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metadata.xml" ContentType="application/vnd.openxmlformats-officedocument.spreadsheetml.sheetMetadata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0"/>
  <workbookPr/>
  <mc:AlternateContent xmlns:mc="http://schemas.openxmlformats.org/markup-compatibility/2006">
    <mc:Choice Requires="x15">
      <x15ac:absPath xmlns:x15ac="http://schemas.microsoft.com/office/spreadsheetml/2010/11/ac" url="/Users/simenhestnes/Documents/"/>
    </mc:Choice>
  </mc:AlternateContent>
  <xr:revisionPtr revIDLastSave="0" documentId="13_ncr:1_{FE0173C2-3DB8-9F4A-936A-FA343137BD67}" xr6:coauthVersionLast="47" xr6:coauthVersionMax="47" xr10:uidLastSave="{00000000-0000-0000-0000-000000000000}"/>
  <bookViews>
    <workbookView xWindow="7800" yWindow="460" windowWidth="17800" windowHeight="15540" xr2:uid="{00000000-000D-0000-FFFF-FFFF00000000}"/>
  </bookViews>
  <sheets>
    <sheet name="Dataset" sheetId="18" r:id="rId1"/>
    <sheet name="Des. statistics" sheetId="2" r:id="rId2"/>
    <sheet name="Exchange rates" sheetId="20" r:id="rId3"/>
    <sheet name="Sentiment index" sheetId="3" r:id="rId4"/>
    <sheet name="Pos. inv sent" sheetId="15" r:id="rId5"/>
    <sheet name="Neg. inv sent" sheetId="16" r:id="rId6"/>
    <sheet name="Oslo OBX Historical Data" sheetId="10" r:id="rId7"/>
    <sheet name="OMX Stockholm Historical Data" sheetId="11" r:id="rId8"/>
    <sheet name="OMX Copenhagen All shares Histo" sheetId="12" r:id="rId9"/>
    <sheet name="OMX Helsinki Historical Data" sheetId="13" r:id="rId10"/>
    <sheet name="Company age" sheetId="4" r:id="rId11"/>
    <sheet name="Appendix" sheetId="21" r:id="rId12"/>
    <sheet name="Draft" sheetId="8" r:id="rId13"/>
    <sheet name="Raw BB" sheetId="1" r:id="rId14"/>
  </sheets>
  <definedNames>
    <definedName name="_xlnm._FilterDatabase" localSheetId="0" hidden="1">Dataset!$A$1:$BY$538</definedName>
    <definedName name="_xlnm._FilterDatabase" localSheetId="1" hidden="1">'Des. statistics'!$D$1:$D$527</definedName>
    <definedName name="_xlnm._FilterDatabase" localSheetId="12" hidden="1">Draft!$A$1:$AY$538</definedName>
    <definedName name="_xlnm._FilterDatabase" localSheetId="5" hidden="1">'Neg. inv sent'!$B$1:$BU$538</definedName>
    <definedName name="_xlnm._FilterDatabase" localSheetId="4" hidden="1">'Pos. inv sent'!$B$1:$BS$538</definedName>
    <definedName name="_xlnm._FilterDatabase" localSheetId="13" hidden="1">'Raw BB'!$A$1:$T$538</definedName>
    <definedName name="_xlnm._FilterDatabase" localSheetId="3" hidden="1">'Sentiment index'!$A$1:$B$169</definedName>
    <definedName name="_xlchart.v1.0" hidden="1">'Des. statistics'!$B$63:$B$76</definedName>
    <definedName name="_xlchart.v1.1" hidden="1">'Des. statistics'!$C$63:$C$76</definedName>
    <definedName name="_xlchart.v1.10" hidden="1">'Des. statistics'!$C$63:$C$76</definedName>
    <definedName name="_xlchart.v1.11" hidden="1">'Des. statistics'!$D$63:$D$76</definedName>
    <definedName name="_xlchart.v1.2" hidden="1">'Des. statistics'!$D$63:$D$76</definedName>
    <definedName name="_xlchart.v1.3" hidden="1">'Des. statistics'!$B$63:$B$76</definedName>
    <definedName name="_xlchart.v1.4" hidden="1">'Des. statistics'!$C$63:$C$76</definedName>
    <definedName name="_xlchart.v1.5" hidden="1">'Des. statistics'!$D$63:$D$76</definedName>
    <definedName name="_xlchart.v1.6" hidden="1">'Des. statistics'!$B$63:$B$76</definedName>
    <definedName name="_xlchart.v1.7" hidden="1">'Des. statistics'!$C$63:$C$76</definedName>
    <definedName name="_xlchart.v1.8" hidden="1">'Des. statistics'!$D$63:$D$76</definedName>
    <definedName name="_xlchart.v1.9" hidden="1">'Des. statistics'!$B$63:$B$76</definedName>
    <definedName name="Index">'Sentiment index'!$A$1</definedName>
    <definedName name="Year">'Sentiment index'!$B$1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" i="3" l="1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5" i="3"/>
  <c r="N4" i="3"/>
  <c r="N3" i="3"/>
  <c r="N2" i="3"/>
  <c r="Q9" i="2"/>
  <c r="P9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63" i="2"/>
  <c r="I188" i="18"/>
  <c r="I199" i="18"/>
  <c r="I220" i="18"/>
  <c r="I231" i="18"/>
  <c r="I252" i="18"/>
  <c r="I263" i="18"/>
  <c r="I284" i="18"/>
  <c r="I295" i="18"/>
  <c r="I316" i="18"/>
  <c r="I327" i="18"/>
  <c r="I348" i="18"/>
  <c r="I359" i="18"/>
  <c r="I380" i="18"/>
  <c r="I391" i="18"/>
  <c r="I412" i="18"/>
  <c r="I423" i="18"/>
  <c r="I444" i="18"/>
  <c r="I455" i="18"/>
  <c r="I475" i="18"/>
  <c r="I483" i="18"/>
  <c r="I491" i="18"/>
  <c r="I499" i="18"/>
  <c r="I507" i="18"/>
  <c r="I519" i="18"/>
  <c r="I525" i="18"/>
  <c r="I7" i="18"/>
  <c r="I12" i="18"/>
  <c r="I5" i="18"/>
  <c r="I2" i="18"/>
  <c r="AH3" i="18"/>
  <c r="I3" i="18" s="1"/>
  <c r="AH4" i="18"/>
  <c r="I4" i="18" s="1"/>
  <c r="AH5" i="18"/>
  <c r="AH6" i="18"/>
  <c r="I6" i="18" s="1"/>
  <c r="AH7" i="18"/>
  <c r="AH8" i="18"/>
  <c r="I8" i="18" s="1"/>
  <c r="AH9" i="18"/>
  <c r="I9" i="18" s="1"/>
  <c r="AH10" i="18"/>
  <c r="I10" i="18" s="1"/>
  <c r="AH11" i="18"/>
  <c r="I11" i="18" s="1"/>
  <c r="AH12" i="18"/>
  <c r="AH13" i="18"/>
  <c r="I13" i="18" s="1"/>
  <c r="AH14" i="18"/>
  <c r="I14" i="18" s="1"/>
  <c r="AH15" i="18"/>
  <c r="I15" i="18" s="1"/>
  <c r="AH16" i="18"/>
  <c r="I16" i="18" s="1"/>
  <c r="AH17" i="18"/>
  <c r="I17" i="18" s="1"/>
  <c r="AH18" i="18"/>
  <c r="I18" i="18" s="1"/>
  <c r="AH19" i="18"/>
  <c r="I19" i="18" s="1"/>
  <c r="AH20" i="18"/>
  <c r="I20" i="18" s="1"/>
  <c r="AH21" i="18"/>
  <c r="I21" i="18" s="1"/>
  <c r="AH22" i="18"/>
  <c r="I22" i="18" s="1"/>
  <c r="AH23" i="18"/>
  <c r="I23" i="18" s="1"/>
  <c r="AH24" i="18"/>
  <c r="I24" i="18" s="1"/>
  <c r="AH25" i="18"/>
  <c r="I25" i="18" s="1"/>
  <c r="AH26" i="18"/>
  <c r="I26" i="18" s="1"/>
  <c r="AH27" i="18"/>
  <c r="I27" i="18" s="1"/>
  <c r="AH28" i="18"/>
  <c r="I28" i="18" s="1"/>
  <c r="AH29" i="18"/>
  <c r="I29" i="18" s="1"/>
  <c r="AH30" i="18"/>
  <c r="I30" i="18" s="1"/>
  <c r="AH31" i="18"/>
  <c r="I31" i="18" s="1"/>
  <c r="AH32" i="18"/>
  <c r="I32" i="18" s="1"/>
  <c r="AH33" i="18"/>
  <c r="I33" i="18" s="1"/>
  <c r="AH34" i="18"/>
  <c r="I34" i="18" s="1"/>
  <c r="AH35" i="18"/>
  <c r="I35" i="18" s="1"/>
  <c r="AH36" i="18"/>
  <c r="I36" i="18" s="1"/>
  <c r="AH37" i="18"/>
  <c r="I37" i="18" s="1"/>
  <c r="AH38" i="18"/>
  <c r="I38" i="18" s="1"/>
  <c r="AH39" i="18"/>
  <c r="I39" i="18" s="1"/>
  <c r="AH40" i="18"/>
  <c r="I40" i="18" s="1"/>
  <c r="AH41" i="18"/>
  <c r="I41" i="18" s="1"/>
  <c r="AH42" i="18"/>
  <c r="I42" i="18" s="1"/>
  <c r="AH43" i="18"/>
  <c r="I43" i="18" s="1"/>
  <c r="AH44" i="18"/>
  <c r="I44" i="18" s="1"/>
  <c r="AH45" i="18"/>
  <c r="I45" i="18" s="1"/>
  <c r="AH46" i="18"/>
  <c r="I46" i="18" s="1"/>
  <c r="AH47" i="18"/>
  <c r="I47" i="18" s="1"/>
  <c r="AH48" i="18"/>
  <c r="I48" i="18" s="1"/>
  <c r="AH49" i="18"/>
  <c r="I49" i="18" s="1"/>
  <c r="AH50" i="18"/>
  <c r="I50" i="18" s="1"/>
  <c r="AH51" i="18"/>
  <c r="I51" i="18" s="1"/>
  <c r="AH52" i="18"/>
  <c r="I52" i="18" s="1"/>
  <c r="AH53" i="18"/>
  <c r="I53" i="18" s="1"/>
  <c r="AH54" i="18"/>
  <c r="I54" i="18" s="1"/>
  <c r="AH55" i="18"/>
  <c r="I55" i="18" s="1"/>
  <c r="AH56" i="18"/>
  <c r="I56" i="18" s="1"/>
  <c r="AH57" i="18"/>
  <c r="I57" i="18" s="1"/>
  <c r="AH58" i="18"/>
  <c r="I58" i="18" s="1"/>
  <c r="AH59" i="18"/>
  <c r="I59" i="18" s="1"/>
  <c r="AH60" i="18"/>
  <c r="I60" i="18" s="1"/>
  <c r="AH61" i="18"/>
  <c r="I61" i="18" s="1"/>
  <c r="AH62" i="18"/>
  <c r="I62" i="18" s="1"/>
  <c r="AH63" i="18"/>
  <c r="I63" i="18" s="1"/>
  <c r="AH64" i="18"/>
  <c r="I64" i="18" s="1"/>
  <c r="AH65" i="18"/>
  <c r="I65" i="18" s="1"/>
  <c r="AH66" i="18"/>
  <c r="I66" i="18" s="1"/>
  <c r="AH67" i="18"/>
  <c r="I67" i="18" s="1"/>
  <c r="AH68" i="18"/>
  <c r="I68" i="18" s="1"/>
  <c r="AH69" i="18"/>
  <c r="I69" i="18" s="1"/>
  <c r="AH70" i="18"/>
  <c r="I70" i="18" s="1"/>
  <c r="AH71" i="18"/>
  <c r="I71" i="18" s="1"/>
  <c r="AH72" i="18"/>
  <c r="I72" i="18" s="1"/>
  <c r="AH73" i="18"/>
  <c r="I73" i="18" s="1"/>
  <c r="AH74" i="18"/>
  <c r="I74" i="18" s="1"/>
  <c r="AH75" i="18"/>
  <c r="I75" i="18" s="1"/>
  <c r="AH76" i="18"/>
  <c r="I76" i="18" s="1"/>
  <c r="AH77" i="18"/>
  <c r="I77" i="18" s="1"/>
  <c r="AH78" i="18"/>
  <c r="I78" i="18" s="1"/>
  <c r="AH79" i="18"/>
  <c r="I79" i="18" s="1"/>
  <c r="AH80" i="18"/>
  <c r="I80" i="18" s="1"/>
  <c r="AH81" i="18"/>
  <c r="I81" i="18" s="1"/>
  <c r="AH82" i="18"/>
  <c r="I82" i="18" s="1"/>
  <c r="AH83" i="18"/>
  <c r="I83" i="18" s="1"/>
  <c r="AH84" i="18"/>
  <c r="I84" i="18" s="1"/>
  <c r="AH85" i="18"/>
  <c r="I85" i="18" s="1"/>
  <c r="AH86" i="18"/>
  <c r="I86" i="18" s="1"/>
  <c r="AH87" i="18"/>
  <c r="I87" i="18" s="1"/>
  <c r="AH88" i="18"/>
  <c r="I88" i="18" s="1"/>
  <c r="AH89" i="18"/>
  <c r="I89" i="18" s="1"/>
  <c r="AH90" i="18"/>
  <c r="I90" i="18" s="1"/>
  <c r="AH91" i="18"/>
  <c r="I91" i="18" s="1"/>
  <c r="AH92" i="18"/>
  <c r="I92" i="18" s="1"/>
  <c r="AH93" i="18"/>
  <c r="I93" i="18" s="1"/>
  <c r="AH94" i="18"/>
  <c r="I94" i="18" s="1"/>
  <c r="AH95" i="18"/>
  <c r="I95" i="18" s="1"/>
  <c r="AH96" i="18"/>
  <c r="I96" i="18" s="1"/>
  <c r="AH97" i="18"/>
  <c r="I97" i="18" s="1"/>
  <c r="AH98" i="18"/>
  <c r="I98" i="18" s="1"/>
  <c r="AH99" i="18"/>
  <c r="I99" i="18" s="1"/>
  <c r="AH100" i="18"/>
  <c r="I100" i="18" s="1"/>
  <c r="AH101" i="18"/>
  <c r="I101" i="18" s="1"/>
  <c r="AH102" i="18"/>
  <c r="I102" i="18" s="1"/>
  <c r="AH103" i="18"/>
  <c r="I103" i="18" s="1"/>
  <c r="AH104" i="18"/>
  <c r="I104" i="18" s="1"/>
  <c r="AH105" i="18"/>
  <c r="I105" i="18" s="1"/>
  <c r="AH106" i="18"/>
  <c r="I106" i="18" s="1"/>
  <c r="AH107" i="18"/>
  <c r="I107" i="18" s="1"/>
  <c r="AH108" i="18"/>
  <c r="I108" i="18" s="1"/>
  <c r="AH109" i="18"/>
  <c r="I109" i="18" s="1"/>
  <c r="AH110" i="18"/>
  <c r="I110" i="18" s="1"/>
  <c r="AH111" i="18"/>
  <c r="I111" i="18" s="1"/>
  <c r="AH112" i="18"/>
  <c r="I112" i="18" s="1"/>
  <c r="AH113" i="18"/>
  <c r="I113" i="18" s="1"/>
  <c r="AH114" i="18"/>
  <c r="I114" i="18" s="1"/>
  <c r="AH115" i="18"/>
  <c r="I115" i="18" s="1"/>
  <c r="AH116" i="18"/>
  <c r="I116" i="18" s="1"/>
  <c r="AH117" i="18"/>
  <c r="I117" i="18" s="1"/>
  <c r="AH118" i="18"/>
  <c r="I118" i="18" s="1"/>
  <c r="AH119" i="18"/>
  <c r="I119" i="18" s="1"/>
  <c r="AH120" i="18"/>
  <c r="I120" i="18" s="1"/>
  <c r="AH121" i="18"/>
  <c r="I121" i="18" s="1"/>
  <c r="AH122" i="18"/>
  <c r="I122" i="18" s="1"/>
  <c r="AH123" i="18"/>
  <c r="I123" i="18" s="1"/>
  <c r="AH124" i="18"/>
  <c r="I124" i="18" s="1"/>
  <c r="AH125" i="18"/>
  <c r="I125" i="18" s="1"/>
  <c r="AH126" i="18"/>
  <c r="I126" i="18" s="1"/>
  <c r="AH127" i="18"/>
  <c r="I127" i="18" s="1"/>
  <c r="AH128" i="18"/>
  <c r="I128" i="18" s="1"/>
  <c r="AH129" i="18"/>
  <c r="I129" i="18" s="1"/>
  <c r="AH130" i="18"/>
  <c r="I130" i="18" s="1"/>
  <c r="AH131" i="18"/>
  <c r="I131" i="18" s="1"/>
  <c r="AH132" i="18"/>
  <c r="I132" i="18" s="1"/>
  <c r="AH133" i="18"/>
  <c r="I133" i="18" s="1"/>
  <c r="AH134" i="18"/>
  <c r="I134" i="18" s="1"/>
  <c r="AH135" i="18"/>
  <c r="I135" i="18" s="1"/>
  <c r="AH136" i="18"/>
  <c r="I136" i="18" s="1"/>
  <c r="AH137" i="18"/>
  <c r="I137" i="18" s="1"/>
  <c r="AH138" i="18"/>
  <c r="I138" i="18" s="1"/>
  <c r="AH139" i="18"/>
  <c r="I139" i="18" s="1"/>
  <c r="AH140" i="18"/>
  <c r="I140" i="18" s="1"/>
  <c r="AH141" i="18"/>
  <c r="I141" i="18" s="1"/>
  <c r="AH142" i="18"/>
  <c r="I142" i="18" s="1"/>
  <c r="AH143" i="18"/>
  <c r="I143" i="18" s="1"/>
  <c r="AH144" i="18"/>
  <c r="I144" i="18" s="1"/>
  <c r="AH145" i="18"/>
  <c r="I145" i="18" s="1"/>
  <c r="AH146" i="18"/>
  <c r="I146" i="18" s="1"/>
  <c r="AH147" i="18"/>
  <c r="I147" i="18" s="1"/>
  <c r="AH148" i="18"/>
  <c r="I148" i="18" s="1"/>
  <c r="AH149" i="18"/>
  <c r="I149" i="18" s="1"/>
  <c r="AH150" i="18"/>
  <c r="I150" i="18" s="1"/>
  <c r="AH151" i="18"/>
  <c r="I151" i="18" s="1"/>
  <c r="AH152" i="18"/>
  <c r="I152" i="18" s="1"/>
  <c r="AH153" i="18"/>
  <c r="I153" i="18" s="1"/>
  <c r="AH154" i="18"/>
  <c r="I154" i="18" s="1"/>
  <c r="AH155" i="18"/>
  <c r="I155" i="18" s="1"/>
  <c r="AH156" i="18"/>
  <c r="I156" i="18" s="1"/>
  <c r="AH157" i="18"/>
  <c r="I157" i="18" s="1"/>
  <c r="AH158" i="18"/>
  <c r="I158" i="18" s="1"/>
  <c r="AH159" i="18"/>
  <c r="I159" i="18" s="1"/>
  <c r="AH160" i="18"/>
  <c r="I160" i="18" s="1"/>
  <c r="AH161" i="18"/>
  <c r="I161" i="18" s="1"/>
  <c r="AH162" i="18"/>
  <c r="I162" i="18" s="1"/>
  <c r="AH163" i="18"/>
  <c r="I163" i="18" s="1"/>
  <c r="AH164" i="18"/>
  <c r="I164" i="18" s="1"/>
  <c r="AH165" i="18"/>
  <c r="I165" i="18" s="1"/>
  <c r="AH166" i="18"/>
  <c r="I166" i="18" s="1"/>
  <c r="AH167" i="18"/>
  <c r="I167" i="18" s="1"/>
  <c r="AH168" i="18"/>
  <c r="I168" i="18" s="1"/>
  <c r="AH169" i="18"/>
  <c r="I169" i="18" s="1"/>
  <c r="AH170" i="18"/>
  <c r="I170" i="18" s="1"/>
  <c r="AH171" i="18"/>
  <c r="I171" i="18" s="1"/>
  <c r="AH172" i="18"/>
  <c r="I172" i="18" s="1"/>
  <c r="AH173" i="18"/>
  <c r="I173" i="18" s="1"/>
  <c r="AH174" i="18"/>
  <c r="I174" i="18" s="1"/>
  <c r="AH175" i="18"/>
  <c r="I175" i="18" s="1"/>
  <c r="AH176" i="18"/>
  <c r="I176" i="18" s="1"/>
  <c r="AH177" i="18"/>
  <c r="I177" i="18" s="1"/>
  <c r="AH178" i="18"/>
  <c r="I178" i="18" s="1"/>
  <c r="AH179" i="18"/>
  <c r="I179" i="18" s="1"/>
  <c r="AH180" i="18"/>
  <c r="I180" i="18" s="1"/>
  <c r="AH181" i="18"/>
  <c r="I181" i="18" s="1"/>
  <c r="AH182" i="18"/>
  <c r="I182" i="18" s="1"/>
  <c r="AH183" i="18"/>
  <c r="I183" i="18" s="1"/>
  <c r="AH184" i="18"/>
  <c r="I184" i="18" s="1"/>
  <c r="AH185" i="18"/>
  <c r="I185" i="18" s="1"/>
  <c r="AH186" i="18"/>
  <c r="I186" i="18" s="1"/>
  <c r="AH187" i="18"/>
  <c r="I187" i="18" s="1"/>
  <c r="AH188" i="18"/>
  <c r="AH189" i="18"/>
  <c r="I189" i="18" s="1"/>
  <c r="AH190" i="18"/>
  <c r="I190" i="18" s="1"/>
  <c r="AH191" i="18"/>
  <c r="I191" i="18" s="1"/>
  <c r="AH192" i="18"/>
  <c r="I192" i="18" s="1"/>
  <c r="AH193" i="18"/>
  <c r="I193" i="18" s="1"/>
  <c r="AH194" i="18"/>
  <c r="I194" i="18" s="1"/>
  <c r="AH195" i="18"/>
  <c r="I195" i="18" s="1"/>
  <c r="AH196" i="18"/>
  <c r="I196" i="18" s="1"/>
  <c r="AH197" i="18"/>
  <c r="I197" i="18" s="1"/>
  <c r="AH198" i="18"/>
  <c r="I198" i="18" s="1"/>
  <c r="AH199" i="18"/>
  <c r="AH200" i="18"/>
  <c r="I200" i="18" s="1"/>
  <c r="AH201" i="18"/>
  <c r="I201" i="18" s="1"/>
  <c r="AH202" i="18"/>
  <c r="I202" i="18" s="1"/>
  <c r="AH203" i="18"/>
  <c r="I203" i="18" s="1"/>
  <c r="AH204" i="18"/>
  <c r="I204" i="18" s="1"/>
  <c r="AH205" i="18"/>
  <c r="I205" i="18" s="1"/>
  <c r="AH206" i="18"/>
  <c r="I206" i="18" s="1"/>
  <c r="AH207" i="18"/>
  <c r="I207" i="18" s="1"/>
  <c r="AH208" i="18"/>
  <c r="I208" i="18" s="1"/>
  <c r="AH209" i="18"/>
  <c r="I209" i="18" s="1"/>
  <c r="AH210" i="18"/>
  <c r="I210" i="18" s="1"/>
  <c r="AH211" i="18"/>
  <c r="I211" i="18" s="1"/>
  <c r="AH212" i="18"/>
  <c r="I212" i="18" s="1"/>
  <c r="AH213" i="18"/>
  <c r="I213" i="18" s="1"/>
  <c r="AH214" i="18"/>
  <c r="I214" i="18" s="1"/>
  <c r="AH215" i="18"/>
  <c r="I215" i="18" s="1"/>
  <c r="AH216" i="18"/>
  <c r="I216" i="18" s="1"/>
  <c r="AH217" i="18"/>
  <c r="I217" i="18" s="1"/>
  <c r="AH218" i="18"/>
  <c r="I218" i="18" s="1"/>
  <c r="AH219" i="18"/>
  <c r="I219" i="18" s="1"/>
  <c r="AH220" i="18"/>
  <c r="AH221" i="18"/>
  <c r="I221" i="18" s="1"/>
  <c r="AH222" i="18"/>
  <c r="I222" i="18" s="1"/>
  <c r="AH223" i="18"/>
  <c r="I223" i="18" s="1"/>
  <c r="AH224" i="18"/>
  <c r="I224" i="18" s="1"/>
  <c r="AH225" i="18"/>
  <c r="I225" i="18" s="1"/>
  <c r="AH226" i="18"/>
  <c r="I226" i="18" s="1"/>
  <c r="AH227" i="18"/>
  <c r="I227" i="18" s="1"/>
  <c r="AH228" i="18"/>
  <c r="I228" i="18" s="1"/>
  <c r="AH229" i="18"/>
  <c r="I229" i="18" s="1"/>
  <c r="AH230" i="18"/>
  <c r="I230" i="18" s="1"/>
  <c r="AH231" i="18"/>
  <c r="AH232" i="18"/>
  <c r="I232" i="18" s="1"/>
  <c r="AH233" i="18"/>
  <c r="I233" i="18" s="1"/>
  <c r="AH234" i="18"/>
  <c r="I234" i="18" s="1"/>
  <c r="AH235" i="18"/>
  <c r="I235" i="18" s="1"/>
  <c r="AH236" i="18"/>
  <c r="I236" i="18" s="1"/>
  <c r="AH237" i="18"/>
  <c r="I237" i="18" s="1"/>
  <c r="AH238" i="18"/>
  <c r="I238" i="18" s="1"/>
  <c r="AH239" i="18"/>
  <c r="I239" i="18" s="1"/>
  <c r="AH240" i="18"/>
  <c r="I240" i="18" s="1"/>
  <c r="AH241" i="18"/>
  <c r="I241" i="18" s="1"/>
  <c r="AH242" i="18"/>
  <c r="I242" i="18" s="1"/>
  <c r="AH243" i="18"/>
  <c r="I243" i="18" s="1"/>
  <c r="AH244" i="18"/>
  <c r="I244" i="18" s="1"/>
  <c r="AH245" i="18"/>
  <c r="I245" i="18" s="1"/>
  <c r="AH246" i="18"/>
  <c r="I246" i="18" s="1"/>
  <c r="AH247" i="18"/>
  <c r="I247" i="18" s="1"/>
  <c r="AH248" i="18"/>
  <c r="I248" i="18" s="1"/>
  <c r="AH249" i="18"/>
  <c r="I249" i="18" s="1"/>
  <c r="AH250" i="18"/>
  <c r="I250" i="18" s="1"/>
  <c r="AH251" i="18"/>
  <c r="I251" i="18" s="1"/>
  <c r="AH252" i="18"/>
  <c r="AH253" i="18"/>
  <c r="I253" i="18" s="1"/>
  <c r="AH254" i="18"/>
  <c r="I254" i="18" s="1"/>
  <c r="AH255" i="18"/>
  <c r="I255" i="18" s="1"/>
  <c r="AH256" i="18"/>
  <c r="I256" i="18" s="1"/>
  <c r="AH257" i="18"/>
  <c r="I257" i="18" s="1"/>
  <c r="AH258" i="18"/>
  <c r="I258" i="18" s="1"/>
  <c r="AH259" i="18"/>
  <c r="I259" i="18" s="1"/>
  <c r="AH260" i="18"/>
  <c r="I260" i="18" s="1"/>
  <c r="AH261" i="18"/>
  <c r="I261" i="18" s="1"/>
  <c r="AH262" i="18"/>
  <c r="I262" i="18" s="1"/>
  <c r="AH263" i="18"/>
  <c r="AH264" i="18"/>
  <c r="I264" i="18" s="1"/>
  <c r="AH265" i="18"/>
  <c r="I265" i="18" s="1"/>
  <c r="AH266" i="18"/>
  <c r="I266" i="18" s="1"/>
  <c r="AH267" i="18"/>
  <c r="I267" i="18" s="1"/>
  <c r="AH268" i="18"/>
  <c r="I268" i="18" s="1"/>
  <c r="AH269" i="18"/>
  <c r="I269" i="18" s="1"/>
  <c r="AH270" i="18"/>
  <c r="I270" i="18" s="1"/>
  <c r="AH271" i="18"/>
  <c r="I271" i="18" s="1"/>
  <c r="AH272" i="18"/>
  <c r="I272" i="18" s="1"/>
  <c r="AH273" i="18"/>
  <c r="I273" i="18" s="1"/>
  <c r="AH274" i="18"/>
  <c r="I274" i="18" s="1"/>
  <c r="AH275" i="18"/>
  <c r="I275" i="18" s="1"/>
  <c r="AH276" i="18"/>
  <c r="I276" i="18" s="1"/>
  <c r="AH277" i="18"/>
  <c r="I277" i="18" s="1"/>
  <c r="AH278" i="18"/>
  <c r="I278" i="18" s="1"/>
  <c r="AH279" i="18"/>
  <c r="I279" i="18" s="1"/>
  <c r="AH280" i="18"/>
  <c r="I280" i="18" s="1"/>
  <c r="AH281" i="18"/>
  <c r="I281" i="18" s="1"/>
  <c r="AH282" i="18"/>
  <c r="I282" i="18" s="1"/>
  <c r="AH283" i="18"/>
  <c r="I283" i="18" s="1"/>
  <c r="AH284" i="18"/>
  <c r="AH285" i="18"/>
  <c r="I285" i="18" s="1"/>
  <c r="AH286" i="18"/>
  <c r="I286" i="18" s="1"/>
  <c r="AH287" i="18"/>
  <c r="I287" i="18" s="1"/>
  <c r="AH288" i="18"/>
  <c r="I288" i="18" s="1"/>
  <c r="AH289" i="18"/>
  <c r="I289" i="18" s="1"/>
  <c r="AH290" i="18"/>
  <c r="I290" i="18" s="1"/>
  <c r="AH291" i="18"/>
  <c r="I291" i="18" s="1"/>
  <c r="AH292" i="18"/>
  <c r="I292" i="18" s="1"/>
  <c r="AH293" i="18"/>
  <c r="I293" i="18" s="1"/>
  <c r="AH294" i="18"/>
  <c r="I294" i="18" s="1"/>
  <c r="AH295" i="18"/>
  <c r="AH296" i="18"/>
  <c r="I296" i="18" s="1"/>
  <c r="AH297" i="18"/>
  <c r="I297" i="18" s="1"/>
  <c r="AH298" i="18"/>
  <c r="I298" i="18" s="1"/>
  <c r="AH299" i="18"/>
  <c r="I299" i="18" s="1"/>
  <c r="AH300" i="18"/>
  <c r="I300" i="18" s="1"/>
  <c r="AH301" i="18"/>
  <c r="I301" i="18" s="1"/>
  <c r="AH302" i="18"/>
  <c r="I302" i="18" s="1"/>
  <c r="AH303" i="18"/>
  <c r="I303" i="18" s="1"/>
  <c r="AH304" i="18"/>
  <c r="I304" i="18" s="1"/>
  <c r="AH305" i="18"/>
  <c r="I305" i="18" s="1"/>
  <c r="AH306" i="18"/>
  <c r="I306" i="18" s="1"/>
  <c r="AH307" i="18"/>
  <c r="I307" i="18" s="1"/>
  <c r="AH308" i="18"/>
  <c r="I308" i="18" s="1"/>
  <c r="AH309" i="18"/>
  <c r="I309" i="18" s="1"/>
  <c r="AH310" i="18"/>
  <c r="I310" i="18" s="1"/>
  <c r="AH311" i="18"/>
  <c r="I311" i="18" s="1"/>
  <c r="AH312" i="18"/>
  <c r="I312" i="18" s="1"/>
  <c r="AH313" i="18"/>
  <c r="I313" i="18" s="1"/>
  <c r="AH314" i="18"/>
  <c r="I314" i="18" s="1"/>
  <c r="AH315" i="18"/>
  <c r="I315" i="18" s="1"/>
  <c r="AH316" i="18"/>
  <c r="AH317" i="18"/>
  <c r="I317" i="18" s="1"/>
  <c r="AH318" i="18"/>
  <c r="I318" i="18" s="1"/>
  <c r="AH319" i="18"/>
  <c r="I319" i="18" s="1"/>
  <c r="AH320" i="18"/>
  <c r="I320" i="18" s="1"/>
  <c r="AH321" i="18"/>
  <c r="I321" i="18" s="1"/>
  <c r="AH322" i="18"/>
  <c r="I322" i="18" s="1"/>
  <c r="AH323" i="18"/>
  <c r="I323" i="18" s="1"/>
  <c r="AH324" i="18"/>
  <c r="I324" i="18" s="1"/>
  <c r="AH325" i="18"/>
  <c r="I325" i="18" s="1"/>
  <c r="AH326" i="18"/>
  <c r="I326" i="18" s="1"/>
  <c r="AH327" i="18"/>
  <c r="AH328" i="18"/>
  <c r="I328" i="18" s="1"/>
  <c r="AH329" i="18"/>
  <c r="I329" i="18" s="1"/>
  <c r="AH330" i="18"/>
  <c r="I330" i="18" s="1"/>
  <c r="AH331" i="18"/>
  <c r="I331" i="18" s="1"/>
  <c r="AH332" i="18"/>
  <c r="I332" i="18" s="1"/>
  <c r="AH333" i="18"/>
  <c r="I333" i="18" s="1"/>
  <c r="AH334" i="18"/>
  <c r="I334" i="18" s="1"/>
  <c r="AH335" i="18"/>
  <c r="I335" i="18" s="1"/>
  <c r="AH336" i="18"/>
  <c r="I336" i="18" s="1"/>
  <c r="AH337" i="18"/>
  <c r="I337" i="18" s="1"/>
  <c r="AH338" i="18"/>
  <c r="I338" i="18" s="1"/>
  <c r="AH339" i="18"/>
  <c r="I339" i="18" s="1"/>
  <c r="AH340" i="18"/>
  <c r="I340" i="18" s="1"/>
  <c r="AH341" i="18"/>
  <c r="I341" i="18" s="1"/>
  <c r="AH342" i="18"/>
  <c r="I342" i="18" s="1"/>
  <c r="AH343" i="18"/>
  <c r="I343" i="18" s="1"/>
  <c r="AH344" i="18"/>
  <c r="I344" i="18" s="1"/>
  <c r="AH345" i="18"/>
  <c r="I345" i="18" s="1"/>
  <c r="AH346" i="18"/>
  <c r="I346" i="18" s="1"/>
  <c r="AH347" i="18"/>
  <c r="I347" i="18" s="1"/>
  <c r="AH348" i="18"/>
  <c r="AH349" i="18"/>
  <c r="I349" i="18" s="1"/>
  <c r="AH350" i="18"/>
  <c r="I350" i="18" s="1"/>
  <c r="AH351" i="18"/>
  <c r="I351" i="18" s="1"/>
  <c r="AH352" i="18"/>
  <c r="I352" i="18" s="1"/>
  <c r="AH353" i="18"/>
  <c r="I353" i="18" s="1"/>
  <c r="AH354" i="18"/>
  <c r="I354" i="18" s="1"/>
  <c r="AH355" i="18"/>
  <c r="I355" i="18" s="1"/>
  <c r="AH356" i="18"/>
  <c r="I356" i="18" s="1"/>
  <c r="AH357" i="18"/>
  <c r="I357" i="18" s="1"/>
  <c r="AH358" i="18"/>
  <c r="I358" i="18" s="1"/>
  <c r="AH359" i="18"/>
  <c r="AH360" i="18"/>
  <c r="I360" i="18" s="1"/>
  <c r="AH361" i="18"/>
  <c r="I361" i="18" s="1"/>
  <c r="AH362" i="18"/>
  <c r="I362" i="18" s="1"/>
  <c r="AH363" i="18"/>
  <c r="I363" i="18" s="1"/>
  <c r="AH364" i="18"/>
  <c r="I364" i="18" s="1"/>
  <c r="AH365" i="18"/>
  <c r="I365" i="18" s="1"/>
  <c r="AH366" i="18"/>
  <c r="I366" i="18" s="1"/>
  <c r="AH367" i="18"/>
  <c r="I367" i="18" s="1"/>
  <c r="AH368" i="18"/>
  <c r="I368" i="18" s="1"/>
  <c r="AH369" i="18"/>
  <c r="I369" i="18" s="1"/>
  <c r="AH370" i="18"/>
  <c r="I370" i="18" s="1"/>
  <c r="AH371" i="18"/>
  <c r="I371" i="18" s="1"/>
  <c r="AH372" i="18"/>
  <c r="I372" i="18" s="1"/>
  <c r="AH373" i="18"/>
  <c r="I373" i="18" s="1"/>
  <c r="AH374" i="18"/>
  <c r="I374" i="18" s="1"/>
  <c r="AH375" i="18"/>
  <c r="I375" i="18" s="1"/>
  <c r="AH376" i="18"/>
  <c r="I376" i="18" s="1"/>
  <c r="AH377" i="18"/>
  <c r="I377" i="18" s="1"/>
  <c r="AH378" i="18"/>
  <c r="I378" i="18" s="1"/>
  <c r="AH379" i="18"/>
  <c r="I379" i="18" s="1"/>
  <c r="AH380" i="18"/>
  <c r="AH381" i="18"/>
  <c r="I381" i="18" s="1"/>
  <c r="AH382" i="18"/>
  <c r="I382" i="18" s="1"/>
  <c r="AH383" i="18"/>
  <c r="I383" i="18" s="1"/>
  <c r="AH384" i="18"/>
  <c r="I384" i="18" s="1"/>
  <c r="AH385" i="18"/>
  <c r="I385" i="18" s="1"/>
  <c r="AH386" i="18"/>
  <c r="I386" i="18" s="1"/>
  <c r="AH387" i="18"/>
  <c r="I387" i="18" s="1"/>
  <c r="AH388" i="18"/>
  <c r="I388" i="18" s="1"/>
  <c r="AH389" i="18"/>
  <c r="I389" i="18" s="1"/>
  <c r="AH390" i="18"/>
  <c r="I390" i="18" s="1"/>
  <c r="AH391" i="18"/>
  <c r="AH392" i="18"/>
  <c r="I392" i="18" s="1"/>
  <c r="AH393" i="18"/>
  <c r="I393" i="18" s="1"/>
  <c r="AH394" i="18"/>
  <c r="I394" i="18" s="1"/>
  <c r="AH395" i="18"/>
  <c r="I395" i="18" s="1"/>
  <c r="AH396" i="18"/>
  <c r="I396" i="18" s="1"/>
  <c r="AH397" i="18"/>
  <c r="I397" i="18" s="1"/>
  <c r="AH398" i="18"/>
  <c r="I398" i="18" s="1"/>
  <c r="AH399" i="18"/>
  <c r="I399" i="18" s="1"/>
  <c r="AH400" i="18"/>
  <c r="I400" i="18" s="1"/>
  <c r="AH401" i="18"/>
  <c r="I401" i="18" s="1"/>
  <c r="AH402" i="18"/>
  <c r="I402" i="18" s="1"/>
  <c r="AH403" i="18"/>
  <c r="I403" i="18" s="1"/>
  <c r="AH404" i="18"/>
  <c r="I404" i="18" s="1"/>
  <c r="AH405" i="18"/>
  <c r="I405" i="18" s="1"/>
  <c r="AH406" i="18"/>
  <c r="I406" i="18" s="1"/>
  <c r="AH407" i="18"/>
  <c r="I407" i="18" s="1"/>
  <c r="AH408" i="18"/>
  <c r="I408" i="18" s="1"/>
  <c r="AH409" i="18"/>
  <c r="I409" i="18" s="1"/>
  <c r="AH410" i="18"/>
  <c r="I410" i="18" s="1"/>
  <c r="AH411" i="18"/>
  <c r="I411" i="18" s="1"/>
  <c r="AH412" i="18"/>
  <c r="AH413" i="18"/>
  <c r="I413" i="18" s="1"/>
  <c r="AH414" i="18"/>
  <c r="I414" i="18" s="1"/>
  <c r="AH415" i="18"/>
  <c r="I415" i="18" s="1"/>
  <c r="AH416" i="18"/>
  <c r="I416" i="18" s="1"/>
  <c r="AH417" i="18"/>
  <c r="I417" i="18" s="1"/>
  <c r="AH418" i="18"/>
  <c r="I418" i="18" s="1"/>
  <c r="AH419" i="18"/>
  <c r="I419" i="18" s="1"/>
  <c r="AH420" i="18"/>
  <c r="I420" i="18" s="1"/>
  <c r="AH421" i="18"/>
  <c r="I421" i="18" s="1"/>
  <c r="AH422" i="18"/>
  <c r="I422" i="18" s="1"/>
  <c r="AH423" i="18"/>
  <c r="AH424" i="18"/>
  <c r="I424" i="18" s="1"/>
  <c r="AH425" i="18"/>
  <c r="I425" i="18" s="1"/>
  <c r="AH426" i="18"/>
  <c r="I426" i="18" s="1"/>
  <c r="AH427" i="18"/>
  <c r="I427" i="18" s="1"/>
  <c r="AH428" i="18"/>
  <c r="I428" i="18" s="1"/>
  <c r="AH429" i="18"/>
  <c r="I429" i="18" s="1"/>
  <c r="AH430" i="18"/>
  <c r="I430" i="18" s="1"/>
  <c r="AH431" i="18"/>
  <c r="I431" i="18" s="1"/>
  <c r="AH432" i="18"/>
  <c r="I432" i="18" s="1"/>
  <c r="AH433" i="18"/>
  <c r="I433" i="18" s="1"/>
  <c r="AH434" i="18"/>
  <c r="I434" i="18" s="1"/>
  <c r="AH435" i="18"/>
  <c r="I435" i="18" s="1"/>
  <c r="AH436" i="18"/>
  <c r="I436" i="18" s="1"/>
  <c r="AH437" i="18"/>
  <c r="I437" i="18" s="1"/>
  <c r="AH438" i="18"/>
  <c r="I438" i="18" s="1"/>
  <c r="AH439" i="18"/>
  <c r="I439" i="18" s="1"/>
  <c r="AH440" i="18"/>
  <c r="I440" i="18" s="1"/>
  <c r="AH441" i="18"/>
  <c r="I441" i="18" s="1"/>
  <c r="AH442" i="18"/>
  <c r="I442" i="18" s="1"/>
  <c r="AH443" i="18"/>
  <c r="I443" i="18" s="1"/>
  <c r="AH444" i="18"/>
  <c r="AH445" i="18"/>
  <c r="I445" i="18" s="1"/>
  <c r="AH446" i="18"/>
  <c r="I446" i="18" s="1"/>
  <c r="AH447" i="18"/>
  <c r="I447" i="18" s="1"/>
  <c r="AH448" i="18"/>
  <c r="I448" i="18" s="1"/>
  <c r="AH449" i="18"/>
  <c r="I449" i="18" s="1"/>
  <c r="AH450" i="18"/>
  <c r="I450" i="18" s="1"/>
  <c r="AH451" i="18"/>
  <c r="I451" i="18" s="1"/>
  <c r="AH452" i="18"/>
  <c r="I452" i="18" s="1"/>
  <c r="AH453" i="18"/>
  <c r="I453" i="18" s="1"/>
  <c r="AH454" i="18"/>
  <c r="I454" i="18" s="1"/>
  <c r="AH455" i="18"/>
  <c r="AH456" i="18"/>
  <c r="I456" i="18" s="1"/>
  <c r="AH457" i="18"/>
  <c r="I457" i="18" s="1"/>
  <c r="AH458" i="18"/>
  <c r="I458" i="18" s="1"/>
  <c r="AH459" i="18"/>
  <c r="I459" i="18" s="1"/>
  <c r="AH460" i="18"/>
  <c r="I460" i="18" s="1"/>
  <c r="AH461" i="18"/>
  <c r="I461" i="18" s="1"/>
  <c r="AH462" i="18"/>
  <c r="I462" i="18" s="1"/>
  <c r="AH463" i="18"/>
  <c r="I463" i="18" s="1"/>
  <c r="AH464" i="18"/>
  <c r="I464" i="18" s="1"/>
  <c r="AH465" i="18"/>
  <c r="I465" i="18" s="1"/>
  <c r="AH466" i="18"/>
  <c r="I466" i="18" s="1"/>
  <c r="AH467" i="18"/>
  <c r="I467" i="18" s="1"/>
  <c r="AH468" i="18"/>
  <c r="I468" i="18" s="1"/>
  <c r="AH469" i="18"/>
  <c r="I469" i="18" s="1"/>
  <c r="AH470" i="18"/>
  <c r="I470" i="18" s="1"/>
  <c r="AH471" i="18"/>
  <c r="I471" i="18" s="1"/>
  <c r="AH472" i="18"/>
  <c r="I472" i="18" s="1"/>
  <c r="AH473" i="18"/>
  <c r="I473" i="18" s="1"/>
  <c r="AH474" i="18"/>
  <c r="I474" i="18" s="1"/>
  <c r="AH475" i="18"/>
  <c r="AH476" i="18"/>
  <c r="I476" i="18" s="1"/>
  <c r="AH477" i="18"/>
  <c r="I477" i="18" s="1"/>
  <c r="AH478" i="18"/>
  <c r="I478" i="18" s="1"/>
  <c r="AH479" i="18"/>
  <c r="I479" i="18" s="1"/>
  <c r="AH480" i="18"/>
  <c r="I480" i="18" s="1"/>
  <c r="AH481" i="18"/>
  <c r="I481" i="18" s="1"/>
  <c r="AH482" i="18"/>
  <c r="I482" i="18" s="1"/>
  <c r="AH483" i="18"/>
  <c r="AH484" i="18"/>
  <c r="I484" i="18" s="1"/>
  <c r="AH485" i="18"/>
  <c r="I485" i="18" s="1"/>
  <c r="AH486" i="18"/>
  <c r="I486" i="18" s="1"/>
  <c r="AH487" i="18"/>
  <c r="I487" i="18" s="1"/>
  <c r="AH488" i="18"/>
  <c r="I488" i="18" s="1"/>
  <c r="AH489" i="18"/>
  <c r="I489" i="18" s="1"/>
  <c r="AH490" i="18"/>
  <c r="I490" i="18" s="1"/>
  <c r="AH491" i="18"/>
  <c r="AH492" i="18"/>
  <c r="I492" i="18" s="1"/>
  <c r="AH493" i="18"/>
  <c r="I493" i="18" s="1"/>
  <c r="AH494" i="18"/>
  <c r="I494" i="18" s="1"/>
  <c r="AH495" i="18"/>
  <c r="I495" i="18" s="1"/>
  <c r="AH496" i="18"/>
  <c r="I496" i="18" s="1"/>
  <c r="AH497" i="18"/>
  <c r="I497" i="18" s="1"/>
  <c r="AH498" i="18"/>
  <c r="I498" i="18" s="1"/>
  <c r="AH499" i="18"/>
  <c r="AH500" i="18"/>
  <c r="I500" i="18" s="1"/>
  <c r="AH501" i="18"/>
  <c r="I501" i="18" s="1"/>
  <c r="AH502" i="18"/>
  <c r="I502" i="18" s="1"/>
  <c r="AH503" i="18"/>
  <c r="I503" i="18" s="1"/>
  <c r="AH504" i="18"/>
  <c r="I504" i="18" s="1"/>
  <c r="AH505" i="18"/>
  <c r="I505" i="18" s="1"/>
  <c r="AH506" i="18"/>
  <c r="I506" i="18" s="1"/>
  <c r="AH507" i="18"/>
  <c r="AH508" i="18"/>
  <c r="I508" i="18" s="1"/>
  <c r="AH509" i="18"/>
  <c r="I509" i="18" s="1"/>
  <c r="AH510" i="18"/>
  <c r="I510" i="18" s="1"/>
  <c r="AH511" i="18"/>
  <c r="I511" i="18" s="1"/>
  <c r="AH512" i="18"/>
  <c r="I512" i="18" s="1"/>
  <c r="AH513" i="18"/>
  <c r="I513" i="18" s="1"/>
  <c r="AH514" i="18"/>
  <c r="I514" i="18" s="1"/>
  <c r="AH515" i="18"/>
  <c r="I515" i="18" s="1"/>
  <c r="AH516" i="18"/>
  <c r="I516" i="18" s="1"/>
  <c r="AH517" i="18"/>
  <c r="I517" i="18" s="1"/>
  <c r="AH518" i="18"/>
  <c r="I518" i="18" s="1"/>
  <c r="AH519" i="18"/>
  <c r="AH520" i="18"/>
  <c r="I520" i="18" s="1"/>
  <c r="AH521" i="18"/>
  <c r="I521" i="18" s="1"/>
  <c r="AH522" i="18"/>
  <c r="I522" i="18" s="1"/>
  <c r="AH523" i="18"/>
  <c r="I523" i="18" s="1"/>
  <c r="AH524" i="18"/>
  <c r="I524" i="18" s="1"/>
  <c r="AH525" i="18"/>
  <c r="AH526" i="18"/>
  <c r="I526" i="18" s="1"/>
  <c r="AH527" i="18"/>
  <c r="I527" i="18" s="1"/>
  <c r="AH2" i="18"/>
  <c r="F84" i="2"/>
  <c r="F85" i="2"/>
  <c r="F86" i="2"/>
  <c r="F83" i="2"/>
  <c r="C14" i="2"/>
  <c r="C13" i="2"/>
  <c r="C12" i="2"/>
  <c r="C11" i="2"/>
  <c r="C10" i="2"/>
  <c r="C9" i="2"/>
  <c r="C8" i="2"/>
  <c r="C7" i="2"/>
  <c r="C6" i="2"/>
  <c r="M3" i="16"/>
  <c r="M4" i="16"/>
  <c r="M5" i="16"/>
  <c r="N5" i="16"/>
  <c r="O5" i="16"/>
  <c r="P5" i="16"/>
  <c r="Q5" i="16"/>
  <c r="R5" i="16"/>
  <c r="S5" i="16"/>
  <c r="T5" i="16"/>
  <c r="U5" i="16"/>
  <c r="M6" i="16"/>
  <c r="N6" i="16"/>
  <c r="O6" i="16"/>
  <c r="P6" i="16"/>
  <c r="Q6" i="16"/>
  <c r="R6" i="16"/>
  <c r="S6" i="16"/>
  <c r="T6" i="16"/>
  <c r="U6" i="16"/>
  <c r="M7" i="16"/>
  <c r="N7" i="16"/>
  <c r="O7" i="16"/>
  <c r="P7" i="16"/>
  <c r="Q7" i="16"/>
  <c r="R7" i="16"/>
  <c r="S7" i="16"/>
  <c r="T7" i="16"/>
  <c r="U7" i="16"/>
  <c r="M8" i="16"/>
  <c r="N8" i="16"/>
  <c r="O8" i="16"/>
  <c r="P8" i="16"/>
  <c r="Q8" i="16"/>
  <c r="R8" i="16"/>
  <c r="S8" i="16"/>
  <c r="T8" i="16"/>
  <c r="U8" i="16"/>
  <c r="M9" i="16"/>
  <c r="N9" i="16"/>
  <c r="O9" i="16"/>
  <c r="P9" i="16"/>
  <c r="Q9" i="16"/>
  <c r="R9" i="16"/>
  <c r="S9" i="16"/>
  <c r="T9" i="16"/>
  <c r="U9" i="16"/>
  <c r="M10" i="16"/>
  <c r="N10" i="16"/>
  <c r="O10" i="16"/>
  <c r="P10" i="16"/>
  <c r="Q10" i="16"/>
  <c r="R10" i="16"/>
  <c r="S10" i="16"/>
  <c r="T10" i="16"/>
  <c r="U10" i="16"/>
  <c r="M11" i="16"/>
  <c r="N11" i="16"/>
  <c r="O11" i="16"/>
  <c r="P11" i="16"/>
  <c r="Q11" i="16"/>
  <c r="R11" i="16"/>
  <c r="S11" i="16"/>
  <c r="T11" i="16"/>
  <c r="U11" i="16"/>
  <c r="M12" i="16"/>
  <c r="N12" i="16"/>
  <c r="O12" i="16"/>
  <c r="P12" i="16"/>
  <c r="Q12" i="16"/>
  <c r="R12" i="16"/>
  <c r="S12" i="16"/>
  <c r="T12" i="16"/>
  <c r="U12" i="16"/>
  <c r="M13" i="16"/>
  <c r="N13" i="16"/>
  <c r="O13" i="16"/>
  <c r="P13" i="16"/>
  <c r="Q13" i="16"/>
  <c r="R13" i="16"/>
  <c r="S13" i="16"/>
  <c r="T13" i="16"/>
  <c r="U13" i="16"/>
  <c r="M14" i="16"/>
  <c r="N14" i="16"/>
  <c r="O14" i="16"/>
  <c r="P14" i="16"/>
  <c r="Q14" i="16"/>
  <c r="R14" i="16"/>
  <c r="S14" i="16"/>
  <c r="T14" i="16"/>
  <c r="U14" i="16"/>
  <c r="M15" i="16"/>
  <c r="N15" i="16"/>
  <c r="O15" i="16"/>
  <c r="P15" i="16"/>
  <c r="Q15" i="16"/>
  <c r="R15" i="16"/>
  <c r="S15" i="16"/>
  <c r="T15" i="16"/>
  <c r="U15" i="16"/>
  <c r="M16" i="16"/>
  <c r="N16" i="16"/>
  <c r="O16" i="16"/>
  <c r="P16" i="16"/>
  <c r="Q16" i="16"/>
  <c r="R16" i="16"/>
  <c r="S16" i="16"/>
  <c r="T16" i="16"/>
  <c r="U16" i="16"/>
  <c r="M17" i="16"/>
  <c r="N17" i="16"/>
  <c r="O17" i="16"/>
  <c r="P17" i="16"/>
  <c r="Q17" i="16"/>
  <c r="R17" i="16"/>
  <c r="S17" i="16"/>
  <c r="T17" i="16"/>
  <c r="U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N36" i="16"/>
  <c r="O36" i="16"/>
  <c r="P36" i="16"/>
  <c r="Q36" i="16"/>
  <c r="R36" i="16"/>
  <c r="S36" i="16"/>
  <c r="T36" i="16"/>
  <c r="U36" i="16"/>
  <c r="M37" i="16"/>
  <c r="N37" i="16"/>
  <c r="O37" i="16"/>
  <c r="P37" i="16"/>
  <c r="Q37" i="16"/>
  <c r="R37" i="16"/>
  <c r="S37" i="16"/>
  <c r="T37" i="16"/>
  <c r="U37" i="16"/>
  <c r="M38" i="16"/>
  <c r="N38" i="16"/>
  <c r="O38" i="16"/>
  <c r="P38" i="16"/>
  <c r="Q38" i="16"/>
  <c r="R38" i="16"/>
  <c r="S38" i="16"/>
  <c r="T38" i="16"/>
  <c r="U38" i="16"/>
  <c r="M39" i="16"/>
  <c r="N39" i="16"/>
  <c r="O39" i="16"/>
  <c r="P39" i="16"/>
  <c r="Q39" i="16"/>
  <c r="R39" i="16"/>
  <c r="S39" i="16"/>
  <c r="T39" i="16"/>
  <c r="U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N54" i="16"/>
  <c r="O54" i="16"/>
  <c r="P54" i="16"/>
  <c r="Q54" i="16"/>
  <c r="R54" i="16"/>
  <c r="S54" i="16"/>
  <c r="T54" i="16"/>
  <c r="U54" i="16"/>
  <c r="M55" i="16"/>
  <c r="N55" i="16"/>
  <c r="O55" i="16"/>
  <c r="P55" i="16"/>
  <c r="Q55" i="16"/>
  <c r="R55" i="16"/>
  <c r="S55" i="16"/>
  <c r="T55" i="16"/>
  <c r="U55" i="16"/>
  <c r="M56" i="16"/>
  <c r="N56" i="16"/>
  <c r="O56" i="16"/>
  <c r="P56" i="16"/>
  <c r="Q56" i="16"/>
  <c r="R56" i="16"/>
  <c r="S56" i="16"/>
  <c r="T56" i="16"/>
  <c r="U56" i="16"/>
  <c r="M57" i="16"/>
  <c r="N57" i="16"/>
  <c r="O57" i="16"/>
  <c r="P57" i="16"/>
  <c r="Q57" i="16"/>
  <c r="R57" i="16"/>
  <c r="S57" i="16"/>
  <c r="T57" i="16"/>
  <c r="U57" i="16"/>
  <c r="M58" i="16"/>
  <c r="N58" i="16"/>
  <c r="O58" i="16"/>
  <c r="P58" i="16"/>
  <c r="Q58" i="16"/>
  <c r="R58" i="16"/>
  <c r="S58" i="16"/>
  <c r="T58" i="16"/>
  <c r="U58" i="16"/>
  <c r="M59" i="16"/>
  <c r="N59" i="16"/>
  <c r="O59" i="16"/>
  <c r="P59" i="16"/>
  <c r="Q59" i="16"/>
  <c r="R59" i="16"/>
  <c r="S59" i="16"/>
  <c r="T59" i="16"/>
  <c r="U59" i="16"/>
  <c r="M60" i="16"/>
  <c r="N60" i="16"/>
  <c r="O60" i="16"/>
  <c r="P60" i="16"/>
  <c r="Q60" i="16"/>
  <c r="R60" i="16"/>
  <c r="S60" i="16"/>
  <c r="T60" i="16"/>
  <c r="U60" i="16"/>
  <c r="M61" i="16"/>
  <c r="N61" i="16"/>
  <c r="O61" i="16"/>
  <c r="P61" i="16"/>
  <c r="Q61" i="16"/>
  <c r="R61" i="16"/>
  <c r="S61" i="16"/>
  <c r="T61" i="16"/>
  <c r="U61" i="16"/>
  <c r="M62" i="16"/>
  <c r="N62" i="16"/>
  <c r="O62" i="16"/>
  <c r="P62" i="16"/>
  <c r="Q62" i="16"/>
  <c r="R62" i="16"/>
  <c r="S62" i="16"/>
  <c r="T62" i="16"/>
  <c r="U62" i="16"/>
  <c r="M63" i="16"/>
  <c r="N63" i="16"/>
  <c r="O63" i="16"/>
  <c r="P63" i="16"/>
  <c r="Q63" i="16"/>
  <c r="R63" i="16"/>
  <c r="S63" i="16"/>
  <c r="T63" i="16"/>
  <c r="U63" i="16"/>
  <c r="M64" i="16"/>
  <c r="N64" i="16"/>
  <c r="O64" i="16"/>
  <c r="P64" i="16"/>
  <c r="Q64" i="16"/>
  <c r="R64" i="16"/>
  <c r="S64" i="16"/>
  <c r="T64" i="16"/>
  <c r="U64" i="16"/>
  <c r="M65" i="16"/>
  <c r="N65" i="16"/>
  <c r="O65" i="16"/>
  <c r="P65" i="16"/>
  <c r="Q65" i="16"/>
  <c r="R65" i="16"/>
  <c r="S65" i="16"/>
  <c r="T65" i="16"/>
  <c r="U65" i="16"/>
  <c r="M66" i="16"/>
  <c r="N66" i="16"/>
  <c r="O66" i="16"/>
  <c r="P66" i="16"/>
  <c r="Q66" i="16"/>
  <c r="R66" i="16"/>
  <c r="S66" i="16"/>
  <c r="T66" i="16"/>
  <c r="U66" i="16"/>
  <c r="M67" i="16"/>
  <c r="N67" i="16"/>
  <c r="O67" i="16"/>
  <c r="P67" i="16"/>
  <c r="Q67" i="16"/>
  <c r="R67" i="16"/>
  <c r="S67" i="16"/>
  <c r="T67" i="16"/>
  <c r="U67" i="16"/>
  <c r="M68" i="16"/>
  <c r="N68" i="16"/>
  <c r="O68" i="16"/>
  <c r="P68" i="16"/>
  <c r="Q68" i="16"/>
  <c r="R68" i="16"/>
  <c r="S68" i="16"/>
  <c r="T68" i="16"/>
  <c r="U68" i="16"/>
  <c r="M69" i="16"/>
  <c r="N69" i="16"/>
  <c r="O69" i="16"/>
  <c r="P69" i="16"/>
  <c r="Q69" i="16"/>
  <c r="R69" i="16"/>
  <c r="S69" i="16"/>
  <c r="T69" i="16"/>
  <c r="U69" i="16"/>
  <c r="M70" i="16"/>
  <c r="N70" i="16"/>
  <c r="O70" i="16"/>
  <c r="P70" i="16"/>
  <c r="Q70" i="16"/>
  <c r="R70" i="16"/>
  <c r="S70" i="16"/>
  <c r="T70" i="16"/>
  <c r="U70" i="16"/>
  <c r="M71" i="16"/>
  <c r="N71" i="16"/>
  <c r="O71" i="16"/>
  <c r="P71" i="16"/>
  <c r="Q71" i="16"/>
  <c r="R71" i="16"/>
  <c r="S71" i="16"/>
  <c r="T71" i="16"/>
  <c r="U71" i="16"/>
  <c r="M72" i="16"/>
  <c r="N72" i="16"/>
  <c r="O72" i="16"/>
  <c r="P72" i="16"/>
  <c r="Q72" i="16"/>
  <c r="R72" i="16"/>
  <c r="S72" i="16"/>
  <c r="T72" i="16"/>
  <c r="U72" i="16"/>
  <c r="M73" i="16"/>
  <c r="N73" i="16"/>
  <c r="O73" i="16"/>
  <c r="P73" i="16"/>
  <c r="Q73" i="16"/>
  <c r="R73" i="16"/>
  <c r="S73" i="16"/>
  <c r="T73" i="16"/>
  <c r="U73" i="16"/>
  <c r="M74" i="16"/>
  <c r="N74" i="16"/>
  <c r="O74" i="16"/>
  <c r="P74" i="16"/>
  <c r="Q74" i="16"/>
  <c r="R74" i="16"/>
  <c r="S74" i="16"/>
  <c r="T74" i="16"/>
  <c r="U74" i="16"/>
  <c r="M75" i="16"/>
  <c r="N75" i="16"/>
  <c r="O75" i="16"/>
  <c r="P75" i="16"/>
  <c r="Q75" i="16"/>
  <c r="R75" i="16"/>
  <c r="S75" i="16"/>
  <c r="T75" i="16"/>
  <c r="U75" i="16"/>
  <c r="M76" i="16"/>
  <c r="N76" i="16"/>
  <c r="O76" i="16"/>
  <c r="P76" i="16"/>
  <c r="Q76" i="16"/>
  <c r="R76" i="16"/>
  <c r="S76" i="16"/>
  <c r="T76" i="16"/>
  <c r="U76" i="16"/>
  <c r="M77" i="16"/>
  <c r="N77" i="16"/>
  <c r="O77" i="16"/>
  <c r="P77" i="16"/>
  <c r="Q77" i="16"/>
  <c r="R77" i="16"/>
  <c r="S77" i="16"/>
  <c r="T77" i="16"/>
  <c r="U77" i="16"/>
  <c r="M78" i="16"/>
  <c r="N78" i="16"/>
  <c r="O78" i="16"/>
  <c r="P78" i="16"/>
  <c r="Q78" i="16"/>
  <c r="R78" i="16"/>
  <c r="S78" i="16"/>
  <c r="T78" i="16"/>
  <c r="U78" i="16"/>
  <c r="M79" i="16"/>
  <c r="N79" i="16"/>
  <c r="O79" i="16"/>
  <c r="P79" i="16"/>
  <c r="Q79" i="16"/>
  <c r="R79" i="16"/>
  <c r="S79" i="16"/>
  <c r="T79" i="16"/>
  <c r="U79" i="16"/>
  <c r="M80" i="16"/>
  <c r="N80" i="16"/>
  <c r="O80" i="16"/>
  <c r="P80" i="16"/>
  <c r="Q80" i="16"/>
  <c r="R80" i="16"/>
  <c r="S80" i="16"/>
  <c r="T80" i="16"/>
  <c r="U80" i="16"/>
  <c r="M81" i="16"/>
  <c r="N81" i="16"/>
  <c r="O81" i="16"/>
  <c r="P81" i="16"/>
  <c r="Q81" i="16"/>
  <c r="R81" i="16"/>
  <c r="S81" i="16"/>
  <c r="T81" i="16"/>
  <c r="U81" i="16"/>
  <c r="M82" i="16"/>
  <c r="N82" i="16"/>
  <c r="O82" i="16"/>
  <c r="P82" i="16"/>
  <c r="Q82" i="16"/>
  <c r="R82" i="16"/>
  <c r="S82" i="16"/>
  <c r="T82" i="16"/>
  <c r="U82" i="16"/>
  <c r="M83" i="16"/>
  <c r="N83" i="16"/>
  <c r="O83" i="16"/>
  <c r="P83" i="16"/>
  <c r="Q83" i="16"/>
  <c r="R83" i="16"/>
  <c r="S83" i="16"/>
  <c r="T83" i="16"/>
  <c r="U83" i="16"/>
  <c r="M84" i="16"/>
  <c r="N84" i="16"/>
  <c r="O84" i="16"/>
  <c r="P84" i="16"/>
  <c r="Q84" i="16"/>
  <c r="R84" i="16"/>
  <c r="S84" i="16"/>
  <c r="T84" i="16"/>
  <c r="U84" i="16"/>
  <c r="M85" i="16"/>
  <c r="N85" i="16"/>
  <c r="O85" i="16"/>
  <c r="P85" i="16"/>
  <c r="Q85" i="16"/>
  <c r="R85" i="16"/>
  <c r="S85" i="16"/>
  <c r="T85" i="16"/>
  <c r="U85" i="16"/>
  <c r="M86" i="16"/>
  <c r="N86" i="16"/>
  <c r="O86" i="16"/>
  <c r="P86" i="16"/>
  <c r="Q86" i="16"/>
  <c r="R86" i="16"/>
  <c r="S86" i="16"/>
  <c r="T86" i="16"/>
  <c r="U86" i="16"/>
  <c r="M87" i="16"/>
  <c r="N87" i="16"/>
  <c r="O87" i="16"/>
  <c r="P87" i="16"/>
  <c r="Q87" i="16"/>
  <c r="R87" i="16"/>
  <c r="S87" i="16"/>
  <c r="T87" i="16"/>
  <c r="U87" i="16"/>
  <c r="M88" i="16"/>
  <c r="N88" i="16"/>
  <c r="O88" i="16"/>
  <c r="P88" i="16"/>
  <c r="Q88" i="16"/>
  <c r="R88" i="16"/>
  <c r="S88" i="16"/>
  <c r="T88" i="16"/>
  <c r="U88" i="16"/>
  <c r="M89" i="16"/>
  <c r="N89" i="16"/>
  <c r="O89" i="16"/>
  <c r="P89" i="16"/>
  <c r="Q89" i="16"/>
  <c r="R89" i="16"/>
  <c r="S89" i="16"/>
  <c r="T89" i="16"/>
  <c r="U89" i="16"/>
  <c r="M90" i="16"/>
  <c r="N90" i="16"/>
  <c r="O90" i="16"/>
  <c r="P90" i="16"/>
  <c r="Q90" i="16"/>
  <c r="R90" i="16"/>
  <c r="S90" i="16"/>
  <c r="T90" i="16"/>
  <c r="U90" i="16"/>
  <c r="M91" i="16"/>
  <c r="N91" i="16"/>
  <c r="O91" i="16"/>
  <c r="P91" i="16"/>
  <c r="Q91" i="16"/>
  <c r="R91" i="16"/>
  <c r="S91" i="16"/>
  <c r="T91" i="16"/>
  <c r="U91" i="16"/>
  <c r="M92" i="16"/>
  <c r="N92" i="16"/>
  <c r="O92" i="16"/>
  <c r="P92" i="16"/>
  <c r="Q92" i="16"/>
  <c r="R92" i="16"/>
  <c r="S92" i="16"/>
  <c r="T92" i="16"/>
  <c r="U92" i="16"/>
  <c r="M93" i="16"/>
  <c r="N93" i="16"/>
  <c r="O93" i="16"/>
  <c r="P93" i="16"/>
  <c r="Q93" i="16"/>
  <c r="R93" i="16"/>
  <c r="S93" i="16"/>
  <c r="T93" i="16"/>
  <c r="U93" i="16"/>
  <c r="M94" i="16"/>
  <c r="N94" i="16"/>
  <c r="O94" i="16"/>
  <c r="P94" i="16"/>
  <c r="Q94" i="16"/>
  <c r="R94" i="16"/>
  <c r="S94" i="16"/>
  <c r="T94" i="16"/>
  <c r="U94" i="16"/>
  <c r="M95" i="16"/>
  <c r="N95" i="16"/>
  <c r="O95" i="16"/>
  <c r="P95" i="16"/>
  <c r="Q95" i="16"/>
  <c r="R95" i="16"/>
  <c r="S95" i="16"/>
  <c r="T95" i="16"/>
  <c r="U95" i="16"/>
  <c r="M96" i="16"/>
  <c r="N96" i="16"/>
  <c r="O96" i="16"/>
  <c r="P96" i="16"/>
  <c r="Q96" i="16"/>
  <c r="R96" i="16"/>
  <c r="S96" i="16"/>
  <c r="T96" i="16"/>
  <c r="U96" i="16"/>
  <c r="M97" i="16"/>
  <c r="N97" i="16"/>
  <c r="O97" i="16"/>
  <c r="P97" i="16"/>
  <c r="Q97" i="16"/>
  <c r="R97" i="16"/>
  <c r="S97" i="16"/>
  <c r="T97" i="16"/>
  <c r="U97" i="16"/>
  <c r="M98" i="16"/>
  <c r="N98" i="16"/>
  <c r="O98" i="16"/>
  <c r="P98" i="16"/>
  <c r="Q98" i="16"/>
  <c r="R98" i="16"/>
  <c r="S98" i="16"/>
  <c r="T98" i="16"/>
  <c r="U98" i="16"/>
  <c r="M99" i="16"/>
  <c r="N99" i="16"/>
  <c r="O99" i="16"/>
  <c r="P99" i="16"/>
  <c r="Q99" i="16"/>
  <c r="R99" i="16"/>
  <c r="S99" i="16"/>
  <c r="T99" i="16"/>
  <c r="U99" i="16"/>
  <c r="M100" i="16"/>
  <c r="N100" i="16"/>
  <c r="O100" i="16"/>
  <c r="P100" i="16"/>
  <c r="Q100" i="16"/>
  <c r="R100" i="16"/>
  <c r="S100" i="16"/>
  <c r="T100" i="16"/>
  <c r="U100" i="16"/>
  <c r="M101" i="16"/>
  <c r="N101" i="16"/>
  <c r="O101" i="16"/>
  <c r="P101" i="16"/>
  <c r="Q101" i="16"/>
  <c r="R101" i="16"/>
  <c r="S101" i="16"/>
  <c r="T101" i="16"/>
  <c r="U101" i="16"/>
  <c r="M102" i="16"/>
  <c r="N102" i="16"/>
  <c r="O102" i="16"/>
  <c r="P102" i="16"/>
  <c r="Q102" i="16"/>
  <c r="R102" i="16"/>
  <c r="S102" i="16"/>
  <c r="T102" i="16"/>
  <c r="U102" i="16"/>
  <c r="M103" i="16"/>
  <c r="N103" i="16"/>
  <c r="O103" i="16"/>
  <c r="P103" i="16"/>
  <c r="Q103" i="16"/>
  <c r="R103" i="16"/>
  <c r="S103" i="16"/>
  <c r="T103" i="16"/>
  <c r="U103" i="16"/>
  <c r="M104" i="16"/>
  <c r="N104" i="16"/>
  <c r="O104" i="16"/>
  <c r="P104" i="16"/>
  <c r="Q104" i="16"/>
  <c r="R104" i="16"/>
  <c r="S104" i="16"/>
  <c r="T104" i="16"/>
  <c r="U104" i="16"/>
  <c r="M105" i="16"/>
  <c r="N105" i="16"/>
  <c r="O105" i="16"/>
  <c r="P105" i="16"/>
  <c r="Q105" i="16"/>
  <c r="R105" i="16"/>
  <c r="S105" i="16"/>
  <c r="T105" i="16"/>
  <c r="U105" i="16"/>
  <c r="M106" i="16"/>
  <c r="N106" i="16"/>
  <c r="O106" i="16"/>
  <c r="P106" i="16"/>
  <c r="Q106" i="16"/>
  <c r="R106" i="16"/>
  <c r="S106" i="16"/>
  <c r="T106" i="16"/>
  <c r="U106" i="16"/>
  <c r="M107" i="16"/>
  <c r="N107" i="16"/>
  <c r="O107" i="16"/>
  <c r="P107" i="16"/>
  <c r="Q107" i="16"/>
  <c r="R107" i="16"/>
  <c r="S107" i="16"/>
  <c r="T107" i="16"/>
  <c r="U107" i="16"/>
  <c r="M108" i="16"/>
  <c r="N108" i="16"/>
  <c r="O108" i="16"/>
  <c r="P108" i="16"/>
  <c r="Q108" i="16"/>
  <c r="R108" i="16"/>
  <c r="S108" i="16"/>
  <c r="T108" i="16"/>
  <c r="U108" i="16"/>
  <c r="M109" i="16"/>
  <c r="N109" i="16"/>
  <c r="O109" i="16"/>
  <c r="P109" i="16"/>
  <c r="Q109" i="16"/>
  <c r="R109" i="16"/>
  <c r="S109" i="16"/>
  <c r="T109" i="16"/>
  <c r="U109" i="16"/>
  <c r="M110" i="16"/>
  <c r="N110" i="16"/>
  <c r="O110" i="16"/>
  <c r="P110" i="16"/>
  <c r="Q110" i="16"/>
  <c r="R110" i="16"/>
  <c r="S110" i="16"/>
  <c r="T110" i="16"/>
  <c r="U110" i="16"/>
  <c r="M111" i="16"/>
  <c r="N111" i="16"/>
  <c r="O111" i="16"/>
  <c r="P111" i="16"/>
  <c r="Q111" i="16"/>
  <c r="R111" i="16"/>
  <c r="S111" i="16"/>
  <c r="T111" i="16"/>
  <c r="U111" i="16"/>
  <c r="M112" i="16"/>
  <c r="N112" i="16"/>
  <c r="O112" i="16"/>
  <c r="P112" i="16"/>
  <c r="Q112" i="16"/>
  <c r="R112" i="16"/>
  <c r="S112" i="16"/>
  <c r="T112" i="16"/>
  <c r="U112" i="16"/>
  <c r="M113" i="16"/>
  <c r="N113" i="16"/>
  <c r="O113" i="16"/>
  <c r="P113" i="16"/>
  <c r="Q113" i="16"/>
  <c r="R113" i="16"/>
  <c r="S113" i="16"/>
  <c r="T113" i="16"/>
  <c r="U113" i="16"/>
  <c r="M114" i="16"/>
  <c r="N114" i="16"/>
  <c r="O114" i="16"/>
  <c r="P114" i="16"/>
  <c r="Q114" i="16"/>
  <c r="R114" i="16"/>
  <c r="S114" i="16"/>
  <c r="T114" i="16"/>
  <c r="U114" i="16"/>
  <c r="M115" i="16"/>
  <c r="N115" i="16"/>
  <c r="O115" i="16"/>
  <c r="P115" i="16"/>
  <c r="Q115" i="16"/>
  <c r="R115" i="16"/>
  <c r="S115" i="16"/>
  <c r="T115" i="16"/>
  <c r="U115" i="16"/>
  <c r="M116" i="16"/>
  <c r="N116" i="16"/>
  <c r="O116" i="16"/>
  <c r="P116" i="16"/>
  <c r="Q116" i="16"/>
  <c r="R116" i="16"/>
  <c r="S116" i="16"/>
  <c r="T116" i="16"/>
  <c r="U116" i="16"/>
  <c r="M117" i="16"/>
  <c r="N117" i="16"/>
  <c r="O117" i="16"/>
  <c r="P117" i="16"/>
  <c r="Q117" i="16"/>
  <c r="R117" i="16"/>
  <c r="S117" i="16"/>
  <c r="T117" i="16"/>
  <c r="U117" i="16"/>
  <c r="M118" i="16"/>
  <c r="N118" i="16"/>
  <c r="O118" i="16"/>
  <c r="P118" i="16"/>
  <c r="Q118" i="16"/>
  <c r="R118" i="16"/>
  <c r="S118" i="16"/>
  <c r="T118" i="16"/>
  <c r="U118" i="16"/>
  <c r="M119" i="16"/>
  <c r="N119" i="16"/>
  <c r="O119" i="16"/>
  <c r="P119" i="16"/>
  <c r="Q119" i="16"/>
  <c r="R119" i="16"/>
  <c r="S119" i="16"/>
  <c r="T119" i="16"/>
  <c r="U119" i="16"/>
  <c r="M120" i="16"/>
  <c r="N120" i="16"/>
  <c r="O120" i="16"/>
  <c r="P120" i="16"/>
  <c r="Q120" i="16"/>
  <c r="R120" i="16"/>
  <c r="S120" i="16"/>
  <c r="T120" i="16"/>
  <c r="U120" i="16"/>
  <c r="M121" i="16"/>
  <c r="N121" i="16"/>
  <c r="O121" i="16"/>
  <c r="P121" i="16"/>
  <c r="Q121" i="16"/>
  <c r="R121" i="16"/>
  <c r="S121" i="16"/>
  <c r="T121" i="16"/>
  <c r="U121" i="16"/>
  <c r="M122" i="16"/>
  <c r="N122" i="16"/>
  <c r="O122" i="16"/>
  <c r="P122" i="16"/>
  <c r="Q122" i="16"/>
  <c r="R122" i="16"/>
  <c r="S122" i="16"/>
  <c r="T122" i="16"/>
  <c r="U122" i="16"/>
  <c r="M123" i="16"/>
  <c r="N123" i="16"/>
  <c r="O123" i="16"/>
  <c r="P123" i="16"/>
  <c r="Q123" i="16"/>
  <c r="R123" i="16"/>
  <c r="S123" i="16"/>
  <c r="T123" i="16"/>
  <c r="U123" i="16"/>
  <c r="M124" i="16"/>
  <c r="N124" i="16"/>
  <c r="O124" i="16"/>
  <c r="P124" i="16"/>
  <c r="Q124" i="16"/>
  <c r="R124" i="16"/>
  <c r="S124" i="16"/>
  <c r="T124" i="16"/>
  <c r="U124" i="16"/>
  <c r="M125" i="16"/>
  <c r="N125" i="16"/>
  <c r="O125" i="16"/>
  <c r="P125" i="16"/>
  <c r="Q125" i="16"/>
  <c r="R125" i="16"/>
  <c r="S125" i="16"/>
  <c r="T125" i="16"/>
  <c r="U125" i="16"/>
  <c r="M126" i="16"/>
  <c r="N126" i="16"/>
  <c r="O126" i="16"/>
  <c r="P126" i="16"/>
  <c r="Q126" i="16"/>
  <c r="R126" i="16"/>
  <c r="S126" i="16"/>
  <c r="T126" i="16"/>
  <c r="U126" i="16"/>
  <c r="M127" i="16"/>
  <c r="N127" i="16"/>
  <c r="O127" i="16"/>
  <c r="P127" i="16"/>
  <c r="Q127" i="16"/>
  <c r="R127" i="16"/>
  <c r="S127" i="16"/>
  <c r="T127" i="16"/>
  <c r="U127" i="16"/>
  <c r="M128" i="16"/>
  <c r="N128" i="16"/>
  <c r="O128" i="16"/>
  <c r="P128" i="16"/>
  <c r="Q128" i="16"/>
  <c r="R128" i="16"/>
  <c r="S128" i="16"/>
  <c r="T128" i="16"/>
  <c r="U128" i="16"/>
  <c r="M129" i="16"/>
  <c r="N129" i="16"/>
  <c r="O129" i="16"/>
  <c r="P129" i="16"/>
  <c r="Q129" i="16"/>
  <c r="R129" i="16"/>
  <c r="S129" i="16"/>
  <c r="T129" i="16"/>
  <c r="U129" i="16"/>
  <c r="M130" i="16"/>
  <c r="N130" i="16"/>
  <c r="O130" i="16"/>
  <c r="P130" i="16"/>
  <c r="Q130" i="16"/>
  <c r="R130" i="16"/>
  <c r="S130" i="16"/>
  <c r="T130" i="16"/>
  <c r="U130" i="16"/>
  <c r="M131" i="16"/>
  <c r="N131" i="16"/>
  <c r="O131" i="16"/>
  <c r="P131" i="16"/>
  <c r="Q131" i="16"/>
  <c r="R131" i="16"/>
  <c r="S131" i="16"/>
  <c r="T131" i="16"/>
  <c r="U131" i="16"/>
  <c r="M132" i="16"/>
  <c r="N132" i="16"/>
  <c r="O132" i="16"/>
  <c r="P132" i="16"/>
  <c r="Q132" i="16"/>
  <c r="R132" i="16"/>
  <c r="S132" i="16"/>
  <c r="T132" i="16"/>
  <c r="U132" i="16"/>
  <c r="M133" i="16"/>
  <c r="N133" i="16"/>
  <c r="O133" i="16"/>
  <c r="P133" i="16"/>
  <c r="Q133" i="16"/>
  <c r="R133" i="16"/>
  <c r="S133" i="16"/>
  <c r="T133" i="16"/>
  <c r="U133" i="16"/>
  <c r="M134" i="16"/>
  <c r="N134" i="16"/>
  <c r="O134" i="16"/>
  <c r="P134" i="16"/>
  <c r="Q134" i="16"/>
  <c r="R134" i="16"/>
  <c r="S134" i="16"/>
  <c r="T134" i="16"/>
  <c r="U134" i="16"/>
  <c r="M135" i="16"/>
  <c r="N135" i="16"/>
  <c r="O135" i="16"/>
  <c r="P135" i="16"/>
  <c r="Q135" i="16"/>
  <c r="R135" i="16"/>
  <c r="S135" i="16"/>
  <c r="T135" i="16"/>
  <c r="U135" i="16"/>
  <c r="M136" i="16"/>
  <c r="N136" i="16"/>
  <c r="O136" i="16"/>
  <c r="P136" i="16"/>
  <c r="Q136" i="16"/>
  <c r="R136" i="16"/>
  <c r="S136" i="16"/>
  <c r="T136" i="16"/>
  <c r="U136" i="16"/>
  <c r="M137" i="16"/>
  <c r="N137" i="16"/>
  <c r="O137" i="16"/>
  <c r="P137" i="16"/>
  <c r="Q137" i="16"/>
  <c r="R137" i="16"/>
  <c r="S137" i="16"/>
  <c r="T137" i="16"/>
  <c r="U137" i="16"/>
  <c r="M138" i="16"/>
  <c r="N138" i="16"/>
  <c r="O138" i="16"/>
  <c r="P138" i="16"/>
  <c r="Q138" i="16"/>
  <c r="R138" i="16"/>
  <c r="S138" i="16"/>
  <c r="T138" i="16"/>
  <c r="U138" i="16"/>
  <c r="M139" i="16"/>
  <c r="N139" i="16"/>
  <c r="O139" i="16"/>
  <c r="P139" i="16"/>
  <c r="Q139" i="16"/>
  <c r="R139" i="16"/>
  <c r="S139" i="16"/>
  <c r="T139" i="16"/>
  <c r="U139" i="16"/>
  <c r="M140" i="16"/>
  <c r="N140" i="16"/>
  <c r="O140" i="16"/>
  <c r="P140" i="16"/>
  <c r="Q140" i="16"/>
  <c r="R140" i="16"/>
  <c r="S140" i="16"/>
  <c r="T140" i="16"/>
  <c r="U140" i="16"/>
  <c r="M141" i="16"/>
  <c r="N141" i="16"/>
  <c r="O141" i="16"/>
  <c r="P141" i="16"/>
  <c r="Q141" i="16"/>
  <c r="R141" i="16"/>
  <c r="S141" i="16"/>
  <c r="T141" i="16"/>
  <c r="U141" i="16"/>
  <c r="M142" i="16"/>
  <c r="N142" i="16"/>
  <c r="O142" i="16"/>
  <c r="P142" i="16"/>
  <c r="Q142" i="16"/>
  <c r="R142" i="16"/>
  <c r="S142" i="16"/>
  <c r="T142" i="16"/>
  <c r="U142" i="16"/>
  <c r="M143" i="16"/>
  <c r="N143" i="16"/>
  <c r="O143" i="16"/>
  <c r="P143" i="16"/>
  <c r="Q143" i="16"/>
  <c r="R143" i="16"/>
  <c r="S143" i="16"/>
  <c r="T143" i="16"/>
  <c r="U143" i="16"/>
  <c r="M144" i="16"/>
  <c r="N144" i="16"/>
  <c r="O144" i="16"/>
  <c r="P144" i="16"/>
  <c r="Q144" i="16"/>
  <c r="R144" i="16"/>
  <c r="S144" i="16"/>
  <c r="T144" i="16"/>
  <c r="U144" i="16"/>
  <c r="M145" i="16"/>
  <c r="N145" i="16"/>
  <c r="O145" i="16"/>
  <c r="P145" i="16"/>
  <c r="Q145" i="16"/>
  <c r="R145" i="16"/>
  <c r="S145" i="16"/>
  <c r="T145" i="16"/>
  <c r="U145" i="16"/>
  <c r="M146" i="16"/>
  <c r="N146" i="16"/>
  <c r="O146" i="16"/>
  <c r="P146" i="16"/>
  <c r="Q146" i="16"/>
  <c r="R146" i="16"/>
  <c r="S146" i="16"/>
  <c r="T146" i="16"/>
  <c r="U146" i="16"/>
  <c r="M147" i="16"/>
  <c r="N147" i="16"/>
  <c r="O147" i="16"/>
  <c r="P147" i="16"/>
  <c r="Q147" i="16"/>
  <c r="R147" i="16"/>
  <c r="S147" i="16"/>
  <c r="T147" i="16"/>
  <c r="U147" i="16"/>
  <c r="M148" i="16"/>
  <c r="N148" i="16"/>
  <c r="O148" i="16"/>
  <c r="P148" i="16"/>
  <c r="Q148" i="16"/>
  <c r="R148" i="16"/>
  <c r="S148" i="16"/>
  <c r="T148" i="16"/>
  <c r="U148" i="16"/>
  <c r="M149" i="16"/>
  <c r="N149" i="16"/>
  <c r="O149" i="16"/>
  <c r="P149" i="16"/>
  <c r="Q149" i="16"/>
  <c r="R149" i="16"/>
  <c r="S149" i="16"/>
  <c r="T149" i="16"/>
  <c r="U149" i="16"/>
  <c r="M150" i="16"/>
  <c r="N150" i="16"/>
  <c r="O150" i="16"/>
  <c r="P150" i="16"/>
  <c r="Q150" i="16"/>
  <c r="R150" i="16"/>
  <c r="S150" i="16"/>
  <c r="T150" i="16"/>
  <c r="U150" i="16"/>
  <c r="M151" i="16"/>
  <c r="N151" i="16"/>
  <c r="O151" i="16"/>
  <c r="P151" i="16"/>
  <c r="Q151" i="16"/>
  <c r="R151" i="16"/>
  <c r="S151" i="16"/>
  <c r="T151" i="16"/>
  <c r="U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N304" i="16"/>
  <c r="O304" i="16"/>
  <c r="P304" i="16"/>
  <c r="Q304" i="16"/>
  <c r="R304" i="16"/>
  <c r="S304" i="16"/>
  <c r="T304" i="16"/>
  <c r="U304" i="16"/>
  <c r="M305" i="16"/>
  <c r="N305" i="16"/>
  <c r="O305" i="16"/>
  <c r="P305" i="16"/>
  <c r="Q305" i="16"/>
  <c r="R305" i="16"/>
  <c r="S305" i="16"/>
  <c r="T305" i="16"/>
  <c r="U305" i="16"/>
  <c r="M306" i="16"/>
  <c r="N306" i="16"/>
  <c r="O306" i="16"/>
  <c r="P306" i="16"/>
  <c r="Q306" i="16"/>
  <c r="R306" i="16"/>
  <c r="S306" i="16"/>
  <c r="T306" i="16"/>
  <c r="U306" i="16"/>
  <c r="M307" i="16"/>
  <c r="M308" i="16"/>
  <c r="M309" i="16"/>
  <c r="M310" i="16"/>
  <c r="M311" i="16"/>
  <c r="M312" i="16"/>
  <c r="M313" i="16"/>
  <c r="M314" i="16"/>
  <c r="M315" i="16"/>
  <c r="N315" i="16"/>
  <c r="O315" i="16"/>
  <c r="P315" i="16"/>
  <c r="Q315" i="16"/>
  <c r="R315" i="16"/>
  <c r="S315" i="16"/>
  <c r="T315" i="16"/>
  <c r="U315" i="16"/>
  <c r="M316" i="16"/>
  <c r="N316" i="16"/>
  <c r="O316" i="16"/>
  <c r="P316" i="16"/>
  <c r="Q316" i="16"/>
  <c r="R316" i="16"/>
  <c r="S316" i="16"/>
  <c r="T316" i="16"/>
  <c r="U316" i="16"/>
  <c r="M317" i="16"/>
  <c r="N317" i="16"/>
  <c r="O317" i="16"/>
  <c r="P317" i="16"/>
  <c r="Q317" i="16"/>
  <c r="R317" i="16"/>
  <c r="S317" i="16"/>
  <c r="T317" i="16"/>
  <c r="U317" i="16"/>
  <c r="M318" i="16"/>
  <c r="N318" i="16"/>
  <c r="O318" i="16"/>
  <c r="P318" i="16"/>
  <c r="Q318" i="16"/>
  <c r="R318" i="16"/>
  <c r="S318" i="16"/>
  <c r="T318" i="16"/>
  <c r="U318" i="16"/>
  <c r="M319" i="16"/>
  <c r="N319" i="16"/>
  <c r="O319" i="16"/>
  <c r="P319" i="16"/>
  <c r="Q319" i="16"/>
  <c r="R319" i="16"/>
  <c r="S319" i="16"/>
  <c r="T319" i="16"/>
  <c r="U319" i="16"/>
  <c r="M320" i="16"/>
  <c r="N320" i="16"/>
  <c r="O320" i="16"/>
  <c r="P320" i="16"/>
  <c r="Q320" i="16"/>
  <c r="R320" i="16"/>
  <c r="S320" i="16"/>
  <c r="T320" i="16"/>
  <c r="U320" i="16"/>
  <c r="M321" i="16"/>
  <c r="N321" i="16"/>
  <c r="O321" i="16"/>
  <c r="P321" i="16"/>
  <c r="Q321" i="16"/>
  <c r="R321" i="16"/>
  <c r="S321" i="16"/>
  <c r="T321" i="16"/>
  <c r="U321" i="16"/>
  <c r="M322" i="16"/>
  <c r="N322" i="16"/>
  <c r="O322" i="16"/>
  <c r="P322" i="16"/>
  <c r="Q322" i="16"/>
  <c r="R322" i="16"/>
  <c r="S322" i="16"/>
  <c r="T322" i="16"/>
  <c r="U322" i="16"/>
  <c r="M323" i="16"/>
  <c r="N323" i="16"/>
  <c r="O323" i="16"/>
  <c r="P323" i="16"/>
  <c r="Q323" i="16"/>
  <c r="R323" i="16"/>
  <c r="S323" i="16"/>
  <c r="T323" i="16"/>
  <c r="U323" i="16"/>
  <c r="M324" i="16"/>
  <c r="N324" i="16"/>
  <c r="O324" i="16"/>
  <c r="P324" i="16"/>
  <c r="Q324" i="16"/>
  <c r="R324" i="16"/>
  <c r="S324" i="16"/>
  <c r="T324" i="16"/>
  <c r="U324" i="16"/>
  <c r="M325" i="16"/>
  <c r="N325" i="16"/>
  <c r="O325" i="16"/>
  <c r="P325" i="16"/>
  <c r="Q325" i="16"/>
  <c r="R325" i="16"/>
  <c r="S325" i="16"/>
  <c r="T325" i="16"/>
  <c r="U325" i="16"/>
  <c r="M326" i="16"/>
  <c r="N326" i="16"/>
  <c r="O326" i="16"/>
  <c r="P326" i="16"/>
  <c r="Q326" i="16"/>
  <c r="R326" i="16"/>
  <c r="S326" i="16"/>
  <c r="T326" i="16"/>
  <c r="U326" i="16"/>
  <c r="M327" i="16"/>
  <c r="N327" i="16"/>
  <c r="O327" i="16"/>
  <c r="P327" i="16"/>
  <c r="Q327" i="16"/>
  <c r="R327" i="16"/>
  <c r="S327" i="16"/>
  <c r="T327" i="16"/>
  <c r="U327" i="16"/>
  <c r="M328" i="16"/>
  <c r="N328" i="16"/>
  <c r="O328" i="16"/>
  <c r="P328" i="16"/>
  <c r="Q328" i="16"/>
  <c r="R328" i="16"/>
  <c r="S328" i="16"/>
  <c r="T328" i="16"/>
  <c r="U328" i="16"/>
  <c r="M329" i="16"/>
  <c r="N329" i="16"/>
  <c r="O329" i="16"/>
  <c r="P329" i="16"/>
  <c r="Q329" i="16"/>
  <c r="R329" i="16"/>
  <c r="S329" i="16"/>
  <c r="T329" i="16"/>
  <c r="U329" i="16"/>
  <c r="M330" i="16"/>
  <c r="N330" i="16"/>
  <c r="O330" i="16"/>
  <c r="P330" i="16"/>
  <c r="Q330" i="16"/>
  <c r="R330" i="16"/>
  <c r="S330" i="16"/>
  <c r="T330" i="16"/>
  <c r="U330" i="16"/>
  <c r="M331" i="16"/>
  <c r="N331" i="16"/>
  <c r="O331" i="16"/>
  <c r="P331" i="16"/>
  <c r="Q331" i="16"/>
  <c r="R331" i="16"/>
  <c r="S331" i="16"/>
  <c r="T331" i="16"/>
  <c r="U331" i="16"/>
  <c r="M332" i="16"/>
  <c r="N332" i="16"/>
  <c r="O332" i="16"/>
  <c r="P332" i="16"/>
  <c r="Q332" i="16"/>
  <c r="R332" i="16"/>
  <c r="S332" i="16"/>
  <c r="T332" i="16"/>
  <c r="U332" i="16"/>
  <c r="M333" i="16"/>
  <c r="N333" i="16"/>
  <c r="O333" i="16"/>
  <c r="P333" i="16"/>
  <c r="Q333" i="16"/>
  <c r="R333" i="16"/>
  <c r="S333" i="16"/>
  <c r="T333" i="16"/>
  <c r="U333" i="16"/>
  <c r="M334" i="16"/>
  <c r="N334" i="16"/>
  <c r="O334" i="16"/>
  <c r="P334" i="16"/>
  <c r="Q334" i="16"/>
  <c r="R334" i="16"/>
  <c r="S334" i="16"/>
  <c r="T334" i="16"/>
  <c r="U334" i="16"/>
  <c r="M335" i="16"/>
  <c r="N335" i="16"/>
  <c r="O335" i="16"/>
  <c r="P335" i="16"/>
  <c r="Q335" i="16"/>
  <c r="R335" i="16"/>
  <c r="S335" i="16"/>
  <c r="T335" i="16"/>
  <c r="U335" i="16"/>
  <c r="M336" i="16"/>
  <c r="N336" i="16"/>
  <c r="O336" i="16"/>
  <c r="P336" i="16"/>
  <c r="Q336" i="16"/>
  <c r="R336" i="16"/>
  <c r="S336" i="16"/>
  <c r="T336" i="16"/>
  <c r="U336" i="16"/>
  <c r="M337" i="16"/>
  <c r="N337" i="16"/>
  <c r="O337" i="16"/>
  <c r="P337" i="16"/>
  <c r="Q337" i="16"/>
  <c r="R337" i="16"/>
  <c r="S337" i="16"/>
  <c r="T337" i="16"/>
  <c r="U337" i="16"/>
  <c r="M338" i="16"/>
  <c r="N338" i="16"/>
  <c r="O338" i="16"/>
  <c r="P338" i="16"/>
  <c r="Q338" i="16"/>
  <c r="R338" i="16"/>
  <c r="S338" i="16"/>
  <c r="T338" i="16"/>
  <c r="U338" i="16"/>
  <c r="M339" i="16"/>
  <c r="N339" i="16"/>
  <c r="O339" i="16"/>
  <c r="P339" i="16"/>
  <c r="Q339" i="16"/>
  <c r="R339" i="16"/>
  <c r="S339" i="16"/>
  <c r="T339" i="16"/>
  <c r="U339" i="16"/>
  <c r="M340" i="16"/>
  <c r="N340" i="16"/>
  <c r="O340" i="16"/>
  <c r="P340" i="16"/>
  <c r="Q340" i="16"/>
  <c r="R340" i="16"/>
  <c r="S340" i="16"/>
  <c r="T340" i="16"/>
  <c r="U340" i="16"/>
  <c r="M341" i="16"/>
  <c r="N341" i="16"/>
  <c r="O341" i="16"/>
  <c r="P341" i="16"/>
  <c r="Q341" i="16"/>
  <c r="R341" i="16"/>
  <c r="S341" i="16"/>
  <c r="T341" i="16"/>
  <c r="U341" i="16"/>
  <c r="M342" i="16"/>
  <c r="N342" i="16"/>
  <c r="O342" i="16"/>
  <c r="P342" i="16"/>
  <c r="Q342" i="16"/>
  <c r="R342" i="16"/>
  <c r="S342" i="16"/>
  <c r="T342" i="16"/>
  <c r="U342" i="16"/>
  <c r="M343" i="16"/>
  <c r="N343" i="16"/>
  <c r="O343" i="16"/>
  <c r="P343" i="16"/>
  <c r="Q343" i="16"/>
  <c r="R343" i="16"/>
  <c r="S343" i="16"/>
  <c r="T343" i="16"/>
  <c r="U343" i="16"/>
  <c r="M344" i="16"/>
  <c r="N344" i="16"/>
  <c r="O344" i="16"/>
  <c r="P344" i="16"/>
  <c r="Q344" i="16"/>
  <c r="R344" i="16"/>
  <c r="S344" i="16"/>
  <c r="T344" i="16"/>
  <c r="U344" i="16"/>
  <c r="M345" i="16"/>
  <c r="N345" i="16"/>
  <c r="O345" i="16"/>
  <c r="P345" i="16"/>
  <c r="Q345" i="16"/>
  <c r="R345" i="16"/>
  <c r="S345" i="16"/>
  <c r="T345" i="16"/>
  <c r="U345" i="16"/>
  <c r="M346" i="16"/>
  <c r="N346" i="16"/>
  <c r="O346" i="16"/>
  <c r="P346" i="16"/>
  <c r="Q346" i="16"/>
  <c r="R346" i="16"/>
  <c r="S346" i="16"/>
  <c r="T346" i="16"/>
  <c r="U346" i="16"/>
  <c r="M347" i="16"/>
  <c r="N347" i="16"/>
  <c r="O347" i="16"/>
  <c r="P347" i="16"/>
  <c r="Q347" i="16"/>
  <c r="R347" i="16"/>
  <c r="S347" i="16"/>
  <c r="T347" i="16"/>
  <c r="U347" i="16"/>
  <c r="M348" i="16"/>
  <c r="N348" i="16"/>
  <c r="O348" i="16"/>
  <c r="P348" i="16"/>
  <c r="Q348" i="16"/>
  <c r="R348" i="16"/>
  <c r="S348" i="16"/>
  <c r="T348" i="16"/>
  <c r="U348" i="16"/>
  <c r="M349" i="16"/>
  <c r="M350" i="16"/>
  <c r="M351" i="16"/>
  <c r="M352" i="16"/>
  <c r="M353" i="16"/>
  <c r="M354" i="16"/>
  <c r="M355" i="16"/>
  <c r="N355" i="16"/>
  <c r="O355" i="16"/>
  <c r="P355" i="16"/>
  <c r="Q355" i="16"/>
  <c r="R355" i="16"/>
  <c r="S355" i="16"/>
  <c r="T355" i="16"/>
  <c r="U355" i="16"/>
  <c r="M356" i="16"/>
  <c r="N356" i="16"/>
  <c r="O356" i="16"/>
  <c r="P356" i="16"/>
  <c r="Q356" i="16"/>
  <c r="R356" i="16"/>
  <c r="S356" i="16"/>
  <c r="T356" i="16"/>
  <c r="U356" i="16"/>
  <c r="M357" i="16"/>
  <c r="N357" i="16"/>
  <c r="O357" i="16"/>
  <c r="P357" i="16"/>
  <c r="Q357" i="16"/>
  <c r="R357" i="16"/>
  <c r="S357" i="16"/>
  <c r="T357" i="16"/>
  <c r="U357" i="16"/>
  <c r="M358" i="16"/>
  <c r="N358" i="16"/>
  <c r="O358" i="16"/>
  <c r="P358" i="16"/>
  <c r="Q358" i="16"/>
  <c r="R358" i="16"/>
  <c r="S358" i="16"/>
  <c r="T358" i="16"/>
  <c r="U358" i="16"/>
  <c r="M359" i="16"/>
  <c r="N359" i="16"/>
  <c r="O359" i="16"/>
  <c r="P359" i="16"/>
  <c r="Q359" i="16"/>
  <c r="R359" i="16"/>
  <c r="S359" i="16"/>
  <c r="T359" i="16"/>
  <c r="U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M502" i="16"/>
  <c r="M503" i="16"/>
  <c r="M504" i="16"/>
  <c r="M505" i="16"/>
  <c r="M506" i="16"/>
  <c r="M507" i="16"/>
  <c r="M508" i="16"/>
  <c r="M509" i="16"/>
  <c r="M510" i="16"/>
  <c r="M511" i="16"/>
  <c r="M512" i="16"/>
  <c r="M513" i="16"/>
  <c r="M514" i="16"/>
  <c r="M515" i="16"/>
  <c r="M516" i="16"/>
  <c r="M517" i="16"/>
  <c r="M518" i="16"/>
  <c r="M519" i="16"/>
  <c r="M520" i="16"/>
  <c r="M521" i="16"/>
  <c r="M522" i="16"/>
  <c r="M523" i="16"/>
  <c r="M524" i="16"/>
  <c r="M525" i="16"/>
  <c r="M526" i="16"/>
  <c r="M527" i="16"/>
  <c r="N2" i="16"/>
  <c r="O2" i="16"/>
  <c r="P2" i="16"/>
  <c r="Q2" i="16"/>
  <c r="R2" i="16"/>
  <c r="S2" i="16"/>
  <c r="T2" i="16"/>
  <c r="U2" i="16"/>
  <c r="M2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36" i="16"/>
  <c r="H37" i="16"/>
  <c r="H38" i="16"/>
  <c r="H39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304" i="16"/>
  <c r="H305" i="16"/>
  <c r="H306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55" i="16"/>
  <c r="H356" i="16"/>
  <c r="H357" i="16"/>
  <c r="H358" i="16"/>
  <c r="H359" i="16"/>
  <c r="H2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36" i="16"/>
  <c r="F37" i="16"/>
  <c r="F38" i="16"/>
  <c r="F39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304" i="16"/>
  <c r="F305" i="16"/>
  <c r="F306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55" i="16"/>
  <c r="F356" i="16"/>
  <c r="F357" i="16"/>
  <c r="F358" i="16"/>
  <c r="F359" i="16"/>
  <c r="F2" i="16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36" i="15"/>
  <c r="M37" i="15"/>
  <c r="M38" i="15"/>
  <c r="M39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304" i="15"/>
  <c r="M305" i="15"/>
  <c r="M306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55" i="15"/>
  <c r="M356" i="15"/>
  <c r="M357" i="15"/>
  <c r="M358" i="15"/>
  <c r="M359" i="15"/>
  <c r="M2" i="15"/>
  <c r="F3" i="16"/>
  <c r="F4" i="16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5"/>
  <c r="F37" i="15"/>
  <c r="F38" i="15"/>
  <c r="F39" i="15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5"/>
  <c r="F305" i="15"/>
  <c r="F306" i="15"/>
  <c r="F307" i="16"/>
  <c r="F308" i="16"/>
  <c r="F309" i="16"/>
  <c r="F310" i="16"/>
  <c r="F311" i="16"/>
  <c r="F312" i="16"/>
  <c r="F313" i="16"/>
  <c r="F314" i="16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6"/>
  <c r="F350" i="16"/>
  <c r="F351" i="16"/>
  <c r="F352" i="16"/>
  <c r="F353" i="16"/>
  <c r="F354" i="16"/>
  <c r="F355" i="15"/>
  <c r="F356" i="15"/>
  <c r="F357" i="15"/>
  <c r="F358" i="15"/>
  <c r="F359" i="15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2" i="15"/>
  <c r="M3" i="18"/>
  <c r="N3" i="16" s="1"/>
  <c r="N3" i="18"/>
  <c r="O3" i="16" s="1"/>
  <c r="O3" i="18"/>
  <c r="P3" i="16" s="1"/>
  <c r="P3" i="18"/>
  <c r="Q3" i="16" s="1"/>
  <c r="Q3" i="18"/>
  <c r="R3" i="16" s="1"/>
  <c r="R3" i="18"/>
  <c r="S3" i="16" s="1"/>
  <c r="S3" i="18"/>
  <c r="T3" i="16" s="1"/>
  <c r="T3" i="18"/>
  <c r="U3" i="16" s="1"/>
  <c r="M4" i="18"/>
  <c r="N4" i="16" s="1"/>
  <c r="N4" i="18"/>
  <c r="O4" i="16" s="1"/>
  <c r="O4" i="18"/>
  <c r="P4" i="16" s="1"/>
  <c r="P4" i="18"/>
  <c r="Q4" i="16" s="1"/>
  <c r="Q4" i="18"/>
  <c r="R4" i="16" s="1"/>
  <c r="R4" i="18"/>
  <c r="S4" i="16" s="1"/>
  <c r="S4" i="18"/>
  <c r="T4" i="16" s="1"/>
  <c r="T4" i="18"/>
  <c r="U4" i="16" s="1"/>
  <c r="M5" i="18"/>
  <c r="N5" i="15" s="1"/>
  <c r="N5" i="18"/>
  <c r="O5" i="15" s="1"/>
  <c r="O5" i="18"/>
  <c r="P5" i="15" s="1"/>
  <c r="P5" i="18"/>
  <c r="Q5" i="15" s="1"/>
  <c r="Q5" i="18"/>
  <c r="R5" i="15" s="1"/>
  <c r="R5" i="18"/>
  <c r="S5" i="15" s="1"/>
  <c r="S5" i="18"/>
  <c r="T5" i="15" s="1"/>
  <c r="T5" i="18"/>
  <c r="U5" i="15" s="1"/>
  <c r="M6" i="18"/>
  <c r="N6" i="15" s="1"/>
  <c r="N6" i="18"/>
  <c r="O6" i="15" s="1"/>
  <c r="O6" i="18"/>
  <c r="P6" i="15" s="1"/>
  <c r="P6" i="18"/>
  <c r="Q6" i="15" s="1"/>
  <c r="Q6" i="18"/>
  <c r="R6" i="15" s="1"/>
  <c r="R6" i="18"/>
  <c r="S6" i="15" s="1"/>
  <c r="S6" i="18"/>
  <c r="T6" i="15" s="1"/>
  <c r="T6" i="18"/>
  <c r="U6" i="15" s="1"/>
  <c r="M7" i="18"/>
  <c r="N7" i="15" s="1"/>
  <c r="N7" i="18"/>
  <c r="O7" i="15" s="1"/>
  <c r="O7" i="18"/>
  <c r="P7" i="15" s="1"/>
  <c r="P7" i="18"/>
  <c r="Q7" i="15" s="1"/>
  <c r="Q7" i="18"/>
  <c r="R7" i="15" s="1"/>
  <c r="R7" i="18"/>
  <c r="S7" i="15" s="1"/>
  <c r="S7" i="18"/>
  <c r="T7" i="15" s="1"/>
  <c r="T7" i="18"/>
  <c r="U7" i="15" s="1"/>
  <c r="M8" i="18"/>
  <c r="N8" i="15" s="1"/>
  <c r="N8" i="18"/>
  <c r="O8" i="15" s="1"/>
  <c r="O8" i="18"/>
  <c r="P8" i="15" s="1"/>
  <c r="P8" i="18"/>
  <c r="Q8" i="15" s="1"/>
  <c r="Q8" i="18"/>
  <c r="R8" i="15" s="1"/>
  <c r="R8" i="18"/>
  <c r="S8" i="15" s="1"/>
  <c r="S8" i="18"/>
  <c r="T8" i="15" s="1"/>
  <c r="T8" i="18"/>
  <c r="U8" i="15" s="1"/>
  <c r="M9" i="18"/>
  <c r="N9" i="15" s="1"/>
  <c r="N9" i="18"/>
  <c r="O9" i="15" s="1"/>
  <c r="O9" i="18"/>
  <c r="P9" i="15" s="1"/>
  <c r="P9" i="18"/>
  <c r="Q9" i="15" s="1"/>
  <c r="Q9" i="18"/>
  <c r="R9" i="15" s="1"/>
  <c r="R9" i="18"/>
  <c r="S9" i="15" s="1"/>
  <c r="S9" i="18"/>
  <c r="T9" i="15" s="1"/>
  <c r="T9" i="18"/>
  <c r="U9" i="15" s="1"/>
  <c r="M10" i="18"/>
  <c r="N10" i="15" s="1"/>
  <c r="N10" i="18"/>
  <c r="O10" i="15" s="1"/>
  <c r="O10" i="18"/>
  <c r="P10" i="15" s="1"/>
  <c r="P10" i="18"/>
  <c r="Q10" i="15" s="1"/>
  <c r="Q10" i="18"/>
  <c r="R10" i="15" s="1"/>
  <c r="R10" i="18"/>
  <c r="S10" i="15" s="1"/>
  <c r="S10" i="18"/>
  <c r="T10" i="15" s="1"/>
  <c r="T10" i="18"/>
  <c r="U10" i="15" s="1"/>
  <c r="M11" i="18"/>
  <c r="N11" i="15" s="1"/>
  <c r="N11" i="18"/>
  <c r="O11" i="15" s="1"/>
  <c r="O11" i="18"/>
  <c r="P11" i="15" s="1"/>
  <c r="P11" i="18"/>
  <c r="Q11" i="15" s="1"/>
  <c r="Q11" i="18"/>
  <c r="R11" i="15" s="1"/>
  <c r="R11" i="18"/>
  <c r="S11" i="15" s="1"/>
  <c r="S11" i="18"/>
  <c r="T11" i="15" s="1"/>
  <c r="T11" i="18"/>
  <c r="U11" i="15" s="1"/>
  <c r="M12" i="18"/>
  <c r="N12" i="15" s="1"/>
  <c r="N12" i="18"/>
  <c r="O12" i="15" s="1"/>
  <c r="O12" i="18"/>
  <c r="P12" i="15" s="1"/>
  <c r="P12" i="18"/>
  <c r="Q12" i="15" s="1"/>
  <c r="Q12" i="18"/>
  <c r="R12" i="15" s="1"/>
  <c r="R12" i="18"/>
  <c r="S12" i="15" s="1"/>
  <c r="S12" i="18"/>
  <c r="T12" i="15" s="1"/>
  <c r="T12" i="18"/>
  <c r="U12" i="15" s="1"/>
  <c r="M13" i="18"/>
  <c r="N13" i="15" s="1"/>
  <c r="N13" i="18"/>
  <c r="O13" i="15" s="1"/>
  <c r="O13" i="18"/>
  <c r="P13" i="15" s="1"/>
  <c r="P13" i="18"/>
  <c r="Q13" i="15" s="1"/>
  <c r="Q13" i="18"/>
  <c r="R13" i="15" s="1"/>
  <c r="R13" i="18"/>
  <c r="S13" i="15" s="1"/>
  <c r="S13" i="18"/>
  <c r="T13" i="15" s="1"/>
  <c r="T13" i="18"/>
  <c r="U13" i="15" s="1"/>
  <c r="M14" i="18"/>
  <c r="N14" i="15" s="1"/>
  <c r="N14" i="18"/>
  <c r="O14" i="15" s="1"/>
  <c r="O14" i="18"/>
  <c r="P14" i="15" s="1"/>
  <c r="P14" i="18"/>
  <c r="Q14" i="15" s="1"/>
  <c r="Q14" i="18"/>
  <c r="R14" i="15" s="1"/>
  <c r="R14" i="18"/>
  <c r="S14" i="15" s="1"/>
  <c r="S14" i="18"/>
  <c r="T14" i="15" s="1"/>
  <c r="T14" i="18"/>
  <c r="U14" i="15" s="1"/>
  <c r="M15" i="18"/>
  <c r="N15" i="15" s="1"/>
  <c r="N15" i="18"/>
  <c r="O15" i="15" s="1"/>
  <c r="O15" i="18"/>
  <c r="P15" i="15" s="1"/>
  <c r="P15" i="18"/>
  <c r="Q15" i="15" s="1"/>
  <c r="Q15" i="18"/>
  <c r="R15" i="15" s="1"/>
  <c r="R15" i="18"/>
  <c r="S15" i="15" s="1"/>
  <c r="S15" i="18"/>
  <c r="T15" i="15" s="1"/>
  <c r="T15" i="18"/>
  <c r="U15" i="15" s="1"/>
  <c r="M16" i="18"/>
  <c r="N16" i="15" s="1"/>
  <c r="N16" i="18"/>
  <c r="O16" i="15" s="1"/>
  <c r="O16" i="18"/>
  <c r="P16" i="15" s="1"/>
  <c r="P16" i="18"/>
  <c r="Q16" i="15" s="1"/>
  <c r="Q16" i="18"/>
  <c r="R16" i="15" s="1"/>
  <c r="R16" i="18"/>
  <c r="S16" i="15" s="1"/>
  <c r="S16" i="18"/>
  <c r="T16" i="15" s="1"/>
  <c r="T16" i="18"/>
  <c r="U16" i="15" s="1"/>
  <c r="M17" i="18"/>
  <c r="N17" i="15" s="1"/>
  <c r="N17" i="18"/>
  <c r="O17" i="15" s="1"/>
  <c r="O17" i="18"/>
  <c r="P17" i="15" s="1"/>
  <c r="P17" i="18"/>
  <c r="Q17" i="15" s="1"/>
  <c r="Q17" i="18"/>
  <c r="R17" i="15" s="1"/>
  <c r="R17" i="18"/>
  <c r="S17" i="15" s="1"/>
  <c r="S17" i="18"/>
  <c r="T17" i="15" s="1"/>
  <c r="T17" i="18"/>
  <c r="U17" i="15" s="1"/>
  <c r="M18" i="18"/>
  <c r="N18" i="16" s="1"/>
  <c r="N18" i="18"/>
  <c r="O18" i="16" s="1"/>
  <c r="O18" i="18"/>
  <c r="P18" i="16" s="1"/>
  <c r="P18" i="18"/>
  <c r="Q18" i="16" s="1"/>
  <c r="Q18" i="18"/>
  <c r="R18" i="16" s="1"/>
  <c r="R18" i="18"/>
  <c r="S18" i="16" s="1"/>
  <c r="S18" i="18"/>
  <c r="T18" i="16" s="1"/>
  <c r="T18" i="18"/>
  <c r="U18" i="16" s="1"/>
  <c r="M19" i="18"/>
  <c r="N19" i="16" s="1"/>
  <c r="N19" i="18"/>
  <c r="O19" i="16" s="1"/>
  <c r="O19" i="18"/>
  <c r="P19" i="16" s="1"/>
  <c r="P19" i="18"/>
  <c r="Q19" i="16" s="1"/>
  <c r="Q19" i="18"/>
  <c r="R19" i="16" s="1"/>
  <c r="R19" i="18"/>
  <c r="S19" i="16" s="1"/>
  <c r="S19" i="18"/>
  <c r="T19" i="16" s="1"/>
  <c r="T19" i="18"/>
  <c r="U19" i="16" s="1"/>
  <c r="M20" i="18"/>
  <c r="N20" i="16" s="1"/>
  <c r="N20" i="18"/>
  <c r="O20" i="16" s="1"/>
  <c r="O20" i="18"/>
  <c r="P20" i="16" s="1"/>
  <c r="P20" i="18"/>
  <c r="Q20" i="16" s="1"/>
  <c r="Q20" i="18"/>
  <c r="R20" i="16" s="1"/>
  <c r="R20" i="18"/>
  <c r="S20" i="16" s="1"/>
  <c r="S20" i="18"/>
  <c r="T20" i="16" s="1"/>
  <c r="T20" i="18"/>
  <c r="U20" i="16" s="1"/>
  <c r="M21" i="18"/>
  <c r="N21" i="16" s="1"/>
  <c r="N21" i="18"/>
  <c r="O21" i="16" s="1"/>
  <c r="O21" i="18"/>
  <c r="P21" i="16" s="1"/>
  <c r="P21" i="18"/>
  <c r="Q21" i="16" s="1"/>
  <c r="Q21" i="18"/>
  <c r="R21" i="16" s="1"/>
  <c r="R21" i="18"/>
  <c r="S21" i="16" s="1"/>
  <c r="S21" i="18"/>
  <c r="T21" i="16" s="1"/>
  <c r="T21" i="18"/>
  <c r="U21" i="16" s="1"/>
  <c r="M22" i="18"/>
  <c r="N22" i="16" s="1"/>
  <c r="N22" i="18"/>
  <c r="O22" i="16" s="1"/>
  <c r="O22" i="18"/>
  <c r="P22" i="16" s="1"/>
  <c r="P22" i="18"/>
  <c r="Q22" i="16" s="1"/>
  <c r="Q22" i="18"/>
  <c r="R22" i="16" s="1"/>
  <c r="R22" i="18"/>
  <c r="S22" i="16" s="1"/>
  <c r="S22" i="18"/>
  <c r="T22" i="16" s="1"/>
  <c r="T22" i="18"/>
  <c r="U22" i="16" s="1"/>
  <c r="M23" i="18"/>
  <c r="N23" i="16" s="1"/>
  <c r="N23" i="18"/>
  <c r="O23" i="16" s="1"/>
  <c r="O23" i="18"/>
  <c r="P23" i="16" s="1"/>
  <c r="P23" i="18"/>
  <c r="Q23" i="16" s="1"/>
  <c r="Q23" i="18"/>
  <c r="R23" i="16" s="1"/>
  <c r="R23" i="18"/>
  <c r="S23" i="16" s="1"/>
  <c r="S23" i="18"/>
  <c r="T23" i="16" s="1"/>
  <c r="T23" i="18"/>
  <c r="U23" i="16" s="1"/>
  <c r="M24" i="18"/>
  <c r="N24" i="16" s="1"/>
  <c r="N24" i="18"/>
  <c r="O24" i="16" s="1"/>
  <c r="O24" i="18"/>
  <c r="P24" i="16" s="1"/>
  <c r="P24" i="18"/>
  <c r="Q24" i="16" s="1"/>
  <c r="Q24" i="18"/>
  <c r="R24" i="16" s="1"/>
  <c r="R24" i="18"/>
  <c r="S24" i="16" s="1"/>
  <c r="S24" i="18"/>
  <c r="T24" i="16" s="1"/>
  <c r="T24" i="18"/>
  <c r="U24" i="16" s="1"/>
  <c r="M25" i="18"/>
  <c r="N25" i="16" s="1"/>
  <c r="N25" i="18"/>
  <c r="O25" i="16" s="1"/>
  <c r="O25" i="18"/>
  <c r="P25" i="16" s="1"/>
  <c r="P25" i="18"/>
  <c r="Q25" i="16" s="1"/>
  <c r="Q25" i="18"/>
  <c r="R25" i="16" s="1"/>
  <c r="R25" i="18"/>
  <c r="S25" i="16" s="1"/>
  <c r="S25" i="18"/>
  <c r="T25" i="16" s="1"/>
  <c r="T25" i="18"/>
  <c r="U25" i="16" s="1"/>
  <c r="M26" i="18"/>
  <c r="N26" i="16" s="1"/>
  <c r="N26" i="18"/>
  <c r="O26" i="16" s="1"/>
  <c r="O26" i="18"/>
  <c r="P26" i="16" s="1"/>
  <c r="P26" i="18"/>
  <c r="Q26" i="16" s="1"/>
  <c r="Q26" i="18"/>
  <c r="R26" i="16" s="1"/>
  <c r="R26" i="18"/>
  <c r="S26" i="16" s="1"/>
  <c r="S26" i="18"/>
  <c r="T26" i="16" s="1"/>
  <c r="T26" i="18"/>
  <c r="U26" i="16" s="1"/>
  <c r="M27" i="18"/>
  <c r="N27" i="16" s="1"/>
  <c r="N27" i="18"/>
  <c r="O27" i="16" s="1"/>
  <c r="O27" i="18"/>
  <c r="P27" i="16" s="1"/>
  <c r="P27" i="18"/>
  <c r="Q27" i="16" s="1"/>
  <c r="Q27" i="18"/>
  <c r="R27" i="16" s="1"/>
  <c r="R27" i="18"/>
  <c r="S27" i="16" s="1"/>
  <c r="S27" i="18"/>
  <c r="T27" i="16" s="1"/>
  <c r="T27" i="18"/>
  <c r="U27" i="16" s="1"/>
  <c r="M28" i="18"/>
  <c r="N28" i="16" s="1"/>
  <c r="N28" i="18"/>
  <c r="O28" i="16" s="1"/>
  <c r="O28" i="18"/>
  <c r="P28" i="16" s="1"/>
  <c r="P28" i="18"/>
  <c r="Q28" i="16" s="1"/>
  <c r="Q28" i="18"/>
  <c r="R28" i="16" s="1"/>
  <c r="R28" i="18"/>
  <c r="S28" i="16" s="1"/>
  <c r="S28" i="18"/>
  <c r="T28" i="16" s="1"/>
  <c r="T28" i="18"/>
  <c r="U28" i="16" s="1"/>
  <c r="M29" i="18"/>
  <c r="N29" i="16" s="1"/>
  <c r="N29" i="18"/>
  <c r="O29" i="16" s="1"/>
  <c r="O29" i="18"/>
  <c r="P29" i="16" s="1"/>
  <c r="P29" i="18"/>
  <c r="Q29" i="16" s="1"/>
  <c r="Q29" i="18"/>
  <c r="R29" i="16" s="1"/>
  <c r="R29" i="18"/>
  <c r="S29" i="16" s="1"/>
  <c r="S29" i="18"/>
  <c r="T29" i="16" s="1"/>
  <c r="T29" i="18"/>
  <c r="U29" i="16" s="1"/>
  <c r="M30" i="18"/>
  <c r="N30" i="16" s="1"/>
  <c r="N30" i="18"/>
  <c r="O30" i="16" s="1"/>
  <c r="O30" i="18"/>
  <c r="P30" i="16" s="1"/>
  <c r="P30" i="18"/>
  <c r="Q30" i="16" s="1"/>
  <c r="Q30" i="18"/>
  <c r="R30" i="16" s="1"/>
  <c r="R30" i="18"/>
  <c r="S30" i="16" s="1"/>
  <c r="S30" i="18"/>
  <c r="T30" i="16" s="1"/>
  <c r="T30" i="18"/>
  <c r="U30" i="16" s="1"/>
  <c r="M31" i="18"/>
  <c r="N31" i="16" s="1"/>
  <c r="N31" i="18"/>
  <c r="O31" i="16" s="1"/>
  <c r="O31" i="18"/>
  <c r="P31" i="16" s="1"/>
  <c r="P31" i="18"/>
  <c r="Q31" i="16" s="1"/>
  <c r="Q31" i="18"/>
  <c r="R31" i="16" s="1"/>
  <c r="R31" i="18"/>
  <c r="S31" i="16" s="1"/>
  <c r="S31" i="18"/>
  <c r="T31" i="16" s="1"/>
  <c r="T31" i="18"/>
  <c r="U31" i="16" s="1"/>
  <c r="M32" i="18"/>
  <c r="N32" i="16" s="1"/>
  <c r="N32" i="18"/>
  <c r="O32" i="16" s="1"/>
  <c r="O32" i="18"/>
  <c r="P32" i="16" s="1"/>
  <c r="P32" i="18"/>
  <c r="Q32" i="16" s="1"/>
  <c r="Q32" i="18"/>
  <c r="R32" i="16" s="1"/>
  <c r="R32" i="18"/>
  <c r="S32" i="16" s="1"/>
  <c r="S32" i="18"/>
  <c r="T32" i="16" s="1"/>
  <c r="T32" i="18"/>
  <c r="U32" i="16" s="1"/>
  <c r="M33" i="18"/>
  <c r="N33" i="16" s="1"/>
  <c r="N33" i="18"/>
  <c r="O33" i="16" s="1"/>
  <c r="O33" i="18"/>
  <c r="P33" i="16" s="1"/>
  <c r="P33" i="18"/>
  <c r="Q33" i="16" s="1"/>
  <c r="Q33" i="18"/>
  <c r="R33" i="16" s="1"/>
  <c r="R33" i="18"/>
  <c r="S33" i="16" s="1"/>
  <c r="S33" i="18"/>
  <c r="T33" i="16" s="1"/>
  <c r="T33" i="18"/>
  <c r="U33" i="16" s="1"/>
  <c r="M34" i="18"/>
  <c r="N34" i="16" s="1"/>
  <c r="N34" i="18"/>
  <c r="O34" i="16" s="1"/>
  <c r="O34" i="18"/>
  <c r="P34" i="16" s="1"/>
  <c r="P34" i="18"/>
  <c r="Q34" i="16" s="1"/>
  <c r="Q34" i="18"/>
  <c r="R34" i="16" s="1"/>
  <c r="R34" i="18"/>
  <c r="S34" i="16" s="1"/>
  <c r="S34" i="18"/>
  <c r="T34" i="16" s="1"/>
  <c r="T34" i="18"/>
  <c r="U34" i="16" s="1"/>
  <c r="M35" i="18"/>
  <c r="N35" i="16" s="1"/>
  <c r="N35" i="18"/>
  <c r="O35" i="16" s="1"/>
  <c r="O35" i="18"/>
  <c r="P35" i="16" s="1"/>
  <c r="P35" i="18"/>
  <c r="Q35" i="16" s="1"/>
  <c r="Q35" i="18"/>
  <c r="R35" i="16" s="1"/>
  <c r="R35" i="18"/>
  <c r="S35" i="16" s="1"/>
  <c r="S35" i="18"/>
  <c r="T35" i="16" s="1"/>
  <c r="T35" i="18"/>
  <c r="U35" i="16" s="1"/>
  <c r="M36" i="18"/>
  <c r="N36" i="15" s="1"/>
  <c r="N36" i="18"/>
  <c r="O36" i="15" s="1"/>
  <c r="O36" i="18"/>
  <c r="P36" i="15" s="1"/>
  <c r="P36" i="18"/>
  <c r="Q36" i="15" s="1"/>
  <c r="Q36" i="18"/>
  <c r="R36" i="15" s="1"/>
  <c r="R36" i="18"/>
  <c r="S36" i="15" s="1"/>
  <c r="S36" i="18"/>
  <c r="T36" i="15" s="1"/>
  <c r="T36" i="18"/>
  <c r="U36" i="15" s="1"/>
  <c r="M37" i="18"/>
  <c r="N37" i="15" s="1"/>
  <c r="N37" i="18"/>
  <c r="O37" i="15" s="1"/>
  <c r="O37" i="18"/>
  <c r="P37" i="15" s="1"/>
  <c r="P37" i="18"/>
  <c r="Q37" i="15" s="1"/>
  <c r="Q37" i="18"/>
  <c r="R37" i="15" s="1"/>
  <c r="R37" i="18"/>
  <c r="S37" i="15" s="1"/>
  <c r="S37" i="18"/>
  <c r="T37" i="15" s="1"/>
  <c r="T37" i="18"/>
  <c r="U37" i="15" s="1"/>
  <c r="M38" i="18"/>
  <c r="N38" i="15" s="1"/>
  <c r="N38" i="18"/>
  <c r="O38" i="15" s="1"/>
  <c r="O38" i="18"/>
  <c r="P38" i="15" s="1"/>
  <c r="P38" i="18"/>
  <c r="Q38" i="15" s="1"/>
  <c r="Q38" i="18"/>
  <c r="R38" i="15" s="1"/>
  <c r="R38" i="18"/>
  <c r="S38" i="15" s="1"/>
  <c r="S38" i="18"/>
  <c r="T38" i="15" s="1"/>
  <c r="T38" i="18"/>
  <c r="U38" i="15" s="1"/>
  <c r="M39" i="18"/>
  <c r="N39" i="15" s="1"/>
  <c r="N39" i="18"/>
  <c r="O39" i="15" s="1"/>
  <c r="O39" i="18"/>
  <c r="P39" i="15" s="1"/>
  <c r="P39" i="18"/>
  <c r="Q39" i="15" s="1"/>
  <c r="Q39" i="18"/>
  <c r="R39" i="15" s="1"/>
  <c r="R39" i="18"/>
  <c r="S39" i="15" s="1"/>
  <c r="S39" i="18"/>
  <c r="T39" i="15" s="1"/>
  <c r="T39" i="18"/>
  <c r="U39" i="15" s="1"/>
  <c r="M40" i="18"/>
  <c r="N40" i="16" s="1"/>
  <c r="N40" i="18"/>
  <c r="O40" i="16" s="1"/>
  <c r="O40" i="18"/>
  <c r="P40" i="16" s="1"/>
  <c r="P40" i="18"/>
  <c r="Q40" i="16" s="1"/>
  <c r="Q40" i="18"/>
  <c r="R40" i="16" s="1"/>
  <c r="R40" i="18"/>
  <c r="S40" i="16" s="1"/>
  <c r="S40" i="18"/>
  <c r="T40" i="16" s="1"/>
  <c r="T40" i="18"/>
  <c r="U40" i="16" s="1"/>
  <c r="M41" i="18"/>
  <c r="N41" i="16" s="1"/>
  <c r="N41" i="18"/>
  <c r="O41" i="16" s="1"/>
  <c r="O41" i="18"/>
  <c r="P41" i="16" s="1"/>
  <c r="P41" i="18"/>
  <c r="Q41" i="16" s="1"/>
  <c r="Q41" i="18"/>
  <c r="R41" i="16" s="1"/>
  <c r="R41" i="18"/>
  <c r="S41" i="16" s="1"/>
  <c r="S41" i="18"/>
  <c r="T41" i="16" s="1"/>
  <c r="T41" i="18"/>
  <c r="U41" i="16" s="1"/>
  <c r="M42" i="18"/>
  <c r="N42" i="16" s="1"/>
  <c r="N42" i="18"/>
  <c r="O42" i="16" s="1"/>
  <c r="O42" i="18"/>
  <c r="P42" i="16" s="1"/>
  <c r="P42" i="18"/>
  <c r="Q42" i="16" s="1"/>
  <c r="Q42" i="18"/>
  <c r="R42" i="16" s="1"/>
  <c r="R42" i="18"/>
  <c r="S42" i="16" s="1"/>
  <c r="S42" i="18"/>
  <c r="T42" i="16" s="1"/>
  <c r="T42" i="18"/>
  <c r="U42" i="16" s="1"/>
  <c r="M43" i="18"/>
  <c r="N43" i="16" s="1"/>
  <c r="N43" i="18"/>
  <c r="O43" i="16" s="1"/>
  <c r="O43" i="18"/>
  <c r="P43" i="16" s="1"/>
  <c r="P43" i="18"/>
  <c r="Q43" i="16" s="1"/>
  <c r="Q43" i="18"/>
  <c r="R43" i="16" s="1"/>
  <c r="R43" i="18"/>
  <c r="S43" i="16" s="1"/>
  <c r="S43" i="18"/>
  <c r="T43" i="16" s="1"/>
  <c r="T43" i="18"/>
  <c r="U43" i="16" s="1"/>
  <c r="M44" i="18"/>
  <c r="N44" i="16" s="1"/>
  <c r="N44" i="18"/>
  <c r="O44" i="16" s="1"/>
  <c r="O44" i="18"/>
  <c r="P44" i="16" s="1"/>
  <c r="P44" i="18"/>
  <c r="Q44" i="16" s="1"/>
  <c r="Q44" i="18"/>
  <c r="R44" i="16" s="1"/>
  <c r="R44" i="18"/>
  <c r="S44" i="16" s="1"/>
  <c r="S44" i="18"/>
  <c r="T44" i="16" s="1"/>
  <c r="T44" i="18"/>
  <c r="U44" i="16" s="1"/>
  <c r="M45" i="18"/>
  <c r="N45" i="16" s="1"/>
  <c r="N45" i="18"/>
  <c r="O45" i="16" s="1"/>
  <c r="O45" i="18"/>
  <c r="P45" i="16" s="1"/>
  <c r="P45" i="18"/>
  <c r="Q45" i="16" s="1"/>
  <c r="Q45" i="18"/>
  <c r="R45" i="16" s="1"/>
  <c r="R45" i="18"/>
  <c r="S45" i="16" s="1"/>
  <c r="S45" i="18"/>
  <c r="T45" i="16" s="1"/>
  <c r="T45" i="18"/>
  <c r="U45" i="16" s="1"/>
  <c r="M46" i="18"/>
  <c r="N46" i="16" s="1"/>
  <c r="N46" i="18"/>
  <c r="O46" i="16" s="1"/>
  <c r="O46" i="18"/>
  <c r="P46" i="16" s="1"/>
  <c r="P46" i="18"/>
  <c r="Q46" i="16" s="1"/>
  <c r="Q46" i="18"/>
  <c r="R46" i="16" s="1"/>
  <c r="R46" i="18"/>
  <c r="S46" i="16" s="1"/>
  <c r="S46" i="18"/>
  <c r="T46" i="16" s="1"/>
  <c r="T46" i="18"/>
  <c r="U46" i="16" s="1"/>
  <c r="M47" i="18"/>
  <c r="N47" i="16" s="1"/>
  <c r="N47" i="18"/>
  <c r="O47" i="16" s="1"/>
  <c r="O47" i="18"/>
  <c r="P47" i="16" s="1"/>
  <c r="P47" i="18"/>
  <c r="Q47" i="16" s="1"/>
  <c r="Q47" i="18"/>
  <c r="R47" i="16" s="1"/>
  <c r="R47" i="18"/>
  <c r="S47" i="16" s="1"/>
  <c r="S47" i="18"/>
  <c r="T47" i="16" s="1"/>
  <c r="T47" i="18"/>
  <c r="U47" i="16" s="1"/>
  <c r="M48" i="18"/>
  <c r="N48" i="16" s="1"/>
  <c r="N48" i="18"/>
  <c r="O48" i="16" s="1"/>
  <c r="O48" i="18"/>
  <c r="P48" i="16" s="1"/>
  <c r="P48" i="18"/>
  <c r="Q48" i="16" s="1"/>
  <c r="Q48" i="18"/>
  <c r="R48" i="16" s="1"/>
  <c r="R48" i="18"/>
  <c r="S48" i="16" s="1"/>
  <c r="S48" i="18"/>
  <c r="T48" i="16" s="1"/>
  <c r="T48" i="18"/>
  <c r="U48" i="16" s="1"/>
  <c r="M49" i="18"/>
  <c r="N49" i="16" s="1"/>
  <c r="N49" i="18"/>
  <c r="O49" i="16" s="1"/>
  <c r="O49" i="18"/>
  <c r="P49" i="16" s="1"/>
  <c r="P49" i="18"/>
  <c r="Q49" i="16" s="1"/>
  <c r="Q49" i="18"/>
  <c r="R49" i="16" s="1"/>
  <c r="R49" i="18"/>
  <c r="S49" i="16" s="1"/>
  <c r="S49" i="18"/>
  <c r="T49" i="16" s="1"/>
  <c r="T49" i="18"/>
  <c r="U49" i="16" s="1"/>
  <c r="M50" i="18"/>
  <c r="N50" i="16" s="1"/>
  <c r="N50" i="18"/>
  <c r="O50" i="16" s="1"/>
  <c r="O50" i="18"/>
  <c r="P50" i="16" s="1"/>
  <c r="P50" i="18"/>
  <c r="Q50" i="16" s="1"/>
  <c r="Q50" i="18"/>
  <c r="R50" i="16" s="1"/>
  <c r="R50" i="18"/>
  <c r="S50" i="16" s="1"/>
  <c r="S50" i="18"/>
  <c r="T50" i="16" s="1"/>
  <c r="T50" i="18"/>
  <c r="U50" i="16" s="1"/>
  <c r="M51" i="18"/>
  <c r="N51" i="16" s="1"/>
  <c r="N51" i="18"/>
  <c r="O51" i="16" s="1"/>
  <c r="O51" i="18"/>
  <c r="P51" i="16" s="1"/>
  <c r="P51" i="18"/>
  <c r="Q51" i="16" s="1"/>
  <c r="Q51" i="18"/>
  <c r="R51" i="16" s="1"/>
  <c r="R51" i="18"/>
  <c r="S51" i="16" s="1"/>
  <c r="S51" i="18"/>
  <c r="T51" i="16" s="1"/>
  <c r="T51" i="18"/>
  <c r="U51" i="16" s="1"/>
  <c r="M52" i="18"/>
  <c r="N52" i="16" s="1"/>
  <c r="N52" i="18"/>
  <c r="O52" i="16" s="1"/>
  <c r="O52" i="18"/>
  <c r="P52" i="16" s="1"/>
  <c r="P52" i="18"/>
  <c r="Q52" i="16" s="1"/>
  <c r="Q52" i="18"/>
  <c r="R52" i="16" s="1"/>
  <c r="R52" i="18"/>
  <c r="S52" i="16" s="1"/>
  <c r="S52" i="18"/>
  <c r="T52" i="16" s="1"/>
  <c r="T52" i="18"/>
  <c r="U52" i="16" s="1"/>
  <c r="M53" i="18"/>
  <c r="N53" i="16" s="1"/>
  <c r="N53" i="18"/>
  <c r="O53" i="16" s="1"/>
  <c r="O53" i="18"/>
  <c r="P53" i="16" s="1"/>
  <c r="P53" i="18"/>
  <c r="Q53" i="16" s="1"/>
  <c r="Q53" i="18"/>
  <c r="R53" i="16" s="1"/>
  <c r="R53" i="18"/>
  <c r="S53" i="16" s="1"/>
  <c r="S53" i="18"/>
  <c r="T53" i="16" s="1"/>
  <c r="T53" i="18"/>
  <c r="U53" i="16" s="1"/>
  <c r="M54" i="18"/>
  <c r="N54" i="15" s="1"/>
  <c r="N54" i="18"/>
  <c r="O54" i="15" s="1"/>
  <c r="O54" i="18"/>
  <c r="P54" i="15" s="1"/>
  <c r="P54" i="18"/>
  <c r="Q54" i="15" s="1"/>
  <c r="Q54" i="18"/>
  <c r="R54" i="15" s="1"/>
  <c r="R54" i="18"/>
  <c r="S54" i="15" s="1"/>
  <c r="S54" i="18"/>
  <c r="T54" i="15" s="1"/>
  <c r="T54" i="18"/>
  <c r="U54" i="15" s="1"/>
  <c r="M55" i="18"/>
  <c r="N55" i="15" s="1"/>
  <c r="N55" i="18"/>
  <c r="O55" i="15" s="1"/>
  <c r="O55" i="18"/>
  <c r="P55" i="15" s="1"/>
  <c r="P55" i="18"/>
  <c r="Q55" i="15" s="1"/>
  <c r="Q55" i="18"/>
  <c r="R55" i="15" s="1"/>
  <c r="R55" i="18"/>
  <c r="S55" i="15" s="1"/>
  <c r="S55" i="18"/>
  <c r="T55" i="15" s="1"/>
  <c r="T55" i="18"/>
  <c r="U55" i="15" s="1"/>
  <c r="M56" i="18"/>
  <c r="N56" i="15" s="1"/>
  <c r="N56" i="18"/>
  <c r="O56" i="15" s="1"/>
  <c r="O56" i="18"/>
  <c r="P56" i="15" s="1"/>
  <c r="P56" i="18"/>
  <c r="Q56" i="15" s="1"/>
  <c r="Q56" i="18"/>
  <c r="R56" i="15" s="1"/>
  <c r="R56" i="18"/>
  <c r="S56" i="15" s="1"/>
  <c r="S56" i="18"/>
  <c r="T56" i="15" s="1"/>
  <c r="T56" i="18"/>
  <c r="U56" i="15" s="1"/>
  <c r="M57" i="18"/>
  <c r="N57" i="15" s="1"/>
  <c r="N57" i="18"/>
  <c r="O57" i="15" s="1"/>
  <c r="O57" i="18"/>
  <c r="P57" i="15" s="1"/>
  <c r="P57" i="18"/>
  <c r="Q57" i="15" s="1"/>
  <c r="Q57" i="18"/>
  <c r="R57" i="15" s="1"/>
  <c r="R57" i="18"/>
  <c r="S57" i="15" s="1"/>
  <c r="S57" i="18"/>
  <c r="T57" i="15" s="1"/>
  <c r="T57" i="18"/>
  <c r="U57" i="15" s="1"/>
  <c r="M58" i="18"/>
  <c r="N58" i="15" s="1"/>
  <c r="N58" i="18"/>
  <c r="O58" i="15" s="1"/>
  <c r="O58" i="18"/>
  <c r="P58" i="15" s="1"/>
  <c r="P58" i="18"/>
  <c r="Q58" i="15" s="1"/>
  <c r="Q58" i="18"/>
  <c r="R58" i="15" s="1"/>
  <c r="R58" i="18"/>
  <c r="S58" i="15" s="1"/>
  <c r="S58" i="18"/>
  <c r="T58" i="15" s="1"/>
  <c r="T58" i="18"/>
  <c r="U58" i="15" s="1"/>
  <c r="M59" i="18"/>
  <c r="N59" i="15" s="1"/>
  <c r="N59" i="18"/>
  <c r="O59" i="15" s="1"/>
  <c r="O59" i="18"/>
  <c r="P59" i="15" s="1"/>
  <c r="P59" i="18"/>
  <c r="Q59" i="15" s="1"/>
  <c r="Q59" i="18"/>
  <c r="R59" i="15" s="1"/>
  <c r="R59" i="18"/>
  <c r="S59" i="15" s="1"/>
  <c r="S59" i="18"/>
  <c r="T59" i="15" s="1"/>
  <c r="T59" i="18"/>
  <c r="U59" i="15" s="1"/>
  <c r="M60" i="18"/>
  <c r="N60" i="15" s="1"/>
  <c r="N60" i="18"/>
  <c r="O60" i="15" s="1"/>
  <c r="O60" i="18"/>
  <c r="P60" i="15" s="1"/>
  <c r="P60" i="18"/>
  <c r="Q60" i="15" s="1"/>
  <c r="Q60" i="18"/>
  <c r="R60" i="15" s="1"/>
  <c r="R60" i="18"/>
  <c r="S60" i="15" s="1"/>
  <c r="S60" i="18"/>
  <c r="T60" i="15" s="1"/>
  <c r="T60" i="18"/>
  <c r="U60" i="15" s="1"/>
  <c r="M61" i="18"/>
  <c r="N61" i="15" s="1"/>
  <c r="N61" i="18"/>
  <c r="O61" i="15" s="1"/>
  <c r="O61" i="18"/>
  <c r="P61" i="15" s="1"/>
  <c r="P61" i="18"/>
  <c r="Q61" i="15" s="1"/>
  <c r="Q61" i="18"/>
  <c r="R61" i="15" s="1"/>
  <c r="R61" i="18"/>
  <c r="S61" i="15" s="1"/>
  <c r="S61" i="18"/>
  <c r="T61" i="15" s="1"/>
  <c r="T61" i="18"/>
  <c r="U61" i="15" s="1"/>
  <c r="M62" i="18"/>
  <c r="N62" i="15" s="1"/>
  <c r="N62" i="18"/>
  <c r="O62" i="15" s="1"/>
  <c r="O62" i="18"/>
  <c r="P62" i="15" s="1"/>
  <c r="P62" i="18"/>
  <c r="Q62" i="15" s="1"/>
  <c r="Q62" i="18"/>
  <c r="R62" i="15" s="1"/>
  <c r="R62" i="18"/>
  <c r="S62" i="15" s="1"/>
  <c r="S62" i="18"/>
  <c r="T62" i="15" s="1"/>
  <c r="T62" i="18"/>
  <c r="U62" i="15" s="1"/>
  <c r="M63" i="18"/>
  <c r="N63" i="15" s="1"/>
  <c r="N63" i="18"/>
  <c r="O63" i="15" s="1"/>
  <c r="O63" i="18"/>
  <c r="P63" i="15" s="1"/>
  <c r="P63" i="18"/>
  <c r="Q63" i="15" s="1"/>
  <c r="Q63" i="18"/>
  <c r="R63" i="15" s="1"/>
  <c r="R63" i="18"/>
  <c r="S63" i="15" s="1"/>
  <c r="S63" i="18"/>
  <c r="T63" i="15" s="1"/>
  <c r="T63" i="18"/>
  <c r="U63" i="15" s="1"/>
  <c r="M64" i="18"/>
  <c r="N64" i="15" s="1"/>
  <c r="N64" i="18"/>
  <c r="O64" i="15" s="1"/>
  <c r="O64" i="18"/>
  <c r="P64" i="15" s="1"/>
  <c r="P64" i="18"/>
  <c r="Q64" i="15" s="1"/>
  <c r="Q64" i="18"/>
  <c r="R64" i="15" s="1"/>
  <c r="R64" i="18"/>
  <c r="S64" i="15" s="1"/>
  <c r="S64" i="18"/>
  <c r="T64" i="15" s="1"/>
  <c r="T64" i="18"/>
  <c r="U64" i="15" s="1"/>
  <c r="M65" i="18"/>
  <c r="N65" i="15" s="1"/>
  <c r="N65" i="18"/>
  <c r="O65" i="15" s="1"/>
  <c r="O65" i="18"/>
  <c r="P65" i="15" s="1"/>
  <c r="P65" i="18"/>
  <c r="Q65" i="15" s="1"/>
  <c r="Q65" i="18"/>
  <c r="R65" i="15" s="1"/>
  <c r="R65" i="18"/>
  <c r="S65" i="15" s="1"/>
  <c r="S65" i="18"/>
  <c r="T65" i="15" s="1"/>
  <c r="T65" i="18"/>
  <c r="U65" i="15" s="1"/>
  <c r="M66" i="18"/>
  <c r="N66" i="15" s="1"/>
  <c r="N66" i="18"/>
  <c r="O66" i="15" s="1"/>
  <c r="O66" i="18"/>
  <c r="P66" i="15" s="1"/>
  <c r="P66" i="18"/>
  <c r="Q66" i="15" s="1"/>
  <c r="Q66" i="18"/>
  <c r="R66" i="15" s="1"/>
  <c r="R66" i="18"/>
  <c r="S66" i="15" s="1"/>
  <c r="S66" i="18"/>
  <c r="T66" i="15" s="1"/>
  <c r="T66" i="18"/>
  <c r="U66" i="15" s="1"/>
  <c r="M67" i="18"/>
  <c r="N67" i="15" s="1"/>
  <c r="N67" i="18"/>
  <c r="O67" i="15" s="1"/>
  <c r="O67" i="18"/>
  <c r="P67" i="15" s="1"/>
  <c r="P67" i="18"/>
  <c r="Q67" i="15" s="1"/>
  <c r="Q67" i="18"/>
  <c r="R67" i="15" s="1"/>
  <c r="R67" i="18"/>
  <c r="S67" i="15" s="1"/>
  <c r="S67" i="18"/>
  <c r="T67" i="15" s="1"/>
  <c r="T67" i="18"/>
  <c r="U67" i="15" s="1"/>
  <c r="M68" i="18"/>
  <c r="N68" i="15" s="1"/>
  <c r="N68" i="18"/>
  <c r="O68" i="15" s="1"/>
  <c r="O68" i="18"/>
  <c r="P68" i="15" s="1"/>
  <c r="P68" i="18"/>
  <c r="Q68" i="15" s="1"/>
  <c r="Q68" i="18"/>
  <c r="R68" i="15" s="1"/>
  <c r="R68" i="18"/>
  <c r="S68" i="15" s="1"/>
  <c r="S68" i="18"/>
  <c r="T68" i="15" s="1"/>
  <c r="T68" i="18"/>
  <c r="U68" i="15" s="1"/>
  <c r="M69" i="18"/>
  <c r="N69" i="15" s="1"/>
  <c r="N69" i="18"/>
  <c r="O69" i="15" s="1"/>
  <c r="O69" i="18"/>
  <c r="P69" i="15" s="1"/>
  <c r="P69" i="18"/>
  <c r="Q69" i="15" s="1"/>
  <c r="Q69" i="18"/>
  <c r="R69" i="15" s="1"/>
  <c r="R69" i="18"/>
  <c r="S69" i="15" s="1"/>
  <c r="S69" i="18"/>
  <c r="T69" i="15" s="1"/>
  <c r="T69" i="18"/>
  <c r="U69" i="15" s="1"/>
  <c r="M70" i="18"/>
  <c r="N70" i="15" s="1"/>
  <c r="N70" i="18"/>
  <c r="O70" i="15" s="1"/>
  <c r="O70" i="18"/>
  <c r="P70" i="15" s="1"/>
  <c r="P70" i="18"/>
  <c r="Q70" i="15" s="1"/>
  <c r="Q70" i="18"/>
  <c r="R70" i="15" s="1"/>
  <c r="R70" i="18"/>
  <c r="S70" i="15" s="1"/>
  <c r="S70" i="18"/>
  <c r="T70" i="15" s="1"/>
  <c r="T70" i="18"/>
  <c r="U70" i="15" s="1"/>
  <c r="M71" i="18"/>
  <c r="N71" i="15" s="1"/>
  <c r="N71" i="18"/>
  <c r="O71" i="15" s="1"/>
  <c r="O71" i="18"/>
  <c r="P71" i="15" s="1"/>
  <c r="P71" i="18"/>
  <c r="Q71" i="15" s="1"/>
  <c r="Q71" i="18"/>
  <c r="R71" i="15" s="1"/>
  <c r="R71" i="18"/>
  <c r="S71" i="15" s="1"/>
  <c r="S71" i="18"/>
  <c r="T71" i="15" s="1"/>
  <c r="T71" i="18"/>
  <c r="U71" i="15" s="1"/>
  <c r="M72" i="18"/>
  <c r="N72" i="15" s="1"/>
  <c r="N72" i="18"/>
  <c r="O72" i="15" s="1"/>
  <c r="O72" i="18"/>
  <c r="P72" i="15" s="1"/>
  <c r="P72" i="18"/>
  <c r="Q72" i="15" s="1"/>
  <c r="Q72" i="18"/>
  <c r="R72" i="15" s="1"/>
  <c r="R72" i="18"/>
  <c r="S72" i="15" s="1"/>
  <c r="S72" i="18"/>
  <c r="T72" i="15" s="1"/>
  <c r="T72" i="18"/>
  <c r="U72" i="15" s="1"/>
  <c r="M73" i="18"/>
  <c r="N73" i="15" s="1"/>
  <c r="N73" i="18"/>
  <c r="O73" i="15" s="1"/>
  <c r="O73" i="18"/>
  <c r="P73" i="15" s="1"/>
  <c r="P73" i="18"/>
  <c r="Q73" i="15" s="1"/>
  <c r="Q73" i="18"/>
  <c r="R73" i="15" s="1"/>
  <c r="R73" i="18"/>
  <c r="S73" i="15" s="1"/>
  <c r="S73" i="18"/>
  <c r="T73" i="15" s="1"/>
  <c r="T73" i="18"/>
  <c r="U73" i="15" s="1"/>
  <c r="M74" i="18"/>
  <c r="N74" i="15" s="1"/>
  <c r="N74" i="18"/>
  <c r="O74" i="15" s="1"/>
  <c r="O74" i="18"/>
  <c r="P74" i="15" s="1"/>
  <c r="P74" i="18"/>
  <c r="Q74" i="15" s="1"/>
  <c r="Q74" i="18"/>
  <c r="R74" i="15" s="1"/>
  <c r="R74" i="18"/>
  <c r="S74" i="15" s="1"/>
  <c r="S74" i="18"/>
  <c r="T74" i="15" s="1"/>
  <c r="T74" i="18"/>
  <c r="U74" i="15" s="1"/>
  <c r="M75" i="18"/>
  <c r="N75" i="15" s="1"/>
  <c r="N75" i="18"/>
  <c r="O75" i="15" s="1"/>
  <c r="O75" i="18"/>
  <c r="P75" i="15" s="1"/>
  <c r="P75" i="18"/>
  <c r="Q75" i="15" s="1"/>
  <c r="Q75" i="18"/>
  <c r="R75" i="15" s="1"/>
  <c r="R75" i="18"/>
  <c r="S75" i="15" s="1"/>
  <c r="S75" i="18"/>
  <c r="T75" i="15" s="1"/>
  <c r="T75" i="18"/>
  <c r="U75" i="15" s="1"/>
  <c r="M76" i="18"/>
  <c r="N76" i="15" s="1"/>
  <c r="N76" i="18"/>
  <c r="O76" i="15" s="1"/>
  <c r="O76" i="18"/>
  <c r="P76" i="15" s="1"/>
  <c r="P76" i="18"/>
  <c r="Q76" i="15" s="1"/>
  <c r="Q76" i="18"/>
  <c r="R76" i="15" s="1"/>
  <c r="R76" i="18"/>
  <c r="S76" i="15" s="1"/>
  <c r="S76" i="18"/>
  <c r="T76" i="15" s="1"/>
  <c r="T76" i="18"/>
  <c r="U76" i="15" s="1"/>
  <c r="M77" i="18"/>
  <c r="N77" i="15" s="1"/>
  <c r="N77" i="18"/>
  <c r="O77" i="15" s="1"/>
  <c r="O77" i="18"/>
  <c r="P77" i="15" s="1"/>
  <c r="P77" i="18"/>
  <c r="Q77" i="15" s="1"/>
  <c r="Q77" i="18"/>
  <c r="R77" i="15" s="1"/>
  <c r="R77" i="18"/>
  <c r="S77" i="15" s="1"/>
  <c r="S77" i="18"/>
  <c r="T77" i="15" s="1"/>
  <c r="T77" i="18"/>
  <c r="U77" i="15" s="1"/>
  <c r="M78" i="18"/>
  <c r="N78" i="15" s="1"/>
  <c r="N78" i="18"/>
  <c r="O78" i="15" s="1"/>
  <c r="O78" i="18"/>
  <c r="P78" i="15" s="1"/>
  <c r="P78" i="18"/>
  <c r="Q78" i="15" s="1"/>
  <c r="Q78" i="18"/>
  <c r="R78" i="15" s="1"/>
  <c r="R78" i="18"/>
  <c r="S78" i="15" s="1"/>
  <c r="S78" i="18"/>
  <c r="T78" i="15" s="1"/>
  <c r="T78" i="18"/>
  <c r="U78" i="15" s="1"/>
  <c r="M79" i="18"/>
  <c r="N79" i="15" s="1"/>
  <c r="N79" i="18"/>
  <c r="O79" i="15" s="1"/>
  <c r="O79" i="18"/>
  <c r="P79" i="15" s="1"/>
  <c r="P79" i="18"/>
  <c r="Q79" i="15" s="1"/>
  <c r="Q79" i="18"/>
  <c r="R79" i="15" s="1"/>
  <c r="R79" i="18"/>
  <c r="S79" i="15" s="1"/>
  <c r="S79" i="18"/>
  <c r="T79" i="15" s="1"/>
  <c r="T79" i="18"/>
  <c r="U79" i="15" s="1"/>
  <c r="M80" i="18"/>
  <c r="N80" i="15" s="1"/>
  <c r="N80" i="18"/>
  <c r="O80" i="15" s="1"/>
  <c r="O80" i="18"/>
  <c r="P80" i="15" s="1"/>
  <c r="P80" i="18"/>
  <c r="Q80" i="15" s="1"/>
  <c r="Q80" i="18"/>
  <c r="R80" i="15" s="1"/>
  <c r="R80" i="18"/>
  <c r="S80" i="15" s="1"/>
  <c r="S80" i="18"/>
  <c r="T80" i="15" s="1"/>
  <c r="T80" i="18"/>
  <c r="U80" i="15" s="1"/>
  <c r="M81" i="18"/>
  <c r="N81" i="15" s="1"/>
  <c r="N81" i="18"/>
  <c r="O81" i="15" s="1"/>
  <c r="O81" i="18"/>
  <c r="P81" i="15" s="1"/>
  <c r="P81" i="18"/>
  <c r="Q81" i="15" s="1"/>
  <c r="Q81" i="18"/>
  <c r="R81" i="15" s="1"/>
  <c r="R81" i="18"/>
  <c r="S81" i="15" s="1"/>
  <c r="S81" i="18"/>
  <c r="T81" i="15" s="1"/>
  <c r="T81" i="18"/>
  <c r="U81" i="15" s="1"/>
  <c r="M82" i="18"/>
  <c r="N82" i="15" s="1"/>
  <c r="N82" i="18"/>
  <c r="O82" i="15" s="1"/>
  <c r="O82" i="18"/>
  <c r="P82" i="15" s="1"/>
  <c r="P82" i="18"/>
  <c r="Q82" i="15" s="1"/>
  <c r="Q82" i="18"/>
  <c r="R82" i="15" s="1"/>
  <c r="R82" i="18"/>
  <c r="S82" i="15" s="1"/>
  <c r="S82" i="18"/>
  <c r="T82" i="15" s="1"/>
  <c r="T82" i="18"/>
  <c r="U82" i="15" s="1"/>
  <c r="M83" i="18"/>
  <c r="N83" i="15" s="1"/>
  <c r="N83" i="18"/>
  <c r="O83" i="15" s="1"/>
  <c r="O83" i="18"/>
  <c r="P83" i="15" s="1"/>
  <c r="P83" i="18"/>
  <c r="Q83" i="15" s="1"/>
  <c r="Q83" i="18"/>
  <c r="R83" i="15" s="1"/>
  <c r="R83" i="18"/>
  <c r="S83" i="15" s="1"/>
  <c r="S83" i="18"/>
  <c r="T83" i="15" s="1"/>
  <c r="T83" i="18"/>
  <c r="U83" i="15" s="1"/>
  <c r="M84" i="18"/>
  <c r="N84" i="15" s="1"/>
  <c r="N84" i="18"/>
  <c r="O84" i="15" s="1"/>
  <c r="O84" i="18"/>
  <c r="P84" i="15" s="1"/>
  <c r="P84" i="18"/>
  <c r="Q84" i="15" s="1"/>
  <c r="Q84" i="18"/>
  <c r="R84" i="15" s="1"/>
  <c r="R84" i="18"/>
  <c r="S84" i="15" s="1"/>
  <c r="S84" i="18"/>
  <c r="T84" i="15" s="1"/>
  <c r="T84" i="18"/>
  <c r="U84" i="15" s="1"/>
  <c r="M85" i="18"/>
  <c r="N85" i="15" s="1"/>
  <c r="N85" i="18"/>
  <c r="O85" i="15" s="1"/>
  <c r="O85" i="18"/>
  <c r="P85" i="15" s="1"/>
  <c r="P85" i="18"/>
  <c r="Q85" i="15" s="1"/>
  <c r="Q85" i="18"/>
  <c r="R85" i="15" s="1"/>
  <c r="R85" i="18"/>
  <c r="S85" i="15" s="1"/>
  <c r="S85" i="18"/>
  <c r="T85" i="15" s="1"/>
  <c r="T85" i="18"/>
  <c r="U85" i="15" s="1"/>
  <c r="M86" i="18"/>
  <c r="N86" i="15" s="1"/>
  <c r="N86" i="18"/>
  <c r="O86" i="15" s="1"/>
  <c r="O86" i="18"/>
  <c r="P86" i="15" s="1"/>
  <c r="P86" i="18"/>
  <c r="Q86" i="15" s="1"/>
  <c r="Q86" i="18"/>
  <c r="R86" i="15" s="1"/>
  <c r="R86" i="18"/>
  <c r="S86" i="15" s="1"/>
  <c r="S86" i="18"/>
  <c r="T86" i="15" s="1"/>
  <c r="T86" i="18"/>
  <c r="U86" i="15" s="1"/>
  <c r="M87" i="18"/>
  <c r="N87" i="15" s="1"/>
  <c r="N87" i="18"/>
  <c r="O87" i="15" s="1"/>
  <c r="O87" i="18"/>
  <c r="P87" i="15" s="1"/>
  <c r="P87" i="18"/>
  <c r="Q87" i="15" s="1"/>
  <c r="Q87" i="18"/>
  <c r="R87" i="15" s="1"/>
  <c r="R87" i="18"/>
  <c r="S87" i="15" s="1"/>
  <c r="S87" i="18"/>
  <c r="T87" i="15" s="1"/>
  <c r="T87" i="18"/>
  <c r="U87" i="15" s="1"/>
  <c r="M88" i="18"/>
  <c r="N88" i="15" s="1"/>
  <c r="N88" i="18"/>
  <c r="O88" i="15" s="1"/>
  <c r="O88" i="18"/>
  <c r="P88" i="15" s="1"/>
  <c r="P88" i="18"/>
  <c r="Q88" i="15" s="1"/>
  <c r="Q88" i="18"/>
  <c r="R88" i="15" s="1"/>
  <c r="R88" i="18"/>
  <c r="S88" i="15" s="1"/>
  <c r="S88" i="18"/>
  <c r="T88" i="15" s="1"/>
  <c r="T88" i="18"/>
  <c r="U88" i="15" s="1"/>
  <c r="M89" i="18"/>
  <c r="N89" i="15" s="1"/>
  <c r="N89" i="18"/>
  <c r="O89" i="15" s="1"/>
  <c r="O89" i="18"/>
  <c r="P89" i="15" s="1"/>
  <c r="P89" i="18"/>
  <c r="Q89" i="15" s="1"/>
  <c r="Q89" i="18"/>
  <c r="R89" i="15" s="1"/>
  <c r="R89" i="18"/>
  <c r="S89" i="15" s="1"/>
  <c r="S89" i="18"/>
  <c r="T89" i="15" s="1"/>
  <c r="T89" i="18"/>
  <c r="U89" i="15" s="1"/>
  <c r="M90" i="18"/>
  <c r="N90" i="15" s="1"/>
  <c r="N90" i="18"/>
  <c r="O90" i="15" s="1"/>
  <c r="O90" i="18"/>
  <c r="P90" i="15" s="1"/>
  <c r="P90" i="18"/>
  <c r="Q90" i="15" s="1"/>
  <c r="Q90" i="18"/>
  <c r="R90" i="15" s="1"/>
  <c r="R90" i="18"/>
  <c r="S90" i="15" s="1"/>
  <c r="S90" i="18"/>
  <c r="T90" i="15" s="1"/>
  <c r="T90" i="18"/>
  <c r="U90" i="15" s="1"/>
  <c r="M91" i="18"/>
  <c r="N91" i="15" s="1"/>
  <c r="N91" i="18"/>
  <c r="O91" i="15" s="1"/>
  <c r="O91" i="18"/>
  <c r="P91" i="15" s="1"/>
  <c r="P91" i="18"/>
  <c r="Q91" i="15" s="1"/>
  <c r="Q91" i="18"/>
  <c r="R91" i="15" s="1"/>
  <c r="R91" i="18"/>
  <c r="S91" i="15" s="1"/>
  <c r="S91" i="18"/>
  <c r="T91" i="15" s="1"/>
  <c r="T91" i="18"/>
  <c r="U91" i="15" s="1"/>
  <c r="M92" i="18"/>
  <c r="N92" i="15" s="1"/>
  <c r="N92" i="18"/>
  <c r="O92" i="15" s="1"/>
  <c r="O92" i="18"/>
  <c r="P92" i="15" s="1"/>
  <c r="P92" i="18"/>
  <c r="Q92" i="15" s="1"/>
  <c r="Q92" i="18"/>
  <c r="R92" i="15" s="1"/>
  <c r="R92" i="18"/>
  <c r="S92" i="15" s="1"/>
  <c r="S92" i="18"/>
  <c r="T92" i="15" s="1"/>
  <c r="T92" i="18"/>
  <c r="U92" i="15" s="1"/>
  <c r="M93" i="18"/>
  <c r="N93" i="15" s="1"/>
  <c r="N93" i="18"/>
  <c r="O93" i="15" s="1"/>
  <c r="O93" i="18"/>
  <c r="P93" i="15" s="1"/>
  <c r="P93" i="18"/>
  <c r="Q93" i="15" s="1"/>
  <c r="Q93" i="18"/>
  <c r="R93" i="15" s="1"/>
  <c r="R93" i="18"/>
  <c r="S93" i="15" s="1"/>
  <c r="S93" i="18"/>
  <c r="T93" i="15" s="1"/>
  <c r="T93" i="18"/>
  <c r="U93" i="15" s="1"/>
  <c r="M94" i="18"/>
  <c r="N94" i="15" s="1"/>
  <c r="N94" i="18"/>
  <c r="O94" i="15" s="1"/>
  <c r="O94" i="18"/>
  <c r="P94" i="15" s="1"/>
  <c r="P94" i="18"/>
  <c r="Q94" i="15" s="1"/>
  <c r="Q94" i="18"/>
  <c r="R94" i="15" s="1"/>
  <c r="R94" i="18"/>
  <c r="S94" i="15" s="1"/>
  <c r="S94" i="18"/>
  <c r="T94" i="15" s="1"/>
  <c r="T94" i="18"/>
  <c r="U94" i="15" s="1"/>
  <c r="M95" i="18"/>
  <c r="N95" i="15" s="1"/>
  <c r="N95" i="18"/>
  <c r="O95" i="15" s="1"/>
  <c r="O95" i="18"/>
  <c r="P95" i="15" s="1"/>
  <c r="P95" i="18"/>
  <c r="Q95" i="15" s="1"/>
  <c r="Q95" i="18"/>
  <c r="R95" i="15" s="1"/>
  <c r="R95" i="18"/>
  <c r="S95" i="15" s="1"/>
  <c r="S95" i="18"/>
  <c r="T95" i="15" s="1"/>
  <c r="T95" i="18"/>
  <c r="U95" i="15" s="1"/>
  <c r="M96" i="18"/>
  <c r="N96" i="15" s="1"/>
  <c r="N96" i="18"/>
  <c r="O96" i="15" s="1"/>
  <c r="O96" i="18"/>
  <c r="P96" i="15" s="1"/>
  <c r="P96" i="18"/>
  <c r="Q96" i="15" s="1"/>
  <c r="Q96" i="18"/>
  <c r="R96" i="15" s="1"/>
  <c r="R96" i="18"/>
  <c r="S96" i="15" s="1"/>
  <c r="S96" i="18"/>
  <c r="T96" i="15" s="1"/>
  <c r="T96" i="18"/>
  <c r="U96" i="15" s="1"/>
  <c r="M97" i="18"/>
  <c r="N97" i="15" s="1"/>
  <c r="N97" i="18"/>
  <c r="O97" i="15" s="1"/>
  <c r="O97" i="18"/>
  <c r="P97" i="15" s="1"/>
  <c r="P97" i="18"/>
  <c r="Q97" i="15" s="1"/>
  <c r="Q97" i="18"/>
  <c r="R97" i="15" s="1"/>
  <c r="R97" i="18"/>
  <c r="S97" i="15" s="1"/>
  <c r="S97" i="18"/>
  <c r="T97" i="15" s="1"/>
  <c r="T97" i="18"/>
  <c r="U97" i="15" s="1"/>
  <c r="M98" i="18"/>
  <c r="N98" i="15" s="1"/>
  <c r="N98" i="18"/>
  <c r="O98" i="15" s="1"/>
  <c r="O98" i="18"/>
  <c r="P98" i="15" s="1"/>
  <c r="P98" i="18"/>
  <c r="Q98" i="15" s="1"/>
  <c r="Q98" i="18"/>
  <c r="R98" i="15" s="1"/>
  <c r="R98" i="18"/>
  <c r="S98" i="15" s="1"/>
  <c r="S98" i="18"/>
  <c r="T98" i="15" s="1"/>
  <c r="T98" i="18"/>
  <c r="U98" i="15" s="1"/>
  <c r="M99" i="18"/>
  <c r="N99" i="15" s="1"/>
  <c r="N99" i="18"/>
  <c r="O99" i="15" s="1"/>
  <c r="O99" i="18"/>
  <c r="P99" i="15" s="1"/>
  <c r="P99" i="18"/>
  <c r="Q99" i="15" s="1"/>
  <c r="Q99" i="18"/>
  <c r="R99" i="15" s="1"/>
  <c r="R99" i="18"/>
  <c r="S99" i="15" s="1"/>
  <c r="S99" i="18"/>
  <c r="T99" i="15" s="1"/>
  <c r="T99" i="18"/>
  <c r="U99" i="15" s="1"/>
  <c r="M100" i="18"/>
  <c r="N100" i="15" s="1"/>
  <c r="N100" i="18"/>
  <c r="O100" i="15" s="1"/>
  <c r="O100" i="18"/>
  <c r="P100" i="15" s="1"/>
  <c r="P100" i="18"/>
  <c r="Q100" i="15" s="1"/>
  <c r="Q100" i="18"/>
  <c r="R100" i="15" s="1"/>
  <c r="R100" i="18"/>
  <c r="S100" i="15" s="1"/>
  <c r="S100" i="18"/>
  <c r="T100" i="15" s="1"/>
  <c r="T100" i="18"/>
  <c r="U100" i="15" s="1"/>
  <c r="M101" i="18"/>
  <c r="N101" i="15" s="1"/>
  <c r="N101" i="18"/>
  <c r="O101" i="15" s="1"/>
  <c r="O101" i="18"/>
  <c r="P101" i="15" s="1"/>
  <c r="P101" i="18"/>
  <c r="Q101" i="15" s="1"/>
  <c r="Q101" i="18"/>
  <c r="R101" i="15" s="1"/>
  <c r="R101" i="18"/>
  <c r="S101" i="15" s="1"/>
  <c r="S101" i="18"/>
  <c r="T101" i="15" s="1"/>
  <c r="T101" i="18"/>
  <c r="U101" i="15" s="1"/>
  <c r="M102" i="18"/>
  <c r="N102" i="15" s="1"/>
  <c r="N102" i="18"/>
  <c r="O102" i="15" s="1"/>
  <c r="O102" i="18"/>
  <c r="P102" i="15" s="1"/>
  <c r="P102" i="18"/>
  <c r="Q102" i="15" s="1"/>
  <c r="Q102" i="18"/>
  <c r="R102" i="15" s="1"/>
  <c r="R102" i="18"/>
  <c r="S102" i="15" s="1"/>
  <c r="S102" i="18"/>
  <c r="T102" i="15" s="1"/>
  <c r="T102" i="18"/>
  <c r="U102" i="15" s="1"/>
  <c r="M103" i="18"/>
  <c r="N103" i="15" s="1"/>
  <c r="N103" i="18"/>
  <c r="O103" i="15" s="1"/>
  <c r="O103" i="18"/>
  <c r="P103" i="15" s="1"/>
  <c r="P103" i="18"/>
  <c r="Q103" i="15" s="1"/>
  <c r="Q103" i="18"/>
  <c r="R103" i="15" s="1"/>
  <c r="R103" i="18"/>
  <c r="S103" i="15" s="1"/>
  <c r="S103" i="18"/>
  <c r="T103" i="15" s="1"/>
  <c r="T103" i="18"/>
  <c r="U103" i="15" s="1"/>
  <c r="M104" i="18"/>
  <c r="N104" i="15" s="1"/>
  <c r="N104" i="18"/>
  <c r="O104" i="15" s="1"/>
  <c r="O104" i="18"/>
  <c r="P104" i="15" s="1"/>
  <c r="P104" i="18"/>
  <c r="Q104" i="15" s="1"/>
  <c r="Q104" i="18"/>
  <c r="R104" i="15" s="1"/>
  <c r="R104" i="18"/>
  <c r="S104" i="15" s="1"/>
  <c r="S104" i="18"/>
  <c r="T104" i="15" s="1"/>
  <c r="T104" i="18"/>
  <c r="U104" i="15" s="1"/>
  <c r="M105" i="18"/>
  <c r="N105" i="15" s="1"/>
  <c r="N105" i="18"/>
  <c r="O105" i="15" s="1"/>
  <c r="O105" i="18"/>
  <c r="P105" i="15" s="1"/>
  <c r="P105" i="18"/>
  <c r="Q105" i="15" s="1"/>
  <c r="Q105" i="18"/>
  <c r="R105" i="15" s="1"/>
  <c r="R105" i="18"/>
  <c r="S105" i="15" s="1"/>
  <c r="S105" i="18"/>
  <c r="T105" i="15" s="1"/>
  <c r="T105" i="18"/>
  <c r="U105" i="15" s="1"/>
  <c r="M106" i="18"/>
  <c r="N106" i="15" s="1"/>
  <c r="N106" i="18"/>
  <c r="O106" i="15" s="1"/>
  <c r="O106" i="18"/>
  <c r="P106" i="15" s="1"/>
  <c r="P106" i="18"/>
  <c r="Q106" i="15" s="1"/>
  <c r="Q106" i="18"/>
  <c r="R106" i="15" s="1"/>
  <c r="R106" i="18"/>
  <c r="S106" i="15" s="1"/>
  <c r="S106" i="18"/>
  <c r="T106" i="15" s="1"/>
  <c r="T106" i="18"/>
  <c r="U106" i="15" s="1"/>
  <c r="M107" i="18"/>
  <c r="N107" i="15" s="1"/>
  <c r="N107" i="18"/>
  <c r="O107" i="15" s="1"/>
  <c r="O107" i="18"/>
  <c r="P107" i="15" s="1"/>
  <c r="P107" i="18"/>
  <c r="Q107" i="15" s="1"/>
  <c r="Q107" i="18"/>
  <c r="R107" i="15" s="1"/>
  <c r="R107" i="18"/>
  <c r="S107" i="15" s="1"/>
  <c r="S107" i="18"/>
  <c r="T107" i="15" s="1"/>
  <c r="T107" i="18"/>
  <c r="U107" i="15" s="1"/>
  <c r="M108" i="18"/>
  <c r="N108" i="15" s="1"/>
  <c r="N108" i="18"/>
  <c r="O108" i="15" s="1"/>
  <c r="O108" i="18"/>
  <c r="P108" i="15" s="1"/>
  <c r="P108" i="18"/>
  <c r="Q108" i="15" s="1"/>
  <c r="Q108" i="18"/>
  <c r="R108" i="15" s="1"/>
  <c r="R108" i="18"/>
  <c r="S108" i="15" s="1"/>
  <c r="S108" i="18"/>
  <c r="T108" i="15" s="1"/>
  <c r="T108" i="18"/>
  <c r="U108" i="15" s="1"/>
  <c r="M109" i="18"/>
  <c r="N109" i="15" s="1"/>
  <c r="N109" i="18"/>
  <c r="O109" i="15" s="1"/>
  <c r="O109" i="18"/>
  <c r="P109" i="15" s="1"/>
  <c r="P109" i="18"/>
  <c r="Q109" i="15" s="1"/>
  <c r="Q109" i="18"/>
  <c r="R109" i="15" s="1"/>
  <c r="R109" i="18"/>
  <c r="S109" i="15" s="1"/>
  <c r="S109" i="18"/>
  <c r="T109" i="15" s="1"/>
  <c r="T109" i="18"/>
  <c r="U109" i="15" s="1"/>
  <c r="M110" i="18"/>
  <c r="N110" i="15" s="1"/>
  <c r="N110" i="18"/>
  <c r="O110" i="15" s="1"/>
  <c r="O110" i="18"/>
  <c r="P110" i="15" s="1"/>
  <c r="P110" i="18"/>
  <c r="Q110" i="15" s="1"/>
  <c r="Q110" i="18"/>
  <c r="R110" i="15" s="1"/>
  <c r="R110" i="18"/>
  <c r="S110" i="15" s="1"/>
  <c r="S110" i="18"/>
  <c r="T110" i="15" s="1"/>
  <c r="T110" i="18"/>
  <c r="U110" i="15" s="1"/>
  <c r="M111" i="18"/>
  <c r="N111" i="15" s="1"/>
  <c r="N111" i="18"/>
  <c r="O111" i="15" s="1"/>
  <c r="O111" i="18"/>
  <c r="P111" i="15" s="1"/>
  <c r="P111" i="18"/>
  <c r="Q111" i="15" s="1"/>
  <c r="Q111" i="18"/>
  <c r="R111" i="15" s="1"/>
  <c r="R111" i="18"/>
  <c r="S111" i="15" s="1"/>
  <c r="S111" i="18"/>
  <c r="T111" i="15" s="1"/>
  <c r="T111" i="18"/>
  <c r="U111" i="15" s="1"/>
  <c r="M112" i="18"/>
  <c r="N112" i="15" s="1"/>
  <c r="N112" i="18"/>
  <c r="O112" i="15" s="1"/>
  <c r="O112" i="18"/>
  <c r="P112" i="15" s="1"/>
  <c r="P112" i="18"/>
  <c r="Q112" i="15" s="1"/>
  <c r="Q112" i="18"/>
  <c r="R112" i="15" s="1"/>
  <c r="R112" i="18"/>
  <c r="S112" i="15" s="1"/>
  <c r="S112" i="18"/>
  <c r="T112" i="15" s="1"/>
  <c r="T112" i="18"/>
  <c r="U112" i="15" s="1"/>
  <c r="M113" i="18"/>
  <c r="N113" i="15" s="1"/>
  <c r="N113" i="18"/>
  <c r="O113" i="15" s="1"/>
  <c r="O113" i="18"/>
  <c r="P113" i="15" s="1"/>
  <c r="P113" i="18"/>
  <c r="Q113" i="15" s="1"/>
  <c r="Q113" i="18"/>
  <c r="R113" i="15" s="1"/>
  <c r="R113" i="18"/>
  <c r="S113" i="15" s="1"/>
  <c r="S113" i="18"/>
  <c r="T113" i="15" s="1"/>
  <c r="T113" i="18"/>
  <c r="U113" i="15" s="1"/>
  <c r="M114" i="18"/>
  <c r="N114" i="15" s="1"/>
  <c r="N114" i="18"/>
  <c r="O114" i="15" s="1"/>
  <c r="O114" i="18"/>
  <c r="P114" i="15" s="1"/>
  <c r="P114" i="18"/>
  <c r="Q114" i="15" s="1"/>
  <c r="Q114" i="18"/>
  <c r="R114" i="15" s="1"/>
  <c r="R114" i="18"/>
  <c r="S114" i="15" s="1"/>
  <c r="S114" i="18"/>
  <c r="T114" i="15" s="1"/>
  <c r="T114" i="18"/>
  <c r="U114" i="15" s="1"/>
  <c r="M115" i="18"/>
  <c r="N115" i="15" s="1"/>
  <c r="N115" i="18"/>
  <c r="O115" i="15" s="1"/>
  <c r="O115" i="18"/>
  <c r="P115" i="15" s="1"/>
  <c r="P115" i="18"/>
  <c r="Q115" i="15" s="1"/>
  <c r="Q115" i="18"/>
  <c r="R115" i="15" s="1"/>
  <c r="R115" i="18"/>
  <c r="S115" i="15" s="1"/>
  <c r="S115" i="18"/>
  <c r="T115" i="15" s="1"/>
  <c r="T115" i="18"/>
  <c r="U115" i="15" s="1"/>
  <c r="M116" i="18"/>
  <c r="N116" i="15" s="1"/>
  <c r="N116" i="18"/>
  <c r="O116" i="15" s="1"/>
  <c r="O116" i="18"/>
  <c r="P116" i="15" s="1"/>
  <c r="P116" i="18"/>
  <c r="Q116" i="15" s="1"/>
  <c r="Q116" i="18"/>
  <c r="R116" i="15" s="1"/>
  <c r="R116" i="18"/>
  <c r="S116" i="15" s="1"/>
  <c r="S116" i="18"/>
  <c r="T116" i="15" s="1"/>
  <c r="T116" i="18"/>
  <c r="U116" i="15" s="1"/>
  <c r="M117" i="18"/>
  <c r="N117" i="15" s="1"/>
  <c r="N117" i="18"/>
  <c r="O117" i="15" s="1"/>
  <c r="O117" i="18"/>
  <c r="P117" i="15" s="1"/>
  <c r="P117" i="18"/>
  <c r="Q117" i="15" s="1"/>
  <c r="Q117" i="18"/>
  <c r="R117" i="15" s="1"/>
  <c r="R117" i="18"/>
  <c r="S117" i="15" s="1"/>
  <c r="S117" i="18"/>
  <c r="T117" i="15" s="1"/>
  <c r="T117" i="18"/>
  <c r="U117" i="15" s="1"/>
  <c r="M118" i="18"/>
  <c r="N118" i="15" s="1"/>
  <c r="N118" i="18"/>
  <c r="O118" i="15" s="1"/>
  <c r="O118" i="18"/>
  <c r="P118" i="15" s="1"/>
  <c r="P118" i="18"/>
  <c r="Q118" i="15" s="1"/>
  <c r="Q118" i="18"/>
  <c r="R118" i="15" s="1"/>
  <c r="R118" i="18"/>
  <c r="S118" i="15" s="1"/>
  <c r="S118" i="18"/>
  <c r="T118" i="15" s="1"/>
  <c r="T118" i="18"/>
  <c r="U118" i="15" s="1"/>
  <c r="M119" i="18"/>
  <c r="N119" i="15" s="1"/>
  <c r="N119" i="18"/>
  <c r="O119" i="15" s="1"/>
  <c r="O119" i="18"/>
  <c r="P119" i="15" s="1"/>
  <c r="P119" i="18"/>
  <c r="Q119" i="15" s="1"/>
  <c r="Q119" i="18"/>
  <c r="R119" i="15" s="1"/>
  <c r="R119" i="18"/>
  <c r="S119" i="15" s="1"/>
  <c r="S119" i="18"/>
  <c r="T119" i="15" s="1"/>
  <c r="T119" i="18"/>
  <c r="U119" i="15" s="1"/>
  <c r="M120" i="18"/>
  <c r="N120" i="15" s="1"/>
  <c r="N120" i="18"/>
  <c r="O120" i="15" s="1"/>
  <c r="O120" i="18"/>
  <c r="P120" i="15" s="1"/>
  <c r="P120" i="18"/>
  <c r="Q120" i="15" s="1"/>
  <c r="Q120" i="18"/>
  <c r="R120" i="15" s="1"/>
  <c r="R120" i="18"/>
  <c r="S120" i="15" s="1"/>
  <c r="S120" i="18"/>
  <c r="T120" i="15" s="1"/>
  <c r="T120" i="18"/>
  <c r="U120" i="15" s="1"/>
  <c r="M121" i="18"/>
  <c r="N121" i="15" s="1"/>
  <c r="N121" i="18"/>
  <c r="O121" i="15" s="1"/>
  <c r="O121" i="18"/>
  <c r="P121" i="15" s="1"/>
  <c r="P121" i="18"/>
  <c r="Q121" i="15" s="1"/>
  <c r="Q121" i="18"/>
  <c r="R121" i="15" s="1"/>
  <c r="R121" i="18"/>
  <c r="S121" i="15" s="1"/>
  <c r="S121" i="18"/>
  <c r="T121" i="15" s="1"/>
  <c r="T121" i="18"/>
  <c r="U121" i="15" s="1"/>
  <c r="M122" i="18"/>
  <c r="N122" i="15" s="1"/>
  <c r="N122" i="18"/>
  <c r="O122" i="15" s="1"/>
  <c r="O122" i="18"/>
  <c r="P122" i="15" s="1"/>
  <c r="P122" i="18"/>
  <c r="Q122" i="15" s="1"/>
  <c r="Q122" i="18"/>
  <c r="R122" i="15" s="1"/>
  <c r="R122" i="18"/>
  <c r="S122" i="15" s="1"/>
  <c r="S122" i="18"/>
  <c r="T122" i="15" s="1"/>
  <c r="T122" i="18"/>
  <c r="U122" i="15" s="1"/>
  <c r="M123" i="18"/>
  <c r="N123" i="15" s="1"/>
  <c r="N123" i="18"/>
  <c r="O123" i="15" s="1"/>
  <c r="O123" i="18"/>
  <c r="P123" i="15" s="1"/>
  <c r="P123" i="18"/>
  <c r="Q123" i="15" s="1"/>
  <c r="Q123" i="18"/>
  <c r="R123" i="15" s="1"/>
  <c r="R123" i="18"/>
  <c r="S123" i="15" s="1"/>
  <c r="S123" i="18"/>
  <c r="T123" i="15" s="1"/>
  <c r="T123" i="18"/>
  <c r="U123" i="15" s="1"/>
  <c r="M124" i="18"/>
  <c r="N124" i="15" s="1"/>
  <c r="N124" i="18"/>
  <c r="O124" i="15" s="1"/>
  <c r="O124" i="18"/>
  <c r="P124" i="15" s="1"/>
  <c r="P124" i="18"/>
  <c r="Q124" i="15" s="1"/>
  <c r="Q124" i="18"/>
  <c r="R124" i="15" s="1"/>
  <c r="R124" i="18"/>
  <c r="S124" i="15" s="1"/>
  <c r="S124" i="18"/>
  <c r="T124" i="15" s="1"/>
  <c r="T124" i="18"/>
  <c r="U124" i="15" s="1"/>
  <c r="M125" i="18"/>
  <c r="N125" i="15" s="1"/>
  <c r="N125" i="18"/>
  <c r="O125" i="15" s="1"/>
  <c r="O125" i="18"/>
  <c r="P125" i="15" s="1"/>
  <c r="P125" i="18"/>
  <c r="Q125" i="15" s="1"/>
  <c r="Q125" i="18"/>
  <c r="R125" i="15" s="1"/>
  <c r="R125" i="18"/>
  <c r="S125" i="15" s="1"/>
  <c r="S125" i="18"/>
  <c r="T125" i="15" s="1"/>
  <c r="T125" i="18"/>
  <c r="U125" i="15" s="1"/>
  <c r="M126" i="18"/>
  <c r="N126" i="15" s="1"/>
  <c r="N126" i="18"/>
  <c r="O126" i="15" s="1"/>
  <c r="O126" i="18"/>
  <c r="P126" i="15" s="1"/>
  <c r="P126" i="18"/>
  <c r="Q126" i="15" s="1"/>
  <c r="Q126" i="18"/>
  <c r="R126" i="15" s="1"/>
  <c r="R126" i="18"/>
  <c r="S126" i="15" s="1"/>
  <c r="S126" i="18"/>
  <c r="T126" i="15" s="1"/>
  <c r="T126" i="18"/>
  <c r="U126" i="15" s="1"/>
  <c r="M127" i="18"/>
  <c r="N127" i="15" s="1"/>
  <c r="N127" i="18"/>
  <c r="O127" i="15" s="1"/>
  <c r="O127" i="18"/>
  <c r="P127" i="15" s="1"/>
  <c r="P127" i="18"/>
  <c r="Q127" i="15" s="1"/>
  <c r="Q127" i="18"/>
  <c r="R127" i="15" s="1"/>
  <c r="R127" i="18"/>
  <c r="S127" i="15" s="1"/>
  <c r="S127" i="18"/>
  <c r="T127" i="15" s="1"/>
  <c r="T127" i="18"/>
  <c r="U127" i="15" s="1"/>
  <c r="M128" i="18"/>
  <c r="N128" i="15" s="1"/>
  <c r="N128" i="18"/>
  <c r="O128" i="15" s="1"/>
  <c r="O128" i="18"/>
  <c r="P128" i="15" s="1"/>
  <c r="P128" i="18"/>
  <c r="Q128" i="15" s="1"/>
  <c r="Q128" i="18"/>
  <c r="R128" i="15" s="1"/>
  <c r="R128" i="18"/>
  <c r="S128" i="15" s="1"/>
  <c r="S128" i="18"/>
  <c r="T128" i="15" s="1"/>
  <c r="T128" i="18"/>
  <c r="U128" i="15" s="1"/>
  <c r="M129" i="18"/>
  <c r="N129" i="15" s="1"/>
  <c r="N129" i="18"/>
  <c r="O129" i="15" s="1"/>
  <c r="O129" i="18"/>
  <c r="P129" i="15" s="1"/>
  <c r="P129" i="18"/>
  <c r="Q129" i="15" s="1"/>
  <c r="Q129" i="18"/>
  <c r="R129" i="15" s="1"/>
  <c r="R129" i="18"/>
  <c r="S129" i="15" s="1"/>
  <c r="S129" i="18"/>
  <c r="T129" i="15" s="1"/>
  <c r="T129" i="18"/>
  <c r="U129" i="15" s="1"/>
  <c r="M130" i="18"/>
  <c r="N130" i="15" s="1"/>
  <c r="N130" i="18"/>
  <c r="O130" i="15" s="1"/>
  <c r="O130" i="18"/>
  <c r="P130" i="15" s="1"/>
  <c r="P130" i="18"/>
  <c r="Q130" i="15" s="1"/>
  <c r="Q130" i="18"/>
  <c r="R130" i="15" s="1"/>
  <c r="R130" i="18"/>
  <c r="S130" i="15" s="1"/>
  <c r="S130" i="18"/>
  <c r="T130" i="15" s="1"/>
  <c r="T130" i="18"/>
  <c r="U130" i="15" s="1"/>
  <c r="M131" i="18"/>
  <c r="N131" i="15" s="1"/>
  <c r="N131" i="18"/>
  <c r="O131" i="15" s="1"/>
  <c r="O131" i="18"/>
  <c r="P131" i="15" s="1"/>
  <c r="P131" i="18"/>
  <c r="Q131" i="15" s="1"/>
  <c r="Q131" i="18"/>
  <c r="R131" i="15" s="1"/>
  <c r="R131" i="18"/>
  <c r="S131" i="15" s="1"/>
  <c r="S131" i="18"/>
  <c r="T131" i="15" s="1"/>
  <c r="T131" i="18"/>
  <c r="U131" i="15" s="1"/>
  <c r="M132" i="18"/>
  <c r="N132" i="15" s="1"/>
  <c r="N132" i="18"/>
  <c r="O132" i="15" s="1"/>
  <c r="O132" i="18"/>
  <c r="P132" i="15" s="1"/>
  <c r="P132" i="18"/>
  <c r="Q132" i="15" s="1"/>
  <c r="Q132" i="18"/>
  <c r="R132" i="15" s="1"/>
  <c r="R132" i="18"/>
  <c r="S132" i="15" s="1"/>
  <c r="S132" i="18"/>
  <c r="T132" i="15" s="1"/>
  <c r="T132" i="18"/>
  <c r="U132" i="15" s="1"/>
  <c r="M133" i="18"/>
  <c r="N133" i="15" s="1"/>
  <c r="N133" i="18"/>
  <c r="O133" i="15" s="1"/>
  <c r="O133" i="18"/>
  <c r="P133" i="15" s="1"/>
  <c r="P133" i="18"/>
  <c r="Q133" i="15" s="1"/>
  <c r="Q133" i="18"/>
  <c r="R133" i="15" s="1"/>
  <c r="R133" i="18"/>
  <c r="S133" i="15" s="1"/>
  <c r="S133" i="18"/>
  <c r="T133" i="15" s="1"/>
  <c r="T133" i="18"/>
  <c r="U133" i="15" s="1"/>
  <c r="M134" i="18"/>
  <c r="N134" i="15" s="1"/>
  <c r="N134" i="18"/>
  <c r="O134" i="15" s="1"/>
  <c r="O134" i="18"/>
  <c r="P134" i="15" s="1"/>
  <c r="P134" i="18"/>
  <c r="Q134" i="15" s="1"/>
  <c r="Q134" i="18"/>
  <c r="R134" i="15" s="1"/>
  <c r="R134" i="18"/>
  <c r="S134" i="15" s="1"/>
  <c r="S134" i="18"/>
  <c r="T134" i="15" s="1"/>
  <c r="T134" i="18"/>
  <c r="U134" i="15" s="1"/>
  <c r="M135" i="18"/>
  <c r="N135" i="15" s="1"/>
  <c r="N135" i="18"/>
  <c r="O135" i="15" s="1"/>
  <c r="O135" i="18"/>
  <c r="P135" i="15" s="1"/>
  <c r="P135" i="18"/>
  <c r="Q135" i="15" s="1"/>
  <c r="Q135" i="18"/>
  <c r="R135" i="15" s="1"/>
  <c r="R135" i="18"/>
  <c r="S135" i="15" s="1"/>
  <c r="S135" i="18"/>
  <c r="T135" i="15" s="1"/>
  <c r="T135" i="18"/>
  <c r="U135" i="15" s="1"/>
  <c r="M136" i="18"/>
  <c r="N136" i="15" s="1"/>
  <c r="N136" i="18"/>
  <c r="O136" i="15" s="1"/>
  <c r="O136" i="18"/>
  <c r="P136" i="15" s="1"/>
  <c r="P136" i="18"/>
  <c r="Q136" i="15" s="1"/>
  <c r="Q136" i="18"/>
  <c r="R136" i="15" s="1"/>
  <c r="R136" i="18"/>
  <c r="S136" i="15" s="1"/>
  <c r="S136" i="18"/>
  <c r="T136" i="15" s="1"/>
  <c r="T136" i="18"/>
  <c r="U136" i="15" s="1"/>
  <c r="M137" i="18"/>
  <c r="N137" i="15" s="1"/>
  <c r="N137" i="18"/>
  <c r="O137" i="15" s="1"/>
  <c r="O137" i="18"/>
  <c r="P137" i="15" s="1"/>
  <c r="P137" i="18"/>
  <c r="Q137" i="15" s="1"/>
  <c r="Q137" i="18"/>
  <c r="R137" i="15" s="1"/>
  <c r="R137" i="18"/>
  <c r="S137" i="15" s="1"/>
  <c r="S137" i="18"/>
  <c r="T137" i="15" s="1"/>
  <c r="T137" i="18"/>
  <c r="U137" i="15" s="1"/>
  <c r="M138" i="18"/>
  <c r="N138" i="15" s="1"/>
  <c r="N138" i="18"/>
  <c r="O138" i="15" s="1"/>
  <c r="O138" i="18"/>
  <c r="P138" i="15" s="1"/>
  <c r="P138" i="18"/>
  <c r="Q138" i="15" s="1"/>
  <c r="Q138" i="18"/>
  <c r="R138" i="15" s="1"/>
  <c r="R138" i="18"/>
  <c r="S138" i="15" s="1"/>
  <c r="S138" i="18"/>
  <c r="T138" i="15" s="1"/>
  <c r="T138" i="18"/>
  <c r="U138" i="15" s="1"/>
  <c r="M139" i="18"/>
  <c r="N139" i="15" s="1"/>
  <c r="N139" i="18"/>
  <c r="O139" i="15" s="1"/>
  <c r="O139" i="18"/>
  <c r="P139" i="15" s="1"/>
  <c r="P139" i="18"/>
  <c r="Q139" i="15" s="1"/>
  <c r="Q139" i="18"/>
  <c r="R139" i="15" s="1"/>
  <c r="R139" i="18"/>
  <c r="S139" i="15" s="1"/>
  <c r="S139" i="18"/>
  <c r="T139" i="15" s="1"/>
  <c r="T139" i="18"/>
  <c r="U139" i="15" s="1"/>
  <c r="M140" i="18"/>
  <c r="N140" i="15" s="1"/>
  <c r="N140" i="18"/>
  <c r="O140" i="15" s="1"/>
  <c r="O140" i="18"/>
  <c r="P140" i="15" s="1"/>
  <c r="P140" i="18"/>
  <c r="Q140" i="15" s="1"/>
  <c r="Q140" i="18"/>
  <c r="R140" i="15" s="1"/>
  <c r="R140" i="18"/>
  <c r="S140" i="15" s="1"/>
  <c r="S140" i="18"/>
  <c r="T140" i="15" s="1"/>
  <c r="T140" i="18"/>
  <c r="U140" i="15" s="1"/>
  <c r="M141" i="18"/>
  <c r="N141" i="15" s="1"/>
  <c r="N141" i="18"/>
  <c r="O141" i="15" s="1"/>
  <c r="O141" i="18"/>
  <c r="P141" i="15" s="1"/>
  <c r="P141" i="18"/>
  <c r="Q141" i="15" s="1"/>
  <c r="Q141" i="18"/>
  <c r="R141" i="15" s="1"/>
  <c r="R141" i="18"/>
  <c r="S141" i="15" s="1"/>
  <c r="S141" i="18"/>
  <c r="T141" i="15" s="1"/>
  <c r="T141" i="18"/>
  <c r="U141" i="15" s="1"/>
  <c r="M142" i="18"/>
  <c r="N142" i="15" s="1"/>
  <c r="N142" i="18"/>
  <c r="O142" i="15" s="1"/>
  <c r="O142" i="18"/>
  <c r="P142" i="15" s="1"/>
  <c r="P142" i="18"/>
  <c r="Q142" i="15" s="1"/>
  <c r="Q142" i="18"/>
  <c r="R142" i="15" s="1"/>
  <c r="R142" i="18"/>
  <c r="S142" i="15" s="1"/>
  <c r="S142" i="18"/>
  <c r="T142" i="15" s="1"/>
  <c r="T142" i="18"/>
  <c r="U142" i="15" s="1"/>
  <c r="M143" i="18"/>
  <c r="N143" i="15" s="1"/>
  <c r="N143" i="18"/>
  <c r="O143" i="15" s="1"/>
  <c r="O143" i="18"/>
  <c r="P143" i="15" s="1"/>
  <c r="P143" i="18"/>
  <c r="Q143" i="15" s="1"/>
  <c r="Q143" i="18"/>
  <c r="R143" i="15" s="1"/>
  <c r="R143" i="18"/>
  <c r="S143" i="15" s="1"/>
  <c r="S143" i="18"/>
  <c r="T143" i="15" s="1"/>
  <c r="T143" i="18"/>
  <c r="U143" i="15" s="1"/>
  <c r="M144" i="18"/>
  <c r="N144" i="15" s="1"/>
  <c r="N144" i="18"/>
  <c r="O144" i="15" s="1"/>
  <c r="O144" i="18"/>
  <c r="P144" i="15" s="1"/>
  <c r="P144" i="18"/>
  <c r="Q144" i="15" s="1"/>
  <c r="Q144" i="18"/>
  <c r="R144" i="15" s="1"/>
  <c r="R144" i="18"/>
  <c r="S144" i="15" s="1"/>
  <c r="S144" i="18"/>
  <c r="T144" i="15" s="1"/>
  <c r="T144" i="18"/>
  <c r="U144" i="15" s="1"/>
  <c r="M145" i="18"/>
  <c r="N145" i="15" s="1"/>
  <c r="N145" i="18"/>
  <c r="O145" i="15" s="1"/>
  <c r="O145" i="18"/>
  <c r="P145" i="15" s="1"/>
  <c r="P145" i="18"/>
  <c r="Q145" i="15" s="1"/>
  <c r="Q145" i="18"/>
  <c r="R145" i="15" s="1"/>
  <c r="R145" i="18"/>
  <c r="S145" i="15" s="1"/>
  <c r="S145" i="18"/>
  <c r="T145" i="15" s="1"/>
  <c r="T145" i="18"/>
  <c r="U145" i="15" s="1"/>
  <c r="M146" i="18"/>
  <c r="N146" i="15" s="1"/>
  <c r="N146" i="18"/>
  <c r="O146" i="15" s="1"/>
  <c r="O146" i="18"/>
  <c r="P146" i="15" s="1"/>
  <c r="P146" i="18"/>
  <c r="Q146" i="15" s="1"/>
  <c r="Q146" i="18"/>
  <c r="R146" i="15" s="1"/>
  <c r="R146" i="18"/>
  <c r="S146" i="15" s="1"/>
  <c r="S146" i="18"/>
  <c r="T146" i="15" s="1"/>
  <c r="T146" i="18"/>
  <c r="U146" i="15" s="1"/>
  <c r="M147" i="18"/>
  <c r="N147" i="15" s="1"/>
  <c r="N147" i="18"/>
  <c r="O147" i="15" s="1"/>
  <c r="O147" i="18"/>
  <c r="P147" i="15" s="1"/>
  <c r="P147" i="18"/>
  <c r="Q147" i="15" s="1"/>
  <c r="Q147" i="18"/>
  <c r="R147" i="15" s="1"/>
  <c r="R147" i="18"/>
  <c r="S147" i="15" s="1"/>
  <c r="S147" i="18"/>
  <c r="T147" i="15" s="1"/>
  <c r="T147" i="18"/>
  <c r="U147" i="15" s="1"/>
  <c r="M148" i="18"/>
  <c r="N148" i="15" s="1"/>
  <c r="N148" i="18"/>
  <c r="O148" i="15" s="1"/>
  <c r="O148" i="18"/>
  <c r="P148" i="15" s="1"/>
  <c r="P148" i="18"/>
  <c r="Q148" i="15" s="1"/>
  <c r="Q148" i="18"/>
  <c r="R148" i="15" s="1"/>
  <c r="R148" i="18"/>
  <c r="S148" i="15" s="1"/>
  <c r="S148" i="18"/>
  <c r="T148" i="15" s="1"/>
  <c r="T148" i="18"/>
  <c r="U148" i="15" s="1"/>
  <c r="M149" i="18"/>
  <c r="N149" i="15" s="1"/>
  <c r="N149" i="18"/>
  <c r="O149" i="15" s="1"/>
  <c r="O149" i="18"/>
  <c r="P149" i="15" s="1"/>
  <c r="P149" i="18"/>
  <c r="Q149" i="15" s="1"/>
  <c r="Q149" i="18"/>
  <c r="R149" i="15" s="1"/>
  <c r="R149" i="18"/>
  <c r="S149" i="15" s="1"/>
  <c r="S149" i="18"/>
  <c r="T149" i="15" s="1"/>
  <c r="T149" i="18"/>
  <c r="U149" i="15" s="1"/>
  <c r="M150" i="18"/>
  <c r="N150" i="15" s="1"/>
  <c r="N150" i="18"/>
  <c r="O150" i="15" s="1"/>
  <c r="O150" i="18"/>
  <c r="P150" i="15" s="1"/>
  <c r="P150" i="18"/>
  <c r="Q150" i="15" s="1"/>
  <c r="Q150" i="18"/>
  <c r="R150" i="15" s="1"/>
  <c r="R150" i="18"/>
  <c r="S150" i="15" s="1"/>
  <c r="S150" i="18"/>
  <c r="T150" i="15" s="1"/>
  <c r="T150" i="18"/>
  <c r="U150" i="15" s="1"/>
  <c r="M151" i="18"/>
  <c r="N151" i="15" s="1"/>
  <c r="N151" i="18"/>
  <c r="O151" i="15" s="1"/>
  <c r="O151" i="18"/>
  <c r="P151" i="15" s="1"/>
  <c r="P151" i="18"/>
  <c r="Q151" i="15" s="1"/>
  <c r="Q151" i="18"/>
  <c r="R151" i="15" s="1"/>
  <c r="R151" i="18"/>
  <c r="S151" i="15" s="1"/>
  <c r="S151" i="18"/>
  <c r="T151" i="15" s="1"/>
  <c r="T151" i="18"/>
  <c r="U151" i="15" s="1"/>
  <c r="M152" i="18"/>
  <c r="N152" i="16" s="1"/>
  <c r="N152" i="18"/>
  <c r="O152" i="16" s="1"/>
  <c r="O152" i="18"/>
  <c r="P152" i="16" s="1"/>
  <c r="P152" i="18"/>
  <c r="Q152" i="16" s="1"/>
  <c r="Q152" i="18"/>
  <c r="R152" i="16" s="1"/>
  <c r="R152" i="18"/>
  <c r="S152" i="16" s="1"/>
  <c r="S152" i="18"/>
  <c r="T152" i="16" s="1"/>
  <c r="T152" i="18"/>
  <c r="U152" i="16" s="1"/>
  <c r="M153" i="18"/>
  <c r="N153" i="16" s="1"/>
  <c r="N153" i="18"/>
  <c r="O153" i="16" s="1"/>
  <c r="O153" i="18"/>
  <c r="P153" i="16" s="1"/>
  <c r="P153" i="18"/>
  <c r="Q153" i="16" s="1"/>
  <c r="Q153" i="18"/>
  <c r="R153" i="16" s="1"/>
  <c r="R153" i="18"/>
  <c r="S153" i="16" s="1"/>
  <c r="S153" i="18"/>
  <c r="T153" i="16" s="1"/>
  <c r="T153" i="18"/>
  <c r="U153" i="16" s="1"/>
  <c r="M154" i="18"/>
  <c r="N154" i="16" s="1"/>
  <c r="N154" i="18"/>
  <c r="O154" i="16" s="1"/>
  <c r="O154" i="18"/>
  <c r="P154" i="16" s="1"/>
  <c r="P154" i="18"/>
  <c r="Q154" i="16" s="1"/>
  <c r="Q154" i="18"/>
  <c r="R154" i="16" s="1"/>
  <c r="R154" i="18"/>
  <c r="S154" i="16" s="1"/>
  <c r="S154" i="18"/>
  <c r="T154" i="16" s="1"/>
  <c r="T154" i="18"/>
  <c r="U154" i="16" s="1"/>
  <c r="M155" i="18"/>
  <c r="N155" i="16" s="1"/>
  <c r="N155" i="18"/>
  <c r="O155" i="16" s="1"/>
  <c r="O155" i="18"/>
  <c r="P155" i="16" s="1"/>
  <c r="P155" i="18"/>
  <c r="Q155" i="16" s="1"/>
  <c r="Q155" i="18"/>
  <c r="R155" i="16" s="1"/>
  <c r="R155" i="18"/>
  <c r="S155" i="16" s="1"/>
  <c r="S155" i="18"/>
  <c r="T155" i="16" s="1"/>
  <c r="T155" i="18"/>
  <c r="U155" i="16" s="1"/>
  <c r="M156" i="18"/>
  <c r="N156" i="16" s="1"/>
  <c r="N156" i="18"/>
  <c r="O156" i="16" s="1"/>
  <c r="O156" i="18"/>
  <c r="P156" i="16" s="1"/>
  <c r="P156" i="18"/>
  <c r="Q156" i="16" s="1"/>
  <c r="Q156" i="18"/>
  <c r="R156" i="16" s="1"/>
  <c r="R156" i="18"/>
  <c r="S156" i="16" s="1"/>
  <c r="S156" i="18"/>
  <c r="T156" i="16" s="1"/>
  <c r="T156" i="18"/>
  <c r="U156" i="16" s="1"/>
  <c r="M157" i="18"/>
  <c r="N157" i="16" s="1"/>
  <c r="N157" i="18"/>
  <c r="O157" i="16" s="1"/>
  <c r="O157" i="18"/>
  <c r="P157" i="16" s="1"/>
  <c r="P157" i="18"/>
  <c r="Q157" i="16" s="1"/>
  <c r="Q157" i="18"/>
  <c r="R157" i="16" s="1"/>
  <c r="R157" i="18"/>
  <c r="S157" i="16" s="1"/>
  <c r="S157" i="18"/>
  <c r="T157" i="16" s="1"/>
  <c r="T157" i="18"/>
  <c r="U157" i="16" s="1"/>
  <c r="M158" i="18"/>
  <c r="N158" i="16" s="1"/>
  <c r="N158" i="18"/>
  <c r="O158" i="16" s="1"/>
  <c r="O158" i="18"/>
  <c r="P158" i="16" s="1"/>
  <c r="P158" i="18"/>
  <c r="Q158" i="16" s="1"/>
  <c r="Q158" i="18"/>
  <c r="R158" i="16" s="1"/>
  <c r="R158" i="18"/>
  <c r="S158" i="16" s="1"/>
  <c r="S158" i="18"/>
  <c r="T158" i="16" s="1"/>
  <c r="T158" i="18"/>
  <c r="U158" i="16" s="1"/>
  <c r="M159" i="18"/>
  <c r="N159" i="16" s="1"/>
  <c r="N159" i="18"/>
  <c r="O159" i="16" s="1"/>
  <c r="O159" i="18"/>
  <c r="P159" i="16" s="1"/>
  <c r="P159" i="18"/>
  <c r="Q159" i="16" s="1"/>
  <c r="Q159" i="18"/>
  <c r="R159" i="16" s="1"/>
  <c r="R159" i="18"/>
  <c r="S159" i="16" s="1"/>
  <c r="S159" i="18"/>
  <c r="T159" i="16" s="1"/>
  <c r="T159" i="18"/>
  <c r="U159" i="16" s="1"/>
  <c r="M160" i="18"/>
  <c r="N160" i="16" s="1"/>
  <c r="N160" i="18"/>
  <c r="O160" i="16" s="1"/>
  <c r="O160" i="18"/>
  <c r="P160" i="16" s="1"/>
  <c r="P160" i="18"/>
  <c r="Q160" i="16" s="1"/>
  <c r="Q160" i="18"/>
  <c r="R160" i="16" s="1"/>
  <c r="R160" i="18"/>
  <c r="S160" i="16" s="1"/>
  <c r="S160" i="18"/>
  <c r="T160" i="16" s="1"/>
  <c r="T160" i="18"/>
  <c r="U160" i="16" s="1"/>
  <c r="M161" i="18"/>
  <c r="N161" i="16" s="1"/>
  <c r="N161" i="18"/>
  <c r="O161" i="16" s="1"/>
  <c r="O161" i="18"/>
  <c r="P161" i="16" s="1"/>
  <c r="P161" i="18"/>
  <c r="Q161" i="16" s="1"/>
  <c r="Q161" i="18"/>
  <c r="R161" i="16" s="1"/>
  <c r="R161" i="18"/>
  <c r="S161" i="16" s="1"/>
  <c r="S161" i="18"/>
  <c r="T161" i="16" s="1"/>
  <c r="T161" i="18"/>
  <c r="U161" i="16" s="1"/>
  <c r="M162" i="18"/>
  <c r="N162" i="16" s="1"/>
  <c r="N162" i="18"/>
  <c r="O162" i="16" s="1"/>
  <c r="O162" i="18"/>
  <c r="P162" i="16" s="1"/>
  <c r="P162" i="18"/>
  <c r="Q162" i="16" s="1"/>
  <c r="Q162" i="18"/>
  <c r="R162" i="16" s="1"/>
  <c r="R162" i="18"/>
  <c r="S162" i="16" s="1"/>
  <c r="S162" i="18"/>
  <c r="T162" i="16" s="1"/>
  <c r="T162" i="18"/>
  <c r="U162" i="16" s="1"/>
  <c r="M163" i="18"/>
  <c r="N163" i="16" s="1"/>
  <c r="N163" i="18"/>
  <c r="O163" i="16" s="1"/>
  <c r="O163" i="18"/>
  <c r="P163" i="16" s="1"/>
  <c r="P163" i="18"/>
  <c r="Q163" i="16" s="1"/>
  <c r="Q163" i="18"/>
  <c r="R163" i="16" s="1"/>
  <c r="R163" i="18"/>
  <c r="S163" i="16" s="1"/>
  <c r="S163" i="18"/>
  <c r="T163" i="16" s="1"/>
  <c r="T163" i="18"/>
  <c r="U163" i="16" s="1"/>
  <c r="M164" i="18"/>
  <c r="N164" i="16" s="1"/>
  <c r="N164" i="18"/>
  <c r="O164" i="16" s="1"/>
  <c r="O164" i="18"/>
  <c r="P164" i="16" s="1"/>
  <c r="P164" i="18"/>
  <c r="Q164" i="16" s="1"/>
  <c r="Q164" i="18"/>
  <c r="R164" i="16" s="1"/>
  <c r="R164" i="18"/>
  <c r="S164" i="16" s="1"/>
  <c r="S164" i="18"/>
  <c r="T164" i="16" s="1"/>
  <c r="T164" i="18"/>
  <c r="U164" i="16" s="1"/>
  <c r="M165" i="18"/>
  <c r="N165" i="16" s="1"/>
  <c r="N165" i="18"/>
  <c r="O165" i="16" s="1"/>
  <c r="O165" i="18"/>
  <c r="P165" i="16" s="1"/>
  <c r="P165" i="18"/>
  <c r="Q165" i="16" s="1"/>
  <c r="Q165" i="18"/>
  <c r="R165" i="16" s="1"/>
  <c r="R165" i="18"/>
  <c r="S165" i="16" s="1"/>
  <c r="S165" i="18"/>
  <c r="T165" i="16" s="1"/>
  <c r="T165" i="18"/>
  <c r="U165" i="16" s="1"/>
  <c r="M166" i="18"/>
  <c r="N166" i="16" s="1"/>
  <c r="N166" i="18"/>
  <c r="O166" i="16" s="1"/>
  <c r="O166" i="18"/>
  <c r="P166" i="16" s="1"/>
  <c r="P166" i="18"/>
  <c r="Q166" i="16" s="1"/>
  <c r="Q166" i="18"/>
  <c r="R166" i="16" s="1"/>
  <c r="R166" i="18"/>
  <c r="S166" i="16" s="1"/>
  <c r="S166" i="18"/>
  <c r="T166" i="16" s="1"/>
  <c r="T166" i="18"/>
  <c r="U166" i="16" s="1"/>
  <c r="M167" i="18"/>
  <c r="N167" i="16" s="1"/>
  <c r="N167" i="18"/>
  <c r="O167" i="16" s="1"/>
  <c r="O167" i="18"/>
  <c r="P167" i="16" s="1"/>
  <c r="P167" i="18"/>
  <c r="Q167" i="16" s="1"/>
  <c r="Q167" i="18"/>
  <c r="R167" i="16" s="1"/>
  <c r="R167" i="18"/>
  <c r="S167" i="16" s="1"/>
  <c r="S167" i="18"/>
  <c r="T167" i="16" s="1"/>
  <c r="T167" i="18"/>
  <c r="U167" i="16" s="1"/>
  <c r="M168" i="18"/>
  <c r="N168" i="16" s="1"/>
  <c r="N168" i="18"/>
  <c r="O168" i="16" s="1"/>
  <c r="O168" i="18"/>
  <c r="P168" i="16" s="1"/>
  <c r="P168" i="18"/>
  <c r="Q168" i="16" s="1"/>
  <c r="Q168" i="18"/>
  <c r="R168" i="16" s="1"/>
  <c r="R168" i="18"/>
  <c r="S168" i="16" s="1"/>
  <c r="S168" i="18"/>
  <c r="T168" i="16" s="1"/>
  <c r="T168" i="18"/>
  <c r="U168" i="16" s="1"/>
  <c r="M169" i="18"/>
  <c r="N169" i="16" s="1"/>
  <c r="N169" i="18"/>
  <c r="O169" i="16" s="1"/>
  <c r="O169" i="18"/>
  <c r="P169" i="16" s="1"/>
  <c r="P169" i="18"/>
  <c r="Q169" i="16" s="1"/>
  <c r="Q169" i="18"/>
  <c r="R169" i="16" s="1"/>
  <c r="R169" i="18"/>
  <c r="S169" i="16" s="1"/>
  <c r="S169" i="18"/>
  <c r="T169" i="16" s="1"/>
  <c r="T169" i="18"/>
  <c r="U169" i="16" s="1"/>
  <c r="M170" i="18"/>
  <c r="N170" i="16" s="1"/>
  <c r="N170" i="18"/>
  <c r="O170" i="16" s="1"/>
  <c r="O170" i="18"/>
  <c r="P170" i="16" s="1"/>
  <c r="P170" i="18"/>
  <c r="Q170" i="16" s="1"/>
  <c r="Q170" i="18"/>
  <c r="R170" i="16" s="1"/>
  <c r="R170" i="18"/>
  <c r="S170" i="16" s="1"/>
  <c r="S170" i="18"/>
  <c r="T170" i="16" s="1"/>
  <c r="T170" i="18"/>
  <c r="U170" i="16" s="1"/>
  <c r="M171" i="18"/>
  <c r="N171" i="16" s="1"/>
  <c r="N171" i="18"/>
  <c r="O171" i="16" s="1"/>
  <c r="O171" i="18"/>
  <c r="P171" i="16" s="1"/>
  <c r="P171" i="18"/>
  <c r="Q171" i="16" s="1"/>
  <c r="Q171" i="18"/>
  <c r="R171" i="16" s="1"/>
  <c r="R171" i="18"/>
  <c r="S171" i="16" s="1"/>
  <c r="S171" i="18"/>
  <c r="T171" i="16" s="1"/>
  <c r="T171" i="18"/>
  <c r="U171" i="16" s="1"/>
  <c r="M172" i="18"/>
  <c r="N172" i="16" s="1"/>
  <c r="N172" i="18"/>
  <c r="O172" i="16" s="1"/>
  <c r="O172" i="18"/>
  <c r="P172" i="16" s="1"/>
  <c r="P172" i="18"/>
  <c r="Q172" i="16" s="1"/>
  <c r="Q172" i="18"/>
  <c r="R172" i="16" s="1"/>
  <c r="R172" i="18"/>
  <c r="S172" i="16" s="1"/>
  <c r="S172" i="18"/>
  <c r="T172" i="16" s="1"/>
  <c r="T172" i="18"/>
  <c r="U172" i="16" s="1"/>
  <c r="M173" i="18"/>
  <c r="N173" i="16" s="1"/>
  <c r="N173" i="18"/>
  <c r="O173" i="16" s="1"/>
  <c r="O173" i="18"/>
  <c r="P173" i="16" s="1"/>
  <c r="P173" i="18"/>
  <c r="Q173" i="16" s="1"/>
  <c r="Q173" i="18"/>
  <c r="R173" i="16" s="1"/>
  <c r="R173" i="18"/>
  <c r="S173" i="16" s="1"/>
  <c r="S173" i="18"/>
  <c r="T173" i="16" s="1"/>
  <c r="T173" i="18"/>
  <c r="U173" i="16" s="1"/>
  <c r="M174" i="18"/>
  <c r="N174" i="16" s="1"/>
  <c r="N174" i="18"/>
  <c r="O174" i="16" s="1"/>
  <c r="O174" i="18"/>
  <c r="P174" i="16" s="1"/>
  <c r="P174" i="18"/>
  <c r="Q174" i="16" s="1"/>
  <c r="Q174" i="18"/>
  <c r="R174" i="16" s="1"/>
  <c r="R174" i="18"/>
  <c r="S174" i="16" s="1"/>
  <c r="S174" i="18"/>
  <c r="T174" i="16" s="1"/>
  <c r="T174" i="18"/>
  <c r="U174" i="16" s="1"/>
  <c r="M175" i="18"/>
  <c r="N175" i="16" s="1"/>
  <c r="N175" i="18"/>
  <c r="O175" i="16" s="1"/>
  <c r="O175" i="18"/>
  <c r="P175" i="16" s="1"/>
  <c r="P175" i="18"/>
  <c r="Q175" i="16" s="1"/>
  <c r="Q175" i="18"/>
  <c r="R175" i="16" s="1"/>
  <c r="R175" i="18"/>
  <c r="S175" i="16" s="1"/>
  <c r="S175" i="18"/>
  <c r="T175" i="16" s="1"/>
  <c r="T175" i="18"/>
  <c r="U175" i="16" s="1"/>
  <c r="M176" i="18"/>
  <c r="N176" i="16" s="1"/>
  <c r="N176" i="18"/>
  <c r="O176" i="16" s="1"/>
  <c r="O176" i="18"/>
  <c r="P176" i="16" s="1"/>
  <c r="P176" i="18"/>
  <c r="Q176" i="16" s="1"/>
  <c r="Q176" i="18"/>
  <c r="R176" i="16" s="1"/>
  <c r="R176" i="18"/>
  <c r="S176" i="16" s="1"/>
  <c r="S176" i="18"/>
  <c r="T176" i="16" s="1"/>
  <c r="T176" i="18"/>
  <c r="U176" i="16" s="1"/>
  <c r="M177" i="18"/>
  <c r="N177" i="16" s="1"/>
  <c r="N177" i="18"/>
  <c r="O177" i="16" s="1"/>
  <c r="O177" i="18"/>
  <c r="P177" i="16" s="1"/>
  <c r="P177" i="18"/>
  <c r="Q177" i="16" s="1"/>
  <c r="Q177" i="18"/>
  <c r="R177" i="16" s="1"/>
  <c r="R177" i="18"/>
  <c r="S177" i="16" s="1"/>
  <c r="S177" i="18"/>
  <c r="T177" i="16" s="1"/>
  <c r="T177" i="18"/>
  <c r="U177" i="16" s="1"/>
  <c r="M178" i="18"/>
  <c r="N178" i="16" s="1"/>
  <c r="N178" i="18"/>
  <c r="O178" i="16" s="1"/>
  <c r="O178" i="18"/>
  <c r="P178" i="16" s="1"/>
  <c r="P178" i="18"/>
  <c r="Q178" i="16" s="1"/>
  <c r="Q178" i="18"/>
  <c r="R178" i="16" s="1"/>
  <c r="R178" i="18"/>
  <c r="S178" i="16" s="1"/>
  <c r="S178" i="18"/>
  <c r="T178" i="16" s="1"/>
  <c r="T178" i="18"/>
  <c r="U178" i="16" s="1"/>
  <c r="M179" i="18"/>
  <c r="N179" i="16" s="1"/>
  <c r="N179" i="18"/>
  <c r="O179" i="16" s="1"/>
  <c r="O179" i="18"/>
  <c r="P179" i="16" s="1"/>
  <c r="P179" i="18"/>
  <c r="Q179" i="16" s="1"/>
  <c r="Q179" i="18"/>
  <c r="R179" i="16" s="1"/>
  <c r="R179" i="18"/>
  <c r="S179" i="16" s="1"/>
  <c r="S179" i="18"/>
  <c r="T179" i="16" s="1"/>
  <c r="T179" i="18"/>
  <c r="U179" i="16" s="1"/>
  <c r="M180" i="18"/>
  <c r="N180" i="16" s="1"/>
  <c r="N180" i="18"/>
  <c r="O180" i="16" s="1"/>
  <c r="O180" i="18"/>
  <c r="P180" i="16" s="1"/>
  <c r="P180" i="18"/>
  <c r="Q180" i="16" s="1"/>
  <c r="Q180" i="18"/>
  <c r="R180" i="16" s="1"/>
  <c r="R180" i="18"/>
  <c r="S180" i="16" s="1"/>
  <c r="S180" i="18"/>
  <c r="T180" i="16" s="1"/>
  <c r="T180" i="18"/>
  <c r="U180" i="16" s="1"/>
  <c r="M181" i="18"/>
  <c r="N181" i="16" s="1"/>
  <c r="N181" i="18"/>
  <c r="O181" i="16" s="1"/>
  <c r="O181" i="18"/>
  <c r="P181" i="16" s="1"/>
  <c r="P181" i="18"/>
  <c r="Q181" i="16" s="1"/>
  <c r="Q181" i="18"/>
  <c r="R181" i="16" s="1"/>
  <c r="R181" i="18"/>
  <c r="S181" i="16" s="1"/>
  <c r="S181" i="18"/>
  <c r="T181" i="16" s="1"/>
  <c r="T181" i="18"/>
  <c r="U181" i="16" s="1"/>
  <c r="M182" i="18"/>
  <c r="N182" i="16" s="1"/>
  <c r="N182" i="18"/>
  <c r="O182" i="16" s="1"/>
  <c r="O182" i="18"/>
  <c r="P182" i="16" s="1"/>
  <c r="P182" i="18"/>
  <c r="Q182" i="16" s="1"/>
  <c r="Q182" i="18"/>
  <c r="R182" i="16" s="1"/>
  <c r="R182" i="18"/>
  <c r="S182" i="16" s="1"/>
  <c r="S182" i="18"/>
  <c r="T182" i="16" s="1"/>
  <c r="T182" i="18"/>
  <c r="U182" i="16" s="1"/>
  <c r="M183" i="18"/>
  <c r="N183" i="16" s="1"/>
  <c r="N183" i="18"/>
  <c r="O183" i="16" s="1"/>
  <c r="O183" i="18"/>
  <c r="P183" i="16" s="1"/>
  <c r="P183" i="18"/>
  <c r="Q183" i="16" s="1"/>
  <c r="Q183" i="18"/>
  <c r="R183" i="16" s="1"/>
  <c r="R183" i="18"/>
  <c r="S183" i="16" s="1"/>
  <c r="S183" i="18"/>
  <c r="T183" i="16" s="1"/>
  <c r="T183" i="18"/>
  <c r="U183" i="16" s="1"/>
  <c r="M184" i="18"/>
  <c r="N184" i="16" s="1"/>
  <c r="N184" i="18"/>
  <c r="O184" i="16" s="1"/>
  <c r="O184" i="18"/>
  <c r="P184" i="16" s="1"/>
  <c r="P184" i="18"/>
  <c r="Q184" i="16" s="1"/>
  <c r="Q184" i="18"/>
  <c r="R184" i="16" s="1"/>
  <c r="R184" i="18"/>
  <c r="S184" i="16" s="1"/>
  <c r="S184" i="18"/>
  <c r="T184" i="16" s="1"/>
  <c r="T184" i="18"/>
  <c r="U184" i="16" s="1"/>
  <c r="M185" i="18"/>
  <c r="N185" i="16" s="1"/>
  <c r="N185" i="18"/>
  <c r="O185" i="16" s="1"/>
  <c r="O185" i="18"/>
  <c r="P185" i="16" s="1"/>
  <c r="P185" i="18"/>
  <c r="Q185" i="16" s="1"/>
  <c r="Q185" i="18"/>
  <c r="R185" i="16" s="1"/>
  <c r="R185" i="18"/>
  <c r="S185" i="16" s="1"/>
  <c r="S185" i="18"/>
  <c r="T185" i="16" s="1"/>
  <c r="T185" i="18"/>
  <c r="U185" i="16" s="1"/>
  <c r="M186" i="18"/>
  <c r="N186" i="16" s="1"/>
  <c r="N186" i="18"/>
  <c r="O186" i="16" s="1"/>
  <c r="O186" i="18"/>
  <c r="P186" i="16" s="1"/>
  <c r="P186" i="18"/>
  <c r="Q186" i="16" s="1"/>
  <c r="Q186" i="18"/>
  <c r="R186" i="16" s="1"/>
  <c r="R186" i="18"/>
  <c r="S186" i="16" s="1"/>
  <c r="S186" i="18"/>
  <c r="T186" i="16" s="1"/>
  <c r="T186" i="18"/>
  <c r="U186" i="16" s="1"/>
  <c r="M187" i="18"/>
  <c r="N187" i="16" s="1"/>
  <c r="N187" i="18"/>
  <c r="O187" i="16" s="1"/>
  <c r="O187" i="18"/>
  <c r="P187" i="16" s="1"/>
  <c r="P187" i="18"/>
  <c r="Q187" i="16" s="1"/>
  <c r="Q187" i="18"/>
  <c r="R187" i="16" s="1"/>
  <c r="R187" i="18"/>
  <c r="S187" i="16" s="1"/>
  <c r="S187" i="18"/>
  <c r="T187" i="16" s="1"/>
  <c r="T187" i="18"/>
  <c r="U187" i="16" s="1"/>
  <c r="M188" i="18"/>
  <c r="N188" i="16" s="1"/>
  <c r="N188" i="18"/>
  <c r="O188" i="16" s="1"/>
  <c r="O188" i="18"/>
  <c r="P188" i="16" s="1"/>
  <c r="P188" i="18"/>
  <c r="Q188" i="16" s="1"/>
  <c r="Q188" i="18"/>
  <c r="R188" i="16" s="1"/>
  <c r="R188" i="18"/>
  <c r="S188" i="16" s="1"/>
  <c r="S188" i="18"/>
  <c r="T188" i="16" s="1"/>
  <c r="T188" i="18"/>
  <c r="U188" i="16" s="1"/>
  <c r="M189" i="18"/>
  <c r="N189" i="16" s="1"/>
  <c r="N189" i="18"/>
  <c r="O189" i="16" s="1"/>
  <c r="O189" i="18"/>
  <c r="P189" i="16" s="1"/>
  <c r="P189" i="18"/>
  <c r="Q189" i="16" s="1"/>
  <c r="Q189" i="18"/>
  <c r="R189" i="16" s="1"/>
  <c r="R189" i="18"/>
  <c r="S189" i="16" s="1"/>
  <c r="S189" i="18"/>
  <c r="T189" i="16" s="1"/>
  <c r="T189" i="18"/>
  <c r="U189" i="16" s="1"/>
  <c r="M190" i="18"/>
  <c r="N190" i="16" s="1"/>
  <c r="N190" i="18"/>
  <c r="O190" i="16" s="1"/>
  <c r="O190" i="18"/>
  <c r="P190" i="16" s="1"/>
  <c r="P190" i="18"/>
  <c r="Q190" i="16" s="1"/>
  <c r="Q190" i="18"/>
  <c r="R190" i="16" s="1"/>
  <c r="R190" i="18"/>
  <c r="S190" i="16" s="1"/>
  <c r="S190" i="18"/>
  <c r="T190" i="16" s="1"/>
  <c r="T190" i="18"/>
  <c r="U190" i="16" s="1"/>
  <c r="M191" i="18"/>
  <c r="N191" i="16" s="1"/>
  <c r="N191" i="18"/>
  <c r="O191" i="16" s="1"/>
  <c r="O191" i="18"/>
  <c r="P191" i="16" s="1"/>
  <c r="P191" i="18"/>
  <c r="Q191" i="16" s="1"/>
  <c r="Q191" i="18"/>
  <c r="R191" i="16" s="1"/>
  <c r="R191" i="18"/>
  <c r="S191" i="16" s="1"/>
  <c r="S191" i="18"/>
  <c r="T191" i="16" s="1"/>
  <c r="T191" i="18"/>
  <c r="U191" i="16" s="1"/>
  <c r="M192" i="18"/>
  <c r="N192" i="16" s="1"/>
  <c r="N192" i="18"/>
  <c r="O192" i="16" s="1"/>
  <c r="O192" i="18"/>
  <c r="P192" i="16" s="1"/>
  <c r="P192" i="18"/>
  <c r="Q192" i="16" s="1"/>
  <c r="Q192" i="18"/>
  <c r="R192" i="16" s="1"/>
  <c r="R192" i="18"/>
  <c r="S192" i="16" s="1"/>
  <c r="S192" i="18"/>
  <c r="T192" i="16" s="1"/>
  <c r="T192" i="18"/>
  <c r="U192" i="16" s="1"/>
  <c r="M193" i="18"/>
  <c r="N193" i="16" s="1"/>
  <c r="N193" i="18"/>
  <c r="O193" i="16" s="1"/>
  <c r="O193" i="18"/>
  <c r="P193" i="16" s="1"/>
  <c r="P193" i="18"/>
  <c r="Q193" i="16" s="1"/>
  <c r="Q193" i="18"/>
  <c r="R193" i="16" s="1"/>
  <c r="R193" i="18"/>
  <c r="S193" i="16" s="1"/>
  <c r="S193" i="18"/>
  <c r="T193" i="16" s="1"/>
  <c r="T193" i="18"/>
  <c r="U193" i="16" s="1"/>
  <c r="M194" i="18"/>
  <c r="N194" i="16" s="1"/>
  <c r="N194" i="18"/>
  <c r="O194" i="16" s="1"/>
  <c r="O194" i="18"/>
  <c r="P194" i="16" s="1"/>
  <c r="P194" i="18"/>
  <c r="Q194" i="16" s="1"/>
  <c r="Q194" i="18"/>
  <c r="R194" i="16" s="1"/>
  <c r="R194" i="18"/>
  <c r="S194" i="16" s="1"/>
  <c r="S194" i="18"/>
  <c r="T194" i="16" s="1"/>
  <c r="T194" i="18"/>
  <c r="U194" i="16" s="1"/>
  <c r="M195" i="18"/>
  <c r="N195" i="16" s="1"/>
  <c r="N195" i="18"/>
  <c r="O195" i="16" s="1"/>
  <c r="O195" i="18"/>
  <c r="P195" i="16" s="1"/>
  <c r="P195" i="18"/>
  <c r="Q195" i="16" s="1"/>
  <c r="Q195" i="18"/>
  <c r="R195" i="16" s="1"/>
  <c r="R195" i="18"/>
  <c r="S195" i="16" s="1"/>
  <c r="S195" i="18"/>
  <c r="T195" i="16" s="1"/>
  <c r="T195" i="18"/>
  <c r="U195" i="16" s="1"/>
  <c r="M196" i="18"/>
  <c r="N196" i="16" s="1"/>
  <c r="N196" i="18"/>
  <c r="O196" i="16" s="1"/>
  <c r="O196" i="18"/>
  <c r="P196" i="16" s="1"/>
  <c r="P196" i="18"/>
  <c r="Q196" i="16" s="1"/>
  <c r="Q196" i="18"/>
  <c r="R196" i="16" s="1"/>
  <c r="R196" i="18"/>
  <c r="S196" i="16" s="1"/>
  <c r="S196" i="18"/>
  <c r="T196" i="16" s="1"/>
  <c r="T196" i="18"/>
  <c r="U196" i="16" s="1"/>
  <c r="M197" i="18"/>
  <c r="N197" i="16" s="1"/>
  <c r="N197" i="18"/>
  <c r="O197" i="16" s="1"/>
  <c r="O197" i="18"/>
  <c r="P197" i="16" s="1"/>
  <c r="P197" i="18"/>
  <c r="Q197" i="16" s="1"/>
  <c r="Q197" i="18"/>
  <c r="R197" i="16" s="1"/>
  <c r="R197" i="18"/>
  <c r="S197" i="16" s="1"/>
  <c r="S197" i="18"/>
  <c r="T197" i="16" s="1"/>
  <c r="T197" i="18"/>
  <c r="U197" i="16" s="1"/>
  <c r="M198" i="18"/>
  <c r="N198" i="16" s="1"/>
  <c r="N198" i="18"/>
  <c r="O198" i="16" s="1"/>
  <c r="O198" i="18"/>
  <c r="P198" i="16" s="1"/>
  <c r="P198" i="18"/>
  <c r="Q198" i="16" s="1"/>
  <c r="Q198" i="18"/>
  <c r="R198" i="16" s="1"/>
  <c r="R198" i="18"/>
  <c r="S198" i="16" s="1"/>
  <c r="S198" i="18"/>
  <c r="T198" i="16" s="1"/>
  <c r="T198" i="18"/>
  <c r="U198" i="16" s="1"/>
  <c r="M199" i="18"/>
  <c r="N199" i="16" s="1"/>
  <c r="N199" i="18"/>
  <c r="O199" i="16" s="1"/>
  <c r="O199" i="18"/>
  <c r="P199" i="16" s="1"/>
  <c r="P199" i="18"/>
  <c r="Q199" i="16" s="1"/>
  <c r="Q199" i="18"/>
  <c r="R199" i="16" s="1"/>
  <c r="R199" i="18"/>
  <c r="S199" i="16" s="1"/>
  <c r="S199" i="18"/>
  <c r="T199" i="16" s="1"/>
  <c r="T199" i="18"/>
  <c r="U199" i="16" s="1"/>
  <c r="M200" i="18"/>
  <c r="N200" i="16" s="1"/>
  <c r="N200" i="18"/>
  <c r="O200" i="16" s="1"/>
  <c r="O200" i="18"/>
  <c r="P200" i="16" s="1"/>
  <c r="P200" i="18"/>
  <c r="Q200" i="16" s="1"/>
  <c r="Q200" i="18"/>
  <c r="R200" i="16" s="1"/>
  <c r="R200" i="18"/>
  <c r="S200" i="16" s="1"/>
  <c r="S200" i="18"/>
  <c r="T200" i="16" s="1"/>
  <c r="T200" i="18"/>
  <c r="U200" i="16" s="1"/>
  <c r="M201" i="18"/>
  <c r="N201" i="16" s="1"/>
  <c r="N201" i="18"/>
  <c r="O201" i="16" s="1"/>
  <c r="O201" i="18"/>
  <c r="P201" i="16" s="1"/>
  <c r="P201" i="18"/>
  <c r="Q201" i="16" s="1"/>
  <c r="Q201" i="18"/>
  <c r="R201" i="16" s="1"/>
  <c r="R201" i="18"/>
  <c r="S201" i="16" s="1"/>
  <c r="S201" i="18"/>
  <c r="T201" i="16" s="1"/>
  <c r="T201" i="18"/>
  <c r="U201" i="16" s="1"/>
  <c r="M202" i="18"/>
  <c r="N202" i="16" s="1"/>
  <c r="N202" i="18"/>
  <c r="O202" i="16" s="1"/>
  <c r="O202" i="18"/>
  <c r="P202" i="16" s="1"/>
  <c r="P202" i="18"/>
  <c r="Q202" i="16" s="1"/>
  <c r="Q202" i="18"/>
  <c r="R202" i="16" s="1"/>
  <c r="R202" i="18"/>
  <c r="S202" i="16" s="1"/>
  <c r="S202" i="18"/>
  <c r="T202" i="16" s="1"/>
  <c r="T202" i="18"/>
  <c r="U202" i="16" s="1"/>
  <c r="M203" i="18"/>
  <c r="N203" i="16" s="1"/>
  <c r="N203" i="18"/>
  <c r="O203" i="16" s="1"/>
  <c r="O203" i="18"/>
  <c r="P203" i="16" s="1"/>
  <c r="P203" i="18"/>
  <c r="Q203" i="16" s="1"/>
  <c r="Q203" i="18"/>
  <c r="R203" i="16" s="1"/>
  <c r="R203" i="18"/>
  <c r="S203" i="16" s="1"/>
  <c r="S203" i="18"/>
  <c r="T203" i="16" s="1"/>
  <c r="T203" i="18"/>
  <c r="U203" i="16" s="1"/>
  <c r="M204" i="18"/>
  <c r="N204" i="16" s="1"/>
  <c r="N204" i="18"/>
  <c r="O204" i="16" s="1"/>
  <c r="O204" i="18"/>
  <c r="P204" i="16" s="1"/>
  <c r="P204" i="18"/>
  <c r="Q204" i="16" s="1"/>
  <c r="Q204" i="18"/>
  <c r="R204" i="16" s="1"/>
  <c r="R204" i="18"/>
  <c r="S204" i="16" s="1"/>
  <c r="S204" i="18"/>
  <c r="T204" i="16" s="1"/>
  <c r="T204" i="18"/>
  <c r="U204" i="16" s="1"/>
  <c r="M205" i="18"/>
  <c r="N205" i="16" s="1"/>
  <c r="N205" i="18"/>
  <c r="O205" i="16" s="1"/>
  <c r="O205" i="18"/>
  <c r="P205" i="16" s="1"/>
  <c r="P205" i="18"/>
  <c r="Q205" i="16" s="1"/>
  <c r="Q205" i="18"/>
  <c r="R205" i="16" s="1"/>
  <c r="R205" i="18"/>
  <c r="S205" i="16" s="1"/>
  <c r="S205" i="18"/>
  <c r="T205" i="16" s="1"/>
  <c r="T205" i="18"/>
  <c r="U205" i="16" s="1"/>
  <c r="M206" i="18"/>
  <c r="N206" i="16" s="1"/>
  <c r="N206" i="18"/>
  <c r="O206" i="16" s="1"/>
  <c r="O206" i="18"/>
  <c r="P206" i="16" s="1"/>
  <c r="P206" i="18"/>
  <c r="Q206" i="16" s="1"/>
  <c r="Q206" i="18"/>
  <c r="R206" i="16" s="1"/>
  <c r="R206" i="18"/>
  <c r="S206" i="16" s="1"/>
  <c r="S206" i="18"/>
  <c r="T206" i="16" s="1"/>
  <c r="T206" i="18"/>
  <c r="U206" i="16" s="1"/>
  <c r="M207" i="18"/>
  <c r="N207" i="16" s="1"/>
  <c r="N207" i="18"/>
  <c r="O207" i="16" s="1"/>
  <c r="O207" i="18"/>
  <c r="P207" i="16" s="1"/>
  <c r="P207" i="18"/>
  <c r="Q207" i="16" s="1"/>
  <c r="Q207" i="18"/>
  <c r="R207" i="16" s="1"/>
  <c r="R207" i="18"/>
  <c r="S207" i="16" s="1"/>
  <c r="S207" i="18"/>
  <c r="T207" i="16" s="1"/>
  <c r="T207" i="18"/>
  <c r="U207" i="16" s="1"/>
  <c r="M208" i="18"/>
  <c r="N208" i="16" s="1"/>
  <c r="N208" i="18"/>
  <c r="O208" i="16" s="1"/>
  <c r="O208" i="18"/>
  <c r="P208" i="16" s="1"/>
  <c r="P208" i="18"/>
  <c r="Q208" i="16" s="1"/>
  <c r="Q208" i="18"/>
  <c r="R208" i="16" s="1"/>
  <c r="R208" i="18"/>
  <c r="S208" i="16" s="1"/>
  <c r="S208" i="18"/>
  <c r="T208" i="16" s="1"/>
  <c r="T208" i="18"/>
  <c r="U208" i="16" s="1"/>
  <c r="M209" i="18"/>
  <c r="N209" i="16" s="1"/>
  <c r="N209" i="18"/>
  <c r="O209" i="16" s="1"/>
  <c r="O209" i="18"/>
  <c r="P209" i="16" s="1"/>
  <c r="P209" i="18"/>
  <c r="Q209" i="16" s="1"/>
  <c r="Q209" i="18"/>
  <c r="R209" i="16" s="1"/>
  <c r="R209" i="18"/>
  <c r="S209" i="16" s="1"/>
  <c r="S209" i="18"/>
  <c r="T209" i="16" s="1"/>
  <c r="T209" i="18"/>
  <c r="U209" i="16" s="1"/>
  <c r="M210" i="18"/>
  <c r="N210" i="16" s="1"/>
  <c r="N210" i="18"/>
  <c r="O210" i="16" s="1"/>
  <c r="O210" i="18"/>
  <c r="P210" i="16" s="1"/>
  <c r="P210" i="18"/>
  <c r="Q210" i="16" s="1"/>
  <c r="Q210" i="18"/>
  <c r="R210" i="16" s="1"/>
  <c r="R210" i="18"/>
  <c r="S210" i="16" s="1"/>
  <c r="S210" i="18"/>
  <c r="T210" i="16" s="1"/>
  <c r="T210" i="18"/>
  <c r="U210" i="16" s="1"/>
  <c r="M211" i="18"/>
  <c r="N211" i="16" s="1"/>
  <c r="N211" i="18"/>
  <c r="O211" i="16" s="1"/>
  <c r="O211" i="18"/>
  <c r="P211" i="16" s="1"/>
  <c r="P211" i="18"/>
  <c r="Q211" i="16" s="1"/>
  <c r="Q211" i="18"/>
  <c r="R211" i="16" s="1"/>
  <c r="R211" i="18"/>
  <c r="S211" i="16" s="1"/>
  <c r="S211" i="18"/>
  <c r="T211" i="16" s="1"/>
  <c r="T211" i="18"/>
  <c r="U211" i="16" s="1"/>
  <c r="M212" i="18"/>
  <c r="N212" i="16" s="1"/>
  <c r="N212" i="18"/>
  <c r="O212" i="16" s="1"/>
  <c r="O212" i="18"/>
  <c r="P212" i="16" s="1"/>
  <c r="P212" i="18"/>
  <c r="Q212" i="16" s="1"/>
  <c r="Q212" i="18"/>
  <c r="R212" i="16" s="1"/>
  <c r="R212" i="18"/>
  <c r="S212" i="16" s="1"/>
  <c r="S212" i="18"/>
  <c r="T212" i="16" s="1"/>
  <c r="T212" i="18"/>
  <c r="U212" i="16" s="1"/>
  <c r="M213" i="18"/>
  <c r="N213" i="16" s="1"/>
  <c r="N213" i="18"/>
  <c r="O213" i="16" s="1"/>
  <c r="O213" i="18"/>
  <c r="P213" i="16" s="1"/>
  <c r="P213" i="18"/>
  <c r="Q213" i="16" s="1"/>
  <c r="Q213" i="18"/>
  <c r="R213" i="16" s="1"/>
  <c r="R213" i="18"/>
  <c r="S213" i="16" s="1"/>
  <c r="S213" i="18"/>
  <c r="T213" i="16" s="1"/>
  <c r="T213" i="18"/>
  <c r="U213" i="16" s="1"/>
  <c r="M214" i="18"/>
  <c r="N214" i="16" s="1"/>
  <c r="N214" i="18"/>
  <c r="O214" i="16" s="1"/>
  <c r="O214" i="18"/>
  <c r="P214" i="16" s="1"/>
  <c r="P214" i="18"/>
  <c r="Q214" i="16" s="1"/>
  <c r="Q214" i="18"/>
  <c r="R214" i="16" s="1"/>
  <c r="R214" i="18"/>
  <c r="S214" i="16" s="1"/>
  <c r="S214" i="18"/>
  <c r="T214" i="16" s="1"/>
  <c r="T214" i="18"/>
  <c r="U214" i="16" s="1"/>
  <c r="M215" i="18"/>
  <c r="N215" i="16" s="1"/>
  <c r="N215" i="18"/>
  <c r="O215" i="16" s="1"/>
  <c r="O215" i="18"/>
  <c r="P215" i="16" s="1"/>
  <c r="P215" i="18"/>
  <c r="Q215" i="16" s="1"/>
  <c r="Q215" i="18"/>
  <c r="R215" i="16" s="1"/>
  <c r="R215" i="18"/>
  <c r="S215" i="16" s="1"/>
  <c r="S215" i="18"/>
  <c r="T215" i="16" s="1"/>
  <c r="T215" i="18"/>
  <c r="U215" i="16" s="1"/>
  <c r="M216" i="18"/>
  <c r="N216" i="16" s="1"/>
  <c r="N216" i="18"/>
  <c r="O216" i="16" s="1"/>
  <c r="O216" i="18"/>
  <c r="P216" i="16" s="1"/>
  <c r="P216" i="18"/>
  <c r="Q216" i="16" s="1"/>
  <c r="Q216" i="18"/>
  <c r="R216" i="16" s="1"/>
  <c r="R216" i="18"/>
  <c r="S216" i="16" s="1"/>
  <c r="S216" i="18"/>
  <c r="T216" i="16" s="1"/>
  <c r="T216" i="18"/>
  <c r="U216" i="16" s="1"/>
  <c r="M217" i="18"/>
  <c r="N217" i="16" s="1"/>
  <c r="N217" i="18"/>
  <c r="O217" i="16" s="1"/>
  <c r="O217" i="18"/>
  <c r="P217" i="16" s="1"/>
  <c r="P217" i="18"/>
  <c r="Q217" i="16" s="1"/>
  <c r="Q217" i="18"/>
  <c r="R217" i="16" s="1"/>
  <c r="R217" i="18"/>
  <c r="S217" i="16" s="1"/>
  <c r="S217" i="18"/>
  <c r="T217" i="16" s="1"/>
  <c r="T217" i="18"/>
  <c r="U217" i="16" s="1"/>
  <c r="M218" i="18"/>
  <c r="N218" i="16" s="1"/>
  <c r="N218" i="18"/>
  <c r="O218" i="16" s="1"/>
  <c r="O218" i="18"/>
  <c r="P218" i="16" s="1"/>
  <c r="P218" i="18"/>
  <c r="Q218" i="16" s="1"/>
  <c r="Q218" i="18"/>
  <c r="R218" i="16" s="1"/>
  <c r="R218" i="18"/>
  <c r="S218" i="16" s="1"/>
  <c r="S218" i="18"/>
  <c r="T218" i="16" s="1"/>
  <c r="T218" i="18"/>
  <c r="U218" i="16" s="1"/>
  <c r="M219" i="18"/>
  <c r="N219" i="16" s="1"/>
  <c r="N219" i="18"/>
  <c r="O219" i="16" s="1"/>
  <c r="O219" i="18"/>
  <c r="P219" i="16" s="1"/>
  <c r="P219" i="18"/>
  <c r="Q219" i="16" s="1"/>
  <c r="Q219" i="18"/>
  <c r="R219" i="16" s="1"/>
  <c r="R219" i="18"/>
  <c r="S219" i="16" s="1"/>
  <c r="S219" i="18"/>
  <c r="T219" i="16" s="1"/>
  <c r="T219" i="18"/>
  <c r="U219" i="16" s="1"/>
  <c r="M220" i="18"/>
  <c r="N220" i="16" s="1"/>
  <c r="N220" i="18"/>
  <c r="O220" i="16" s="1"/>
  <c r="O220" i="18"/>
  <c r="P220" i="16" s="1"/>
  <c r="P220" i="18"/>
  <c r="Q220" i="16" s="1"/>
  <c r="Q220" i="18"/>
  <c r="R220" i="16" s="1"/>
  <c r="R220" i="18"/>
  <c r="S220" i="16" s="1"/>
  <c r="S220" i="18"/>
  <c r="T220" i="16" s="1"/>
  <c r="T220" i="18"/>
  <c r="U220" i="16" s="1"/>
  <c r="M221" i="18"/>
  <c r="N221" i="16" s="1"/>
  <c r="N221" i="18"/>
  <c r="O221" i="16" s="1"/>
  <c r="O221" i="18"/>
  <c r="P221" i="16" s="1"/>
  <c r="P221" i="18"/>
  <c r="Q221" i="16" s="1"/>
  <c r="Q221" i="18"/>
  <c r="R221" i="16" s="1"/>
  <c r="R221" i="18"/>
  <c r="S221" i="16" s="1"/>
  <c r="S221" i="18"/>
  <c r="T221" i="16" s="1"/>
  <c r="T221" i="18"/>
  <c r="U221" i="16" s="1"/>
  <c r="M222" i="18"/>
  <c r="N222" i="16" s="1"/>
  <c r="N222" i="18"/>
  <c r="O222" i="16" s="1"/>
  <c r="O222" i="18"/>
  <c r="P222" i="16" s="1"/>
  <c r="P222" i="18"/>
  <c r="Q222" i="16" s="1"/>
  <c r="Q222" i="18"/>
  <c r="R222" i="16" s="1"/>
  <c r="R222" i="18"/>
  <c r="S222" i="16" s="1"/>
  <c r="S222" i="18"/>
  <c r="T222" i="16" s="1"/>
  <c r="T222" i="18"/>
  <c r="U222" i="16" s="1"/>
  <c r="M223" i="18"/>
  <c r="N223" i="16" s="1"/>
  <c r="N223" i="18"/>
  <c r="O223" i="16" s="1"/>
  <c r="O223" i="18"/>
  <c r="P223" i="16" s="1"/>
  <c r="P223" i="18"/>
  <c r="Q223" i="16" s="1"/>
  <c r="Q223" i="18"/>
  <c r="R223" i="16" s="1"/>
  <c r="R223" i="18"/>
  <c r="S223" i="16" s="1"/>
  <c r="S223" i="18"/>
  <c r="T223" i="16" s="1"/>
  <c r="T223" i="18"/>
  <c r="U223" i="16" s="1"/>
  <c r="M224" i="18"/>
  <c r="N224" i="16" s="1"/>
  <c r="N224" i="18"/>
  <c r="O224" i="16" s="1"/>
  <c r="O224" i="18"/>
  <c r="P224" i="16" s="1"/>
  <c r="P224" i="18"/>
  <c r="Q224" i="16" s="1"/>
  <c r="Q224" i="18"/>
  <c r="R224" i="16" s="1"/>
  <c r="R224" i="18"/>
  <c r="S224" i="16" s="1"/>
  <c r="S224" i="18"/>
  <c r="T224" i="16" s="1"/>
  <c r="T224" i="18"/>
  <c r="U224" i="16" s="1"/>
  <c r="M225" i="18"/>
  <c r="N225" i="16" s="1"/>
  <c r="N225" i="18"/>
  <c r="O225" i="16" s="1"/>
  <c r="O225" i="18"/>
  <c r="P225" i="16" s="1"/>
  <c r="P225" i="18"/>
  <c r="Q225" i="16" s="1"/>
  <c r="Q225" i="18"/>
  <c r="R225" i="16" s="1"/>
  <c r="R225" i="18"/>
  <c r="S225" i="16" s="1"/>
  <c r="S225" i="18"/>
  <c r="T225" i="16" s="1"/>
  <c r="T225" i="18"/>
  <c r="U225" i="16" s="1"/>
  <c r="M226" i="18"/>
  <c r="N226" i="16" s="1"/>
  <c r="N226" i="18"/>
  <c r="O226" i="16" s="1"/>
  <c r="O226" i="18"/>
  <c r="P226" i="16" s="1"/>
  <c r="P226" i="18"/>
  <c r="Q226" i="16" s="1"/>
  <c r="Q226" i="18"/>
  <c r="R226" i="16" s="1"/>
  <c r="R226" i="18"/>
  <c r="S226" i="16" s="1"/>
  <c r="S226" i="18"/>
  <c r="T226" i="16" s="1"/>
  <c r="T226" i="18"/>
  <c r="U226" i="16" s="1"/>
  <c r="M227" i="18"/>
  <c r="N227" i="16" s="1"/>
  <c r="N227" i="18"/>
  <c r="O227" i="16" s="1"/>
  <c r="O227" i="18"/>
  <c r="P227" i="16" s="1"/>
  <c r="P227" i="18"/>
  <c r="Q227" i="16" s="1"/>
  <c r="Q227" i="18"/>
  <c r="R227" i="16" s="1"/>
  <c r="R227" i="18"/>
  <c r="S227" i="16" s="1"/>
  <c r="S227" i="18"/>
  <c r="T227" i="16" s="1"/>
  <c r="T227" i="18"/>
  <c r="U227" i="16" s="1"/>
  <c r="M228" i="18"/>
  <c r="N228" i="16" s="1"/>
  <c r="N228" i="18"/>
  <c r="O228" i="16" s="1"/>
  <c r="O228" i="18"/>
  <c r="P228" i="16" s="1"/>
  <c r="P228" i="18"/>
  <c r="Q228" i="16" s="1"/>
  <c r="Q228" i="18"/>
  <c r="R228" i="16" s="1"/>
  <c r="R228" i="18"/>
  <c r="S228" i="16" s="1"/>
  <c r="S228" i="18"/>
  <c r="T228" i="16" s="1"/>
  <c r="T228" i="18"/>
  <c r="U228" i="16" s="1"/>
  <c r="M229" i="18"/>
  <c r="N229" i="16" s="1"/>
  <c r="N229" i="18"/>
  <c r="O229" i="16" s="1"/>
  <c r="O229" i="18"/>
  <c r="P229" i="16" s="1"/>
  <c r="P229" i="18"/>
  <c r="Q229" i="16" s="1"/>
  <c r="Q229" i="18"/>
  <c r="R229" i="16" s="1"/>
  <c r="R229" i="18"/>
  <c r="S229" i="16" s="1"/>
  <c r="S229" i="18"/>
  <c r="T229" i="16" s="1"/>
  <c r="T229" i="18"/>
  <c r="U229" i="16" s="1"/>
  <c r="M230" i="18"/>
  <c r="N230" i="16" s="1"/>
  <c r="N230" i="18"/>
  <c r="O230" i="16" s="1"/>
  <c r="O230" i="18"/>
  <c r="P230" i="16" s="1"/>
  <c r="P230" i="18"/>
  <c r="Q230" i="16" s="1"/>
  <c r="Q230" i="18"/>
  <c r="R230" i="16" s="1"/>
  <c r="R230" i="18"/>
  <c r="S230" i="16" s="1"/>
  <c r="S230" i="18"/>
  <c r="T230" i="16" s="1"/>
  <c r="T230" i="18"/>
  <c r="U230" i="16" s="1"/>
  <c r="M231" i="18"/>
  <c r="N231" i="16" s="1"/>
  <c r="N231" i="18"/>
  <c r="O231" i="16" s="1"/>
  <c r="O231" i="18"/>
  <c r="P231" i="16" s="1"/>
  <c r="P231" i="18"/>
  <c r="Q231" i="16" s="1"/>
  <c r="Q231" i="18"/>
  <c r="R231" i="16" s="1"/>
  <c r="R231" i="18"/>
  <c r="S231" i="16" s="1"/>
  <c r="S231" i="18"/>
  <c r="T231" i="16" s="1"/>
  <c r="T231" i="18"/>
  <c r="U231" i="16" s="1"/>
  <c r="M232" i="18"/>
  <c r="N232" i="16" s="1"/>
  <c r="N232" i="18"/>
  <c r="O232" i="16" s="1"/>
  <c r="O232" i="18"/>
  <c r="P232" i="16" s="1"/>
  <c r="P232" i="18"/>
  <c r="Q232" i="16" s="1"/>
  <c r="Q232" i="18"/>
  <c r="R232" i="16" s="1"/>
  <c r="R232" i="18"/>
  <c r="S232" i="16" s="1"/>
  <c r="S232" i="18"/>
  <c r="T232" i="16" s="1"/>
  <c r="T232" i="18"/>
  <c r="U232" i="16" s="1"/>
  <c r="M233" i="18"/>
  <c r="N233" i="16" s="1"/>
  <c r="N233" i="18"/>
  <c r="O233" i="16" s="1"/>
  <c r="O233" i="18"/>
  <c r="P233" i="16" s="1"/>
  <c r="P233" i="18"/>
  <c r="Q233" i="16" s="1"/>
  <c r="Q233" i="18"/>
  <c r="R233" i="16" s="1"/>
  <c r="R233" i="18"/>
  <c r="S233" i="16" s="1"/>
  <c r="S233" i="18"/>
  <c r="T233" i="16" s="1"/>
  <c r="T233" i="18"/>
  <c r="U233" i="16" s="1"/>
  <c r="M234" i="18"/>
  <c r="N234" i="16" s="1"/>
  <c r="N234" i="18"/>
  <c r="O234" i="16" s="1"/>
  <c r="O234" i="18"/>
  <c r="P234" i="16" s="1"/>
  <c r="P234" i="18"/>
  <c r="Q234" i="16" s="1"/>
  <c r="Q234" i="18"/>
  <c r="R234" i="16" s="1"/>
  <c r="R234" i="18"/>
  <c r="S234" i="16" s="1"/>
  <c r="S234" i="18"/>
  <c r="T234" i="16" s="1"/>
  <c r="T234" i="18"/>
  <c r="U234" i="16" s="1"/>
  <c r="M235" i="18"/>
  <c r="N235" i="16" s="1"/>
  <c r="N235" i="18"/>
  <c r="O235" i="16" s="1"/>
  <c r="O235" i="18"/>
  <c r="P235" i="16" s="1"/>
  <c r="P235" i="18"/>
  <c r="Q235" i="16" s="1"/>
  <c r="Q235" i="18"/>
  <c r="R235" i="16" s="1"/>
  <c r="R235" i="18"/>
  <c r="S235" i="16" s="1"/>
  <c r="S235" i="18"/>
  <c r="T235" i="16" s="1"/>
  <c r="T235" i="18"/>
  <c r="U235" i="16" s="1"/>
  <c r="M236" i="18"/>
  <c r="N236" i="16" s="1"/>
  <c r="N236" i="18"/>
  <c r="O236" i="16" s="1"/>
  <c r="O236" i="18"/>
  <c r="P236" i="16" s="1"/>
  <c r="P236" i="18"/>
  <c r="Q236" i="16" s="1"/>
  <c r="Q236" i="18"/>
  <c r="R236" i="16" s="1"/>
  <c r="R236" i="18"/>
  <c r="S236" i="16" s="1"/>
  <c r="S236" i="18"/>
  <c r="T236" i="16" s="1"/>
  <c r="T236" i="18"/>
  <c r="U236" i="16" s="1"/>
  <c r="M237" i="18"/>
  <c r="N237" i="16" s="1"/>
  <c r="N237" i="18"/>
  <c r="O237" i="16" s="1"/>
  <c r="O237" i="18"/>
  <c r="P237" i="16" s="1"/>
  <c r="P237" i="18"/>
  <c r="Q237" i="16" s="1"/>
  <c r="Q237" i="18"/>
  <c r="R237" i="16" s="1"/>
  <c r="R237" i="18"/>
  <c r="S237" i="16" s="1"/>
  <c r="S237" i="18"/>
  <c r="T237" i="16" s="1"/>
  <c r="T237" i="18"/>
  <c r="U237" i="16" s="1"/>
  <c r="M238" i="18"/>
  <c r="N238" i="16" s="1"/>
  <c r="N238" i="18"/>
  <c r="O238" i="16" s="1"/>
  <c r="O238" i="18"/>
  <c r="P238" i="16" s="1"/>
  <c r="P238" i="18"/>
  <c r="Q238" i="16" s="1"/>
  <c r="Q238" i="18"/>
  <c r="R238" i="16" s="1"/>
  <c r="R238" i="18"/>
  <c r="S238" i="16" s="1"/>
  <c r="S238" i="18"/>
  <c r="T238" i="16" s="1"/>
  <c r="T238" i="18"/>
  <c r="U238" i="16" s="1"/>
  <c r="M239" i="18"/>
  <c r="N239" i="16" s="1"/>
  <c r="N239" i="18"/>
  <c r="O239" i="16" s="1"/>
  <c r="O239" i="18"/>
  <c r="P239" i="16" s="1"/>
  <c r="P239" i="18"/>
  <c r="Q239" i="16" s="1"/>
  <c r="Q239" i="18"/>
  <c r="R239" i="16" s="1"/>
  <c r="R239" i="18"/>
  <c r="S239" i="16" s="1"/>
  <c r="S239" i="18"/>
  <c r="T239" i="16" s="1"/>
  <c r="T239" i="18"/>
  <c r="U239" i="16" s="1"/>
  <c r="M240" i="18"/>
  <c r="N240" i="16" s="1"/>
  <c r="N240" i="18"/>
  <c r="O240" i="16" s="1"/>
  <c r="O240" i="18"/>
  <c r="P240" i="16" s="1"/>
  <c r="P240" i="18"/>
  <c r="Q240" i="16" s="1"/>
  <c r="Q240" i="18"/>
  <c r="R240" i="16" s="1"/>
  <c r="R240" i="18"/>
  <c r="S240" i="16" s="1"/>
  <c r="S240" i="18"/>
  <c r="T240" i="16" s="1"/>
  <c r="T240" i="18"/>
  <c r="U240" i="16" s="1"/>
  <c r="M241" i="18"/>
  <c r="N241" i="16" s="1"/>
  <c r="N241" i="18"/>
  <c r="O241" i="16" s="1"/>
  <c r="O241" i="18"/>
  <c r="P241" i="16" s="1"/>
  <c r="P241" i="18"/>
  <c r="Q241" i="16" s="1"/>
  <c r="Q241" i="18"/>
  <c r="R241" i="16" s="1"/>
  <c r="R241" i="18"/>
  <c r="S241" i="16" s="1"/>
  <c r="S241" i="18"/>
  <c r="T241" i="16" s="1"/>
  <c r="T241" i="18"/>
  <c r="U241" i="16" s="1"/>
  <c r="M242" i="18"/>
  <c r="N242" i="16" s="1"/>
  <c r="N242" i="18"/>
  <c r="O242" i="16" s="1"/>
  <c r="O242" i="18"/>
  <c r="P242" i="16" s="1"/>
  <c r="P242" i="18"/>
  <c r="Q242" i="16" s="1"/>
  <c r="Q242" i="18"/>
  <c r="R242" i="16" s="1"/>
  <c r="R242" i="18"/>
  <c r="S242" i="16" s="1"/>
  <c r="S242" i="18"/>
  <c r="T242" i="16" s="1"/>
  <c r="T242" i="18"/>
  <c r="U242" i="16" s="1"/>
  <c r="M243" i="18"/>
  <c r="N243" i="16" s="1"/>
  <c r="N243" i="18"/>
  <c r="O243" i="16" s="1"/>
  <c r="O243" i="18"/>
  <c r="P243" i="16" s="1"/>
  <c r="P243" i="18"/>
  <c r="Q243" i="16" s="1"/>
  <c r="Q243" i="18"/>
  <c r="R243" i="16" s="1"/>
  <c r="R243" i="18"/>
  <c r="S243" i="16" s="1"/>
  <c r="S243" i="18"/>
  <c r="T243" i="16" s="1"/>
  <c r="T243" i="18"/>
  <c r="U243" i="16" s="1"/>
  <c r="M244" i="18"/>
  <c r="N244" i="16" s="1"/>
  <c r="N244" i="18"/>
  <c r="O244" i="16" s="1"/>
  <c r="O244" i="18"/>
  <c r="P244" i="16" s="1"/>
  <c r="P244" i="18"/>
  <c r="Q244" i="16" s="1"/>
  <c r="Q244" i="18"/>
  <c r="R244" i="16" s="1"/>
  <c r="R244" i="18"/>
  <c r="S244" i="16" s="1"/>
  <c r="S244" i="18"/>
  <c r="T244" i="16" s="1"/>
  <c r="T244" i="18"/>
  <c r="U244" i="16" s="1"/>
  <c r="M245" i="18"/>
  <c r="N245" i="16" s="1"/>
  <c r="N245" i="18"/>
  <c r="O245" i="16" s="1"/>
  <c r="O245" i="18"/>
  <c r="P245" i="16" s="1"/>
  <c r="P245" i="18"/>
  <c r="Q245" i="16" s="1"/>
  <c r="Q245" i="18"/>
  <c r="R245" i="16" s="1"/>
  <c r="R245" i="18"/>
  <c r="S245" i="16" s="1"/>
  <c r="S245" i="18"/>
  <c r="T245" i="16" s="1"/>
  <c r="T245" i="18"/>
  <c r="U245" i="16" s="1"/>
  <c r="M246" i="18"/>
  <c r="N246" i="16" s="1"/>
  <c r="N246" i="18"/>
  <c r="O246" i="16" s="1"/>
  <c r="O246" i="18"/>
  <c r="P246" i="16" s="1"/>
  <c r="P246" i="18"/>
  <c r="Q246" i="16" s="1"/>
  <c r="Q246" i="18"/>
  <c r="R246" i="16" s="1"/>
  <c r="R246" i="18"/>
  <c r="S246" i="16" s="1"/>
  <c r="S246" i="18"/>
  <c r="T246" i="16" s="1"/>
  <c r="T246" i="18"/>
  <c r="U246" i="16" s="1"/>
  <c r="M247" i="18"/>
  <c r="N247" i="16" s="1"/>
  <c r="N247" i="18"/>
  <c r="O247" i="16" s="1"/>
  <c r="O247" i="18"/>
  <c r="P247" i="16" s="1"/>
  <c r="P247" i="18"/>
  <c r="Q247" i="16" s="1"/>
  <c r="Q247" i="18"/>
  <c r="R247" i="16" s="1"/>
  <c r="R247" i="18"/>
  <c r="S247" i="16" s="1"/>
  <c r="S247" i="18"/>
  <c r="T247" i="16" s="1"/>
  <c r="T247" i="18"/>
  <c r="U247" i="16" s="1"/>
  <c r="M248" i="18"/>
  <c r="N248" i="16" s="1"/>
  <c r="N248" i="18"/>
  <c r="O248" i="16" s="1"/>
  <c r="O248" i="18"/>
  <c r="P248" i="16" s="1"/>
  <c r="P248" i="18"/>
  <c r="Q248" i="16" s="1"/>
  <c r="Q248" i="18"/>
  <c r="R248" i="16" s="1"/>
  <c r="R248" i="18"/>
  <c r="S248" i="16" s="1"/>
  <c r="S248" i="18"/>
  <c r="T248" i="16" s="1"/>
  <c r="T248" i="18"/>
  <c r="U248" i="16" s="1"/>
  <c r="M249" i="18"/>
  <c r="N249" i="16" s="1"/>
  <c r="N249" i="18"/>
  <c r="O249" i="16" s="1"/>
  <c r="O249" i="18"/>
  <c r="P249" i="16" s="1"/>
  <c r="P249" i="18"/>
  <c r="Q249" i="16" s="1"/>
  <c r="Q249" i="18"/>
  <c r="R249" i="16" s="1"/>
  <c r="R249" i="18"/>
  <c r="S249" i="16" s="1"/>
  <c r="S249" i="18"/>
  <c r="T249" i="16" s="1"/>
  <c r="T249" i="18"/>
  <c r="U249" i="16" s="1"/>
  <c r="M250" i="18"/>
  <c r="N250" i="16" s="1"/>
  <c r="N250" i="18"/>
  <c r="O250" i="16" s="1"/>
  <c r="O250" i="18"/>
  <c r="P250" i="16" s="1"/>
  <c r="P250" i="18"/>
  <c r="Q250" i="16" s="1"/>
  <c r="Q250" i="18"/>
  <c r="R250" i="16" s="1"/>
  <c r="R250" i="18"/>
  <c r="S250" i="16" s="1"/>
  <c r="S250" i="18"/>
  <c r="T250" i="16" s="1"/>
  <c r="T250" i="18"/>
  <c r="U250" i="16" s="1"/>
  <c r="M251" i="18"/>
  <c r="N251" i="16" s="1"/>
  <c r="N251" i="18"/>
  <c r="O251" i="16" s="1"/>
  <c r="O251" i="18"/>
  <c r="P251" i="16" s="1"/>
  <c r="P251" i="18"/>
  <c r="Q251" i="16" s="1"/>
  <c r="Q251" i="18"/>
  <c r="R251" i="16" s="1"/>
  <c r="R251" i="18"/>
  <c r="S251" i="16" s="1"/>
  <c r="S251" i="18"/>
  <c r="T251" i="16" s="1"/>
  <c r="T251" i="18"/>
  <c r="U251" i="16" s="1"/>
  <c r="M252" i="18"/>
  <c r="N252" i="16" s="1"/>
  <c r="N252" i="18"/>
  <c r="O252" i="16" s="1"/>
  <c r="O252" i="18"/>
  <c r="P252" i="16" s="1"/>
  <c r="P252" i="18"/>
  <c r="Q252" i="16" s="1"/>
  <c r="Q252" i="18"/>
  <c r="R252" i="16" s="1"/>
  <c r="R252" i="18"/>
  <c r="S252" i="16" s="1"/>
  <c r="S252" i="18"/>
  <c r="T252" i="16" s="1"/>
  <c r="T252" i="18"/>
  <c r="U252" i="16" s="1"/>
  <c r="M253" i="18"/>
  <c r="N253" i="16" s="1"/>
  <c r="N253" i="18"/>
  <c r="O253" i="16" s="1"/>
  <c r="O253" i="18"/>
  <c r="P253" i="16" s="1"/>
  <c r="P253" i="18"/>
  <c r="Q253" i="16" s="1"/>
  <c r="Q253" i="18"/>
  <c r="R253" i="16" s="1"/>
  <c r="R253" i="18"/>
  <c r="S253" i="16" s="1"/>
  <c r="S253" i="18"/>
  <c r="T253" i="16" s="1"/>
  <c r="T253" i="18"/>
  <c r="U253" i="16" s="1"/>
  <c r="M254" i="18"/>
  <c r="N254" i="16" s="1"/>
  <c r="N254" i="18"/>
  <c r="O254" i="16" s="1"/>
  <c r="O254" i="18"/>
  <c r="P254" i="16" s="1"/>
  <c r="P254" i="18"/>
  <c r="Q254" i="16" s="1"/>
  <c r="Q254" i="18"/>
  <c r="R254" i="16" s="1"/>
  <c r="R254" i="18"/>
  <c r="S254" i="16" s="1"/>
  <c r="S254" i="18"/>
  <c r="T254" i="16" s="1"/>
  <c r="T254" i="18"/>
  <c r="U254" i="16" s="1"/>
  <c r="M255" i="18"/>
  <c r="N255" i="16" s="1"/>
  <c r="N255" i="18"/>
  <c r="O255" i="16" s="1"/>
  <c r="O255" i="18"/>
  <c r="P255" i="16" s="1"/>
  <c r="P255" i="18"/>
  <c r="Q255" i="16" s="1"/>
  <c r="Q255" i="18"/>
  <c r="R255" i="16" s="1"/>
  <c r="R255" i="18"/>
  <c r="S255" i="16" s="1"/>
  <c r="S255" i="18"/>
  <c r="T255" i="16" s="1"/>
  <c r="T255" i="18"/>
  <c r="U255" i="16" s="1"/>
  <c r="M256" i="18"/>
  <c r="N256" i="16" s="1"/>
  <c r="N256" i="18"/>
  <c r="O256" i="16" s="1"/>
  <c r="O256" i="18"/>
  <c r="P256" i="16" s="1"/>
  <c r="P256" i="18"/>
  <c r="Q256" i="16" s="1"/>
  <c r="Q256" i="18"/>
  <c r="R256" i="16" s="1"/>
  <c r="R256" i="18"/>
  <c r="S256" i="16" s="1"/>
  <c r="S256" i="18"/>
  <c r="T256" i="16" s="1"/>
  <c r="T256" i="18"/>
  <c r="U256" i="16" s="1"/>
  <c r="M257" i="18"/>
  <c r="N257" i="16" s="1"/>
  <c r="N257" i="18"/>
  <c r="O257" i="16" s="1"/>
  <c r="O257" i="18"/>
  <c r="P257" i="16" s="1"/>
  <c r="P257" i="18"/>
  <c r="Q257" i="16" s="1"/>
  <c r="Q257" i="18"/>
  <c r="R257" i="16" s="1"/>
  <c r="R257" i="18"/>
  <c r="S257" i="16" s="1"/>
  <c r="S257" i="18"/>
  <c r="T257" i="16" s="1"/>
  <c r="T257" i="18"/>
  <c r="U257" i="16" s="1"/>
  <c r="M258" i="18"/>
  <c r="N258" i="16" s="1"/>
  <c r="N258" i="18"/>
  <c r="O258" i="16" s="1"/>
  <c r="O258" i="18"/>
  <c r="P258" i="16" s="1"/>
  <c r="P258" i="18"/>
  <c r="Q258" i="16" s="1"/>
  <c r="Q258" i="18"/>
  <c r="R258" i="16" s="1"/>
  <c r="R258" i="18"/>
  <c r="S258" i="16" s="1"/>
  <c r="S258" i="18"/>
  <c r="T258" i="16" s="1"/>
  <c r="T258" i="18"/>
  <c r="U258" i="16" s="1"/>
  <c r="M259" i="18"/>
  <c r="N259" i="16" s="1"/>
  <c r="N259" i="18"/>
  <c r="O259" i="16" s="1"/>
  <c r="O259" i="18"/>
  <c r="P259" i="16" s="1"/>
  <c r="P259" i="18"/>
  <c r="Q259" i="16" s="1"/>
  <c r="Q259" i="18"/>
  <c r="R259" i="16" s="1"/>
  <c r="R259" i="18"/>
  <c r="S259" i="16" s="1"/>
  <c r="S259" i="18"/>
  <c r="T259" i="16" s="1"/>
  <c r="T259" i="18"/>
  <c r="U259" i="16" s="1"/>
  <c r="M260" i="18"/>
  <c r="N260" i="16" s="1"/>
  <c r="N260" i="18"/>
  <c r="O260" i="16" s="1"/>
  <c r="O260" i="18"/>
  <c r="P260" i="16" s="1"/>
  <c r="P260" i="18"/>
  <c r="Q260" i="16" s="1"/>
  <c r="Q260" i="18"/>
  <c r="R260" i="16" s="1"/>
  <c r="R260" i="18"/>
  <c r="S260" i="16" s="1"/>
  <c r="S260" i="18"/>
  <c r="T260" i="16" s="1"/>
  <c r="T260" i="18"/>
  <c r="U260" i="16" s="1"/>
  <c r="M261" i="18"/>
  <c r="N261" i="16" s="1"/>
  <c r="N261" i="18"/>
  <c r="O261" i="16" s="1"/>
  <c r="O261" i="18"/>
  <c r="P261" i="16" s="1"/>
  <c r="P261" i="18"/>
  <c r="Q261" i="16" s="1"/>
  <c r="Q261" i="18"/>
  <c r="R261" i="16" s="1"/>
  <c r="R261" i="18"/>
  <c r="S261" i="16" s="1"/>
  <c r="S261" i="18"/>
  <c r="T261" i="16" s="1"/>
  <c r="T261" i="18"/>
  <c r="U261" i="16" s="1"/>
  <c r="M262" i="18"/>
  <c r="N262" i="16" s="1"/>
  <c r="N262" i="18"/>
  <c r="O262" i="16" s="1"/>
  <c r="O262" i="18"/>
  <c r="P262" i="16" s="1"/>
  <c r="P262" i="18"/>
  <c r="Q262" i="16" s="1"/>
  <c r="Q262" i="18"/>
  <c r="R262" i="16" s="1"/>
  <c r="R262" i="18"/>
  <c r="S262" i="16" s="1"/>
  <c r="S262" i="18"/>
  <c r="T262" i="16" s="1"/>
  <c r="T262" i="18"/>
  <c r="U262" i="16" s="1"/>
  <c r="M263" i="18"/>
  <c r="N263" i="16" s="1"/>
  <c r="N263" i="18"/>
  <c r="O263" i="16" s="1"/>
  <c r="O263" i="18"/>
  <c r="P263" i="16" s="1"/>
  <c r="P263" i="18"/>
  <c r="Q263" i="16" s="1"/>
  <c r="Q263" i="18"/>
  <c r="R263" i="16" s="1"/>
  <c r="R263" i="18"/>
  <c r="S263" i="16" s="1"/>
  <c r="S263" i="18"/>
  <c r="T263" i="16" s="1"/>
  <c r="T263" i="18"/>
  <c r="U263" i="16" s="1"/>
  <c r="M264" i="18"/>
  <c r="N264" i="16" s="1"/>
  <c r="N264" i="18"/>
  <c r="O264" i="16" s="1"/>
  <c r="O264" i="18"/>
  <c r="P264" i="16" s="1"/>
  <c r="P264" i="18"/>
  <c r="Q264" i="16" s="1"/>
  <c r="Q264" i="18"/>
  <c r="R264" i="16" s="1"/>
  <c r="R264" i="18"/>
  <c r="S264" i="16" s="1"/>
  <c r="S264" i="18"/>
  <c r="T264" i="16" s="1"/>
  <c r="T264" i="18"/>
  <c r="U264" i="16" s="1"/>
  <c r="M265" i="18"/>
  <c r="N265" i="16" s="1"/>
  <c r="N265" i="18"/>
  <c r="O265" i="16" s="1"/>
  <c r="O265" i="18"/>
  <c r="P265" i="16" s="1"/>
  <c r="P265" i="18"/>
  <c r="Q265" i="16" s="1"/>
  <c r="Q265" i="18"/>
  <c r="R265" i="16" s="1"/>
  <c r="R265" i="18"/>
  <c r="S265" i="16" s="1"/>
  <c r="S265" i="18"/>
  <c r="T265" i="16" s="1"/>
  <c r="T265" i="18"/>
  <c r="U265" i="16" s="1"/>
  <c r="M266" i="18"/>
  <c r="N266" i="16" s="1"/>
  <c r="N266" i="18"/>
  <c r="O266" i="16" s="1"/>
  <c r="O266" i="18"/>
  <c r="P266" i="16" s="1"/>
  <c r="P266" i="18"/>
  <c r="Q266" i="16" s="1"/>
  <c r="Q266" i="18"/>
  <c r="R266" i="16" s="1"/>
  <c r="R266" i="18"/>
  <c r="S266" i="16" s="1"/>
  <c r="S266" i="18"/>
  <c r="T266" i="16" s="1"/>
  <c r="T266" i="18"/>
  <c r="U266" i="16" s="1"/>
  <c r="M267" i="18"/>
  <c r="N267" i="16" s="1"/>
  <c r="N267" i="18"/>
  <c r="O267" i="16" s="1"/>
  <c r="O267" i="18"/>
  <c r="P267" i="16" s="1"/>
  <c r="P267" i="18"/>
  <c r="Q267" i="16" s="1"/>
  <c r="Q267" i="18"/>
  <c r="R267" i="16" s="1"/>
  <c r="R267" i="18"/>
  <c r="S267" i="16" s="1"/>
  <c r="S267" i="18"/>
  <c r="T267" i="16" s="1"/>
  <c r="T267" i="18"/>
  <c r="U267" i="16" s="1"/>
  <c r="M268" i="18"/>
  <c r="N268" i="16" s="1"/>
  <c r="N268" i="18"/>
  <c r="O268" i="16" s="1"/>
  <c r="O268" i="18"/>
  <c r="P268" i="16" s="1"/>
  <c r="P268" i="18"/>
  <c r="Q268" i="16" s="1"/>
  <c r="Q268" i="18"/>
  <c r="R268" i="16" s="1"/>
  <c r="R268" i="18"/>
  <c r="S268" i="16" s="1"/>
  <c r="S268" i="18"/>
  <c r="T268" i="16" s="1"/>
  <c r="T268" i="18"/>
  <c r="U268" i="16" s="1"/>
  <c r="M269" i="18"/>
  <c r="N269" i="16" s="1"/>
  <c r="N269" i="18"/>
  <c r="O269" i="16" s="1"/>
  <c r="O269" i="18"/>
  <c r="P269" i="16" s="1"/>
  <c r="P269" i="18"/>
  <c r="Q269" i="16" s="1"/>
  <c r="Q269" i="18"/>
  <c r="R269" i="16" s="1"/>
  <c r="R269" i="18"/>
  <c r="S269" i="16" s="1"/>
  <c r="S269" i="18"/>
  <c r="T269" i="16" s="1"/>
  <c r="T269" i="18"/>
  <c r="U269" i="16" s="1"/>
  <c r="M270" i="18"/>
  <c r="N270" i="16" s="1"/>
  <c r="N270" i="18"/>
  <c r="O270" i="16" s="1"/>
  <c r="O270" i="18"/>
  <c r="P270" i="16" s="1"/>
  <c r="P270" i="18"/>
  <c r="Q270" i="16" s="1"/>
  <c r="Q270" i="18"/>
  <c r="R270" i="16" s="1"/>
  <c r="R270" i="18"/>
  <c r="S270" i="16" s="1"/>
  <c r="S270" i="18"/>
  <c r="T270" i="16" s="1"/>
  <c r="T270" i="18"/>
  <c r="U270" i="16" s="1"/>
  <c r="M271" i="18"/>
  <c r="N271" i="16" s="1"/>
  <c r="N271" i="18"/>
  <c r="O271" i="16" s="1"/>
  <c r="O271" i="18"/>
  <c r="P271" i="16" s="1"/>
  <c r="P271" i="18"/>
  <c r="Q271" i="16" s="1"/>
  <c r="Q271" i="18"/>
  <c r="R271" i="16" s="1"/>
  <c r="R271" i="18"/>
  <c r="S271" i="16" s="1"/>
  <c r="S271" i="18"/>
  <c r="T271" i="16" s="1"/>
  <c r="T271" i="18"/>
  <c r="U271" i="16" s="1"/>
  <c r="M272" i="18"/>
  <c r="N272" i="16" s="1"/>
  <c r="N272" i="18"/>
  <c r="O272" i="16" s="1"/>
  <c r="O272" i="18"/>
  <c r="P272" i="16" s="1"/>
  <c r="P272" i="18"/>
  <c r="Q272" i="16" s="1"/>
  <c r="Q272" i="18"/>
  <c r="R272" i="16" s="1"/>
  <c r="R272" i="18"/>
  <c r="S272" i="16" s="1"/>
  <c r="S272" i="18"/>
  <c r="T272" i="16" s="1"/>
  <c r="T272" i="18"/>
  <c r="U272" i="16" s="1"/>
  <c r="M273" i="18"/>
  <c r="N273" i="16" s="1"/>
  <c r="N273" i="18"/>
  <c r="O273" i="16" s="1"/>
  <c r="O273" i="18"/>
  <c r="P273" i="16" s="1"/>
  <c r="P273" i="18"/>
  <c r="Q273" i="16" s="1"/>
  <c r="Q273" i="18"/>
  <c r="R273" i="16" s="1"/>
  <c r="R273" i="18"/>
  <c r="S273" i="16" s="1"/>
  <c r="S273" i="18"/>
  <c r="T273" i="16" s="1"/>
  <c r="T273" i="18"/>
  <c r="U273" i="16" s="1"/>
  <c r="M274" i="18"/>
  <c r="N274" i="16" s="1"/>
  <c r="N274" i="18"/>
  <c r="O274" i="16" s="1"/>
  <c r="O274" i="18"/>
  <c r="P274" i="16" s="1"/>
  <c r="P274" i="18"/>
  <c r="Q274" i="16" s="1"/>
  <c r="Q274" i="18"/>
  <c r="R274" i="16" s="1"/>
  <c r="R274" i="18"/>
  <c r="S274" i="16" s="1"/>
  <c r="S274" i="18"/>
  <c r="T274" i="16" s="1"/>
  <c r="T274" i="18"/>
  <c r="U274" i="16" s="1"/>
  <c r="M275" i="18"/>
  <c r="N275" i="16" s="1"/>
  <c r="N275" i="18"/>
  <c r="O275" i="16" s="1"/>
  <c r="O275" i="18"/>
  <c r="P275" i="16" s="1"/>
  <c r="P275" i="18"/>
  <c r="Q275" i="16" s="1"/>
  <c r="Q275" i="18"/>
  <c r="R275" i="16" s="1"/>
  <c r="R275" i="18"/>
  <c r="S275" i="16" s="1"/>
  <c r="S275" i="18"/>
  <c r="T275" i="16" s="1"/>
  <c r="T275" i="18"/>
  <c r="U275" i="16" s="1"/>
  <c r="M276" i="18"/>
  <c r="N276" i="16" s="1"/>
  <c r="N276" i="18"/>
  <c r="O276" i="16" s="1"/>
  <c r="O276" i="18"/>
  <c r="P276" i="16" s="1"/>
  <c r="P276" i="18"/>
  <c r="Q276" i="16" s="1"/>
  <c r="Q276" i="18"/>
  <c r="R276" i="16" s="1"/>
  <c r="R276" i="18"/>
  <c r="S276" i="16" s="1"/>
  <c r="S276" i="18"/>
  <c r="T276" i="16" s="1"/>
  <c r="T276" i="18"/>
  <c r="U276" i="16" s="1"/>
  <c r="M277" i="18"/>
  <c r="N277" i="16" s="1"/>
  <c r="N277" i="18"/>
  <c r="O277" i="16" s="1"/>
  <c r="O277" i="18"/>
  <c r="P277" i="16" s="1"/>
  <c r="P277" i="18"/>
  <c r="Q277" i="16" s="1"/>
  <c r="Q277" i="18"/>
  <c r="R277" i="16" s="1"/>
  <c r="R277" i="18"/>
  <c r="S277" i="16" s="1"/>
  <c r="S277" i="18"/>
  <c r="T277" i="16" s="1"/>
  <c r="T277" i="18"/>
  <c r="U277" i="16" s="1"/>
  <c r="M278" i="18"/>
  <c r="N278" i="16" s="1"/>
  <c r="N278" i="18"/>
  <c r="O278" i="16" s="1"/>
  <c r="O278" i="18"/>
  <c r="P278" i="16" s="1"/>
  <c r="P278" i="18"/>
  <c r="Q278" i="16" s="1"/>
  <c r="Q278" i="18"/>
  <c r="R278" i="16" s="1"/>
  <c r="R278" i="18"/>
  <c r="S278" i="16" s="1"/>
  <c r="S278" i="18"/>
  <c r="T278" i="16" s="1"/>
  <c r="T278" i="18"/>
  <c r="U278" i="16" s="1"/>
  <c r="M279" i="18"/>
  <c r="N279" i="16" s="1"/>
  <c r="N279" i="18"/>
  <c r="O279" i="16" s="1"/>
  <c r="O279" i="18"/>
  <c r="P279" i="16" s="1"/>
  <c r="P279" i="18"/>
  <c r="Q279" i="16" s="1"/>
  <c r="Q279" i="18"/>
  <c r="R279" i="16" s="1"/>
  <c r="R279" i="18"/>
  <c r="S279" i="16" s="1"/>
  <c r="S279" i="18"/>
  <c r="T279" i="16" s="1"/>
  <c r="T279" i="18"/>
  <c r="U279" i="16" s="1"/>
  <c r="M280" i="18"/>
  <c r="N280" i="16" s="1"/>
  <c r="N280" i="18"/>
  <c r="O280" i="16" s="1"/>
  <c r="O280" i="18"/>
  <c r="P280" i="16" s="1"/>
  <c r="P280" i="18"/>
  <c r="Q280" i="16" s="1"/>
  <c r="Q280" i="18"/>
  <c r="R280" i="16" s="1"/>
  <c r="R280" i="18"/>
  <c r="S280" i="16" s="1"/>
  <c r="S280" i="18"/>
  <c r="T280" i="16" s="1"/>
  <c r="T280" i="18"/>
  <c r="U280" i="16" s="1"/>
  <c r="M281" i="18"/>
  <c r="N281" i="16" s="1"/>
  <c r="N281" i="18"/>
  <c r="O281" i="16" s="1"/>
  <c r="O281" i="18"/>
  <c r="P281" i="16" s="1"/>
  <c r="P281" i="18"/>
  <c r="Q281" i="16" s="1"/>
  <c r="Q281" i="18"/>
  <c r="R281" i="16" s="1"/>
  <c r="R281" i="18"/>
  <c r="S281" i="16" s="1"/>
  <c r="S281" i="18"/>
  <c r="T281" i="16" s="1"/>
  <c r="T281" i="18"/>
  <c r="U281" i="16" s="1"/>
  <c r="M282" i="18"/>
  <c r="N282" i="16" s="1"/>
  <c r="N282" i="18"/>
  <c r="O282" i="16" s="1"/>
  <c r="O282" i="18"/>
  <c r="P282" i="16" s="1"/>
  <c r="P282" i="18"/>
  <c r="Q282" i="16" s="1"/>
  <c r="Q282" i="18"/>
  <c r="R282" i="16" s="1"/>
  <c r="R282" i="18"/>
  <c r="S282" i="16" s="1"/>
  <c r="S282" i="18"/>
  <c r="T282" i="16" s="1"/>
  <c r="T282" i="18"/>
  <c r="U282" i="16" s="1"/>
  <c r="M283" i="18"/>
  <c r="N283" i="16" s="1"/>
  <c r="N283" i="18"/>
  <c r="O283" i="16" s="1"/>
  <c r="O283" i="18"/>
  <c r="P283" i="16" s="1"/>
  <c r="P283" i="18"/>
  <c r="Q283" i="16" s="1"/>
  <c r="Q283" i="18"/>
  <c r="R283" i="16" s="1"/>
  <c r="R283" i="18"/>
  <c r="S283" i="16" s="1"/>
  <c r="S283" i="18"/>
  <c r="T283" i="16" s="1"/>
  <c r="T283" i="18"/>
  <c r="U283" i="16" s="1"/>
  <c r="M284" i="18"/>
  <c r="N284" i="16" s="1"/>
  <c r="N284" i="18"/>
  <c r="O284" i="16" s="1"/>
  <c r="O284" i="18"/>
  <c r="P284" i="16" s="1"/>
  <c r="P284" i="18"/>
  <c r="Q284" i="16" s="1"/>
  <c r="Q284" i="18"/>
  <c r="R284" i="16" s="1"/>
  <c r="R284" i="18"/>
  <c r="S284" i="16" s="1"/>
  <c r="S284" i="18"/>
  <c r="T284" i="16" s="1"/>
  <c r="T284" i="18"/>
  <c r="U284" i="16" s="1"/>
  <c r="M285" i="18"/>
  <c r="N285" i="16" s="1"/>
  <c r="N285" i="18"/>
  <c r="O285" i="16" s="1"/>
  <c r="O285" i="18"/>
  <c r="P285" i="16" s="1"/>
  <c r="P285" i="18"/>
  <c r="Q285" i="16" s="1"/>
  <c r="Q285" i="18"/>
  <c r="R285" i="16" s="1"/>
  <c r="R285" i="18"/>
  <c r="S285" i="16" s="1"/>
  <c r="S285" i="18"/>
  <c r="T285" i="16" s="1"/>
  <c r="T285" i="18"/>
  <c r="U285" i="16" s="1"/>
  <c r="M286" i="18"/>
  <c r="N286" i="16" s="1"/>
  <c r="N286" i="18"/>
  <c r="O286" i="16" s="1"/>
  <c r="O286" i="18"/>
  <c r="P286" i="16" s="1"/>
  <c r="P286" i="18"/>
  <c r="Q286" i="16" s="1"/>
  <c r="Q286" i="18"/>
  <c r="R286" i="16" s="1"/>
  <c r="R286" i="18"/>
  <c r="S286" i="16" s="1"/>
  <c r="S286" i="18"/>
  <c r="T286" i="16" s="1"/>
  <c r="T286" i="18"/>
  <c r="U286" i="16" s="1"/>
  <c r="M287" i="18"/>
  <c r="N287" i="16" s="1"/>
  <c r="N287" i="18"/>
  <c r="O287" i="16" s="1"/>
  <c r="O287" i="18"/>
  <c r="P287" i="16" s="1"/>
  <c r="P287" i="18"/>
  <c r="Q287" i="16" s="1"/>
  <c r="Q287" i="18"/>
  <c r="R287" i="16" s="1"/>
  <c r="R287" i="18"/>
  <c r="S287" i="16" s="1"/>
  <c r="S287" i="18"/>
  <c r="T287" i="16" s="1"/>
  <c r="T287" i="18"/>
  <c r="U287" i="16" s="1"/>
  <c r="M288" i="18"/>
  <c r="N288" i="16" s="1"/>
  <c r="N288" i="18"/>
  <c r="O288" i="16" s="1"/>
  <c r="O288" i="18"/>
  <c r="P288" i="16" s="1"/>
  <c r="P288" i="18"/>
  <c r="Q288" i="16" s="1"/>
  <c r="Q288" i="18"/>
  <c r="R288" i="16" s="1"/>
  <c r="R288" i="18"/>
  <c r="S288" i="16" s="1"/>
  <c r="S288" i="18"/>
  <c r="T288" i="16" s="1"/>
  <c r="T288" i="18"/>
  <c r="U288" i="16" s="1"/>
  <c r="M289" i="18"/>
  <c r="N289" i="16" s="1"/>
  <c r="N289" i="18"/>
  <c r="O289" i="16" s="1"/>
  <c r="O289" i="18"/>
  <c r="P289" i="16" s="1"/>
  <c r="P289" i="18"/>
  <c r="Q289" i="16" s="1"/>
  <c r="Q289" i="18"/>
  <c r="R289" i="16" s="1"/>
  <c r="R289" i="18"/>
  <c r="S289" i="16" s="1"/>
  <c r="S289" i="18"/>
  <c r="T289" i="16" s="1"/>
  <c r="T289" i="18"/>
  <c r="U289" i="16" s="1"/>
  <c r="M290" i="18"/>
  <c r="N290" i="16" s="1"/>
  <c r="N290" i="18"/>
  <c r="O290" i="16" s="1"/>
  <c r="O290" i="18"/>
  <c r="P290" i="16" s="1"/>
  <c r="P290" i="18"/>
  <c r="Q290" i="16" s="1"/>
  <c r="Q290" i="18"/>
  <c r="R290" i="16" s="1"/>
  <c r="R290" i="18"/>
  <c r="S290" i="16" s="1"/>
  <c r="S290" i="18"/>
  <c r="T290" i="16" s="1"/>
  <c r="T290" i="18"/>
  <c r="U290" i="16" s="1"/>
  <c r="M291" i="18"/>
  <c r="N291" i="16" s="1"/>
  <c r="N291" i="18"/>
  <c r="O291" i="16" s="1"/>
  <c r="O291" i="18"/>
  <c r="P291" i="16" s="1"/>
  <c r="P291" i="18"/>
  <c r="Q291" i="16" s="1"/>
  <c r="Q291" i="18"/>
  <c r="R291" i="16" s="1"/>
  <c r="R291" i="18"/>
  <c r="S291" i="16" s="1"/>
  <c r="S291" i="18"/>
  <c r="T291" i="16" s="1"/>
  <c r="T291" i="18"/>
  <c r="U291" i="16" s="1"/>
  <c r="M292" i="18"/>
  <c r="N292" i="16" s="1"/>
  <c r="N292" i="18"/>
  <c r="O292" i="16" s="1"/>
  <c r="O292" i="18"/>
  <c r="P292" i="16" s="1"/>
  <c r="P292" i="18"/>
  <c r="Q292" i="16" s="1"/>
  <c r="Q292" i="18"/>
  <c r="R292" i="16" s="1"/>
  <c r="R292" i="18"/>
  <c r="S292" i="16" s="1"/>
  <c r="S292" i="18"/>
  <c r="T292" i="16" s="1"/>
  <c r="T292" i="18"/>
  <c r="U292" i="16" s="1"/>
  <c r="M293" i="18"/>
  <c r="N293" i="16" s="1"/>
  <c r="N293" i="18"/>
  <c r="O293" i="16" s="1"/>
  <c r="O293" i="18"/>
  <c r="P293" i="16" s="1"/>
  <c r="P293" i="18"/>
  <c r="Q293" i="16" s="1"/>
  <c r="Q293" i="18"/>
  <c r="R293" i="16" s="1"/>
  <c r="R293" i="18"/>
  <c r="S293" i="16" s="1"/>
  <c r="S293" i="18"/>
  <c r="T293" i="16" s="1"/>
  <c r="T293" i="18"/>
  <c r="U293" i="16" s="1"/>
  <c r="M294" i="18"/>
  <c r="N294" i="16" s="1"/>
  <c r="N294" i="18"/>
  <c r="O294" i="16" s="1"/>
  <c r="O294" i="18"/>
  <c r="P294" i="16" s="1"/>
  <c r="P294" i="18"/>
  <c r="Q294" i="16" s="1"/>
  <c r="Q294" i="18"/>
  <c r="R294" i="16" s="1"/>
  <c r="R294" i="18"/>
  <c r="S294" i="16" s="1"/>
  <c r="S294" i="18"/>
  <c r="T294" i="16" s="1"/>
  <c r="T294" i="18"/>
  <c r="U294" i="16" s="1"/>
  <c r="M295" i="18"/>
  <c r="N295" i="16" s="1"/>
  <c r="N295" i="18"/>
  <c r="O295" i="16" s="1"/>
  <c r="O295" i="18"/>
  <c r="P295" i="16" s="1"/>
  <c r="P295" i="18"/>
  <c r="Q295" i="16" s="1"/>
  <c r="Q295" i="18"/>
  <c r="R295" i="16" s="1"/>
  <c r="R295" i="18"/>
  <c r="S295" i="16" s="1"/>
  <c r="S295" i="18"/>
  <c r="T295" i="16" s="1"/>
  <c r="T295" i="18"/>
  <c r="U295" i="16" s="1"/>
  <c r="M296" i="18"/>
  <c r="N296" i="16" s="1"/>
  <c r="N296" i="18"/>
  <c r="O296" i="16" s="1"/>
  <c r="O296" i="18"/>
  <c r="P296" i="16" s="1"/>
  <c r="P296" i="18"/>
  <c r="Q296" i="16" s="1"/>
  <c r="Q296" i="18"/>
  <c r="R296" i="16" s="1"/>
  <c r="R296" i="18"/>
  <c r="S296" i="16" s="1"/>
  <c r="S296" i="18"/>
  <c r="T296" i="16" s="1"/>
  <c r="T296" i="18"/>
  <c r="U296" i="16" s="1"/>
  <c r="M297" i="18"/>
  <c r="N297" i="16" s="1"/>
  <c r="N297" i="18"/>
  <c r="O297" i="16" s="1"/>
  <c r="O297" i="18"/>
  <c r="P297" i="16" s="1"/>
  <c r="P297" i="18"/>
  <c r="Q297" i="16" s="1"/>
  <c r="Q297" i="18"/>
  <c r="R297" i="16" s="1"/>
  <c r="R297" i="18"/>
  <c r="S297" i="16" s="1"/>
  <c r="S297" i="18"/>
  <c r="T297" i="16" s="1"/>
  <c r="T297" i="18"/>
  <c r="U297" i="16" s="1"/>
  <c r="M298" i="18"/>
  <c r="N298" i="16" s="1"/>
  <c r="N298" i="18"/>
  <c r="O298" i="16" s="1"/>
  <c r="O298" i="18"/>
  <c r="P298" i="16" s="1"/>
  <c r="P298" i="18"/>
  <c r="Q298" i="16" s="1"/>
  <c r="Q298" i="18"/>
  <c r="R298" i="16" s="1"/>
  <c r="R298" i="18"/>
  <c r="S298" i="16" s="1"/>
  <c r="S298" i="18"/>
  <c r="T298" i="16" s="1"/>
  <c r="T298" i="18"/>
  <c r="U298" i="16" s="1"/>
  <c r="M299" i="18"/>
  <c r="N299" i="16" s="1"/>
  <c r="N299" i="18"/>
  <c r="O299" i="16" s="1"/>
  <c r="O299" i="18"/>
  <c r="P299" i="16" s="1"/>
  <c r="P299" i="18"/>
  <c r="Q299" i="16" s="1"/>
  <c r="Q299" i="18"/>
  <c r="R299" i="16" s="1"/>
  <c r="R299" i="18"/>
  <c r="S299" i="16" s="1"/>
  <c r="S299" i="18"/>
  <c r="T299" i="16" s="1"/>
  <c r="T299" i="18"/>
  <c r="U299" i="16" s="1"/>
  <c r="M300" i="18"/>
  <c r="N300" i="16" s="1"/>
  <c r="N300" i="18"/>
  <c r="O300" i="16" s="1"/>
  <c r="O300" i="18"/>
  <c r="P300" i="16" s="1"/>
  <c r="P300" i="18"/>
  <c r="Q300" i="16" s="1"/>
  <c r="Q300" i="18"/>
  <c r="R300" i="16" s="1"/>
  <c r="R300" i="18"/>
  <c r="S300" i="16" s="1"/>
  <c r="S300" i="18"/>
  <c r="T300" i="16" s="1"/>
  <c r="T300" i="18"/>
  <c r="U300" i="16" s="1"/>
  <c r="M301" i="18"/>
  <c r="N301" i="16" s="1"/>
  <c r="N301" i="18"/>
  <c r="O301" i="16" s="1"/>
  <c r="O301" i="18"/>
  <c r="P301" i="16" s="1"/>
  <c r="P301" i="18"/>
  <c r="Q301" i="16" s="1"/>
  <c r="Q301" i="18"/>
  <c r="R301" i="16" s="1"/>
  <c r="R301" i="18"/>
  <c r="S301" i="16" s="1"/>
  <c r="S301" i="18"/>
  <c r="T301" i="16" s="1"/>
  <c r="T301" i="18"/>
  <c r="U301" i="16" s="1"/>
  <c r="M302" i="18"/>
  <c r="N302" i="16" s="1"/>
  <c r="N302" i="18"/>
  <c r="O302" i="16" s="1"/>
  <c r="O302" i="18"/>
  <c r="P302" i="16" s="1"/>
  <c r="P302" i="18"/>
  <c r="Q302" i="16" s="1"/>
  <c r="Q302" i="18"/>
  <c r="R302" i="16" s="1"/>
  <c r="R302" i="18"/>
  <c r="S302" i="16" s="1"/>
  <c r="S302" i="18"/>
  <c r="T302" i="16" s="1"/>
  <c r="T302" i="18"/>
  <c r="U302" i="16" s="1"/>
  <c r="M303" i="18"/>
  <c r="N303" i="16" s="1"/>
  <c r="N303" i="18"/>
  <c r="O303" i="16" s="1"/>
  <c r="O303" i="18"/>
  <c r="P303" i="16" s="1"/>
  <c r="P303" i="18"/>
  <c r="Q303" i="16" s="1"/>
  <c r="Q303" i="18"/>
  <c r="R303" i="16" s="1"/>
  <c r="R303" i="18"/>
  <c r="S303" i="16" s="1"/>
  <c r="S303" i="18"/>
  <c r="T303" i="16" s="1"/>
  <c r="T303" i="18"/>
  <c r="U303" i="16" s="1"/>
  <c r="M304" i="18"/>
  <c r="N304" i="15" s="1"/>
  <c r="N304" i="18"/>
  <c r="O304" i="15" s="1"/>
  <c r="O304" i="18"/>
  <c r="P304" i="15" s="1"/>
  <c r="P304" i="18"/>
  <c r="Q304" i="15" s="1"/>
  <c r="Q304" i="18"/>
  <c r="R304" i="15" s="1"/>
  <c r="R304" i="18"/>
  <c r="S304" i="15" s="1"/>
  <c r="S304" i="18"/>
  <c r="T304" i="15" s="1"/>
  <c r="T304" i="18"/>
  <c r="U304" i="15" s="1"/>
  <c r="M305" i="18"/>
  <c r="N305" i="15" s="1"/>
  <c r="N305" i="18"/>
  <c r="O305" i="15" s="1"/>
  <c r="O305" i="18"/>
  <c r="P305" i="15" s="1"/>
  <c r="P305" i="18"/>
  <c r="Q305" i="15" s="1"/>
  <c r="Q305" i="18"/>
  <c r="R305" i="15" s="1"/>
  <c r="R305" i="18"/>
  <c r="S305" i="15" s="1"/>
  <c r="S305" i="18"/>
  <c r="T305" i="15" s="1"/>
  <c r="T305" i="18"/>
  <c r="U305" i="15" s="1"/>
  <c r="M306" i="18"/>
  <c r="N306" i="15" s="1"/>
  <c r="N306" i="18"/>
  <c r="O306" i="15" s="1"/>
  <c r="O306" i="18"/>
  <c r="P306" i="15" s="1"/>
  <c r="P306" i="18"/>
  <c r="Q306" i="15" s="1"/>
  <c r="Q306" i="18"/>
  <c r="R306" i="15" s="1"/>
  <c r="R306" i="18"/>
  <c r="S306" i="15" s="1"/>
  <c r="S306" i="18"/>
  <c r="T306" i="15" s="1"/>
  <c r="T306" i="18"/>
  <c r="U306" i="15" s="1"/>
  <c r="M307" i="18"/>
  <c r="N307" i="16" s="1"/>
  <c r="N307" i="18"/>
  <c r="O307" i="16" s="1"/>
  <c r="O307" i="18"/>
  <c r="P307" i="16" s="1"/>
  <c r="P307" i="18"/>
  <c r="Q307" i="16" s="1"/>
  <c r="Q307" i="18"/>
  <c r="R307" i="16" s="1"/>
  <c r="R307" i="18"/>
  <c r="S307" i="16" s="1"/>
  <c r="S307" i="18"/>
  <c r="T307" i="16" s="1"/>
  <c r="T307" i="18"/>
  <c r="U307" i="16" s="1"/>
  <c r="M308" i="18"/>
  <c r="N308" i="16" s="1"/>
  <c r="N308" i="18"/>
  <c r="O308" i="16" s="1"/>
  <c r="O308" i="18"/>
  <c r="P308" i="16" s="1"/>
  <c r="P308" i="18"/>
  <c r="Q308" i="16" s="1"/>
  <c r="Q308" i="18"/>
  <c r="R308" i="16" s="1"/>
  <c r="R308" i="18"/>
  <c r="S308" i="16" s="1"/>
  <c r="S308" i="18"/>
  <c r="T308" i="16" s="1"/>
  <c r="T308" i="18"/>
  <c r="U308" i="16" s="1"/>
  <c r="M309" i="18"/>
  <c r="N309" i="16" s="1"/>
  <c r="N309" i="18"/>
  <c r="O309" i="16" s="1"/>
  <c r="O309" i="18"/>
  <c r="P309" i="16" s="1"/>
  <c r="P309" i="18"/>
  <c r="Q309" i="16" s="1"/>
  <c r="Q309" i="18"/>
  <c r="R309" i="16" s="1"/>
  <c r="R309" i="18"/>
  <c r="S309" i="16" s="1"/>
  <c r="S309" i="18"/>
  <c r="T309" i="16" s="1"/>
  <c r="T309" i="18"/>
  <c r="U309" i="16" s="1"/>
  <c r="M310" i="18"/>
  <c r="N310" i="16" s="1"/>
  <c r="N310" i="18"/>
  <c r="O310" i="16" s="1"/>
  <c r="O310" i="18"/>
  <c r="P310" i="16" s="1"/>
  <c r="P310" i="18"/>
  <c r="Q310" i="16" s="1"/>
  <c r="Q310" i="18"/>
  <c r="R310" i="16" s="1"/>
  <c r="R310" i="18"/>
  <c r="S310" i="16" s="1"/>
  <c r="S310" i="18"/>
  <c r="T310" i="16" s="1"/>
  <c r="T310" i="18"/>
  <c r="U310" i="16" s="1"/>
  <c r="M311" i="18"/>
  <c r="N311" i="16" s="1"/>
  <c r="N311" i="18"/>
  <c r="O311" i="16" s="1"/>
  <c r="O311" i="18"/>
  <c r="P311" i="16" s="1"/>
  <c r="P311" i="18"/>
  <c r="Q311" i="16" s="1"/>
  <c r="Q311" i="18"/>
  <c r="R311" i="16" s="1"/>
  <c r="R311" i="18"/>
  <c r="S311" i="16" s="1"/>
  <c r="S311" i="18"/>
  <c r="T311" i="16" s="1"/>
  <c r="T311" i="18"/>
  <c r="U311" i="16" s="1"/>
  <c r="M312" i="18"/>
  <c r="N312" i="16" s="1"/>
  <c r="N312" i="18"/>
  <c r="O312" i="16" s="1"/>
  <c r="O312" i="18"/>
  <c r="P312" i="16" s="1"/>
  <c r="P312" i="18"/>
  <c r="Q312" i="16" s="1"/>
  <c r="Q312" i="18"/>
  <c r="R312" i="16" s="1"/>
  <c r="R312" i="18"/>
  <c r="S312" i="16" s="1"/>
  <c r="S312" i="18"/>
  <c r="T312" i="16" s="1"/>
  <c r="T312" i="18"/>
  <c r="U312" i="16" s="1"/>
  <c r="M313" i="18"/>
  <c r="N313" i="16" s="1"/>
  <c r="N313" i="18"/>
  <c r="O313" i="16" s="1"/>
  <c r="O313" i="18"/>
  <c r="P313" i="16" s="1"/>
  <c r="P313" i="18"/>
  <c r="Q313" i="16" s="1"/>
  <c r="Q313" i="18"/>
  <c r="R313" i="16" s="1"/>
  <c r="R313" i="18"/>
  <c r="S313" i="16" s="1"/>
  <c r="S313" i="18"/>
  <c r="T313" i="16" s="1"/>
  <c r="T313" i="18"/>
  <c r="U313" i="16" s="1"/>
  <c r="M314" i="18"/>
  <c r="N314" i="16" s="1"/>
  <c r="N314" i="18"/>
  <c r="O314" i="16" s="1"/>
  <c r="O314" i="18"/>
  <c r="P314" i="16" s="1"/>
  <c r="P314" i="18"/>
  <c r="Q314" i="16" s="1"/>
  <c r="Q314" i="18"/>
  <c r="R314" i="16" s="1"/>
  <c r="R314" i="18"/>
  <c r="S314" i="16" s="1"/>
  <c r="S314" i="18"/>
  <c r="T314" i="16" s="1"/>
  <c r="T314" i="18"/>
  <c r="U314" i="16" s="1"/>
  <c r="M315" i="18"/>
  <c r="N315" i="15" s="1"/>
  <c r="N315" i="18"/>
  <c r="O315" i="15" s="1"/>
  <c r="O315" i="18"/>
  <c r="P315" i="15" s="1"/>
  <c r="P315" i="18"/>
  <c r="Q315" i="15" s="1"/>
  <c r="Q315" i="18"/>
  <c r="R315" i="15" s="1"/>
  <c r="R315" i="18"/>
  <c r="S315" i="15" s="1"/>
  <c r="S315" i="18"/>
  <c r="T315" i="15" s="1"/>
  <c r="T315" i="18"/>
  <c r="U315" i="15" s="1"/>
  <c r="M316" i="18"/>
  <c r="N316" i="15" s="1"/>
  <c r="N316" i="18"/>
  <c r="O316" i="15" s="1"/>
  <c r="O316" i="18"/>
  <c r="P316" i="15" s="1"/>
  <c r="P316" i="18"/>
  <c r="Q316" i="15" s="1"/>
  <c r="Q316" i="18"/>
  <c r="R316" i="15" s="1"/>
  <c r="R316" i="18"/>
  <c r="S316" i="15" s="1"/>
  <c r="S316" i="18"/>
  <c r="T316" i="15" s="1"/>
  <c r="T316" i="18"/>
  <c r="U316" i="15" s="1"/>
  <c r="M317" i="18"/>
  <c r="N317" i="15" s="1"/>
  <c r="N317" i="18"/>
  <c r="O317" i="15" s="1"/>
  <c r="O317" i="18"/>
  <c r="P317" i="15" s="1"/>
  <c r="P317" i="18"/>
  <c r="Q317" i="15" s="1"/>
  <c r="Q317" i="18"/>
  <c r="R317" i="15" s="1"/>
  <c r="R317" i="18"/>
  <c r="S317" i="15" s="1"/>
  <c r="S317" i="18"/>
  <c r="T317" i="15" s="1"/>
  <c r="T317" i="18"/>
  <c r="U317" i="15" s="1"/>
  <c r="M318" i="18"/>
  <c r="N318" i="15" s="1"/>
  <c r="N318" i="18"/>
  <c r="O318" i="15" s="1"/>
  <c r="O318" i="18"/>
  <c r="P318" i="15" s="1"/>
  <c r="P318" i="18"/>
  <c r="Q318" i="15" s="1"/>
  <c r="Q318" i="18"/>
  <c r="R318" i="15" s="1"/>
  <c r="R318" i="18"/>
  <c r="S318" i="15" s="1"/>
  <c r="S318" i="18"/>
  <c r="T318" i="15" s="1"/>
  <c r="T318" i="18"/>
  <c r="U318" i="15" s="1"/>
  <c r="M319" i="18"/>
  <c r="N319" i="15" s="1"/>
  <c r="N319" i="18"/>
  <c r="O319" i="15" s="1"/>
  <c r="O319" i="18"/>
  <c r="P319" i="15" s="1"/>
  <c r="P319" i="18"/>
  <c r="Q319" i="15" s="1"/>
  <c r="Q319" i="18"/>
  <c r="R319" i="15" s="1"/>
  <c r="R319" i="18"/>
  <c r="S319" i="15" s="1"/>
  <c r="S319" i="18"/>
  <c r="T319" i="15" s="1"/>
  <c r="T319" i="18"/>
  <c r="U319" i="15" s="1"/>
  <c r="M320" i="18"/>
  <c r="N320" i="15" s="1"/>
  <c r="N320" i="18"/>
  <c r="O320" i="15" s="1"/>
  <c r="O320" i="18"/>
  <c r="P320" i="15" s="1"/>
  <c r="P320" i="18"/>
  <c r="Q320" i="15" s="1"/>
  <c r="Q320" i="18"/>
  <c r="R320" i="15" s="1"/>
  <c r="R320" i="18"/>
  <c r="S320" i="15" s="1"/>
  <c r="S320" i="18"/>
  <c r="T320" i="15" s="1"/>
  <c r="T320" i="18"/>
  <c r="U320" i="15" s="1"/>
  <c r="M321" i="18"/>
  <c r="N321" i="15" s="1"/>
  <c r="N321" i="18"/>
  <c r="O321" i="15" s="1"/>
  <c r="O321" i="18"/>
  <c r="P321" i="15" s="1"/>
  <c r="P321" i="18"/>
  <c r="Q321" i="15" s="1"/>
  <c r="Q321" i="18"/>
  <c r="R321" i="15" s="1"/>
  <c r="R321" i="18"/>
  <c r="S321" i="15" s="1"/>
  <c r="S321" i="18"/>
  <c r="T321" i="15" s="1"/>
  <c r="T321" i="18"/>
  <c r="U321" i="15" s="1"/>
  <c r="M322" i="18"/>
  <c r="N322" i="15" s="1"/>
  <c r="N322" i="18"/>
  <c r="O322" i="15" s="1"/>
  <c r="O322" i="18"/>
  <c r="P322" i="15" s="1"/>
  <c r="P322" i="18"/>
  <c r="Q322" i="15" s="1"/>
  <c r="Q322" i="18"/>
  <c r="R322" i="15" s="1"/>
  <c r="R322" i="18"/>
  <c r="S322" i="15" s="1"/>
  <c r="S322" i="18"/>
  <c r="T322" i="15" s="1"/>
  <c r="T322" i="18"/>
  <c r="U322" i="15" s="1"/>
  <c r="M323" i="18"/>
  <c r="N323" i="15" s="1"/>
  <c r="N323" i="18"/>
  <c r="O323" i="15" s="1"/>
  <c r="O323" i="18"/>
  <c r="P323" i="15" s="1"/>
  <c r="P323" i="18"/>
  <c r="Q323" i="15" s="1"/>
  <c r="Q323" i="18"/>
  <c r="R323" i="15" s="1"/>
  <c r="R323" i="18"/>
  <c r="S323" i="15" s="1"/>
  <c r="S323" i="18"/>
  <c r="T323" i="15" s="1"/>
  <c r="T323" i="18"/>
  <c r="U323" i="15" s="1"/>
  <c r="M324" i="18"/>
  <c r="N324" i="15" s="1"/>
  <c r="N324" i="18"/>
  <c r="O324" i="15" s="1"/>
  <c r="O324" i="18"/>
  <c r="P324" i="15" s="1"/>
  <c r="P324" i="18"/>
  <c r="Q324" i="15" s="1"/>
  <c r="Q324" i="18"/>
  <c r="R324" i="15" s="1"/>
  <c r="R324" i="18"/>
  <c r="S324" i="15" s="1"/>
  <c r="S324" i="18"/>
  <c r="T324" i="15" s="1"/>
  <c r="T324" i="18"/>
  <c r="U324" i="15" s="1"/>
  <c r="M325" i="18"/>
  <c r="N325" i="15" s="1"/>
  <c r="N325" i="18"/>
  <c r="O325" i="15" s="1"/>
  <c r="O325" i="18"/>
  <c r="P325" i="15" s="1"/>
  <c r="P325" i="18"/>
  <c r="Q325" i="15" s="1"/>
  <c r="Q325" i="18"/>
  <c r="R325" i="15" s="1"/>
  <c r="R325" i="18"/>
  <c r="S325" i="15" s="1"/>
  <c r="S325" i="18"/>
  <c r="T325" i="15" s="1"/>
  <c r="T325" i="18"/>
  <c r="U325" i="15" s="1"/>
  <c r="M326" i="18"/>
  <c r="N326" i="15" s="1"/>
  <c r="N326" i="18"/>
  <c r="O326" i="15" s="1"/>
  <c r="O326" i="18"/>
  <c r="P326" i="15" s="1"/>
  <c r="P326" i="18"/>
  <c r="Q326" i="15" s="1"/>
  <c r="Q326" i="18"/>
  <c r="R326" i="15" s="1"/>
  <c r="R326" i="18"/>
  <c r="S326" i="15" s="1"/>
  <c r="S326" i="18"/>
  <c r="T326" i="15" s="1"/>
  <c r="T326" i="18"/>
  <c r="U326" i="15" s="1"/>
  <c r="M327" i="18"/>
  <c r="N327" i="15" s="1"/>
  <c r="N327" i="18"/>
  <c r="O327" i="15" s="1"/>
  <c r="O327" i="18"/>
  <c r="P327" i="15" s="1"/>
  <c r="P327" i="18"/>
  <c r="Q327" i="15" s="1"/>
  <c r="Q327" i="18"/>
  <c r="R327" i="15" s="1"/>
  <c r="R327" i="18"/>
  <c r="S327" i="15" s="1"/>
  <c r="S327" i="18"/>
  <c r="T327" i="15" s="1"/>
  <c r="T327" i="18"/>
  <c r="U327" i="15" s="1"/>
  <c r="M328" i="18"/>
  <c r="N328" i="15" s="1"/>
  <c r="N328" i="18"/>
  <c r="O328" i="15" s="1"/>
  <c r="O328" i="18"/>
  <c r="P328" i="15" s="1"/>
  <c r="P328" i="18"/>
  <c r="Q328" i="15" s="1"/>
  <c r="Q328" i="18"/>
  <c r="R328" i="15" s="1"/>
  <c r="R328" i="18"/>
  <c r="S328" i="15" s="1"/>
  <c r="S328" i="18"/>
  <c r="T328" i="15" s="1"/>
  <c r="T328" i="18"/>
  <c r="U328" i="15" s="1"/>
  <c r="M329" i="18"/>
  <c r="N329" i="15" s="1"/>
  <c r="N329" i="18"/>
  <c r="O329" i="15" s="1"/>
  <c r="O329" i="18"/>
  <c r="P329" i="15" s="1"/>
  <c r="P329" i="18"/>
  <c r="Q329" i="15" s="1"/>
  <c r="Q329" i="18"/>
  <c r="R329" i="15" s="1"/>
  <c r="R329" i="18"/>
  <c r="S329" i="15" s="1"/>
  <c r="S329" i="18"/>
  <c r="T329" i="15" s="1"/>
  <c r="T329" i="18"/>
  <c r="U329" i="15" s="1"/>
  <c r="M330" i="18"/>
  <c r="N330" i="15" s="1"/>
  <c r="N330" i="18"/>
  <c r="O330" i="15" s="1"/>
  <c r="O330" i="18"/>
  <c r="P330" i="15" s="1"/>
  <c r="P330" i="18"/>
  <c r="Q330" i="15" s="1"/>
  <c r="Q330" i="18"/>
  <c r="R330" i="15" s="1"/>
  <c r="R330" i="18"/>
  <c r="S330" i="15" s="1"/>
  <c r="S330" i="18"/>
  <c r="T330" i="15" s="1"/>
  <c r="T330" i="18"/>
  <c r="U330" i="15" s="1"/>
  <c r="M331" i="18"/>
  <c r="N331" i="15" s="1"/>
  <c r="N331" i="18"/>
  <c r="O331" i="15" s="1"/>
  <c r="O331" i="18"/>
  <c r="P331" i="15" s="1"/>
  <c r="P331" i="18"/>
  <c r="Q331" i="15" s="1"/>
  <c r="Q331" i="18"/>
  <c r="R331" i="15" s="1"/>
  <c r="R331" i="18"/>
  <c r="S331" i="15" s="1"/>
  <c r="S331" i="18"/>
  <c r="T331" i="15" s="1"/>
  <c r="T331" i="18"/>
  <c r="U331" i="15" s="1"/>
  <c r="M332" i="18"/>
  <c r="N332" i="15" s="1"/>
  <c r="N332" i="18"/>
  <c r="O332" i="15" s="1"/>
  <c r="O332" i="18"/>
  <c r="P332" i="15" s="1"/>
  <c r="P332" i="18"/>
  <c r="Q332" i="15" s="1"/>
  <c r="Q332" i="18"/>
  <c r="R332" i="15" s="1"/>
  <c r="R332" i="18"/>
  <c r="S332" i="15" s="1"/>
  <c r="S332" i="18"/>
  <c r="T332" i="15" s="1"/>
  <c r="T332" i="18"/>
  <c r="U332" i="15" s="1"/>
  <c r="M333" i="18"/>
  <c r="N333" i="15" s="1"/>
  <c r="N333" i="18"/>
  <c r="O333" i="15" s="1"/>
  <c r="O333" i="18"/>
  <c r="P333" i="15" s="1"/>
  <c r="P333" i="18"/>
  <c r="Q333" i="15" s="1"/>
  <c r="Q333" i="18"/>
  <c r="R333" i="15" s="1"/>
  <c r="R333" i="18"/>
  <c r="S333" i="15" s="1"/>
  <c r="S333" i="18"/>
  <c r="T333" i="15" s="1"/>
  <c r="T333" i="18"/>
  <c r="U333" i="15" s="1"/>
  <c r="M334" i="18"/>
  <c r="N334" i="15" s="1"/>
  <c r="N334" i="18"/>
  <c r="O334" i="15" s="1"/>
  <c r="O334" i="18"/>
  <c r="P334" i="15" s="1"/>
  <c r="P334" i="18"/>
  <c r="Q334" i="15" s="1"/>
  <c r="Q334" i="18"/>
  <c r="R334" i="15" s="1"/>
  <c r="R334" i="18"/>
  <c r="S334" i="15" s="1"/>
  <c r="S334" i="18"/>
  <c r="T334" i="15" s="1"/>
  <c r="T334" i="18"/>
  <c r="U334" i="15" s="1"/>
  <c r="M335" i="18"/>
  <c r="N335" i="15" s="1"/>
  <c r="N335" i="18"/>
  <c r="O335" i="15" s="1"/>
  <c r="O335" i="18"/>
  <c r="P335" i="15" s="1"/>
  <c r="P335" i="18"/>
  <c r="Q335" i="15" s="1"/>
  <c r="Q335" i="18"/>
  <c r="R335" i="15" s="1"/>
  <c r="R335" i="18"/>
  <c r="S335" i="15" s="1"/>
  <c r="S335" i="18"/>
  <c r="T335" i="15" s="1"/>
  <c r="T335" i="18"/>
  <c r="U335" i="15" s="1"/>
  <c r="M336" i="18"/>
  <c r="N336" i="15" s="1"/>
  <c r="N336" i="18"/>
  <c r="O336" i="15" s="1"/>
  <c r="O336" i="18"/>
  <c r="P336" i="15" s="1"/>
  <c r="P336" i="18"/>
  <c r="Q336" i="15" s="1"/>
  <c r="Q336" i="18"/>
  <c r="R336" i="15" s="1"/>
  <c r="R336" i="18"/>
  <c r="S336" i="15" s="1"/>
  <c r="S336" i="18"/>
  <c r="T336" i="15" s="1"/>
  <c r="T336" i="18"/>
  <c r="U336" i="15" s="1"/>
  <c r="M337" i="18"/>
  <c r="N337" i="15" s="1"/>
  <c r="N337" i="18"/>
  <c r="O337" i="15" s="1"/>
  <c r="O337" i="18"/>
  <c r="P337" i="15" s="1"/>
  <c r="P337" i="18"/>
  <c r="Q337" i="15" s="1"/>
  <c r="Q337" i="18"/>
  <c r="R337" i="15" s="1"/>
  <c r="R337" i="18"/>
  <c r="S337" i="15" s="1"/>
  <c r="S337" i="18"/>
  <c r="T337" i="15" s="1"/>
  <c r="T337" i="18"/>
  <c r="U337" i="15" s="1"/>
  <c r="M338" i="18"/>
  <c r="N338" i="15" s="1"/>
  <c r="N338" i="18"/>
  <c r="O338" i="15" s="1"/>
  <c r="O338" i="18"/>
  <c r="P338" i="15" s="1"/>
  <c r="P338" i="18"/>
  <c r="Q338" i="15" s="1"/>
  <c r="Q338" i="18"/>
  <c r="R338" i="15" s="1"/>
  <c r="R338" i="18"/>
  <c r="S338" i="15" s="1"/>
  <c r="S338" i="18"/>
  <c r="T338" i="15" s="1"/>
  <c r="T338" i="18"/>
  <c r="U338" i="15" s="1"/>
  <c r="M339" i="18"/>
  <c r="N339" i="15" s="1"/>
  <c r="N339" i="18"/>
  <c r="O339" i="15" s="1"/>
  <c r="O339" i="18"/>
  <c r="P339" i="15" s="1"/>
  <c r="P339" i="18"/>
  <c r="Q339" i="15" s="1"/>
  <c r="Q339" i="18"/>
  <c r="R339" i="15" s="1"/>
  <c r="R339" i="18"/>
  <c r="S339" i="15" s="1"/>
  <c r="S339" i="18"/>
  <c r="T339" i="15" s="1"/>
  <c r="T339" i="18"/>
  <c r="U339" i="15" s="1"/>
  <c r="M340" i="18"/>
  <c r="N340" i="15" s="1"/>
  <c r="N340" i="18"/>
  <c r="O340" i="15" s="1"/>
  <c r="O340" i="18"/>
  <c r="P340" i="15" s="1"/>
  <c r="P340" i="18"/>
  <c r="Q340" i="15" s="1"/>
  <c r="Q340" i="18"/>
  <c r="R340" i="15" s="1"/>
  <c r="R340" i="18"/>
  <c r="S340" i="15" s="1"/>
  <c r="S340" i="18"/>
  <c r="T340" i="15" s="1"/>
  <c r="T340" i="18"/>
  <c r="U340" i="15" s="1"/>
  <c r="M341" i="18"/>
  <c r="N341" i="15" s="1"/>
  <c r="N341" i="18"/>
  <c r="O341" i="15" s="1"/>
  <c r="O341" i="18"/>
  <c r="P341" i="15" s="1"/>
  <c r="P341" i="18"/>
  <c r="Q341" i="15" s="1"/>
  <c r="Q341" i="18"/>
  <c r="R341" i="15" s="1"/>
  <c r="R341" i="18"/>
  <c r="S341" i="15" s="1"/>
  <c r="S341" i="18"/>
  <c r="T341" i="15" s="1"/>
  <c r="T341" i="18"/>
  <c r="U341" i="15" s="1"/>
  <c r="M342" i="18"/>
  <c r="N342" i="15" s="1"/>
  <c r="N342" i="18"/>
  <c r="O342" i="15" s="1"/>
  <c r="O342" i="18"/>
  <c r="P342" i="15" s="1"/>
  <c r="P342" i="18"/>
  <c r="Q342" i="15" s="1"/>
  <c r="Q342" i="18"/>
  <c r="R342" i="15" s="1"/>
  <c r="R342" i="18"/>
  <c r="S342" i="15" s="1"/>
  <c r="S342" i="18"/>
  <c r="T342" i="15" s="1"/>
  <c r="T342" i="18"/>
  <c r="U342" i="15" s="1"/>
  <c r="M343" i="18"/>
  <c r="N343" i="15" s="1"/>
  <c r="N343" i="18"/>
  <c r="O343" i="15" s="1"/>
  <c r="O343" i="18"/>
  <c r="P343" i="15" s="1"/>
  <c r="P343" i="18"/>
  <c r="Q343" i="15" s="1"/>
  <c r="Q343" i="18"/>
  <c r="R343" i="15" s="1"/>
  <c r="R343" i="18"/>
  <c r="S343" i="15" s="1"/>
  <c r="S343" i="18"/>
  <c r="T343" i="15" s="1"/>
  <c r="T343" i="18"/>
  <c r="U343" i="15" s="1"/>
  <c r="M344" i="18"/>
  <c r="N344" i="15" s="1"/>
  <c r="N344" i="18"/>
  <c r="O344" i="15" s="1"/>
  <c r="O344" i="18"/>
  <c r="P344" i="15" s="1"/>
  <c r="P344" i="18"/>
  <c r="Q344" i="15" s="1"/>
  <c r="Q344" i="18"/>
  <c r="R344" i="15" s="1"/>
  <c r="R344" i="18"/>
  <c r="S344" i="15" s="1"/>
  <c r="S344" i="18"/>
  <c r="T344" i="15" s="1"/>
  <c r="T344" i="18"/>
  <c r="U344" i="15" s="1"/>
  <c r="M345" i="18"/>
  <c r="N345" i="15" s="1"/>
  <c r="N345" i="18"/>
  <c r="O345" i="15" s="1"/>
  <c r="O345" i="18"/>
  <c r="P345" i="15" s="1"/>
  <c r="P345" i="18"/>
  <c r="Q345" i="15" s="1"/>
  <c r="Q345" i="18"/>
  <c r="R345" i="15" s="1"/>
  <c r="R345" i="18"/>
  <c r="S345" i="15" s="1"/>
  <c r="S345" i="18"/>
  <c r="T345" i="15" s="1"/>
  <c r="T345" i="18"/>
  <c r="U345" i="15" s="1"/>
  <c r="M346" i="18"/>
  <c r="N346" i="15" s="1"/>
  <c r="N346" i="18"/>
  <c r="O346" i="15" s="1"/>
  <c r="O346" i="18"/>
  <c r="P346" i="15" s="1"/>
  <c r="P346" i="18"/>
  <c r="Q346" i="15" s="1"/>
  <c r="Q346" i="18"/>
  <c r="R346" i="15" s="1"/>
  <c r="R346" i="18"/>
  <c r="S346" i="15" s="1"/>
  <c r="S346" i="18"/>
  <c r="T346" i="15" s="1"/>
  <c r="T346" i="18"/>
  <c r="U346" i="15" s="1"/>
  <c r="M347" i="18"/>
  <c r="N347" i="15" s="1"/>
  <c r="N347" i="18"/>
  <c r="O347" i="15" s="1"/>
  <c r="O347" i="18"/>
  <c r="P347" i="15" s="1"/>
  <c r="P347" i="18"/>
  <c r="Q347" i="15" s="1"/>
  <c r="Q347" i="18"/>
  <c r="R347" i="15" s="1"/>
  <c r="R347" i="18"/>
  <c r="S347" i="15" s="1"/>
  <c r="S347" i="18"/>
  <c r="T347" i="15" s="1"/>
  <c r="T347" i="18"/>
  <c r="U347" i="15" s="1"/>
  <c r="M348" i="18"/>
  <c r="N348" i="15" s="1"/>
  <c r="N348" i="18"/>
  <c r="O348" i="15" s="1"/>
  <c r="O348" i="18"/>
  <c r="P348" i="15" s="1"/>
  <c r="P348" i="18"/>
  <c r="Q348" i="15" s="1"/>
  <c r="Q348" i="18"/>
  <c r="R348" i="15" s="1"/>
  <c r="R348" i="18"/>
  <c r="S348" i="15" s="1"/>
  <c r="S348" i="18"/>
  <c r="T348" i="15" s="1"/>
  <c r="T348" i="18"/>
  <c r="U348" i="15" s="1"/>
  <c r="M349" i="18"/>
  <c r="N349" i="16" s="1"/>
  <c r="N349" i="18"/>
  <c r="O349" i="16" s="1"/>
  <c r="O349" i="18"/>
  <c r="P349" i="16" s="1"/>
  <c r="P349" i="18"/>
  <c r="Q349" i="16" s="1"/>
  <c r="Q349" i="18"/>
  <c r="R349" i="16" s="1"/>
  <c r="R349" i="18"/>
  <c r="S349" i="16" s="1"/>
  <c r="S349" i="18"/>
  <c r="T349" i="16" s="1"/>
  <c r="T349" i="18"/>
  <c r="U349" i="16" s="1"/>
  <c r="M350" i="18"/>
  <c r="N350" i="16" s="1"/>
  <c r="N350" i="18"/>
  <c r="O350" i="16" s="1"/>
  <c r="O350" i="18"/>
  <c r="P350" i="16" s="1"/>
  <c r="P350" i="18"/>
  <c r="Q350" i="16" s="1"/>
  <c r="Q350" i="18"/>
  <c r="R350" i="16" s="1"/>
  <c r="R350" i="18"/>
  <c r="S350" i="16" s="1"/>
  <c r="S350" i="18"/>
  <c r="T350" i="16" s="1"/>
  <c r="T350" i="18"/>
  <c r="U350" i="16" s="1"/>
  <c r="M351" i="18"/>
  <c r="N351" i="16" s="1"/>
  <c r="N351" i="18"/>
  <c r="O351" i="16" s="1"/>
  <c r="O351" i="18"/>
  <c r="P351" i="16" s="1"/>
  <c r="P351" i="18"/>
  <c r="Q351" i="16" s="1"/>
  <c r="Q351" i="18"/>
  <c r="R351" i="16" s="1"/>
  <c r="R351" i="18"/>
  <c r="S351" i="16" s="1"/>
  <c r="S351" i="18"/>
  <c r="T351" i="16" s="1"/>
  <c r="T351" i="18"/>
  <c r="U351" i="16" s="1"/>
  <c r="M352" i="18"/>
  <c r="N352" i="16" s="1"/>
  <c r="N352" i="18"/>
  <c r="O352" i="16" s="1"/>
  <c r="O352" i="18"/>
  <c r="P352" i="16" s="1"/>
  <c r="P352" i="18"/>
  <c r="Q352" i="16" s="1"/>
  <c r="Q352" i="18"/>
  <c r="R352" i="16" s="1"/>
  <c r="R352" i="18"/>
  <c r="S352" i="16" s="1"/>
  <c r="S352" i="18"/>
  <c r="T352" i="16" s="1"/>
  <c r="T352" i="18"/>
  <c r="U352" i="16" s="1"/>
  <c r="M353" i="18"/>
  <c r="N353" i="16" s="1"/>
  <c r="N353" i="18"/>
  <c r="O353" i="16" s="1"/>
  <c r="O353" i="18"/>
  <c r="P353" i="16" s="1"/>
  <c r="P353" i="18"/>
  <c r="Q353" i="16" s="1"/>
  <c r="Q353" i="18"/>
  <c r="R353" i="16" s="1"/>
  <c r="R353" i="18"/>
  <c r="S353" i="16" s="1"/>
  <c r="S353" i="18"/>
  <c r="T353" i="16" s="1"/>
  <c r="T353" i="18"/>
  <c r="U353" i="16" s="1"/>
  <c r="M354" i="18"/>
  <c r="N354" i="16" s="1"/>
  <c r="N354" i="18"/>
  <c r="O354" i="16" s="1"/>
  <c r="O354" i="18"/>
  <c r="P354" i="16" s="1"/>
  <c r="P354" i="18"/>
  <c r="Q354" i="16" s="1"/>
  <c r="Q354" i="18"/>
  <c r="R354" i="16" s="1"/>
  <c r="R354" i="18"/>
  <c r="S354" i="16" s="1"/>
  <c r="S354" i="18"/>
  <c r="T354" i="16" s="1"/>
  <c r="T354" i="18"/>
  <c r="U354" i="16" s="1"/>
  <c r="M355" i="18"/>
  <c r="N355" i="15" s="1"/>
  <c r="N355" i="18"/>
  <c r="O355" i="15" s="1"/>
  <c r="O355" i="18"/>
  <c r="P355" i="15" s="1"/>
  <c r="P355" i="18"/>
  <c r="Q355" i="15" s="1"/>
  <c r="Q355" i="18"/>
  <c r="R355" i="15" s="1"/>
  <c r="R355" i="18"/>
  <c r="S355" i="15" s="1"/>
  <c r="S355" i="18"/>
  <c r="T355" i="15" s="1"/>
  <c r="T355" i="18"/>
  <c r="U355" i="15" s="1"/>
  <c r="M356" i="18"/>
  <c r="N356" i="15" s="1"/>
  <c r="N356" i="18"/>
  <c r="O356" i="15" s="1"/>
  <c r="O356" i="18"/>
  <c r="P356" i="15" s="1"/>
  <c r="P356" i="18"/>
  <c r="Q356" i="15" s="1"/>
  <c r="Q356" i="18"/>
  <c r="R356" i="15" s="1"/>
  <c r="R356" i="18"/>
  <c r="S356" i="15" s="1"/>
  <c r="S356" i="18"/>
  <c r="T356" i="15" s="1"/>
  <c r="T356" i="18"/>
  <c r="U356" i="15" s="1"/>
  <c r="M357" i="18"/>
  <c r="N357" i="15" s="1"/>
  <c r="N357" i="18"/>
  <c r="O357" i="15" s="1"/>
  <c r="O357" i="18"/>
  <c r="P357" i="15" s="1"/>
  <c r="P357" i="18"/>
  <c r="Q357" i="15" s="1"/>
  <c r="Q357" i="18"/>
  <c r="R357" i="15" s="1"/>
  <c r="R357" i="18"/>
  <c r="S357" i="15" s="1"/>
  <c r="S357" i="18"/>
  <c r="T357" i="15" s="1"/>
  <c r="T357" i="18"/>
  <c r="U357" i="15" s="1"/>
  <c r="M358" i="18"/>
  <c r="N358" i="15" s="1"/>
  <c r="N358" i="18"/>
  <c r="O358" i="15" s="1"/>
  <c r="O358" i="18"/>
  <c r="P358" i="15" s="1"/>
  <c r="P358" i="18"/>
  <c r="Q358" i="15" s="1"/>
  <c r="Q358" i="18"/>
  <c r="R358" i="15" s="1"/>
  <c r="R358" i="18"/>
  <c r="S358" i="15" s="1"/>
  <c r="S358" i="18"/>
  <c r="T358" i="15" s="1"/>
  <c r="T358" i="18"/>
  <c r="U358" i="15" s="1"/>
  <c r="M359" i="18"/>
  <c r="N359" i="15" s="1"/>
  <c r="N359" i="18"/>
  <c r="O359" i="15" s="1"/>
  <c r="O359" i="18"/>
  <c r="P359" i="15" s="1"/>
  <c r="P359" i="18"/>
  <c r="Q359" i="15" s="1"/>
  <c r="Q359" i="18"/>
  <c r="R359" i="15" s="1"/>
  <c r="R359" i="18"/>
  <c r="S359" i="15" s="1"/>
  <c r="S359" i="18"/>
  <c r="T359" i="15" s="1"/>
  <c r="T359" i="18"/>
  <c r="U359" i="15" s="1"/>
  <c r="M360" i="18"/>
  <c r="N360" i="16" s="1"/>
  <c r="N360" i="18"/>
  <c r="O360" i="16" s="1"/>
  <c r="O360" i="18"/>
  <c r="P360" i="16" s="1"/>
  <c r="P360" i="18"/>
  <c r="Q360" i="16" s="1"/>
  <c r="Q360" i="18"/>
  <c r="R360" i="16" s="1"/>
  <c r="R360" i="18"/>
  <c r="S360" i="16" s="1"/>
  <c r="S360" i="18"/>
  <c r="T360" i="16" s="1"/>
  <c r="T360" i="18"/>
  <c r="U360" i="16" s="1"/>
  <c r="M361" i="18"/>
  <c r="N361" i="16" s="1"/>
  <c r="N361" i="18"/>
  <c r="O361" i="16" s="1"/>
  <c r="O361" i="18"/>
  <c r="P361" i="16" s="1"/>
  <c r="P361" i="18"/>
  <c r="Q361" i="16" s="1"/>
  <c r="Q361" i="18"/>
  <c r="R361" i="16" s="1"/>
  <c r="R361" i="18"/>
  <c r="S361" i="16" s="1"/>
  <c r="S361" i="18"/>
  <c r="T361" i="16" s="1"/>
  <c r="T361" i="18"/>
  <c r="U361" i="16" s="1"/>
  <c r="M362" i="18"/>
  <c r="N362" i="16" s="1"/>
  <c r="N362" i="18"/>
  <c r="O362" i="16" s="1"/>
  <c r="O362" i="18"/>
  <c r="P362" i="16" s="1"/>
  <c r="P362" i="18"/>
  <c r="Q362" i="16" s="1"/>
  <c r="Q362" i="18"/>
  <c r="R362" i="16" s="1"/>
  <c r="R362" i="18"/>
  <c r="S362" i="16" s="1"/>
  <c r="S362" i="18"/>
  <c r="T362" i="16" s="1"/>
  <c r="T362" i="18"/>
  <c r="U362" i="16" s="1"/>
  <c r="M363" i="18"/>
  <c r="N363" i="16" s="1"/>
  <c r="N363" i="18"/>
  <c r="O363" i="16" s="1"/>
  <c r="O363" i="18"/>
  <c r="P363" i="16" s="1"/>
  <c r="P363" i="18"/>
  <c r="Q363" i="16" s="1"/>
  <c r="Q363" i="18"/>
  <c r="R363" i="16" s="1"/>
  <c r="R363" i="18"/>
  <c r="S363" i="16" s="1"/>
  <c r="S363" i="18"/>
  <c r="T363" i="16" s="1"/>
  <c r="T363" i="18"/>
  <c r="U363" i="16" s="1"/>
  <c r="M364" i="18"/>
  <c r="N364" i="16" s="1"/>
  <c r="N364" i="18"/>
  <c r="O364" i="16" s="1"/>
  <c r="O364" i="18"/>
  <c r="P364" i="16" s="1"/>
  <c r="P364" i="18"/>
  <c r="Q364" i="16" s="1"/>
  <c r="Q364" i="18"/>
  <c r="R364" i="16" s="1"/>
  <c r="R364" i="18"/>
  <c r="S364" i="16" s="1"/>
  <c r="S364" i="18"/>
  <c r="T364" i="16" s="1"/>
  <c r="T364" i="18"/>
  <c r="U364" i="16" s="1"/>
  <c r="M365" i="18"/>
  <c r="N365" i="16" s="1"/>
  <c r="N365" i="18"/>
  <c r="O365" i="16" s="1"/>
  <c r="O365" i="18"/>
  <c r="P365" i="16" s="1"/>
  <c r="P365" i="18"/>
  <c r="Q365" i="16" s="1"/>
  <c r="Q365" i="18"/>
  <c r="R365" i="16" s="1"/>
  <c r="R365" i="18"/>
  <c r="S365" i="16" s="1"/>
  <c r="S365" i="18"/>
  <c r="T365" i="16" s="1"/>
  <c r="T365" i="18"/>
  <c r="U365" i="16" s="1"/>
  <c r="M366" i="18"/>
  <c r="N366" i="16" s="1"/>
  <c r="N366" i="18"/>
  <c r="O366" i="16" s="1"/>
  <c r="O366" i="18"/>
  <c r="P366" i="16" s="1"/>
  <c r="P366" i="18"/>
  <c r="Q366" i="16" s="1"/>
  <c r="Q366" i="18"/>
  <c r="R366" i="16" s="1"/>
  <c r="R366" i="18"/>
  <c r="S366" i="16" s="1"/>
  <c r="S366" i="18"/>
  <c r="T366" i="16" s="1"/>
  <c r="T366" i="18"/>
  <c r="U366" i="16" s="1"/>
  <c r="M367" i="18"/>
  <c r="N367" i="16" s="1"/>
  <c r="N367" i="18"/>
  <c r="O367" i="16" s="1"/>
  <c r="O367" i="18"/>
  <c r="P367" i="16" s="1"/>
  <c r="P367" i="18"/>
  <c r="Q367" i="16" s="1"/>
  <c r="Q367" i="18"/>
  <c r="R367" i="16" s="1"/>
  <c r="R367" i="18"/>
  <c r="S367" i="16" s="1"/>
  <c r="S367" i="18"/>
  <c r="T367" i="16" s="1"/>
  <c r="T367" i="18"/>
  <c r="U367" i="16" s="1"/>
  <c r="M368" i="18"/>
  <c r="N368" i="16" s="1"/>
  <c r="N368" i="18"/>
  <c r="O368" i="16" s="1"/>
  <c r="O368" i="18"/>
  <c r="P368" i="16" s="1"/>
  <c r="P368" i="18"/>
  <c r="Q368" i="16" s="1"/>
  <c r="Q368" i="18"/>
  <c r="R368" i="16" s="1"/>
  <c r="R368" i="18"/>
  <c r="S368" i="16" s="1"/>
  <c r="S368" i="18"/>
  <c r="T368" i="16" s="1"/>
  <c r="T368" i="18"/>
  <c r="U368" i="16" s="1"/>
  <c r="M369" i="18"/>
  <c r="N369" i="16" s="1"/>
  <c r="N369" i="18"/>
  <c r="O369" i="16" s="1"/>
  <c r="O369" i="18"/>
  <c r="P369" i="16" s="1"/>
  <c r="P369" i="18"/>
  <c r="Q369" i="16" s="1"/>
  <c r="Q369" i="18"/>
  <c r="R369" i="16" s="1"/>
  <c r="R369" i="18"/>
  <c r="S369" i="16" s="1"/>
  <c r="S369" i="18"/>
  <c r="T369" i="16" s="1"/>
  <c r="T369" i="18"/>
  <c r="U369" i="16" s="1"/>
  <c r="M370" i="18"/>
  <c r="N370" i="16" s="1"/>
  <c r="N370" i="18"/>
  <c r="O370" i="16" s="1"/>
  <c r="O370" i="18"/>
  <c r="P370" i="16" s="1"/>
  <c r="P370" i="18"/>
  <c r="Q370" i="16" s="1"/>
  <c r="Q370" i="18"/>
  <c r="R370" i="16" s="1"/>
  <c r="R370" i="18"/>
  <c r="S370" i="16" s="1"/>
  <c r="S370" i="18"/>
  <c r="T370" i="16" s="1"/>
  <c r="T370" i="18"/>
  <c r="U370" i="16" s="1"/>
  <c r="M371" i="18"/>
  <c r="N371" i="16" s="1"/>
  <c r="N371" i="18"/>
  <c r="O371" i="16" s="1"/>
  <c r="O371" i="18"/>
  <c r="P371" i="16" s="1"/>
  <c r="P371" i="18"/>
  <c r="Q371" i="16" s="1"/>
  <c r="Q371" i="18"/>
  <c r="R371" i="16" s="1"/>
  <c r="R371" i="18"/>
  <c r="S371" i="16" s="1"/>
  <c r="S371" i="18"/>
  <c r="T371" i="16" s="1"/>
  <c r="T371" i="18"/>
  <c r="U371" i="16" s="1"/>
  <c r="M372" i="18"/>
  <c r="N372" i="16" s="1"/>
  <c r="N372" i="18"/>
  <c r="O372" i="16" s="1"/>
  <c r="O372" i="18"/>
  <c r="P372" i="16" s="1"/>
  <c r="P372" i="18"/>
  <c r="Q372" i="16" s="1"/>
  <c r="Q372" i="18"/>
  <c r="R372" i="16" s="1"/>
  <c r="R372" i="18"/>
  <c r="S372" i="16" s="1"/>
  <c r="S372" i="18"/>
  <c r="T372" i="16" s="1"/>
  <c r="T372" i="18"/>
  <c r="U372" i="16" s="1"/>
  <c r="M373" i="18"/>
  <c r="N373" i="16" s="1"/>
  <c r="N373" i="18"/>
  <c r="O373" i="16" s="1"/>
  <c r="O373" i="18"/>
  <c r="P373" i="16" s="1"/>
  <c r="P373" i="18"/>
  <c r="Q373" i="16" s="1"/>
  <c r="Q373" i="18"/>
  <c r="R373" i="16" s="1"/>
  <c r="R373" i="18"/>
  <c r="S373" i="16" s="1"/>
  <c r="S373" i="18"/>
  <c r="T373" i="16" s="1"/>
  <c r="T373" i="18"/>
  <c r="U373" i="16" s="1"/>
  <c r="M374" i="18"/>
  <c r="N374" i="16" s="1"/>
  <c r="N374" i="18"/>
  <c r="O374" i="16" s="1"/>
  <c r="O374" i="18"/>
  <c r="P374" i="16" s="1"/>
  <c r="P374" i="18"/>
  <c r="Q374" i="16" s="1"/>
  <c r="Q374" i="18"/>
  <c r="R374" i="16" s="1"/>
  <c r="R374" i="18"/>
  <c r="S374" i="16" s="1"/>
  <c r="S374" i="18"/>
  <c r="T374" i="16" s="1"/>
  <c r="T374" i="18"/>
  <c r="U374" i="16" s="1"/>
  <c r="M375" i="18"/>
  <c r="N375" i="16" s="1"/>
  <c r="N375" i="18"/>
  <c r="O375" i="16" s="1"/>
  <c r="O375" i="18"/>
  <c r="P375" i="16" s="1"/>
  <c r="P375" i="18"/>
  <c r="Q375" i="16" s="1"/>
  <c r="Q375" i="18"/>
  <c r="R375" i="16" s="1"/>
  <c r="R375" i="18"/>
  <c r="S375" i="16" s="1"/>
  <c r="S375" i="18"/>
  <c r="T375" i="16" s="1"/>
  <c r="T375" i="18"/>
  <c r="U375" i="16" s="1"/>
  <c r="M376" i="18"/>
  <c r="N376" i="16" s="1"/>
  <c r="N376" i="18"/>
  <c r="O376" i="16" s="1"/>
  <c r="O376" i="18"/>
  <c r="P376" i="16" s="1"/>
  <c r="P376" i="18"/>
  <c r="Q376" i="16" s="1"/>
  <c r="Q376" i="18"/>
  <c r="R376" i="16" s="1"/>
  <c r="R376" i="18"/>
  <c r="S376" i="16" s="1"/>
  <c r="S376" i="18"/>
  <c r="T376" i="16" s="1"/>
  <c r="T376" i="18"/>
  <c r="U376" i="16" s="1"/>
  <c r="M377" i="18"/>
  <c r="N377" i="16" s="1"/>
  <c r="N377" i="18"/>
  <c r="O377" i="16" s="1"/>
  <c r="O377" i="18"/>
  <c r="P377" i="16" s="1"/>
  <c r="P377" i="18"/>
  <c r="Q377" i="16" s="1"/>
  <c r="Q377" i="18"/>
  <c r="R377" i="16" s="1"/>
  <c r="R377" i="18"/>
  <c r="S377" i="16" s="1"/>
  <c r="S377" i="18"/>
  <c r="T377" i="16" s="1"/>
  <c r="T377" i="18"/>
  <c r="U377" i="16" s="1"/>
  <c r="M378" i="18"/>
  <c r="N378" i="16" s="1"/>
  <c r="N378" i="18"/>
  <c r="O378" i="16" s="1"/>
  <c r="O378" i="18"/>
  <c r="P378" i="16" s="1"/>
  <c r="P378" i="18"/>
  <c r="Q378" i="16" s="1"/>
  <c r="Q378" i="18"/>
  <c r="R378" i="16" s="1"/>
  <c r="R378" i="18"/>
  <c r="S378" i="16" s="1"/>
  <c r="S378" i="18"/>
  <c r="T378" i="16" s="1"/>
  <c r="T378" i="18"/>
  <c r="U378" i="16" s="1"/>
  <c r="M379" i="18"/>
  <c r="N379" i="16" s="1"/>
  <c r="N379" i="18"/>
  <c r="O379" i="16" s="1"/>
  <c r="O379" i="18"/>
  <c r="P379" i="16" s="1"/>
  <c r="P379" i="18"/>
  <c r="Q379" i="16" s="1"/>
  <c r="Q379" i="18"/>
  <c r="R379" i="16" s="1"/>
  <c r="R379" i="18"/>
  <c r="S379" i="16" s="1"/>
  <c r="S379" i="18"/>
  <c r="T379" i="16" s="1"/>
  <c r="T379" i="18"/>
  <c r="U379" i="16" s="1"/>
  <c r="M380" i="18"/>
  <c r="N380" i="16" s="1"/>
  <c r="N380" i="18"/>
  <c r="O380" i="16" s="1"/>
  <c r="O380" i="18"/>
  <c r="P380" i="16" s="1"/>
  <c r="P380" i="18"/>
  <c r="Q380" i="16" s="1"/>
  <c r="Q380" i="18"/>
  <c r="R380" i="16" s="1"/>
  <c r="R380" i="18"/>
  <c r="S380" i="16" s="1"/>
  <c r="S380" i="18"/>
  <c r="T380" i="16" s="1"/>
  <c r="T380" i="18"/>
  <c r="U380" i="16" s="1"/>
  <c r="M381" i="18"/>
  <c r="N381" i="16" s="1"/>
  <c r="N381" i="18"/>
  <c r="O381" i="16" s="1"/>
  <c r="O381" i="18"/>
  <c r="P381" i="16" s="1"/>
  <c r="P381" i="18"/>
  <c r="Q381" i="16" s="1"/>
  <c r="Q381" i="18"/>
  <c r="R381" i="16" s="1"/>
  <c r="R381" i="18"/>
  <c r="S381" i="16" s="1"/>
  <c r="S381" i="18"/>
  <c r="T381" i="16" s="1"/>
  <c r="T381" i="18"/>
  <c r="U381" i="16" s="1"/>
  <c r="M382" i="18"/>
  <c r="N382" i="16" s="1"/>
  <c r="N382" i="18"/>
  <c r="O382" i="16" s="1"/>
  <c r="O382" i="18"/>
  <c r="P382" i="16" s="1"/>
  <c r="P382" i="18"/>
  <c r="Q382" i="16" s="1"/>
  <c r="Q382" i="18"/>
  <c r="R382" i="16" s="1"/>
  <c r="R382" i="18"/>
  <c r="S382" i="16" s="1"/>
  <c r="S382" i="18"/>
  <c r="T382" i="16" s="1"/>
  <c r="T382" i="18"/>
  <c r="U382" i="16" s="1"/>
  <c r="M383" i="18"/>
  <c r="N383" i="16" s="1"/>
  <c r="N383" i="18"/>
  <c r="O383" i="16" s="1"/>
  <c r="O383" i="18"/>
  <c r="P383" i="16" s="1"/>
  <c r="P383" i="18"/>
  <c r="Q383" i="16" s="1"/>
  <c r="Q383" i="18"/>
  <c r="R383" i="16" s="1"/>
  <c r="R383" i="18"/>
  <c r="S383" i="16" s="1"/>
  <c r="S383" i="18"/>
  <c r="T383" i="16" s="1"/>
  <c r="T383" i="18"/>
  <c r="U383" i="16" s="1"/>
  <c r="M384" i="18"/>
  <c r="N384" i="16" s="1"/>
  <c r="N384" i="18"/>
  <c r="O384" i="16" s="1"/>
  <c r="O384" i="18"/>
  <c r="P384" i="16" s="1"/>
  <c r="P384" i="18"/>
  <c r="Q384" i="16" s="1"/>
  <c r="Q384" i="18"/>
  <c r="R384" i="16" s="1"/>
  <c r="R384" i="18"/>
  <c r="S384" i="16" s="1"/>
  <c r="S384" i="18"/>
  <c r="T384" i="16" s="1"/>
  <c r="T384" i="18"/>
  <c r="U384" i="16" s="1"/>
  <c r="M385" i="18"/>
  <c r="N385" i="16" s="1"/>
  <c r="N385" i="18"/>
  <c r="O385" i="16" s="1"/>
  <c r="O385" i="18"/>
  <c r="P385" i="16" s="1"/>
  <c r="P385" i="18"/>
  <c r="Q385" i="16" s="1"/>
  <c r="Q385" i="18"/>
  <c r="R385" i="16" s="1"/>
  <c r="R385" i="18"/>
  <c r="S385" i="16" s="1"/>
  <c r="S385" i="18"/>
  <c r="T385" i="16" s="1"/>
  <c r="T385" i="18"/>
  <c r="U385" i="16" s="1"/>
  <c r="M386" i="18"/>
  <c r="N386" i="16" s="1"/>
  <c r="N386" i="18"/>
  <c r="O386" i="16" s="1"/>
  <c r="O386" i="18"/>
  <c r="P386" i="16" s="1"/>
  <c r="P386" i="18"/>
  <c r="Q386" i="16" s="1"/>
  <c r="Q386" i="18"/>
  <c r="R386" i="16" s="1"/>
  <c r="R386" i="18"/>
  <c r="S386" i="16" s="1"/>
  <c r="S386" i="18"/>
  <c r="T386" i="16" s="1"/>
  <c r="T386" i="18"/>
  <c r="U386" i="16" s="1"/>
  <c r="M387" i="18"/>
  <c r="N387" i="16" s="1"/>
  <c r="N387" i="18"/>
  <c r="O387" i="16" s="1"/>
  <c r="O387" i="18"/>
  <c r="P387" i="16" s="1"/>
  <c r="P387" i="18"/>
  <c r="Q387" i="16" s="1"/>
  <c r="Q387" i="18"/>
  <c r="R387" i="16" s="1"/>
  <c r="R387" i="18"/>
  <c r="S387" i="16" s="1"/>
  <c r="S387" i="18"/>
  <c r="T387" i="16" s="1"/>
  <c r="T387" i="18"/>
  <c r="U387" i="16" s="1"/>
  <c r="M388" i="18"/>
  <c r="N388" i="16" s="1"/>
  <c r="N388" i="18"/>
  <c r="O388" i="16" s="1"/>
  <c r="O388" i="18"/>
  <c r="P388" i="16" s="1"/>
  <c r="P388" i="18"/>
  <c r="Q388" i="16" s="1"/>
  <c r="Q388" i="18"/>
  <c r="R388" i="16" s="1"/>
  <c r="R388" i="18"/>
  <c r="S388" i="16" s="1"/>
  <c r="S388" i="18"/>
  <c r="T388" i="16" s="1"/>
  <c r="T388" i="18"/>
  <c r="U388" i="16" s="1"/>
  <c r="M389" i="18"/>
  <c r="N389" i="16" s="1"/>
  <c r="N389" i="18"/>
  <c r="O389" i="16" s="1"/>
  <c r="O389" i="18"/>
  <c r="P389" i="16" s="1"/>
  <c r="P389" i="18"/>
  <c r="Q389" i="16" s="1"/>
  <c r="Q389" i="18"/>
  <c r="R389" i="16" s="1"/>
  <c r="R389" i="18"/>
  <c r="S389" i="16" s="1"/>
  <c r="S389" i="18"/>
  <c r="T389" i="16" s="1"/>
  <c r="T389" i="18"/>
  <c r="U389" i="16" s="1"/>
  <c r="M390" i="18"/>
  <c r="N390" i="16" s="1"/>
  <c r="N390" i="18"/>
  <c r="O390" i="16" s="1"/>
  <c r="O390" i="18"/>
  <c r="P390" i="16" s="1"/>
  <c r="P390" i="18"/>
  <c r="Q390" i="16" s="1"/>
  <c r="Q390" i="18"/>
  <c r="R390" i="16" s="1"/>
  <c r="R390" i="18"/>
  <c r="S390" i="16" s="1"/>
  <c r="S390" i="18"/>
  <c r="T390" i="16" s="1"/>
  <c r="T390" i="18"/>
  <c r="U390" i="16" s="1"/>
  <c r="M391" i="18"/>
  <c r="N391" i="16" s="1"/>
  <c r="N391" i="18"/>
  <c r="O391" i="16" s="1"/>
  <c r="O391" i="18"/>
  <c r="P391" i="16" s="1"/>
  <c r="P391" i="18"/>
  <c r="Q391" i="16" s="1"/>
  <c r="Q391" i="18"/>
  <c r="R391" i="16" s="1"/>
  <c r="R391" i="18"/>
  <c r="S391" i="16" s="1"/>
  <c r="S391" i="18"/>
  <c r="T391" i="16" s="1"/>
  <c r="T391" i="18"/>
  <c r="U391" i="16" s="1"/>
  <c r="M392" i="18"/>
  <c r="N392" i="16" s="1"/>
  <c r="N392" i="18"/>
  <c r="O392" i="16" s="1"/>
  <c r="O392" i="18"/>
  <c r="P392" i="16" s="1"/>
  <c r="P392" i="18"/>
  <c r="Q392" i="16" s="1"/>
  <c r="Q392" i="18"/>
  <c r="R392" i="16" s="1"/>
  <c r="R392" i="18"/>
  <c r="S392" i="16" s="1"/>
  <c r="S392" i="18"/>
  <c r="T392" i="16" s="1"/>
  <c r="T392" i="18"/>
  <c r="U392" i="16" s="1"/>
  <c r="M393" i="18"/>
  <c r="N393" i="16" s="1"/>
  <c r="N393" i="18"/>
  <c r="O393" i="16" s="1"/>
  <c r="O393" i="18"/>
  <c r="P393" i="16" s="1"/>
  <c r="P393" i="18"/>
  <c r="Q393" i="16" s="1"/>
  <c r="Q393" i="18"/>
  <c r="R393" i="16" s="1"/>
  <c r="R393" i="18"/>
  <c r="S393" i="16" s="1"/>
  <c r="S393" i="18"/>
  <c r="T393" i="16" s="1"/>
  <c r="T393" i="18"/>
  <c r="U393" i="16" s="1"/>
  <c r="M394" i="18"/>
  <c r="N394" i="16" s="1"/>
  <c r="N394" i="18"/>
  <c r="O394" i="16" s="1"/>
  <c r="O394" i="18"/>
  <c r="P394" i="16" s="1"/>
  <c r="P394" i="18"/>
  <c r="Q394" i="16" s="1"/>
  <c r="Q394" i="18"/>
  <c r="R394" i="16" s="1"/>
  <c r="R394" i="18"/>
  <c r="S394" i="16" s="1"/>
  <c r="S394" i="18"/>
  <c r="T394" i="16" s="1"/>
  <c r="T394" i="18"/>
  <c r="U394" i="16" s="1"/>
  <c r="M395" i="18"/>
  <c r="N395" i="16" s="1"/>
  <c r="N395" i="18"/>
  <c r="O395" i="16" s="1"/>
  <c r="O395" i="18"/>
  <c r="P395" i="16" s="1"/>
  <c r="P395" i="18"/>
  <c r="Q395" i="16" s="1"/>
  <c r="Q395" i="18"/>
  <c r="R395" i="16" s="1"/>
  <c r="R395" i="18"/>
  <c r="S395" i="16" s="1"/>
  <c r="S395" i="18"/>
  <c r="T395" i="16" s="1"/>
  <c r="T395" i="18"/>
  <c r="U395" i="16" s="1"/>
  <c r="M396" i="18"/>
  <c r="N396" i="16" s="1"/>
  <c r="N396" i="18"/>
  <c r="O396" i="16" s="1"/>
  <c r="O396" i="18"/>
  <c r="P396" i="16" s="1"/>
  <c r="P396" i="18"/>
  <c r="Q396" i="16" s="1"/>
  <c r="Q396" i="18"/>
  <c r="R396" i="16" s="1"/>
  <c r="R396" i="18"/>
  <c r="S396" i="16" s="1"/>
  <c r="S396" i="18"/>
  <c r="T396" i="16" s="1"/>
  <c r="T396" i="18"/>
  <c r="U396" i="16" s="1"/>
  <c r="M397" i="18"/>
  <c r="N397" i="16" s="1"/>
  <c r="N397" i="18"/>
  <c r="O397" i="16" s="1"/>
  <c r="O397" i="18"/>
  <c r="P397" i="16" s="1"/>
  <c r="P397" i="18"/>
  <c r="Q397" i="16" s="1"/>
  <c r="Q397" i="18"/>
  <c r="R397" i="16" s="1"/>
  <c r="R397" i="18"/>
  <c r="S397" i="16" s="1"/>
  <c r="S397" i="18"/>
  <c r="T397" i="16" s="1"/>
  <c r="T397" i="18"/>
  <c r="U397" i="16" s="1"/>
  <c r="M398" i="18"/>
  <c r="N398" i="16" s="1"/>
  <c r="N398" i="18"/>
  <c r="O398" i="16" s="1"/>
  <c r="O398" i="18"/>
  <c r="P398" i="16" s="1"/>
  <c r="P398" i="18"/>
  <c r="Q398" i="16" s="1"/>
  <c r="Q398" i="18"/>
  <c r="R398" i="16" s="1"/>
  <c r="R398" i="18"/>
  <c r="S398" i="16" s="1"/>
  <c r="S398" i="18"/>
  <c r="T398" i="16" s="1"/>
  <c r="T398" i="18"/>
  <c r="U398" i="16" s="1"/>
  <c r="M399" i="18"/>
  <c r="N399" i="16" s="1"/>
  <c r="N399" i="18"/>
  <c r="O399" i="16" s="1"/>
  <c r="O399" i="18"/>
  <c r="P399" i="16" s="1"/>
  <c r="P399" i="18"/>
  <c r="Q399" i="16" s="1"/>
  <c r="Q399" i="18"/>
  <c r="R399" i="16" s="1"/>
  <c r="R399" i="18"/>
  <c r="S399" i="16" s="1"/>
  <c r="S399" i="18"/>
  <c r="T399" i="16" s="1"/>
  <c r="T399" i="18"/>
  <c r="U399" i="16" s="1"/>
  <c r="M400" i="18"/>
  <c r="N400" i="16" s="1"/>
  <c r="N400" i="18"/>
  <c r="O400" i="16" s="1"/>
  <c r="O400" i="18"/>
  <c r="P400" i="16" s="1"/>
  <c r="P400" i="18"/>
  <c r="Q400" i="16" s="1"/>
  <c r="Q400" i="18"/>
  <c r="R400" i="16" s="1"/>
  <c r="R400" i="18"/>
  <c r="S400" i="16" s="1"/>
  <c r="S400" i="18"/>
  <c r="T400" i="16" s="1"/>
  <c r="T400" i="18"/>
  <c r="U400" i="16" s="1"/>
  <c r="M401" i="18"/>
  <c r="N401" i="16" s="1"/>
  <c r="N401" i="18"/>
  <c r="O401" i="16" s="1"/>
  <c r="O401" i="18"/>
  <c r="P401" i="16" s="1"/>
  <c r="P401" i="18"/>
  <c r="Q401" i="16" s="1"/>
  <c r="Q401" i="18"/>
  <c r="R401" i="16" s="1"/>
  <c r="R401" i="18"/>
  <c r="S401" i="16" s="1"/>
  <c r="S401" i="18"/>
  <c r="T401" i="16" s="1"/>
  <c r="T401" i="18"/>
  <c r="U401" i="16" s="1"/>
  <c r="M402" i="18"/>
  <c r="N402" i="16" s="1"/>
  <c r="N402" i="18"/>
  <c r="O402" i="16" s="1"/>
  <c r="O402" i="18"/>
  <c r="P402" i="16" s="1"/>
  <c r="P402" i="18"/>
  <c r="Q402" i="16" s="1"/>
  <c r="Q402" i="18"/>
  <c r="R402" i="16" s="1"/>
  <c r="R402" i="18"/>
  <c r="S402" i="16" s="1"/>
  <c r="S402" i="18"/>
  <c r="T402" i="16" s="1"/>
  <c r="T402" i="18"/>
  <c r="U402" i="16" s="1"/>
  <c r="M403" i="18"/>
  <c r="N403" i="16" s="1"/>
  <c r="N403" i="18"/>
  <c r="O403" i="16" s="1"/>
  <c r="O403" i="18"/>
  <c r="P403" i="16" s="1"/>
  <c r="P403" i="18"/>
  <c r="Q403" i="16" s="1"/>
  <c r="Q403" i="18"/>
  <c r="R403" i="16" s="1"/>
  <c r="R403" i="18"/>
  <c r="S403" i="16" s="1"/>
  <c r="S403" i="18"/>
  <c r="T403" i="16" s="1"/>
  <c r="T403" i="18"/>
  <c r="U403" i="16" s="1"/>
  <c r="M404" i="18"/>
  <c r="N404" i="16" s="1"/>
  <c r="N404" i="18"/>
  <c r="O404" i="16" s="1"/>
  <c r="O404" i="18"/>
  <c r="P404" i="16" s="1"/>
  <c r="P404" i="18"/>
  <c r="Q404" i="16" s="1"/>
  <c r="Q404" i="18"/>
  <c r="R404" i="16" s="1"/>
  <c r="R404" i="18"/>
  <c r="S404" i="16" s="1"/>
  <c r="S404" i="18"/>
  <c r="T404" i="16" s="1"/>
  <c r="T404" i="18"/>
  <c r="U404" i="16" s="1"/>
  <c r="M405" i="18"/>
  <c r="N405" i="16" s="1"/>
  <c r="N405" i="18"/>
  <c r="O405" i="16" s="1"/>
  <c r="O405" i="18"/>
  <c r="P405" i="16" s="1"/>
  <c r="P405" i="18"/>
  <c r="Q405" i="16" s="1"/>
  <c r="Q405" i="18"/>
  <c r="R405" i="16" s="1"/>
  <c r="R405" i="18"/>
  <c r="S405" i="16" s="1"/>
  <c r="S405" i="18"/>
  <c r="T405" i="16" s="1"/>
  <c r="T405" i="18"/>
  <c r="U405" i="16" s="1"/>
  <c r="M406" i="18"/>
  <c r="N406" i="16" s="1"/>
  <c r="N406" i="18"/>
  <c r="O406" i="16" s="1"/>
  <c r="O406" i="18"/>
  <c r="P406" i="16" s="1"/>
  <c r="P406" i="18"/>
  <c r="Q406" i="16" s="1"/>
  <c r="Q406" i="18"/>
  <c r="R406" i="16" s="1"/>
  <c r="R406" i="18"/>
  <c r="S406" i="16" s="1"/>
  <c r="S406" i="18"/>
  <c r="T406" i="16" s="1"/>
  <c r="T406" i="18"/>
  <c r="U406" i="16" s="1"/>
  <c r="M407" i="18"/>
  <c r="N407" i="16" s="1"/>
  <c r="N407" i="18"/>
  <c r="O407" i="16" s="1"/>
  <c r="O407" i="18"/>
  <c r="P407" i="16" s="1"/>
  <c r="P407" i="18"/>
  <c r="Q407" i="16" s="1"/>
  <c r="Q407" i="18"/>
  <c r="R407" i="16" s="1"/>
  <c r="R407" i="18"/>
  <c r="S407" i="16" s="1"/>
  <c r="S407" i="18"/>
  <c r="T407" i="16" s="1"/>
  <c r="T407" i="18"/>
  <c r="U407" i="16" s="1"/>
  <c r="M408" i="18"/>
  <c r="N408" i="16" s="1"/>
  <c r="N408" i="18"/>
  <c r="O408" i="16" s="1"/>
  <c r="O408" i="18"/>
  <c r="P408" i="16" s="1"/>
  <c r="P408" i="18"/>
  <c r="Q408" i="16" s="1"/>
  <c r="Q408" i="18"/>
  <c r="R408" i="16" s="1"/>
  <c r="R408" i="18"/>
  <c r="S408" i="16" s="1"/>
  <c r="S408" i="18"/>
  <c r="T408" i="16" s="1"/>
  <c r="T408" i="18"/>
  <c r="U408" i="16" s="1"/>
  <c r="M409" i="18"/>
  <c r="N409" i="16" s="1"/>
  <c r="N409" i="18"/>
  <c r="O409" i="16" s="1"/>
  <c r="O409" i="18"/>
  <c r="P409" i="16" s="1"/>
  <c r="P409" i="18"/>
  <c r="Q409" i="16" s="1"/>
  <c r="Q409" i="18"/>
  <c r="R409" i="16" s="1"/>
  <c r="R409" i="18"/>
  <c r="S409" i="16" s="1"/>
  <c r="S409" i="18"/>
  <c r="T409" i="16" s="1"/>
  <c r="T409" i="18"/>
  <c r="U409" i="16" s="1"/>
  <c r="M410" i="18"/>
  <c r="N410" i="16" s="1"/>
  <c r="N410" i="18"/>
  <c r="O410" i="16" s="1"/>
  <c r="O410" i="18"/>
  <c r="P410" i="16" s="1"/>
  <c r="P410" i="18"/>
  <c r="Q410" i="16" s="1"/>
  <c r="Q410" i="18"/>
  <c r="R410" i="16" s="1"/>
  <c r="R410" i="18"/>
  <c r="S410" i="16" s="1"/>
  <c r="S410" i="18"/>
  <c r="T410" i="16" s="1"/>
  <c r="T410" i="18"/>
  <c r="U410" i="16" s="1"/>
  <c r="M411" i="18"/>
  <c r="N411" i="16" s="1"/>
  <c r="N411" i="18"/>
  <c r="O411" i="16" s="1"/>
  <c r="O411" i="18"/>
  <c r="P411" i="16" s="1"/>
  <c r="P411" i="18"/>
  <c r="Q411" i="16" s="1"/>
  <c r="Q411" i="18"/>
  <c r="R411" i="16" s="1"/>
  <c r="R411" i="18"/>
  <c r="S411" i="16" s="1"/>
  <c r="S411" i="18"/>
  <c r="T411" i="16" s="1"/>
  <c r="T411" i="18"/>
  <c r="U411" i="16" s="1"/>
  <c r="M412" i="18"/>
  <c r="N412" i="16" s="1"/>
  <c r="N412" i="18"/>
  <c r="O412" i="16" s="1"/>
  <c r="O412" i="18"/>
  <c r="P412" i="16" s="1"/>
  <c r="P412" i="18"/>
  <c r="Q412" i="16" s="1"/>
  <c r="Q412" i="18"/>
  <c r="R412" i="16" s="1"/>
  <c r="R412" i="18"/>
  <c r="S412" i="16" s="1"/>
  <c r="S412" i="18"/>
  <c r="T412" i="16" s="1"/>
  <c r="T412" i="18"/>
  <c r="U412" i="16" s="1"/>
  <c r="M413" i="18"/>
  <c r="N413" i="16" s="1"/>
  <c r="N413" i="18"/>
  <c r="O413" i="16" s="1"/>
  <c r="O413" i="18"/>
  <c r="P413" i="16" s="1"/>
  <c r="P413" i="18"/>
  <c r="Q413" i="16" s="1"/>
  <c r="Q413" i="18"/>
  <c r="R413" i="16" s="1"/>
  <c r="R413" i="18"/>
  <c r="S413" i="16" s="1"/>
  <c r="S413" i="18"/>
  <c r="T413" i="16" s="1"/>
  <c r="T413" i="18"/>
  <c r="U413" i="16" s="1"/>
  <c r="M414" i="18"/>
  <c r="N414" i="16" s="1"/>
  <c r="N414" i="18"/>
  <c r="O414" i="16" s="1"/>
  <c r="O414" i="18"/>
  <c r="P414" i="16" s="1"/>
  <c r="P414" i="18"/>
  <c r="Q414" i="16" s="1"/>
  <c r="Q414" i="18"/>
  <c r="R414" i="16" s="1"/>
  <c r="R414" i="18"/>
  <c r="S414" i="16" s="1"/>
  <c r="S414" i="18"/>
  <c r="T414" i="16" s="1"/>
  <c r="T414" i="18"/>
  <c r="U414" i="16" s="1"/>
  <c r="M415" i="18"/>
  <c r="N415" i="16" s="1"/>
  <c r="N415" i="18"/>
  <c r="O415" i="16" s="1"/>
  <c r="O415" i="18"/>
  <c r="P415" i="16" s="1"/>
  <c r="P415" i="18"/>
  <c r="Q415" i="16" s="1"/>
  <c r="Q415" i="18"/>
  <c r="R415" i="16" s="1"/>
  <c r="R415" i="18"/>
  <c r="S415" i="16" s="1"/>
  <c r="S415" i="18"/>
  <c r="T415" i="16" s="1"/>
  <c r="T415" i="18"/>
  <c r="U415" i="16" s="1"/>
  <c r="M416" i="18"/>
  <c r="N416" i="16" s="1"/>
  <c r="N416" i="18"/>
  <c r="O416" i="16" s="1"/>
  <c r="O416" i="18"/>
  <c r="P416" i="16" s="1"/>
  <c r="P416" i="18"/>
  <c r="Q416" i="16" s="1"/>
  <c r="Q416" i="18"/>
  <c r="R416" i="16" s="1"/>
  <c r="R416" i="18"/>
  <c r="S416" i="16" s="1"/>
  <c r="S416" i="18"/>
  <c r="T416" i="16" s="1"/>
  <c r="T416" i="18"/>
  <c r="U416" i="16" s="1"/>
  <c r="M417" i="18"/>
  <c r="N417" i="16" s="1"/>
  <c r="N417" i="18"/>
  <c r="O417" i="16" s="1"/>
  <c r="O417" i="18"/>
  <c r="P417" i="16" s="1"/>
  <c r="P417" i="18"/>
  <c r="Q417" i="16" s="1"/>
  <c r="Q417" i="18"/>
  <c r="R417" i="16" s="1"/>
  <c r="R417" i="18"/>
  <c r="S417" i="16" s="1"/>
  <c r="S417" i="18"/>
  <c r="T417" i="16" s="1"/>
  <c r="T417" i="18"/>
  <c r="U417" i="16" s="1"/>
  <c r="M418" i="18"/>
  <c r="N418" i="16" s="1"/>
  <c r="N418" i="18"/>
  <c r="O418" i="16" s="1"/>
  <c r="O418" i="18"/>
  <c r="P418" i="16" s="1"/>
  <c r="P418" i="18"/>
  <c r="Q418" i="16" s="1"/>
  <c r="Q418" i="18"/>
  <c r="R418" i="16" s="1"/>
  <c r="R418" i="18"/>
  <c r="S418" i="16" s="1"/>
  <c r="S418" i="18"/>
  <c r="T418" i="16" s="1"/>
  <c r="T418" i="18"/>
  <c r="U418" i="16" s="1"/>
  <c r="M419" i="18"/>
  <c r="N419" i="16" s="1"/>
  <c r="N419" i="18"/>
  <c r="O419" i="16" s="1"/>
  <c r="O419" i="18"/>
  <c r="P419" i="16" s="1"/>
  <c r="P419" i="18"/>
  <c r="Q419" i="16" s="1"/>
  <c r="Q419" i="18"/>
  <c r="R419" i="16" s="1"/>
  <c r="R419" i="18"/>
  <c r="S419" i="16" s="1"/>
  <c r="S419" i="18"/>
  <c r="T419" i="16" s="1"/>
  <c r="T419" i="18"/>
  <c r="U419" i="16" s="1"/>
  <c r="M420" i="18"/>
  <c r="N420" i="16" s="1"/>
  <c r="N420" i="18"/>
  <c r="O420" i="16" s="1"/>
  <c r="O420" i="18"/>
  <c r="P420" i="16" s="1"/>
  <c r="P420" i="18"/>
  <c r="Q420" i="16" s="1"/>
  <c r="Q420" i="18"/>
  <c r="R420" i="16" s="1"/>
  <c r="R420" i="18"/>
  <c r="S420" i="16" s="1"/>
  <c r="S420" i="18"/>
  <c r="T420" i="16" s="1"/>
  <c r="T420" i="18"/>
  <c r="U420" i="16" s="1"/>
  <c r="M421" i="18"/>
  <c r="N421" i="16" s="1"/>
  <c r="N421" i="18"/>
  <c r="O421" i="16" s="1"/>
  <c r="O421" i="18"/>
  <c r="P421" i="16" s="1"/>
  <c r="P421" i="18"/>
  <c r="Q421" i="16" s="1"/>
  <c r="Q421" i="18"/>
  <c r="R421" i="16" s="1"/>
  <c r="R421" i="18"/>
  <c r="S421" i="16" s="1"/>
  <c r="S421" i="18"/>
  <c r="T421" i="16" s="1"/>
  <c r="T421" i="18"/>
  <c r="U421" i="16" s="1"/>
  <c r="M422" i="18"/>
  <c r="N422" i="16" s="1"/>
  <c r="N422" i="18"/>
  <c r="O422" i="16" s="1"/>
  <c r="O422" i="18"/>
  <c r="P422" i="16" s="1"/>
  <c r="P422" i="18"/>
  <c r="Q422" i="16" s="1"/>
  <c r="Q422" i="18"/>
  <c r="R422" i="16" s="1"/>
  <c r="R422" i="18"/>
  <c r="S422" i="16" s="1"/>
  <c r="S422" i="18"/>
  <c r="T422" i="16" s="1"/>
  <c r="T422" i="18"/>
  <c r="U422" i="16" s="1"/>
  <c r="M423" i="18"/>
  <c r="N423" i="16" s="1"/>
  <c r="N423" i="18"/>
  <c r="O423" i="16" s="1"/>
  <c r="O423" i="18"/>
  <c r="P423" i="16" s="1"/>
  <c r="P423" i="18"/>
  <c r="Q423" i="16" s="1"/>
  <c r="Q423" i="18"/>
  <c r="R423" i="16" s="1"/>
  <c r="R423" i="18"/>
  <c r="S423" i="16" s="1"/>
  <c r="S423" i="18"/>
  <c r="T423" i="16" s="1"/>
  <c r="T423" i="18"/>
  <c r="U423" i="16" s="1"/>
  <c r="M424" i="18"/>
  <c r="N424" i="16" s="1"/>
  <c r="N424" i="18"/>
  <c r="O424" i="16" s="1"/>
  <c r="O424" i="18"/>
  <c r="P424" i="16" s="1"/>
  <c r="P424" i="18"/>
  <c r="Q424" i="16" s="1"/>
  <c r="Q424" i="18"/>
  <c r="R424" i="16" s="1"/>
  <c r="R424" i="18"/>
  <c r="S424" i="16" s="1"/>
  <c r="S424" i="18"/>
  <c r="T424" i="16" s="1"/>
  <c r="T424" i="18"/>
  <c r="U424" i="16" s="1"/>
  <c r="M425" i="18"/>
  <c r="N425" i="16" s="1"/>
  <c r="N425" i="18"/>
  <c r="O425" i="16" s="1"/>
  <c r="O425" i="18"/>
  <c r="P425" i="16" s="1"/>
  <c r="P425" i="18"/>
  <c r="Q425" i="16" s="1"/>
  <c r="Q425" i="18"/>
  <c r="R425" i="16" s="1"/>
  <c r="R425" i="18"/>
  <c r="S425" i="16" s="1"/>
  <c r="S425" i="18"/>
  <c r="T425" i="16" s="1"/>
  <c r="T425" i="18"/>
  <c r="U425" i="16" s="1"/>
  <c r="M426" i="18"/>
  <c r="N426" i="16" s="1"/>
  <c r="N426" i="18"/>
  <c r="O426" i="16" s="1"/>
  <c r="O426" i="18"/>
  <c r="P426" i="16" s="1"/>
  <c r="P426" i="18"/>
  <c r="Q426" i="16" s="1"/>
  <c r="Q426" i="18"/>
  <c r="R426" i="16" s="1"/>
  <c r="R426" i="18"/>
  <c r="S426" i="16" s="1"/>
  <c r="S426" i="18"/>
  <c r="T426" i="16" s="1"/>
  <c r="T426" i="18"/>
  <c r="U426" i="16" s="1"/>
  <c r="M427" i="18"/>
  <c r="N427" i="16" s="1"/>
  <c r="N427" i="18"/>
  <c r="O427" i="16" s="1"/>
  <c r="O427" i="18"/>
  <c r="P427" i="16" s="1"/>
  <c r="P427" i="18"/>
  <c r="Q427" i="16" s="1"/>
  <c r="Q427" i="18"/>
  <c r="R427" i="16" s="1"/>
  <c r="R427" i="18"/>
  <c r="S427" i="16" s="1"/>
  <c r="S427" i="18"/>
  <c r="T427" i="16" s="1"/>
  <c r="T427" i="18"/>
  <c r="U427" i="16" s="1"/>
  <c r="M428" i="18"/>
  <c r="N428" i="16" s="1"/>
  <c r="N428" i="18"/>
  <c r="O428" i="16" s="1"/>
  <c r="O428" i="18"/>
  <c r="P428" i="16" s="1"/>
  <c r="P428" i="18"/>
  <c r="Q428" i="16" s="1"/>
  <c r="Q428" i="18"/>
  <c r="R428" i="16" s="1"/>
  <c r="R428" i="18"/>
  <c r="S428" i="16" s="1"/>
  <c r="S428" i="18"/>
  <c r="T428" i="16" s="1"/>
  <c r="T428" i="18"/>
  <c r="U428" i="16" s="1"/>
  <c r="M429" i="18"/>
  <c r="N429" i="16" s="1"/>
  <c r="N429" i="18"/>
  <c r="O429" i="16" s="1"/>
  <c r="O429" i="18"/>
  <c r="P429" i="16" s="1"/>
  <c r="P429" i="18"/>
  <c r="Q429" i="16" s="1"/>
  <c r="Q429" i="18"/>
  <c r="R429" i="16" s="1"/>
  <c r="R429" i="18"/>
  <c r="S429" i="16" s="1"/>
  <c r="S429" i="18"/>
  <c r="T429" i="16" s="1"/>
  <c r="T429" i="18"/>
  <c r="U429" i="16" s="1"/>
  <c r="M430" i="18"/>
  <c r="N430" i="16" s="1"/>
  <c r="N430" i="18"/>
  <c r="O430" i="16" s="1"/>
  <c r="O430" i="18"/>
  <c r="P430" i="16" s="1"/>
  <c r="P430" i="18"/>
  <c r="Q430" i="16" s="1"/>
  <c r="Q430" i="18"/>
  <c r="R430" i="16" s="1"/>
  <c r="R430" i="18"/>
  <c r="S430" i="16" s="1"/>
  <c r="S430" i="18"/>
  <c r="T430" i="16" s="1"/>
  <c r="T430" i="18"/>
  <c r="U430" i="16" s="1"/>
  <c r="M431" i="18"/>
  <c r="N431" i="16" s="1"/>
  <c r="N431" i="18"/>
  <c r="O431" i="16" s="1"/>
  <c r="O431" i="18"/>
  <c r="P431" i="16" s="1"/>
  <c r="P431" i="18"/>
  <c r="Q431" i="16" s="1"/>
  <c r="Q431" i="18"/>
  <c r="R431" i="16" s="1"/>
  <c r="R431" i="18"/>
  <c r="S431" i="16" s="1"/>
  <c r="S431" i="18"/>
  <c r="T431" i="16" s="1"/>
  <c r="T431" i="18"/>
  <c r="U431" i="16" s="1"/>
  <c r="M432" i="18"/>
  <c r="N432" i="16" s="1"/>
  <c r="N432" i="18"/>
  <c r="O432" i="16" s="1"/>
  <c r="O432" i="18"/>
  <c r="P432" i="16" s="1"/>
  <c r="P432" i="18"/>
  <c r="Q432" i="16" s="1"/>
  <c r="Q432" i="18"/>
  <c r="R432" i="16" s="1"/>
  <c r="R432" i="18"/>
  <c r="S432" i="16" s="1"/>
  <c r="S432" i="18"/>
  <c r="T432" i="16" s="1"/>
  <c r="T432" i="18"/>
  <c r="U432" i="16" s="1"/>
  <c r="M433" i="18"/>
  <c r="N433" i="16" s="1"/>
  <c r="N433" i="18"/>
  <c r="O433" i="16" s="1"/>
  <c r="O433" i="18"/>
  <c r="P433" i="16" s="1"/>
  <c r="P433" i="18"/>
  <c r="Q433" i="16" s="1"/>
  <c r="Q433" i="18"/>
  <c r="R433" i="16" s="1"/>
  <c r="R433" i="18"/>
  <c r="S433" i="16" s="1"/>
  <c r="S433" i="18"/>
  <c r="T433" i="16" s="1"/>
  <c r="T433" i="18"/>
  <c r="U433" i="16" s="1"/>
  <c r="M434" i="18"/>
  <c r="N434" i="16" s="1"/>
  <c r="N434" i="18"/>
  <c r="O434" i="16" s="1"/>
  <c r="O434" i="18"/>
  <c r="P434" i="16" s="1"/>
  <c r="P434" i="18"/>
  <c r="Q434" i="16" s="1"/>
  <c r="Q434" i="18"/>
  <c r="R434" i="16" s="1"/>
  <c r="R434" i="18"/>
  <c r="S434" i="16" s="1"/>
  <c r="S434" i="18"/>
  <c r="T434" i="16" s="1"/>
  <c r="T434" i="18"/>
  <c r="U434" i="16" s="1"/>
  <c r="M435" i="18"/>
  <c r="N435" i="16" s="1"/>
  <c r="N435" i="18"/>
  <c r="O435" i="16" s="1"/>
  <c r="O435" i="18"/>
  <c r="P435" i="16" s="1"/>
  <c r="P435" i="18"/>
  <c r="Q435" i="16" s="1"/>
  <c r="Q435" i="18"/>
  <c r="R435" i="16" s="1"/>
  <c r="R435" i="18"/>
  <c r="S435" i="16" s="1"/>
  <c r="S435" i="18"/>
  <c r="T435" i="16" s="1"/>
  <c r="T435" i="18"/>
  <c r="U435" i="16" s="1"/>
  <c r="M436" i="18"/>
  <c r="N436" i="16" s="1"/>
  <c r="N436" i="18"/>
  <c r="O436" i="16" s="1"/>
  <c r="O436" i="18"/>
  <c r="P436" i="16" s="1"/>
  <c r="P436" i="18"/>
  <c r="Q436" i="16" s="1"/>
  <c r="Q436" i="18"/>
  <c r="R436" i="16" s="1"/>
  <c r="R436" i="18"/>
  <c r="S436" i="16" s="1"/>
  <c r="S436" i="18"/>
  <c r="T436" i="16" s="1"/>
  <c r="T436" i="18"/>
  <c r="U436" i="16" s="1"/>
  <c r="M437" i="18"/>
  <c r="N437" i="16" s="1"/>
  <c r="N437" i="18"/>
  <c r="O437" i="16" s="1"/>
  <c r="O437" i="18"/>
  <c r="P437" i="16" s="1"/>
  <c r="P437" i="18"/>
  <c r="Q437" i="16" s="1"/>
  <c r="Q437" i="18"/>
  <c r="R437" i="16" s="1"/>
  <c r="R437" i="18"/>
  <c r="S437" i="16" s="1"/>
  <c r="S437" i="18"/>
  <c r="T437" i="16" s="1"/>
  <c r="T437" i="18"/>
  <c r="U437" i="16" s="1"/>
  <c r="M438" i="18"/>
  <c r="N438" i="16" s="1"/>
  <c r="N438" i="18"/>
  <c r="O438" i="16" s="1"/>
  <c r="O438" i="18"/>
  <c r="P438" i="16" s="1"/>
  <c r="P438" i="18"/>
  <c r="Q438" i="16" s="1"/>
  <c r="Q438" i="18"/>
  <c r="R438" i="16" s="1"/>
  <c r="R438" i="18"/>
  <c r="S438" i="16" s="1"/>
  <c r="S438" i="18"/>
  <c r="T438" i="16" s="1"/>
  <c r="T438" i="18"/>
  <c r="U438" i="16" s="1"/>
  <c r="M439" i="18"/>
  <c r="N439" i="16" s="1"/>
  <c r="N439" i="18"/>
  <c r="O439" i="16" s="1"/>
  <c r="O439" i="18"/>
  <c r="P439" i="16" s="1"/>
  <c r="P439" i="18"/>
  <c r="Q439" i="16" s="1"/>
  <c r="Q439" i="18"/>
  <c r="R439" i="16" s="1"/>
  <c r="R439" i="18"/>
  <c r="S439" i="16" s="1"/>
  <c r="S439" i="18"/>
  <c r="T439" i="16" s="1"/>
  <c r="T439" i="18"/>
  <c r="U439" i="16" s="1"/>
  <c r="M440" i="18"/>
  <c r="N440" i="16" s="1"/>
  <c r="N440" i="18"/>
  <c r="O440" i="16" s="1"/>
  <c r="O440" i="18"/>
  <c r="P440" i="16" s="1"/>
  <c r="P440" i="18"/>
  <c r="Q440" i="16" s="1"/>
  <c r="Q440" i="18"/>
  <c r="R440" i="16" s="1"/>
  <c r="R440" i="18"/>
  <c r="S440" i="16" s="1"/>
  <c r="S440" i="18"/>
  <c r="T440" i="16" s="1"/>
  <c r="T440" i="18"/>
  <c r="U440" i="16" s="1"/>
  <c r="M441" i="18"/>
  <c r="N441" i="16" s="1"/>
  <c r="N441" i="18"/>
  <c r="O441" i="16" s="1"/>
  <c r="O441" i="18"/>
  <c r="P441" i="16" s="1"/>
  <c r="P441" i="18"/>
  <c r="Q441" i="16" s="1"/>
  <c r="Q441" i="18"/>
  <c r="R441" i="16" s="1"/>
  <c r="R441" i="18"/>
  <c r="S441" i="16" s="1"/>
  <c r="S441" i="18"/>
  <c r="T441" i="16" s="1"/>
  <c r="T441" i="18"/>
  <c r="U441" i="16" s="1"/>
  <c r="M442" i="18"/>
  <c r="N442" i="16" s="1"/>
  <c r="N442" i="18"/>
  <c r="O442" i="16" s="1"/>
  <c r="O442" i="18"/>
  <c r="P442" i="16" s="1"/>
  <c r="P442" i="18"/>
  <c r="Q442" i="16" s="1"/>
  <c r="Q442" i="18"/>
  <c r="R442" i="16" s="1"/>
  <c r="R442" i="18"/>
  <c r="S442" i="16" s="1"/>
  <c r="S442" i="18"/>
  <c r="T442" i="16" s="1"/>
  <c r="T442" i="18"/>
  <c r="U442" i="16" s="1"/>
  <c r="M443" i="18"/>
  <c r="N443" i="16" s="1"/>
  <c r="N443" i="18"/>
  <c r="O443" i="16" s="1"/>
  <c r="O443" i="18"/>
  <c r="P443" i="16" s="1"/>
  <c r="P443" i="18"/>
  <c r="Q443" i="16" s="1"/>
  <c r="Q443" i="18"/>
  <c r="R443" i="16" s="1"/>
  <c r="R443" i="18"/>
  <c r="S443" i="16" s="1"/>
  <c r="S443" i="18"/>
  <c r="T443" i="16" s="1"/>
  <c r="T443" i="18"/>
  <c r="U443" i="16" s="1"/>
  <c r="M444" i="18"/>
  <c r="N444" i="16" s="1"/>
  <c r="N444" i="18"/>
  <c r="O444" i="16" s="1"/>
  <c r="O444" i="18"/>
  <c r="P444" i="16" s="1"/>
  <c r="P444" i="18"/>
  <c r="Q444" i="16" s="1"/>
  <c r="Q444" i="18"/>
  <c r="R444" i="16" s="1"/>
  <c r="R444" i="18"/>
  <c r="S444" i="16" s="1"/>
  <c r="S444" i="18"/>
  <c r="T444" i="16" s="1"/>
  <c r="T444" i="18"/>
  <c r="U444" i="16" s="1"/>
  <c r="M445" i="18"/>
  <c r="N445" i="16" s="1"/>
  <c r="N445" i="18"/>
  <c r="O445" i="16" s="1"/>
  <c r="O445" i="18"/>
  <c r="P445" i="16" s="1"/>
  <c r="P445" i="18"/>
  <c r="Q445" i="16" s="1"/>
  <c r="Q445" i="18"/>
  <c r="R445" i="16" s="1"/>
  <c r="R445" i="18"/>
  <c r="S445" i="16" s="1"/>
  <c r="S445" i="18"/>
  <c r="T445" i="16" s="1"/>
  <c r="T445" i="18"/>
  <c r="U445" i="16" s="1"/>
  <c r="M446" i="18"/>
  <c r="N446" i="16" s="1"/>
  <c r="N446" i="18"/>
  <c r="O446" i="16" s="1"/>
  <c r="O446" i="18"/>
  <c r="P446" i="16" s="1"/>
  <c r="P446" i="18"/>
  <c r="Q446" i="16" s="1"/>
  <c r="Q446" i="18"/>
  <c r="R446" i="16" s="1"/>
  <c r="R446" i="18"/>
  <c r="S446" i="16" s="1"/>
  <c r="S446" i="18"/>
  <c r="T446" i="16" s="1"/>
  <c r="T446" i="18"/>
  <c r="U446" i="16" s="1"/>
  <c r="M447" i="18"/>
  <c r="N447" i="16" s="1"/>
  <c r="N447" i="18"/>
  <c r="O447" i="16" s="1"/>
  <c r="O447" i="18"/>
  <c r="P447" i="16" s="1"/>
  <c r="P447" i="18"/>
  <c r="Q447" i="16" s="1"/>
  <c r="Q447" i="18"/>
  <c r="R447" i="16" s="1"/>
  <c r="R447" i="18"/>
  <c r="S447" i="16" s="1"/>
  <c r="S447" i="18"/>
  <c r="T447" i="16" s="1"/>
  <c r="T447" i="18"/>
  <c r="U447" i="16" s="1"/>
  <c r="M448" i="18"/>
  <c r="N448" i="16" s="1"/>
  <c r="N448" i="18"/>
  <c r="O448" i="16" s="1"/>
  <c r="O448" i="18"/>
  <c r="P448" i="16" s="1"/>
  <c r="P448" i="18"/>
  <c r="Q448" i="16" s="1"/>
  <c r="Q448" i="18"/>
  <c r="R448" i="16" s="1"/>
  <c r="R448" i="18"/>
  <c r="S448" i="16" s="1"/>
  <c r="S448" i="18"/>
  <c r="T448" i="16" s="1"/>
  <c r="T448" i="18"/>
  <c r="U448" i="16" s="1"/>
  <c r="M449" i="18"/>
  <c r="N449" i="16" s="1"/>
  <c r="N449" i="18"/>
  <c r="O449" i="16" s="1"/>
  <c r="O449" i="18"/>
  <c r="P449" i="16" s="1"/>
  <c r="P449" i="18"/>
  <c r="Q449" i="16" s="1"/>
  <c r="Q449" i="18"/>
  <c r="R449" i="16" s="1"/>
  <c r="R449" i="18"/>
  <c r="S449" i="16" s="1"/>
  <c r="S449" i="18"/>
  <c r="T449" i="16" s="1"/>
  <c r="T449" i="18"/>
  <c r="U449" i="16" s="1"/>
  <c r="M450" i="18"/>
  <c r="N450" i="16" s="1"/>
  <c r="N450" i="18"/>
  <c r="O450" i="16" s="1"/>
  <c r="O450" i="18"/>
  <c r="P450" i="16" s="1"/>
  <c r="P450" i="18"/>
  <c r="Q450" i="16" s="1"/>
  <c r="Q450" i="18"/>
  <c r="R450" i="16" s="1"/>
  <c r="R450" i="18"/>
  <c r="S450" i="16" s="1"/>
  <c r="S450" i="18"/>
  <c r="T450" i="16" s="1"/>
  <c r="T450" i="18"/>
  <c r="U450" i="16" s="1"/>
  <c r="M451" i="18"/>
  <c r="N451" i="16" s="1"/>
  <c r="N451" i="18"/>
  <c r="O451" i="16" s="1"/>
  <c r="O451" i="18"/>
  <c r="P451" i="16" s="1"/>
  <c r="P451" i="18"/>
  <c r="Q451" i="16" s="1"/>
  <c r="Q451" i="18"/>
  <c r="R451" i="16" s="1"/>
  <c r="R451" i="18"/>
  <c r="S451" i="16" s="1"/>
  <c r="S451" i="18"/>
  <c r="T451" i="16" s="1"/>
  <c r="T451" i="18"/>
  <c r="U451" i="16" s="1"/>
  <c r="M452" i="18"/>
  <c r="N452" i="16" s="1"/>
  <c r="N452" i="18"/>
  <c r="O452" i="16" s="1"/>
  <c r="O452" i="18"/>
  <c r="P452" i="16" s="1"/>
  <c r="P452" i="18"/>
  <c r="Q452" i="16" s="1"/>
  <c r="Q452" i="18"/>
  <c r="R452" i="16" s="1"/>
  <c r="R452" i="18"/>
  <c r="S452" i="16" s="1"/>
  <c r="S452" i="18"/>
  <c r="T452" i="16" s="1"/>
  <c r="T452" i="18"/>
  <c r="U452" i="16" s="1"/>
  <c r="M453" i="18"/>
  <c r="N453" i="16" s="1"/>
  <c r="N453" i="18"/>
  <c r="O453" i="16" s="1"/>
  <c r="O453" i="18"/>
  <c r="P453" i="16" s="1"/>
  <c r="P453" i="18"/>
  <c r="Q453" i="16" s="1"/>
  <c r="Q453" i="18"/>
  <c r="R453" i="16" s="1"/>
  <c r="R453" i="18"/>
  <c r="S453" i="16" s="1"/>
  <c r="S453" i="18"/>
  <c r="T453" i="16" s="1"/>
  <c r="T453" i="18"/>
  <c r="U453" i="16" s="1"/>
  <c r="M454" i="18"/>
  <c r="N454" i="16" s="1"/>
  <c r="N454" i="18"/>
  <c r="O454" i="16" s="1"/>
  <c r="O454" i="18"/>
  <c r="P454" i="16" s="1"/>
  <c r="P454" i="18"/>
  <c r="Q454" i="16" s="1"/>
  <c r="Q454" i="18"/>
  <c r="R454" i="16" s="1"/>
  <c r="R454" i="18"/>
  <c r="S454" i="16" s="1"/>
  <c r="S454" i="18"/>
  <c r="T454" i="16" s="1"/>
  <c r="T454" i="18"/>
  <c r="U454" i="16" s="1"/>
  <c r="M455" i="18"/>
  <c r="N455" i="16" s="1"/>
  <c r="N455" i="18"/>
  <c r="O455" i="16" s="1"/>
  <c r="O455" i="18"/>
  <c r="P455" i="16" s="1"/>
  <c r="P455" i="18"/>
  <c r="Q455" i="16" s="1"/>
  <c r="Q455" i="18"/>
  <c r="R455" i="16" s="1"/>
  <c r="R455" i="18"/>
  <c r="S455" i="16" s="1"/>
  <c r="S455" i="18"/>
  <c r="T455" i="16" s="1"/>
  <c r="T455" i="18"/>
  <c r="U455" i="16" s="1"/>
  <c r="M456" i="18"/>
  <c r="N456" i="16" s="1"/>
  <c r="N456" i="18"/>
  <c r="O456" i="16" s="1"/>
  <c r="O456" i="18"/>
  <c r="P456" i="16" s="1"/>
  <c r="P456" i="18"/>
  <c r="Q456" i="16" s="1"/>
  <c r="Q456" i="18"/>
  <c r="R456" i="16" s="1"/>
  <c r="R456" i="18"/>
  <c r="S456" i="16" s="1"/>
  <c r="S456" i="18"/>
  <c r="T456" i="16" s="1"/>
  <c r="T456" i="18"/>
  <c r="U456" i="16" s="1"/>
  <c r="M457" i="18"/>
  <c r="N457" i="16" s="1"/>
  <c r="N457" i="18"/>
  <c r="O457" i="16" s="1"/>
  <c r="O457" i="18"/>
  <c r="P457" i="16" s="1"/>
  <c r="P457" i="18"/>
  <c r="Q457" i="16" s="1"/>
  <c r="Q457" i="18"/>
  <c r="R457" i="16" s="1"/>
  <c r="R457" i="18"/>
  <c r="S457" i="16" s="1"/>
  <c r="S457" i="18"/>
  <c r="T457" i="16" s="1"/>
  <c r="T457" i="18"/>
  <c r="U457" i="16" s="1"/>
  <c r="M458" i="18"/>
  <c r="N458" i="16" s="1"/>
  <c r="N458" i="18"/>
  <c r="O458" i="16" s="1"/>
  <c r="O458" i="18"/>
  <c r="P458" i="16" s="1"/>
  <c r="P458" i="18"/>
  <c r="Q458" i="16" s="1"/>
  <c r="Q458" i="18"/>
  <c r="R458" i="16" s="1"/>
  <c r="R458" i="18"/>
  <c r="S458" i="16" s="1"/>
  <c r="S458" i="18"/>
  <c r="T458" i="16" s="1"/>
  <c r="T458" i="18"/>
  <c r="U458" i="16" s="1"/>
  <c r="M459" i="18"/>
  <c r="N459" i="16" s="1"/>
  <c r="N459" i="18"/>
  <c r="O459" i="16" s="1"/>
  <c r="O459" i="18"/>
  <c r="P459" i="16" s="1"/>
  <c r="P459" i="18"/>
  <c r="Q459" i="16" s="1"/>
  <c r="Q459" i="18"/>
  <c r="R459" i="16" s="1"/>
  <c r="R459" i="18"/>
  <c r="S459" i="16" s="1"/>
  <c r="S459" i="18"/>
  <c r="T459" i="16" s="1"/>
  <c r="T459" i="18"/>
  <c r="U459" i="16" s="1"/>
  <c r="M460" i="18"/>
  <c r="N460" i="16" s="1"/>
  <c r="N460" i="18"/>
  <c r="O460" i="16" s="1"/>
  <c r="O460" i="18"/>
  <c r="P460" i="16" s="1"/>
  <c r="P460" i="18"/>
  <c r="Q460" i="16" s="1"/>
  <c r="Q460" i="18"/>
  <c r="R460" i="16" s="1"/>
  <c r="R460" i="18"/>
  <c r="S460" i="16" s="1"/>
  <c r="S460" i="18"/>
  <c r="T460" i="16" s="1"/>
  <c r="T460" i="18"/>
  <c r="U460" i="16" s="1"/>
  <c r="M461" i="18"/>
  <c r="N461" i="16" s="1"/>
  <c r="N461" i="18"/>
  <c r="O461" i="16" s="1"/>
  <c r="O461" i="18"/>
  <c r="P461" i="16" s="1"/>
  <c r="P461" i="18"/>
  <c r="Q461" i="16" s="1"/>
  <c r="Q461" i="18"/>
  <c r="R461" i="16" s="1"/>
  <c r="R461" i="18"/>
  <c r="S461" i="16" s="1"/>
  <c r="S461" i="18"/>
  <c r="T461" i="16" s="1"/>
  <c r="T461" i="18"/>
  <c r="U461" i="16" s="1"/>
  <c r="M462" i="18"/>
  <c r="N462" i="16" s="1"/>
  <c r="N462" i="18"/>
  <c r="O462" i="16" s="1"/>
  <c r="O462" i="18"/>
  <c r="P462" i="16" s="1"/>
  <c r="P462" i="18"/>
  <c r="Q462" i="16" s="1"/>
  <c r="Q462" i="18"/>
  <c r="R462" i="16" s="1"/>
  <c r="R462" i="18"/>
  <c r="S462" i="16" s="1"/>
  <c r="S462" i="18"/>
  <c r="T462" i="16" s="1"/>
  <c r="T462" i="18"/>
  <c r="U462" i="16" s="1"/>
  <c r="M463" i="18"/>
  <c r="N463" i="16" s="1"/>
  <c r="N463" i="18"/>
  <c r="O463" i="16" s="1"/>
  <c r="O463" i="18"/>
  <c r="P463" i="16" s="1"/>
  <c r="P463" i="18"/>
  <c r="Q463" i="16" s="1"/>
  <c r="Q463" i="18"/>
  <c r="R463" i="16" s="1"/>
  <c r="R463" i="18"/>
  <c r="S463" i="16" s="1"/>
  <c r="S463" i="18"/>
  <c r="T463" i="16" s="1"/>
  <c r="T463" i="18"/>
  <c r="U463" i="16" s="1"/>
  <c r="M464" i="18"/>
  <c r="N464" i="16" s="1"/>
  <c r="N464" i="18"/>
  <c r="O464" i="16" s="1"/>
  <c r="O464" i="18"/>
  <c r="P464" i="16" s="1"/>
  <c r="P464" i="18"/>
  <c r="Q464" i="16" s="1"/>
  <c r="Q464" i="18"/>
  <c r="R464" i="16" s="1"/>
  <c r="R464" i="18"/>
  <c r="S464" i="16" s="1"/>
  <c r="S464" i="18"/>
  <c r="T464" i="16" s="1"/>
  <c r="T464" i="18"/>
  <c r="U464" i="16" s="1"/>
  <c r="M465" i="18"/>
  <c r="N465" i="16" s="1"/>
  <c r="N465" i="18"/>
  <c r="O465" i="16" s="1"/>
  <c r="O465" i="18"/>
  <c r="P465" i="16" s="1"/>
  <c r="P465" i="18"/>
  <c r="Q465" i="16" s="1"/>
  <c r="Q465" i="18"/>
  <c r="R465" i="16" s="1"/>
  <c r="R465" i="18"/>
  <c r="S465" i="16" s="1"/>
  <c r="S465" i="18"/>
  <c r="T465" i="16" s="1"/>
  <c r="T465" i="18"/>
  <c r="U465" i="16" s="1"/>
  <c r="M466" i="18"/>
  <c r="N466" i="16" s="1"/>
  <c r="N466" i="18"/>
  <c r="O466" i="16" s="1"/>
  <c r="O466" i="18"/>
  <c r="P466" i="16" s="1"/>
  <c r="P466" i="18"/>
  <c r="Q466" i="16" s="1"/>
  <c r="Q466" i="18"/>
  <c r="R466" i="16" s="1"/>
  <c r="R466" i="18"/>
  <c r="S466" i="16" s="1"/>
  <c r="S466" i="18"/>
  <c r="T466" i="16" s="1"/>
  <c r="T466" i="18"/>
  <c r="U466" i="16" s="1"/>
  <c r="M467" i="18"/>
  <c r="N467" i="16" s="1"/>
  <c r="N467" i="18"/>
  <c r="O467" i="16" s="1"/>
  <c r="O467" i="18"/>
  <c r="P467" i="16" s="1"/>
  <c r="P467" i="18"/>
  <c r="Q467" i="16" s="1"/>
  <c r="Q467" i="18"/>
  <c r="R467" i="16" s="1"/>
  <c r="R467" i="18"/>
  <c r="S467" i="16" s="1"/>
  <c r="S467" i="18"/>
  <c r="T467" i="16" s="1"/>
  <c r="T467" i="18"/>
  <c r="U467" i="16" s="1"/>
  <c r="M468" i="18"/>
  <c r="N468" i="16" s="1"/>
  <c r="N468" i="18"/>
  <c r="O468" i="16" s="1"/>
  <c r="O468" i="18"/>
  <c r="P468" i="16" s="1"/>
  <c r="P468" i="18"/>
  <c r="Q468" i="16" s="1"/>
  <c r="Q468" i="18"/>
  <c r="R468" i="16" s="1"/>
  <c r="R468" i="18"/>
  <c r="S468" i="16" s="1"/>
  <c r="S468" i="18"/>
  <c r="T468" i="16" s="1"/>
  <c r="T468" i="18"/>
  <c r="U468" i="16" s="1"/>
  <c r="M469" i="18"/>
  <c r="N469" i="16" s="1"/>
  <c r="N469" i="18"/>
  <c r="O469" i="16" s="1"/>
  <c r="O469" i="18"/>
  <c r="P469" i="16" s="1"/>
  <c r="P469" i="18"/>
  <c r="Q469" i="16" s="1"/>
  <c r="Q469" i="18"/>
  <c r="R469" i="16" s="1"/>
  <c r="R469" i="18"/>
  <c r="S469" i="16" s="1"/>
  <c r="S469" i="18"/>
  <c r="T469" i="16" s="1"/>
  <c r="T469" i="18"/>
  <c r="U469" i="16" s="1"/>
  <c r="M470" i="18"/>
  <c r="N470" i="16" s="1"/>
  <c r="N470" i="18"/>
  <c r="O470" i="16" s="1"/>
  <c r="O470" i="18"/>
  <c r="P470" i="16" s="1"/>
  <c r="P470" i="18"/>
  <c r="Q470" i="16" s="1"/>
  <c r="Q470" i="18"/>
  <c r="R470" i="16" s="1"/>
  <c r="R470" i="18"/>
  <c r="S470" i="16" s="1"/>
  <c r="S470" i="18"/>
  <c r="T470" i="16" s="1"/>
  <c r="T470" i="18"/>
  <c r="U470" i="16" s="1"/>
  <c r="M471" i="18"/>
  <c r="N471" i="16" s="1"/>
  <c r="N471" i="18"/>
  <c r="O471" i="16" s="1"/>
  <c r="O471" i="18"/>
  <c r="P471" i="16" s="1"/>
  <c r="P471" i="18"/>
  <c r="Q471" i="16" s="1"/>
  <c r="Q471" i="18"/>
  <c r="R471" i="16" s="1"/>
  <c r="R471" i="18"/>
  <c r="S471" i="16" s="1"/>
  <c r="S471" i="18"/>
  <c r="T471" i="16" s="1"/>
  <c r="T471" i="18"/>
  <c r="U471" i="16" s="1"/>
  <c r="M472" i="18"/>
  <c r="N472" i="16" s="1"/>
  <c r="N472" i="18"/>
  <c r="O472" i="16" s="1"/>
  <c r="O472" i="18"/>
  <c r="P472" i="16" s="1"/>
  <c r="P472" i="18"/>
  <c r="Q472" i="16" s="1"/>
  <c r="Q472" i="18"/>
  <c r="R472" i="16" s="1"/>
  <c r="R472" i="18"/>
  <c r="S472" i="16" s="1"/>
  <c r="S472" i="18"/>
  <c r="T472" i="16" s="1"/>
  <c r="T472" i="18"/>
  <c r="U472" i="16" s="1"/>
  <c r="M473" i="18"/>
  <c r="N473" i="16" s="1"/>
  <c r="N473" i="18"/>
  <c r="O473" i="16" s="1"/>
  <c r="O473" i="18"/>
  <c r="P473" i="16" s="1"/>
  <c r="P473" i="18"/>
  <c r="Q473" i="16" s="1"/>
  <c r="Q473" i="18"/>
  <c r="R473" i="16" s="1"/>
  <c r="R473" i="18"/>
  <c r="S473" i="16" s="1"/>
  <c r="S473" i="18"/>
  <c r="T473" i="16" s="1"/>
  <c r="T473" i="18"/>
  <c r="U473" i="16" s="1"/>
  <c r="M474" i="18"/>
  <c r="N474" i="16" s="1"/>
  <c r="N474" i="18"/>
  <c r="O474" i="16" s="1"/>
  <c r="O474" i="18"/>
  <c r="P474" i="16" s="1"/>
  <c r="P474" i="18"/>
  <c r="Q474" i="16" s="1"/>
  <c r="Q474" i="18"/>
  <c r="R474" i="16" s="1"/>
  <c r="R474" i="18"/>
  <c r="S474" i="16" s="1"/>
  <c r="S474" i="18"/>
  <c r="T474" i="16" s="1"/>
  <c r="T474" i="18"/>
  <c r="U474" i="16" s="1"/>
  <c r="M475" i="18"/>
  <c r="N475" i="16" s="1"/>
  <c r="N475" i="18"/>
  <c r="O475" i="16" s="1"/>
  <c r="O475" i="18"/>
  <c r="P475" i="16" s="1"/>
  <c r="P475" i="18"/>
  <c r="Q475" i="16" s="1"/>
  <c r="Q475" i="18"/>
  <c r="R475" i="16" s="1"/>
  <c r="R475" i="18"/>
  <c r="S475" i="16" s="1"/>
  <c r="S475" i="18"/>
  <c r="T475" i="16" s="1"/>
  <c r="T475" i="18"/>
  <c r="U475" i="16" s="1"/>
  <c r="M476" i="18"/>
  <c r="N476" i="16" s="1"/>
  <c r="N476" i="18"/>
  <c r="O476" i="16" s="1"/>
  <c r="O476" i="18"/>
  <c r="P476" i="16" s="1"/>
  <c r="P476" i="18"/>
  <c r="Q476" i="16" s="1"/>
  <c r="Q476" i="18"/>
  <c r="R476" i="16" s="1"/>
  <c r="R476" i="18"/>
  <c r="S476" i="16" s="1"/>
  <c r="S476" i="18"/>
  <c r="T476" i="16" s="1"/>
  <c r="T476" i="18"/>
  <c r="U476" i="16" s="1"/>
  <c r="M477" i="18"/>
  <c r="N477" i="16" s="1"/>
  <c r="N477" i="18"/>
  <c r="O477" i="16" s="1"/>
  <c r="O477" i="18"/>
  <c r="P477" i="16" s="1"/>
  <c r="P477" i="18"/>
  <c r="Q477" i="16" s="1"/>
  <c r="Q477" i="18"/>
  <c r="R477" i="16" s="1"/>
  <c r="R477" i="18"/>
  <c r="S477" i="16" s="1"/>
  <c r="S477" i="18"/>
  <c r="T477" i="16" s="1"/>
  <c r="T477" i="18"/>
  <c r="U477" i="16" s="1"/>
  <c r="M478" i="18"/>
  <c r="N478" i="16" s="1"/>
  <c r="N478" i="18"/>
  <c r="O478" i="16" s="1"/>
  <c r="O478" i="18"/>
  <c r="P478" i="16" s="1"/>
  <c r="P478" i="18"/>
  <c r="Q478" i="16" s="1"/>
  <c r="Q478" i="18"/>
  <c r="R478" i="16" s="1"/>
  <c r="R478" i="18"/>
  <c r="S478" i="16" s="1"/>
  <c r="S478" i="18"/>
  <c r="T478" i="16" s="1"/>
  <c r="T478" i="18"/>
  <c r="U478" i="16" s="1"/>
  <c r="M479" i="18"/>
  <c r="N479" i="16" s="1"/>
  <c r="N479" i="18"/>
  <c r="O479" i="16" s="1"/>
  <c r="O479" i="18"/>
  <c r="P479" i="16" s="1"/>
  <c r="P479" i="18"/>
  <c r="Q479" i="16" s="1"/>
  <c r="Q479" i="18"/>
  <c r="R479" i="16" s="1"/>
  <c r="R479" i="18"/>
  <c r="S479" i="16" s="1"/>
  <c r="S479" i="18"/>
  <c r="T479" i="16" s="1"/>
  <c r="T479" i="18"/>
  <c r="U479" i="16" s="1"/>
  <c r="M480" i="18"/>
  <c r="N480" i="16" s="1"/>
  <c r="N480" i="18"/>
  <c r="O480" i="16" s="1"/>
  <c r="O480" i="18"/>
  <c r="P480" i="16" s="1"/>
  <c r="P480" i="18"/>
  <c r="Q480" i="16" s="1"/>
  <c r="Q480" i="18"/>
  <c r="R480" i="16" s="1"/>
  <c r="R480" i="18"/>
  <c r="S480" i="16" s="1"/>
  <c r="S480" i="18"/>
  <c r="T480" i="16" s="1"/>
  <c r="T480" i="18"/>
  <c r="U480" i="16" s="1"/>
  <c r="M481" i="18"/>
  <c r="N481" i="16" s="1"/>
  <c r="N481" i="18"/>
  <c r="O481" i="16" s="1"/>
  <c r="O481" i="18"/>
  <c r="P481" i="16" s="1"/>
  <c r="P481" i="18"/>
  <c r="Q481" i="16" s="1"/>
  <c r="Q481" i="18"/>
  <c r="R481" i="16" s="1"/>
  <c r="R481" i="18"/>
  <c r="S481" i="16" s="1"/>
  <c r="S481" i="18"/>
  <c r="T481" i="16" s="1"/>
  <c r="T481" i="18"/>
  <c r="U481" i="16" s="1"/>
  <c r="M482" i="18"/>
  <c r="N482" i="16" s="1"/>
  <c r="N482" i="18"/>
  <c r="O482" i="16" s="1"/>
  <c r="O482" i="18"/>
  <c r="P482" i="16" s="1"/>
  <c r="P482" i="18"/>
  <c r="Q482" i="16" s="1"/>
  <c r="Q482" i="18"/>
  <c r="R482" i="16" s="1"/>
  <c r="R482" i="18"/>
  <c r="S482" i="16" s="1"/>
  <c r="S482" i="18"/>
  <c r="T482" i="16" s="1"/>
  <c r="T482" i="18"/>
  <c r="U482" i="16" s="1"/>
  <c r="M483" i="18"/>
  <c r="N483" i="16" s="1"/>
  <c r="N483" i="18"/>
  <c r="O483" i="16" s="1"/>
  <c r="O483" i="18"/>
  <c r="P483" i="16" s="1"/>
  <c r="P483" i="18"/>
  <c r="Q483" i="16" s="1"/>
  <c r="Q483" i="18"/>
  <c r="R483" i="16" s="1"/>
  <c r="R483" i="18"/>
  <c r="S483" i="16" s="1"/>
  <c r="S483" i="18"/>
  <c r="T483" i="16" s="1"/>
  <c r="T483" i="18"/>
  <c r="U483" i="16" s="1"/>
  <c r="M484" i="18"/>
  <c r="N484" i="16" s="1"/>
  <c r="N484" i="18"/>
  <c r="O484" i="16" s="1"/>
  <c r="O484" i="18"/>
  <c r="P484" i="16" s="1"/>
  <c r="P484" i="18"/>
  <c r="Q484" i="16" s="1"/>
  <c r="Q484" i="18"/>
  <c r="R484" i="16" s="1"/>
  <c r="R484" i="18"/>
  <c r="S484" i="16" s="1"/>
  <c r="S484" i="18"/>
  <c r="T484" i="16" s="1"/>
  <c r="T484" i="18"/>
  <c r="U484" i="16" s="1"/>
  <c r="M485" i="18"/>
  <c r="N485" i="16" s="1"/>
  <c r="N485" i="18"/>
  <c r="O485" i="16" s="1"/>
  <c r="O485" i="18"/>
  <c r="P485" i="16" s="1"/>
  <c r="P485" i="18"/>
  <c r="Q485" i="16" s="1"/>
  <c r="Q485" i="18"/>
  <c r="R485" i="16" s="1"/>
  <c r="R485" i="18"/>
  <c r="S485" i="16" s="1"/>
  <c r="S485" i="18"/>
  <c r="T485" i="16" s="1"/>
  <c r="T485" i="18"/>
  <c r="U485" i="16" s="1"/>
  <c r="M486" i="18"/>
  <c r="N486" i="16" s="1"/>
  <c r="N486" i="18"/>
  <c r="O486" i="16" s="1"/>
  <c r="O486" i="18"/>
  <c r="P486" i="16" s="1"/>
  <c r="P486" i="18"/>
  <c r="Q486" i="16" s="1"/>
  <c r="Q486" i="18"/>
  <c r="R486" i="16" s="1"/>
  <c r="R486" i="18"/>
  <c r="S486" i="16" s="1"/>
  <c r="S486" i="18"/>
  <c r="T486" i="16" s="1"/>
  <c r="T486" i="18"/>
  <c r="U486" i="16" s="1"/>
  <c r="M487" i="18"/>
  <c r="N487" i="16" s="1"/>
  <c r="N487" i="18"/>
  <c r="O487" i="16" s="1"/>
  <c r="O487" i="18"/>
  <c r="P487" i="16" s="1"/>
  <c r="P487" i="18"/>
  <c r="Q487" i="16" s="1"/>
  <c r="Q487" i="18"/>
  <c r="R487" i="16" s="1"/>
  <c r="R487" i="18"/>
  <c r="S487" i="16" s="1"/>
  <c r="S487" i="18"/>
  <c r="T487" i="16" s="1"/>
  <c r="T487" i="18"/>
  <c r="U487" i="16" s="1"/>
  <c r="M488" i="18"/>
  <c r="N488" i="16" s="1"/>
  <c r="N488" i="18"/>
  <c r="O488" i="16" s="1"/>
  <c r="O488" i="18"/>
  <c r="P488" i="16" s="1"/>
  <c r="P488" i="18"/>
  <c r="Q488" i="16" s="1"/>
  <c r="Q488" i="18"/>
  <c r="R488" i="16" s="1"/>
  <c r="R488" i="18"/>
  <c r="S488" i="16" s="1"/>
  <c r="S488" i="18"/>
  <c r="T488" i="16" s="1"/>
  <c r="T488" i="18"/>
  <c r="U488" i="16" s="1"/>
  <c r="M489" i="18"/>
  <c r="N489" i="16" s="1"/>
  <c r="N489" i="18"/>
  <c r="O489" i="16" s="1"/>
  <c r="O489" i="18"/>
  <c r="P489" i="16" s="1"/>
  <c r="P489" i="18"/>
  <c r="Q489" i="16" s="1"/>
  <c r="Q489" i="18"/>
  <c r="R489" i="16" s="1"/>
  <c r="R489" i="18"/>
  <c r="S489" i="16" s="1"/>
  <c r="S489" i="18"/>
  <c r="T489" i="16" s="1"/>
  <c r="T489" i="18"/>
  <c r="U489" i="16" s="1"/>
  <c r="M490" i="18"/>
  <c r="N490" i="16" s="1"/>
  <c r="N490" i="18"/>
  <c r="O490" i="16" s="1"/>
  <c r="O490" i="18"/>
  <c r="P490" i="16" s="1"/>
  <c r="P490" i="18"/>
  <c r="Q490" i="16" s="1"/>
  <c r="Q490" i="18"/>
  <c r="R490" i="16" s="1"/>
  <c r="R490" i="18"/>
  <c r="S490" i="16" s="1"/>
  <c r="S490" i="18"/>
  <c r="T490" i="16" s="1"/>
  <c r="T490" i="18"/>
  <c r="U490" i="16" s="1"/>
  <c r="M491" i="18"/>
  <c r="N491" i="16" s="1"/>
  <c r="N491" i="18"/>
  <c r="O491" i="16" s="1"/>
  <c r="O491" i="18"/>
  <c r="P491" i="16" s="1"/>
  <c r="P491" i="18"/>
  <c r="Q491" i="16" s="1"/>
  <c r="Q491" i="18"/>
  <c r="R491" i="16" s="1"/>
  <c r="R491" i="18"/>
  <c r="S491" i="16" s="1"/>
  <c r="S491" i="18"/>
  <c r="T491" i="16" s="1"/>
  <c r="T491" i="18"/>
  <c r="U491" i="16" s="1"/>
  <c r="M492" i="18"/>
  <c r="N492" i="16" s="1"/>
  <c r="N492" i="18"/>
  <c r="O492" i="16" s="1"/>
  <c r="O492" i="18"/>
  <c r="P492" i="16" s="1"/>
  <c r="P492" i="18"/>
  <c r="Q492" i="16" s="1"/>
  <c r="Q492" i="18"/>
  <c r="R492" i="16" s="1"/>
  <c r="R492" i="18"/>
  <c r="S492" i="16" s="1"/>
  <c r="S492" i="18"/>
  <c r="T492" i="16" s="1"/>
  <c r="T492" i="18"/>
  <c r="U492" i="16" s="1"/>
  <c r="M493" i="18"/>
  <c r="N493" i="16" s="1"/>
  <c r="N493" i="18"/>
  <c r="O493" i="16" s="1"/>
  <c r="O493" i="18"/>
  <c r="P493" i="16" s="1"/>
  <c r="P493" i="18"/>
  <c r="Q493" i="16" s="1"/>
  <c r="Q493" i="18"/>
  <c r="R493" i="16" s="1"/>
  <c r="R493" i="18"/>
  <c r="S493" i="16" s="1"/>
  <c r="S493" i="18"/>
  <c r="T493" i="16" s="1"/>
  <c r="T493" i="18"/>
  <c r="U493" i="16" s="1"/>
  <c r="M494" i="18"/>
  <c r="N494" i="16" s="1"/>
  <c r="N494" i="18"/>
  <c r="O494" i="16" s="1"/>
  <c r="O494" i="18"/>
  <c r="P494" i="16" s="1"/>
  <c r="P494" i="18"/>
  <c r="Q494" i="16" s="1"/>
  <c r="Q494" i="18"/>
  <c r="R494" i="16" s="1"/>
  <c r="R494" i="18"/>
  <c r="S494" i="16" s="1"/>
  <c r="S494" i="18"/>
  <c r="T494" i="16" s="1"/>
  <c r="T494" i="18"/>
  <c r="U494" i="16" s="1"/>
  <c r="M495" i="18"/>
  <c r="N495" i="16" s="1"/>
  <c r="N495" i="18"/>
  <c r="O495" i="16" s="1"/>
  <c r="O495" i="18"/>
  <c r="P495" i="16" s="1"/>
  <c r="P495" i="18"/>
  <c r="Q495" i="16" s="1"/>
  <c r="Q495" i="18"/>
  <c r="R495" i="16" s="1"/>
  <c r="R495" i="18"/>
  <c r="S495" i="16" s="1"/>
  <c r="S495" i="18"/>
  <c r="T495" i="16" s="1"/>
  <c r="T495" i="18"/>
  <c r="U495" i="16" s="1"/>
  <c r="M496" i="18"/>
  <c r="N496" i="16" s="1"/>
  <c r="N496" i="18"/>
  <c r="O496" i="16" s="1"/>
  <c r="O496" i="18"/>
  <c r="P496" i="16" s="1"/>
  <c r="P496" i="18"/>
  <c r="Q496" i="16" s="1"/>
  <c r="Q496" i="18"/>
  <c r="R496" i="16" s="1"/>
  <c r="R496" i="18"/>
  <c r="S496" i="16" s="1"/>
  <c r="S496" i="18"/>
  <c r="T496" i="16" s="1"/>
  <c r="T496" i="18"/>
  <c r="U496" i="16" s="1"/>
  <c r="M497" i="18"/>
  <c r="N497" i="16" s="1"/>
  <c r="N497" i="18"/>
  <c r="O497" i="16" s="1"/>
  <c r="O497" i="18"/>
  <c r="P497" i="16" s="1"/>
  <c r="P497" i="18"/>
  <c r="Q497" i="16" s="1"/>
  <c r="Q497" i="18"/>
  <c r="R497" i="16" s="1"/>
  <c r="R497" i="18"/>
  <c r="S497" i="16" s="1"/>
  <c r="S497" i="18"/>
  <c r="T497" i="16" s="1"/>
  <c r="T497" i="18"/>
  <c r="U497" i="16" s="1"/>
  <c r="M498" i="18"/>
  <c r="N498" i="16" s="1"/>
  <c r="N498" i="18"/>
  <c r="O498" i="16" s="1"/>
  <c r="O498" i="18"/>
  <c r="P498" i="16" s="1"/>
  <c r="P498" i="18"/>
  <c r="Q498" i="16" s="1"/>
  <c r="Q498" i="18"/>
  <c r="R498" i="16" s="1"/>
  <c r="R498" i="18"/>
  <c r="S498" i="16" s="1"/>
  <c r="S498" i="18"/>
  <c r="T498" i="16" s="1"/>
  <c r="T498" i="18"/>
  <c r="U498" i="16" s="1"/>
  <c r="M499" i="18"/>
  <c r="N499" i="16" s="1"/>
  <c r="N499" i="18"/>
  <c r="O499" i="16" s="1"/>
  <c r="O499" i="18"/>
  <c r="P499" i="16" s="1"/>
  <c r="P499" i="18"/>
  <c r="Q499" i="16" s="1"/>
  <c r="Q499" i="18"/>
  <c r="R499" i="16" s="1"/>
  <c r="R499" i="18"/>
  <c r="S499" i="16" s="1"/>
  <c r="S499" i="18"/>
  <c r="T499" i="16" s="1"/>
  <c r="T499" i="18"/>
  <c r="U499" i="16" s="1"/>
  <c r="M500" i="18"/>
  <c r="N500" i="16" s="1"/>
  <c r="N500" i="18"/>
  <c r="O500" i="16" s="1"/>
  <c r="O500" i="18"/>
  <c r="P500" i="16" s="1"/>
  <c r="P500" i="18"/>
  <c r="Q500" i="16" s="1"/>
  <c r="Q500" i="18"/>
  <c r="R500" i="16" s="1"/>
  <c r="R500" i="18"/>
  <c r="S500" i="16" s="1"/>
  <c r="S500" i="18"/>
  <c r="T500" i="16" s="1"/>
  <c r="T500" i="18"/>
  <c r="U500" i="16" s="1"/>
  <c r="M501" i="18"/>
  <c r="N501" i="16" s="1"/>
  <c r="N501" i="18"/>
  <c r="O501" i="16" s="1"/>
  <c r="O501" i="18"/>
  <c r="P501" i="16" s="1"/>
  <c r="P501" i="18"/>
  <c r="Q501" i="16" s="1"/>
  <c r="Q501" i="18"/>
  <c r="R501" i="16" s="1"/>
  <c r="R501" i="18"/>
  <c r="S501" i="16" s="1"/>
  <c r="S501" i="18"/>
  <c r="T501" i="16" s="1"/>
  <c r="T501" i="18"/>
  <c r="U501" i="16" s="1"/>
  <c r="M502" i="18"/>
  <c r="N502" i="16" s="1"/>
  <c r="N502" i="18"/>
  <c r="O502" i="16" s="1"/>
  <c r="O502" i="18"/>
  <c r="P502" i="16" s="1"/>
  <c r="P502" i="18"/>
  <c r="Q502" i="16" s="1"/>
  <c r="Q502" i="18"/>
  <c r="R502" i="16" s="1"/>
  <c r="R502" i="18"/>
  <c r="S502" i="16" s="1"/>
  <c r="S502" i="18"/>
  <c r="T502" i="16" s="1"/>
  <c r="T502" i="18"/>
  <c r="U502" i="16" s="1"/>
  <c r="M503" i="18"/>
  <c r="N503" i="16" s="1"/>
  <c r="N503" i="18"/>
  <c r="O503" i="16" s="1"/>
  <c r="O503" i="18"/>
  <c r="P503" i="16" s="1"/>
  <c r="P503" i="18"/>
  <c r="Q503" i="16" s="1"/>
  <c r="Q503" i="18"/>
  <c r="R503" i="16" s="1"/>
  <c r="R503" i="18"/>
  <c r="S503" i="16" s="1"/>
  <c r="S503" i="18"/>
  <c r="T503" i="16" s="1"/>
  <c r="T503" i="18"/>
  <c r="U503" i="16" s="1"/>
  <c r="M504" i="18"/>
  <c r="N504" i="16" s="1"/>
  <c r="N504" i="18"/>
  <c r="O504" i="16" s="1"/>
  <c r="O504" i="18"/>
  <c r="P504" i="16" s="1"/>
  <c r="P504" i="18"/>
  <c r="Q504" i="16" s="1"/>
  <c r="Q504" i="18"/>
  <c r="R504" i="16" s="1"/>
  <c r="R504" i="18"/>
  <c r="S504" i="16" s="1"/>
  <c r="S504" i="18"/>
  <c r="T504" i="16" s="1"/>
  <c r="T504" i="18"/>
  <c r="U504" i="16" s="1"/>
  <c r="M505" i="18"/>
  <c r="N505" i="16" s="1"/>
  <c r="N505" i="18"/>
  <c r="O505" i="16" s="1"/>
  <c r="O505" i="18"/>
  <c r="P505" i="16" s="1"/>
  <c r="P505" i="18"/>
  <c r="Q505" i="16" s="1"/>
  <c r="Q505" i="18"/>
  <c r="R505" i="16" s="1"/>
  <c r="R505" i="18"/>
  <c r="S505" i="16" s="1"/>
  <c r="S505" i="18"/>
  <c r="T505" i="16" s="1"/>
  <c r="T505" i="18"/>
  <c r="U505" i="16" s="1"/>
  <c r="M506" i="18"/>
  <c r="N506" i="16" s="1"/>
  <c r="N506" i="18"/>
  <c r="O506" i="16" s="1"/>
  <c r="O506" i="18"/>
  <c r="P506" i="16" s="1"/>
  <c r="P506" i="18"/>
  <c r="Q506" i="16" s="1"/>
  <c r="Q506" i="18"/>
  <c r="R506" i="16" s="1"/>
  <c r="R506" i="18"/>
  <c r="S506" i="16" s="1"/>
  <c r="S506" i="18"/>
  <c r="T506" i="16" s="1"/>
  <c r="T506" i="18"/>
  <c r="U506" i="16" s="1"/>
  <c r="M507" i="18"/>
  <c r="N507" i="16" s="1"/>
  <c r="N507" i="18"/>
  <c r="O507" i="16" s="1"/>
  <c r="O507" i="18"/>
  <c r="P507" i="16" s="1"/>
  <c r="P507" i="18"/>
  <c r="Q507" i="16" s="1"/>
  <c r="Q507" i="18"/>
  <c r="R507" i="16" s="1"/>
  <c r="R507" i="18"/>
  <c r="S507" i="16" s="1"/>
  <c r="S507" i="18"/>
  <c r="T507" i="16" s="1"/>
  <c r="T507" i="18"/>
  <c r="U507" i="16" s="1"/>
  <c r="M508" i="18"/>
  <c r="N508" i="16" s="1"/>
  <c r="N508" i="18"/>
  <c r="O508" i="16" s="1"/>
  <c r="O508" i="18"/>
  <c r="P508" i="16" s="1"/>
  <c r="P508" i="18"/>
  <c r="Q508" i="16" s="1"/>
  <c r="Q508" i="18"/>
  <c r="R508" i="16" s="1"/>
  <c r="R508" i="18"/>
  <c r="S508" i="16" s="1"/>
  <c r="S508" i="18"/>
  <c r="T508" i="16" s="1"/>
  <c r="T508" i="18"/>
  <c r="U508" i="16" s="1"/>
  <c r="M509" i="18"/>
  <c r="N509" i="16" s="1"/>
  <c r="N509" i="18"/>
  <c r="O509" i="16" s="1"/>
  <c r="O509" i="18"/>
  <c r="P509" i="16" s="1"/>
  <c r="P509" i="18"/>
  <c r="Q509" i="16" s="1"/>
  <c r="Q509" i="18"/>
  <c r="R509" i="16" s="1"/>
  <c r="R509" i="18"/>
  <c r="S509" i="16" s="1"/>
  <c r="S509" i="18"/>
  <c r="T509" i="16" s="1"/>
  <c r="T509" i="18"/>
  <c r="U509" i="16" s="1"/>
  <c r="M510" i="18"/>
  <c r="N510" i="16" s="1"/>
  <c r="N510" i="18"/>
  <c r="O510" i="16" s="1"/>
  <c r="O510" i="18"/>
  <c r="P510" i="16" s="1"/>
  <c r="P510" i="18"/>
  <c r="Q510" i="16" s="1"/>
  <c r="Q510" i="18"/>
  <c r="R510" i="16" s="1"/>
  <c r="R510" i="18"/>
  <c r="S510" i="16" s="1"/>
  <c r="S510" i="18"/>
  <c r="T510" i="16" s="1"/>
  <c r="T510" i="18"/>
  <c r="U510" i="16" s="1"/>
  <c r="M511" i="18"/>
  <c r="N511" i="16" s="1"/>
  <c r="N511" i="18"/>
  <c r="O511" i="16" s="1"/>
  <c r="O511" i="18"/>
  <c r="P511" i="16" s="1"/>
  <c r="P511" i="18"/>
  <c r="Q511" i="16" s="1"/>
  <c r="Q511" i="18"/>
  <c r="R511" i="16" s="1"/>
  <c r="R511" i="18"/>
  <c r="S511" i="16" s="1"/>
  <c r="S511" i="18"/>
  <c r="T511" i="16" s="1"/>
  <c r="T511" i="18"/>
  <c r="U511" i="16" s="1"/>
  <c r="M512" i="18"/>
  <c r="N512" i="16" s="1"/>
  <c r="N512" i="18"/>
  <c r="O512" i="16" s="1"/>
  <c r="O512" i="18"/>
  <c r="P512" i="16" s="1"/>
  <c r="P512" i="18"/>
  <c r="Q512" i="16" s="1"/>
  <c r="Q512" i="18"/>
  <c r="R512" i="16" s="1"/>
  <c r="R512" i="18"/>
  <c r="S512" i="16" s="1"/>
  <c r="S512" i="18"/>
  <c r="T512" i="16" s="1"/>
  <c r="T512" i="18"/>
  <c r="U512" i="16" s="1"/>
  <c r="M513" i="18"/>
  <c r="N513" i="16" s="1"/>
  <c r="N513" i="18"/>
  <c r="O513" i="16" s="1"/>
  <c r="O513" i="18"/>
  <c r="P513" i="16" s="1"/>
  <c r="P513" i="18"/>
  <c r="Q513" i="16" s="1"/>
  <c r="Q513" i="18"/>
  <c r="R513" i="16" s="1"/>
  <c r="R513" i="18"/>
  <c r="S513" i="16" s="1"/>
  <c r="S513" i="18"/>
  <c r="T513" i="16" s="1"/>
  <c r="T513" i="18"/>
  <c r="U513" i="16" s="1"/>
  <c r="M514" i="18"/>
  <c r="N514" i="16" s="1"/>
  <c r="N514" i="18"/>
  <c r="O514" i="16" s="1"/>
  <c r="O514" i="18"/>
  <c r="P514" i="16" s="1"/>
  <c r="P514" i="18"/>
  <c r="Q514" i="16" s="1"/>
  <c r="Q514" i="18"/>
  <c r="R514" i="16" s="1"/>
  <c r="R514" i="18"/>
  <c r="S514" i="16" s="1"/>
  <c r="S514" i="18"/>
  <c r="T514" i="16" s="1"/>
  <c r="T514" i="18"/>
  <c r="U514" i="16" s="1"/>
  <c r="M515" i="18"/>
  <c r="N515" i="16" s="1"/>
  <c r="N515" i="18"/>
  <c r="O515" i="16" s="1"/>
  <c r="O515" i="18"/>
  <c r="P515" i="16" s="1"/>
  <c r="P515" i="18"/>
  <c r="Q515" i="16" s="1"/>
  <c r="Q515" i="18"/>
  <c r="R515" i="16" s="1"/>
  <c r="R515" i="18"/>
  <c r="S515" i="16" s="1"/>
  <c r="S515" i="18"/>
  <c r="T515" i="16" s="1"/>
  <c r="T515" i="18"/>
  <c r="U515" i="16" s="1"/>
  <c r="M516" i="18"/>
  <c r="N516" i="16" s="1"/>
  <c r="N516" i="18"/>
  <c r="O516" i="16" s="1"/>
  <c r="O516" i="18"/>
  <c r="P516" i="16" s="1"/>
  <c r="P516" i="18"/>
  <c r="Q516" i="16" s="1"/>
  <c r="Q516" i="18"/>
  <c r="R516" i="16" s="1"/>
  <c r="R516" i="18"/>
  <c r="S516" i="16" s="1"/>
  <c r="S516" i="18"/>
  <c r="T516" i="16" s="1"/>
  <c r="T516" i="18"/>
  <c r="U516" i="16" s="1"/>
  <c r="M517" i="18"/>
  <c r="N517" i="16" s="1"/>
  <c r="N517" i="18"/>
  <c r="O517" i="16" s="1"/>
  <c r="O517" i="18"/>
  <c r="P517" i="16" s="1"/>
  <c r="P517" i="18"/>
  <c r="Q517" i="16" s="1"/>
  <c r="Q517" i="18"/>
  <c r="R517" i="16" s="1"/>
  <c r="R517" i="18"/>
  <c r="S517" i="16" s="1"/>
  <c r="S517" i="18"/>
  <c r="T517" i="16" s="1"/>
  <c r="T517" i="18"/>
  <c r="U517" i="16" s="1"/>
  <c r="M518" i="18"/>
  <c r="N518" i="16" s="1"/>
  <c r="N518" i="18"/>
  <c r="O518" i="16" s="1"/>
  <c r="O518" i="18"/>
  <c r="P518" i="16" s="1"/>
  <c r="P518" i="18"/>
  <c r="Q518" i="16" s="1"/>
  <c r="Q518" i="18"/>
  <c r="R518" i="16" s="1"/>
  <c r="R518" i="18"/>
  <c r="S518" i="16" s="1"/>
  <c r="S518" i="18"/>
  <c r="T518" i="16" s="1"/>
  <c r="T518" i="18"/>
  <c r="U518" i="16" s="1"/>
  <c r="M519" i="18"/>
  <c r="N519" i="16" s="1"/>
  <c r="N519" i="18"/>
  <c r="O519" i="16" s="1"/>
  <c r="O519" i="18"/>
  <c r="P519" i="16" s="1"/>
  <c r="P519" i="18"/>
  <c r="Q519" i="16" s="1"/>
  <c r="Q519" i="18"/>
  <c r="R519" i="16" s="1"/>
  <c r="R519" i="18"/>
  <c r="S519" i="16" s="1"/>
  <c r="S519" i="18"/>
  <c r="T519" i="16" s="1"/>
  <c r="T519" i="18"/>
  <c r="U519" i="16" s="1"/>
  <c r="M520" i="18"/>
  <c r="N520" i="16" s="1"/>
  <c r="N520" i="18"/>
  <c r="O520" i="16" s="1"/>
  <c r="O520" i="18"/>
  <c r="P520" i="16" s="1"/>
  <c r="P520" i="18"/>
  <c r="Q520" i="16" s="1"/>
  <c r="Q520" i="18"/>
  <c r="R520" i="16" s="1"/>
  <c r="R520" i="18"/>
  <c r="S520" i="16" s="1"/>
  <c r="S520" i="18"/>
  <c r="T520" i="16" s="1"/>
  <c r="T520" i="18"/>
  <c r="U520" i="16" s="1"/>
  <c r="M521" i="18"/>
  <c r="N521" i="16" s="1"/>
  <c r="N521" i="18"/>
  <c r="O521" i="16" s="1"/>
  <c r="O521" i="18"/>
  <c r="P521" i="16" s="1"/>
  <c r="P521" i="18"/>
  <c r="Q521" i="16" s="1"/>
  <c r="Q521" i="18"/>
  <c r="R521" i="16" s="1"/>
  <c r="R521" i="18"/>
  <c r="S521" i="16" s="1"/>
  <c r="S521" i="18"/>
  <c r="T521" i="16" s="1"/>
  <c r="T521" i="18"/>
  <c r="U521" i="16" s="1"/>
  <c r="M522" i="18"/>
  <c r="N522" i="16" s="1"/>
  <c r="N522" i="18"/>
  <c r="O522" i="16" s="1"/>
  <c r="O522" i="18"/>
  <c r="P522" i="16" s="1"/>
  <c r="P522" i="18"/>
  <c r="Q522" i="16" s="1"/>
  <c r="Q522" i="18"/>
  <c r="R522" i="16" s="1"/>
  <c r="R522" i="18"/>
  <c r="S522" i="16" s="1"/>
  <c r="S522" i="18"/>
  <c r="T522" i="16" s="1"/>
  <c r="T522" i="18"/>
  <c r="U522" i="16" s="1"/>
  <c r="M523" i="18"/>
  <c r="N523" i="16" s="1"/>
  <c r="N523" i="18"/>
  <c r="O523" i="16" s="1"/>
  <c r="O523" i="18"/>
  <c r="P523" i="16" s="1"/>
  <c r="P523" i="18"/>
  <c r="Q523" i="16" s="1"/>
  <c r="Q523" i="18"/>
  <c r="R523" i="16" s="1"/>
  <c r="R523" i="18"/>
  <c r="S523" i="16" s="1"/>
  <c r="S523" i="18"/>
  <c r="T523" i="16" s="1"/>
  <c r="T523" i="18"/>
  <c r="U523" i="16" s="1"/>
  <c r="M524" i="18"/>
  <c r="N524" i="16" s="1"/>
  <c r="N524" i="18"/>
  <c r="O524" i="16" s="1"/>
  <c r="O524" i="18"/>
  <c r="P524" i="16" s="1"/>
  <c r="P524" i="18"/>
  <c r="Q524" i="16" s="1"/>
  <c r="Q524" i="18"/>
  <c r="R524" i="16" s="1"/>
  <c r="R524" i="18"/>
  <c r="S524" i="16" s="1"/>
  <c r="S524" i="18"/>
  <c r="T524" i="16" s="1"/>
  <c r="T524" i="18"/>
  <c r="U524" i="16" s="1"/>
  <c r="M525" i="18"/>
  <c r="N525" i="16" s="1"/>
  <c r="N525" i="18"/>
  <c r="O525" i="16" s="1"/>
  <c r="O525" i="18"/>
  <c r="P525" i="16" s="1"/>
  <c r="P525" i="18"/>
  <c r="Q525" i="16" s="1"/>
  <c r="Q525" i="18"/>
  <c r="R525" i="16" s="1"/>
  <c r="R525" i="18"/>
  <c r="S525" i="16" s="1"/>
  <c r="S525" i="18"/>
  <c r="T525" i="16" s="1"/>
  <c r="T525" i="18"/>
  <c r="U525" i="16" s="1"/>
  <c r="M526" i="18"/>
  <c r="N526" i="16" s="1"/>
  <c r="N526" i="18"/>
  <c r="O526" i="16" s="1"/>
  <c r="O526" i="18"/>
  <c r="P526" i="16" s="1"/>
  <c r="P526" i="18"/>
  <c r="Q526" i="16" s="1"/>
  <c r="Q526" i="18"/>
  <c r="R526" i="16" s="1"/>
  <c r="R526" i="18"/>
  <c r="S526" i="16" s="1"/>
  <c r="S526" i="18"/>
  <c r="T526" i="16" s="1"/>
  <c r="T526" i="18"/>
  <c r="U526" i="16" s="1"/>
  <c r="M527" i="18"/>
  <c r="N527" i="16" s="1"/>
  <c r="N527" i="18"/>
  <c r="O527" i="16" s="1"/>
  <c r="O527" i="18"/>
  <c r="P527" i="16" s="1"/>
  <c r="P527" i="18"/>
  <c r="Q527" i="16" s="1"/>
  <c r="Q527" i="18"/>
  <c r="R527" i="16" s="1"/>
  <c r="R527" i="18"/>
  <c r="S527" i="16" s="1"/>
  <c r="S527" i="18"/>
  <c r="T527" i="16" s="1"/>
  <c r="T527" i="18"/>
  <c r="U527" i="16" s="1"/>
  <c r="N2" i="18"/>
  <c r="O2" i="15" s="1"/>
  <c r="O2" i="18"/>
  <c r="P2" i="15" s="1"/>
  <c r="P2" i="18"/>
  <c r="Q2" i="15" s="1"/>
  <c r="Q2" i="18"/>
  <c r="R2" i="15" s="1"/>
  <c r="R2" i="18"/>
  <c r="S2" i="15" s="1"/>
  <c r="S2" i="18"/>
  <c r="T2" i="15" s="1"/>
  <c r="T2" i="18"/>
  <c r="U2" i="15" s="1"/>
  <c r="M2" i="18"/>
  <c r="N2" i="15" s="1"/>
  <c r="BW527" i="18"/>
  <c r="BV527" i="18"/>
  <c r="AW527" i="18" s="1"/>
  <c r="F527" i="18" s="1"/>
  <c r="BU527" i="18"/>
  <c r="AS527" i="18"/>
  <c r="AP527" i="18"/>
  <c r="D527" i="18" s="1"/>
  <c r="K527" i="18"/>
  <c r="AO527" i="18"/>
  <c r="AN527" i="18"/>
  <c r="BW526" i="18"/>
  <c r="BV526" i="18"/>
  <c r="AW526" i="18" s="1"/>
  <c r="F526" i="18" s="1"/>
  <c r="BU526" i="18"/>
  <c r="AS526" i="18"/>
  <c r="AP526" i="18"/>
  <c r="K526" i="18"/>
  <c r="AO526" i="18"/>
  <c r="BW525" i="18"/>
  <c r="BV525" i="18"/>
  <c r="AW525" i="18" s="1"/>
  <c r="F525" i="18" s="1"/>
  <c r="BU525" i="18"/>
  <c r="AS525" i="18"/>
  <c r="AP525" i="18"/>
  <c r="K525" i="18"/>
  <c r="AO525" i="18"/>
  <c r="BW524" i="18"/>
  <c r="BV524" i="18"/>
  <c r="AW524" i="18" s="1"/>
  <c r="F524" i="18" s="1"/>
  <c r="BU524" i="18"/>
  <c r="AS524" i="18"/>
  <c r="AP524" i="18"/>
  <c r="D524" i="18" s="1"/>
  <c r="AN524" i="18" s="1"/>
  <c r="K524" i="18"/>
  <c r="AO524" i="18"/>
  <c r="BW523" i="18"/>
  <c r="BV523" i="18"/>
  <c r="AW523" i="18" s="1"/>
  <c r="F523" i="18" s="1"/>
  <c r="BU523" i="18"/>
  <c r="AS523" i="18"/>
  <c r="AP523" i="18"/>
  <c r="D523" i="18" s="1"/>
  <c r="AN523" i="18" s="1"/>
  <c r="K523" i="18"/>
  <c r="AO523" i="18"/>
  <c r="BW522" i="18"/>
  <c r="BV522" i="18"/>
  <c r="AW522" i="18" s="1"/>
  <c r="F522" i="18" s="1"/>
  <c r="BU522" i="18"/>
  <c r="AS522" i="18"/>
  <c r="AP522" i="18"/>
  <c r="K522" i="18"/>
  <c r="AO522" i="18"/>
  <c r="BW521" i="18"/>
  <c r="BV521" i="18"/>
  <c r="AW521" i="18" s="1"/>
  <c r="F521" i="18" s="1"/>
  <c r="BU521" i="18"/>
  <c r="AS521" i="18"/>
  <c r="AP521" i="18"/>
  <c r="K521" i="18"/>
  <c r="AO521" i="18"/>
  <c r="BW520" i="18"/>
  <c r="BV520" i="18"/>
  <c r="AW520" i="18" s="1"/>
  <c r="F520" i="18" s="1"/>
  <c r="BU520" i="18"/>
  <c r="AS520" i="18"/>
  <c r="AP520" i="18"/>
  <c r="K520" i="18"/>
  <c r="AO520" i="18"/>
  <c r="BW519" i="18"/>
  <c r="BV519" i="18"/>
  <c r="AW519" i="18" s="1"/>
  <c r="F519" i="18" s="1"/>
  <c r="BU519" i="18"/>
  <c r="AS519" i="18"/>
  <c r="AP519" i="18"/>
  <c r="K519" i="18"/>
  <c r="AO519" i="18"/>
  <c r="BW518" i="18"/>
  <c r="BV518" i="18"/>
  <c r="AW518" i="18" s="1"/>
  <c r="F518" i="18" s="1"/>
  <c r="BU518" i="18"/>
  <c r="AS518" i="18"/>
  <c r="AP518" i="18"/>
  <c r="K518" i="18"/>
  <c r="AO518" i="18"/>
  <c r="BW517" i="18"/>
  <c r="BV517" i="18"/>
  <c r="AW517" i="18" s="1"/>
  <c r="F517" i="18" s="1"/>
  <c r="BU517" i="18"/>
  <c r="AS517" i="18"/>
  <c r="AP517" i="18"/>
  <c r="K517" i="18"/>
  <c r="AO517" i="18"/>
  <c r="BW516" i="18"/>
  <c r="BV516" i="18"/>
  <c r="AW516" i="18" s="1"/>
  <c r="F516" i="18" s="1"/>
  <c r="BU516" i="18"/>
  <c r="AS516" i="18"/>
  <c r="AP516" i="18"/>
  <c r="K516" i="18"/>
  <c r="AO516" i="18"/>
  <c r="BW515" i="18"/>
  <c r="BV515" i="18"/>
  <c r="AW515" i="18" s="1"/>
  <c r="F515" i="18" s="1"/>
  <c r="BU515" i="18"/>
  <c r="AS515" i="18"/>
  <c r="AP515" i="18"/>
  <c r="K515" i="18"/>
  <c r="AO515" i="18"/>
  <c r="BW514" i="18"/>
  <c r="BV514" i="18"/>
  <c r="AW514" i="18" s="1"/>
  <c r="F514" i="18" s="1"/>
  <c r="BU514" i="18"/>
  <c r="AS514" i="18"/>
  <c r="AP514" i="18"/>
  <c r="K514" i="18"/>
  <c r="AO514" i="18"/>
  <c r="BW513" i="18"/>
  <c r="BV513" i="18"/>
  <c r="AW513" i="18" s="1"/>
  <c r="F513" i="18" s="1"/>
  <c r="BU513" i="18"/>
  <c r="AS513" i="18"/>
  <c r="AP513" i="18"/>
  <c r="K513" i="18"/>
  <c r="AO513" i="18"/>
  <c r="BW512" i="18"/>
  <c r="BV512" i="18"/>
  <c r="AW512" i="18" s="1"/>
  <c r="F512" i="18" s="1"/>
  <c r="BU512" i="18"/>
  <c r="AS512" i="18"/>
  <c r="AP512" i="18"/>
  <c r="K512" i="18"/>
  <c r="AO512" i="18"/>
  <c r="BW511" i="18"/>
  <c r="BV511" i="18"/>
  <c r="AW511" i="18" s="1"/>
  <c r="F511" i="18" s="1"/>
  <c r="BU511" i="18"/>
  <c r="AS511" i="18"/>
  <c r="AP511" i="18"/>
  <c r="K511" i="18"/>
  <c r="AO511" i="18"/>
  <c r="BW510" i="18"/>
  <c r="BV510" i="18"/>
  <c r="AW510" i="18" s="1"/>
  <c r="F510" i="18" s="1"/>
  <c r="BU510" i="18"/>
  <c r="AS510" i="18"/>
  <c r="AP510" i="18"/>
  <c r="K510" i="18"/>
  <c r="AO510" i="18"/>
  <c r="BW509" i="18"/>
  <c r="BV509" i="18"/>
  <c r="AW509" i="18" s="1"/>
  <c r="F509" i="18" s="1"/>
  <c r="BU509" i="18"/>
  <c r="AS509" i="18"/>
  <c r="AP509" i="18"/>
  <c r="K509" i="18"/>
  <c r="AO509" i="18"/>
  <c r="BW508" i="18"/>
  <c r="BV508" i="18"/>
  <c r="AW508" i="18" s="1"/>
  <c r="F508" i="18" s="1"/>
  <c r="BU508" i="18"/>
  <c r="AS508" i="18"/>
  <c r="AP508" i="18"/>
  <c r="D508" i="18" s="1"/>
  <c r="K508" i="18"/>
  <c r="AO508" i="18"/>
  <c r="AN508" i="18"/>
  <c r="BW507" i="18"/>
  <c r="BV507" i="18"/>
  <c r="AW507" i="18" s="1"/>
  <c r="F507" i="18" s="1"/>
  <c r="BU507" i="18"/>
  <c r="AS507" i="18"/>
  <c r="AP507" i="18"/>
  <c r="D507" i="18" s="1"/>
  <c r="K507" i="18"/>
  <c r="AO507" i="18"/>
  <c r="AN507" i="18"/>
  <c r="BW506" i="18"/>
  <c r="BV506" i="18"/>
  <c r="AW506" i="18" s="1"/>
  <c r="F506" i="18" s="1"/>
  <c r="BU506" i="18"/>
  <c r="AS506" i="18"/>
  <c r="AP506" i="18"/>
  <c r="K506" i="18"/>
  <c r="AO506" i="18"/>
  <c r="BW505" i="18"/>
  <c r="BV505" i="18"/>
  <c r="AW505" i="18" s="1"/>
  <c r="F505" i="18" s="1"/>
  <c r="BU505" i="18"/>
  <c r="AS505" i="18"/>
  <c r="AP505" i="18"/>
  <c r="K505" i="18"/>
  <c r="AO505" i="18"/>
  <c r="BW504" i="18"/>
  <c r="BV504" i="18"/>
  <c r="AW504" i="18" s="1"/>
  <c r="F504" i="18" s="1"/>
  <c r="BU504" i="18"/>
  <c r="AS504" i="18"/>
  <c r="AP504" i="18"/>
  <c r="K504" i="18"/>
  <c r="AO504" i="18"/>
  <c r="BW503" i="18"/>
  <c r="BV503" i="18"/>
  <c r="AW503" i="18" s="1"/>
  <c r="F503" i="18" s="1"/>
  <c r="BU503" i="18"/>
  <c r="AS503" i="18"/>
  <c r="AP503" i="18"/>
  <c r="K503" i="18"/>
  <c r="AO503" i="18"/>
  <c r="BW502" i="18"/>
  <c r="BV502" i="18"/>
  <c r="AW502" i="18" s="1"/>
  <c r="F502" i="18" s="1"/>
  <c r="BU502" i="18"/>
  <c r="AS502" i="18"/>
  <c r="AP502" i="18"/>
  <c r="D502" i="18" s="1"/>
  <c r="K502" i="18"/>
  <c r="AO502" i="18"/>
  <c r="AN502" i="18"/>
  <c r="BW501" i="18"/>
  <c r="BV501" i="18"/>
  <c r="AW501" i="18" s="1"/>
  <c r="F501" i="18" s="1"/>
  <c r="BU501" i="18"/>
  <c r="AS501" i="18"/>
  <c r="AP501" i="18"/>
  <c r="D501" i="18" s="1"/>
  <c r="K501" i="18"/>
  <c r="AO501" i="18"/>
  <c r="AN501" i="18"/>
  <c r="BW500" i="18"/>
  <c r="BV500" i="18"/>
  <c r="AW500" i="18" s="1"/>
  <c r="F500" i="18" s="1"/>
  <c r="BU500" i="18"/>
  <c r="AS500" i="18"/>
  <c r="AP500" i="18"/>
  <c r="K500" i="18"/>
  <c r="AO500" i="18"/>
  <c r="BW499" i="18"/>
  <c r="BV499" i="18"/>
  <c r="AW499" i="18" s="1"/>
  <c r="F499" i="18" s="1"/>
  <c r="BU499" i="18"/>
  <c r="AS499" i="18"/>
  <c r="AP499" i="18"/>
  <c r="K499" i="18"/>
  <c r="BW498" i="18"/>
  <c r="BV498" i="18"/>
  <c r="AW498" i="18" s="1"/>
  <c r="F498" i="18" s="1"/>
  <c r="BU498" i="18"/>
  <c r="AS498" i="18"/>
  <c r="AP498" i="18"/>
  <c r="D498" i="18" s="1"/>
  <c r="AN498" i="18" s="1"/>
  <c r="K498" i="18"/>
  <c r="AO498" i="18"/>
  <c r="BW497" i="18"/>
  <c r="BV497" i="18"/>
  <c r="AW497" i="18" s="1"/>
  <c r="F497" i="18" s="1"/>
  <c r="BU497" i="18"/>
  <c r="AS497" i="18"/>
  <c r="AP497" i="18"/>
  <c r="K497" i="18"/>
  <c r="BW496" i="18"/>
  <c r="BV496" i="18"/>
  <c r="AW496" i="18" s="1"/>
  <c r="F496" i="18" s="1"/>
  <c r="BU496" i="18"/>
  <c r="AS496" i="18"/>
  <c r="AP496" i="18"/>
  <c r="K496" i="18"/>
  <c r="BW495" i="18"/>
  <c r="BV495" i="18"/>
  <c r="AW495" i="18" s="1"/>
  <c r="F495" i="18" s="1"/>
  <c r="BU495" i="18"/>
  <c r="AS495" i="18"/>
  <c r="AP495" i="18"/>
  <c r="K495" i="18"/>
  <c r="J495" i="18" s="1"/>
  <c r="BW494" i="18"/>
  <c r="BV494" i="18"/>
  <c r="AW494" i="18" s="1"/>
  <c r="F494" i="18" s="1"/>
  <c r="BU494" i="18"/>
  <c r="AS494" i="18"/>
  <c r="AP494" i="18"/>
  <c r="K494" i="18"/>
  <c r="AO494" i="18"/>
  <c r="BW493" i="18"/>
  <c r="BV493" i="18"/>
  <c r="AW493" i="18" s="1"/>
  <c r="F493" i="18" s="1"/>
  <c r="BU493" i="18"/>
  <c r="AS493" i="18"/>
  <c r="AP493" i="18"/>
  <c r="K493" i="18"/>
  <c r="J493" i="18" s="1"/>
  <c r="BW492" i="18"/>
  <c r="BV492" i="18"/>
  <c r="AW492" i="18" s="1"/>
  <c r="F492" i="18" s="1"/>
  <c r="BU492" i="18"/>
  <c r="AS492" i="18"/>
  <c r="AP492" i="18"/>
  <c r="K492" i="18"/>
  <c r="BW491" i="18"/>
  <c r="BV491" i="18"/>
  <c r="AW491" i="18" s="1"/>
  <c r="F491" i="18" s="1"/>
  <c r="BU491" i="18"/>
  <c r="AS491" i="18"/>
  <c r="AP491" i="18"/>
  <c r="K491" i="18"/>
  <c r="J491" i="18" s="1"/>
  <c r="BW490" i="18"/>
  <c r="BV490" i="18"/>
  <c r="AW490" i="18" s="1"/>
  <c r="F490" i="18" s="1"/>
  <c r="BU490" i="18"/>
  <c r="AS490" i="18"/>
  <c r="AP490" i="18"/>
  <c r="D490" i="18" s="1"/>
  <c r="K490" i="18"/>
  <c r="AO490" i="18"/>
  <c r="AN490" i="18"/>
  <c r="BW489" i="18"/>
  <c r="BV489" i="18"/>
  <c r="AW489" i="18" s="1"/>
  <c r="F489" i="18" s="1"/>
  <c r="BU489" i="18"/>
  <c r="AS489" i="18"/>
  <c r="AP489" i="18"/>
  <c r="K489" i="18"/>
  <c r="J489" i="18" s="1"/>
  <c r="BW488" i="18"/>
  <c r="BV488" i="18"/>
  <c r="AW488" i="18" s="1"/>
  <c r="F488" i="18" s="1"/>
  <c r="BU488" i="18"/>
  <c r="AS488" i="18"/>
  <c r="AP488" i="18"/>
  <c r="K488" i="18"/>
  <c r="BW487" i="18"/>
  <c r="BV487" i="18"/>
  <c r="AW487" i="18" s="1"/>
  <c r="F487" i="18" s="1"/>
  <c r="BU487" i="18"/>
  <c r="AS487" i="18"/>
  <c r="AP487" i="18"/>
  <c r="K487" i="18"/>
  <c r="J487" i="18" s="1"/>
  <c r="BW486" i="18"/>
  <c r="BV486" i="18"/>
  <c r="AW486" i="18" s="1"/>
  <c r="F486" i="18" s="1"/>
  <c r="BU486" i="18"/>
  <c r="AS486" i="18"/>
  <c r="AP486" i="18"/>
  <c r="K486" i="18"/>
  <c r="AO486" i="18"/>
  <c r="BW485" i="18"/>
  <c r="BV485" i="18"/>
  <c r="AW485" i="18" s="1"/>
  <c r="F485" i="18" s="1"/>
  <c r="BU485" i="18"/>
  <c r="AS485" i="18"/>
  <c r="AP485" i="18"/>
  <c r="AO485" i="18"/>
  <c r="K485" i="18"/>
  <c r="H485" i="16"/>
  <c r="BW484" i="18"/>
  <c r="BV484" i="18"/>
  <c r="AW484" i="18" s="1"/>
  <c r="F484" i="18" s="1"/>
  <c r="BU484" i="18"/>
  <c r="AS484" i="18"/>
  <c r="AP484" i="18"/>
  <c r="D484" i="18" s="1"/>
  <c r="AO484" i="18"/>
  <c r="K484" i="18"/>
  <c r="H484" i="16"/>
  <c r="AN484" i="18"/>
  <c r="BW483" i="18"/>
  <c r="BV483" i="18"/>
  <c r="AW483" i="18" s="1"/>
  <c r="F483" i="18" s="1"/>
  <c r="BU483" i="18"/>
  <c r="AS483" i="18"/>
  <c r="AP483" i="18"/>
  <c r="K483" i="18"/>
  <c r="BW482" i="18"/>
  <c r="BV482" i="18"/>
  <c r="AW482" i="18" s="1"/>
  <c r="F482" i="18" s="1"/>
  <c r="BU482" i="18"/>
  <c r="AS482" i="18"/>
  <c r="AP482" i="18"/>
  <c r="K482" i="18"/>
  <c r="AO482" i="18"/>
  <c r="BW481" i="18"/>
  <c r="BV481" i="18"/>
  <c r="AW481" i="18" s="1"/>
  <c r="F481" i="18" s="1"/>
  <c r="BU481" i="18"/>
  <c r="AS481" i="18"/>
  <c r="AP481" i="18"/>
  <c r="K481" i="18"/>
  <c r="BW480" i="18"/>
  <c r="BV480" i="18"/>
  <c r="AW480" i="18" s="1"/>
  <c r="F480" i="18" s="1"/>
  <c r="BU480" i="18"/>
  <c r="AS480" i="18"/>
  <c r="AP480" i="18"/>
  <c r="K480" i="18"/>
  <c r="BW479" i="18"/>
  <c r="BV479" i="18"/>
  <c r="AW479" i="18" s="1"/>
  <c r="F479" i="18" s="1"/>
  <c r="BU479" i="18"/>
  <c r="AS479" i="18"/>
  <c r="AP479" i="18"/>
  <c r="K479" i="18"/>
  <c r="BW478" i="18"/>
  <c r="BV478" i="18"/>
  <c r="AW478" i="18" s="1"/>
  <c r="F478" i="18" s="1"/>
  <c r="BU478" i="18"/>
  <c r="AS478" i="18"/>
  <c r="AP478" i="18"/>
  <c r="K478" i="18"/>
  <c r="AO478" i="18"/>
  <c r="BW477" i="18"/>
  <c r="BV477" i="18"/>
  <c r="AW477" i="18" s="1"/>
  <c r="F477" i="18" s="1"/>
  <c r="BU477" i="18"/>
  <c r="AS477" i="18"/>
  <c r="AP477" i="18"/>
  <c r="D477" i="18" s="1"/>
  <c r="AO477" i="18"/>
  <c r="K477" i="18"/>
  <c r="H477" i="16"/>
  <c r="AN477" i="18"/>
  <c r="BW476" i="18"/>
  <c r="BV476" i="18"/>
  <c r="AW476" i="18" s="1"/>
  <c r="F476" i="18" s="1"/>
  <c r="BU476" i="18"/>
  <c r="AS476" i="18"/>
  <c r="AP476" i="18"/>
  <c r="K476" i="18"/>
  <c r="BW475" i="18"/>
  <c r="BV475" i="18"/>
  <c r="AW475" i="18" s="1"/>
  <c r="F475" i="18" s="1"/>
  <c r="BU475" i="18"/>
  <c r="AS475" i="18"/>
  <c r="AP475" i="18"/>
  <c r="K475" i="18"/>
  <c r="BW474" i="18"/>
  <c r="BV474" i="18"/>
  <c r="AW474" i="18" s="1"/>
  <c r="F474" i="18" s="1"/>
  <c r="BU474" i="18"/>
  <c r="AS474" i="18"/>
  <c r="AP474" i="18"/>
  <c r="K474" i="18"/>
  <c r="AO474" i="18"/>
  <c r="BW473" i="18"/>
  <c r="BV473" i="18"/>
  <c r="AW473" i="18" s="1"/>
  <c r="F473" i="18" s="1"/>
  <c r="BU473" i="18"/>
  <c r="AS473" i="18"/>
  <c r="AP473" i="18"/>
  <c r="K473" i="18"/>
  <c r="BW472" i="18"/>
  <c r="BV472" i="18"/>
  <c r="AW472" i="18" s="1"/>
  <c r="F472" i="18" s="1"/>
  <c r="BU472" i="18"/>
  <c r="AS472" i="18"/>
  <c r="AP472" i="18"/>
  <c r="K472" i="18"/>
  <c r="BW471" i="18"/>
  <c r="BV471" i="18"/>
  <c r="AW471" i="18" s="1"/>
  <c r="F471" i="18" s="1"/>
  <c r="BU471" i="18"/>
  <c r="AS471" i="18"/>
  <c r="AP471" i="18"/>
  <c r="AO471" i="18"/>
  <c r="K471" i="18"/>
  <c r="H471" i="16"/>
  <c r="BW470" i="18"/>
  <c r="BV470" i="18"/>
  <c r="AW470" i="18" s="1"/>
  <c r="F470" i="18" s="1"/>
  <c r="BU470" i="18"/>
  <c r="AS470" i="18"/>
  <c r="AP470" i="18"/>
  <c r="K470" i="18"/>
  <c r="AO470" i="18"/>
  <c r="BW469" i="18"/>
  <c r="BV469" i="18"/>
  <c r="AW469" i="18" s="1"/>
  <c r="F469" i="18" s="1"/>
  <c r="BU469" i="18"/>
  <c r="AS469" i="18"/>
  <c r="AP469" i="18"/>
  <c r="K469" i="18"/>
  <c r="BW468" i="18"/>
  <c r="BV468" i="18"/>
  <c r="AW468" i="18" s="1"/>
  <c r="F468" i="18" s="1"/>
  <c r="BU468" i="18"/>
  <c r="AS468" i="18"/>
  <c r="AP468" i="18"/>
  <c r="K468" i="18"/>
  <c r="BW467" i="18"/>
  <c r="BV467" i="18"/>
  <c r="AW467" i="18" s="1"/>
  <c r="F467" i="18" s="1"/>
  <c r="BU467" i="18"/>
  <c r="AS467" i="18"/>
  <c r="AP467" i="18"/>
  <c r="K467" i="18"/>
  <c r="BW466" i="18"/>
  <c r="BV466" i="18"/>
  <c r="AW466" i="18" s="1"/>
  <c r="F466" i="18" s="1"/>
  <c r="BU466" i="18"/>
  <c r="AS466" i="18"/>
  <c r="AP466" i="18"/>
  <c r="K466" i="18"/>
  <c r="AO466" i="18"/>
  <c r="BW465" i="18"/>
  <c r="BV465" i="18"/>
  <c r="AW465" i="18" s="1"/>
  <c r="F465" i="18" s="1"/>
  <c r="BU465" i="18"/>
  <c r="AS465" i="18"/>
  <c r="AP465" i="18"/>
  <c r="K465" i="18"/>
  <c r="BW464" i="18"/>
  <c r="BV464" i="18"/>
  <c r="AW464" i="18" s="1"/>
  <c r="F464" i="18" s="1"/>
  <c r="BU464" i="18"/>
  <c r="AS464" i="18"/>
  <c r="AP464" i="18"/>
  <c r="K464" i="18"/>
  <c r="BW463" i="18"/>
  <c r="BV463" i="18"/>
  <c r="AW463" i="18" s="1"/>
  <c r="F463" i="18" s="1"/>
  <c r="BU463" i="18"/>
  <c r="AS463" i="18"/>
  <c r="AP463" i="18"/>
  <c r="K463" i="18"/>
  <c r="BW462" i="18"/>
  <c r="BV462" i="18"/>
  <c r="AW462" i="18" s="1"/>
  <c r="F462" i="18" s="1"/>
  <c r="BU462" i="18"/>
  <c r="AS462" i="18"/>
  <c r="AP462" i="18"/>
  <c r="K462" i="18"/>
  <c r="AO462" i="18"/>
  <c r="BW461" i="18"/>
  <c r="BV461" i="18"/>
  <c r="AW461" i="18" s="1"/>
  <c r="F461" i="18" s="1"/>
  <c r="BU461" i="18"/>
  <c r="AS461" i="18"/>
  <c r="AP461" i="18"/>
  <c r="K461" i="18"/>
  <c r="BW460" i="18"/>
  <c r="BV460" i="18"/>
  <c r="AW460" i="18" s="1"/>
  <c r="F460" i="18" s="1"/>
  <c r="BU460" i="18"/>
  <c r="AS460" i="18"/>
  <c r="AP460" i="18"/>
  <c r="K460" i="18"/>
  <c r="BW459" i="18"/>
  <c r="BV459" i="18"/>
  <c r="AW459" i="18" s="1"/>
  <c r="F459" i="18" s="1"/>
  <c r="BU459" i="18"/>
  <c r="AS459" i="18"/>
  <c r="AP459" i="18"/>
  <c r="K459" i="18"/>
  <c r="BW458" i="18"/>
  <c r="BV458" i="18"/>
  <c r="AW458" i="18" s="1"/>
  <c r="F458" i="18" s="1"/>
  <c r="BU458" i="18"/>
  <c r="AS458" i="18"/>
  <c r="AP458" i="18"/>
  <c r="K458" i="18"/>
  <c r="AO458" i="18"/>
  <c r="BW457" i="18"/>
  <c r="BV457" i="18"/>
  <c r="AW457" i="18" s="1"/>
  <c r="F457" i="18" s="1"/>
  <c r="BU457" i="18"/>
  <c r="AS457" i="18"/>
  <c r="AP457" i="18"/>
  <c r="K457" i="18"/>
  <c r="BW456" i="18"/>
  <c r="BV456" i="18"/>
  <c r="AW456" i="18" s="1"/>
  <c r="F456" i="18" s="1"/>
  <c r="BU456" i="18"/>
  <c r="AS456" i="18"/>
  <c r="AP456" i="18"/>
  <c r="AO456" i="18"/>
  <c r="K456" i="18"/>
  <c r="H456" i="16"/>
  <c r="BW455" i="18"/>
  <c r="BV455" i="18"/>
  <c r="AW455" i="18" s="1"/>
  <c r="F455" i="18" s="1"/>
  <c r="BU455" i="18"/>
  <c r="AS455" i="18"/>
  <c r="AP455" i="18"/>
  <c r="K455" i="18"/>
  <c r="BW454" i="18"/>
  <c r="BV454" i="18"/>
  <c r="AW454" i="18" s="1"/>
  <c r="F454" i="18" s="1"/>
  <c r="BU454" i="18"/>
  <c r="AS454" i="18"/>
  <c r="AP454" i="18"/>
  <c r="K454" i="18"/>
  <c r="AO454" i="18"/>
  <c r="BW453" i="18"/>
  <c r="BV453" i="18"/>
  <c r="AW453" i="18" s="1"/>
  <c r="F453" i="18" s="1"/>
  <c r="BU453" i="18"/>
  <c r="AS453" i="18"/>
  <c r="AP453" i="18"/>
  <c r="K453" i="18"/>
  <c r="BW452" i="18"/>
  <c r="BV452" i="18"/>
  <c r="AW452" i="18" s="1"/>
  <c r="F452" i="18" s="1"/>
  <c r="BU452" i="18"/>
  <c r="AS452" i="18"/>
  <c r="AP452" i="18"/>
  <c r="K452" i="18"/>
  <c r="BW451" i="18"/>
  <c r="BV451" i="18"/>
  <c r="AW451" i="18" s="1"/>
  <c r="F451" i="18" s="1"/>
  <c r="BU451" i="18"/>
  <c r="AS451" i="18"/>
  <c r="AP451" i="18"/>
  <c r="AO451" i="18"/>
  <c r="K451" i="18"/>
  <c r="H451" i="16"/>
  <c r="BW450" i="18"/>
  <c r="BV450" i="18"/>
  <c r="AW450" i="18" s="1"/>
  <c r="F450" i="18" s="1"/>
  <c r="BU450" i="18"/>
  <c r="AS450" i="18"/>
  <c r="AP450" i="18"/>
  <c r="K450" i="18"/>
  <c r="AO450" i="18"/>
  <c r="BW449" i="18"/>
  <c r="BV449" i="18"/>
  <c r="AW449" i="18" s="1"/>
  <c r="F449" i="18" s="1"/>
  <c r="J449" i="18" s="1"/>
  <c r="BU449" i="18"/>
  <c r="AS449" i="18"/>
  <c r="AP449" i="18"/>
  <c r="D449" i="18" s="1"/>
  <c r="AN449" i="18" s="1"/>
  <c r="K449" i="18"/>
  <c r="BW448" i="18"/>
  <c r="BV448" i="18"/>
  <c r="AW448" i="18" s="1"/>
  <c r="F448" i="18" s="1"/>
  <c r="BU448" i="18"/>
  <c r="AS448" i="18"/>
  <c r="AP448" i="18"/>
  <c r="K448" i="18"/>
  <c r="J448" i="18" s="1"/>
  <c r="BW447" i="18"/>
  <c r="BV447" i="18"/>
  <c r="AW447" i="18" s="1"/>
  <c r="F447" i="18" s="1"/>
  <c r="BU447" i="18"/>
  <c r="AS447" i="18"/>
  <c r="AP447" i="18"/>
  <c r="K447" i="18"/>
  <c r="BW446" i="18"/>
  <c r="BV446" i="18"/>
  <c r="AW446" i="18" s="1"/>
  <c r="F446" i="18" s="1"/>
  <c r="BU446" i="18"/>
  <c r="AS446" i="18"/>
  <c r="AP446" i="18"/>
  <c r="K446" i="18"/>
  <c r="BW445" i="18"/>
  <c r="BV445" i="18"/>
  <c r="AW445" i="18" s="1"/>
  <c r="F445" i="18" s="1"/>
  <c r="BU445" i="18"/>
  <c r="AS445" i="18"/>
  <c r="AP445" i="18"/>
  <c r="K445" i="18"/>
  <c r="BW444" i="18"/>
  <c r="BV444" i="18"/>
  <c r="AW444" i="18" s="1"/>
  <c r="F444" i="18" s="1"/>
  <c r="BU444" i="18"/>
  <c r="AS444" i="18"/>
  <c r="AP444" i="18"/>
  <c r="D444" i="18" s="1"/>
  <c r="K444" i="18"/>
  <c r="AN444" i="18"/>
  <c r="BW443" i="18"/>
  <c r="BV443" i="18"/>
  <c r="BU443" i="18"/>
  <c r="AW443" i="18"/>
  <c r="F443" i="18" s="1"/>
  <c r="AS443" i="18"/>
  <c r="AP443" i="18"/>
  <c r="K443" i="18"/>
  <c r="BW442" i="18"/>
  <c r="BV442" i="18"/>
  <c r="AW442" i="18" s="1"/>
  <c r="F442" i="18" s="1"/>
  <c r="BU442" i="18"/>
  <c r="AS442" i="18"/>
  <c r="AP442" i="18"/>
  <c r="K442" i="18"/>
  <c r="BW441" i="18"/>
  <c r="BV441" i="18"/>
  <c r="AW441" i="18" s="1"/>
  <c r="F441" i="18" s="1"/>
  <c r="BU441" i="18"/>
  <c r="AS441" i="18"/>
  <c r="AP441" i="18"/>
  <c r="K441" i="18"/>
  <c r="BW440" i="18"/>
  <c r="BV440" i="18"/>
  <c r="AW440" i="18" s="1"/>
  <c r="F440" i="18" s="1"/>
  <c r="BU440" i="18"/>
  <c r="AS440" i="18"/>
  <c r="AP440" i="18"/>
  <c r="K440" i="18"/>
  <c r="BW439" i="18"/>
  <c r="BV439" i="18"/>
  <c r="AW439" i="18" s="1"/>
  <c r="F439" i="18" s="1"/>
  <c r="BU439" i="18"/>
  <c r="AS439" i="18"/>
  <c r="AP439" i="18"/>
  <c r="K439" i="18"/>
  <c r="BW438" i="18"/>
  <c r="BV438" i="18"/>
  <c r="AW438" i="18" s="1"/>
  <c r="F438" i="18" s="1"/>
  <c r="BU438" i="18"/>
  <c r="AS438" i="18"/>
  <c r="AP438" i="18"/>
  <c r="K438" i="18"/>
  <c r="BW437" i="18"/>
  <c r="BV437" i="18"/>
  <c r="AW437" i="18" s="1"/>
  <c r="F437" i="18" s="1"/>
  <c r="J437" i="18" s="1"/>
  <c r="BU437" i="18"/>
  <c r="AS437" i="18"/>
  <c r="AP437" i="18"/>
  <c r="D437" i="18" s="1"/>
  <c r="AN437" i="18" s="1"/>
  <c r="K437" i="18"/>
  <c r="BW436" i="18"/>
  <c r="BV436" i="18"/>
  <c r="AW436" i="18" s="1"/>
  <c r="F436" i="18" s="1"/>
  <c r="BU436" i="18"/>
  <c r="AS436" i="18"/>
  <c r="AP436" i="18"/>
  <c r="K436" i="18"/>
  <c r="BW435" i="18"/>
  <c r="BV435" i="18"/>
  <c r="AW435" i="18" s="1"/>
  <c r="F435" i="18" s="1"/>
  <c r="BU435" i="18"/>
  <c r="AS435" i="18"/>
  <c r="AP435" i="18"/>
  <c r="K435" i="18"/>
  <c r="BW434" i="18"/>
  <c r="BV434" i="18"/>
  <c r="AW434" i="18" s="1"/>
  <c r="F434" i="18" s="1"/>
  <c r="BU434" i="18"/>
  <c r="AS434" i="18"/>
  <c r="AP434" i="18"/>
  <c r="K434" i="18"/>
  <c r="BW433" i="18"/>
  <c r="BV433" i="18"/>
  <c r="AW433" i="18" s="1"/>
  <c r="F433" i="18" s="1"/>
  <c r="BU433" i="18"/>
  <c r="AS433" i="18"/>
  <c r="AP433" i="18"/>
  <c r="K433" i="18"/>
  <c r="BW432" i="18"/>
  <c r="BV432" i="18"/>
  <c r="AW432" i="18" s="1"/>
  <c r="F432" i="18" s="1"/>
  <c r="BU432" i="18"/>
  <c r="AS432" i="18"/>
  <c r="AP432" i="18"/>
  <c r="K432" i="18"/>
  <c r="BW431" i="18"/>
  <c r="BV431" i="18"/>
  <c r="AW431" i="18" s="1"/>
  <c r="F431" i="18" s="1"/>
  <c r="BU431" i="18"/>
  <c r="AS431" i="18"/>
  <c r="AP431" i="18"/>
  <c r="D431" i="18" s="1"/>
  <c r="AO431" i="18"/>
  <c r="K431" i="18"/>
  <c r="H431" i="16"/>
  <c r="AN431" i="18"/>
  <c r="BW430" i="18"/>
  <c r="BV430" i="18"/>
  <c r="AW430" i="18" s="1"/>
  <c r="F430" i="18" s="1"/>
  <c r="BU430" i="18"/>
  <c r="AS430" i="18"/>
  <c r="AP430" i="18"/>
  <c r="K430" i="18"/>
  <c r="BW429" i="18"/>
  <c r="BV429" i="18"/>
  <c r="AW429" i="18" s="1"/>
  <c r="F429" i="18" s="1"/>
  <c r="BU429" i="18"/>
  <c r="AS429" i="18"/>
  <c r="AP429" i="18"/>
  <c r="K429" i="18"/>
  <c r="BW428" i="18"/>
  <c r="BV428" i="18"/>
  <c r="AW428" i="18" s="1"/>
  <c r="F428" i="18" s="1"/>
  <c r="BU428" i="18"/>
  <c r="AS428" i="18"/>
  <c r="AP428" i="18"/>
  <c r="AO428" i="18"/>
  <c r="K428" i="18"/>
  <c r="H428" i="16"/>
  <c r="BW427" i="18"/>
  <c r="BV427" i="18"/>
  <c r="AW427" i="18" s="1"/>
  <c r="F427" i="18" s="1"/>
  <c r="BU427" i="18"/>
  <c r="AS427" i="18"/>
  <c r="AP427" i="18"/>
  <c r="K427" i="18"/>
  <c r="BW426" i="18"/>
  <c r="BV426" i="18"/>
  <c r="AW426" i="18" s="1"/>
  <c r="F426" i="18" s="1"/>
  <c r="BU426" i="18"/>
  <c r="AS426" i="18"/>
  <c r="AP426" i="18"/>
  <c r="K426" i="18"/>
  <c r="BW425" i="18"/>
  <c r="BV425" i="18"/>
  <c r="AW425" i="18" s="1"/>
  <c r="F425" i="18" s="1"/>
  <c r="BU425" i="18"/>
  <c r="AS425" i="18"/>
  <c r="AP425" i="18"/>
  <c r="K425" i="18"/>
  <c r="BW424" i="18"/>
  <c r="BV424" i="18"/>
  <c r="AW424" i="18" s="1"/>
  <c r="F424" i="18" s="1"/>
  <c r="BU424" i="18"/>
  <c r="AS424" i="18"/>
  <c r="AP424" i="18"/>
  <c r="K424" i="18"/>
  <c r="BW423" i="18"/>
  <c r="BV423" i="18"/>
  <c r="AW423" i="18" s="1"/>
  <c r="F423" i="18" s="1"/>
  <c r="BU423" i="18"/>
  <c r="AS423" i="18"/>
  <c r="AP423" i="18"/>
  <c r="K423" i="18"/>
  <c r="BW422" i="18"/>
  <c r="BV422" i="18"/>
  <c r="AW422" i="18" s="1"/>
  <c r="F422" i="18" s="1"/>
  <c r="BU422" i="18"/>
  <c r="AS422" i="18"/>
  <c r="AP422" i="18"/>
  <c r="K422" i="18"/>
  <c r="BW421" i="18"/>
  <c r="BV421" i="18"/>
  <c r="AW421" i="18" s="1"/>
  <c r="F421" i="18" s="1"/>
  <c r="BU421" i="18"/>
  <c r="AS421" i="18"/>
  <c r="AP421" i="18"/>
  <c r="K421" i="18"/>
  <c r="BW420" i="18"/>
  <c r="BV420" i="18"/>
  <c r="AW420" i="18" s="1"/>
  <c r="F420" i="18" s="1"/>
  <c r="BU420" i="18"/>
  <c r="AS420" i="18"/>
  <c r="AP420" i="18"/>
  <c r="K420" i="18"/>
  <c r="BW419" i="18"/>
  <c r="BV419" i="18"/>
  <c r="AW419" i="18" s="1"/>
  <c r="F419" i="18" s="1"/>
  <c r="BU419" i="18"/>
  <c r="AS419" i="18"/>
  <c r="AP419" i="18"/>
  <c r="K419" i="18"/>
  <c r="BW418" i="18"/>
  <c r="BV418" i="18"/>
  <c r="AW418" i="18" s="1"/>
  <c r="F418" i="18" s="1"/>
  <c r="BU418" i="18"/>
  <c r="AS418" i="18"/>
  <c r="AP418" i="18"/>
  <c r="K418" i="18"/>
  <c r="BW417" i="18"/>
  <c r="BV417" i="18"/>
  <c r="AW417" i="18" s="1"/>
  <c r="F417" i="18" s="1"/>
  <c r="BU417" i="18"/>
  <c r="AS417" i="18"/>
  <c r="AP417" i="18"/>
  <c r="K417" i="18"/>
  <c r="BW416" i="18"/>
  <c r="BV416" i="18"/>
  <c r="AW416" i="18" s="1"/>
  <c r="F416" i="18" s="1"/>
  <c r="BU416" i="18"/>
  <c r="AS416" i="18"/>
  <c r="AP416" i="18"/>
  <c r="D416" i="18" s="1"/>
  <c r="AN416" i="18" s="1"/>
  <c r="K416" i="18"/>
  <c r="BW415" i="18"/>
  <c r="BV415" i="18"/>
  <c r="AW415" i="18" s="1"/>
  <c r="F415" i="18" s="1"/>
  <c r="BU415" i="18"/>
  <c r="AS415" i="18"/>
  <c r="AP415" i="18"/>
  <c r="D415" i="18" s="1"/>
  <c r="AN415" i="18" s="1"/>
  <c r="K415" i="18"/>
  <c r="BW414" i="18"/>
  <c r="BV414" i="18"/>
  <c r="AW414" i="18" s="1"/>
  <c r="F414" i="18" s="1"/>
  <c r="BU414" i="18"/>
  <c r="AS414" i="18"/>
  <c r="AP414" i="18"/>
  <c r="K414" i="18"/>
  <c r="BW413" i="18"/>
  <c r="BV413" i="18"/>
  <c r="BU413" i="18"/>
  <c r="AW413" i="18"/>
  <c r="F413" i="18" s="1"/>
  <c r="AS413" i="18"/>
  <c r="AP413" i="18"/>
  <c r="K413" i="18"/>
  <c r="BW412" i="18"/>
  <c r="BV412" i="18"/>
  <c r="AW412" i="18" s="1"/>
  <c r="F412" i="18" s="1"/>
  <c r="BU412" i="18"/>
  <c r="AS412" i="18"/>
  <c r="AP412" i="18"/>
  <c r="K412" i="18"/>
  <c r="BW411" i="18"/>
  <c r="BV411" i="18"/>
  <c r="AW411" i="18" s="1"/>
  <c r="F411" i="18" s="1"/>
  <c r="BU411" i="18"/>
  <c r="AS411" i="18"/>
  <c r="AP411" i="18"/>
  <c r="K411" i="18"/>
  <c r="BW410" i="18"/>
  <c r="BV410" i="18"/>
  <c r="AW410" i="18" s="1"/>
  <c r="F410" i="18" s="1"/>
  <c r="BU410" i="18"/>
  <c r="AS410" i="18"/>
  <c r="AP410" i="18"/>
  <c r="K410" i="18"/>
  <c r="BW409" i="18"/>
  <c r="BV409" i="18"/>
  <c r="AW409" i="18" s="1"/>
  <c r="F409" i="18" s="1"/>
  <c r="BU409" i="18"/>
  <c r="AS409" i="18"/>
  <c r="AP409" i="18"/>
  <c r="K409" i="18"/>
  <c r="BW408" i="18"/>
  <c r="BV408" i="18"/>
  <c r="AW408" i="18" s="1"/>
  <c r="F408" i="18" s="1"/>
  <c r="BU408" i="18"/>
  <c r="AS408" i="18"/>
  <c r="AP408" i="18"/>
  <c r="K408" i="18"/>
  <c r="BW407" i="18"/>
  <c r="BV407" i="18"/>
  <c r="AW407" i="18" s="1"/>
  <c r="F407" i="18" s="1"/>
  <c r="BU407" i="18"/>
  <c r="AS407" i="18"/>
  <c r="AP407" i="18"/>
  <c r="D407" i="18" s="1"/>
  <c r="AO407" i="18"/>
  <c r="K407" i="18"/>
  <c r="H407" i="16"/>
  <c r="AN407" i="18"/>
  <c r="BW406" i="18"/>
  <c r="BV406" i="18"/>
  <c r="AW406" i="18" s="1"/>
  <c r="F406" i="18" s="1"/>
  <c r="BU406" i="18"/>
  <c r="AS406" i="18"/>
  <c r="AP406" i="18"/>
  <c r="K406" i="18"/>
  <c r="BW405" i="18"/>
  <c r="BV405" i="18"/>
  <c r="AW405" i="18" s="1"/>
  <c r="F405" i="18" s="1"/>
  <c r="BU405" i="18"/>
  <c r="AS405" i="18"/>
  <c r="AP405" i="18"/>
  <c r="D405" i="18" s="1"/>
  <c r="AN405" i="18" s="1"/>
  <c r="K405" i="18"/>
  <c r="BW404" i="18"/>
  <c r="BV404" i="18"/>
  <c r="AW404" i="18" s="1"/>
  <c r="F404" i="18" s="1"/>
  <c r="BU404" i="18"/>
  <c r="AS404" i="18"/>
  <c r="AP404" i="18"/>
  <c r="D404" i="18" s="1"/>
  <c r="AN404" i="18" s="1"/>
  <c r="K404" i="18"/>
  <c r="BW403" i="18"/>
  <c r="BV403" i="18"/>
  <c r="AW403" i="18" s="1"/>
  <c r="F403" i="18" s="1"/>
  <c r="BU403" i="18"/>
  <c r="AS403" i="18"/>
  <c r="AP403" i="18"/>
  <c r="K403" i="18"/>
  <c r="BW402" i="18"/>
  <c r="BV402" i="18"/>
  <c r="AW402" i="18" s="1"/>
  <c r="F402" i="18" s="1"/>
  <c r="BU402" i="18"/>
  <c r="AS402" i="18"/>
  <c r="AP402" i="18"/>
  <c r="K402" i="18"/>
  <c r="J402" i="18" s="1"/>
  <c r="BW401" i="18"/>
  <c r="BV401" i="18"/>
  <c r="AW401" i="18" s="1"/>
  <c r="F401" i="18" s="1"/>
  <c r="BU401" i="18"/>
  <c r="AS401" i="18"/>
  <c r="AP401" i="18"/>
  <c r="D401" i="18" s="1"/>
  <c r="AO401" i="18"/>
  <c r="K401" i="18"/>
  <c r="H401" i="16"/>
  <c r="AN401" i="18"/>
  <c r="BW400" i="18"/>
  <c r="BV400" i="18"/>
  <c r="AW400" i="18" s="1"/>
  <c r="F400" i="18" s="1"/>
  <c r="BU400" i="18"/>
  <c r="AS400" i="18"/>
  <c r="AP400" i="18"/>
  <c r="K400" i="18"/>
  <c r="J400" i="18" s="1"/>
  <c r="BW399" i="18"/>
  <c r="BV399" i="18"/>
  <c r="AW399" i="18" s="1"/>
  <c r="F399" i="18" s="1"/>
  <c r="BU399" i="18"/>
  <c r="AS399" i="18"/>
  <c r="AP399" i="18"/>
  <c r="D399" i="18" s="1"/>
  <c r="AN399" i="18" s="1"/>
  <c r="K399" i="18"/>
  <c r="BW398" i="18"/>
  <c r="BV398" i="18"/>
  <c r="AW398" i="18" s="1"/>
  <c r="F398" i="18" s="1"/>
  <c r="BU398" i="18"/>
  <c r="AS398" i="18"/>
  <c r="AP398" i="18"/>
  <c r="K398" i="18"/>
  <c r="J398" i="18" s="1"/>
  <c r="BW397" i="18"/>
  <c r="BV397" i="18"/>
  <c r="AW397" i="18" s="1"/>
  <c r="F397" i="18" s="1"/>
  <c r="BU397" i="18"/>
  <c r="AS397" i="18"/>
  <c r="AP397" i="18"/>
  <c r="K397" i="18"/>
  <c r="BW396" i="18"/>
  <c r="BV396" i="18"/>
  <c r="AW396" i="18" s="1"/>
  <c r="F396" i="18" s="1"/>
  <c r="BU396" i="18"/>
  <c r="AS396" i="18"/>
  <c r="AP396" i="18"/>
  <c r="K396" i="18"/>
  <c r="J396" i="18" s="1"/>
  <c r="BW395" i="18"/>
  <c r="BV395" i="18"/>
  <c r="AW395" i="18" s="1"/>
  <c r="F395" i="18" s="1"/>
  <c r="BU395" i="18"/>
  <c r="AS395" i="18"/>
  <c r="AP395" i="18"/>
  <c r="K395" i="18"/>
  <c r="BW394" i="18"/>
  <c r="BV394" i="18"/>
  <c r="AW394" i="18" s="1"/>
  <c r="F394" i="18" s="1"/>
  <c r="BU394" i="18"/>
  <c r="AS394" i="18"/>
  <c r="AP394" i="18"/>
  <c r="D394" i="18" s="1"/>
  <c r="AO394" i="18"/>
  <c r="K394" i="18"/>
  <c r="H394" i="16"/>
  <c r="AN394" i="18"/>
  <c r="BW393" i="18"/>
  <c r="BV393" i="18"/>
  <c r="AW393" i="18" s="1"/>
  <c r="F393" i="18" s="1"/>
  <c r="BU393" i="18"/>
  <c r="AS393" i="18"/>
  <c r="AP393" i="18"/>
  <c r="K393" i="18"/>
  <c r="BW392" i="18"/>
  <c r="BV392" i="18"/>
  <c r="AW392" i="18" s="1"/>
  <c r="F392" i="18" s="1"/>
  <c r="BU392" i="18"/>
  <c r="AS392" i="18"/>
  <c r="AP392" i="18"/>
  <c r="K392" i="18"/>
  <c r="J392" i="18" s="1"/>
  <c r="BW391" i="18"/>
  <c r="BV391" i="18"/>
  <c r="AW391" i="18" s="1"/>
  <c r="F391" i="18" s="1"/>
  <c r="BU391" i="18"/>
  <c r="AS391" i="18"/>
  <c r="AP391" i="18"/>
  <c r="K391" i="18"/>
  <c r="BW390" i="18"/>
  <c r="BV390" i="18"/>
  <c r="AW390" i="18" s="1"/>
  <c r="F390" i="18" s="1"/>
  <c r="BU390" i="18"/>
  <c r="AS390" i="18"/>
  <c r="AP390" i="18"/>
  <c r="K390" i="18"/>
  <c r="J390" i="18" s="1"/>
  <c r="BW389" i="18"/>
  <c r="BV389" i="18"/>
  <c r="AW389" i="18" s="1"/>
  <c r="F389" i="18" s="1"/>
  <c r="BU389" i="18"/>
  <c r="AS389" i="18"/>
  <c r="AP389" i="18"/>
  <c r="AO389" i="18"/>
  <c r="K389" i="18"/>
  <c r="H389" i="16"/>
  <c r="BW388" i="18"/>
  <c r="BV388" i="18"/>
  <c r="AW388" i="18" s="1"/>
  <c r="F388" i="18" s="1"/>
  <c r="BU388" i="18"/>
  <c r="AS388" i="18"/>
  <c r="AP388" i="18"/>
  <c r="K388" i="18"/>
  <c r="J388" i="18" s="1"/>
  <c r="BW387" i="18"/>
  <c r="BV387" i="18"/>
  <c r="AW387" i="18" s="1"/>
  <c r="F387" i="18" s="1"/>
  <c r="BU387" i="18"/>
  <c r="AS387" i="18"/>
  <c r="AP387" i="18"/>
  <c r="K387" i="18"/>
  <c r="BW386" i="18"/>
  <c r="BV386" i="18"/>
  <c r="AW386" i="18" s="1"/>
  <c r="F386" i="18" s="1"/>
  <c r="BU386" i="18"/>
  <c r="AS386" i="18"/>
  <c r="AP386" i="18"/>
  <c r="K386" i="18"/>
  <c r="J386" i="18" s="1"/>
  <c r="BW385" i="18"/>
  <c r="BV385" i="18"/>
  <c r="AW385" i="18" s="1"/>
  <c r="F385" i="18" s="1"/>
  <c r="BU385" i="18"/>
  <c r="AS385" i="18"/>
  <c r="AP385" i="18"/>
  <c r="K385" i="18"/>
  <c r="BW384" i="18"/>
  <c r="BV384" i="18"/>
  <c r="AW384" i="18" s="1"/>
  <c r="F384" i="18" s="1"/>
  <c r="BU384" i="18"/>
  <c r="AS384" i="18"/>
  <c r="AP384" i="18"/>
  <c r="K384" i="18"/>
  <c r="J384" i="18" s="1"/>
  <c r="BW383" i="18"/>
  <c r="BV383" i="18"/>
  <c r="AW383" i="18" s="1"/>
  <c r="F383" i="18" s="1"/>
  <c r="BU383" i="18"/>
  <c r="AS383" i="18"/>
  <c r="AP383" i="18"/>
  <c r="K383" i="18"/>
  <c r="BW382" i="18"/>
  <c r="BV382" i="18"/>
  <c r="AW382" i="18" s="1"/>
  <c r="F382" i="18" s="1"/>
  <c r="J382" i="18" s="1"/>
  <c r="BU382" i="18"/>
  <c r="AS382" i="18"/>
  <c r="AP382" i="18"/>
  <c r="K382" i="18"/>
  <c r="BW381" i="18"/>
  <c r="BV381" i="18"/>
  <c r="AW381" i="18" s="1"/>
  <c r="F381" i="18" s="1"/>
  <c r="BU381" i="18"/>
  <c r="AS381" i="18"/>
  <c r="AP381" i="18"/>
  <c r="D381" i="18" s="1"/>
  <c r="K381" i="18"/>
  <c r="AN381" i="18"/>
  <c r="BW380" i="18"/>
  <c r="BV380" i="18"/>
  <c r="AW380" i="18" s="1"/>
  <c r="F380" i="18" s="1"/>
  <c r="BU380" i="18"/>
  <c r="AS380" i="18"/>
  <c r="AP380" i="18"/>
  <c r="D380" i="18" s="1"/>
  <c r="AO380" i="18"/>
  <c r="K380" i="18"/>
  <c r="H380" i="16"/>
  <c r="AN380" i="18"/>
  <c r="BW379" i="18"/>
  <c r="BV379" i="18"/>
  <c r="AW379" i="18" s="1"/>
  <c r="F379" i="18" s="1"/>
  <c r="BU379" i="18"/>
  <c r="AS379" i="18"/>
  <c r="AP379" i="18"/>
  <c r="D379" i="18" s="1"/>
  <c r="AO379" i="18"/>
  <c r="K379" i="18"/>
  <c r="H379" i="16"/>
  <c r="AN379" i="18"/>
  <c r="BW378" i="18"/>
  <c r="BV378" i="18"/>
  <c r="AW378" i="18" s="1"/>
  <c r="F378" i="18" s="1"/>
  <c r="BU378" i="18"/>
  <c r="AS378" i="18"/>
  <c r="AP378" i="18"/>
  <c r="AO378" i="18"/>
  <c r="K378" i="18"/>
  <c r="H378" i="16"/>
  <c r="BW377" i="18"/>
  <c r="BV377" i="18"/>
  <c r="AW377" i="18" s="1"/>
  <c r="F377" i="18" s="1"/>
  <c r="BU377" i="18"/>
  <c r="AS377" i="18"/>
  <c r="AP377" i="18"/>
  <c r="D377" i="18" s="1"/>
  <c r="AN377" i="18" s="1"/>
  <c r="K377" i="18"/>
  <c r="BW376" i="18"/>
  <c r="BV376" i="18"/>
  <c r="AW376" i="18" s="1"/>
  <c r="F376" i="18" s="1"/>
  <c r="J376" i="18" s="1"/>
  <c r="BU376" i="18"/>
  <c r="AS376" i="18"/>
  <c r="AP376" i="18"/>
  <c r="AO376" i="18"/>
  <c r="K376" i="18"/>
  <c r="H376" i="16"/>
  <c r="BW375" i="18"/>
  <c r="BV375" i="18"/>
  <c r="AW375" i="18" s="1"/>
  <c r="F375" i="18" s="1"/>
  <c r="BU375" i="18"/>
  <c r="AS375" i="18"/>
  <c r="AP375" i="18"/>
  <c r="K375" i="18"/>
  <c r="BW374" i="18"/>
  <c r="BV374" i="18"/>
  <c r="AW374" i="18" s="1"/>
  <c r="F374" i="18" s="1"/>
  <c r="BU374" i="18"/>
  <c r="AS374" i="18"/>
  <c r="AP374" i="18"/>
  <c r="AO374" i="18"/>
  <c r="K374" i="18"/>
  <c r="H374" i="16"/>
  <c r="BW373" i="18"/>
  <c r="BV373" i="18"/>
  <c r="AW373" i="18" s="1"/>
  <c r="F373" i="18" s="1"/>
  <c r="BU373" i="18"/>
  <c r="AS373" i="18"/>
  <c r="AP373" i="18"/>
  <c r="D373" i="18" s="1"/>
  <c r="K373" i="18"/>
  <c r="AN373" i="18"/>
  <c r="BW372" i="18"/>
  <c r="BV372" i="18"/>
  <c r="BU372" i="18"/>
  <c r="AW372" i="18"/>
  <c r="F372" i="18" s="1"/>
  <c r="AS372" i="18"/>
  <c r="AP372" i="18"/>
  <c r="D372" i="18" s="1"/>
  <c r="K372" i="18"/>
  <c r="AN372" i="18"/>
  <c r="BW371" i="18"/>
  <c r="BV371" i="18"/>
  <c r="AW371" i="18" s="1"/>
  <c r="F371" i="18" s="1"/>
  <c r="BU371" i="18"/>
  <c r="AS371" i="18"/>
  <c r="AP371" i="18"/>
  <c r="D371" i="18" s="1"/>
  <c r="AN371" i="18" s="1"/>
  <c r="K371" i="18"/>
  <c r="BW370" i="18"/>
  <c r="BV370" i="18"/>
  <c r="AW370" i="18" s="1"/>
  <c r="F370" i="18" s="1"/>
  <c r="BU370" i="18"/>
  <c r="AS370" i="18"/>
  <c r="AP370" i="18"/>
  <c r="D370" i="18" s="1"/>
  <c r="AN370" i="18" s="1"/>
  <c r="K370" i="18"/>
  <c r="BW369" i="18"/>
  <c r="BV369" i="18"/>
  <c r="AW369" i="18" s="1"/>
  <c r="F369" i="18" s="1"/>
  <c r="BU369" i="18"/>
  <c r="AS369" i="18"/>
  <c r="AP369" i="18"/>
  <c r="D369" i="18" s="1"/>
  <c r="AN369" i="18" s="1"/>
  <c r="K369" i="18"/>
  <c r="BW368" i="18"/>
  <c r="BV368" i="18"/>
  <c r="AW368" i="18" s="1"/>
  <c r="F368" i="18" s="1"/>
  <c r="BU368" i="18"/>
  <c r="AS368" i="18"/>
  <c r="AP368" i="18"/>
  <c r="K368" i="18"/>
  <c r="BW367" i="18"/>
  <c r="BV367" i="18"/>
  <c r="AW367" i="18" s="1"/>
  <c r="F367" i="18" s="1"/>
  <c r="BU367" i="18"/>
  <c r="AS367" i="18"/>
  <c r="AP367" i="18"/>
  <c r="K367" i="18"/>
  <c r="BW366" i="18"/>
  <c r="BV366" i="18"/>
  <c r="AW366" i="18" s="1"/>
  <c r="F366" i="18" s="1"/>
  <c r="BU366" i="18"/>
  <c r="AS366" i="18"/>
  <c r="AP366" i="18"/>
  <c r="K366" i="18"/>
  <c r="BW365" i="18"/>
  <c r="BV365" i="18"/>
  <c r="AW365" i="18" s="1"/>
  <c r="F365" i="18" s="1"/>
  <c r="BU365" i="18"/>
  <c r="AS365" i="18"/>
  <c r="AP365" i="18"/>
  <c r="D365" i="18" s="1"/>
  <c r="K365" i="18"/>
  <c r="AN365" i="18"/>
  <c r="BW364" i="18"/>
  <c r="BV364" i="18"/>
  <c r="BU364" i="18"/>
  <c r="AW364" i="18"/>
  <c r="F364" i="18" s="1"/>
  <c r="AS364" i="18"/>
  <c r="AP364" i="18"/>
  <c r="D364" i="18" s="1"/>
  <c r="K364" i="18"/>
  <c r="AN364" i="18"/>
  <c r="BW363" i="18"/>
  <c r="BV363" i="18"/>
  <c r="AW363" i="18" s="1"/>
  <c r="F363" i="18" s="1"/>
  <c r="BU363" i="18"/>
  <c r="AS363" i="18"/>
  <c r="AP363" i="18"/>
  <c r="K363" i="18"/>
  <c r="BW362" i="18"/>
  <c r="BV362" i="18"/>
  <c r="AW362" i="18" s="1"/>
  <c r="F362" i="18" s="1"/>
  <c r="BU362" i="18"/>
  <c r="AS362" i="18"/>
  <c r="AP362" i="18"/>
  <c r="K362" i="18"/>
  <c r="BW361" i="18"/>
  <c r="BV361" i="18"/>
  <c r="AW361" i="18" s="1"/>
  <c r="F361" i="18" s="1"/>
  <c r="BU361" i="18"/>
  <c r="AS361" i="18"/>
  <c r="AP361" i="18"/>
  <c r="K361" i="18"/>
  <c r="BW360" i="18"/>
  <c r="BV360" i="18"/>
  <c r="AW360" i="18" s="1"/>
  <c r="F360" i="18" s="1"/>
  <c r="BU360" i="18"/>
  <c r="AS360" i="18"/>
  <c r="AP360" i="18"/>
  <c r="K360" i="18"/>
  <c r="BW359" i="18"/>
  <c r="BV359" i="18"/>
  <c r="AW359" i="18" s="1"/>
  <c r="F359" i="18" s="1"/>
  <c r="BU359" i="18"/>
  <c r="AS359" i="18"/>
  <c r="AP359" i="18"/>
  <c r="D359" i="18" s="1"/>
  <c r="AO359" i="18"/>
  <c r="K359" i="18"/>
  <c r="H359" i="15"/>
  <c r="AN359" i="18"/>
  <c r="BW358" i="18"/>
  <c r="BV358" i="18"/>
  <c r="AW358" i="18" s="1"/>
  <c r="F358" i="18" s="1"/>
  <c r="BU358" i="18"/>
  <c r="AS358" i="18"/>
  <c r="AP358" i="18"/>
  <c r="K358" i="18"/>
  <c r="AO358" i="18"/>
  <c r="BW357" i="18"/>
  <c r="BV357" i="18"/>
  <c r="AW357" i="18" s="1"/>
  <c r="F357" i="18" s="1"/>
  <c r="BU357" i="18"/>
  <c r="AS357" i="18"/>
  <c r="AP357" i="18"/>
  <c r="K357" i="18"/>
  <c r="AO357" i="18"/>
  <c r="BW356" i="18"/>
  <c r="BV356" i="18"/>
  <c r="AW356" i="18" s="1"/>
  <c r="F356" i="18" s="1"/>
  <c r="BU356" i="18"/>
  <c r="AS356" i="18"/>
  <c r="AP356" i="18"/>
  <c r="D356" i="18" s="1"/>
  <c r="K356" i="18"/>
  <c r="AO356" i="18"/>
  <c r="AN356" i="18"/>
  <c r="BW355" i="18"/>
  <c r="BV355" i="18"/>
  <c r="AW355" i="18" s="1"/>
  <c r="F355" i="18" s="1"/>
  <c r="BU355" i="18"/>
  <c r="AS355" i="18"/>
  <c r="AP355" i="18"/>
  <c r="D355" i="18" s="1"/>
  <c r="K355" i="18"/>
  <c r="AO355" i="18"/>
  <c r="AN355" i="18"/>
  <c r="BW354" i="18"/>
  <c r="BV354" i="18"/>
  <c r="AW354" i="18" s="1"/>
  <c r="F354" i="18" s="1"/>
  <c r="BU354" i="18"/>
  <c r="AS354" i="18"/>
  <c r="AP354" i="18"/>
  <c r="K354" i="18"/>
  <c r="BW353" i="18"/>
  <c r="BV353" i="18"/>
  <c r="AW353" i="18" s="1"/>
  <c r="F353" i="18" s="1"/>
  <c r="BU353" i="18"/>
  <c r="AS353" i="18"/>
  <c r="AP353" i="18"/>
  <c r="K353" i="18"/>
  <c r="BW352" i="18"/>
  <c r="BV352" i="18"/>
  <c r="AW352" i="18" s="1"/>
  <c r="F352" i="18" s="1"/>
  <c r="BU352" i="18"/>
  <c r="AS352" i="18"/>
  <c r="AP352" i="18"/>
  <c r="K352" i="18"/>
  <c r="BW351" i="18"/>
  <c r="BV351" i="18"/>
  <c r="AW351" i="18" s="1"/>
  <c r="F351" i="18" s="1"/>
  <c r="BU351" i="18"/>
  <c r="AS351" i="18"/>
  <c r="AP351" i="18"/>
  <c r="K351" i="18"/>
  <c r="BW350" i="18"/>
  <c r="BV350" i="18"/>
  <c r="AW350" i="18" s="1"/>
  <c r="F350" i="18" s="1"/>
  <c r="BU350" i="18"/>
  <c r="AS350" i="18"/>
  <c r="AP350" i="18"/>
  <c r="K350" i="18"/>
  <c r="BW349" i="18"/>
  <c r="BV349" i="18"/>
  <c r="AW349" i="18" s="1"/>
  <c r="F349" i="18" s="1"/>
  <c r="BU349" i="18"/>
  <c r="AS349" i="18"/>
  <c r="AP349" i="18"/>
  <c r="K349" i="18"/>
  <c r="BW348" i="18"/>
  <c r="BV348" i="18"/>
  <c r="AW348" i="18" s="1"/>
  <c r="F348" i="18" s="1"/>
  <c r="BU348" i="18"/>
  <c r="AS348" i="18"/>
  <c r="AP348" i="18"/>
  <c r="K348" i="18"/>
  <c r="AO348" i="18"/>
  <c r="BW347" i="18"/>
  <c r="BV347" i="18"/>
  <c r="AW347" i="18" s="1"/>
  <c r="F347" i="18" s="1"/>
  <c r="BU347" i="18"/>
  <c r="AS347" i="18"/>
  <c r="AP347" i="18"/>
  <c r="K347" i="18"/>
  <c r="AO347" i="18"/>
  <c r="BW346" i="18"/>
  <c r="BV346" i="18"/>
  <c r="AW346" i="18" s="1"/>
  <c r="F346" i="18" s="1"/>
  <c r="BU346" i="18"/>
  <c r="AS346" i="18"/>
  <c r="AP346" i="18"/>
  <c r="D346" i="18" s="1"/>
  <c r="K346" i="18"/>
  <c r="AO346" i="18"/>
  <c r="AN346" i="18"/>
  <c r="BW345" i="18"/>
  <c r="BV345" i="18"/>
  <c r="AW345" i="18" s="1"/>
  <c r="F345" i="18" s="1"/>
  <c r="BU345" i="18"/>
  <c r="AS345" i="18"/>
  <c r="AP345" i="18"/>
  <c r="AO345" i="18"/>
  <c r="K345" i="18"/>
  <c r="H345" i="15"/>
  <c r="BW344" i="18"/>
  <c r="BV344" i="18"/>
  <c r="AW344" i="18" s="1"/>
  <c r="F344" i="18" s="1"/>
  <c r="BU344" i="18"/>
  <c r="AS344" i="18"/>
  <c r="AP344" i="18"/>
  <c r="K344" i="18"/>
  <c r="AO344" i="18"/>
  <c r="BW343" i="18"/>
  <c r="BV343" i="18"/>
  <c r="AW343" i="18" s="1"/>
  <c r="F343" i="18" s="1"/>
  <c r="BU343" i="18"/>
  <c r="AS343" i="18"/>
  <c r="AP343" i="18"/>
  <c r="K343" i="18"/>
  <c r="AO343" i="18"/>
  <c r="BW342" i="18"/>
  <c r="BV342" i="18"/>
  <c r="AW342" i="18" s="1"/>
  <c r="F342" i="18" s="1"/>
  <c r="BU342" i="18"/>
  <c r="AS342" i="18"/>
  <c r="AP342" i="18"/>
  <c r="K342" i="18"/>
  <c r="AO342" i="18"/>
  <c r="BW341" i="18"/>
  <c r="BV341" i="18"/>
  <c r="AW341" i="18" s="1"/>
  <c r="F341" i="18" s="1"/>
  <c r="BU341" i="18"/>
  <c r="AS341" i="18"/>
  <c r="AP341" i="18"/>
  <c r="D341" i="18" s="1"/>
  <c r="AN341" i="18" s="1"/>
  <c r="K341" i="18"/>
  <c r="AO341" i="18"/>
  <c r="BW340" i="18"/>
  <c r="BV340" i="18"/>
  <c r="AW340" i="18" s="1"/>
  <c r="F340" i="18" s="1"/>
  <c r="BU340" i="18"/>
  <c r="AS340" i="18"/>
  <c r="AP340" i="18"/>
  <c r="K340" i="18"/>
  <c r="AO340" i="18"/>
  <c r="BW339" i="18"/>
  <c r="BV339" i="18"/>
  <c r="AW339" i="18" s="1"/>
  <c r="F339" i="18" s="1"/>
  <c r="BU339" i="18"/>
  <c r="AS339" i="18"/>
  <c r="AP339" i="18"/>
  <c r="D339" i="18" s="1"/>
  <c r="AO339" i="18"/>
  <c r="K339" i="18"/>
  <c r="H339" i="15"/>
  <c r="AN339" i="18"/>
  <c r="BW338" i="18"/>
  <c r="BV338" i="18"/>
  <c r="AW338" i="18" s="1"/>
  <c r="F338" i="18" s="1"/>
  <c r="BU338" i="18"/>
  <c r="AS338" i="18"/>
  <c r="AP338" i="18"/>
  <c r="K338" i="18"/>
  <c r="AO338" i="18"/>
  <c r="BW337" i="18"/>
  <c r="BV337" i="18"/>
  <c r="AW337" i="18" s="1"/>
  <c r="F337" i="18" s="1"/>
  <c r="BU337" i="18"/>
  <c r="AS337" i="18"/>
  <c r="AP337" i="18"/>
  <c r="K337" i="18"/>
  <c r="AO337" i="18"/>
  <c r="BW336" i="18"/>
  <c r="BV336" i="18"/>
  <c r="BU336" i="18"/>
  <c r="AW336" i="18"/>
  <c r="F336" i="18" s="1"/>
  <c r="AS336" i="18"/>
  <c r="AP336" i="18"/>
  <c r="K336" i="18"/>
  <c r="AO336" i="18"/>
  <c r="BW335" i="18"/>
  <c r="BV335" i="18"/>
  <c r="AW335" i="18" s="1"/>
  <c r="F335" i="18" s="1"/>
  <c r="BU335" i="18"/>
  <c r="AS335" i="18"/>
  <c r="AP335" i="18"/>
  <c r="K335" i="18"/>
  <c r="AO335" i="18"/>
  <c r="BW334" i="18"/>
  <c r="BV334" i="18"/>
  <c r="AW334" i="18" s="1"/>
  <c r="F334" i="18" s="1"/>
  <c r="BU334" i="18"/>
  <c r="AS334" i="18"/>
  <c r="AP334" i="18"/>
  <c r="K334" i="18"/>
  <c r="AO334" i="18"/>
  <c r="BW333" i="18"/>
  <c r="BV333" i="18"/>
  <c r="AW333" i="18" s="1"/>
  <c r="F333" i="18" s="1"/>
  <c r="BU333" i="18"/>
  <c r="AS333" i="18"/>
  <c r="AP333" i="18"/>
  <c r="K333" i="18"/>
  <c r="AO333" i="18"/>
  <c r="BW332" i="18"/>
  <c r="BV332" i="18"/>
  <c r="AW332" i="18" s="1"/>
  <c r="F332" i="18" s="1"/>
  <c r="BU332" i="18"/>
  <c r="AS332" i="18"/>
  <c r="AP332" i="18"/>
  <c r="K332" i="18"/>
  <c r="AO332" i="18"/>
  <c r="BW331" i="18"/>
  <c r="BV331" i="18"/>
  <c r="AW331" i="18" s="1"/>
  <c r="F331" i="18" s="1"/>
  <c r="BU331" i="18"/>
  <c r="AS331" i="18"/>
  <c r="AP331" i="18"/>
  <c r="D331" i="18" s="1"/>
  <c r="K331" i="18"/>
  <c r="AO331" i="18"/>
  <c r="AN331" i="18"/>
  <c r="BW330" i="18"/>
  <c r="BV330" i="18"/>
  <c r="AW330" i="18" s="1"/>
  <c r="F330" i="18" s="1"/>
  <c r="BU330" i="18"/>
  <c r="AS330" i="18"/>
  <c r="AP330" i="18"/>
  <c r="AO330" i="18"/>
  <c r="K330" i="18"/>
  <c r="H330" i="15"/>
  <c r="BW329" i="18"/>
  <c r="BV329" i="18"/>
  <c r="AW329" i="18" s="1"/>
  <c r="F329" i="18" s="1"/>
  <c r="BU329" i="18"/>
  <c r="AS329" i="18"/>
  <c r="AP329" i="18"/>
  <c r="D329" i="18" s="1"/>
  <c r="AO329" i="18"/>
  <c r="K329" i="18"/>
  <c r="J329" i="18" s="1"/>
  <c r="H329" i="15"/>
  <c r="AN329" i="18"/>
  <c r="BW328" i="18"/>
  <c r="BV328" i="18"/>
  <c r="AW328" i="18" s="1"/>
  <c r="F328" i="18" s="1"/>
  <c r="BU328" i="18"/>
  <c r="AS328" i="18"/>
  <c r="AP328" i="18"/>
  <c r="K328" i="18"/>
  <c r="AO328" i="18"/>
  <c r="BW327" i="18"/>
  <c r="BV327" i="18"/>
  <c r="AW327" i="18" s="1"/>
  <c r="F327" i="18" s="1"/>
  <c r="BU327" i="18"/>
  <c r="AS327" i="18"/>
  <c r="AP327" i="18"/>
  <c r="D327" i="18" s="1"/>
  <c r="K327" i="18"/>
  <c r="J327" i="18" s="1"/>
  <c r="AO327" i="18"/>
  <c r="AN327" i="18"/>
  <c r="BW326" i="18"/>
  <c r="BV326" i="18"/>
  <c r="AW326" i="18" s="1"/>
  <c r="F326" i="18" s="1"/>
  <c r="BU326" i="18"/>
  <c r="AS326" i="18"/>
  <c r="AP326" i="18"/>
  <c r="K326" i="18"/>
  <c r="AO326" i="18"/>
  <c r="BW325" i="18"/>
  <c r="BV325" i="18"/>
  <c r="AW325" i="18" s="1"/>
  <c r="F325" i="18" s="1"/>
  <c r="BU325" i="18"/>
  <c r="AS325" i="18"/>
  <c r="AP325" i="18"/>
  <c r="K325" i="18"/>
  <c r="J325" i="18" s="1"/>
  <c r="AO325" i="18"/>
  <c r="BW324" i="18"/>
  <c r="BV324" i="18"/>
  <c r="AW324" i="18" s="1"/>
  <c r="F324" i="18" s="1"/>
  <c r="J324" i="18" s="1"/>
  <c r="BU324" i="18"/>
  <c r="AS324" i="18"/>
  <c r="AP324" i="18"/>
  <c r="AO324" i="18"/>
  <c r="K324" i="18"/>
  <c r="H324" i="15"/>
  <c r="BW323" i="18"/>
  <c r="BV323" i="18"/>
  <c r="AW323" i="18" s="1"/>
  <c r="F323" i="18" s="1"/>
  <c r="BU323" i="18"/>
  <c r="AS323" i="18"/>
  <c r="AP323" i="18"/>
  <c r="K323" i="18"/>
  <c r="J323" i="18" s="1"/>
  <c r="AO323" i="18"/>
  <c r="BW322" i="18"/>
  <c r="BV322" i="18"/>
  <c r="AW322" i="18" s="1"/>
  <c r="F322" i="18" s="1"/>
  <c r="BU322" i="18"/>
  <c r="AS322" i="18"/>
  <c r="AP322" i="18"/>
  <c r="K322" i="18"/>
  <c r="AO322" i="18"/>
  <c r="BW321" i="18"/>
  <c r="BV321" i="18"/>
  <c r="AW321" i="18" s="1"/>
  <c r="F321" i="18" s="1"/>
  <c r="BU321" i="18"/>
  <c r="AS321" i="18"/>
  <c r="AP321" i="18"/>
  <c r="K321" i="18"/>
  <c r="J321" i="18" s="1"/>
  <c r="AO321" i="18"/>
  <c r="BW320" i="18"/>
  <c r="BV320" i="18"/>
  <c r="AW320" i="18" s="1"/>
  <c r="F320" i="18" s="1"/>
  <c r="BU320" i="18"/>
  <c r="AS320" i="18"/>
  <c r="AP320" i="18"/>
  <c r="K320" i="18"/>
  <c r="AO320" i="18"/>
  <c r="BW319" i="18"/>
  <c r="BV319" i="18"/>
  <c r="AW319" i="18" s="1"/>
  <c r="F319" i="18" s="1"/>
  <c r="BU319" i="18"/>
  <c r="AS319" i="18"/>
  <c r="AP319" i="18"/>
  <c r="K319" i="18"/>
  <c r="J319" i="18" s="1"/>
  <c r="AO319" i="18"/>
  <c r="BW318" i="18"/>
  <c r="BV318" i="18"/>
  <c r="AW318" i="18" s="1"/>
  <c r="F318" i="18" s="1"/>
  <c r="BU318" i="18"/>
  <c r="AS318" i="18"/>
  <c r="AP318" i="18"/>
  <c r="K318" i="18"/>
  <c r="AO318" i="18"/>
  <c r="BW317" i="18"/>
  <c r="BV317" i="18"/>
  <c r="AW317" i="18" s="1"/>
  <c r="F317" i="18" s="1"/>
  <c r="BU317" i="18"/>
  <c r="AS317" i="18"/>
  <c r="AP317" i="18"/>
  <c r="K317" i="18"/>
  <c r="J317" i="18" s="1"/>
  <c r="AO317" i="18"/>
  <c r="BW316" i="18"/>
  <c r="BV316" i="18"/>
  <c r="AW316" i="18" s="1"/>
  <c r="F316" i="18" s="1"/>
  <c r="BU316" i="18"/>
  <c r="AS316" i="18"/>
  <c r="AP316" i="18"/>
  <c r="D316" i="18" s="1"/>
  <c r="K316" i="18"/>
  <c r="AO316" i="18"/>
  <c r="AN316" i="18"/>
  <c r="BW315" i="18"/>
  <c r="BV315" i="18"/>
  <c r="AW315" i="18" s="1"/>
  <c r="F315" i="18" s="1"/>
  <c r="BU315" i="18"/>
  <c r="AS315" i="18"/>
  <c r="AP315" i="18"/>
  <c r="D315" i="18" s="1"/>
  <c r="K315" i="18"/>
  <c r="J315" i="18" s="1"/>
  <c r="AO315" i="18"/>
  <c r="AN315" i="18"/>
  <c r="BW314" i="18"/>
  <c r="BV314" i="18"/>
  <c r="BU314" i="18"/>
  <c r="AW314" i="18"/>
  <c r="F314" i="18" s="1"/>
  <c r="AS314" i="18"/>
  <c r="AP314" i="18"/>
  <c r="K314" i="18"/>
  <c r="BW313" i="18"/>
  <c r="BV313" i="18"/>
  <c r="AW313" i="18" s="1"/>
  <c r="F313" i="18" s="1"/>
  <c r="BU313" i="18"/>
  <c r="AS313" i="18"/>
  <c r="AP313" i="18"/>
  <c r="K313" i="18"/>
  <c r="J313" i="18" s="1"/>
  <c r="BW312" i="18"/>
  <c r="BV312" i="18"/>
  <c r="AW312" i="18" s="1"/>
  <c r="F312" i="18" s="1"/>
  <c r="BU312" i="18"/>
  <c r="AS312" i="18"/>
  <c r="AP312" i="18"/>
  <c r="K312" i="18"/>
  <c r="BW311" i="18"/>
  <c r="BV311" i="18"/>
  <c r="AW311" i="18" s="1"/>
  <c r="F311" i="18" s="1"/>
  <c r="BU311" i="18"/>
  <c r="AS311" i="18"/>
  <c r="AP311" i="18"/>
  <c r="K311" i="18"/>
  <c r="J311" i="18" s="1"/>
  <c r="BW310" i="18"/>
  <c r="BV310" i="18"/>
  <c r="AW310" i="18" s="1"/>
  <c r="F310" i="18" s="1"/>
  <c r="BU310" i="18"/>
  <c r="AS310" i="18"/>
  <c r="AP310" i="18"/>
  <c r="K310" i="18"/>
  <c r="BW309" i="18"/>
  <c r="BV309" i="18"/>
  <c r="AW309" i="18" s="1"/>
  <c r="F309" i="18" s="1"/>
  <c r="BU309" i="18"/>
  <c r="AS309" i="18"/>
  <c r="AP309" i="18"/>
  <c r="K309" i="18"/>
  <c r="J309" i="18" s="1"/>
  <c r="BW308" i="18"/>
  <c r="BV308" i="18"/>
  <c r="AW308" i="18" s="1"/>
  <c r="F308" i="18" s="1"/>
  <c r="BU308" i="18"/>
  <c r="AS308" i="18"/>
  <c r="AP308" i="18"/>
  <c r="K308" i="18"/>
  <c r="BW307" i="18"/>
  <c r="BV307" i="18"/>
  <c r="AW307" i="18" s="1"/>
  <c r="F307" i="18" s="1"/>
  <c r="BU307" i="18"/>
  <c r="AS307" i="18"/>
  <c r="AP307" i="18"/>
  <c r="D307" i="18" s="1"/>
  <c r="AN307" i="18" s="1"/>
  <c r="K307" i="18"/>
  <c r="J307" i="18" s="1"/>
  <c r="BW306" i="18"/>
  <c r="BV306" i="18"/>
  <c r="AW306" i="18" s="1"/>
  <c r="F306" i="18" s="1"/>
  <c r="BU306" i="18"/>
  <c r="AS306" i="18"/>
  <c r="AP306" i="18"/>
  <c r="K306" i="18"/>
  <c r="AO306" i="18"/>
  <c r="BW305" i="18"/>
  <c r="BV305" i="18"/>
  <c r="AW305" i="18" s="1"/>
  <c r="F305" i="18" s="1"/>
  <c r="BU305" i="18"/>
  <c r="AS305" i="18"/>
  <c r="AP305" i="18"/>
  <c r="K305" i="18"/>
  <c r="AO305" i="18"/>
  <c r="BW304" i="18"/>
  <c r="BV304" i="18"/>
  <c r="AW304" i="18" s="1"/>
  <c r="F304" i="18" s="1"/>
  <c r="BU304" i="18"/>
  <c r="AS304" i="18"/>
  <c r="AP304" i="18"/>
  <c r="K304" i="18"/>
  <c r="AO304" i="18"/>
  <c r="BW303" i="18"/>
  <c r="BV303" i="18"/>
  <c r="AW303" i="18" s="1"/>
  <c r="F303" i="18" s="1"/>
  <c r="BU303" i="18"/>
  <c r="AS303" i="18"/>
  <c r="AP303" i="18"/>
  <c r="K303" i="18"/>
  <c r="J303" i="18" s="1"/>
  <c r="BW302" i="18"/>
  <c r="BV302" i="18"/>
  <c r="AW302" i="18" s="1"/>
  <c r="F302" i="18" s="1"/>
  <c r="BU302" i="18"/>
  <c r="AS302" i="18"/>
  <c r="AP302" i="18"/>
  <c r="K302" i="18"/>
  <c r="BW301" i="18"/>
  <c r="BV301" i="18"/>
  <c r="AW301" i="18" s="1"/>
  <c r="F301" i="18" s="1"/>
  <c r="BU301" i="18"/>
  <c r="AS301" i="18"/>
  <c r="AP301" i="18"/>
  <c r="D301" i="18" s="1"/>
  <c r="AN301" i="18" s="1"/>
  <c r="K301" i="18"/>
  <c r="BW300" i="18"/>
  <c r="BV300" i="18"/>
  <c r="AW300" i="18" s="1"/>
  <c r="F300" i="18" s="1"/>
  <c r="BU300" i="18"/>
  <c r="AS300" i="18"/>
  <c r="AP300" i="18"/>
  <c r="D300" i="18" s="1"/>
  <c r="AN300" i="18" s="1"/>
  <c r="K300" i="18"/>
  <c r="BW299" i="18"/>
  <c r="BV299" i="18"/>
  <c r="AW299" i="18" s="1"/>
  <c r="F299" i="18" s="1"/>
  <c r="BU299" i="18"/>
  <c r="AS299" i="18"/>
  <c r="AP299" i="18"/>
  <c r="D299" i="18" s="1"/>
  <c r="AN299" i="18" s="1"/>
  <c r="K299" i="18"/>
  <c r="J299" i="18" s="1"/>
  <c r="BW298" i="18"/>
  <c r="BV298" i="18"/>
  <c r="AW298" i="18" s="1"/>
  <c r="F298" i="18" s="1"/>
  <c r="BU298" i="18"/>
  <c r="AS298" i="18"/>
  <c r="AP298" i="18"/>
  <c r="D298" i="18" s="1"/>
  <c r="AN298" i="18" s="1"/>
  <c r="K298" i="18"/>
  <c r="BW297" i="18"/>
  <c r="BV297" i="18"/>
  <c r="AW297" i="18" s="1"/>
  <c r="F297" i="18" s="1"/>
  <c r="BU297" i="18"/>
  <c r="AS297" i="18"/>
  <c r="AP297" i="18"/>
  <c r="K297" i="18"/>
  <c r="BW296" i="18"/>
  <c r="BV296" i="18"/>
  <c r="AW296" i="18" s="1"/>
  <c r="F296" i="18" s="1"/>
  <c r="BU296" i="18"/>
  <c r="AS296" i="18"/>
  <c r="AP296" i="18"/>
  <c r="K296" i="18"/>
  <c r="BW295" i="18"/>
  <c r="BV295" i="18"/>
  <c r="AW295" i="18" s="1"/>
  <c r="F295" i="18" s="1"/>
  <c r="BU295" i="18"/>
  <c r="AS295" i="18"/>
  <c r="AP295" i="18"/>
  <c r="K295" i="18"/>
  <c r="J295" i="18" s="1"/>
  <c r="BW294" i="18"/>
  <c r="BV294" i="18"/>
  <c r="AW294" i="18" s="1"/>
  <c r="F294" i="18" s="1"/>
  <c r="BU294" i="18"/>
  <c r="AS294" i="18"/>
  <c r="AP294" i="18"/>
  <c r="K294" i="18"/>
  <c r="BW293" i="18"/>
  <c r="BV293" i="18"/>
  <c r="AW293" i="18" s="1"/>
  <c r="F293" i="18" s="1"/>
  <c r="BU293" i="18"/>
  <c r="AS293" i="18"/>
  <c r="AP293" i="18"/>
  <c r="AO293" i="18"/>
  <c r="K293" i="18"/>
  <c r="H293" i="16"/>
  <c r="BW292" i="18"/>
  <c r="BV292" i="18"/>
  <c r="AW292" i="18" s="1"/>
  <c r="F292" i="18" s="1"/>
  <c r="BU292" i="18"/>
  <c r="AS292" i="18"/>
  <c r="AP292" i="18"/>
  <c r="K292" i="18"/>
  <c r="BW291" i="18"/>
  <c r="BV291" i="18"/>
  <c r="AW291" i="18" s="1"/>
  <c r="F291" i="18" s="1"/>
  <c r="BU291" i="18"/>
  <c r="AS291" i="18"/>
  <c r="AP291" i="18"/>
  <c r="D291" i="18" s="1"/>
  <c r="AO291" i="18"/>
  <c r="K291" i="18"/>
  <c r="H291" i="16"/>
  <c r="AN291" i="18"/>
  <c r="BW290" i="18"/>
  <c r="BV290" i="18"/>
  <c r="AW290" i="18" s="1"/>
  <c r="F290" i="18" s="1"/>
  <c r="BU290" i="18"/>
  <c r="AS290" i="18"/>
  <c r="AP290" i="18"/>
  <c r="K290" i="18"/>
  <c r="BW289" i="18"/>
  <c r="BV289" i="18"/>
  <c r="AW289" i="18" s="1"/>
  <c r="F289" i="18" s="1"/>
  <c r="BU289" i="18"/>
  <c r="AS289" i="18"/>
  <c r="AP289" i="18"/>
  <c r="K289" i="18"/>
  <c r="BW288" i="18"/>
  <c r="BV288" i="18"/>
  <c r="AW288" i="18" s="1"/>
  <c r="F288" i="18" s="1"/>
  <c r="BU288" i="18"/>
  <c r="AS288" i="18"/>
  <c r="AP288" i="18"/>
  <c r="K288" i="18"/>
  <c r="BW287" i="18"/>
  <c r="BV287" i="18"/>
  <c r="AW287" i="18" s="1"/>
  <c r="F287" i="18" s="1"/>
  <c r="BU287" i="18"/>
  <c r="AS287" i="18"/>
  <c r="AP287" i="18"/>
  <c r="D287" i="18" s="1"/>
  <c r="AO287" i="18"/>
  <c r="K287" i="18"/>
  <c r="H287" i="16"/>
  <c r="AN287" i="18"/>
  <c r="BW286" i="18"/>
  <c r="BV286" i="18"/>
  <c r="AW286" i="18" s="1"/>
  <c r="F286" i="18" s="1"/>
  <c r="BU286" i="18"/>
  <c r="AS286" i="18"/>
  <c r="AP286" i="18"/>
  <c r="K286" i="18"/>
  <c r="BW285" i="18"/>
  <c r="BV285" i="18"/>
  <c r="AW285" i="18" s="1"/>
  <c r="F285" i="18" s="1"/>
  <c r="BU285" i="18"/>
  <c r="AS285" i="18"/>
  <c r="AP285" i="18"/>
  <c r="D285" i="18" s="1"/>
  <c r="K285" i="18"/>
  <c r="AN285" i="18"/>
  <c r="BW284" i="18"/>
  <c r="BV284" i="18"/>
  <c r="BU284" i="18"/>
  <c r="AW284" i="18"/>
  <c r="F284" i="18" s="1"/>
  <c r="AS284" i="18"/>
  <c r="AP284" i="18"/>
  <c r="K284" i="18"/>
  <c r="BW283" i="18"/>
  <c r="BV283" i="18"/>
  <c r="AW283" i="18" s="1"/>
  <c r="F283" i="18" s="1"/>
  <c r="BU283" i="18"/>
  <c r="AS283" i="18"/>
  <c r="AP283" i="18"/>
  <c r="D283" i="18" s="1"/>
  <c r="AO283" i="18"/>
  <c r="K283" i="18"/>
  <c r="H283" i="16"/>
  <c r="AN283" i="18"/>
  <c r="BW282" i="18"/>
  <c r="BV282" i="18"/>
  <c r="BU282" i="18"/>
  <c r="AW282" i="18"/>
  <c r="F282" i="18" s="1"/>
  <c r="AS282" i="18"/>
  <c r="AP282" i="18"/>
  <c r="AO282" i="18"/>
  <c r="K282" i="18"/>
  <c r="H282" i="16"/>
  <c r="BW281" i="18"/>
  <c r="BV281" i="18"/>
  <c r="AW281" i="18" s="1"/>
  <c r="F281" i="18" s="1"/>
  <c r="BU281" i="18"/>
  <c r="AS281" i="18"/>
  <c r="AP281" i="18"/>
  <c r="K281" i="18"/>
  <c r="BW280" i="18"/>
  <c r="BV280" i="18"/>
  <c r="BU280" i="18"/>
  <c r="AW280" i="18"/>
  <c r="F280" i="18" s="1"/>
  <c r="AS280" i="18"/>
  <c r="AP280" i="18"/>
  <c r="K280" i="18"/>
  <c r="BW279" i="18"/>
  <c r="BV279" i="18"/>
  <c r="AW279" i="18" s="1"/>
  <c r="F279" i="18" s="1"/>
  <c r="BU279" i="18"/>
  <c r="AS279" i="18"/>
  <c r="AP279" i="18"/>
  <c r="K279" i="18"/>
  <c r="J279" i="18" s="1"/>
  <c r="BW278" i="18"/>
  <c r="BV278" i="18"/>
  <c r="AW278" i="18" s="1"/>
  <c r="F278" i="18" s="1"/>
  <c r="BU278" i="18"/>
  <c r="AS278" i="18"/>
  <c r="AP278" i="18"/>
  <c r="D278" i="18" s="1"/>
  <c r="K278" i="18"/>
  <c r="AN278" i="18"/>
  <c r="BW277" i="18"/>
  <c r="BV277" i="18"/>
  <c r="AW277" i="18" s="1"/>
  <c r="F277" i="18" s="1"/>
  <c r="BU277" i="18"/>
  <c r="AS277" i="18"/>
  <c r="AP277" i="18"/>
  <c r="D277" i="18" s="1"/>
  <c r="AO277" i="18"/>
  <c r="K277" i="18"/>
  <c r="J277" i="18" s="1"/>
  <c r="H277" i="16"/>
  <c r="AN277" i="18"/>
  <c r="BW276" i="18"/>
  <c r="BV276" i="18"/>
  <c r="AW276" i="18" s="1"/>
  <c r="F276" i="18" s="1"/>
  <c r="BU276" i="18"/>
  <c r="AS276" i="18"/>
  <c r="AP276" i="18"/>
  <c r="K276" i="18"/>
  <c r="BW275" i="18"/>
  <c r="BV275" i="18"/>
  <c r="AW275" i="18" s="1"/>
  <c r="F275" i="18" s="1"/>
  <c r="BU275" i="18"/>
  <c r="AS275" i="18"/>
  <c r="AP275" i="18"/>
  <c r="K275" i="18"/>
  <c r="J275" i="18" s="1"/>
  <c r="BW274" i="18"/>
  <c r="BV274" i="18"/>
  <c r="AW274" i="18" s="1"/>
  <c r="F274" i="18" s="1"/>
  <c r="BU274" i="18"/>
  <c r="AS274" i="18"/>
  <c r="AP274" i="18"/>
  <c r="D274" i="18" s="1"/>
  <c r="AN274" i="18"/>
  <c r="K274" i="18"/>
  <c r="BW273" i="18"/>
  <c r="BV273" i="18"/>
  <c r="AW273" i="18" s="1"/>
  <c r="F273" i="18" s="1"/>
  <c r="BU273" i="18"/>
  <c r="AS273" i="18"/>
  <c r="AP273" i="18"/>
  <c r="K273" i="18"/>
  <c r="J273" i="18" s="1"/>
  <c r="BW272" i="18"/>
  <c r="BV272" i="18"/>
  <c r="AW272" i="18" s="1"/>
  <c r="F272" i="18" s="1"/>
  <c r="BU272" i="18"/>
  <c r="AS272" i="18"/>
  <c r="AP272" i="18"/>
  <c r="K272" i="18"/>
  <c r="BW271" i="18"/>
  <c r="BV271" i="18"/>
  <c r="AW271" i="18" s="1"/>
  <c r="F271" i="18" s="1"/>
  <c r="BU271" i="18"/>
  <c r="AS271" i="18"/>
  <c r="AP271" i="18"/>
  <c r="K271" i="18"/>
  <c r="J271" i="18" s="1"/>
  <c r="BW270" i="18"/>
  <c r="BV270" i="18"/>
  <c r="AW270" i="18" s="1"/>
  <c r="F270" i="18" s="1"/>
  <c r="BU270" i="18"/>
  <c r="AS270" i="18"/>
  <c r="AP270" i="18"/>
  <c r="K270" i="18"/>
  <c r="BW269" i="18"/>
  <c r="BV269" i="18"/>
  <c r="AW269" i="18" s="1"/>
  <c r="F269" i="18" s="1"/>
  <c r="BU269" i="18"/>
  <c r="AS269" i="18"/>
  <c r="AP269" i="18"/>
  <c r="K269" i="18"/>
  <c r="J269" i="18" s="1"/>
  <c r="BW268" i="18"/>
  <c r="BV268" i="18"/>
  <c r="AW268" i="18" s="1"/>
  <c r="F268" i="18" s="1"/>
  <c r="BU268" i="18"/>
  <c r="AS268" i="18"/>
  <c r="AP268" i="18"/>
  <c r="K268" i="18"/>
  <c r="BW267" i="18"/>
  <c r="BV267" i="18"/>
  <c r="AW267" i="18" s="1"/>
  <c r="F267" i="18" s="1"/>
  <c r="BU267" i="18"/>
  <c r="AS267" i="18"/>
  <c r="AP267" i="18"/>
  <c r="K267" i="18"/>
  <c r="J267" i="18" s="1"/>
  <c r="BW266" i="18"/>
  <c r="BV266" i="18"/>
  <c r="AW266" i="18" s="1"/>
  <c r="F266" i="18" s="1"/>
  <c r="BU266" i="18"/>
  <c r="AS266" i="18"/>
  <c r="AP266" i="18"/>
  <c r="K266" i="18"/>
  <c r="BW265" i="18"/>
  <c r="BV265" i="18"/>
  <c r="AW265" i="18" s="1"/>
  <c r="F265" i="18" s="1"/>
  <c r="BU265" i="18"/>
  <c r="AS265" i="18"/>
  <c r="AP265" i="18"/>
  <c r="K265" i="18"/>
  <c r="J265" i="18" s="1"/>
  <c r="BW264" i="18"/>
  <c r="BV264" i="18"/>
  <c r="AW264" i="18" s="1"/>
  <c r="F264" i="18" s="1"/>
  <c r="BU264" i="18"/>
  <c r="AS264" i="18"/>
  <c r="AP264" i="18"/>
  <c r="K264" i="18"/>
  <c r="BW263" i="18"/>
  <c r="BV263" i="18"/>
  <c r="AW263" i="18" s="1"/>
  <c r="F263" i="18" s="1"/>
  <c r="BU263" i="18"/>
  <c r="AS263" i="18"/>
  <c r="AP263" i="18"/>
  <c r="D263" i="18" s="1"/>
  <c r="AN263" i="18" s="1"/>
  <c r="K263" i="18"/>
  <c r="J263" i="18" s="1"/>
  <c r="BW262" i="18"/>
  <c r="BV262" i="18"/>
  <c r="AW262" i="18" s="1"/>
  <c r="F262" i="18" s="1"/>
  <c r="BU262" i="18"/>
  <c r="AS262" i="18"/>
  <c r="AP262" i="18"/>
  <c r="D262" i="18" s="1"/>
  <c r="AN262" i="18" s="1"/>
  <c r="K262" i="18"/>
  <c r="BW261" i="18"/>
  <c r="BV261" i="18"/>
  <c r="AW261" i="18" s="1"/>
  <c r="F261" i="18" s="1"/>
  <c r="BU261" i="18"/>
  <c r="AS261" i="18"/>
  <c r="AP261" i="18"/>
  <c r="D261" i="18" s="1"/>
  <c r="AO261" i="18"/>
  <c r="K261" i="18"/>
  <c r="H261" i="16"/>
  <c r="AN261" i="18"/>
  <c r="BW260" i="18"/>
  <c r="BV260" i="18"/>
  <c r="AW260" i="18" s="1"/>
  <c r="F260" i="18" s="1"/>
  <c r="BU260" i="18"/>
  <c r="AS260" i="18"/>
  <c r="AP260" i="18"/>
  <c r="K260" i="18"/>
  <c r="BW259" i="18"/>
  <c r="BV259" i="18"/>
  <c r="AW259" i="18" s="1"/>
  <c r="F259" i="18" s="1"/>
  <c r="BU259" i="18"/>
  <c r="AS259" i="18"/>
  <c r="AP259" i="18"/>
  <c r="K259" i="18"/>
  <c r="J259" i="18" s="1"/>
  <c r="BW258" i="18"/>
  <c r="BV258" i="18"/>
  <c r="AW258" i="18" s="1"/>
  <c r="F258" i="18" s="1"/>
  <c r="BU258" i="18"/>
  <c r="AS258" i="18"/>
  <c r="AP258" i="18"/>
  <c r="K258" i="18"/>
  <c r="BW257" i="18"/>
  <c r="BV257" i="18"/>
  <c r="AW257" i="18" s="1"/>
  <c r="F257" i="18" s="1"/>
  <c r="BU257" i="18"/>
  <c r="AS257" i="18"/>
  <c r="AP257" i="18"/>
  <c r="K257" i="18"/>
  <c r="J257" i="18" s="1"/>
  <c r="BW256" i="18"/>
  <c r="BV256" i="18"/>
  <c r="AW256" i="18" s="1"/>
  <c r="F256" i="18" s="1"/>
  <c r="BU256" i="18"/>
  <c r="AS256" i="18"/>
  <c r="AP256" i="18"/>
  <c r="K256" i="18"/>
  <c r="BW255" i="18"/>
  <c r="BV255" i="18"/>
  <c r="AW255" i="18" s="1"/>
  <c r="F255" i="18" s="1"/>
  <c r="BU255" i="18"/>
  <c r="AS255" i="18"/>
  <c r="AP255" i="18"/>
  <c r="K255" i="18"/>
  <c r="J255" i="18" s="1"/>
  <c r="BW254" i="18"/>
  <c r="BV254" i="18"/>
  <c r="AW254" i="18" s="1"/>
  <c r="F254" i="18" s="1"/>
  <c r="BU254" i="18"/>
  <c r="AS254" i="18"/>
  <c r="AP254" i="18"/>
  <c r="K254" i="18"/>
  <c r="BW253" i="18"/>
  <c r="BV253" i="18"/>
  <c r="AW253" i="18" s="1"/>
  <c r="F253" i="18" s="1"/>
  <c r="BU253" i="18"/>
  <c r="AS253" i="18"/>
  <c r="AP253" i="18"/>
  <c r="K253" i="18"/>
  <c r="J253" i="18" s="1"/>
  <c r="BW252" i="18"/>
  <c r="BV252" i="18"/>
  <c r="AW252" i="18" s="1"/>
  <c r="F252" i="18" s="1"/>
  <c r="BU252" i="18"/>
  <c r="AS252" i="18"/>
  <c r="AP252" i="18"/>
  <c r="K252" i="18"/>
  <c r="BW251" i="18"/>
  <c r="BV251" i="18"/>
  <c r="AW251" i="18" s="1"/>
  <c r="F251" i="18" s="1"/>
  <c r="BU251" i="18"/>
  <c r="AS251" i="18"/>
  <c r="AP251" i="18"/>
  <c r="K251" i="18"/>
  <c r="J251" i="18" s="1"/>
  <c r="BW250" i="18"/>
  <c r="BV250" i="18"/>
  <c r="AW250" i="18" s="1"/>
  <c r="F250" i="18" s="1"/>
  <c r="BU250" i="18"/>
  <c r="AS250" i="18"/>
  <c r="AP250" i="18"/>
  <c r="K250" i="18"/>
  <c r="BW249" i="18"/>
  <c r="BV249" i="18"/>
  <c r="AW249" i="18" s="1"/>
  <c r="F249" i="18" s="1"/>
  <c r="BU249" i="18"/>
  <c r="AS249" i="18"/>
  <c r="AP249" i="18"/>
  <c r="D249" i="18" s="1"/>
  <c r="K249" i="18"/>
  <c r="J249" i="18" s="1"/>
  <c r="AN249" i="18"/>
  <c r="BW248" i="18"/>
  <c r="BV248" i="18"/>
  <c r="AW248" i="18" s="1"/>
  <c r="F248" i="18" s="1"/>
  <c r="BU248" i="18"/>
  <c r="AS248" i="18"/>
  <c r="AP248" i="18"/>
  <c r="K248" i="18"/>
  <c r="BW247" i="18"/>
  <c r="BV247" i="18"/>
  <c r="AW247" i="18" s="1"/>
  <c r="F247" i="18" s="1"/>
  <c r="BU247" i="18"/>
  <c r="AS247" i="18"/>
  <c r="AP247" i="18"/>
  <c r="K247" i="18"/>
  <c r="J247" i="18" s="1"/>
  <c r="BW246" i="18"/>
  <c r="BV246" i="18"/>
  <c r="BU246" i="18"/>
  <c r="AW246" i="18"/>
  <c r="F246" i="18" s="1"/>
  <c r="AS246" i="18"/>
  <c r="AP246" i="18"/>
  <c r="K246" i="18"/>
  <c r="BW245" i="18"/>
  <c r="BV245" i="18"/>
  <c r="AW245" i="18" s="1"/>
  <c r="F245" i="18" s="1"/>
  <c r="BU245" i="18"/>
  <c r="AS245" i="18"/>
  <c r="AP245" i="18"/>
  <c r="K245" i="18"/>
  <c r="J245" i="18" s="1"/>
  <c r="BW244" i="18"/>
  <c r="BV244" i="18"/>
  <c r="AW244" i="18" s="1"/>
  <c r="F244" i="18" s="1"/>
  <c r="BU244" i="18"/>
  <c r="AS244" i="18"/>
  <c r="AP244" i="18"/>
  <c r="K244" i="18"/>
  <c r="BW243" i="18"/>
  <c r="BV243" i="18"/>
  <c r="AW243" i="18" s="1"/>
  <c r="F243" i="18" s="1"/>
  <c r="BU243" i="18"/>
  <c r="AS243" i="18"/>
  <c r="AP243" i="18"/>
  <c r="D243" i="18" s="1"/>
  <c r="AO243" i="18"/>
  <c r="K243" i="18"/>
  <c r="H243" i="16"/>
  <c r="AN243" i="18"/>
  <c r="BW242" i="18"/>
  <c r="BV242" i="18"/>
  <c r="AW242" i="18" s="1"/>
  <c r="F242" i="18" s="1"/>
  <c r="BU242" i="18"/>
  <c r="AS242" i="18"/>
  <c r="AP242" i="18"/>
  <c r="AO242" i="18"/>
  <c r="K242" i="18"/>
  <c r="H242" i="16"/>
  <c r="BW241" i="18"/>
  <c r="BV241" i="18"/>
  <c r="AW241" i="18" s="1"/>
  <c r="F241" i="18" s="1"/>
  <c r="BU241" i="18"/>
  <c r="AS241" i="18"/>
  <c r="AP241" i="18"/>
  <c r="K241" i="18"/>
  <c r="J241" i="18" s="1"/>
  <c r="BW240" i="18"/>
  <c r="BV240" i="18"/>
  <c r="AW240" i="18" s="1"/>
  <c r="F240" i="18" s="1"/>
  <c r="BU240" i="18"/>
  <c r="AS240" i="18"/>
  <c r="AP240" i="18"/>
  <c r="K240" i="18"/>
  <c r="BW239" i="18"/>
  <c r="BV239" i="18"/>
  <c r="AW239" i="18" s="1"/>
  <c r="F239" i="18" s="1"/>
  <c r="BU239" i="18"/>
  <c r="AS239" i="18"/>
  <c r="AP239" i="18"/>
  <c r="K239" i="18"/>
  <c r="J239" i="18" s="1"/>
  <c r="BW238" i="18"/>
  <c r="BV238" i="18"/>
  <c r="AW238" i="18" s="1"/>
  <c r="F238" i="18" s="1"/>
  <c r="BU238" i="18"/>
  <c r="AS238" i="18"/>
  <c r="AP238" i="18"/>
  <c r="D238" i="18" s="1"/>
  <c r="AO238" i="18"/>
  <c r="K238" i="18"/>
  <c r="H238" i="16"/>
  <c r="AN238" i="18"/>
  <c r="BW237" i="18"/>
  <c r="BV237" i="18"/>
  <c r="AW237" i="18" s="1"/>
  <c r="F237" i="18" s="1"/>
  <c r="BU237" i="18"/>
  <c r="AS237" i="18"/>
  <c r="AP237" i="18"/>
  <c r="K237" i="18"/>
  <c r="J237" i="18" s="1"/>
  <c r="BW236" i="18"/>
  <c r="BV236" i="18"/>
  <c r="AW236" i="18" s="1"/>
  <c r="F236" i="18" s="1"/>
  <c r="BU236" i="18"/>
  <c r="AS236" i="18"/>
  <c r="AP236" i="18"/>
  <c r="K236" i="18"/>
  <c r="BW235" i="18"/>
  <c r="BV235" i="18"/>
  <c r="AW235" i="18" s="1"/>
  <c r="F235" i="18" s="1"/>
  <c r="BU235" i="18"/>
  <c r="AS235" i="18"/>
  <c r="AP235" i="18"/>
  <c r="K235" i="18"/>
  <c r="J235" i="18" s="1"/>
  <c r="BW234" i="18"/>
  <c r="BV234" i="18"/>
  <c r="AW234" i="18" s="1"/>
  <c r="F234" i="18" s="1"/>
  <c r="BU234" i="18"/>
  <c r="AS234" i="18"/>
  <c r="AP234" i="18"/>
  <c r="K234" i="18"/>
  <c r="BW233" i="18"/>
  <c r="BV233" i="18"/>
  <c r="AW233" i="18" s="1"/>
  <c r="F233" i="18" s="1"/>
  <c r="BU233" i="18"/>
  <c r="AS233" i="18"/>
  <c r="AP233" i="18"/>
  <c r="K233" i="18"/>
  <c r="J233" i="18" s="1"/>
  <c r="BW232" i="18"/>
  <c r="BV232" i="18"/>
  <c r="AW232" i="18" s="1"/>
  <c r="F232" i="18" s="1"/>
  <c r="BU232" i="18"/>
  <c r="AS232" i="18"/>
  <c r="AP232" i="18"/>
  <c r="K232" i="18"/>
  <c r="BW231" i="18"/>
  <c r="BV231" i="18"/>
  <c r="AW231" i="18" s="1"/>
  <c r="F231" i="18" s="1"/>
  <c r="BU231" i="18"/>
  <c r="AS231" i="18"/>
  <c r="AP231" i="18"/>
  <c r="D231" i="18" s="1"/>
  <c r="AO231" i="18"/>
  <c r="K231" i="18"/>
  <c r="H231" i="16"/>
  <c r="AN231" i="18"/>
  <c r="BW230" i="18"/>
  <c r="BV230" i="18"/>
  <c r="AW230" i="18" s="1"/>
  <c r="F230" i="18" s="1"/>
  <c r="BU230" i="18"/>
  <c r="AS230" i="18"/>
  <c r="AP230" i="18"/>
  <c r="K230" i="18"/>
  <c r="BW229" i="18"/>
  <c r="BV229" i="18"/>
  <c r="AW229" i="18" s="1"/>
  <c r="F229" i="18" s="1"/>
  <c r="BU229" i="18"/>
  <c r="AS229" i="18"/>
  <c r="AP229" i="18"/>
  <c r="K229" i="18"/>
  <c r="J229" i="18" s="1"/>
  <c r="BW228" i="18"/>
  <c r="BV228" i="18"/>
  <c r="AW228" i="18" s="1"/>
  <c r="F228" i="18" s="1"/>
  <c r="BU228" i="18"/>
  <c r="AS228" i="18"/>
  <c r="AP228" i="18"/>
  <c r="K228" i="18"/>
  <c r="BW227" i="18"/>
  <c r="BV227" i="18"/>
  <c r="AW227" i="18" s="1"/>
  <c r="F227" i="18" s="1"/>
  <c r="BU227" i="18"/>
  <c r="AS227" i="18"/>
  <c r="AP227" i="18"/>
  <c r="D227" i="18" s="1"/>
  <c r="AO227" i="18"/>
  <c r="K227" i="18"/>
  <c r="H227" i="16"/>
  <c r="AN227" i="18"/>
  <c r="BW226" i="18"/>
  <c r="BV226" i="18"/>
  <c r="AW226" i="18" s="1"/>
  <c r="F226" i="18" s="1"/>
  <c r="BU226" i="18"/>
  <c r="AS226" i="18"/>
  <c r="AP226" i="18"/>
  <c r="K226" i="18"/>
  <c r="BW225" i="18"/>
  <c r="BV225" i="18"/>
  <c r="AW225" i="18" s="1"/>
  <c r="F225" i="18" s="1"/>
  <c r="BU225" i="18"/>
  <c r="AS225" i="18"/>
  <c r="AP225" i="18"/>
  <c r="D225" i="18" s="1"/>
  <c r="K225" i="18"/>
  <c r="J225" i="18" s="1"/>
  <c r="AN225" i="18"/>
  <c r="BW224" i="18"/>
  <c r="BV224" i="18"/>
  <c r="BU224" i="18"/>
  <c r="AW224" i="18"/>
  <c r="F224" i="18" s="1"/>
  <c r="AS224" i="18"/>
  <c r="AP224" i="18"/>
  <c r="D224" i="18" s="1"/>
  <c r="K224" i="18"/>
  <c r="AN224" i="18"/>
  <c r="BW223" i="18"/>
  <c r="BV223" i="18"/>
  <c r="AW223" i="18" s="1"/>
  <c r="F223" i="18" s="1"/>
  <c r="BU223" i="18"/>
  <c r="AS223" i="18"/>
  <c r="AP223" i="18"/>
  <c r="K223" i="18"/>
  <c r="J223" i="18" s="1"/>
  <c r="BW222" i="18"/>
  <c r="BV222" i="18"/>
  <c r="AW222" i="18" s="1"/>
  <c r="F222" i="18" s="1"/>
  <c r="BU222" i="18"/>
  <c r="AS222" i="18"/>
  <c r="AP222" i="18"/>
  <c r="K222" i="18"/>
  <c r="BW221" i="18"/>
  <c r="BV221" i="18"/>
  <c r="AW221" i="18" s="1"/>
  <c r="F221" i="18" s="1"/>
  <c r="BU221" i="18"/>
  <c r="AS221" i="18"/>
  <c r="AP221" i="18"/>
  <c r="D221" i="18" s="1"/>
  <c r="K221" i="18"/>
  <c r="J221" i="18" s="1"/>
  <c r="AN221" i="18"/>
  <c r="BW220" i="18"/>
  <c r="BV220" i="18"/>
  <c r="AW220" i="18" s="1"/>
  <c r="F220" i="18" s="1"/>
  <c r="BU220" i="18"/>
  <c r="AS220" i="18"/>
  <c r="AP220" i="18"/>
  <c r="K220" i="18"/>
  <c r="BW219" i="18"/>
  <c r="BV219" i="18"/>
  <c r="AW219" i="18" s="1"/>
  <c r="F219" i="18" s="1"/>
  <c r="BU219" i="18"/>
  <c r="AS219" i="18"/>
  <c r="AP219" i="18"/>
  <c r="K219" i="18"/>
  <c r="J219" i="18" s="1"/>
  <c r="BW218" i="18"/>
  <c r="BV218" i="18"/>
  <c r="AW218" i="18" s="1"/>
  <c r="F218" i="18" s="1"/>
  <c r="BU218" i="18"/>
  <c r="AS218" i="18"/>
  <c r="AP218" i="18"/>
  <c r="K218" i="18"/>
  <c r="BW217" i="18"/>
  <c r="BV217" i="18"/>
  <c r="AW217" i="18" s="1"/>
  <c r="F217" i="18" s="1"/>
  <c r="BU217" i="18"/>
  <c r="AS217" i="18"/>
  <c r="AP217" i="18"/>
  <c r="D217" i="18" s="1"/>
  <c r="K217" i="18"/>
  <c r="J217" i="18" s="1"/>
  <c r="AN217" i="18"/>
  <c r="BW216" i="18"/>
  <c r="BV216" i="18"/>
  <c r="AW216" i="18" s="1"/>
  <c r="F216" i="18" s="1"/>
  <c r="BU216" i="18"/>
  <c r="AS216" i="18"/>
  <c r="AP216" i="18"/>
  <c r="K216" i="18"/>
  <c r="BW215" i="18"/>
  <c r="BV215" i="18"/>
  <c r="AW215" i="18" s="1"/>
  <c r="F215" i="18" s="1"/>
  <c r="BU215" i="18"/>
  <c r="AS215" i="18"/>
  <c r="AP215" i="18"/>
  <c r="K215" i="18"/>
  <c r="J215" i="18" s="1"/>
  <c r="BW214" i="18"/>
  <c r="BV214" i="18"/>
  <c r="AW214" i="18" s="1"/>
  <c r="F214" i="18" s="1"/>
  <c r="BU214" i="18"/>
  <c r="AS214" i="18"/>
  <c r="AP214" i="18"/>
  <c r="K214" i="18"/>
  <c r="BW213" i="18"/>
  <c r="BV213" i="18"/>
  <c r="AW213" i="18" s="1"/>
  <c r="F213" i="18" s="1"/>
  <c r="BU213" i="18"/>
  <c r="AS213" i="18"/>
  <c r="AP213" i="18"/>
  <c r="K213" i="18"/>
  <c r="J213" i="18" s="1"/>
  <c r="BW212" i="18"/>
  <c r="BV212" i="18"/>
  <c r="AW212" i="18" s="1"/>
  <c r="F212" i="18" s="1"/>
  <c r="BU212" i="18"/>
  <c r="AS212" i="18"/>
  <c r="AP212" i="18"/>
  <c r="D212" i="18" s="1"/>
  <c r="AO212" i="18"/>
  <c r="K212" i="18"/>
  <c r="H212" i="16"/>
  <c r="AN212" i="18"/>
  <c r="BW211" i="18"/>
  <c r="BV211" i="18"/>
  <c r="AW211" i="18" s="1"/>
  <c r="F211" i="18" s="1"/>
  <c r="BU211" i="18"/>
  <c r="AS211" i="18"/>
  <c r="AP211" i="18"/>
  <c r="K211" i="18"/>
  <c r="BW210" i="18"/>
  <c r="BV210" i="18"/>
  <c r="AW210" i="18" s="1"/>
  <c r="F210" i="18" s="1"/>
  <c r="BU210" i="18"/>
  <c r="AS210" i="18"/>
  <c r="AP210" i="18"/>
  <c r="K210" i="18"/>
  <c r="BW209" i="18"/>
  <c r="BV209" i="18"/>
  <c r="AW209" i="18" s="1"/>
  <c r="F209" i="18" s="1"/>
  <c r="BU209" i="18"/>
  <c r="AS209" i="18"/>
  <c r="AP209" i="18"/>
  <c r="AO209" i="18"/>
  <c r="K209" i="18"/>
  <c r="H209" i="16"/>
  <c r="BW208" i="18"/>
  <c r="BV208" i="18"/>
  <c r="AW208" i="18" s="1"/>
  <c r="F208" i="18" s="1"/>
  <c r="BU208" i="18"/>
  <c r="AS208" i="18"/>
  <c r="AP208" i="18"/>
  <c r="D208" i="18" s="1"/>
  <c r="AO208" i="18"/>
  <c r="K208" i="18"/>
  <c r="H208" i="16"/>
  <c r="AN208" i="18"/>
  <c r="BW207" i="18"/>
  <c r="BV207" i="18"/>
  <c r="AW207" i="18" s="1"/>
  <c r="F207" i="18" s="1"/>
  <c r="BU207" i="18"/>
  <c r="AS207" i="18"/>
  <c r="AP207" i="18"/>
  <c r="D207" i="18" s="1"/>
  <c r="AN207" i="18" s="1"/>
  <c r="K207" i="18"/>
  <c r="BW206" i="18"/>
  <c r="BV206" i="18"/>
  <c r="AW206" i="18" s="1"/>
  <c r="F206" i="18" s="1"/>
  <c r="BU206" i="18"/>
  <c r="AS206" i="18"/>
  <c r="AP206" i="18"/>
  <c r="D206" i="18" s="1"/>
  <c r="AO206" i="18"/>
  <c r="K206" i="18"/>
  <c r="H206" i="16"/>
  <c r="AN206" i="18"/>
  <c r="BW205" i="18"/>
  <c r="BV205" i="18"/>
  <c r="AW205" i="18" s="1"/>
  <c r="F205" i="18" s="1"/>
  <c r="BU205" i="18"/>
  <c r="AS205" i="18"/>
  <c r="AP205" i="18"/>
  <c r="AO205" i="18"/>
  <c r="K205" i="18"/>
  <c r="H205" i="16"/>
  <c r="BW204" i="18"/>
  <c r="BV204" i="18"/>
  <c r="AW204" i="18" s="1"/>
  <c r="F204" i="18" s="1"/>
  <c r="BU204" i="18"/>
  <c r="AS204" i="18"/>
  <c r="AP204" i="18"/>
  <c r="K204" i="18"/>
  <c r="BW203" i="18"/>
  <c r="BV203" i="18"/>
  <c r="AW203" i="18" s="1"/>
  <c r="F203" i="18" s="1"/>
  <c r="BU203" i="18"/>
  <c r="AS203" i="18"/>
  <c r="AP203" i="18"/>
  <c r="D203" i="18" s="1"/>
  <c r="AN203" i="18" s="1"/>
  <c r="K203" i="18"/>
  <c r="BW202" i="18"/>
  <c r="BV202" i="18"/>
  <c r="AW202" i="18" s="1"/>
  <c r="F202" i="18" s="1"/>
  <c r="BU202" i="18"/>
  <c r="AS202" i="18"/>
  <c r="AP202" i="18"/>
  <c r="K202" i="18"/>
  <c r="BW201" i="18"/>
  <c r="BV201" i="18"/>
  <c r="AW201" i="18" s="1"/>
  <c r="F201" i="18" s="1"/>
  <c r="BU201" i="18"/>
  <c r="AS201" i="18"/>
  <c r="AP201" i="18"/>
  <c r="K201" i="18"/>
  <c r="BW200" i="18"/>
  <c r="BV200" i="18"/>
  <c r="AW200" i="18" s="1"/>
  <c r="F200" i="18" s="1"/>
  <c r="BU200" i="18"/>
  <c r="AS200" i="18"/>
  <c r="AP200" i="18"/>
  <c r="K200" i="18"/>
  <c r="BW199" i="18"/>
  <c r="BV199" i="18"/>
  <c r="AW199" i="18" s="1"/>
  <c r="F199" i="18" s="1"/>
  <c r="BU199" i="18"/>
  <c r="AS199" i="18"/>
  <c r="AP199" i="18"/>
  <c r="AO199" i="18"/>
  <c r="K199" i="18"/>
  <c r="H199" i="16"/>
  <c r="BW198" i="18"/>
  <c r="BV198" i="18"/>
  <c r="AW198" i="18" s="1"/>
  <c r="F198" i="18" s="1"/>
  <c r="BU198" i="18"/>
  <c r="AS198" i="18"/>
  <c r="AP198" i="18"/>
  <c r="K198" i="18"/>
  <c r="BW197" i="18"/>
  <c r="BV197" i="18"/>
  <c r="AW197" i="18" s="1"/>
  <c r="F197" i="18" s="1"/>
  <c r="BU197" i="18"/>
  <c r="AS197" i="18"/>
  <c r="AP197" i="18"/>
  <c r="K197" i="18"/>
  <c r="J197" i="18" s="1"/>
  <c r="BW196" i="18"/>
  <c r="BV196" i="18"/>
  <c r="AW196" i="18" s="1"/>
  <c r="F196" i="18" s="1"/>
  <c r="BU196" i="18"/>
  <c r="AS196" i="18"/>
  <c r="AP196" i="18"/>
  <c r="K196" i="18"/>
  <c r="BW195" i="18"/>
  <c r="BV195" i="18"/>
  <c r="AW195" i="18" s="1"/>
  <c r="F195" i="18" s="1"/>
  <c r="BU195" i="18"/>
  <c r="AS195" i="18"/>
  <c r="AP195" i="18"/>
  <c r="D195" i="18" s="1"/>
  <c r="K195" i="18"/>
  <c r="J195" i="18" s="1"/>
  <c r="AN195" i="18"/>
  <c r="BW194" i="18"/>
  <c r="BV194" i="18"/>
  <c r="BU194" i="18"/>
  <c r="AW194" i="18"/>
  <c r="F194" i="18" s="1"/>
  <c r="AS194" i="18"/>
  <c r="AP194" i="18"/>
  <c r="D194" i="18" s="1"/>
  <c r="K194" i="18"/>
  <c r="AN194" i="18"/>
  <c r="BW193" i="18"/>
  <c r="BV193" i="18"/>
  <c r="AW193" i="18" s="1"/>
  <c r="F193" i="18" s="1"/>
  <c r="BU193" i="18"/>
  <c r="AS193" i="18"/>
  <c r="AP193" i="18"/>
  <c r="D193" i="18" s="1"/>
  <c r="K193" i="18"/>
  <c r="J193" i="18" s="1"/>
  <c r="AN193" i="18"/>
  <c r="BW192" i="18"/>
  <c r="BV192" i="18"/>
  <c r="AW192" i="18" s="1"/>
  <c r="F192" i="18" s="1"/>
  <c r="BU192" i="18"/>
  <c r="AS192" i="18"/>
  <c r="AP192" i="18"/>
  <c r="K192" i="18"/>
  <c r="BW191" i="18"/>
  <c r="BV191" i="18"/>
  <c r="AW191" i="18" s="1"/>
  <c r="F191" i="18" s="1"/>
  <c r="BU191" i="18"/>
  <c r="AS191" i="18"/>
  <c r="AP191" i="18"/>
  <c r="K191" i="18"/>
  <c r="BW190" i="18"/>
  <c r="BV190" i="18"/>
  <c r="AW190" i="18" s="1"/>
  <c r="F190" i="18" s="1"/>
  <c r="J190" i="18" s="1"/>
  <c r="BU190" i="18"/>
  <c r="AS190" i="18"/>
  <c r="AP190" i="18"/>
  <c r="K190" i="18"/>
  <c r="BW189" i="18"/>
  <c r="BV189" i="18"/>
  <c r="AW189" i="18" s="1"/>
  <c r="F189" i="18" s="1"/>
  <c r="BU189" i="18"/>
  <c r="AS189" i="18"/>
  <c r="AP189" i="18"/>
  <c r="AO189" i="18"/>
  <c r="K189" i="18"/>
  <c r="H189" i="16"/>
  <c r="BW188" i="18"/>
  <c r="BV188" i="18"/>
  <c r="AW188" i="18" s="1"/>
  <c r="F188" i="18" s="1"/>
  <c r="BU188" i="18"/>
  <c r="AS188" i="18"/>
  <c r="AP188" i="18"/>
  <c r="AO188" i="18"/>
  <c r="K188" i="18"/>
  <c r="H188" i="16"/>
  <c r="BW187" i="18"/>
  <c r="BV187" i="18"/>
  <c r="AW187" i="18" s="1"/>
  <c r="F187" i="18" s="1"/>
  <c r="BU187" i="18"/>
  <c r="AS187" i="18"/>
  <c r="AP187" i="18"/>
  <c r="K187" i="18"/>
  <c r="BW186" i="18"/>
  <c r="BV186" i="18"/>
  <c r="AW186" i="18" s="1"/>
  <c r="F186" i="18" s="1"/>
  <c r="BU186" i="18"/>
  <c r="AS186" i="18"/>
  <c r="AP186" i="18"/>
  <c r="K186" i="18"/>
  <c r="BW185" i="18"/>
  <c r="BV185" i="18"/>
  <c r="AW185" i="18" s="1"/>
  <c r="F185" i="18" s="1"/>
  <c r="BU185" i="18"/>
  <c r="AS185" i="18"/>
  <c r="AP185" i="18"/>
  <c r="K185" i="18"/>
  <c r="BW184" i="18"/>
  <c r="BV184" i="18"/>
  <c r="AW184" i="18" s="1"/>
  <c r="F184" i="18" s="1"/>
  <c r="BU184" i="18"/>
  <c r="AS184" i="18"/>
  <c r="AP184" i="18"/>
  <c r="K184" i="18"/>
  <c r="BW183" i="18"/>
  <c r="BV183" i="18"/>
  <c r="AW183" i="18" s="1"/>
  <c r="F183" i="18" s="1"/>
  <c r="BU183" i="18"/>
  <c r="AS183" i="18"/>
  <c r="AP183" i="18"/>
  <c r="K183" i="18"/>
  <c r="BW182" i="18"/>
  <c r="BV182" i="18"/>
  <c r="AW182" i="18" s="1"/>
  <c r="F182" i="18" s="1"/>
  <c r="BU182" i="18"/>
  <c r="AS182" i="18"/>
  <c r="AP182" i="18"/>
  <c r="K182" i="18"/>
  <c r="BW181" i="18"/>
  <c r="BV181" i="18"/>
  <c r="AW181" i="18" s="1"/>
  <c r="F181" i="18" s="1"/>
  <c r="J181" i="18" s="1"/>
  <c r="BU181" i="18"/>
  <c r="AS181" i="18"/>
  <c r="AP181" i="18"/>
  <c r="AO181" i="18"/>
  <c r="K181" i="18"/>
  <c r="H181" i="16"/>
  <c r="BW180" i="18"/>
  <c r="BV180" i="18"/>
  <c r="AW180" i="18" s="1"/>
  <c r="F180" i="18" s="1"/>
  <c r="BU180" i="18"/>
  <c r="AS180" i="18"/>
  <c r="AP180" i="18"/>
  <c r="K180" i="18"/>
  <c r="BW179" i="18"/>
  <c r="BV179" i="18"/>
  <c r="AW179" i="18" s="1"/>
  <c r="F179" i="18" s="1"/>
  <c r="BU179" i="18"/>
  <c r="AS179" i="18"/>
  <c r="AP179" i="18"/>
  <c r="K179" i="18"/>
  <c r="BW178" i="18"/>
  <c r="BV178" i="18"/>
  <c r="AW178" i="18" s="1"/>
  <c r="F178" i="18" s="1"/>
  <c r="BU178" i="18"/>
  <c r="AS178" i="18"/>
  <c r="AP178" i="18"/>
  <c r="K178" i="18"/>
  <c r="BW177" i="18"/>
  <c r="BV177" i="18"/>
  <c r="AW177" i="18" s="1"/>
  <c r="F177" i="18" s="1"/>
  <c r="BU177" i="18"/>
  <c r="AS177" i="18"/>
  <c r="AP177" i="18"/>
  <c r="K177" i="18"/>
  <c r="BW176" i="18"/>
  <c r="BV176" i="18"/>
  <c r="AW176" i="18" s="1"/>
  <c r="F176" i="18" s="1"/>
  <c r="BU176" i="18"/>
  <c r="AS176" i="18"/>
  <c r="AP176" i="18"/>
  <c r="K176" i="18"/>
  <c r="BW175" i="18"/>
  <c r="BV175" i="18"/>
  <c r="AW175" i="18" s="1"/>
  <c r="F175" i="18" s="1"/>
  <c r="BU175" i="18"/>
  <c r="AS175" i="18"/>
  <c r="AP175" i="18"/>
  <c r="D175" i="18" s="1"/>
  <c r="AO175" i="18"/>
  <c r="K175" i="18"/>
  <c r="H175" i="16"/>
  <c r="AN175" i="18"/>
  <c r="BW174" i="18"/>
  <c r="BV174" i="18"/>
  <c r="AW174" i="18" s="1"/>
  <c r="F174" i="18" s="1"/>
  <c r="BU174" i="18"/>
  <c r="AS174" i="18"/>
  <c r="AP174" i="18"/>
  <c r="K174" i="18"/>
  <c r="BW173" i="18"/>
  <c r="BV173" i="18"/>
  <c r="AW173" i="18" s="1"/>
  <c r="F173" i="18" s="1"/>
  <c r="BU173" i="18"/>
  <c r="AS173" i="18"/>
  <c r="AP173" i="18"/>
  <c r="D173" i="18" s="1"/>
  <c r="AO173" i="18"/>
  <c r="K173" i="18"/>
  <c r="H173" i="16"/>
  <c r="AN173" i="18"/>
  <c r="BW172" i="18"/>
  <c r="BV172" i="18"/>
  <c r="AW172" i="18" s="1"/>
  <c r="F172" i="18" s="1"/>
  <c r="BU172" i="18"/>
  <c r="AS172" i="18"/>
  <c r="AP172" i="18"/>
  <c r="K172" i="18"/>
  <c r="BW171" i="18"/>
  <c r="BV171" i="18"/>
  <c r="AW171" i="18" s="1"/>
  <c r="F171" i="18" s="1"/>
  <c r="BU171" i="18"/>
  <c r="AS171" i="18"/>
  <c r="AP171" i="18"/>
  <c r="K171" i="18"/>
  <c r="BW170" i="18"/>
  <c r="BV170" i="18"/>
  <c r="AW170" i="18" s="1"/>
  <c r="F170" i="18" s="1"/>
  <c r="BU170" i="18"/>
  <c r="AS170" i="18"/>
  <c r="AP170" i="18"/>
  <c r="K170" i="18"/>
  <c r="BW169" i="18"/>
  <c r="BV169" i="18"/>
  <c r="AW169" i="18" s="1"/>
  <c r="F169" i="18" s="1"/>
  <c r="BU169" i="18"/>
  <c r="AS169" i="18"/>
  <c r="AP169" i="18"/>
  <c r="K169" i="18"/>
  <c r="BW168" i="18"/>
  <c r="BV168" i="18"/>
  <c r="AW168" i="18" s="1"/>
  <c r="F168" i="18" s="1"/>
  <c r="BU168" i="18"/>
  <c r="AS168" i="18"/>
  <c r="AP168" i="18"/>
  <c r="D168" i="18" s="1"/>
  <c r="AO168" i="18"/>
  <c r="K168" i="18"/>
  <c r="H168" i="16"/>
  <c r="AN168" i="18"/>
  <c r="BW167" i="18"/>
  <c r="BV167" i="18"/>
  <c r="AW167" i="18" s="1"/>
  <c r="F167" i="18" s="1"/>
  <c r="BU167" i="18"/>
  <c r="AS167" i="18"/>
  <c r="AP167" i="18"/>
  <c r="AO167" i="18"/>
  <c r="K167" i="18"/>
  <c r="H167" i="16"/>
  <c r="BW166" i="18"/>
  <c r="BV166" i="18"/>
  <c r="AW166" i="18" s="1"/>
  <c r="F166" i="18" s="1"/>
  <c r="BU166" i="18"/>
  <c r="AS166" i="18"/>
  <c r="AP166" i="18"/>
  <c r="D166" i="18" s="1"/>
  <c r="AO166" i="18"/>
  <c r="K166" i="18"/>
  <c r="H166" i="16"/>
  <c r="AN166" i="18"/>
  <c r="BW165" i="18"/>
  <c r="BV165" i="18"/>
  <c r="AW165" i="18" s="1"/>
  <c r="F165" i="18" s="1"/>
  <c r="BU165" i="18"/>
  <c r="AS165" i="18"/>
  <c r="AP165" i="18"/>
  <c r="K165" i="18"/>
  <c r="BW164" i="18"/>
  <c r="BV164" i="18"/>
  <c r="AW164" i="18" s="1"/>
  <c r="F164" i="18" s="1"/>
  <c r="BU164" i="18"/>
  <c r="AS164" i="18"/>
  <c r="AP164" i="18"/>
  <c r="D164" i="18" s="1"/>
  <c r="K164" i="18"/>
  <c r="AN164" i="18"/>
  <c r="BW163" i="18"/>
  <c r="BV163" i="18"/>
  <c r="BU163" i="18"/>
  <c r="AW163" i="18"/>
  <c r="F163" i="18" s="1"/>
  <c r="AS163" i="18"/>
  <c r="AP163" i="18"/>
  <c r="D163" i="18" s="1"/>
  <c r="K163" i="18"/>
  <c r="AN163" i="18"/>
  <c r="BW162" i="18"/>
  <c r="BV162" i="18"/>
  <c r="AW162" i="18" s="1"/>
  <c r="F162" i="18" s="1"/>
  <c r="BU162" i="18"/>
  <c r="AS162" i="18"/>
  <c r="AP162" i="18"/>
  <c r="K162" i="18"/>
  <c r="BW161" i="18"/>
  <c r="BV161" i="18"/>
  <c r="AW161" i="18" s="1"/>
  <c r="F161" i="18" s="1"/>
  <c r="BU161" i="18"/>
  <c r="AS161" i="18"/>
  <c r="AP161" i="18"/>
  <c r="K161" i="18"/>
  <c r="BW160" i="18"/>
  <c r="BV160" i="18"/>
  <c r="AW160" i="18" s="1"/>
  <c r="F160" i="18" s="1"/>
  <c r="BU160" i="18"/>
  <c r="AS160" i="18"/>
  <c r="AP160" i="18"/>
  <c r="D160" i="18" s="1"/>
  <c r="AO160" i="18"/>
  <c r="K160" i="18"/>
  <c r="H160" i="16"/>
  <c r="AN160" i="18"/>
  <c r="BW159" i="18"/>
  <c r="BV159" i="18"/>
  <c r="AW159" i="18" s="1"/>
  <c r="F159" i="18" s="1"/>
  <c r="BU159" i="18"/>
  <c r="AS159" i="18"/>
  <c r="AP159" i="18"/>
  <c r="D159" i="18" s="1"/>
  <c r="AO159" i="18"/>
  <c r="K159" i="18"/>
  <c r="H159" i="16"/>
  <c r="AN159" i="18"/>
  <c r="BW158" i="18"/>
  <c r="BV158" i="18"/>
  <c r="AW158" i="18" s="1"/>
  <c r="F158" i="18" s="1"/>
  <c r="BU158" i="18"/>
  <c r="AS158" i="18"/>
  <c r="AP158" i="18"/>
  <c r="K158" i="18"/>
  <c r="BW157" i="18"/>
  <c r="BV157" i="18"/>
  <c r="AW157" i="18" s="1"/>
  <c r="F157" i="18" s="1"/>
  <c r="BU157" i="18"/>
  <c r="AS157" i="18"/>
  <c r="AP157" i="18"/>
  <c r="D157" i="18" s="1"/>
  <c r="AO157" i="18"/>
  <c r="K157" i="18"/>
  <c r="H157" i="16"/>
  <c r="AN157" i="18"/>
  <c r="BW156" i="18"/>
  <c r="BV156" i="18"/>
  <c r="AW156" i="18" s="1"/>
  <c r="F156" i="18" s="1"/>
  <c r="BU156" i="18"/>
  <c r="AS156" i="18"/>
  <c r="AP156" i="18"/>
  <c r="D156" i="18" s="1"/>
  <c r="K156" i="18"/>
  <c r="AN156" i="18"/>
  <c r="BW155" i="18"/>
  <c r="BV155" i="18"/>
  <c r="AW155" i="18" s="1"/>
  <c r="F155" i="18" s="1"/>
  <c r="BU155" i="18"/>
  <c r="AS155" i="18"/>
  <c r="AP155" i="18"/>
  <c r="K155" i="18"/>
  <c r="BW154" i="18"/>
  <c r="BV154" i="18"/>
  <c r="AW154" i="18" s="1"/>
  <c r="F154" i="18" s="1"/>
  <c r="BU154" i="18"/>
  <c r="AS154" i="18"/>
  <c r="AP154" i="18"/>
  <c r="AO154" i="18"/>
  <c r="K154" i="18"/>
  <c r="H154" i="16"/>
  <c r="BW153" i="18"/>
  <c r="BV153" i="18"/>
  <c r="AW153" i="18" s="1"/>
  <c r="F153" i="18" s="1"/>
  <c r="BU153" i="18"/>
  <c r="AS153" i="18"/>
  <c r="AP153" i="18"/>
  <c r="K153" i="18"/>
  <c r="BW152" i="18"/>
  <c r="BV152" i="18"/>
  <c r="AW152" i="18" s="1"/>
  <c r="F152" i="18" s="1"/>
  <c r="BU152" i="18"/>
  <c r="AS152" i="18"/>
  <c r="AP152" i="18"/>
  <c r="D152" i="18" s="1"/>
  <c r="AN152" i="18" s="1"/>
  <c r="K152" i="18"/>
  <c r="BW151" i="18"/>
  <c r="BV151" i="18"/>
  <c r="AW151" i="18" s="1"/>
  <c r="F151" i="18" s="1"/>
  <c r="BU151" i="18"/>
  <c r="AS151" i="18"/>
  <c r="AP151" i="18"/>
  <c r="K151" i="18"/>
  <c r="AO151" i="18"/>
  <c r="BW150" i="18"/>
  <c r="BV150" i="18"/>
  <c r="AW150" i="18" s="1"/>
  <c r="F150" i="18" s="1"/>
  <c r="BU150" i="18"/>
  <c r="AS150" i="18"/>
  <c r="AP150" i="18"/>
  <c r="AO150" i="18"/>
  <c r="K150" i="18"/>
  <c r="H150" i="15"/>
  <c r="BW149" i="18"/>
  <c r="BV149" i="18"/>
  <c r="AW149" i="18" s="1"/>
  <c r="F149" i="18" s="1"/>
  <c r="BU149" i="18"/>
  <c r="AS149" i="18"/>
  <c r="AP149" i="18"/>
  <c r="D149" i="18" s="1"/>
  <c r="AO149" i="18"/>
  <c r="K149" i="18"/>
  <c r="H149" i="15"/>
  <c r="AN149" i="18"/>
  <c r="BW148" i="18"/>
  <c r="BV148" i="18"/>
  <c r="AW148" i="18" s="1"/>
  <c r="F148" i="18" s="1"/>
  <c r="BU148" i="18"/>
  <c r="AS148" i="18"/>
  <c r="AP148" i="18"/>
  <c r="AO148" i="18"/>
  <c r="K148" i="18"/>
  <c r="H148" i="15"/>
  <c r="BW147" i="18"/>
  <c r="BV147" i="18"/>
  <c r="AW147" i="18" s="1"/>
  <c r="F147" i="18" s="1"/>
  <c r="BU147" i="18"/>
  <c r="AS147" i="18"/>
  <c r="AP147" i="18"/>
  <c r="K147" i="18"/>
  <c r="AO147" i="18"/>
  <c r="BW146" i="18"/>
  <c r="BV146" i="18"/>
  <c r="AW146" i="18" s="1"/>
  <c r="F146" i="18" s="1"/>
  <c r="BU146" i="18"/>
  <c r="AS146" i="18"/>
  <c r="AP146" i="18"/>
  <c r="K146" i="18"/>
  <c r="AO146" i="18"/>
  <c r="BW145" i="18"/>
  <c r="BV145" i="18"/>
  <c r="AW145" i="18" s="1"/>
  <c r="F145" i="18" s="1"/>
  <c r="BU145" i="18"/>
  <c r="AS145" i="18"/>
  <c r="AP145" i="18"/>
  <c r="K145" i="18"/>
  <c r="AO145" i="18"/>
  <c r="BW144" i="18"/>
  <c r="BV144" i="18"/>
  <c r="AW144" i="18" s="1"/>
  <c r="F144" i="18" s="1"/>
  <c r="BU144" i="18"/>
  <c r="AS144" i="18"/>
  <c r="AP144" i="18"/>
  <c r="K144" i="18"/>
  <c r="AO144" i="18"/>
  <c r="BW143" i="18"/>
  <c r="BV143" i="18"/>
  <c r="AW143" i="18" s="1"/>
  <c r="F143" i="18" s="1"/>
  <c r="BU143" i="18"/>
  <c r="AS143" i="18"/>
  <c r="AP143" i="18"/>
  <c r="K143" i="18"/>
  <c r="AO143" i="18"/>
  <c r="BW142" i="18"/>
  <c r="BV142" i="18"/>
  <c r="AW142" i="18" s="1"/>
  <c r="F142" i="18" s="1"/>
  <c r="BU142" i="18"/>
  <c r="AS142" i="18"/>
  <c r="AP142" i="18"/>
  <c r="D142" i="18" s="1"/>
  <c r="AO142" i="18"/>
  <c r="K142" i="18"/>
  <c r="H142" i="15"/>
  <c r="AN142" i="18"/>
  <c r="BW141" i="18"/>
  <c r="BV141" i="18"/>
  <c r="AW141" i="18" s="1"/>
  <c r="F141" i="18" s="1"/>
  <c r="BU141" i="18"/>
  <c r="AS141" i="18"/>
  <c r="AP141" i="18"/>
  <c r="K141" i="18"/>
  <c r="AO141" i="18"/>
  <c r="BW140" i="18"/>
  <c r="BV140" i="18"/>
  <c r="AW140" i="18" s="1"/>
  <c r="F140" i="18" s="1"/>
  <c r="BU140" i="18"/>
  <c r="AS140" i="18"/>
  <c r="AP140" i="18"/>
  <c r="K140" i="18"/>
  <c r="AO140" i="18"/>
  <c r="BW139" i="18"/>
  <c r="BV139" i="18"/>
  <c r="AW139" i="18" s="1"/>
  <c r="F139" i="18" s="1"/>
  <c r="BU139" i="18"/>
  <c r="AS139" i="18"/>
  <c r="AP139" i="18"/>
  <c r="K139" i="18"/>
  <c r="AO139" i="18"/>
  <c r="BW138" i="18"/>
  <c r="BV138" i="18"/>
  <c r="AW138" i="18" s="1"/>
  <c r="F138" i="18" s="1"/>
  <c r="BU138" i="18"/>
  <c r="AS138" i="18"/>
  <c r="AP138" i="18"/>
  <c r="D138" i="18" s="1"/>
  <c r="AO138" i="18"/>
  <c r="K138" i="18"/>
  <c r="H138" i="15"/>
  <c r="AN138" i="18"/>
  <c r="BW137" i="18"/>
  <c r="BV137" i="18"/>
  <c r="AW137" i="18" s="1"/>
  <c r="F137" i="18" s="1"/>
  <c r="J137" i="18" s="1"/>
  <c r="BU137" i="18"/>
  <c r="AS137" i="18"/>
  <c r="AP137" i="18"/>
  <c r="AO137" i="18"/>
  <c r="K137" i="18"/>
  <c r="H137" i="15"/>
  <c r="BW136" i="18"/>
  <c r="BV136" i="18"/>
  <c r="AW136" i="18" s="1"/>
  <c r="F136" i="18" s="1"/>
  <c r="BU136" i="18"/>
  <c r="AS136" i="18"/>
  <c r="AP136" i="18"/>
  <c r="D136" i="18" s="1"/>
  <c r="AO136" i="18"/>
  <c r="K136" i="18"/>
  <c r="H136" i="15"/>
  <c r="AN136" i="18"/>
  <c r="BW135" i="18"/>
  <c r="BV135" i="18"/>
  <c r="AW135" i="18" s="1"/>
  <c r="F135" i="18" s="1"/>
  <c r="BU135" i="18"/>
  <c r="AS135" i="18"/>
  <c r="AP135" i="18"/>
  <c r="K135" i="18"/>
  <c r="AO135" i="18"/>
  <c r="BW134" i="18"/>
  <c r="BV134" i="18"/>
  <c r="AW134" i="18" s="1"/>
  <c r="F134" i="18" s="1"/>
  <c r="BU134" i="18"/>
  <c r="AS134" i="18"/>
  <c r="AP134" i="18"/>
  <c r="D134" i="18" s="1"/>
  <c r="AO134" i="18"/>
  <c r="K134" i="18"/>
  <c r="H134" i="15"/>
  <c r="AN134" i="18"/>
  <c r="BW133" i="18"/>
  <c r="BV133" i="18"/>
  <c r="AW133" i="18" s="1"/>
  <c r="F133" i="18" s="1"/>
  <c r="BU133" i="18"/>
  <c r="AS133" i="18"/>
  <c r="AP133" i="18"/>
  <c r="K133" i="18"/>
  <c r="AO133" i="18"/>
  <c r="BW132" i="18"/>
  <c r="BV132" i="18"/>
  <c r="AW132" i="18" s="1"/>
  <c r="F132" i="18" s="1"/>
  <c r="BU132" i="18"/>
  <c r="AS132" i="18"/>
  <c r="AP132" i="18"/>
  <c r="K132" i="18"/>
  <c r="AO132" i="18"/>
  <c r="BW131" i="18"/>
  <c r="BV131" i="18"/>
  <c r="AW131" i="18" s="1"/>
  <c r="F131" i="18" s="1"/>
  <c r="BU131" i="18"/>
  <c r="AS131" i="18"/>
  <c r="AP131" i="18"/>
  <c r="K131" i="18"/>
  <c r="AO131" i="18"/>
  <c r="BW130" i="18"/>
  <c r="BV130" i="18"/>
  <c r="AW130" i="18" s="1"/>
  <c r="F130" i="18" s="1"/>
  <c r="BU130" i="18"/>
  <c r="AS130" i="18"/>
  <c r="AP130" i="18"/>
  <c r="AO130" i="18"/>
  <c r="K130" i="18"/>
  <c r="H130" i="15"/>
  <c r="BW129" i="18"/>
  <c r="BV129" i="18"/>
  <c r="AW129" i="18" s="1"/>
  <c r="F129" i="18" s="1"/>
  <c r="BU129" i="18"/>
  <c r="AS129" i="18"/>
  <c r="AP129" i="18"/>
  <c r="K129" i="18"/>
  <c r="AO129" i="18"/>
  <c r="BW128" i="18"/>
  <c r="BV128" i="18"/>
  <c r="AW128" i="18" s="1"/>
  <c r="F128" i="18" s="1"/>
  <c r="BU128" i="18"/>
  <c r="AS128" i="18"/>
  <c r="AP128" i="18"/>
  <c r="D128" i="18" s="1"/>
  <c r="K128" i="18"/>
  <c r="AO128" i="18"/>
  <c r="AN128" i="18"/>
  <c r="BW127" i="18"/>
  <c r="BV127" i="18"/>
  <c r="AW127" i="18" s="1"/>
  <c r="F127" i="18" s="1"/>
  <c r="BU127" i="18"/>
  <c r="AS127" i="18"/>
  <c r="AP127" i="18"/>
  <c r="K127" i="18"/>
  <c r="AO127" i="18"/>
  <c r="BW126" i="18"/>
  <c r="BV126" i="18"/>
  <c r="AW126" i="18" s="1"/>
  <c r="F126" i="18" s="1"/>
  <c r="BU126" i="18"/>
  <c r="AS126" i="18"/>
  <c r="AP126" i="18"/>
  <c r="D126" i="18" s="1"/>
  <c r="AN126" i="18" s="1"/>
  <c r="K126" i="18"/>
  <c r="AO126" i="18"/>
  <c r="BW125" i="18"/>
  <c r="BV125" i="18"/>
  <c r="AW125" i="18" s="1"/>
  <c r="F125" i="18" s="1"/>
  <c r="BU125" i="18"/>
  <c r="AS125" i="18"/>
  <c r="AP125" i="18"/>
  <c r="K125" i="18"/>
  <c r="AO125" i="18"/>
  <c r="BW124" i="18"/>
  <c r="BV124" i="18"/>
  <c r="AW124" i="18" s="1"/>
  <c r="F124" i="18" s="1"/>
  <c r="BU124" i="18"/>
  <c r="AS124" i="18"/>
  <c r="AP124" i="18"/>
  <c r="D124" i="18" s="1"/>
  <c r="AO124" i="18"/>
  <c r="K124" i="18"/>
  <c r="H124" i="15"/>
  <c r="AN124" i="18"/>
  <c r="BW123" i="18"/>
  <c r="BV123" i="18"/>
  <c r="AW123" i="18" s="1"/>
  <c r="F123" i="18" s="1"/>
  <c r="BU123" i="18"/>
  <c r="AS123" i="18"/>
  <c r="AP123" i="18"/>
  <c r="D123" i="18" s="1"/>
  <c r="AN123" i="18" s="1"/>
  <c r="K123" i="18"/>
  <c r="AO123" i="18"/>
  <c r="BW122" i="18"/>
  <c r="BV122" i="18"/>
  <c r="AW122" i="18" s="1"/>
  <c r="F122" i="18" s="1"/>
  <c r="BU122" i="18"/>
  <c r="AS122" i="18"/>
  <c r="AP122" i="18"/>
  <c r="AO122" i="18"/>
  <c r="K122" i="18"/>
  <c r="H122" i="15"/>
  <c r="BW121" i="18"/>
  <c r="BV121" i="18"/>
  <c r="AW121" i="18" s="1"/>
  <c r="F121" i="18" s="1"/>
  <c r="BU121" i="18"/>
  <c r="AS121" i="18"/>
  <c r="AP121" i="18"/>
  <c r="K121" i="18"/>
  <c r="AO121" i="18"/>
  <c r="BW120" i="18"/>
  <c r="BV120" i="18"/>
  <c r="AW120" i="18" s="1"/>
  <c r="F120" i="18" s="1"/>
  <c r="BU120" i="18"/>
  <c r="AS120" i="18"/>
  <c r="AP120" i="18"/>
  <c r="K120" i="18"/>
  <c r="AO120" i="18"/>
  <c r="BW119" i="18"/>
  <c r="BV119" i="18"/>
  <c r="AW119" i="18" s="1"/>
  <c r="F119" i="18" s="1"/>
  <c r="BU119" i="18"/>
  <c r="AS119" i="18"/>
  <c r="AP119" i="18"/>
  <c r="D119" i="18" s="1"/>
  <c r="AN119" i="18" s="1"/>
  <c r="K119" i="18"/>
  <c r="AO119" i="18"/>
  <c r="BW118" i="18"/>
  <c r="BV118" i="18"/>
  <c r="AW118" i="18" s="1"/>
  <c r="F118" i="18" s="1"/>
  <c r="BU118" i="18"/>
  <c r="AS118" i="18"/>
  <c r="AP118" i="18"/>
  <c r="D118" i="18" s="1"/>
  <c r="AN118" i="18" s="1"/>
  <c r="K118" i="18"/>
  <c r="AO118" i="18"/>
  <c r="BW117" i="18"/>
  <c r="BV117" i="18"/>
  <c r="AW117" i="18" s="1"/>
  <c r="F117" i="18" s="1"/>
  <c r="BU117" i="18"/>
  <c r="AS117" i="18"/>
  <c r="AP117" i="18"/>
  <c r="K117" i="18"/>
  <c r="AO117" i="18"/>
  <c r="BW116" i="18"/>
  <c r="BV116" i="18"/>
  <c r="AW116" i="18" s="1"/>
  <c r="F116" i="18" s="1"/>
  <c r="BU116" i="18"/>
  <c r="AS116" i="18"/>
  <c r="AP116" i="18"/>
  <c r="K116" i="18"/>
  <c r="AO116" i="18"/>
  <c r="BW115" i="18"/>
  <c r="BV115" i="18"/>
  <c r="AW115" i="18" s="1"/>
  <c r="F115" i="18" s="1"/>
  <c r="BU115" i="18"/>
  <c r="AS115" i="18"/>
  <c r="AP115" i="18"/>
  <c r="K115" i="18"/>
  <c r="AO115" i="18"/>
  <c r="BW114" i="18"/>
  <c r="BV114" i="18"/>
  <c r="AW114" i="18" s="1"/>
  <c r="F114" i="18" s="1"/>
  <c r="BU114" i="18"/>
  <c r="AS114" i="18"/>
  <c r="AP114" i="18"/>
  <c r="D114" i="18" s="1"/>
  <c r="AO114" i="18"/>
  <c r="K114" i="18"/>
  <c r="H114" i="15"/>
  <c r="AN114" i="18"/>
  <c r="BW113" i="18"/>
  <c r="BV113" i="18"/>
  <c r="AW113" i="18" s="1"/>
  <c r="F113" i="18" s="1"/>
  <c r="BU113" i="18"/>
  <c r="AS113" i="18"/>
  <c r="AP113" i="18"/>
  <c r="AO113" i="18"/>
  <c r="K113" i="18"/>
  <c r="H113" i="15"/>
  <c r="BW112" i="18"/>
  <c r="BV112" i="18"/>
  <c r="AW112" i="18" s="1"/>
  <c r="F112" i="18" s="1"/>
  <c r="BU112" i="18"/>
  <c r="AS112" i="18"/>
  <c r="AP112" i="18"/>
  <c r="K112" i="18"/>
  <c r="AO112" i="18"/>
  <c r="BW111" i="18"/>
  <c r="BV111" i="18"/>
  <c r="AW111" i="18" s="1"/>
  <c r="F111" i="18" s="1"/>
  <c r="BU111" i="18"/>
  <c r="AS111" i="18"/>
  <c r="AP111" i="18"/>
  <c r="D111" i="18" s="1"/>
  <c r="AO111" i="18"/>
  <c r="K111" i="18"/>
  <c r="H111" i="15"/>
  <c r="AN111" i="18"/>
  <c r="BW110" i="18"/>
  <c r="BV110" i="18"/>
  <c r="AW110" i="18" s="1"/>
  <c r="F110" i="18" s="1"/>
  <c r="BU110" i="18"/>
  <c r="AS110" i="18"/>
  <c r="AP110" i="18"/>
  <c r="D110" i="18" s="1"/>
  <c r="K110" i="18"/>
  <c r="AO110" i="18"/>
  <c r="AN110" i="18"/>
  <c r="BW109" i="18"/>
  <c r="BV109" i="18"/>
  <c r="AW109" i="18" s="1"/>
  <c r="F109" i="18" s="1"/>
  <c r="BU109" i="18"/>
  <c r="AS109" i="18"/>
  <c r="AP109" i="18"/>
  <c r="D109" i="18" s="1"/>
  <c r="AO109" i="18"/>
  <c r="K109" i="18"/>
  <c r="H109" i="15"/>
  <c r="AN109" i="18"/>
  <c r="BW108" i="18"/>
  <c r="BV108" i="18"/>
  <c r="AW108" i="18" s="1"/>
  <c r="F108" i="18" s="1"/>
  <c r="BU108" i="18"/>
  <c r="AS108" i="18"/>
  <c r="AP108" i="18"/>
  <c r="K108" i="18"/>
  <c r="AO108" i="18"/>
  <c r="BW107" i="18"/>
  <c r="BV107" i="18"/>
  <c r="AW107" i="18" s="1"/>
  <c r="F107" i="18" s="1"/>
  <c r="BU107" i="18"/>
  <c r="AS107" i="18"/>
  <c r="AP107" i="18"/>
  <c r="K107" i="18"/>
  <c r="AO107" i="18"/>
  <c r="BW106" i="18"/>
  <c r="BV106" i="18"/>
  <c r="AW106" i="18" s="1"/>
  <c r="F106" i="18" s="1"/>
  <c r="BU106" i="18"/>
  <c r="AS106" i="18"/>
  <c r="AP106" i="18"/>
  <c r="K106" i="18"/>
  <c r="AO106" i="18"/>
  <c r="BW105" i="18"/>
  <c r="BV105" i="18"/>
  <c r="AW105" i="18" s="1"/>
  <c r="F105" i="18" s="1"/>
  <c r="BU105" i="18"/>
  <c r="AS105" i="18"/>
  <c r="AP105" i="18"/>
  <c r="K105" i="18"/>
  <c r="AO105" i="18"/>
  <c r="BW104" i="18"/>
  <c r="BV104" i="18"/>
  <c r="AW104" i="18" s="1"/>
  <c r="F104" i="18" s="1"/>
  <c r="BU104" i="18"/>
  <c r="AS104" i="18"/>
  <c r="AP104" i="18"/>
  <c r="K104" i="18"/>
  <c r="AO104" i="18"/>
  <c r="BW103" i="18"/>
  <c r="BV103" i="18"/>
  <c r="AW103" i="18" s="1"/>
  <c r="F103" i="18" s="1"/>
  <c r="BU103" i="18"/>
  <c r="AS103" i="18"/>
  <c r="AP103" i="18"/>
  <c r="K103" i="18"/>
  <c r="AO103" i="18"/>
  <c r="BW102" i="18"/>
  <c r="BV102" i="18"/>
  <c r="AW102" i="18" s="1"/>
  <c r="F102" i="18" s="1"/>
  <c r="BU102" i="18"/>
  <c r="AS102" i="18"/>
  <c r="AP102" i="18"/>
  <c r="K102" i="18"/>
  <c r="AO102" i="18"/>
  <c r="BW101" i="18"/>
  <c r="BV101" i="18"/>
  <c r="AW101" i="18" s="1"/>
  <c r="F101" i="18" s="1"/>
  <c r="BU101" i="18"/>
  <c r="AS101" i="18"/>
  <c r="AP101" i="18"/>
  <c r="D101" i="18" s="1"/>
  <c r="K101" i="18"/>
  <c r="AO101" i="18"/>
  <c r="AN101" i="18"/>
  <c r="BW100" i="18"/>
  <c r="BV100" i="18"/>
  <c r="AW100" i="18" s="1"/>
  <c r="F100" i="18" s="1"/>
  <c r="BU100" i="18"/>
  <c r="AS100" i="18"/>
  <c r="AP100" i="18"/>
  <c r="K100" i="18"/>
  <c r="AO100" i="18"/>
  <c r="BW99" i="18"/>
  <c r="BV99" i="18"/>
  <c r="AW99" i="18" s="1"/>
  <c r="F99" i="18" s="1"/>
  <c r="BU99" i="18"/>
  <c r="AS99" i="18"/>
  <c r="AP99" i="18"/>
  <c r="D99" i="18" s="1"/>
  <c r="AO99" i="18"/>
  <c r="K99" i="18"/>
  <c r="H99" i="15"/>
  <c r="AN99" i="18"/>
  <c r="BW98" i="18"/>
  <c r="BV98" i="18"/>
  <c r="AW98" i="18" s="1"/>
  <c r="F98" i="18" s="1"/>
  <c r="BU98" i="18"/>
  <c r="AS98" i="18"/>
  <c r="AP98" i="18"/>
  <c r="K98" i="18"/>
  <c r="AO98" i="18"/>
  <c r="BW97" i="18"/>
  <c r="BV97" i="18"/>
  <c r="AW97" i="18" s="1"/>
  <c r="F97" i="18" s="1"/>
  <c r="BU97" i="18"/>
  <c r="AS97" i="18"/>
  <c r="AP97" i="18"/>
  <c r="AO97" i="18"/>
  <c r="K97" i="18"/>
  <c r="H97" i="15"/>
  <c r="BW96" i="18"/>
  <c r="BV96" i="18"/>
  <c r="AW96" i="18" s="1"/>
  <c r="F96" i="18" s="1"/>
  <c r="BU96" i="18"/>
  <c r="AS96" i="18"/>
  <c r="AP96" i="18"/>
  <c r="K96" i="18"/>
  <c r="AO96" i="18"/>
  <c r="BW95" i="18"/>
  <c r="BV95" i="18"/>
  <c r="AW95" i="18" s="1"/>
  <c r="F95" i="18" s="1"/>
  <c r="BU95" i="18"/>
  <c r="AS95" i="18"/>
  <c r="AP95" i="18"/>
  <c r="D95" i="18" s="1"/>
  <c r="K95" i="18"/>
  <c r="AO95" i="18"/>
  <c r="AN95" i="18"/>
  <c r="BW94" i="18"/>
  <c r="BV94" i="18"/>
  <c r="AW94" i="18" s="1"/>
  <c r="F94" i="18" s="1"/>
  <c r="BU94" i="18"/>
  <c r="AS94" i="18"/>
  <c r="AP94" i="18"/>
  <c r="D94" i="18" s="1"/>
  <c r="AO94" i="18"/>
  <c r="K94" i="18"/>
  <c r="H94" i="15"/>
  <c r="AN94" i="18"/>
  <c r="BW93" i="18"/>
  <c r="BV93" i="18"/>
  <c r="AW93" i="18" s="1"/>
  <c r="F93" i="18" s="1"/>
  <c r="BU93" i="18"/>
  <c r="AS93" i="18"/>
  <c r="AP93" i="18"/>
  <c r="K93" i="18"/>
  <c r="AO93" i="18"/>
  <c r="BW92" i="18"/>
  <c r="BV92" i="18"/>
  <c r="AW92" i="18" s="1"/>
  <c r="F92" i="18" s="1"/>
  <c r="BU92" i="18"/>
  <c r="AS92" i="18"/>
  <c r="AP92" i="18"/>
  <c r="K92" i="18"/>
  <c r="AO92" i="18"/>
  <c r="BW91" i="18"/>
  <c r="BV91" i="18"/>
  <c r="AW91" i="18" s="1"/>
  <c r="F91" i="18" s="1"/>
  <c r="BU91" i="18"/>
  <c r="AS91" i="18"/>
  <c r="AP91" i="18"/>
  <c r="AO91" i="18"/>
  <c r="K91" i="18"/>
  <c r="H91" i="15"/>
  <c r="BW90" i="18"/>
  <c r="BV90" i="18"/>
  <c r="AW90" i="18" s="1"/>
  <c r="F90" i="18" s="1"/>
  <c r="BU90" i="18"/>
  <c r="AS90" i="18"/>
  <c r="AP90" i="18"/>
  <c r="K90" i="18"/>
  <c r="AO90" i="18"/>
  <c r="BW89" i="18"/>
  <c r="BV89" i="18"/>
  <c r="AW89" i="18" s="1"/>
  <c r="F89" i="18" s="1"/>
  <c r="BU89" i="18"/>
  <c r="AS89" i="18"/>
  <c r="AP89" i="18"/>
  <c r="K89" i="18"/>
  <c r="AO89" i="18"/>
  <c r="BW88" i="18"/>
  <c r="BV88" i="18"/>
  <c r="AW88" i="18" s="1"/>
  <c r="F88" i="18" s="1"/>
  <c r="BU88" i="18"/>
  <c r="AS88" i="18"/>
  <c r="AP88" i="18"/>
  <c r="D88" i="18" s="1"/>
  <c r="AO88" i="18"/>
  <c r="K88" i="18"/>
  <c r="H88" i="15"/>
  <c r="AN88" i="18"/>
  <c r="BW87" i="18"/>
  <c r="BV87" i="18"/>
  <c r="AW87" i="18" s="1"/>
  <c r="F87" i="18" s="1"/>
  <c r="BU87" i="18"/>
  <c r="AS87" i="18"/>
  <c r="AP87" i="18"/>
  <c r="K87" i="18"/>
  <c r="AO87" i="18"/>
  <c r="BW86" i="18"/>
  <c r="BV86" i="18"/>
  <c r="AW86" i="18" s="1"/>
  <c r="F86" i="18" s="1"/>
  <c r="BU86" i="18"/>
  <c r="AS86" i="18"/>
  <c r="AP86" i="18"/>
  <c r="K86" i="18"/>
  <c r="AO86" i="18"/>
  <c r="BW85" i="18"/>
  <c r="BV85" i="18"/>
  <c r="AW85" i="18" s="1"/>
  <c r="F85" i="18" s="1"/>
  <c r="BU85" i="18"/>
  <c r="AS85" i="18"/>
  <c r="AP85" i="18"/>
  <c r="K85" i="18"/>
  <c r="AO85" i="18"/>
  <c r="BW84" i="18"/>
  <c r="BV84" i="18"/>
  <c r="AW84" i="18" s="1"/>
  <c r="F84" i="18" s="1"/>
  <c r="BU84" i="18"/>
  <c r="AS84" i="18"/>
  <c r="AP84" i="18"/>
  <c r="AO84" i="18"/>
  <c r="K84" i="18"/>
  <c r="H84" i="15"/>
  <c r="BW83" i="18"/>
  <c r="BV83" i="18"/>
  <c r="AW83" i="18" s="1"/>
  <c r="F83" i="18" s="1"/>
  <c r="BU83" i="18"/>
  <c r="AS83" i="18"/>
  <c r="AP83" i="18"/>
  <c r="AO83" i="18"/>
  <c r="K83" i="18"/>
  <c r="H83" i="15"/>
  <c r="BW82" i="18"/>
  <c r="BV82" i="18"/>
  <c r="AW82" i="18" s="1"/>
  <c r="F82" i="18" s="1"/>
  <c r="BU82" i="18"/>
  <c r="AS82" i="18"/>
  <c r="AP82" i="18"/>
  <c r="AO82" i="18"/>
  <c r="K82" i="18"/>
  <c r="H82" i="15"/>
  <c r="BW81" i="18"/>
  <c r="BV81" i="18"/>
  <c r="AW81" i="18" s="1"/>
  <c r="F81" i="18" s="1"/>
  <c r="BU81" i="18"/>
  <c r="AS81" i="18"/>
  <c r="AP81" i="18"/>
  <c r="D81" i="18" s="1"/>
  <c r="AN81" i="18" s="1"/>
  <c r="K81" i="18"/>
  <c r="AO81" i="18"/>
  <c r="BW80" i="18"/>
  <c r="BV80" i="18"/>
  <c r="AW80" i="18" s="1"/>
  <c r="F80" i="18" s="1"/>
  <c r="BU80" i="18"/>
  <c r="AS80" i="18"/>
  <c r="AP80" i="18"/>
  <c r="K80" i="18"/>
  <c r="AO80" i="18"/>
  <c r="BW79" i="18"/>
  <c r="BV79" i="18"/>
  <c r="AW79" i="18" s="1"/>
  <c r="F79" i="18" s="1"/>
  <c r="BU79" i="18"/>
  <c r="AS79" i="18"/>
  <c r="AP79" i="18"/>
  <c r="D79" i="18" s="1"/>
  <c r="AO79" i="18"/>
  <c r="K79" i="18"/>
  <c r="H79" i="15"/>
  <c r="AN79" i="18"/>
  <c r="BW78" i="18"/>
  <c r="BV78" i="18"/>
  <c r="AW78" i="18" s="1"/>
  <c r="F78" i="18" s="1"/>
  <c r="BU78" i="18"/>
  <c r="AS78" i="18"/>
  <c r="AP78" i="18"/>
  <c r="D78" i="18" s="1"/>
  <c r="AN78" i="18" s="1"/>
  <c r="K78" i="18"/>
  <c r="AO78" i="18"/>
  <c r="BW77" i="18"/>
  <c r="BV77" i="18"/>
  <c r="AW77" i="18" s="1"/>
  <c r="F77" i="18" s="1"/>
  <c r="J77" i="18" s="1"/>
  <c r="BU77" i="18"/>
  <c r="AS77" i="18"/>
  <c r="AP77" i="18"/>
  <c r="K77" i="18"/>
  <c r="AO77" i="18"/>
  <c r="BW76" i="18"/>
  <c r="BV76" i="18"/>
  <c r="AW76" i="18" s="1"/>
  <c r="F76" i="18" s="1"/>
  <c r="BU76" i="18"/>
  <c r="AS76" i="18"/>
  <c r="AP76" i="18"/>
  <c r="D76" i="18" s="1"/>
  <c r="AO76" i="18"/>
  <c r="K76" i="18"/>
  <c r="H76" i="15"/>
  <c r="AN76" i="18"/>
  <c r="BW75" i="18"/>
  <c r="BV75" i="18"/>
  <c r="AW75" i="18" s="1"/>
  <c r="F75" i="18" s="1"/>
  <c r="BU75" i="18"/>
  <c r="AS75" i="18"/>
  <c r="AP75" i="18"/>
  <c r="D75" i="18" s="1"/>
  <c r="K75" i="18"/>
  <c r="AO75" i="18"/>
  <c r="AN75" i="18"/>
  <c r="BW74" i="18"/>
  <c r="BV74" i="18"/>
  <c r="AW74" i="18" s="1"/>
  <c r="F74" i="18" s="1"/>
  <c r="BU74" i="18"/>
  <c r="AS74" i="18"/>
  <c r="AP74" i="18"/>
  <c r="K74" i="18"/>
  <c r="AO74" i="18"/>
  <c r="BW73" i="18"/>
  <c r="BV73" i="18"/>
  <c r="AW73" i="18" s="1"/>
  <c r="F73" i="18" s="1"/>
  <c r="BU73" i="18"/>
  <c r="AS73" i="18"/>
  <c r="AP73" i="18"/>
  <c r="AO73" i="18"/>
  <c r="K73" i="18"/>
  <c r="H73" i="15"/>
  <c r="BW72" i="18"/>
  <c r="BV72" i="18"/>
  <c r="AW72" i="18" s="1"/>
  <c r="F72" i="18" s="1"/>
  <c r="BU72" i="18"/>
  <c r="AS72" i="18"/>
  <c r="AP72" i="18"/>
  <c r="D72" i="18" s="1"/>
  <c r="AO72" i="18"/>
  <c r="K72" i="18"/>
  <c r="H72" i="15"/>
  <c r="AN72" i="18"/>
  <c r="BW71" i="18"/>
  <c r="BV71" i="18"/>
  <c r="AW71" i="18" s="1"/>
  <c r="F71" i="18" s="1"/>
  <c r="BU71" i="18"/>
  <c r="AS71" i="18"/>
  <c r="AP71" i="18"/>
  <c r="K71" i="18"/>
  <c r="AO71" i="18"/>
  <c r="BW70" i="18"/>
  <c r="BV70" i="18"/>
  <c r="AW70" i="18" s="1"/>
  <c r="F70" i="18" s="1"/>
  <c r="BU70" i="18"/>
  <c r="AS70" i="18"/>
  <c r="AP70" i="18"/>
  <c r="K70" i="18"/>
  <c r="AO70" i="18"/>
  <c r="BW69" i="18"/>
  <c r="BV69" i="18"/>
  <c r="AW69" i="18" s="1"/>
  <c r="F69" i="18" s="1"/>
  <c r="BU69" i="18"/>
  <c r="AS69" i="18"/>
  <c r="AP69" i="18"/>
  <c r="D69" i="18" s="1"/>
  <c r="AO69" i="18"/>
  <c r="K69" i="18"/>
  <c r="H69" i="15"/>
  <c r="AN69" i="18"/>
  <c r="BW68" i="18"/>
  <c r="BV68" i="18"/>
  <c r="AW68" i="18" s="1"/>
  <c r="F68" i="18" s="1"/>
  <c r="BU68" i="18"/>
  <c r="AS68" i="18"/>
  <c r="AP68" i="18"/>
  <c r="D68" i="18" s="1"/>
  <c r="AO68" i="18"/>
  <c r="K68" i="18"/>
  <c r="H68" i="15"/>
  <c r="AN68" i="18"/>
  <c r="BW67" i="18"/>
  <c r="BV67" i="18"/>
  <c r="AW67" i="18" s="1"/>
  <c r="F67" i="18" s="1"/>
  <c r="BU67" i="18"/>
  <c r="AS67" i="18"/>
  <c r="AP67" i="18"/>
  <c r="D67" i="18" s="1"/>
  <c r="AO67" i="18"/>
  <c r="K67" i="18"/>
  <c r="H67" i="15"/>
  <c r="AN67" i="18"/>
  <c r="BW66" i="18"/>
  <c r="BV66" i="18"/>
  <c r="AW66" i="18" s="1"/>
  <c r="F66" i="18" s="1"/>
  <c r="BU66" i="18"/>
  <c r="AS66" i="18"/>
  <c r="AP66" i="18"/>
  <c r="K66" i="18"/>
  <c r="AO66" i="18"/>
  <c r="BW65" i="18"/>
  <c r="BV65" i="18"/>
  <c r="AW65" i="18" s="1"/>
  <c r="F65" i="18" s="1"/>
  <c r="BU65" i="18"/>
  <c r="AS65" i="18"/>
  <c r="AP65" i="18"/>
  <c r="K65" i="18"/>
  <c r="AO65" i="18"/>
  <c r="BW64" i="18"/>
  <c r="BV64" i="18"/>
  <c r="AW64" i="18" s="1"/>
  <c r="F64" i="18" s="1"/>
  <c r="BU64" i="18"/>
  <c r="AS64" i="18"/>
  <c r="AP64" i="18"/>
  <c r="K64" i="18"/>
  <c r="AO64" i="18"/>
  <c r="BW63" i="18"/>
  <c r="BV63" i="18"/>
  <c r="AW63" i="18" s="1"/>
  <c r="F63" i="18" s="1"/>
  <c r="BU63" i="18"/>
  <c r="AS63" i="18"/>
  <c r="AP63" i="18"/>
  <c r="K63" i="18"/>
  <c r="AO63" i="18"/>
  <c r="BW62" i="18"/>
  <c r="BV62" i="18"/>
  <c r="AW62" i="18" s="1"/>
  <c r="F62" i="18" s="1"/>
  <c r="BU62" i="18"/>
  <c r="AS62" i="18"/>
  <c r="AP62" i="18"/>
  <c r="K62" i="18"/>
  <c r="AO62" i="18"/>
  <c r="BW61" i="18"/>
  <c r="BV61" i="18"/>
  <c r="BU61" i="18"/>
  <c r="AW61" i="18"/>
  <c r="F61" i="18" s="1"/>
  <c r="AS61" i="18"/>
  <c r="AP61" i="18"/>
  <c r="AO61" i="18"/>
  <c r="K61" i="18"/>
  <c r="H61" i="15"/>
  <c r="BW60" i="18"/>
  <c r="BV60" i="18"/>
  <c r="AW60" i="18" s="1"/>
  <c r="F60" i="18" s="1"/>
  <c r="BU60" i="18"/>
  <c r="AS60" i="18"/>
  <c r="AP60" i="18"/>
  <c r="K60" i="18"/>
  <c r="AO60" i="18"/>
  <c r="BW59" i="18"/>
  <c r="BV59" i="18"/>
  <c r="BU59" i="18"/>
  <c r="AW59" i="18"/>
  <c r="F59" i="18" s="1"/>
  <c r="AS59" i="18"/>
  <c r="AP59" i="18"/>
  <c r="AO59" i="18"/>
  <c r="K59" i="18"/>
  <c r="H59" i="15"/>
  <c r="BW58" i="18"/>
  <c r="BV58" i="18"/>
  <c r="AW58" i="18" s="1"/>
  <c r="F58" i="18" s="1"/>
  <c r="BU58" i="18"/>
  <c r="AS58" i="18"/>
  <c r="AP58" i="18"/>
  <c r="K58" i="18"/>
  <c r="AO58" i="18"/>
  <c r="BW57" i="18"/>
  <c r="BV57" i="18"/>
  <c r="AW57" i="18" s="1"/>
  <c r="F57" i="18" s="1"/>
  <c r="BU57" i="18"/>
  <c r="AS57" i="18"/>
  <c r="AP57" i="18"/>
  <c r="K57" i="18"/>
  <c r="AO57" i="18"/>
  <c r="BW56" i="18"/>
  <c r="BV56" i="18"/>
  <c r="AW56" i="18" s="1"/>
  <c r="F56" i="18" s="1"/>
  <c r="BU56" i="18"/>
  <c r="AS56" i="18"/>
  <c r="AP56" i="18"/>
  <c r="K56" i="18"/>
  <c r="AO56" i="18"/>
  <c r="BW55" i="18"/>
  <c r="BV55" i="18"/>
  <c r="AW55" i="18" s="1"/>
  <c r="F55" i="18" s="1"/>
  <c r="BU55" i="18"/>
  <c r="AS55" i="18"/>
  <c r="AP55" i="18"/>
  <c r="K55" i="18"/>
  <c r="AO55" i="18"/>
  <c r="BW54" i="18"/>
  <c r="BV54" i="18"/>
  <c r="AW54" i="18" s="1"/>
  <c r="F54" i="18" s="1"/>
  <c r="BU54" i="18"/>
  <c r="AS54" i="18"/>
  <c r="AP54" i="18"/>
  <c r="K54" i="18"/>
  <c r="AO54" i="18"/>
  <c r="BW53" i="18"/>
  <c r="BV53" i="18"/>
  <c r="AW53" i="18" s="1"/>
  <c r="F53" i="18" s="1"/>
  <c r="BU53" i="18"/>
  <c r="AS53" i="18"/>
  <c r="AP53" i="18"/>
  <c r="K53" i="18"/>
  <c r="BW52" i="18"/>
  <c r="BV52" i="18"/>
  <c r="AW52" i="18" s="1"/>
  <c r="F52" i="18" s="1"/>
  <c r="BU52" i="18"/>
  <c r="AS52" i="18"/>
  <c r="AP52" i="18"/>
  <c r="K52" i="18"/>
  <c r="BW51" i="18"/>
  <c r="BV51" i="18"/>
  <c r="AW51" i="18" s="1"/>
  <c r="F51" i="18" s="1"/>
  <c r="BU51" i="18"/>
  <c r="AS51" i="18"/>
  <c r="AP51" i="18"/>
  <c r="D51" i="18" s="1"/>
  <c r="AN51" i="18" s="1"/>
  <c r="K51" i="18"/>
  <c r="BW50" i="18"/>
  <c r="BV50" i="18"/>
  <c r="AW50" i="18" s="1"/>
  <c r="F50" i="18" s="1"/>
  <c r="BU50" i="18"/>
  <c r="AS50" i="18"/>
  <c r="AP50" i="18"/>
  <c r="D50" i="18" s="1"/>
  <c r="AO50" i="18"/>
  <c r="K50" i="18"/>
  <c r="H50" i="16"/>
  <c r="AN50" i="18"/>
  <c r="BW49" i="18"/>
  <c r="BV49" i="18"/>
  <c r="AW49" i="18" s="1"/>
  <c r="F49" i="18" s="1"/>
  <c r="BU49" i="18"/>
  <c r="AS49" i="18"/>
  <c r="AP49" i="18"/>
  <c r="D49" i="18" s="1"/>
  <c r="AN49" i="18" s="1"/>
  <c r="K49" i="18"/>
  <c r="BW48" i="18"/>
  <c r="BV48" i="18"/>
  <c r="AW48" i="18" s="1"/>
  <c r="F48" i="18" s="1"/>
  <c r="BU48" i="18"/>
  <c r="AS48" i="18"/>
  <c r="AP48" i="18"/>
  <c r="D48" i="18" s="1"/>
  <c r="AN48" i="18" s="1"/>
  <c r="K48" i="18"/>
  <c r="BW47" i="18"/>
  <c r="BV47" i="18"/>
  <c r="AW47" i="18" s="1"/>
  <c r="F47" i="18" s="1"/>
  <c r="BU47" i="18"/>
  <c r="AS47" i="18"/>
  <c r="AP47" i="18"/>
  <c r="D47" i="18" s="1"/>
  <c r="AO47" i="18"/>
  <c r="K47" i="18"/>
  <c r="H47" i="16"/>
  <c r="AN47" i="18"/>
  <c r="BW46" i="18"/>
  <c r="BV46" i="18"/>
  <c r="AW46" i="18" s="1"/>
  <c r="F46" i="18" s="1"/>
  <c r="BU46" i="18"/>
  <c r="AS46" i="18"/>
  <c r="AP46" i="18"/>
  <c r="D46" i="18" s="1"/>
  <c r="AN46" i="18" s="1"/>
  <c r="K46" i="18"/>
  <c r="BW45" i="18"/>
  <c r="BV45" i="18"/>
  <c r="AW45" i="18" s="1"/>
  <c r="F45" i="18" s="1"/>
  <c r="BU45" i="18"/>
  <c r="AS45" i="18"/>
  <c r="AP45" i="18"/>
  <c r="K45" i="18"/>
  <c r="BW44" i="18"/>
  <c r="BV44" i="18"/>
  <c r="AW44" i="18" s="1"/>
  <c r="F44" i="18" s="1"/>
  <c r="BU44" i="18"/>
  <c r="AS44" i="18"/>
  <c r="AP44" i="18"/>
  <c r="K44" i="18"/>
  <c r="BW43" i="18"/>
  <c r="BV43" i="18"/>
  <c r="AW43" i="18" s="1"/>
  <c r="F43" i="18" s="1"/>
  <c r="BU43" i="18"/>
  <c r="AS43" i="18"/>
  <c r="AP43" i="18"/>
  <c r="K43" i="18"/>
  <c r="BW42" i="18"/>
  <c r="BV42" i="18"/>
  <c r="AW42" i="18" s="1"/>
  <c r="F42" i="18" s="1"/>
  <c r="BU42" i="18"/>
  <c r="AS42" i="18"/>
  <c r="AP42" i="18"/>
  <c r="D42" i="18" s="1"/>
  <c r="AO42" i="18"/>
  <c r="K42" i="18"/>
  <c r="H42" i="16"/>
  <c r="AN42" i="18"/>
  <c r="BW41" i="18"/>
  <c r="BV41" i="18"/>
  <c r="AW41" i="18" s="1"/>
  <c r="F41" i="18" s="1"/>
  <c r="BU41" i="18"/>
  <c r="AS41" i="18"/>
  <c r="AP41" i="18"/>
  <c r="AO41" i="18"/>
  <c r="K41" i="18"/>
  <c r="H41" i="16"/>
  <c r="BW40" i="18"/>
  <c r="BV40" i="18"/>
  <c r="AW40" i="18" s="1"/>
  <c r="F40" i="18" s="1"/>
  <c r="BU40" i="18"/>
  <c r="AS40" i="18"/>
  <c r="AP40" i="18"/>
  <c r="AO40" i="18"/>
  <c r="K40" i="18"/>
  <c r="H40" i="16"/>
  <c r="BW39" i="18"/>
  <c r="BV39" i="18"/>
  <c r="AW39" i="18" s="1"/>
  <c r="F39" i="18" s="1"/>
  <c r="BU39" i="18"/>
  <c r="AS39" i="18"/>
  <c r="AP39" i="18"/>
  <c r="AO39" i="18"/>
  <c r="K39" i="18"/>
  <c r="H39" i="15"/>
  <c r="BW38" i="18"/>
  <c r="BV38" i="18"/>
  <c r="AW38" i="18" s="1"/>
  <c r="F38" i="18" s="1"/>
  <c r="BU38" i="18"/>
  <c r="AS38" i="18"/>
  <c r="AP38" i="18"/>
  <c r="K38" i="18"/>
  <c r="AO38" i="18"/>
  <c r="BW37" i="18"/>
  <c r="BV37" i="18"/>
  <c r="AW37" i="18" s="1"/>
  <c r="F37" i="18" s="1"/>
  <c r="BU37" i="18"/>
  <c r="AS37" i="18"/>
  <c r="AP37" i="18"/>
  <c r="K37" i="18"/>
  <c r="AO37" i="18"/>
  <c r="BW36" i="18"/>
  <c r="BV36" i="18"/>
  <c r="AW36" i="18" s="1"/>
  <c r="F36" i="18" s="1"/>
  <c r="BU36" i="18"/>
  <c r="AS36" i="18"/>
  <c r="AP36" i="18"/>
  <c r="K36" i="18"/>
  <c r="AO36" i="18"/>
  <c r="BW35" i="18"/>
  <c r="BV35" i="18"/>
  <c r="AW35" i="18" s="1"/>
  <c r="F35" i="18" s="1"/>
  <c r="BU35" i="18"/>
  <c r="AS35" i="18"/>
  <c r="AP35" i="18"/>
  <c r="K35" i="18"/>
  <c r="BW34" i="18"/>
  <c r="BV34" i="18"/>
  <c r="AW34" i="18" s="1"/>
  <c r="F34" i="18" s="1"/>
  <c r="BU34" i="18"/>
  <c r="AS34" i="18"/>
  <c r="AP34" i="18"/>
  <c r="D34" i="18" s="1"/>
  <c r="AN34" i="18" s="1"/>
  <c r="K34" i="18"/>
  <c r="BW33" i="18"/>
  <c r="BV33" i="18"/>
  <c r="AW33" i="18" s="1"/>
  <c r="F33" i="18" s="1"/>
  <c r="BU33" i="18"/>
  <c r="AS33" i="18"/>
  <c r="AP33" i="18"/>
  <c r="D33" i="18" s="1"/>
  <c r="AN33" i="18" s="1"/>
  <c r="K33" i="18"/>
  <c r="BW32" i="18"/>
  <c r="BV32" i="18"/>
  <c r="AW32" i="18" s="1"/>
  <c r="F32" i="18" s="1"/>
  <c r="BU32" i="18"/>
  <c r="AS32" i="18"/>
  <c r="AP32" i="18"/>
  <c r="K32" i="18"/>
  <c r="BW31" i="18"/>
  <c r="BV31" i="18"/>
  <c r="AW31" i="18" s="1"/>
  <c r="F31" i="18" s="1"/>
  <c r="BU31" i="18"/>
  <c r="AS31" i="18"/>
  <c r="AP31" i="18"/>
  <c r="D31" i="18" s="1"/>
  <c r="AO31" i="18"/>
  <c r="K31" i="18"/>
  <c r="H31" i="16"/>
  <c r="AN31" i="18"/>
  <c r="BW30" i="18"/>
  <c r="BV30" i="18"/>
  <c r="AW30" i="18" s="1"/>
  <c r="F30" i="18" s="1"/>
  <c r="BU30" i="18"/>
  <c r="AS30" i="18"/>
  <c r="AP30" i="18"/>
  <c r="K30" i="18"/>
  <c r="BW29" i="18"/>
  <c r="BV29" i="18"/>
  <c r="AW29" i="18" s="1"/>
  <c r="F29" i="18" s="1"/>
  <c r="BU29" i="18"/>
  <c r="AS29" i="18"/>
  <c r="AP29" i="18"/>
  <c r="K29" i="18"/>
  <c r="BW28" i="18"/>
  <c r="BV28" i="18"/>
  <c r="AW28" i="18" s="1"/>
  <c r="F28" i="18" s="1"/>
  <c r="BU28" i="18"/>
  <c r="AS28" i="18"/>
  <c r="AP28" i="18"/>
  <c r="K28" i="18"/>
  <c r="BW27" i="18"/>
  <c r="BV27" i="18"/>
  <c r="AW27" i="18" s="1"/>
  <c r="F27" i="18" s="1"/>
  <c r="BU27" i="18"/>
  <c r="AS27" i="18"/>
  <c r="AP27" i="18"/>
  <c r="K27" i="18"/>
  <c r="BW26" i="18"/>
  <c r="BV26" i="18"/>
  <c r="AW26" i="18" s="1"/>
  <c r="F26" i="18" s="1"/>
  <c r="BU26" i="18"/>
  <c r="AS26" i="18"/>
  <c r="AP26" i="18"/>
  <c r="K26" i="18"/>
  <c r="BW25" i="18"/>
  <c r="BV25" i="18"/>
  <c r="AW25" i="18" s="1"/>
  <c r="F25" i="18" s="1"/>
  <c r="BU25" i="18"/>
  <c r="AS25" i="18"/>
  <c r="AP25" i="18"/>
  <c r="K25" i="18"/>
  <c r="BW24" i="18"/>
  <c r="BV24" i="18"/>
  <c r="AW24" i="18" s="1"/>
  <c r="F24" i="18" s="1"/>
  <c r="BU24" i="18"/>
  <c r="AS24" i="18"/>
  <c r="AP24" i="18"/>
  <c r="K24" i="18"/>
  <c r="BW23" i="18"/>
  <c r="BV23" i="18"/>
  <c r="AW23" i="18" s="1"/>
  <c r="F23" i="18" s="1"/>
  <c r="BU23" i="18"/>
  <c r="AS23" i="18"/>
  <c r="AP23" i="18"/>
  <c r="K23" i="18"/>
  <c r="BW22" i="18"/>
  <c r="BV22" i="18"/>
  <c r="AW22" i="18" s="1"/>
  <c r="F22" i="18" s="1"/>
  <c r="BU22" i="18"/>
  <c r="AS22" i="18"/>
  <c r="AP22" i="18"/>
  <c r="D22" i="18" s="1"/>
  <c r="K22" i="18"/>
  <c r="AN22" i="18"/>
  <c r="BW21" i="18"/>
  <c r="BV21" i="18"/>
  <c r="BU21" i="18"/>
  <c r="AW21" i="18"/>
  <c r="F21" i="18" s="1"/>
  <c r="AS21" i="18"/>
  <c r="AP21" i="18"/>
  <c r="D21" i="18" s="1"/>
  <c r="K21" i="18"/>
  <c r="AN21" i="18"/>
  <c r="BW20" i="18"/>
  <c r="BV20" i="18"/>
  <c r="AW20" i="18" s="1"/>
  <c r="F20" i="18" s="1"/>
  <c r="BU20" i="18"/>
  <c r="AS20" i="18"/>
  <c r="AP20" i="18"/>
  <c r="K20" i="18"/>
  <c r="BW19" i="18"/>
  <c r="BV19" i="18"/>
  <c r="AW19" i="18" s="1"/>
  <c r="F19" i="18" s="1"/>
  <c r="BU19" i="18"/>
  <c r="AS19" i="18"/>
  <c r="AP19" i="18"/>
  <c r="AO19" i="18"/>
  <c r="K19" i="18"/>
  <c r="H19" i="16"/>
  <c r="BW18" i="18"/>
  <c r="BV18" i="18"/>
  <c r="AW18" i="18" s="1"/>
  <c r="F18" i="18" s="1"/>
  <c r="BU18" i="18"/>
  <c r="AS18" i="18"/>
  <c r="AP18" i="18"/>
  <c r="K18" i="18"/>
  <c r="BW17" i="18"/>
  <c r="BV17" i="18"/>
  <c r="AW17" i="18" s="1"/>
  <c r="F17" i="18" s="1"/>
  <c r="BU17" i="18"/>
  <c r="AS17" i="18"/>
  <c r="AP17" i="18"/>
  <c r="D17" i="18" s="1"/>
  <c r="AO17" i="18"/>
  <c r="K17" i="18"/>
  <c r="H17" i="15"/>
  <c r="AN17" i="18"/>
  <c r="BW16" i="18"/>
  <c r="BV16" i="18"/>
  <c r="AW16" i="18" s="1"/>
  <c r="F16" i="18" s="1"/>
  <c r="BU16" i="18"/>
  <c r="AS16" i="18"/>
  <c r="AP16" i="18"/>
  <c r="K16" i="18"/>
  <c r="AO16" i="18"/>
  <c r="BW15" i="18"/>
  <c r="BV15" i="18"/>
  <c r="AW15" i="18" s="1"/>
  <c r="F15" i="18" s="1"/>
  <c r="BU15" i="18"/>
  <c r="AS15" i="18"/>
  <c r="AP15" i="18"/>
  <c r="D15" i="18" s="1"/>
  <c r="K15" i="18"/>
  <c r="AO15" i="18"/>
  <c r="AN15" i="18"/>
  <c r="BW14" i="18"/>
  <c r="BV14" i="18"/>
  <c r="AW14" i="18" s="1"/>
  <c r="F14" i="18" s="1"/>
  <c r="BU14" i="18"/>
  <c r="AS14" i="18"/>
  <c r="AP14" i="18"/>
  <c r="D14" i="18" s="1"/>
  <c r="AO14" i="18"/>
  <c r="K14" i="18"/>
  <c r="H14" i="15"/>
  <c r="AN14" i="18"/>
  <c r="BW13" i="18"/>
  <c r="BV13" i="18"/>
  <c r="AW13" i="18" s="1"/>
  <c r="F13" i="18" s="1"/>
  <c r="BU13" i="18"/>
  <c r="AS13" i="18"/>
  <c r="AP13" i="18"/>
  <c r="D13" i="18" s="1"/>
  <c r="AO13" i="18"/>
  <c r="K13" i="18"/>
  <c r="H13" i="15"/>
  <c r="AN13" i="18"/>
  <c r="BW12" i="18"/>
  <c r="BV12" i="18"/>
  <c r="AW12" i="18" s="1"/>
  <c r="F12" i="18" s="1"/>
  <c r="BU12" i="18"/>
  <c r="AS12" i="18"/>
  <c r="AP12" i="18"/>
  <c r="AO12" i="18"/>
  <c r="K12" i="18"/>
  <c r="H12" i="15"/>
  <c r="BW11" i="18"/>
  <c r="BV11" i="18"/>
  <c r="AW11" i="18" s="1"/>
  <c r="F11" i="18" s="1"/>
  <c r="J11" i="18" s="1"/>
  <c r="BU11" i="18"/>
  <c r="AS11" i="18"/>
  <c r="AP11" i="18"/>
  <c r="K11" i="18"/>
  <c r="AO11" i="18"/>
  <c r="BW10" i="18"/>
  <c r="BV10" i="18"/>
  <c r="AW10" i="18" s="1"/>
  <c r="F10" i="18" s="1"/>
  <c r="BU10" i="18"/>
  <c r="AS10" i="18"/>
  <c r="AP10" i="18"/>
  <c r="K10" i="18"/>
  <c r="AO10" i="18"/>
  <c r="BW9" i="18"/>
  <c r="BV9" i="18"/>
  <c r="AW9" i="18" s="1"/>
  <c r="F9" i="18" s="1"/>
  <c r="J9" i="18" s="1"/>
  <c r="BU9" i="18"/>
  <c r="AS9" i="18"/>
  <c r="AP9" i="18"/>
  <c r="AO9" i="18"/>
  <c r="K9" i="18"/>
  <c r="H9" i="15"/>
  <c r="BW8" i="18"/>
  <c r="BV8" i="18"/>
  <c r="AW8" i="18" s="1"/>
  <c r="F8" i="18" s="1"/>
  <c r="BU8" i="18"/>
  <c r="AS8" i="18"/>
  <c r="AP8" i="18"/>
  <c r="D8" i="18" s="1"/>
  <c r="K8" i="18"/>
  <c r="AO8" i="18"/>
  <c r="BW7" i="18"/>
  <c r="BV7" i="18"/>
  <c r="AW7" i="18" s="1"/>
  <c r="F7" i="18" s="1"/>
  <c r="BU7" i="18"/>
  <c r="AS7" i="18"/>
  <c r="AP7" i="18"/>
  <c r="D7" i="18" s="1"/>
  <c r="AO7" i="18"/>
  <c r="K7" i="18"/>
  <c r="H7" i="15"/>
  <c r="AN7" i="18"/>
  <c r="BW6" i="18"/>
  <c r="BV6" i="18"/>
  <c r="AW6" i="18" s="1"/>
  <c r="F6" i="18" s="1"/>
  <c r="BU6" i="18"/>
  <c r="BA6" i="18"/>
  <c r="AS6" i="18"/>
  <c r="AP6" i="18"/>
  <c r="K6" i="18"/>
  <c r="AO6" i="18"/>
  <c r="BW5" i="18"/>
  <c r="BV5" i="18"/>
  <c r="AW5" i="18" s="1"/>
  <c r="F5" i="18" s="1"/>
  <c r="BU5" i="18"/>
  <c r="BA5" i="18"/>
  <c r="BC20" i="18" s="1"/>
  <c r="AS5" i="18"/>
  <c r="AP5" i="18"/>
  <c r="K5" i="18"/>
  <c r="AO5" i="18"/>
  <c r="BW4" i="18"/>
  <c r="BV4" i="18"/>
  <c r="AW4" i="18" s="1"/>
  <c r="F4" i="18" s="1"/>
  <c r="BU4" i="18"/>
  <c r="AS4" i="18"/>
  <c r="AP4" i="18"/>
  <c r="AO4" i="18"/>
  <c r="K4" i="18"/>
  <c r="H4" i="16"/>
  <c r="BW3" i="18"/>
  <c r="BU3" i="18"/>
  <c r="BI3" i="18"/>
  <c r="BV3" i="18" s="1"/>
  <c r="AW3" i="18" s="1"/>
  <c r="F3" i="18" s="1"/>
  <c r="AS3" i="18"/>
  <c r="AP3" i="18"/>
  <c r="D3" i="18" s="1"/>
  <c r="AO3" i="18"/>
  <c r="K3" i="18"/>
  <c r="H3" i="16"/>
  <c r="AN3" i="18"/>
  <c r="BW2" i="18"/>
  <c r="BU2" i="18"/>
  <c r="BI2" i="18"/>
  <c r="BV2" i="18" s="1"/>
  <c r="AW2" i="18" s="1"/>
  <c r="F2" i="18" s="1"/>
  <c r="AS2" i="18"/>
  <c r="AP2" i="18"/>
  <c r="D2" i="18" s="1"/>
  <c r="K2" i="18"/>
  <c r="H2" i="15"/>
  <c r="D54" i="18" l="1"/>
  <c r="AN54" i="18" s="1"/>
  <c r="J57" i="18"/>
  <c r="D58" i="18"/>
  <c r="AN58" i="18" s="1"/>
  <c r="D59" i="18"/>
  <c r="AN59" i="18" s="1"/>
  <c r="D60" i="18"/>
  <c r="AN60" i="18" s="1"/>
  <c r="D61" i="18"/>
  <c r="AN61" i="18" s="1"/>
  <c r="D62" i="18"/>
  <c r="AN62" i="18" s="1"/>
  <c r="D66" i="18"/>
  <c r="AN66" i="18" s="1"/>
  <c r="J67" i="18"/>
  <c r="D87" i="18"/>
  <c r="AN87" i="18" s="1"/>
  <c r="AN89" i="18"/>
  <c r="D89" i="18"/>
  <c r="D98" i="18"/>
  <c r="AN98" i="18" s="1"/>
  <c r="J99" i="18"/>
  <c r="D100" i="18"/>
  <c r="AN100" i="18" s="1"/>
  <c r="D105" i="18"/>
  <c r="AN105" i="18" s="1"/>
  <c r="J108" i="18"/>
  <c r="D121" i="18"/>
  <c r="AN121" i="18" s="1"/>
  <c r="AN122" i="18"/>
  <c r="D122" i="18"/>
  <c r="D125" i="18"/>
  <c r="AN125" i="18" s="1"/>
  <c r="AN132" i="18"/>
  <c r="D132" i="18"/>
  <c r="D137" i="18"/>
  <c r="AN137" i="18" s="1"/>
  <c r="AN140" i="18"/>
  <c r="D140" i="18"/>
  <c r="D146" i="18"/>
  <c r="AN146" i="18" s="1"/>
  <c r="AN151" i="18"/>
  <c r="D151" i="18"/>
  <c r="D155" i="18"/>
  <c r="AN155" i="18" s="1"/>
  <c r="AN162" i="18"/>
  <c r="D162" i="18"/>
  <c r="D190" i="18"/>
  <c r="AN190" i="18" s="1"/>
  <c r="AN192" i="18"/>
  <c r="D192" i="18"/>
  <c r="D196" i="18"/>
  <c r="AN196" i="18" s="1"/>
  <c r="AN198" i="18"/>
  <c r="D198" i="18"/>
  <c r="D199" i="18"/>
  <c r="AN199" i="18" s="1"/>
  <c r="AN201" i="18"/>
  <c r="D201" i="18"/>
  <c r="D213" i="18"/>
  <c r="AN213" i="18" s="1"/>
  <c r="AN215" i="18"/>
  <c r="D215" i="18"/>
  <c r="D222" i="18"/>
  <c r="AN222" i="18" s="1"/>
  <c r="AN229" i="18"/>
  <c r="D229" i="18"/>
  <c r="D240" i="18"/>
  <c r="AN240" i="18" s="1"/>
  <c r="AN247" i="18"/>
  <c r="D247" i="18"/>
  <c r="D275" i="18"/>
  <c r="AN275" i="18" s="1"/>
  <c r="AN279" i="18"/>
  <c r="D279" i="18"/>
  <c r="D289" i="18"/>
  <c r="AN289" i="18" s="1"/>
  <c r="AN306" i="18"/>
  <c r="D306" i="18"/>
  <c r="D309" i="18"/>
  <c r="AN309" i="18" s="1"/>
  <c r="AN311" i="18"/>
  <c r="D311" i="18"/>
  <c r="D313" i="18"/>
  <c r="AN313" i="18" s="1"/>
  <c r="AN319" i="18"/>
  <c r="D319" i="18"/>
  <c r="D323" i="18"/>
  <c r="AN323" i="18" s="1"/>
  <c r="AN324" i="18"/>
  <c r="D324" i="18"/>
  <c r="D333" i="18"/>
  <c r="AN338" i="18"/>
  <c r="D338" i="18"/>
  <c r="D340" i="18"/>
  <c r="AN340" i="18" s="1"/>
  <c r="AN347" i="18"/>
  <c r="D347" i="18"/>
  <c r="D366" i="18"/>
  <c r="AN366" i="18" s="1"/>
  <c r="AN375" i="18"/>
  <c r="D375" i="18"/>
  <c r="D376" i="18"/>
  <c r="AN376" i="18" s="1"/>
  <c r="AN378" i="18"/>
  <c r="D378" i="18"/>
  <c r="D382" i="18"/>
  <c r="AN382" i="18" s="1"/>
  <c r="AN384" i="18"/>
  <c r="D384" i="18"/>
  <c r="D386" i="18"/>
  <c r="AN386" i="18" s="1"/>
  <c r="AN388" i="18"/>
  <c r="D388" i="18"/>
  <c r="D389" i="18"/>
  <c r="AN389" i="18" s="1"/>
  <c r="AN391" i="18"/>
  <c r="D391" i="18"/>
  <c r="D393" i="18"/>
  <c r="AN393" i="18" s="1"/>
  <c r="AN408" i="18"/>
  <c r="D408" i="18"/>
  <c r="D410" i="18"/>
  <c r="AN410" i="18" s="1"/>
  <c r="AN412" i="18"/>
  <c r="D412" i="18"/>
  <c r="D418" i="18"/>
  <c r="AN418" i="18" s="1"/>
  <c r="AN420" i="18"/>
  <c r="D420" i="18"/>
  <c r="D422" i="18"/>
  <c r="AN422" i="18" s="1"/>
  <c r="AN424" i="18"/>
  <c r="D424" i="18"/>
  <c r="D426" i="18"/>
  <c r="AN426" i="18" s="1"/>
  <c r="AN429" i="18"/>
  <c r="D429" i="18"/>
  <c r="D450" i="18"/>
  <c r="AN450" i="18" s="1"/>
  <c r="AN451" i="18"/>
  <c r="D451" i="18"/>
  <c r="D453" i="18"/>
  <c r="AN453" i="18" s="1"/>
  <c r="AN454" i="18"/>
  <c r="D454" i="18"/>
  <c r="D457" i="18"/>
  <c r="AN457" i="18" s="1"/>
  <c r="AN462" i="18"/>
  <c r="D462" i="18"/>
  <c r="D464" i="18"/>
  <c r="AN464" i="18" s="1"/>
  <c r="AN472" i="18"/>
  <c r="D472" i="18"/>
  <c r="D483" i="18"/>
  <c r="AN483" i="18" s="1"/>
  <c r="AN486" i="18"/>
  <c r="D486" i="18"/>
  <c r="D488" i="18"/>
  <c r="AN488" i="18" s="1"/>
  <c r="AN491" i="18"/>
  <c r="D491" i="18"/>
  <c r="D493" i="18"/>
  <c r="AN504" i="18"/>
  <c r="D504" i="18"/>
  <c r="D510" i="18"/>
  <c r="AN510" i="18" s="1"/>
  <c r="AN514" i="18"/>
  <c r="D514" i="18"/>
  <c r="D518" i="18"/>
  <c r="AN518" i="18" s="1"/>
  <c r="AN522" i="18"/>
  <c r="D522" i="18"/>
  <c r="D10" i="18"/>
  <c r="AN10" i="18" s="1"/>
  <c r="AN11" i="18"/>
  <c r="D11" i="18"/>
  <c r="D12" i="18"/>
  <c r="AN12" i="18" s="1"/>
  <c r="AN18" i="18"/>
  <c r="D18" i="18"/>
  <c r="D19" i="18"/>
  <c r="AN19" i="18" s="1"/>
  <c r="AN5" i="18"/>
  <c r="D5" i="18"/>
  <c r="D6" i="18"/>
  <c r="AN6" i="18" s="1"/>
  <c r="J6" i="18"/>
  <c r="AN8" i="18"/>
  <c r="D9" i="18"/>
  <c r="AN9" i="18" s="1"/>
  <c r="J15" i="18"/>
  <c r="D16" i="18"/>
  <c r="AN16" i="18" s="1"/>
  <c r="AN24" i="18"/>
  <c r="D24" i="18"/>
  <c r="D26" i="18"/>
  <c r="AN26" i="18" s="1"/>
  <c r="AN28" i="18"/>
  <c r="D28" i="18"/>
  <c r="E10" i="2" s="1"/>
  <c r="D30" i="18"/>
  <c r="AN30" i="18" s="1"/>
  <c r="AN35" i="18"/>
  <c r="D35" i="18"/>
  <c r="D43" i="18"/>
  <c r="AN43" i="18" s="1"/>
  <c r="AN45" i="18"/>
  <c r="D45" i="18"/>
  <c r="D53" i="18"/>
  <c r="AN53" i="18" s="1"/>
  <c r="AN57" i="18"/>
  <c r="D57" i="18"/>
  <c r="D65" i="18"/>
  <c r="AN65" i="18" s="1"/>
  <c r="AN86" i="18"/>
  <c r="D86" i="18"/>
  <c r="D93" i="18"/>
  <c r="AN93" i="18" s="1"/>
  <c r="AN96" i="18"/>
  <c r="D96" i="18"/>
  <c r="D97" i="18"/>
  <c r="AN97" i="18" s="1"/>
  <c r="AN104" i="18"/>
  <c r="D104" i="18"/>
  <c r="D108" i="18"/>
  <c r="AN108" i="18" s="1"/>
  <c r="AN117" i="18"/>
  <c r="D117" i="18"/>
  <c r="D120" i="18"/>
  <c r="AN120" i="18" s="1"/>
  <c r="AN131" i="18"/>
  <c r="D131" i="18"/>
  <c r="D139" i="18"/>
  <c r="AN139" i="18" s="1"/>
  <c r="AN145" i="18"/>
  <c r="D145" i="18"/>
  <c r="D150" i="18"/>
  <c r="AN150" i="18" s="1"/>
  <c r="AN165" i="18"/>
  <c r="D165" i="18"/>
  <c r="D169" i="18"/>
  <c r="AN169" i="18" s="1"/>
  <c r="AN171" i="18"/>
  <c r="D171" i="18"/>
  <c r="D176" i="18"/>
  <c r="AN176" i="18" s="1"/>
  <c r="AN178" i="18"/>
  <c r="D178" i="18"/>
  <c r="D180" i="18"/>
  <c r="AN180" i="18" s="1"/>
  <c r="AN181" i="18"/>
  <c r="D181" i="18"/>
  <c r="D183" i="18"/>
  <c r="AN183" i="18" s="1"/>
  <c r="AN185" i="18"/>
  <c r="D185" i="18"/>
  <c r="D187" i="18"/>
  <c r="AN187" i="18" s="1"/>
  <c r="AN188" i="18"/>
  <c r="D188" i="18"/>
  <c r="D189" i="18"/>
  <c r="AN189" i="18" s="1"/>
  <c r="AN209" i="18"/>
  <c r="D209" i="18"/>
  <c r="D211" i="18"/>
  <c r="AN211" i="18" s="1"/>
  <c r="AN219" i="18"/>
  <c r="D219" i="18"/>
  <c r="D232" i="18"/>
  <c r="AN232" i="18" s="1"/>
  <c r="AN234" i="18"/>
  <c r="D234" i="18"/>
  <c r="D236" i="18"/>
  <c r="AN236" i="18" s="1"/>
  <c r="AN244" i="18"/>
  <c r="D244" i="18"/>
  <c r="D246" i="18"/>
  <c r="AN246" i="18" s="1"/>
  <c r="AN251" i="18"/>
  <c r="D251" i="18"/>
  <c r="D253" i="18"/>
  <c r="AN253" i="18" s="1"/>
  <c r="AN255" i="18"/>
  <c r="D255" i="18"/>
  <c r="D257" i="18"/>
  <c r="AN257" i="18" s="1"/>
  <c r="AN259" i="18"/>
  <c r="D259" i="18"/>
  <c r="D264" i="18"/>
  <c r="AN264" i="18" s="1"/>
  <c r="AN266" i="18"/>
  <c r="D266" i="18"/>
  <c r="D268" i="18"/>
  <c r="AN268" i="18" s="1"/>
  <c r="AN270" i="18"/>
  <c r="D270" i="18"/>
  <c r="D272" i="18"/>
  <c r="AN272" i="18" s="1"/>
  <c r="AN281" i="18"/>
  <c r="D281" i="18"/>
  <c r="D282" i="18"/>
  <c r="AN282" i="18" s="1"/>
  <c r="AN284" i="18"/>
  <c r="D284" i="18"/>
  <c r="D292" i="18"/>
  <c r="AN292" i="18" s="1"/>
  <c r="AN293" i="18"/>
  <c r="D293" i="18"/>
  <c r="D295" i="18"/>
  <c r="AN295" i="18" s="1"/>
  <c r="AN297" i="18"/>
  <c r="D297" i="18"/>
  <c r="D302" i="18"/>
  <c r="AN302" i="18" s="1"/>
  <c r="AN305" i="18"/>
  <c r="D305" i="18"/>
  <c r="D318" i="18"/>
  <c r="AN318" i="18" s="1"/>
  <c r="AN322" i="18"/>
  <c r="D322" i="18"/>
  <c r="D328" i="18"/>
  <c r="AN328" i="18" s="1"/>
  <c r="J331" i="18"/>
  <c r="AN332" i="18"/>
  <c r="D332" i="18"/>
  <c r="D336" i="18"/>
  <c r="AN336" i="18" s="1"/>
  <c r="AN337" i="18"/>
  <c r="D337" i="18"/>
  <c r="D344" i="18"/>
  <c r="AN344" i="18" s="1"/>
  <c r="AN345" i="18"/>
  <c r="D345" i="18"/>
  <c r="D349" i="18"/>
  <c r="AN349" i="18" s="1"/>
  <c r="AN351" i="18"/>
  <c r="D351" i="18"/>
  <c r="D353" i="18"/>
  <c r="AN353" i="18" s="1"/>
  <c r="AN360" i="18"/>
  <c r="D360" i="18"/>
  <c r="D362" i="18"/>
  <c r="AN362" i="18" s="1"/>
  <c r="AN368" i="18"/>
  <c r="D368" i="18"/>
  <c r="D396" i="18"/>
  <c r="AN396" i="18" s="1"/>
  <c r="AN398" i="18"/>
  <c r="D398" i="18"/>
  <c r="D403" i="18"/>
  <c r="AN403" i="18" s="1"/>
  <c r="AN406" i="18"/>
  <c r="D406" i="18"/>
  <c r="D414" i="18"/>
  <c r="AN414" i="18" s="1"/>
  <c r="J421" i="18"/>
  <c r="J430" i="18"/>
  <c r="D432" i="18"/>
  <c r="AN432" i="18" s="1"/>
  <c r="AN434" i="18"/>
  <c r="D434" i="18"/>
  <c r="D436" i="18"/>
  <c r="AN436" i="18" s="1"/>
  <c r="AN439" i="18"/>
  <c r="D439" i="18"/>
  <c r="D441" i="18"/>
  <c r="AN441" i="18" s="1"/>
  <c r="AN443" i="18"/>
  <c r="D443" i="18"/>
  <c r="D446" i="18"/>
  <c r="AN446" i="18" s="1"/>
  <c r="AN448" i="18"/>
  <c r="D448" i="18"/>
  <c r="D459" i="18"/>
  <c r="AN459" i="18" s="1"/>
  <c r="AN461" i="18"/>
  <c r="D461" i="18"/>
  <c r="D466" i="18"/>
  <c r="AN466" i="18" s="1"/>
  <c r="AN468" i="18"/>
  <c r="D468" i="18"/>
  <c r="D474" i="18"/>
  <c r="AN474" i="18" s="1"/>
  <c r="AN476" i="18"/>
  <c r="D476" i="18"/>
  <c r="D478" i="18"/>
  <c r="AN478" i="18" s="1"/>
  <c r="AN480" i="18"/>
  <c r="D480" i="18"/>
  <c r="D485" i="18"/>
  <c r="AN485" i="18" s="1"/>
  <c r="AN495" i="18"/>
  <c r="D495" i="18"/>
  <c r="D497" i="18"/>
  <c r="AN497" i="18" s="1"/>
  <c r="AN503" i="18"/>
  <c r="D503" i="18"/>
  <c r="D509" i="18"/>
  <c r="AN509" i="18" s="1"/>
  <c r="AN513" i="18"/>
  <c r="D513" i="18"/>
  <c r="D517" i="18"/>
  <c r="AN517" i="18" s="1"/>
  <c r="AN521" i="18"/>
  <c r="D521" i="18"/>
  <c r="D32" i="18"/>
  <c r="AN36" i="18"/>
  <c r="D36" i="18"/>
  <c r="D4" i="18"/>
  <c r="AN4" i="18" s="1"/>
  <c r="AN20" i="18"/>
  <c r="D20" i="18"/>
  <c r="D38" i="18"/>
  <c r="AN38" i="18" s="1"/>
  <c r="AN39" i="18"/>
  <c r="D39" i="18"/>
  <c r="D40" i="18"/>
  <c r="AN40" i="18" s="1"/>
  <c r="AN41" i="18"/>
  <c r="D41" i="18"/>
  <c r="D56" i="18"/>
  <c r="AN56" i="18" s="1"/>
  <c r="J59" i="18"/>
  <c r="D64" i="18"/>
  <c r="AN64" i="18" s="1"/>
  <c r="AN71" i="18"/>
  <c r="D71" i="18"/>
  <c r="J73" i="18"/>
  <c r="D74" i="18"/>
  <c r="J76" i="18"/>
  <c r="J80" i="18"/>
  <c r="J84" i="18"/>
  <c r="AN85" i="18"/>
  <c r="D85" i="18"/>
  <c r="D92" i="18"/>
  <c r="AN92" i="18" s="1"/>
  <c r="AN103" i="18"/>
  <c r="D103" i="18"/>
  <c r="D107" i="18"/>
  <c r="AN107" i="18" s="1"/>
  <c r="AN116" i="18"/>
  <c r="D116" i="18"/>
  <c r="D129" i="18"/>
  <c r="AN129" i="18" s="1"/>
  <c r="AN130" i="18"/>
  <c r="D130" i="18"/>
  <c r="D144" i="18"/>
  <c r="AN144" i="18" s="1"/>
  <c r="AN153" i="18"/>
  <c r="D153" i="18"/>
  <c r="D154" i="18"/>
  <c r="AN154" i="18" s="1"/>
  <c r="AN158" i="18"/>
  <c r="D158" i="18"/>
  <c r="D161" i="18"/>
  <c r="AN161" i="18" s="1"/>
  <c r="AN167" i="18"/>
  <c r="D167" i="18"/>
  <c r="D174" i="18"/>
  <c r="AN174" i="18" s="1"/>
  <c r="J175" i="18"/>
  <c r="AN191" i="18"/>
  <c r="D191" i="18"/>
  <c r="D197" i="18"/>
  <c r="AN197" i="18" s="1"/>
  <c r="J199" i="18"/>
  <c r="D200" i="18"/>
  <c r="AN200" i="18" s="1"/>
  <c r="AN202" i="18"/>
  <c r="D202" i="18"/>
  <c r="J205" i="18"/>
  <c r="D214" i="18"/>
  <c r="AN214" i="18" s="1"/>
  <c r="AN216" i="18"/>
  <c r="D216" i="18"/>
  <c r="D223" i="18"/>
  <c r="AN223" i="18" s="1"/>
  <c r="AN228" i="18"/>
  <c r="D228" i="18"/>
  <c r="D230" i="18"/>
  <c r="AN230" i="18" s="1"/>
  <c r="AN239" i="18"/>
  <c r="D239" i="18"/>
  <c r="D241" i="18"/>
  <c r="AN241" i="18" s="1"/>
  <c r="AN242" i="18"/>
  <c r="D242" i="18"/>
  <c r="D248" i="18"/>
  <c r="AN248" i="18" s="1"/>
  <c r="AN276" i="18"/>
  <c r="D276" i="18"/>
  <c r="D280" i="18"/>
  <c r="AN280" i="18" s="1"/>
  <c r="AN288" i="18"/>
  <c r="D288" i="18"/>
  <c r="D290" i="18"/>
  <c r="AN290" i="18" s="1"/>
  <c r="AN304" i="18"/>
  <c r="D304" i="18"/>
  <c r="D308" i="18"/>
  <c r="AN308" i="18" s="1"/>
  <c r="AN310" i="18"/>
  <c r="D310" i="18"/>
  <c r="D312" i="18"/>
  <c r="AN312" i="18" s="1"/>
  <c r="AN314" i="18"/>
  <c r="D314" i="18"/>
  <c r="D317" i="18"/>
  <c r="AN321" i="18"/>
  <c r="D321" i="18"/>
  <c r="D326" i="18"/>
  <c r="AN326" i="18" s="1"/>
  <c r="D330" i="18"/>
  <c r="AN330" i="18" s="1"/>
  <c r="AN335" i="18"/>
  <c r="D335" i="18"/>
  <c r="D343" i="18"/>
  <c r="AN343" i="18" s="1"/>
  <c r="AN358" i="18"/>
  <c r="D358" i="18"/>
  <c r="D367" i="18"/>
  <c r="AN367" i="18" s="1"/>
  <c r="AN374" i="18"/>
  <c r="D374" i="18"/>
  <c r="D383" i="18"/>
  <c r="AN383" i="18" s="1"/>
  <c r="AN385" i="18"/>
  <c r="D385" i="18"/>
  <c r="D387" i="18"/>
  <c r="AN387" i="18" s="1"/>
  <c r="AN390" i="18"/>
  <c r="D390" i="18"/>
  <c r="D392" i="18"/>
  <c r="AN392" i="18" s="1"/>
  <c r="AN409" i="18"/>
  <c r="D409" i="18"/>
  <c r="D411" i="18"/>
  <c r="AN411" i="18" s="1"/>
  <c r="AN413" i="18"/>
  <c r="D413" i="18"/>
  <c r="D417" i="18"/>
  <c r="AN417" i="18" s="1"/>
  <c r="AN419" i="18"/>
  <c r="D419" i="18"/>
  <c r="D421" i="18"/>
  <c r="AN421" i="18" s="1"/>
  <c r="AN423" i="18"/>
  <c r="D423" i="18"/>
  <c r="D425" i="18"/>
  <c r="AN425" i="18" s="1"/>
  <c r="AN427" i="18"/>
  <c r="D427" i="18"/>
  <c r="D428" i="18"/>
  <c r="AN428" i="18" s="1"/>
  <c r="AN430" i="18"/>
  <c r="D430" i="18"/>
  <c r="J433" i="18"/>
  <c r="D452" i="18"/>
  <c r="AN452" i="18" s="1"/>
  <c r="AN455" i="18"/>
  <c r="D455" i="18"/>
  <c r="D456" i="18"/>
  <c r="AN456" i="18" s="1"/>
  <c r="AN463" i="18"/>
  <c r="D463" i="18"/>
  <c r="D465" i="18"/>
  <c r="AN465" i="18" s="1"/>
  <c r="AN470" i="18"/>
  <c r="D470" i="18"/>
  <c r="D471" i="18"/>
  <c r="AN471" i="18" s="1"/>
  <c r="AN473" i="18"/>
  <c r="D473" i="18"/>
  <c r="D482" i="18"/>
  <c r="AN482" i="18" s="1"/>
  <c r="AN487" i="18"/>
  <c r="D487" i="18"/>
  <c r="D489" i="18"/>
  <c r="AN489" i="18" s="1"/>
  <c r="AN492" i="18"/>
  <c r="D492" i="18"/>
  <c r="D500" i="18"/>
  <c r="AN500" i="18" s="1"/>
  <c r="AN506" i="18"/>
  <c r="D506" i="18"/>
  <c r="D512" i="18"/>
  <c r="AN512" i="18" s="1"/>
  <c r="AN516" i="18"/>
  <c r="D516" i="18"/>
  <c r="D520" i="18"/>
  <c r="AN520" i="18" s="1"/>
  <c r="AN526" i="18"/>
  <c r="D526" i="18"/>
  <c r="J19" i="18"/>
  <c r="AN23" i="18"/>
  <c r="D23" i="18"/>
  <c r="D25" i="18"/>
  <c r="AN25" i="18" s="1"/>
  <c r="AN27" i="18"/>
  <c r="D27" i="18"/>
  <c r="D29" i="18"/>
  <c r="AN29" i="18" s="1"/>
  <c r="AN37" i="18"/>
  <c r="D37" i="18"/>
  <c r="D44" i="18"/>
  <c r="AN44" i="18" s="1"/>
  <c r="AN52" i="18"/>
  <c r="D52" i="18"/>
  <c r="D55" i="18"/>
  <c r="AN55" i="18" s="1"/>
  <c r="AN63" i="18"/>
  <c r="D63" i="18"/>
  <c r="D70" i="18"/>
  <c r="AN70" i="18" s="1"/>
  <c r="AN73" i="18"/>
  <c r="D73" i="18"/>
  <c r="D77" i="18"/>
  <c r="AN77" i="18" s="1"/>
  <c r="AN80" i="18"/>
  <c r="D80" i="18"/>
  <c r="D82" i="18"/>
  <c r="AN82" i="18" s="1"/>
  <c r="AN83" i="18"/>
  <c r="D83" i="18"/>
  <c r="D84" i="18"/>
  <c r="AN84" i="18" s="1"/>
  <c r="AN90" i="18"/>
  <c r="D90" i="18"/>
  <c r="D91" i="18"/>
  <c r="AN91" i="18" s="1"/>
  <c r="J101" i="18"/>
  <c r="AN102" i="18"/>
  <c r="D102" i="18"/>
  <c r="D106" i="18"/>
  <c r="AN106" i="18" s="1"/>
  <c r="D112" i="18"/>
  <c r="AN112" i="18" s="1"/>
  <c r="D113" i="18"/>
  <c r="AN113" i="18" s="1"/>
  <c r="D115" i="18"/>
  <c r="AN115" i="18" s="1"/>
  <c r="D127" i="18"/>
  <c r="AN127" i="18" s="1"/>
  <c r="D133" i="18"/>
  <c r="AN133" i="18" s="1"/>
  <c r="D135" i="18"/>
  <c r="AN135" i="18" s="1"/>
  <c r="D141" i="18"/>
  <c r="AN141" i="18" s="1"/>
  <c r="D143" i="18"/>
  <c r="AN143" i="18" s="1"/>
  <c r="D147" i="18"/>
  <c r="AN147" i="18" s="1"/>
  <c r="D148" i="18"/>
  <c r="AN148" i="18" s="1"/>
  <c r="J157" i="18"/>
  <c r="AN170" i="18"/>
  <c r="D170" i="18"/>
  <c r="AN172" i="18"/>
  <c r="D172" i="18"/>
  <c r="AN177" i="18"/>
  <c r="D177" i="18"/>
  <c r="AN179" i="18"/>
  <c r="D179" i="18"/>
  <c r="AN182" i="18"/>
  <c r="D182" i="18"/>
  <c r="AN184" i="18"/>
  <c r="D184" i="18"/>
  <c r="AN186" i="18"/>
  <c r="D186" i="18"/>
  <c r="AN204" i="18"/>
  <c r="D204" i="18"/>
  <c r="AN205" i="18"/>
  <c r="D205" i="18"/>
  <c r="AN210" i="18"/>
  <c r="D210" i="18"/>
  <c r="AN218" i="18"/>
  <c r="D218" i="18"/>
  <c r="AN220" i="18"/>
  <c r="D220" i="18"/>
  <c r="AN226" i="18"/>
  <c r="D226" i="18"/>
  <c r="AN233" i="18"/>
  <c r="D233" i="18"/>
  <c r="AN235" i="18"/>
  <c r="D235" i="18"/>
  <c r="AN237" i="18"/>
  <c r="D237" i="18"/>
  <c r="AN245" i="18"/>
  <c r="D245" i="18"/>
  <c r="AN250" i="18"/>
  <c r="D250" i="18"/>
  <c r="AN252" i="18"/>
  <c r="D252" i="18"/>
  <c r="AN254" i="18"/>
  <c r="D254" i="18"/>
  <c r="AN256" i="18"/>
  <c r="D256" i="18"/>
  <c r="AN258" i="18"/>
  <c r="D258" i="18"/>
  <c r="AN260" i="18"/>
  <c r="D260" i="18"/>
  <c r="AN265" i="18"/>
  <c r="D265" i="18"/>
  <c r="AN267" i="18"/>
  <c r="D267" i="18"/>
  <c r="AN269" i="18"/>
  <c r="D269" i="18"/>
  <c r="AN271" i="18"/>
  <c r="D271" i="18"/>
  <c r="AN273" i="18"/>
  <c r="D273" i="18"/>
  <c r="AN286" i="18"/>
  <c r="D286" i="18"/>
  <c r="AN294" i="18"/>
  <c r="D294" i="18"/>
  <c r="AN296" i="18"/>
  <c r="D296" i="18"/>
  <c r="AN303" i="18"/>
  <c r="D303" i="18"/>
  <c r="AN320" i="18"/>
  <c r="D320" i="18"/>
  <c r="AN325" i="18"/>
  <c r="D325" i="18"/>
  <c r="AN334" i="18"/>
  <c r="D334" i="18"/>
  <c r="AN342" i="18"/>
  <c r="D342" i="18"/>
  <c r="AN348" i="18"/>
  <c r="D348" i="18"/>
  <c r="AN350" i="18"/>
  <c r="D350" i="18"/>
  <c r="AN352" i="18"/>
  <c r="D352" i="18"/>
  <c r="AN354" i="18"/>
  <c r="D354" i="18"/>
  <c r="AN357" i="18"/>
  <c r="D357" i="18"/>
  <c r="AN361" i="18"/>
  <c r="D361" i="18"/>
  <c r="AN363" i="18"/>
  <c r="D363" i="18"/>
  <c r="AN395" i="18"/>
  <c r="D395" i="18"/>
  <c r="AN397" i="18"/>
  <c r="D397" i="18"/>
  <c r="AN400" i="18"/>
  <c r="D400" i="18"/>
  <c r="AN402" i="18"/>
  <c r="D402" i="18"/>
  <c r="AN433" i="18"/>
  <c r="D433" i="18"/>
  <c r="AN435" i="18"/>
  <c r="D435" i="18"/>
  <c r="AN438" i="18"/>
  <c r="D438" i="18"/>
  <c r="AN440" i="18"/>
  <c r="D440" i="18"/>
  <c r="AN442" i="18"/>
  <c r="D442" i="18"/>
  <c r="AN445" i="18"/>
  <c r="D445" i="18"/>
  <c r="AN447" i="18"/>
  <c r="D447" i="18"/>
  <c r="AN458" i="18"/>
  <c r="D458" i="18"/>
  <c r="AN460" i="18"/>
  <c r="D460" i="18"/>
  <c r="AN467" i="18"/>
  <c r="D467" i="18"/>
  <c r="AN469" i="18"/>
  <c r="D469" i="18"/>
  <c r="AN475" i="18"/>
  <c r="D475" i="18"/>
  <c r="AN479" i="18"/>
  <c r="D479" i="18"/>
  <c r="AN481" i="18"/>
  <c r="D481" i="18"/>
  <c r="AN494" i="18"/>
  <c r="D494" i="18"/>
  <c r="AN496" i="18"/>
  <c r="D496" i="18"/>
  <c r="AN499" i="18"/>
  <c r="D499" i="18"/>
  <c r="AN505" i="18"/>
  <c r="D505" i="18"/>
  <c r="E6" i="2" s="1"/>
  <c r="AN511" i="18"/>
  <c r="D511" i="18"/>
  <c r="AN515" i="18"/>
  <c r="D515" i="18"/>
  <c r="AN519" i="18"/>
  <c r="D519" i="18"/>
  <c r="E14" i="2" s="1"/>
  <c r="AN525" i="18"/>
  <c r="D525" i="18"/>
  <c r="AN2" i="18"/>
  <c r="J17" i="18"/>
  <c r="J85" i="18"/>
  <c r="J134" i="18"/>
  <c r="J211" i="18"/>
  <c r="J283" i="18"/>
  <c r="J293" i="18"/>
  <c r="J368" i="18"/>
  <c r="J393" i="18"/>
  <c r="J394" i="18"/>
  <c r="J428" i="18"/>
  <c r="J456" i="18"/>
  <c r="J459" i="18"/>
  <c r="J497" i="18"/>
  <c r="J51" i="18"/>
  <c r="J141" i="18"/>
  <c r="J149" i="18"/>
  <c r="J165" i="18"/>
  <c r="J291" i="18"/>
  <c r="J360" i="18"/>
  <c r="J362" i="18"/>
  <c r="J383" i="18"/>
  <c r="J510" i="18"/>
  <c r="J518" i="18"/>
  <c r="J524" i="18"/>
  <c r="J39" i="18"/>
  <c r="J40" i="18"/>
  <c r="J41" i="18"/>
  <c r="J50" i="18"/>
  <c r="J71" i="18"/>
  <c r="J91" i="18"/>
  <c r="J97" i="18"/>
  <c r="J100" i="18"/>
  <c r="J111" i="18"/>
  <c r="J129" i="18"/>
  <c r="J177" i="18"/>
  <c r="J207" i="18"/>
  <c r="J109" i="18"/>
  <c r="J127" i="18"/>
  <c r="J133" i="18"/>
  <c r="J135" i="18"/>
  <c r="J374" i="18"/>
  <c r="J395" i="18"/>
  <c r="J451" i="18"/>
  <c r="J477" i="18"/>
  <c r="J502" i="18"/>
  <c r="J508" i="18"/>
  <c r="J516" i="18"/>
  <c r="J526" i="18"/>
  <c r="J104" i="18"/>
  <c r="J117" i="18"/>
  <c r="J186" i="18"/>
  <c r="J203" i="18"/>
  <c r="J206" i="18"/>
  <c r="J302" i="18"/>
  <c r="J310" i="18"/>
  <c r="J328" i="18"/>
  <c r="J342" i="18"/>
  <c r="J366" i="18"/>
  <c r="J370" i="18"/>
  <c r="J387" i="18"/>
  <c r="J391" i="18"/>
  <c r="J407" i="18"/>
  <c r="J424" i="18"/>
  <c r="J427" i="18"/>
  <c r="J458" i="18"/>
  <c r="J461" i="18"/>
  <c r="J486" i="18"/>
  <c r="J488" i="18"/>
  <c r="J494" i="18"/>
  <c r="J499" i="18"/>
  <c r="J512" i="18"/>
  <c r="J522" i="18"/>
  <c r="J32" i="18"/>
  <c r="J42" i="18"/>
  <c r="J45" i="18"/>
  <c r="J53" i="18"/>
  <c r="J65" i="18"/>
  <c r="J103" i="18"/>
  <c r="J112" i="18"/>
  <c r="J113" i="18"/>
  <c r="J115" i="18"/>
  <c r="J136" i="18"/>
  <c r="J139" i="18"/>
  <c r="J171" i="18"/>
  <c r="J183" i="18"/>
  <c r="J281" i="18"/>
  <c r="J285" i="18"/>
  <c r="J312" i="18"/>
  <c r="J330" i="18"/>
  <c r="J337" i="18"/>
  <c r="J340" i="18"/>
  <c r="J352" i="18"/>
  <c r="J356" i="18"/>
  <c r="J378" i="18"/>
  <c r="J405" i="18"/>
  <c r="J419" i="18"/>
  <c r="J431" i="18"/>
  <c r="J441" i="18"/>
  <c r="J444" i="18"/>
  <c r="J457" i="18"/>
  <c r="J463" i="18"/>
  <c r="J520" i="18"/>
  <c r="J64" i="18"/>
  <c r="J75" i="18"/>
  <c r="J93" i="18"/>
  <c r="J107" i="18"/>
  <c r="J121" i="18"/>
  <c r="J123" i="18"/>
  <c r="J147" i="18"/>
  <c r="J155" i="18"/>
  <c r="J179" i="18"/>
  <c r="J192" i="18"/>
  <c r="J301" i="18"/>
  <c r="J304" i="18"/>
  <c r="J320" i="18"/>
  <c r="J332" i="18"/>
  <c r="J335" i="18"/>
  <c r="J339" i="18"/>
  <c r="J379" i="18"/>
  <c r="J411" i="18"/>
  <c r="J429" i="18"/>
  <c r="J452" i="18"/>
  <c r="J490" i="18"/>
  <c r="J492" i="18"/>
  <c r="J498" i="18"/>
  <c r="J506" i="18"/>
  <c r="J3" i="18"/>
  <c r="J47" i="18"/>
  <c r="J60" i="18"/>
  <c r="J69" i="18"/>
  <c r="J89" i="18"/>
  <c r="J96" i="18"/>
  <c r="J36" i="18"/>
  <c r="J37" i="18"/>
  <c r="J2" i="18"/>
  <c r="J33" i="18"/>
  <c r="J43" i="18"/>
  <c r="J49" i="18"/>
  <c r="J52" i="18"/>
  <c r="J61" i="18"/>
  <c r="J83" i="18"/>
  <c r="J92" i="18"/>
  <c r="J95" i="18"/>
  <c r="J105" i="18"/>
  <c r="J125" i="18"/>
  <c r="J131" i="18"/>
  <c r="J163" i="18"/>
  <c r="J173" i="18"/>
  <c r="J184" i="18"/>
  <c r="J188" i="18"/>
  <c r="J201" i="18"/>
  <c r="J209" i="18"/>
  <c r="J289" i="18"/>
  <c r="J318" i="18"/>
  <c r="J344" i="18"/>
  <c r="J380" i="18"/>
  <c r="J389" i="18"/>
  <c r="J403" i="18"/>
  <c r="J440" i="18"/>
  <c r="J445" i="18"/>
  <c r="J447" i="18"/>
  <c r="J455" i="18"/>
  <c r="J469" i="18"/>
  <c r="J471" i="18"/>
  <c r="J504" i="18"/>
  <c r="J514" i="18"/>
  <c r="AO152" i="18"/>
  <c r="H152" i="16"/>
  <c r="AO153" i="18"/>
  <c r="H153" i="16"/>
  <c r="AO176" i="18"/>
  <c r="H176" i="16"/>
  <c r="AO177" i="18"/>
  <c r="H177" i="16"/>
  <c r="AO179" i="18"/>
  <c r="H179" i="16"/>
  <c r="AO180" i="18"/>
  <c r="H180" i="16"/>
  <c r="AO186" i="18"/>
  <c r="H186" i="16"/>
  <c r="AO190" i="18"/>
  <c r="H190" i="16"/>
  <c r="AO213" i="18"/>
  <c r="H213" i="16"/>
  <c r="AO218" i="18"/>
  <c r="H218" i="16"/>
  <c r="AO229" i="18"/>
  <c r="H229" i="16"/>
  <c r="AO233" i="18"/>
  <c r="H233" i="16"/>
  <c r="AO247" i="18"/>
  <c r="H247" i="16"/>
  <c r="AO251" i="18"/>
  <c r="H251" i="16"/>
  <c r="AO257" i="18"/>
  <c r="H257" i="16"/>
  <c r="AO263" i="18"/>
  <c r="H263" i="16"/>
  <c r="AO267" i="18"/>
  <c r="H267" i="16"/>
  <c r="AO269" i="18"/>
  <c r="H269" i="16"/>
  <c r="AO289" i="18"/>
  <c r="H289" i="16"/>
  <c r="AO303" i="18"/>
  <c r="H303" i="16"/>
  <c r="AO308" i="18"/>
  <c r="H308" i="16"/>
  <c r="AO360" i="18"/>
  <c r="H360" i="16"/>
  <c r="AO362" i="18"/>
  <c r="H362" i="16"/>
  <c r="AO377" i="18"/>
  <c r="H377" i="16"/>
  <c r="AO409" i="18"/>
  <c r="H409" i="16"/>
  <c r="AO416" i="18"/>
  <c r="H416" i="16"/>
  <c r="AO437" i="18"/>
  <c r="H437" i="16"/>
  <c r="AO439" i="18"/>
  <c r="H439" i="16"/>
  <c r="AO455" i="18"/>
  <c r="H455" i="16"/>
  <c r="AO489" i="18"/>
  <c r="H489" i="16"/>
  <c r="AO495" i="18"/>
  <c r="H495" i="16"/>
  <c r="H525" i="16"/>
  <c r="H521" i="16"/>
  <c r="H517" i="16"/>
  <c r="H513" i="16"/>
  <c r="H509" i="16"/>
  <c r="H505" i="16"/>
  <c r="H501" i="16"/>
  <c r="H490" i="16"/>
  <c r="H474" i="16"/>
  <c r="H458" i="16"/>
  <c r="AO33" i="18"/>
  <c r="H33" i="16"/>
  <c r="AO49" i="18"/>
  <c r="H49" i="16"/>
  <c r="AO53" i="18"/>
  <c r="H53" i="16"/>
  <c r="AO155" i="18"/>
  <c r="H155" i="16"/>
  <c r="AO156" i="18"/>
  <c r="H156" i="16"/>
  <c r="AO158" i="18"/>
  <c r="H158" i="16"/>
  <c r="AO164" i="18"/>
  <c r="H164" i="16"/>
  <c r="AO174" i="18"/>
  <c r="H174" i="16"/>
  <c r="AO187" i="18"/>
  <c r="H187" i="16"/>
  <c r="AO210" i="18"/>
  <c r="H210" i="16"/>
  <c r="AO214" i="18"/>
  <c r="H214" i="16"/>
  <c r="AO222" i="18"/>
  <c r="H222" i="16"/>
  <c r="AO230" i="18"/>
  <c r="H230" i="16"/>
  <c r="AO234" i="18"/>
  <c r="H234" i="16"/>
  <c r="AO240" i="18"/>
  <c r="H240" i="16"/>
  <c r="AO241" i="18"/>
  <c r="H241" i="16"/>
  <c r="AO244" i="18"/>
  <c r="H244" i="16"/>
  <c r="AO252" i="18"/>
  <c r="H252" i="16"/>
  <c r="AO255" i="18"/>
  <c r="H255" i="16"/>
  <c r="AO264" i="18"/>
  <c r="H264" i="16"/>
  <c r="AO302" i="18"/>
  <c r="H302" i="16"/>
  <c r="AO307" i="18"/>
  <c r="H307" i="16"/>
  <c r="AO312" i="18"/>
  <c r="H312" i="16"/>
  <c r="AO361" i="18"/>
  <c r="H361" i="16"/>
  <c r="AO371" i="18"/>
  <c r="H371" i="16"/>
  <c r="AO372" i="18"/>
  <c r="H372" i="16"/>
  <c r="AO392" i="18"/>
  <c r="H392" i="16"/>
  <c r="AO395" i="18"/>
  <c r="H395" i="16"/>
  <c r="AO408" i="18"/>
  <c r="H408" i="16"/>
  <c r="AO411" i="18"/>
  <c r="H411" i="16"/>
  <c r="AO418" i="18"/>
  <c r="H418" i="16"/>
  <c r="AO430" i="18"/>
  <c r="H430" i="16"/>
  <c r="AO436" i="18"/>
  <c r="H436" i="16"/>
  <c r="AO438" i="18"/>
  <c r="H438" i="16"/>
  <c r="AO440" i="18"/>
  <c r="H440" i="16"/>
  <c r="AO446" i="18"/>
  <c r="H446" i="16"/>
  <c r="AO453" i="18"/>
  <c r="H453" i="16"/>
  <c r="AO496" i="18"/>
  <c r="H496" i="16"/>
  <c r="AO18" i="18"/>
  <c r="H18" i="16"/>
  <c r="AO34" i="18"/>
  <c r="H34" i="16"/>
  <c r="AO35" i="18"/>
  <c r="H35" i="16"/>
  <c r="AO169" i="18"/>
  <c r="H169" i="16"/>
  <c r="AO170" i="18"/>
  <c r="H170" i="16"/>
  <c r="AO171" i="18"/>
  <c r="H171" i="16"/>
  <c r="AO178" i="18"/>
  <c r="H178" i="16"/>
  <c r="AO184" i="18"/>
  <c r="H184" i="16"/>
  <c r="AO185" i="18"/>
  <c r="H185" i="16"/>
  <c r="AO207" i="18"/>
  <c r="H207" i="16"/>
  <c r="AO211" i="18"/>
  <c r="H211" i="16"/>
  <c r="AO215" i="18"/>
  <c r="H215" i="16"/>
  <c r="AO216" i="18"/>
  <c r="H216" i="16"/>
  <c r="AO217" i="18"/>
  <c r="H217" i="16"/>
  <c r="AO219" i="18"/>
  <c r="H219" i="16"/>
  <c r="AO220" i="18"/>
  <c r="H220" i="16"/>
  <c r="AO221" i="18"/>
  <c r="H221" i="16"/>
  <c r="AO225" i="18"/>
  <c r="H225" i="16"/>
  <c r="AO226" i="18"/>
  <c r="H226" i="16"/>
  <c r="AO228" i="18"/>
  <c r="H228" i="16"/>
  <c r="AO239" i="18"/>
  <c r="H239" i="16"/>
  <c r="AO253" i="18"/>
  <c r="H253" i="16"/>
  <c r="AO254" i="18"/>
  <c r="H254" i="16"/>
  <c r="AO265" i="18"/>
  <c r="H265" i="16"/>
  <c r="AO266" i="18"/>
  <c r="H266" i="16"/>
  <c r="AO273" i="18"/>
  <c r="H273" i="16"/>
  <c r="AO274" i="18"/>
  <c r="H274" i="16"/>
  <c r="AO280" i="18"/>
  <c r="H280" i="16"/>
  <c r="AO281" i="18"/>
  <c r="H281" i="16"/>
  <c r="AO301" i="18"/>
  <c r="H301" i="16"/>
  <c r="AO310" i="18"/>
  <c r="H310" i="16"/>
  <c r="AO311" i="18"/>
  <c r="H311" i="16"/>
  <c r="AO349" i="18"/>
  <c r="H349" i="16"/>
  <c r="AO350" i="18"/>
  <c r="H350" i="16"/>
  <c r="AO373" i="18"/>
  <c r="H373" i="16"/>
  <c r="AO375" i="18"/>
  <c r="H375" i="16"/>
  <c r="AO383" i="18"/>
  <c r="H383" i="16"/>
  <c r="AO391" i="18"/>
  <c r="H391" i="16"/>
  <c r="AO396" i="18"/>
  <c r="H396" i="16"/>
  <c r="AO397" i="18"/>
  <c r="H397" i="16"/>
  <c r="AO410" i="18"/>
  <c r="H410" i="16"/>
  <c r="AO421" i="18"/>
  <c r="H421" i="16"/>
  <c r="AO422" i="18"/>
  <c r="H422" i="16"/>
  <c r="AO423" i="18"/>
  <c r="H423" i="16"/>
  <c r="AO429" i="18"/>
  <c r="H429" i="16"/>
  <c r="AO443" i="18"/>
  <c r="H443" i="16"/>
  <c r="AO445" i="18"/>
  <c r="H445" i="16"/>
  <c r="AO452" i="18"/>
  <c r="H452" i="16"/>
  <c r="AO461" i="18"/>
  <c r="H461" i="16"/>
  <c r="AO465" i="18"/>
  <c r="H465" i="16"/>
  <c r="AO473" i="18"/>
  <c r="H473" i="16"/>
  <c r="AO488" i="18"/>
  <c r="H488" i="16"/>
  <c r="AO493" i="18"/>
  <c r="H493" i="16"/>
  <c r="AO497" i="18"/>
  <c r="H497" i="16"/>
  <c r="AO499" i="18"/>
  <c r="H499" i="16"/>
  <c r="H524" i="16"/>
  <c r="H520" i="16"/>
  <c r="H516" i="16"/>
  <c r="H512" i="16"/>
  <c r="H508" i="16"/>
  <c r="H504" i="16"/>
  <c r="H500" i="16"/>
  <c r="H486" i="16"/>
  <c r="H470" i="16"/>
  <c r="H454" i="16"/>
  <c r="AO52" i="18"/>
  <c r="H52" i="16"/>
  <c r="AO20" i="18"/>
  <c r="H20" i="16"/>
  <c r="AO24" i="18"/>
  <c r="H24" i="16"/>
  <c r="AO28" i="18"/>
  <c r="H28" i="16"/>
  <c r="AO29" i="18"/>
  <c r="H29" i="16"/>
  <c r="AO43" i="18"/>
  <c r="H43" i="16"/>
  <c r="AO183" i="18"/>
  <c r="H183" i="16"/>
  <c r="AO193" i="18"/>
  <c r="H193" i="16"/>
  <c r="AO198" i="18"/>
  <c r="H198" i="16"/>
  <c r="AO202" i="18"/>
  <c r="H202" i="16"/>
  <c r="AO204" i="18"/>
  <c r="H204" i="16"/>
  <c r="AO236" i="18"/>
  <c r="H236" i="16"/>
  <c r="AO260" i="18"/>
  <c r="H260" i="16"/>
  <c r="AO272" i="18"/>
  <c r="H272" i="16"/>
  <c r="AO276" i="18"/>
  <c r="H276" i="16"/>
  <c r="AO279" i="18"/>
  <c r="H279" i="16"/>
  <c r="AO284" i="18"/>
  <c r="H284" i="16"/>
  <c r="AO288" i="18"/>
  <c r="H288" i="16"/>
  <c r="AO296" i="18"/>
  <c r="H296" i="16"/>
  <c r="AO297" i="18"/>
  <c r="H297" i="16"/>
  <c r="AO298" i="18"/>
  <c r="H298" i="16"/>
  <c r="AO309" i="18"/>
  <c r="H309" i="16"/>
  <c r="AO314" i="18"/>
  <c r="H314" i="16"/>
  <c r="AO352" i="18"/>
  <c r="H352" i="16"/>
  <c r="AO353" i="18"/>
  <c r="H353" i="16"/>
  <c r="AO354" i="18"/>
  <c r="H354" i="16"/>
  <c r="AO363" i="18"/>
  <c r="H363" i="16"/>
  <c r="AO364" i="18"/>
  <c r="H364" i="16"/>
  <c r="AO366" i="18"/>
  <c r="H366" i="16"/>
  <c r="AO367" i="18"/>
  <c r="H367" i="16"/>
  <c r="AO368" i="18"/>
  <c r="H368" i="16"/>
  <c r="AO369" i="18"/>
  <c r="H369" i="16"/>
  <c r="AO370" i="18"/>
  <c r="H370" i="16"/>
  <c r="AO381" i="18"/>
  <c r="H381" i="16"/>
  <c r="AO382" i="18"/>
  <c r="H382" i="16"/>
  <c r="AO384" i="18"/>
  <c r="H384" i="16"/>
  <c r="AO385" i="18"/>
  <c r="H385" i="16"/>
  <c r="AO387" i="18"/>
  <c r="H387" i="16"/>
  <c r="AO388" i="18"/>
  <c r="H388" i="16"/>
  <c r="AO390" i="18"/>
  <c r="H390" i="16"/>
  <c r="AO398" i="18"/>
  <c r="H398" i="16"/>
  <c r="AO399" i="18"/>
  <c r="H399" i="16"/>
  <c r="AO400" i="18"/>
  <c r="H400" i="16"/>
  <c r="AO403" i="18"/>
  <c r="H403" i="16"/>
  <c r="AO404" i="18"/>
  <c r="H404" i="16"/>
  <c r="AO405" i="18"/>
  <c r="H405" i="16"/>
  <c r="AO406" i="18"/>
  <c r="H406" i="16"/>
  <c r="AO413" i="18"/>
  <c r="H413" i="16"/>
  <c r="AO414" i="18"/>
  <c r="H414" i="16"/>
  <c r="AO415" i="18"/>
  <c r="H415" i="16"/>
  <c r="AO420" i="18"/>
  <c r="H420" i="16"/>
  <c r="AO425" i="18"/>
  <c r="H425" i="16"/>
  <c r="AO427" i="18"/>
  <c r="H427" i="16"/>
  <c r="AO442" i="18"/>
  <c r="H442" i="16"/>
  <c r="AO444" i="18"/>
  <c r="H444" i="16"/>
  <c r="AO448" i="18"/>
  <c r="H448" i="16"/>
  <c r="AO459" i="18"/>
  <c r="H459" i="16"/>
  <c r="AO460" i="18"/>
  <c r="H460" i="16"/>
  <c r="AO464" i="18"/>
  <c r="H464" i="16"/>
  <c r="AO467" i="18"/>
  <c r="H467" i="16"/>
  <c r="AO469" i="18"/>
  <c r="H469" i="16"/>
  <c r="AO472" i="18"/>
  <c r="H472" i="16"/>
  <c r="AO479" i="18"/>
  <c r="H479" i="16"/>
  <c r="AO487" i="18"/>
  <c r="H487" i="16"/>
  <c r="AO492" i="18"/>
  <c r="H492" i="16"/>
  <c r="H527" i="16"/>
  <c r="H523" i="16"/>
  <c r="H519" i="16"/>
  <c r="H515" i="16"/>
  <c r="H511" i="16"/>
  <c r="H507" i="16"/>
  <c r="H503" i="16"/>
  <c r="H498" i="16"/>
  <c r="H482" i="16"/>
  <c r="H466" i="16"/>
  <c r="H450" i="16"/>
  <c r="AO32" i="18"/>
  <c r="H32" i="16"/>
  <c r="AO48" i="18"/>
  <c r="H48" i="16"/>
  <c r="AO21" i="18"/>
  <c r="H21" i="16"/>
  <c r="AO25" i="18"/>
  <c r="H25" i="16"/>
  <c r="AO44" i="18"/>
  <c r="H44" i="16"/>
  <c r="AO45" i="18"/>
  <c r="H45" i="16"/>
  <c r="AO46" i="18"/>
  <c r="H46" i="16"/>
  <c r="AO161" i="18"/>
  <c r="H161" i="16"/>
  <c r="AO182" i="18"/>
  <c r="H182" i="16"/>
  <c r="AO192" i="18"/>
  <c r="H192" i="16"/>
  <c r="AO194" i="18"/>
  <c r="H194" i="16"/>
  <c r="AO197" i="18"/>
  <c r="H197" i="16"/>
  <c r="AO203" i="18"/>
  <c r="H203" i="16"/>
  <c r="AO22" i="18"/>
  <c r="H22" i="16"/>
  <c r="AO23" i="18"/>
  <c r="H23" i="16"/>
  <c r="AO26" i="18"/>
  <c r="H26" i="16"/>
  <c r="AO27" i="18"/>
  <c r="H27" i="16"/>
  <c r="AO30" i="18"/>
  <c r="H30" i="16"/>
  <c r="AO51" i="18"/>
  <c r="H51" i="16"/>
  <c r="AO162" i="18"/>
  <c r="H162" i="16"/>
  <c r="AO163" i="18"/>
  <c r="H163" i="16"/>
  <c r="AO165" i="18"/>
  <c r="H165" i="16"/>
  <c r="AO172" i="18"/>
  <c r="H172" i="16"/>
  <c r="AO191" i="18"/>
  <c r="H191" i="16"/>
  <c r="AO195" i="18"/>
  <c r="H195" i="16"/>
  <c r="AO196" i="18"/>
  <c r="H196" i="16"/>
  <c r="AO200" i="18"/>
  <c r="H200" i="16"/>
  <c r="AO201" i="18"/>
  <c r="H201" i="16"/>
  <c r="AO223" i="18"/>
  <c r="H223" i="16"/>
  <c r="AO224" i="18"/>
  <c r="H224" i="16"/>
  <c r="AO232" i="18"/>
  <c r="H232" i="16"/>
  <c r="AO235" i="18"/>
  <c r="H235" i="16"/>
  <c r="AO237" i="18"/>
  <c r="H237" i="16"/>
  <c r="AO245" i="18"/>
  <c r="H245" i="16"/>
  <c r="AO246" i="18"/>
  <c r="H246" i="16"/>
  <c r="AO248" i="18"/>
  <c r="H248" i="16"/>
  <c r="AO249" i="18"/>
  <c r="H249" i="16"/>
  <c r="AO250" i="18"/>
  <c r="H250" i="16"/>
  <c r="AO256" i="18"/>
  <c r="H256" i="16"/>
  <c r="AO258" i="18"/>
  <c r="H258" i="16"/>
  <c r="AO259" i="18"/>
  <c r="H259" i="16"/>
  <c r="AO262" i="18"/>
  <c r="H262" i="16"/>
  <c r="AO268" i="18"/>
  <c r="H268" i="16"/>
  <c r="AO270" i="18"/>
  <c r="H270" i="16"/>
  <c r="AO271" i="18"/>
  <c r="H271" i="16"/>
  <c r="AO275" i="18"/>
  <c r="H275" i="16"/>
  <c r="AO278" i="18"/>
  <c r="H278" i="16"/>
  <c r="AO285" i="18"/>
  <c r="H285" i="16"/>
  <c r="AO286" i="18"/>
  <c r="H286" i="16"/>
  <c r="AO290" i="18"/>
  <c r="H290" i="16"/>
  <c r="AO292" i="18"/>
  <c r="H292" i="16"/>
  <c r="AO294" i="18"/>
  <c r="H294" i="16"/>
  <c r="AO295" i="18"/>
  <c r="H295" i="16"/>
  <c r="AO299" i="18"/>
  <c r="H299" i="16"/>
  <c r="AO300" i="18"/>
  <c r="H300" i="16"/>
  <c r="AO313" i="18"/>
  <c r="H313" i="16"/>
  <c r="AO351" i="18"/>
  <c r="H351" i="16"/>
  <c r="AO365" i="18"/>
  <c r="H365" i="16"/>
  <c r="AO386" i="18"/>
  <c r="H386" i="16"/>
  <c r="AO393" i="18"/>
  <c r="H393" i="16"/>
  <c r="AO402" i="18"/>
  <c r="H402" i="16"/>
  <c r="AO412" i="18"/>
  <c r="H412" i="16"/>
  <c r="AO417" i="18"/>
  <c r="H417" i="16"/>
  <c r="AO419" i="18"/>
  <c r="H419" i="16"/>
  <c r="AO424" i="18"/>
  <c r="H424" i="16"/>
  <c r="AO426" i="18"/>
  <c r="H426" i="16"/>
  <c r="AO432" i="18"/>
  <c r="H432" i="16"/>
  <c r="AO433" i="18"/>
  <c r="H433" i="16"/>
  <c r="AO434" i="18"/>
  <c r="H434" i="16"/>
  <c r="AO435" i="18"/>
  <c r="H435" i="16"/>
  <c r="AO441" i="18"/>
  <c r="H441" i="16"/>
  <c r="AO447" i="18"/>
  <c r="H447" i="16"/>
  <c r="AO449" i="18"/>
  <c r="H449" i="16"/>
  <c r="AO457" i="18"/>
  <c r="H457" i="16"/>
  <c r="AO463" i="18"/>
  <c r="H463" i="16"/>
  <c r="AO468" i="18"/>
  <c r="H468" i="16"/>
  <c r="AO475" i="18"/>
  <c r="H475" i="16"/>
  <c r="AO476" i="18"/>
  <c r="H476" i="16"/>
  <c r="AO480" i="18"/>
  <c r="H480" i="16"/>
  <c r="AO481" i="18"/>
  <c r="H481" i="16"/>
  <c r="AO483" i="18"/>
  <c r="H483" i="16"/>
  <c r="AO491" i="18"/>
  <c r="H491" i="16"/>
  <c r="H526" i="16"/>
  <c r="H522" i="16"/>
  <c r="H518" i="16"/>
  <c r="H514" i="16"/>
  <c r="H510" i="16"/>
  <c r="H506" i="16"/>
  <c r="H502" i="16"/>
  <c r="H494" i="16"/>
  <c r="H478" i="16"/>
  <c r="H462" i="16"/>
  <c r="H358" i="15"/>
  <c r="H346" i="15"/>
  <c r="H342" i="15"/>
  <c r="H338" i="15"/>
  <c r="H334" i="15"/>
  <c r="H326" i="15"/>
  <c r="H322" i="15"/>
  <c r="H318" i="15"/>
  <c r="H306" i="15"/>
  <c r="H146" i="15"/>
  <c r="H126" i="15"/>
  <c r="H118" i="15"/>
  <c r="H110" i="15"/>
  <c r="H106" i="15"/>
  <c r="H102" i="15"/>
  <c r="H98" i="15"/>
  <c r="H90" i="15"/>
  <c r="H86" i="15"/>
  <c r="H78" i="15"/>
  <c r="H74" i="15"/>
  <c r="H70" i="15"/>
  <c r="H66" i="15"/>
  <c r="H62" i="15"/>
  <c r="H58" i="15"/>
  <c r="H54" i="15"/>
  <c r="H38" i="15"/>
  <c r="H10" i="15"/>
  <c r="H6" i="15"/>
  <c r="H357" i="15"/>
  <c r="H341" i="15"/>
  <c r="H337" i="15"/>
  <c r="H333" i="15"/>
  <c r="H325" i="15"/>
  <c r="H321" i="15"/>
  <c r="H317" i="15"/>
  <c r="H305" i="15"/>
  <c r="H145" i="15"/>
  <c r="H141" i="15"/>
  <c r="H133" i="15"/>
  <c r="H129" i="15"/>
  <c r="H125" i="15"/>
  <c r="H121" i="15"/>
  <c r="H117" i="15"/>
  <c r="H105" i="15"/>
  <c r="H101" i="15"/>
  <c r="H93" i="15"/>
  <c r="H89" i="15"/>
  <c r="H85" i="15"/>
  <c r="H81" i="15"/>
  <c r="H77" i="15"/>
  <c r="H65" i="15"/>
  <c r="H57" i="15"/>
  <c r="H37" i="15"/>
  <c r="H5" i="15"/>
  <c r="H356" i="15"/>
  <c r="H348" i="15"/>
  <c r="H344" i="15"/>
  <c r="H340" i="15"/>
  <c r="H336" i="15"/>
  <c r="H332" i="15"/>
  <c r="H328" i="15"/>
  <c r="H320" i="15"/>
  <c r="H316" i="15"/>
  <c r="H304" i="15"/>
  <c r="H144" i="15"/>
  <c r="H140" i="15"/>
  <c r="H132" i="15"/>
  <c r="H128" i="15"/>
  <c r="H120" i="15"/>
  <c r="H116" i="15"/>
  <c r="H112" i="15"/>
  <c r="H108" i="15"/>
  <c r="H104" i="15"/>
  <c r="H100" i="15"/>
  <c r="H96" i="15"/>
  <c r="H92" i="15"/>
  <c r="H80" i="15"/>
  <c r="H64" i="15"/>
  <c r="H60" i="15"/>
  <c r="H56" i="15"/>
  <c r="H36" i="15"/>
  <c r="H16" i="15"/>
  <c r="H8" i="15"/>
  <c r="H355" i="15"/>
  <c r="H347" i="15"/>
  <c r="H343" i="15"/>
  <c r="H335" i="15"/>
  <c r="H331" i="15"/>
  <c r="H327" i="15"/>
  <c r="H323" i="15"/>
  <c r="H319" i="15"/>
  <c r="H315" i="15"/>
  <c r="H151" i="15"/>
  <c r="H147" i="15"/>
  <c r="H143" i="15"/>
  <c r="H139" i="15"/>
  <c r="H135" i="15"/>
  <c r="H131" i="15"/>
  <c r="H127" i="15"/>
  <c r="H123" i="15"/>
  <c r="H119" i="15"/>
  <c r="H115" i="15"/>
  <c r="H107" i="15"/>
  <c r="H103" i="15"/>
  <c r="H95" i="15"/>
  <c r="H87" i="15"/>
  <c r="H75" i="15"/>
  <c r="H71" i="15"/>
  <c r="H63" i="15"/>
  <c r="H55" i="15"/>
  <c r="H15" i="15"/>
  <c r="H11" i="15"/>
  <c r="J18" i="18"/>
  <c r="J21" i="18"/>
  <c r="J23" i="18"/>
  <c r="J26" i="18"/>
  <c r="J35" i="18"/>
  <c r="J58" i="18"/>
  <c r="J63" i="18"/>
  <c r="J70" i="18"/>
  <c r="J5" i="18"/>
  <c r="J8" i="18"/>
  <c r="J13" i="18"/>
  <c r="J25" i="18"/>
  <c r="J27" i="18"/>
  <c r="J30" i="18"/>
  <c r="J38" i="18"/>
  <c r="J44" i="18"/>
  <c r="J74" i="18"/>
  <c r="J88" i="18"/>
  <c r="J90" i="18"/>
  <c r="J4" i="18"/>
  <c r="G12" i="2" s="1" a="1"/>
  <c r="G12" i="2" s="1"/>
  <c r="J7" i="18"/>
  <c r="J14" i="18"/>
  <c r="J29" i="18"/>
  <c r="J31" i="18"/>
  <c r="J55" i="18"/>
  <c r="J56" i="18"/>
  <c r="J66" i="18"/>
  <c r="J68" i="18"/>
  <c r="J87" i="18"/>
  <c r="J10" i="18"/>
  <c r="AR11" i="18"/>
  <c r="J22" i="18"/>
  <c r="J34" i="18"/>
  <c r="J48" i="18"/>
  <c r="J78" i="18"/>
  <c r="J79" i="18"/>
  <c r="J81" i="18"/>
  <c r="J119" i="18"/>
  <c r="J106" i="18"/>
  <c r="J132" i="18"/>
  <c r="J156" i="18"/>
  <c r="J174" i="18"/>
  <c r="J185" i="18"/>
  <c r="J187" i="18"/>
  <c r="J305" i="18"/>
  <c r="J333" i="18"/>
  <c r="J12" i="18"/>
  <c r="AR13" i="18"/>
  <c r="J16" i="18"/>
  <c r="J20" i="18"/>
  <c r="J24" i="18"/>
  <c r="J28" i="18"/>
  <c r="J46" i="18"/>
  <c r="J54" i="18"/>
  <c r="J62" i="18"/>
  <c r="J72" i="18"/>
  <c r="J94" i="18"/>
  <c r="J98" i="18"/>
  <c r="J114" i="18"/>
  <c r="J116" i="18"/>
  <c r="J148" i="18"/>
  <c r="J189" i="18"/>
  <c r="J381" i="18"/>
  <c r="J412" i="18"/>
  <c r="J86" i="18"/>
  <c r="J110" i="18"/>
  <c r="J118" i="18"/>
  <c r="J158" i="18"/>
  <c r="J172" i="18"/>
  <c r="J297" i="18"/>
  <c r="J341" i="18"/>
  <c r="J343" i="18"/>
  <c r="J367" i="18"/>
  <c r="J410" i="18"/>
  <c r="J82" i="18"/>
  <c r="J102" i="18"/>
  <c r="J120" i="18"/>
  <c r="J140" i="18"/>
  <c r="J164" i="18"/>
  <c r="J191" i="18"/>
  <c r="J227" i="18"/>
  <c r="J306" i="18"/>
  <c r="J314" i="18"/>
  <c r="J322" i="18"/>
  <c r="J334" i="18"/>
  <c r="J336" i="18"/>
  <c r="J358" i="18"/>
  <c r="J364" i="18"/>
  <c r="J372" i="18"/>
  <c r="J414" i="18"/>
  <c r="J415" i="18"/>
  <c r="J418" i="18"/>
  <c r="J420" i="18"/>
  <c r="J422" i="18"/>
  <c r="J231" i="18"/>
  <c r="J287" i="18"/>
  <c r="J347" i="18"/>
  <c r="J351" i="18"/>
  <c r="J355" i="18"/>
  <c r="J369" i="18"/>
  <c r="J375" i="18"/>
  <c r="J399" i="18"/>
  <c r="J401" i="18"/>
  <c r="J409" i="18"/>
  <c r="J417" i="18"/>
  <c r="J371" i="18"/>
  <c r="J413" i="18"/>
  <c r="J243" i="18"/>
  <c r="J261" i="18"/>
  <c r="J308" i="18"/>
  <c r="J316" i="18"/>
  <c r="J326" i="18"/>
  <c r="J365" i="18"/>
  <c r="J373" i="18"/>
  <c r="J377" i="18"/>
  <c r="J385" i="18"/>
  <c r="J397" i="18"/>
  <c r="J416" i="18"/>
  <c r="J425" i="18"/>
  <c r="J443" i="18"/>
  <c r="J446" i="18"/>
  <c r="J453" i="18"/>
  <c r="J462" i="18"/>
  <c r="J470" i="18"/>
  <c r="J476" i="18"/>
  <c r="J484" i="18"/>
  <c r="J507" i="18"/>
  <c r="J515" i="18"/>
  <c r="J523" i="18"/>
  <c r="J404" i="18"/>
  <c r="J406" i="18"/>
  <c r="J450" i="18"/>
  <c r="J460" i="18"/>
  <c r="J509" i="18"/>
  <c r="J517" i="18"/>
  <c r="J525" i="18"/>
  <c r="J408" i="18"/>
  <c r="J432" i="18"/>
  <c r="J434" i="18"/>
  <c r="J436" i="18"/>
  <c r="J438" i="18"/>
  <c r="J478" i="18"/>
  <c r="J480" i="18"/>
  <c r="J511" i="18"/>
  <c r="J519" i="18"/>
  <c r="J527" i="18"/>
  <c r="J423" i="18"/>
  <c r="J426" i="18"/>
  <c r="J435" i="18"/>
  <c r="J439" i="18"/>
  <c r="J442" i="18"/>
  <c r="J454" i="18"/>
  <c r="J468" i="18"/>
  <c r="J482" i="18"/>
  <c r="J496" i="18"/>
  <c r="J500" i="18"/>
  <c r="J505" i="18"/>
  <c r="J513" i="18"/>
  <c r="J521" i="18"/>
  <c r="AR17" i="18"/>
  <c r="AR18" i="18"/>
  <c r="AO2" i="18"/>
  <c r="BC139" i="18"/>
  <c r="BC135" i="18"/>
  <c r="BC131" i="18"/>
  <c r="BC127" i="18"/>
  <c r="BC123" i="18"/>
  <c r="BC119" i="18"/>
  <c r="BC115" i="18"/>
  <c r="BC137" i="18"/>
  <c r="BC133" i="18"/>
  <c r="BC129" i="18"/>
  <c r="BC125" i="18"/>
  <c r="BC121" i="18"/>
  <c r="BC117" i="18"/>
  <c r="BC113" i="18"/>
  <c r="BC14" i="18"/>
  <c r="BC24" i="18"/>
  <c r="BC28" i="18"/>
  <c r="BC32" i="18"/>
  <c r="BC36" i="18"/>
  <c r="BC40" i="18"/>
  <c r="BC44" i="18"/>
  <c r="BC48" i="18"/>
  <c r="BC52" i="18"/>
  <c r="BC56" i="18"/>
  <c r="BC60" i="18"/>
  <c r="BC64" i="18"/>
  <c r="BC68" i="18"/>
  <c r="BC72" i="18"/>
  <c r="BC76" i="18"/>
  <c r="BC80" i="18"/>
  <c r="BC84" i="18"/>
  <c r="BC88" i="18"/>
  <c r="BC92" i="18"/>
  <c r="BC96" i="18"/>
  <c r="BC100" i="18"/>
  <c r="BC104" i="18"/>
  <c r="BC108" i="18"/>
  <c r="BC112" i="18"/>
  <c r="BC126" i="18"/>
  <c r="BC128" i="18"/>
  <c r="BC13" i="18"/>
  <c r="BC19" i="18"/>
  <c r="BC23" i="18"/>
  <c r="BC27" i="18"/>
  <c r="BC31" i="18"/>
  <c r="BC35" i="18"/>
  <c r="BC39" i="18"/>
  <c r="BC43" i="18"/>
  <c r="BC47" i="18"/>
  <c r="BC51" i="18"/>
  <c r="BC55" i="18"/>
  <c r="BC59" i="18"/>
  <c r="BC63" i="18"/>
  <c r="BC67" i="18"/>
  <c r="BC71" i="18"/>
  <c r="BC75" i="18"/>
  <c r="BC79" i="18"/>
  <c r="BC83" i="18"/>
  <c r="BC87" i="18"/>
  <c r="BC91" i="18"/>
  <c r="BC95" i="18"/>
  <c r="BC99" i="18"/>
  <c r="BC103" i="18"/>
  <c r="BC107" i="18"/>
  <c r="BC111" i="18"/>
  <c r="BC114" i="18"/>
  <c r="J122" i="18"/>
  <c r="J124" i="18"/>
  <c r="BC130" i="18"/>
  <c r="BC132" i="18"/>
  <c r="BC134" i="18"/>
  <c r="J138" i="18"/>
  <c r="J146" i="18"/>
  <c r="J154" i="18"/>
  <c r="J162" i="18"/>
  <c r="J170" i="18"/>
  <c r="J176" i="18"/>
  <c r="J180" i="18"/>
  <c r="BC34" i="18"/>
  <c r="BC38" i="18"/>
  <c r="BC42" i="18"/>
  <c r="BC46" i="18"/>
  <c r="BC50" i="18"/>
  <c r="BC54" i="18"/>
  <c r="BC58" i="18"/>
  <c r="BC62" i="18"/>
  <c r="BC66" i="18"/>
  <c r="BC70" i="18"/>
  <c r="BC74" i="18"/>
  <c r="BC78" i="18"/>
  <c r="BC82" i="18"/>
  <c r="BC86" i="18"/>
  <c r="BC90" i="18"/>
  <c r="BC94" i="18"/>
  <c r="BC98" i="18"/>
  <c r="BC102" i="18"/>
  <c r="BC106" i="18"/>
  <c r="BC110" i="18"/>
  <c r="BC116" i="18"/>
  <c r="BC118" i="18"/>
  <c r="BC120" i="18"/>
  <c r="J126" i="18"/>
  <c r="J128" i="18"/>
  <c r="BC136" i="18"/>
  <c r="J144" i="18"/>
  <c r="J145" i="18"/>
  <c r="J152" i="18"/>
  <c r="J153" i="18"/>
  <c r="J160" i="18"/>
  <c r="J161" i="18"/>
  <c r="J168" i="18"/>
  <c r="J169" i="18"/>
  <c r="BC16" i="18"/>
  <c r="BC17" i="18"/>
  <c r="BC18" i="18"/>
  <c r="BC22" i="18"/>
  <c r="BC26" i="18"/>
  <c r="BC30" i="18"/>
  <c r="BC15" i="18"/>
  <c r="BC21" i="18"/>
  <c r="BC25" i="18"/>
  <c r="BC29" i="18"/>
  <c r="BC33" i="18"/>
  <c r="BC37" i="18"/>
  <c r="BC41" i="18"/>
  <c r="BC45" i="18"/>
  <c r="BC49" i="18"/>
  <c r="BC53" i="18"/>
  <c r="BC57" i="18"/>
  <c r="BC61" i="18"/>
  <c r="BC65" i="18"/>
  <c r="BC69" i="18"/>
  <c r="BC73" i="18"/>
  <c r="BC77" i="18"/>
  <c r="BC81" i="18"/>
  <c r="BC85" i="18"/>
  <c r="BC89" i="18"/>
  <c r="BC93" i="18"/>
  <c r="BC97" i="18"/>
  <c r="BC101" i="18"/>
  <c r="BC105" i="18"/>
  <c r="BC109" i="18"/>
  <c r="BC122" i="18"/>
  <c r="BC124" i="18"/>
  <c r="J130" i="18"/>
  <c r="BC138" i="18"/>
  <c r="J142" i="18"/>
  <c r="J143" i="18"/>
  <c r="J150" i="18"/>
  <c r="J151" i="18"/>
  <c r="J159" i="18"/>
  <c r="J166" i="18"/>
  <c r="J167" i="18"/>
  <c r="J178" i="18"/>
  <c r="J182" i="18"/>
  <c r="J200" i="18"/>
  <c r="J202" i="18"/>
  <c r="J204" i="18"/>
  <c r="J210" i="18"/>
  <c r="J212" i="18"/>
  <c r="J214" i="18"/>
  <c r="J216" i="18"/>
  <c r="J218" i="18"/>
  <c r="J220" i="18"/>
  <c r="J222" i="18"/>
  <c r="J226" i="18"/>
  <c r="J230" i="18"/>
  <c r="J234" i="18"/>
  <c r="J238" i="18"/>
  <c r="J242" i="18"/>
  <c r="J246" i="18"/>
  <c r="J250" i="18"/>
  <c r="J254" i="18"/>
  <c r="J258" i="18"/>
  <c r="J262" i="18"/>
  <c r="J266" i="18"/>
  <c r="J270" i="18"/>
  <c r="J274" i="18"/>
  <c r="J278" i="18"/>
  <c r="J282" i="18"/>
  <c r="J286" i="18"/>
  <c r="J290" i="18"/>
  <c r="J294" i="18"/>
  <c r="J298" i="18"/>
  <c r="J194" i="18"/>
  <c r="J196" i="18"/>
  <c r="J198" i="18"/>
  <c r="J208" i="18"/>
  <c r="J224" i="18"/>
  <c r="J228" i="18"/>
  <c r="J232" i="18"/>
  <c r="J236" i="18"/>
  <c r="J240" i="18"/>
  <c r="J244" i="18"/>
  <c r="J248" i="18"/>
  <c r="J252" i="18"/>
  <c r="J256" i="18"/>
  <c r="J260" i="18"/>
  <c r="J264" i="18"/>
  <c r="J268" i="18"/>
  <c r="J272" i="18"/>
  <c r="J276" i="18"/>
  <c r="J280" i="18"/>
  <c r="J284" i="18"/>
  <c r="J288" i="18"/>
  <c r="J292" i="18"/>
  <c r="J296" i="18"/>
  <c r="J300" i="18"/>
  <c r="J338" i="18"/>
  <c r="J357" i="18"/>
  <c r="J349" i="18"/>
  <c r="J350" i="18"/>
  <c r="J361" i="18"/>
  <c r="J348" i="18"/>
  <c r="J345" i="18"/>
  <c r="J346" i="18"/>
  <c r="J353" i="18"/>
  <c r="J354" i="18"/>
  <c r="J359" i="18"/>
  <c r="J363" i="18"/>
  <c r="J503" i="18"/>
  <c r="J466" i="18"/>
  <c r="J467" i="18"/>
  <c r="J474" i="18"/>
  <c r="J475" i="18"/>
  <c r="J481" i="18"/>
  <c r="J485" i="18"/>
  <c r="J464" i="18"/>
  <c r="J465" i="18"/>
  <c r="J472" i="18"/>
  <c r="J473" i="18"/>
  <c r="J479" i="18"/>
  <c r="J483" i="18"/>
  <c r="J501" i="1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2" i="8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2" i="8"/>
  <c r="E7" i="2" l="1"/>
  <c r="E13" i="2"/>
  <c r="E12" i="2"/>
  <c r="E11" i="2"/>
  <c r="AN317" i="18"/>
  <c r="AN74" i="18"/>
  <c r="AN32" i="18"/>
  <c r="E8" i="2"/>
  <c r="E9" i="2"/>
  <c r="AN493" i="18"/>
  <c r="AN333" i="18"/>
  <c r="D14" i="2"/>
  <c r="D7" i="2"/>
  <c r="C65" i="2"/>
  <c r="D11" i="2"/>
  <c r="G85" i="2"/>
  <c r="C64" i="2"/>
  <c r="I7" i="2" a="1"/>
  <c r="I7" i="2" s="1"/>
  <c r="C66" i="2"/>
  <c r="F14" i="2" a="1"/>
  <c r="F14" i="2" s="1"/>
  <c r="F11" i="2" a="1"/>
  <c r="F11" i="2" s="1"/>
  <c r="H13" i="2" a="1"/>
  <c r="H13" i="2" s="1"/>
  <c r="F9" i="2" a="1"/>
  <c r="F9" i="2" s="1"/>
  <c r="I14" i="2" a="1"/>
  <c r="I14" i="2" s="1"/>
  <c r="C71" i="2"/>
  <c r="C69" i="2"/>
  <c r="D8" i="2"/>
  <c r="D13" i="2"/>
  <c r="G86" i="2"/>
  <c r="I11" i="2" a="1"/>
  <c r="I11" i="2" s="1"/>
  <c r="G9" i="2" a="1"/>
  <c r="G9" i="2" s="1"/>
  <c r="I8" i="2" a="1"/>
  <c r="I8" i="2" s="1"/>
  <c r="H6" i="2" a="1"/>
  <c r="H6" i="2" s="1"/>
  <c r="I9" i="2" a="1"/>
  <c r="I9" i="2" s="1"/>
  <c r="G7" i="2" a="1"/>
  <c r="G7" i="2" s="1"/>
  <c r="F12" i="2" a="1"/>
  <c r="F12" i="2" s="1"/>
  <c r="H10" i="2" a="1"/>
  <c r="H10" i="2" s="1"/>
  <c r="F7" i="2" a="1"/>
  <c r="F7" i="2" s="1"/>
  <c r="G83" i="2"/>
  <c r="D6" i="2"/>
  <c r="C63" i="2"/>
  <c r="C74" i="2"/>
  <c r="F6" i="2" a="1"/>
  <c r="F6" i="2" s="1"/>
  <c r="H14" i="2" a="1"/>
  <c r="H14" i="2" s="1"/>
  <c r="F10" i="2" a="1"/>
  <c r="F10" i="2" s="1"/>
  <c r="G84" i="2"/>
  <c r="H7" i="2" a="1"/>
  <c r="H7" i="2" s="1"/>
  <c r="G13" i="2" a="1"/>
  <c r="G13" i="2" s="1"/>
  <c r="I12" i="2" a="1"/>
  <c r="I12" i="2" s="1"/>
  <c r="G10" i="2" a="1"/>
  <c r="G10" i="2" s="1"/>
  <c r="I13" i="2" a="1"/>
  <c r="I13" i="2" s="1"/>
  <c r="G11" i="2" a="1"/>
  <c r="G11" i="2" s="1"/>
  <c r="C72" i="2"/>
  <c r="C67" i="2"/>
  <c r="H11" i="2" a="1"/>
  <c r="H11" i="2" s="1"/>
  <c r="F8" i="2" a="1"/>
  <c r="F8" i="2" s="1"/>
  <c r="H8" i="2" a="1"/>
  <c r="H8" i="2" s="1"/>
  <c r="G14" i="2" a="1"/>
  <c r="G14" i="2" s="1"/>
  <c r="H9" i="2" a="1"/>
  <c r="H9" i="2" s="1"/>
  <c r="G6" i="2" a="1"/>
  <c r="G6" i="2" s="1"/>
  <c r="I10" i="2" a="1"/>
  <c r="I10" i="2" s="1"/>
  <c r="G8" i="2" a="1"/>
  <c r="G8" i="2" s="1"/>
  <c r="F13" i="2" a="1"/>
  <c r="F13" i="2" s="1"/>
  <c r="C76" i="2"/>
  <c r="D12" i="2"/>
  <c r="C73" i="2"/>
  <c r="C68" i="2"/>
  <c r="D9" i="2"/>
  <c r="D10" i="2"/>
  <c r="K10" i="2" s="1"/>
  <c r="I6" i="2" a="1"/>
  <c r="I6" i="2" s="1"/>
  <c r="H12" i="2" a="1"/>
  <c r="H12" i="2" s="1"/>
  <c r="C70" i="2"/>
  <c r="C75" i="2"/>
  <c r="AR7" i="18"/>
  <c r="J9" i="2" l="1"/>
  <c r="K12" i="2"/>
  <c r="J13" i="2"/>
  <c r="K7" i="2"/>
  <c r="J7" i="2"/>
  <c r="J6" i="2"/>
  <c r="K14" i="2"/>
  <c r="J8" i="2"/>
  <c r="J11" i="2"/>
  <c r="J14" i="2"/>
  <c r="K9" i="2"/>
  <c r="K6" i="2"/>
  <c r="K13" i="2"/>
  <c r="K8" i="2"/>
  <c r="K11" i="2"/>
  <c r="J12" i="2"/>
  <c r="J10" i="2"/>
  <c r="G5" i="8" l="1"/>
  <c r="O5" i="8" s="1"/>
  <c r="G6" i="8"/>
  <c r="O6" i="8" s="1"/>
  <c r="G8" i="8"/>
  <c r="O8" i="8" s="1"/>
  <c r="G10" i="8"/>
  <c r="O10" i="8" s="1"/>
  <c r="G11" i="8"/>
  <c r="O11" i="8" s="1"/>
  <c r="G15" i="8"/>
  <c r="O15" i="8" s="1"/>
  <c r="G16" i="8"/>
  <c r="O16" i="8" s="1"/>
  <c r="G18" i="8"/>
  <c r="O18" i="8" s="1"/>
  <c r="G20" i="8"/>
  <c r="O20" i="8" s="1"/>
  <c r="G21" i="8"/>
  <c r="O21" i="8" s="1"/>
  <c r="G22" i="8"/>
  <c r="O22" i="8" s="1"/>
  <c r="G23" i="8"/>
  <c r="O23" i="8" s="1"/>
  <c r="G24" i="8"/>
  <c r="O24" i="8" s="1"/>
  <c r="G25" i="8"/>
  <c r="O25" i="8" s="1"/>
  <c r="G26" i="8"/>
  <c r="O26" i="8" s="1"/>
  <c r="G27" i="8"/>
  <c r="O27" i="8" s="1"/>
  <c r="G28" i="8"/>
  <c r="O28" i="8" s="1"/>
  <c r="G29" i="8"/>
  <c r="O29" i="8" s="1"/>
  <c r="G30" i="8"/>
  <c r="O30" i="8" s="1"/>
  <c r="G32" i="8"/>
  <c r="O32" i="8" s="1"/>
  <c r="G33" i="8"/>
  <c r="O33" i="8" s="1"/>
  <c r="G34" i="8"/>
  <c r="O34" i="8" s="1"/>
  <c r="G35" i="8"/>
  <c r="O35" i="8" s="1"/>
  <c r="G36" i="8"/>
  <c r="O36" i="8" s="1"/>
  <c r="G37" i="8"/>
  <c r="O37" i="8" s="1"/>
  <c r="G38" i="8"/>
  <c r="O38" i="8" s="1"/>
  <c r="G43" i="8"/>
  <c r="O43" i="8" s="1"/>
  <c r="G44" i="8"/>
  <c r="O44" i="8" s="1"/>
  <c r="G45" i="8"/>
  <c r="O45" i="8" s="1"/>
  <c r="G46" i="8"/>
  <c r="O46" i="8" s="1"/>
  <c r="G48" i="8"/>
  <c r="O48" i="8" s="1"/>
  <c r="G49" i="8"/>
  <c r="O49" i="8" s="1"/>
  <c r="G51" i="8"/>
  <c r="O51" i="8" s="1"/>
  <c r="G52" i="8"/>
  <c r="O52" i="8" s="1"/>
  <c r="G53" i="8"/>
  <c r="O53" i="8" s="1"/>
  <c r="G54" i="8"/>
  <c r="O54" i="8" s="1"/>
  <c r="G55" i="8"/>
  <c r="O55" i="8" s="1"/>
  <c r="G56" i="8"/>
  <c r="O56" i="8" s="1"/>
  <c r="G57" i="8"/>
  <c r="O57" i="8" s="1"/>
  <c r="G58" i="8"/>
  <c r="O58" i="8" s="1"/>
  <c r="G60" i="8"/>
  <c r="O60" i="8" s="1"/>
  <c r="G62" i="8"/>
  <c r="O62" i="8" s="1"/>
  <c r="G63" i="8"/>
  <c r="O63" i="8" s="1"/>
  <c r="G64" i="8"/>
  <c r="O64" i="8" s="1"/>
  <c r="G65" i="8"/>
  <c r="O65" i="8" s="1"/>
  <c r="G66" i="8"/>
  <c r="O66" i="8" s="1"/>
  <c r="G70" i="8"/>
  <c r="O70" i="8" s="1"/>
  <c r="G71" i="8"/>
  <c r="O71" i="8" s="1"/>
  <c r="G74" i="8"/>
  <c r="O74" i="8" s="1"/>
  <c r="G75" i="8"/>
  <c r="O75" i="8" s="1"/>
  <c r="G77" i="8"/>
  <c r="O77" i="8" s="1"/>
  <c r="G78" i="8"/>
  <c r="O78" i="8" s="1"/>
  <c r="G80" i="8"/>
  <c r="O80" i="8" s="1"/>
  <c r="G81" i="8"/>
  <c r="O81" i="8" s="1"/>
  <c r="G85" i="8"/>
  <c r="O85" i="8" s="1"/>
  <c r="G86" i="8"/>
  <c r="O86" i="8" s="1"/>
  <c r="G87" i="8"/>
  <c r="O87" i="8" s="1"/>
  <c r="G89" i="8"/>
  <c r="O89" i="8" s="1"/>
  <c r="G90" i="8"/>
  <c r="O90" i="8" s="1"/>
  <c r="G92" i="8"/>
  <c r="O92" i="8" s="1"/>
  <c r="G93" i="8"/>
  <c r="O93" i="8" s="1"/>
  <c r="G95" i="8"/>
  <c r="O95" i="8" s="1"/>
  <c r="G96" i="8"/>
  <c r="O96" i="8" s="1"/>
  <c r="G98" i="8"/>
  <c r="O98" i="8" s="1"/>
  <c r="G100" i="8"/>
  <c r="O100" i="8" s="1"/>
  <c r="G101" i="8"/>
  <c r="O101" i="8" s="1"/>
  <c r="G102" i="8"/>
  <c r="O102" i="8" s="1"/>
  <c r="G103" i="8"/>
  <c r="O103" i="8" s="1"/>
  <c r="G104" i="8"/>
  <c r="O104" i="8" s="1"/>
  <c r="G105" i="8"/>
  <c r="O105" i="8" s="1"/>
  <c r="G106" i="8"/>
  <c r="O106" i="8" s="1"/>
  <c r="G107" i="8"/>
  <c r="O107" i="8" s="1"/>
  <c r="G108" i="8"/>
  <c r="O108" i="8" s="1"/>
  <c r="G110" i="8"/>
  <c r="O110" i="8" s="1"/>
  <c r="G112" i="8"/>
  <c r="O112" i="8" s="1"/>
  <c r="G115" i="8"/>
  <c r="O115" i="8" s="1"/>
  <c r="G116" i="8"/>
  <c r="O116" i="8" s="1"/>
  <c r="G117" i="8"/>
  <c r="O117" i="8" s="1"/>
  <c r="G118" i="8"/>
  <c r="O118" i="8" s="1"/>
  <c r="G119" i="8"/>
  <c r="O119" i="8" s="1"/>
  <c r="G120" i="8"/>
  <c r="O120" i="8" s="1"/>
  <c r="G121" i="8"/>
  <c r="O121" i="8" s="1"/>
  <c r="G123" i="8"/>
  <c r="O123" i="8" s="1"/>
  <c r="G125" i="8"/>
  <c r="O125" i="8" s="1"/>
  <c r="G126" i="8"/>
  <c r="O126" i="8" s="1"/>
  <c r="G127" i="8"/>
  <c r="O127" i="8" s="1"/>
  <c r="G128" i="8"/>
  <c r="O128" i="8" s="1"/>
  <c r="G129" i="8"/>
  <c r="O129" i="8" s="1"/>
  <c r="G131" i="8"/>
  <c r="O131" i="8" s="1"/>
  <c r="G132" i="8"/>
  <c r="O132" i="8" s="1"/>
  <c r="G133" i="8"/>
  <c r="O133" i="8" s="1"/>
  <c r="G135" i="8"/>
  <c r="O135" i="8" s="1"/>
  <c r="G139" i="8"/>
  <c r="O139" i="8" s="1"/>
  <c r="G140" i="8"/>
  <c r="O140" i="8" s="1"/>
  <c r="G141" i="8"/>
  <c r="O141" i="8" s="1"/>
  <c r="G143" i="8"/>
  <c r="O143" i="8" s="1"/>
  <c r="G144" i="8"/>
  <c r="O144" i="8" s="1"/>
  <c r="G145" i="8"/>
  <c r="O145" i="8" s="1"/>
  <c r="G146" i="8"/>
  <c r="O146" i="8" s="1"/>
  <c r="G147" i="8"/>
  <c r="O147" i="8" s="1"/>
  <c r="G151" i="8"/>
  <c r="O151" i="8" s="1"/>
  <c r="G152" i="8"/>
  <c r="O152" i="8" s="1"/>
  <c r="G153" i="8"/>
  <c r="O153" i="8" s="1"/>
  <c r="G155" i="8"/>
  <c r="O155" i="8" s="1"/>
  <c r="G156" i="8"/>
  <c r="O156" i="8" s="1"/>
  <c r="G158" i="8"/>
  <c r="O158" i="8" s="1"/>
  <c r="G161" i="8"/>
  <c r="O161" i="8" s="1"/>
  <c r="G162" i="8"/>
  <c r="O162" i="8" s="1"/>
  <c r="G163" i="8"/>
  <c r="O163" i="8" s="1"/>
  <c r="G164" i="8"/>
  <c r="O164" i="8" s="1"/>
  <c r="G165" i="8"/>
  <c r="O165" i="8" s="1"/>
  <c r="G169" i="8"/>
  <c r="O169" i="8" s="1"/>
  <c r="G170" i="8"/>
  <c r="O170" i="8" s="1"/>
  <c r="G171" i="8"/>
  <c r="O171" i="8" s="1"/>
  <c r="G172" i="8"/>
  <c r="O172" i="8" s="1"/>
  <c r="G174" i="8"/>
  <c r="O174" i="8" s="1"/>
  <c r="G176" i="8"/>
  <c r="O176" i="8" s="1"/>
  <c r="G177" i="8"/>
  <c r="O177" i="8" s="1"/>
  <c r="G178" i="8"/>
  <c r="O178" i="8" s="1"/>
  <c r="G179" i="8"/>
  <c r="O179" i="8" s="1"/>
  <c r="G180" i="8"/>
  <c r="O180" i="8" s="1"/>
  <c r="G182" i="8"/>
  <c r="O182" i="8" s="1"/>
  <c r="G183" i="8"/>
  <c r="O183" i="8" s="1"/>
  <c r="G184" i="8"/>
  <c r="O184" i="8" s="1"/>
  <c r="G185" i="8"/>
  <c r="O185" i="8" s="1"/>
  <c r="G186" i="8"/>
  <c r="O186" i="8" s="1"/>
  <c r="G187" i="8"/>
  <c r="O187" i="8" s="1"/>
  <c r="G190" i="8"/>
  <c r="O190" i="8" s="1"/>
  <c r="G191" i="8"/>
  <c r="O191" i="8" s="1"/>
  <c r="G192" i="8"/>
  <c r="O192" i="8" s="1"/>
  <c r="G193" i="8"/>
  <c r="O193" i="8" s="1"/>
  <c r="G194" i="8"/>
  <c r="O194" i="8" s="1"/>
  <c r="G195" i="8"/>
  <c r="O195" i="8" s="1"/>
  <c r="G196" i="8"/>
  <c r="O196" i="8" s="1"/>
  <c r="G197" i="8"/>
  <c r="O197" i="8" s="1"/>
  <c r="G198" i="8"/>
  <c r="O198" i="8" s="1"/>
  <c r="G200" i="8"/>
  <c r="O200" i="8" s="1"/>
  <c r="G201" i="8"/>
  <c r="O201" i="8" s="1"/>
  <c r="G202" i="8"/>
  <c r="O202" i="8" s="1"/>
  <c r="G203" i="8"/>
  <c r="O203" i="8" s="1"/>
  <c r="G204" i="8"/>
  <c r="O204" i="8" s="1"/>
  <c r="G207" i="8"/>
  <c r="O207" i="8" s="1"/>
  <c r="G210" i="8"/>
  <c r="O210" i="8" s="1"/>
  <c r="G211" i="8"/>
  <c r="O211" i="8" s="1"/>
  <c r="G213" i="8"/>
  <c r="O213" i="8" s="1"/>
  <c r="G214" i="8"/>
  <c r="O214" i="8" s="1"/>
  <c r="G215" i="8"/>
  <c r="O215" i="8" s="1"/>
  <c r="G216" i="8"/>
  <c r="O216" i="8" s="1"/>
  <c r="G217" i="8"/>
  <c r="O217" i="8" s="1"/>
  <c r="G218" i="8"/>
  <c r="O218" i="8" s="1"/>
  <c r="G219" i="8"/>
  <c r="O219" i="8" s="1"/>
  <c r="G220" i="8"/>
  <c r="O220" i="8" s="1"/>
  <c r="G221" i="8"/>
  <c r="O221" i="8" s="1"/>
  <c r="G222" i="8"/>
  <c r="O222" i="8" s="1"/>
  <c r="G223" i="8"/>
  <c r="O223" i="8" s="1"/>
  <c r="G224" i="8"/>
  <c r="O224" i="8" s="1"/>
  <c r="G225" i="8"/>
  <c r="O225" i="8" s="1"/>
  <c r="G226" i="8"/>
  <c r="O226" i="8" s="1"/>
  <c r="G228" i="8"/>
  <c r="O228" i="8" s="1"/>
  <c r="G229" i="8"/>
  <c r="O229" i="8" s="1"/>
  <c r="G230" i="8"/>
  <c r="O230" i="8" s="1"/>
  <c r="G232" i="8"/>
  <c r="O232" i="8" s="1"/>
  <c r="G233" i="8"/>
  <c r="O233" i="8" s="1"/>
  <c r="G234" i="8"/>
  <c r="O234" i="8" s="1"/>
  <c r="G235" i="8"/>
  <c r="O235" i="8" s="1"/>
  <c r="G236" i="8"/>
  <c r="O236" i="8" s="1"/>
  <c r="G237" i="8"/>
  <c r="O237" i="8" s="1"/>
  <c r="G239" i="8"/>
  <c r="O239" i="8" s="1"/>
  <c r="G240" i="8"/>
  <c r="O240" i="8" s="1"/>
  <c r="G241" i="8"/>
  <c r="O241" i="8" s="1"/>
  <c r="G244" i="8"/>
  <c r="O244" i="8" s="1"/>
  <c r="G245" i="8"/>
  <c r="O245" i="8" s="1"/>
  <c r="G246" i="8"/>
  <c r="O246" i="8" s="1"/>
  <c r="G247" i="8"/>
  <c r="O247" i="8" s="1"/>
  <c r="G248" i="8"/>
  <c r="O248" i="8" s="1"/>
  <c r="G249" i="8"/>
  <c r="O249" i="8" s="1"/>
  <c r="G250" i="8"/>
  <c r="O250" i="8" s="1"/>
  <c r="G251" i="8"/>
  <c r="O251" i="8" s="1"/>
  <c r="G252" i="8"/>
  <c r="O252" i="8" s="1"/>
  <c r="G253" i="8"/>
  <c r="O253" i="8" s="1"/>
  <c r="G254" i="8"/>
  <c r="O254" i="8" s="1"/>
  <c r="G255" i="8"/>
  <c r="O255" i="8" s="1"/>
  <c r="G256" i="8"/>
  <c r="O256" i="8" s="1"/>
  <c r="G257" i="8"/>
  <c r="O257" i="8" s="1"/>
  <c r="G258" i="8"/>
  <c r="O258" i="8" s="1"/>
  <c r="G259" i="8"/>
  <c r="O259" i="8" s="1"/>
  <c r="G260" i="8"/>
  <c r="O260" i="8" s="1"/>
  <c r="G262" i="8"/>
  <c r="O262" i="8" s="1"/>
  <c r="G263" i="8"/>
  <c r="O263" i="8" s="1"/>
  <c r="G264" i="8"/>
  <c r="O264" i="8" s="1"/>
  <c r="G265" i="8"/>
  <c r="O265" i="8" s="1"/>
  <c r="G266" i="8"/>
  <c r="O266" i="8" s="1"/>
  <c r="G267" i="8"/>
  <c r="O267" i="8" s="1"/>
  <c r="G268" i="8"/>
  <c r="O268" i="8" s="1"/>
  <c r="G269" i="8"/>
  <c r="O269" i="8" s="1"/>
  <c r="G270" i="8"/>
  <c r="O270" i="8" s="1"/>
  <c r="G271" i="8"/>
  <c r="O271" i="8" s="1"/>
  <c r="G272" i="8"/>
  <c r="O272" i="8" s="1"/>
  <c r="G273" i="8"/>
  <c r="O273" i="8" s="1"/>
  <c r="G274" i="8"/>
  <c r="O274" i="8" s="1"/>
  <c r="G275" i="8"/>
  <c r="O275" i="8" s="1"/>
  <c r="G276" i="8"/>
  <c r="O276" i="8" s="1"/>
  <c r="G278" i="8"/>
  <c r="O278" i="8" s="1"/>
  <c r="G279" i="8"/>
  <c r="O279" i="8" s="1"/>
  <c r="G280" i="8"/>
  <c r="O280" i="8" s="1"/>
  <c r="G281" i="8"/>
  <c r="O281" i="8" s="1"/>
  <c r="G284" i="8"/>
  <c r="O284" i="8" s="1"/>
  <c r="G285" i="8"/>
  <c r="O285" i="8" s="1"/>
  <c r="G286" i="8"/>
  <c r="O286" i="8" s="1"/>
  <c r="G288" i="8"/>
  <c r="O288" i="8" s="1"/>
  <c r="G289" i="8"/>
  <c r="O289" i="8" s="1"/>
  <c r="G290" i="8"/>
  <c r="O290" i="8" s="1"/>
  <c r="G292" i="8"/>
  <c r="O292" i="8" s="1"/>
  <c r="G294" i="8"/>
  <c r="O294" i="8" s="1"/>
  <c r="G295" i="8"/>
  <c r="O295" i="8" s="1"/>
  <c r="G296" i="8"/>
  <c r="O296" i="8" s="1"/>
  <c r="G297" i="8"/>
  <c r="O297" i="8" s="1"/>
  <c r="G298" i="8"/>
  <c r="O298" i="8" s="1"/>
  <c r="G299" i="8"/>
  <c r="O299" i="8" s="1"/>
  <c r="G300" i="8"/>
  <c r="O300" i="8" s="1"/>
  <c r="G301" i="8"/>
  <c r="O301" i="8" s="1"/>
  <c r="G302" i="8"/>
  <c r="O302" i="8" s="1"/>
  <c r="G303" i="8"/>
  <c r="O303" i="8" s="1"/>
  <c r="G304" i="8"/>
  <c r="O304" i="8" s="1"/>
  <c r="G305" i="8"/>
  <c r="O305" i="8" s="1"/>
  <c r="G306" i="8"/>
  <c r="O306" i="8" s="1"/>
  <c r="G307" i="8"/>
  <c r="O307" i="8" s="1"/>
  <c r="G308" i="8"/>
  <c r="O308" i="8" s="1"/>
  <c r="G309" i="8"/>
  <c r="O309" i="8" s="1"/>
  <c r="G310" i="8"/>
  <c r="O310" i="8" s="1"/>
  <c r="G311" i="8"/>
  <c r="O311" i="8" s="1"/>
  <c r="G312" i="8"/>
  <c r="O312" i="8" s="1"/>
  <c r="G313" i="8"/>
  <c r="O313" i="8" s="1"/>
  <c r="G314" i="8"/>
  <c r="O314" i="8" s="1"/>
  <c r="G315" i="8"/>
  <c r="O315" i="8" s="1"/>
  <c r="G316" i="8"/>
  <c r="O316" i="8" s="1"/>
  <c r="G317" i="8"/>
  <c r="O317" i="8" s="1"/>
  <c r="G318" i="8"/>
  <c r="O318" i="8" s="1"/>
  <c r="G319" i="8"/>
  <c r="O319" i="8" s="1"/>
  <c r="G320" i="8"/>
  <c r="O320" i="8" s="1"/>
  <c r="G321" i="8"/>
  <c r="O321" i="8" s="1"/>
  <c r="G322" i="8"/>
  <c r="O322" i="8" s="1"/>
  <c r="G323" i="8"/>
  <c r="O323" i="8" s="1"/>
  <c r="G325" i="8"/>
  <c r="O325" i="8" s="1"/>
  <c r="G326" i="8"/>
  <c r="O326" i="8" s="1"/>
  <c r="G327" i="8"/>
  <c r="O327" i="8" s="1"/>
  <c r="G328" i="8"/>
  <c r="O328" i="8" s="1"/>
  <c r="G331" i="8"/>
  <c r="O331" i="8" s="1"/>
  <c r="G332" i="8"/>
  <c r="O332" i="8" s="1"/>
  <c r="G333" i="8"/>
  <c r="O333" i="8" s="1"/>
  <c r="G334" i="8"/>
  <c r="O334" i="8" s="1"/>
  <c r="G335" i="8"/>
  <c r="O335" i="8" s="1"/>
  <c r="G336" i="8"/>
  <c r="O336" i="8" s="1"/>
  <c r="G337" i="8"/>
  <c r="O337" i="8" s="1"/>
  <c r="G338" i="8"/>
  <c r="O338" i="8" s="1"/>
  <c r="G340" i="8"/>
  <c r="O340" i="8" s="1"/>
  <c r="G341" i="8"/>
  <c r="O341" i="8" s="1"/>
  <c r="G342" i="8"/>
  <c r="O342" i="8" s="1"/>
  <c r="G343" i="8"/>
  <c r="O343" i="8" s="1"/>
  <c r="G344" i="8"/>
  <c r="O344" i="8" s="1"/>
  <c r="G346" i="8"/>
  <c r="O346" i="8" s="1"/>
  <c r="G347" i="8"/>
  <c r="O347" i="8" s="1"/>
  <c r="G348" i="8"/>
  <c r="O348" i="8" s="1"/>
  <c r="G349" i="8"/>
  <c r="O349" i="8" s="1"/>
  <c r="G350" i="8"/>
  <c r="O350" i="8" s="1"/>
  <c r="G351" i="8"/>
  <c r="O351" i="8" s="1"/>
  <c r="G352" i="8"/>
  <c r="O352" i="8" s="1"/>
  <c r="G353" i="8"/>
  <c r="O353" i="8" s="1"/>
  <c r="G354" i="8"/>
  <c r="O354" i="8" s="1"/>
  <c r="G355" i="8"/>
  <c r="O355" i="8" s="1"/>
  <c r="G356" i="8"/>
  <c r="O356" i="8" s="1"/>
  <c r="G357" i="8"/>
  <c r="O357" i="8" s="1"/>
  <c r="G358" i="8"/>
  <c r="O358" i="8" s="1"/>
  <c r="G360" i="8"/>
  <c r="O360" i="8" s="1"/>
  <c r="G361" i="8"/>
  <c r="O361" i="8" s="1"/>
  <c r="G362" i="8"/>
  <c r="O362" i="8" s="1"/>
  <c r="G363" i="8"/>
  <c r="O363" i="8" s="1"/>
  <c r="G364" i="8"/>
  <c r="O364" i="8" s="1"/>
  <c r="G365" i="8"/>
  <c r="O365" i="8" s="1"/>
  <c r="G366" i="8"/>
  <c r="O366" i="8" s="1"/>
  <c r="G367" i="8"/>
  <c r="O367" i="8" s="1"/>
  <c r="G368" i="8"/>
  <c r="O368" i="8" s="1"/>
  <c r="G369" i="8"/>
  <c r="O369" i="8" s="1"/>
  <c r="G370" i="8"/>
  <c r="O370" i="8" s="1"/>
  <c r="G371" i="8"/>
  <c r="O371" i="8" s="1"/>
  <c r="G372" i="8"/>
  <c r="O372" i="8" s="1"/>
  <c r="G373" i="8"/>
  <c r="O373" i="8" s="1"/>
  <c r="G375" i="8"/>
  <c r="O375" i="8" s="1"/>
  <c r="G377" i="8"/>
  <c r="O377" i="8" s="1"/>
  <c r="G381" i="8"/>
  <c r="O381" i="8" s="1"/>
  <c r="G382" i="8"/>
  <c r="O382" i="8" s="1"/>
  <c r="G383" i="8"/>
  <c r="O383" i="8" s="1"/>
  <c r="G384" i="8"/>
  <c r="O384" i="8" s="1"/>
  <c r="G385" i="8"/>
  <c r="O385" i="8" s="1"/>
  <c r="G386" i="8"/>
  <c r="O386" i="8" s="1"/>
  <c r="G387" i="8"/>
  <c r="O387" i="8" s="1"/>
  <c r="G388" i="8"/>
  <c r="O388" i="8" s="1"/>
  <c r="G390" i="8"/>
  <c r="O390" i="8" s="1"/>
  <c r="G391" i="8"/>
  <c r="O391" i="8" s="1"/>
  <c r="G392" i="8"/>
  <c r="O392" i="8" s="1"/>
  <c r="G393" i="8"/>
  <c r="O393" i="8" s="1"/>
  <c r="G395" i="8"/>
  <c r="O395" i="8" s="1"/>
  <c r="G396" i="8"/>
  <c r="O396" i="8" s="1"/>
  <c r="G397" i="8"/>
  <c r="O397" i="8" s="1"/>
  <c r="G398" i="8"/>
  <c r="O398" i="8" s="1"/>
  <c r="G399" i="8"/>
  <c r="O399" i="8" s="1"/>
  <c r="G400" i="8"/>
  <c r="O400" i="8" s="1"/>
  <c r="G402" i="8"/>
  <c r="O402" i="8" s="1"/>
  <c r="G403" i="8"/>
  <c r="O403" i="8" s="1"/>
  <c r="G404" i="8"/>
  <c r="O404" i="8" s="1"/>
  <c r="G405" i="8"/>
  <c r="O405" i="8" s="1"/>
  <c r="G406" i="8"/>
  <c r="O406" i="8" s="1"/>
  <c r="G408" i="8"/>
  <c r="O408" i="8" s="1"/>
  <c r="G409" i="8"/>
  <c r="O409" i="8" s="1"/>
  <c r="G410" i="8"/>
  <c r="O410" i="8" s="1"/>
  <c r="G411" i="8"/>
  <c r="O411" i="8" s="1"/>
  <c r="G412" i="8"/>
  <c r="O412" i="8" s="1"/>
  <c r="G413" i="8"/>
  <c r="O413" i="8" s="1"/>
  <c r="G414" i="8"/>
  <c r="O414" i="8" s="1"/>
  <c r="G415" i="8"/>
  <c r="O415" i="8" s="1"/>
  <c r="G416" i="8"/>
  <c r="O416" i="8" s="1"/>
  <c r="G417" i="8"/>
  <c r="O417" i="8" s="1"/>
  <c r="G418" i="8"/>
  <c r="O418" i="8" s="1"/>
  <c r="G419" i="8"/>
  <c r="O419" i="8" s="1"/>
  <c r="G420" i="8"/>
  <c r="O420" i="8" s="1"/>
  <c r="G421" i="8"/>
  <c r="O421" i="8" s="1"/>
  <c r="G422" i="8"/>
  <c r="O422" i="8" s="1"/>
  <c r="G423" i="8"/>
  <c r="O423" i="8" s="1"/>
  <c r="G424" i="8"/>
  <c r="O424" i="8" s="1"/>
  <c r="G425" i="8"/>
  <c r="O425" i="8" s="1"/>
  <c r="G426" i="8"/>
  <c r="O426" i="8" s="1"/>
  <c r="G427" i="8"/>
  <c r="O427" i="8" s="1"/>
  <c r="G429" i="8"/>
  <c r="O429" i="8" s="1"/>
  <c r="G430" i="8"/>
  <c r="O430" i="8" s="1"/>
  <c r="G432" i="8"/>
  <c r="O432" i="8" s="1"/>
  <c r="G433" i="8"/>
  <c r="O433" i="8" s="1"/>
  <c r="G434" i="8"/>
  <c r="O434" i="8" s="1"/>
  <c r="G435" i="8"/>
  <c r="O435" i="8" s="1"/>
  <c r="G436" i="8"/>
  <c r="O436" i="8" s="1"/>
  <c r="G437" i="8"/>
  <c r="O437" i="8" s="1"/>
  <c r="G438" i="8"/>
  <c r="O438" i="8" s="1"/>
  <c r="G439" i="8"/>
  <c r="O439" i="8" s="1"/>
  <c r="G440" i="8"/>
  <c r="O440" i="8" s="1"/>
  <c r="G441" i="8"/>
  <c r="O441" i="8" s="1"/>
  <c r="G442" i="8"/>
  <c r="O442" i="8" s="1"/>
  <c r="G443" i="8"/>
  <c r="O443" i="8" s="1"/>
  <c r="G444" i="8"/>
  <c r="O444" i="8" s="1"/>
  <c r="G445" i="8"/>
  <c r="O445" i="8" s="1"/>
  <c r="G446" i="8"/>
  <c r="O446" i="8" s="1"/>
  <c r="G447" i="8"/>
  <c r="O447" i="8" s="1"/>
  <c r="G448" i="8"/>
  <c r="O448" i="8" s="1"/>
  <c r="G449" i="8"/>
  <c r="O449" i="8" s="1"/>
  <c r="G450" i="8"/>
  <c r="O450" i="8" s="1"/>
  <c r="G452" i="8"/>
  <c r="O452" i="8" s="1"/>
  <c r="G453" i="8"/>
  <c r="O453" i="8" s="1"/>
  <c r="G454" i="8"/>
  <c r="O454" i="8" s="1"/>
  <c r="G455" i="8"/>
  <c r="O455" i="8" s="1"/>
  <c r="G457" i="8"/>
  <c r="O457" i="8" s="1"/>
  <c r="G458" i="8"/>
  <c r="O458" i="8" s="1"/>
  <c r="G459" i="8"/>
  <c r="O459" i="8" s="1"/>
  <c r="G460" i="8"/>
  <c r="O460" i="8" s="1"/>
  <c r="G461" i="8"/>
  <c r="O461" i="8" s="1"/>
  <c r="G462" i="8"/>
  <c r="O462" i="8" s="1"/>
  <c r="G463" i="8"/>
  <c r="O463" i="8" s="1"/>
  <c r="G464" i="8"/>
  <c r="O464" i="8" s="1"/>
  <c r="G465" i="8"/>
  <c r="O465" i="8" s="1"/>
  <c r="G466" i="8"/>
  <c r="O466" i="8" s="1"/>
  <c r="G467" i="8"/>
  <c r="O467" i="8" s="1"/>
  <c r="G468" i="8"/>
  <c r="O468" i="8" s="1"/>
  <c r="G469" i="8"/>
  <c r="O469" i="8" s="1"/>
  <c r="G470" i="8"/>
  <c r="O470" i="8" s="1"/>
  <c r="G472" i="8"/>
  <c r="O472" i="8" s="1"/>
  <c r="G473" i="8"/>
  <c r="O473" i="8" s="1"/>
  <c r="G474" i="8"/>
  <c r="O474" i="8" s="1"/>
  <c r="G475" i="8"/>
  <c r="O475" i="8" s="1"/>
  <c r="G476" i="8"/>
  <c r="O476" i="8" s="1"/>
  <c r="G478" i="8"/>
  <c r="O478" i="8" s="1"/>
  <c r="G479" i="8"/>
  <c r="O479" i="8" s="1"/>
  <c r="G480" i="8"/>
  <c r="O480" i="8" s="1"/>
  <c r="G481" i="8"/>
  <c r="O481" i="8" s="1"/>
  <c r="G482" i="8"/>
  <c r="O482" i="8" s="1"/>
  <c r="G483" i="8"/>
  <c r="O483" i="8" s="1"/>
  <c r="G486" i="8"/>
  <c r="O486" i="8" s="1"/>
  <c r="G487" i="8"/>
  <c r="O487" i="8" s="1"/>
  <c r="G488" i="8"/>
  <c r="O488" i="8" s="1"/>
  <c r="G489" i="8"/>
  <c r="O489" i="8" s="1"/>
  <c r="G490" i="8"/>
  <c r="O490" i="8" s="1"/>
  <c r="G491" i="8"/>
  <c r="O491" i="8" s="1"/>
  <c r="G492" i="8"/>
  <c r="O492" i="8" s="1"/>
  <c r="G493" i="8"/>
  <c r="O493" i="8" s="1"/>
  <c r="G494" i="8"/>
  <c r="O494" i="8" s="1"/>
  <c r="G495" i="8"/>
  <c r="O495" i="8" s="1"/>
  <c r="G496" i="8"/>
  <c r="O496" i="8" s="1"/>
  <c r="G497" i="8"/>
  <c r="O497" i="8" s="1"/>
  <c r="G498" i="8"/>
  <c r="O498" i="8" s="1"/>
  <c r="G499" i="8"/>
  <c r="O499" i="8" s="1"/>
  <c r="G500" i="8"/>
  <c r="O500" i="8" s="1"/>
  <c r="G501" i="8"/>
  <c r="O501" i="8" s="1"/>
  <c r="G502" i="8"/>
  <c r="O502" i="8" s="1"/>
  <c r="G503" i="8"/>
  <c r="O503" i="8" s="1"/>
  <c r="G504" i="8"/>
  <c r="O504" i="8" s="1"/>
  <c r="G505" i="8"/>
  <c r="O505" i="8" s="1"/>
  <c r="G506" i="8"/>
  <c r="O506" i="8" s="1"/>
  <c r="G507" i="8"/>
  <c r="O507" i="8" s="1"/>
  <c r="G508" i="8"/>
  <c r="O508" i="8" s="1"/>
  <c r="G509" i="8"/>
  <c r="O509" i="8" s="1"/>
  <c r="G510" i="8"/>
  <c r="O510" i="8" s="1"/>
  <c r="G511" i="8"/>
  <c r="O511" i="8" s="1"/>
  <c r="G512" i="8"/>
  <c r="O512" i="8" s="1"/>
  <c r="G513" i="8"/>
  <c r="O513" i="8" s="1"/>
  <c r="G514" i="8"/>
  <c r="O514" i="8" s="1"/>
  <c r="G515" i="8"/>
  <c r="O515" i="8" s="1"/>
  <c r="G516" i="8"/>
  <c r="O516" i="8" s="1"/>
  <c r="G517" i="8"/>
  <c r="O517" i="8" s="1"/>
  <c r="G518" i="8"/>
  <c r="O518" i="8" s="1"/>
  <c r="G519" i="8"/>
  <c r="O519" i="8" s="1"/>
  <c r="G520" i="8"/>
  <c r="O520" i="8" s="1"/>
  <c r="G521" i="8"/>
  <c r="O521" i="8" s="1"/>
  <c r="G522" i="8"/>
  <c r="O522" i="8" s="1"/>
  <c r="G523" i="8"/>
  <c r="O523" i="8" s="1"/>
  <c r="G524" i="8"/>
  <c r="O524" i="8" s="1"/>
  <c r="G525" i="8"/>
  <c r="O525" i="8" s="1"/>
  <c r="G526" i="8"/>
  <c r="O526" i="8" s="1"/>
  <c r="G527" i="8"/>
  <c r="O527" i="8" s="1"/>
  <c r="G2" i="8"/>
  <c r="O2" i="8" s="1"/>
  <c r="X528" i="8"/>
  <c r="G19" i="8" s="1"/>
  <c r="AA6" i="8"/>
  <c r="AA5" i="8"/>
  <c r="O3" i="8"/>
  <c r="O4" i="8"/>
  <c r="O7" i="8"/>
  <c r="O9" i="8"/>
  <c r="O12" i="8"/>
  <c r="O13" i="8"/>
  <c r="O14" i="8"/>
  <c r="O17" i="8"/>
  <c r="O19" i="8"/>
  <c r="O31" i="8"/>
  <c r="O39" i="8"/>
  <c r="O40" i="8"/>
  <c r="O41" i="8"/>
  <c r="O42" i="8"/>
  <c r="O47" i="8"/>
  <c r="O50" i="8"/>
  <c r="O59" i="8"/>
  <c r="O61" i="8"/>
  <c r="O67" i="8"/>
  <c r="O68" i="8"/>
  <c r="O69" i="8"/>
  <c r="O72" i="8"/>
  <c r="O73" i="8"/>
  <c r="O76" i="8"/>
  <c r="O79" i="8"/>
  <c r="O82" i="8"/>
  <c r="O83" i="8"/>
  <c r="O84" i="8"/>
  <c r="O88" i="8"/>
  <c r="O91" i="8"/>
  <c r="O94" i="8"/>
  <c r="O97" i="8"/>
  <c r="O99" i="8"/>
  <c r="O109" i="8"/>
  <c r="O111" i="8"/>
  <c r="O113" i="8"/>
  <c r="O114" i="8"/>
  <c r="O122" i="8"/>
  <c r="O124" i="8"/>
  <c r="O130" i="8"/>
  <c r="O134" i="8"/>
  <c r="O136" i="8"/>
  <c r="O137" i="8"/>
  <c r="O138" i="8"/>
  <c r="O142" i="8"/>
  <c r="O148" i="8"/>
  <c r="O149" i="8"/>
  <c r="O150" i="8"/>
  <c r="O154" i="8"/>
  <c r="O157" i="8"/>
  <c r="O159" i="8"/>
  <c r="O160" i="8"/>
  <c r="O166" i="8"/>
  <c r="O167" i="8"/>
  <c r="O168" i="8"/>
  <c r="O173" i="8"/>
  <c r="O175" i="8"/>
  <c r="O181" i="8"/>
  <c r="O188" i="8"/>
  <c r="O189" i="8"/>
  <c r="O199" i="8"/>
  <c r="O205" i="8"/>
  <c r="O206" i="8"/>
  <c r="O208" i="8"/>
  <c r="O209" i="8"/>
  <c r="O212" i="8"/>
  <c r="O227" i="8"/>
  <c r="O231" i="8"/>
  <c r="O238" i="8"/>
  <c r="O242" i="8"/>
  <c r="O243" i="8"/>
  <c r="O261" i="8"/>
  <c r="O277" i="8"/>
  <c r="O282" i="8"/>
  <c r="O283" i="8"/>
  <c r="O287" i="8"/>
  <c r="O291" i="8"/>
  <c r="O293" i="8"/>
  <c r="O324" i="8"/>
  <c r="O329" i="8"/>
  <c r="O330" i="8"/>
  <c r="O339" i="8"/>
  <c r="O345" i="8"/>
  <c r="O359" i="8"/>
  <c r="O374" i="8"/>
  <c r="O376" i="8"/>
  <c r="O378" i="8"/>
  <c r="O379" i="8"/>
  <c r="O380" i="8"/>
  <c r="O389" i="8"/>
  <c r="O394" i="8"/>
  <c r="O401" i="8"/>
  <c r="O407" i="8"/>
  <c r="O428" i="8"/>
  <c r="O431" i="8"/>
  <c r="O451" i="8"/>
  <c r="O456" i="8"/>
  <c r="O471" i="8"/>
  <c r="O477" i="8"/>
  <c r="O484" i="8"/>
  <c r="O485" i="8"/>
  <c r="AU131" i="8"/>
  <c r="S2" i="8"/>
  <c r="E2" i="8" s="1"/>
  <c r="S3" i="8"/>
  <c r="E3" i="8" s="1"/>
  <c r="S4" i="8"/>
  <c r="E4" i="8" s="1"/>
  <c r="S5" i="8"/>
  <c r="E5" i="8" s="1"/>
  <c r="S6" i="8"/>
  <c r="E6" i="8" s="1"/>
  <c r="S7" i="8"/>
  <c r="E7" i="8" s="1"/>
  <c r="S8" i="8"/>
  <c r="E8" i="8" s="1"/>
  <c r="S9" i="8"/>
  <c r="E9" i="8" s="1"/>
  <c r="S10" i="8"/>
  <c r="E10" i="8" s="1"/>
  <c r="S11" i="8"/>
  <c r="E11" i="8" s="1"/>
  <c r="S12" i="8"/>
  <c r="E12" i="8" s="1"/>
  <c r="S13" i="8"/>
  <c r="E13" i="8" s="1"/>
  <c r="S14" i="8"/>
  <c r="E14" i="8" s="1"/>
  <c r="S15" i="8"/>
  <c r="E15" i="8" s="1"/>
  <c r="S16" i="8"/>
  <c r="E16" i="8" s="1"/>
  <c r="S17" i="8"/>
  <c r="E17" i="8" s="1"/>
  <c r="S18" i="8"/>
  <c r="E18" i="8" s="1"/>
  <c r="S19" i="8"/>
  <c r="E19" i="8" s="1"/>
  <c r="S20" i="8"/>
  <c r="E20" i="8" s="1"/>
  <c r="S21" i="8"/>
  <c r="E21" i="8" s="1"/>
  <c r="S22" i="8"/>
  <c r="E22" i="8" s="1"/>
  <c r="S23" i="8"/>
  <c r="E23" i="8" s="1"/>
  <c r="S24" i="8"/>
  <c r="E24" i="8" s="1"/>
  <c r="S25" i="8"/>
  <c r="E25" i="8" s="1"/>
  <c r="S26" i="8"/>
  <c r="E26" i="8" s="1"/>
  <c r="S27" i="8"/>
  <c r="E27" i="8" s="1"/>
  <c r="S28" i="8"/>
  <c r="E28" i="8" s="1"/>
  <c r="S29" i="8"/>
  <c r="E29" i="8" s="1"/>
  <c r="S30" i="8"/>
  <c r="E30" i="8" s="1"/>
  <c r="S31" i="8"/>
  <c r="E31" i="8" s="1"/>
  <c r="S32" i="8"/>
  <c r="E32" i="8" s="1"/>
  <c r="S33" i="8"/>
  <c r="E33" i="8" s="1"/>
  <c r="S34" i="8"/>
  <c r="E34" i="8" s="1"/>
  <c r="S35" i="8"/>
  <c r="E35" i="8" s="1"/>
  <c r="S36" i="8"/>
  <c r="E36" i="8" s="1"/>
  <c r="S37" i="8"/>
  <c r="E37" i="8" s="1"/>
  <c r="S38" i="8"/>
  <c r="E38" i="8" s="1"/>
  <c r="S39" i="8"/>
  <c r="E39" i="8" s="1"/>
  <c r="S40" i="8"/>
  <c r="E40" i="8" s="1"/>
  <c r="S41" i="8"/>
  <c r="E41" i="8" s="1"/>
  <c r="S42" i="8"/>
  <c r="E42" i="8" s="1"/>
  <c r="S43" i="8"/>
  <c r="E43" i="8" s="1"/>
  <c r="S44" i="8"/>
  <c r="E44" i="8" s="1"/>
  <c r="S45" i="8"/>
  <c r="E45" i="8" s="1"/>
  <c r="S46" i="8"/>
  <c r="E46" i="8" s="1"/>
  <c r="S47" i="8"/>
  <c r="E47" i="8" s="1"/>
  <c r="S48" i="8"/>
  <c r="E48" i="8" s="1"/>
  <c r="S49" i="8"/>
  <c r="E49" i="8" s="1"/>
  <c r="S50" i="8"/>
  <c r="E50" i="8" s="1"/>
  <c r="S51" i="8"/>
  <c r="E51" i="8" s="1"/>
  <c r="S52" i="8"/>
  <c r="E52" i="8" s="1"/>
  <c r="S53" i="8"/>
  <c r="E53" i="8" s="1"/>
  <c r="S54" i="8"/>
  <c r="E54" i="8" s="1"/>
  <c r="S55" i="8"/>
  <c r="E55" i="8" s="1"/>
  <c r="S56" i="8"/>
  <c r="E56" i="8" s="1"/>
  <c r="S57" i="8"/>
  <c r="E57" i="8" s="1"/>
  <c r="S58" i="8"/>
  <c r="E58" i="8" s="1"/>
  <c r="S59" i="8"/>
  <c r="E59" i="8" s="1"/>
  <c r="S60" i="8"/>
  <c r="E60" i="8" s="1"/>
  <c r="S61" i="8"/>
  <c r="E61" i="8" s="1"/>
  <c r="S62" i="8"/>
  <c r="E62" i="8" s="1"/>
  <c r="S63" i="8"/>
  <c r="E63" i="8" s="1"/>
  <c r="S64" i="8"/>
  <c r="E64" i="8" s="1"/>
  <c r="S65" i="8"/>
  <c r="E65" i="8" s="1"/>
  <c r="S66" i="8"/>
  <c r="E66" i="8" s="1"/>
  <c r="S67" i="8"/>
  <c r="E67" i="8" s="1"/>
  <c r="S68" i="8"/>
  <c r="E68" i="8" s="1"/>
  <c r="S69" i="8"/>
  <c r="E69" i="8" s="1"/>
  <c r="S70" i="8"/>
  <c r="E70" i="8" s="1"/>
  <c r="S71" i="8"/>
  <c r="E71" i="8" s="1"/>
  <c r="S72" i="8"/>
  <c r="E72" i="8" s="1"/>
  <c r="S73" i="8"/>
  <c r="E73" i="8" s="1"/>
  <c r="S74" i="8"/>
  <c r="E74" i="8" s="1"/>
  <c r="S75" i="8"/>
  <c r="E75" i="8" s="1"/>
  <c r="S76" i="8"/>
  <c r="E76" i="8" s="1"/>
  <c r="S77" i="8"/>
  <c r="E77" i="8" s="1"/>
  <c r="S78" i="8"/>
  <c r="E78" i="8" s="1"/>
  <c r="S79" i="8"/>
  <c r="E79" i="8" s="1"/>
  <c r="S80" i="8"/>
  <c r="E80" i="8" s="1"/>
  <c r="S81" i="8"/>
  <c r="E81" i="8" s="1"/>
  <c r="S82" i="8"/>
  <c r="E82" i="8" s="1"/>
  <c r="S83" i="8"/>
  <c r="E83" i="8" s="1"/>
  <c r="S84" i="8"/>
  <c r="E84" i="8" s="1"/>
  <c r="S85" i="8"/>
  <c r="E85" i="8" s="1"/>
  <c r="S86" i="8"/>
  <c r="E86" i="8" s="1"/>
  <c r="S87" i="8"/>
  <c r="E87" i="8" s="1"/>
  <c r="S88" i="8"/>
  <c r="E88" i="8" s="1"/>
  <c r="S89" i="8"/>
  <c r="E89" i="8" s="1"/>
  <c r="S90" i="8"/>
  <c r="E90" i="8" s="1"/>
  <c r="S91" i="8"/>
  <c r="E91" i="8" s="1"/>
  <c r="S92" i="8"/>
  <c r="E92" i="8" s="1"/>
  <c r="S93" i="8"/>
  <c r="E93" i="8" s="1"/>
  <c r="S94" i="8"/>
  <c r="E94" i="8" s="1"/>
  <c r="S95" i="8"/>
  <c r="E95" i="8" s="1"/>
  <c r="S96" i="8"/>
  <c r="E96" i="8" s="1"/>
  <c r="S97" i="8"/>
  <c r="E97" i="8" s="1"/>
  <c r="S98" i="8"/>
  <c r="E98" i="8" s="1"/>
  <c r="S99" i="8"/>
  <c r="E99" i="8" s="1"/>
  <c r="S100" i="8"/>
  <c r="E100" i="8" s="1"/>
  <c r="S101" i="8"/>
  <c r="E101" i="8" s="1"/>
  <c r="S102" i="8"/>
  <c r="E102" i="8" s="1"/>
  <c r="S103" i="8"/>
  <c r="E103" i="8" s="1"/>
  <c r="S104" i="8"/>
  <c r="E104" i="8" s="1"/>
  <c r="S105" i="8"/>
  <c r="E105" i="8" s="1"/>
  <c r="S106" i="8"/>
  <c r="E106" i="8" s="1"/>
  <c r="S107" i="8"/>
  <c r="E107" i="8" s="1"/>
  <c r="S108" i="8"/>
  <c r="E108" i="8" s="1"/>
  <c r="S109" i="8"/>
  <c r="E109" i="8" s="1"/>
  <c r="S110" i="8"/>
  <c r="E110" i="8" s="1"/>
  <c r="S111" i="8"/>
  <c r="E111" i="8" s="1"/>
  <c r="S112" i="8"/>
  <c r="E112" i="8" s="1"/>
  <c r="S113" i="8"/>
  <c r="E113" i="8" s="1"/>
  <c r="S114" i="8"/>
  <c r="E114" i="8" s="1"/>
  <c r="S115" i="8"/>
  <c r="E115" i="8" s="1"/>
  <c r="S116" i="8"/>
  <c r="E116" i="8" s="1"/>
  <c r="S117" i="8"/>
  <c r="E117" i="8" s="1"/>
  <c r="S118" i="8"/>
  <c r="E118" i="8" s="1"/>
  <c r="S119" i="8"/>
  <c r="E119" i="8" s="1"/>
  <c r="S120" i="8"/>
  <c r="E120" i="8" s="1"/>
  <c r="S121" i="8"/>
  <c r="E121" i="8" s="1"/>
  <c r="S122" i="8"/>
  <c r="E122" i="8" s="1"/>
  <c r="S123" i="8"/>
  <c r="E123" i="8" s="1"/>
  <c r="S124" i="8"/>
  <c r="E124" i="8" s="1"/>
  <c r="S125" i="8"/>
  <c r="E125" i="8" s="1"/>
  <c r="S126" i="8"/>
  <c r="E126" i="8" s="1"/>
  <c r="S127" i="8"/>
  <c r="E127" i="8" s="1"/>
  <c r="S128" i="8"/>
  <c r="E128" i="8" s="1"/>
  <c r="S129" i="8"/>
  <c r="E129" i="8" s="1"/>
  <c r="S130" i="8"/>
  <c r="E130" i="8" s="1"/>
  <c r="S131" i="8"/>
  <c r="E131" i="8" s="1"/>
  <c r="S132" i="8"/>
  <c r="E132" i="8" s="1"/>
  <c r="S133" i="8"/>
  <c r="E133" i="8" s="1"/>
  <c r="S134" i="8"/>
  <c r="E134" i="8" s="1"/>
  <c r="S135" i="8"/>
  <c r="E135" i="8" s="1"/>
  <c r="S136" i="8"/>
  <c r="E136" i="8" s="1"/>
  <c r="S137" i="8"/>
  <c r="E137" i="8" s="1"/>
  <c r="S138" i="8"/>
  <c r="E138" i="8" s="1"/>
  <c r="S139" i="8"/>
  <c r="E139" i="8" s="1"/>
  <c r="S140" i="8"/>
  <c r="E140" i="8" s="1"/>
  <c r="S141" i="8"/>
  <c r="E141" i="8" s="1"/>
  <c r="S142" i="8"/>
  <c r="E142" i="8" s="1"/>
  <c r="S143" i="8"/>
  <c r="E143" i="8" s="1"/>
  <c r="S144" i="8"/>
  <c r="E144" i="8" s="1"/>
  <c r="S145" i="8"/>
  <c r="E145" i="8" s="1"/>
  <c r="S146" i="8"/>
  <c r="E146" i="8" s="1"/>
  <c r="S147" i="8"/>
  <c r="E147" i="8" s="1"/>
  <c r="S148" i="8"/>
  <c r="E148" i="8" s="1"/>
  <c r="S149" i="8"/>
  <c r="E149" i="8" s="1"/>
  <c r="S150" i="8"/>
  <c r="E150" i="8" s="1"/>
  <c r="S151" i="8"/>
  <c r="E151" i="8" s="1"/>
  <c r="S152" i="8"/>
  <c r="E152" i="8" s="1"/>
  <c r="S153" i="8"/>
  <c r="E153" i="8" s="1"/>
  <c r="S154" i="8"/>
  <c r="E154" i="8" s="1"/>
  <c r="S155" i="8"/>
  <c r="E155" i="8" s="1"/>
  <c r="S156" i="8"/>
  <c r="E156" i="8" s="1"/>
  <c r="S157" i="8"/>
  <c r="E157" i="8" s="1"/>
  <c r="S158" i="8"/>
  <c r="E158" i="8" s="1"/>
  <c r="S159" i="8"/>
  <c r="E159" i="8" s="1"/>
  <c r="S160" i="8"/>
  <c r="E160" i="8" s="1"/>
  <c r="S161" i="8"/>
  <c r="E161" i="8" s="1"/>
  <c r="S162" i="8"/>
  <c r="E162" i="8" s="1"/>
  <c r="S163" i="8"/>
  <c r="E163" i="8" s="1"/>
  <c r="S164" i="8"/>
  <c r="E164" i="8" s="1"/>
  <c r="S165" i="8"/>
  <c r="E165" i="8" s="1"/>
  <c r="S166" i="8"/>
  <c r="E166" i="8" s="1"/>
  <c r="S167" i="8"/>
  <c r="E167" i="8" s="1"/>
  <c r="S168" i="8"/>
  <c r="E168" i="8" s="1"/>
  <c r="S169" i="8"/>
  <c r="E169" i="8" s="1"/>
  <c r="S170" i="8"/>
  <c r="E170" i="8" s="1"/>
  <c r="S171" i="8"/>
  <c r="E171" i="8" s="1"/>
  <c r="S172" i="8"/>
  <c r="E172" i="8" s="1"/>
  <c r="S173" i="8"/>
  <c r="E173" i="8" s="1"/>
  <c r="S174" i="8"/>
  <c r="E174" i="8" s="1"/>
  <c r="S175" i="8"/>
  <c r="E175" i="8" s="1"/>
  <c r="S176" i="8"/>
  <c r="E176" i="8" s="1"/>
  <c r="S177" i="8"/>
  <c r="E177" i="8" s="1"/>
  <c r="S178" i="8"/>
  <c r="E178" i="8" s="1"/>
  <c r="S179" i="8"/>
  <c r="E179" i="8" s="1"/>
  <c r="S180" i="8"/>
  <c r="E180" i="8" s="1"/>
  <c r="S181" i="8"/>
  <c r="E181" i="8" s="1"/>
  <c r="S182" i="8"/>
  <c r="E182" i="8" s="1"/>
  <c r="S183" i="8"/>
  <c r="E183" i="8" s="1"/>
  <c r="S184" i="8"/>
  <c r="E184" i="8" s="1"/>
  <c r="S185" i="8"/>
  <c r="E185" i="8" s="1"/>
  <c r="S186" i="8"/>
  <c r="E186" i="8" s="1"/>
  <c r="S187" i="8"/>
  <c r="E187" i="8" s="1"/>
  <c r="S188" i="8"/>
  <c r="E188" i="8" s="1"/>
  <c r="S189" i="8"/>
  <c r="E189" i="8" s="1"/>
  <c r="S190" i="8"/>
  <c r="E190" i="8" s="1"/>
  <c r="S191" i="8"/>
  <c r="E191" i="8" s="1"/>
  <c r="S192" i="8"/>
  <c r="E192" i="8" s="1"/>
  <c r="S193" i="8"/>
  <c r="E193" i="8" s="1"/>
  <c r="S194" i="8"/>
  <c r="E194" i="8" s="1"/>
  <c r="S195" i="8"/>
  <c r="E195" i="8" s="1"/>
  <c r="S196" i="8"/>
  <c r="E196" i="8" s="1"/>
  <c r="S197" i="8"/>
  <c r="E197" i="8" s="1"/>
  <c r="S198" i="8"/>
  <c r="E198" i="8" s="1"/>
  <c r="S199" i="8"/>
  <c r="E199" i="8" s="1"/>
  <c r="S200" i="8"/>
  <c r="E200" i="8" s="1"/>
  <c r="S201" i="8"/>
  <c r="E201" i="8" s="1"/>
  <c r="S202" i="8"/>
  <c r="E202" i="8" s="1"/>
  <c r="S203" i="8"/>
  <c r="E203" i="8" s="1"/>
  <c r="S204" i="8"/>
  <c r="E204" i="8" s="1"/>
  <c r="S205" i="8"/>
  <c r="E205" i="8" s="1"/>
  <c r="S206" i="8"/>
  <c r="E206" i="8" s="1"/>
  <c r="S207" i="8"/>
  <c r="E207" i="8" s="1"/>
  <c r="S208" i="8"/>
  <c r="E208" i="8" s="1"/>
  <c r="S209" i="8"/>
  <c r="E209" i="8" s="1"/>
  <c r="S210" i="8"/>
  <c r="E210" i="8" s="1"/>
  <c r="S211" i="8"/>
  <c r="E211" i="8" s="1"/>
  <c r="S212" i="8"/>
  <c r="E212" i="8" s="1"/>
  <c r="S213" i="8"/>
  <c r="E213" i="8" s="1"/>
  <c r="S214" i="8"/>
  <c r="E214" i="8" s="1"/>
  <c r="S215" i="8"/>
  <c r="E215" i="8" s="1"/>
  <c r="S216" i="8"/>
  <c r="E216" i="8" s="1"/>
  <c r="S217" i="8"/>
  <c r="E217" i="8" s="1"/>
  <c r="S218" i="8"/>
  <c r="E218" i="8" s="1"/>
  <c r="S219" i="8"/>
  <c r="E219" i="8" s="1"/>
  <c r="S220" i="8"/>
  <c r="E220" i="8" s="1"/>
  <c r="S221" i="8"/>
  <c r="E221" i="8" s="1"/>
  <c r="S222" i="8"/>
  <c r="E222" i="8" s="1"/>
  <c r="S223" i="8"/>
  <c r="E223" i="8" s="1"/>
  <c r="S224" i="8"/>
  <c r="E224" i="8" s="1"/>
  <c r="S225" i="8"/>
  <c r="E225" i="8" s="1"/>
  <c r="S226" i="8"/>
  <c r="E226" i="8" s="1"/>
  <c r="S227" i="8"/>
  <c r="E227" i="8" s="1"/>
  <c r="S228" i="8"/>
  <c r="E228" i="8" s="1"/>
  <c r="S229" i="8"/>
  <c r="E229" i="8" s="1"/>
  <c r="S230" i="8"/>
  <c r="E230" i="8" s="1"/>
  <c r="S231" i="8"/>
  <c r="E231" i="8" s="1"/>
  <c r="S232" i="8"/>
  <c r="E232" i="8" s="1"/>
  <c r="S233" i="8"/>
  <c r="E233" i="8" s="1"/>
  <c r="S234" i="8"/>
  <c r="E234" i="8" s="1"/>
  <c r="S235" i="8"/>
  <c r="E235" i="8" s="1"/>
  <c r="S236" i="8"/>
  <c r="E236" i="8" s="1"/>
  <c r="S237" i="8"/>
  <c r="E237" i="8" s="1"/>
  <c r="S238" i="8"/>
  <c r="E238" i="8" s="1"/>
  <c r="S239" i="8"/>
  <c r="E239" i="8" s="1"/>
  <c r="S240" i="8"/>
  <c r="E240" i="8" s="1"/>
  <c r="S241" i="8"/>
  <c r="E241" i="8" s="1"/>
  <c r="S242" i="8"/>
  <c r="E242" i="8" s="1"/>
  <c r="S243" i="8"/>
  <c r="E243" i="8" s="1"/>
  <c r="S244" i="8"/>
  <c r="E244" i="8" s="1"/>
  <c r="S245" i="8"/>
  <c r="E245" i="8" s="1"/>
  <c r="S246" i="8"/>
  <c r="E246" i="8" s="1"/>
  <c r="S247" i="8"/>
  <c r="E247" i="8" s="1"/>
  <c r="S248" i="8"/>
  <c r="E248" i="8" s="1"/>
  <c r="S249" i="8"/>
  <c r="E249" i="8" s="1"/>
  <c r="S250" i="8"/>
  <c r="E250" i="8" s="1"/>
  <c r="S251" i="8"/>
  <c r="E251" i="8" s="1"/>
  <c r="S252" i="8"/>
  <c r="E252" i="8" s="1"/>
  <c r="S253" i="8"/>
  <c r="E253" i="8" s="1"/>
  <c r="S254" i="8"/>
  <c r="E254" i="8" s="1"/>
  <c r="S255" i="8"/>
  <c r="E255" i="8" s="1"/>
  <c r="S256" i="8"/>
  <c r="E256" i="8" s="1"/>
  <c r="S257" i="8"/>
  <c r="E257" i="8" s="1"/>
  <c r="S258" i="8"/>
  <c r="E258" i="8" s="1"/>
  <c r="S259" i="8"/>
  <c r="E259" i="8" s="1"/>
  <c r="S260" i="8"/>
  <c r="E260" i="8" s="1"/>
  <c r="S261" i="8"/>
  <c r="E261" i="8" s="1"/>
  <c r="S262" i="8"/>
  <c r="E262" i="8" s="1"/>
  <c r="S263" i="8"/>
  <c r="E263" i="8" s="1"/>
  <c r="S264" i="8"/>
  <c r="E264" i="8" s="1"/>
  <c r="S265" i="8"/>
  <c r="E265" i="8" s="1"/>
  <c r="S266" i="8"/>
  <c r="E266" i="8" s="1"/>
  <c r="S267" i="8"/>
  <c r="E267" i="8" s="1"/>
  <c r="S268" i="8"/>
  <c r="E268" i="8" s="1"/>
  <c r="S269" i="8"/>
  <c r="E269" i="8" s="1"/>
  <c r="S270" i="8"/>
  <c r="E270" i="8" s="1"/>
  <c r="S271" i="8"/>
  <c r="E271" i="8" s="1"/>
  <c r="S272" i="8"/>
  <c r="E272" i="8" s="1"/>
  <c r="S273" i="8"/>
  <c r="E273" i="8" s="1"/>
  <c r="S274" i="8"/>
  <c r="E274" i="8" s="1"/>
  <c r="S275" i="8"/>
  <c r="E275" i="8" s="1"/>
  <c r="S276" i="8"/>
  <c r="E276" i="8" s="1"/>
  <c r="S277" i="8"/>
  <c r="E277" i="8" s="1"/>
  <c r="S278" i="8"/>
  <c r="E278" i="8" s="1"/>
  <c r="S279" i="8"/>
  <c r="E279" i="8" s="1"/>
  <c r="S280" i="8"/>
  <c r="E280" i="8" s="1"/>
  <c r="S281" i="8"/>
  <c r="E281" i="8" s="1"/>
  <c r="S282" i="8"/>
  <c r="E282" i="8" s="1"/>
  <c r="S283" i="8"/>
  <c r="E283" i="8" s="1"/>
  <c r="S284" i="8"/>
  <c r="E284" i="8" s="1"/>
  <c r="S285" i="8"/>
  <c r="E285" i="8" s="1"/>
  <c r="S286" i="8"/>
  <c r="E286" i="8" s="1"/>
  <c r="S287" i="8"/>
  <c r="E287" i="8" s="1"/>
  <c r="S288" i="8"/>
  <c r="E288" i="8" s="1"/>
  <c r="S289" i="8"/>
  <c r="E289" i="8" s="1"/>
  <c r="S290" i="8"/>
  <c r="E290" i="8" s="1"/>
  <c r="S291" i="8"/>
  <c r="E291" i="8" s="1"/>
  <c r="S292" i="8"/>
  <c r="E292" i="8" s="1"/>
  <c r="S293" i="8"/>
  <c r="E293" i="8" s="1"/>
  <c r="S294" i="8"/>
  <c r="E294" i="8" s="1"/>
  <c r="S295" i="8"/>
  <c r="E295" i="8" s="1"/>
  <c r="S296" i="8"/>
  <c r="E296" i="8" s="1"/>
  <c r="S297" i="8"/>
  <c r="E297" i="8" s="1"/>
  <c r="S298" i="8"/>
  <c r="E298" i="8" s="1"/>
  <c r="S299" i="8"/>
  <c r="E299" i="8" s="1"/>
  <c r="S300" i="8"/>
  <c r="E300" i="8" s="1"/>
  <c r="S301" i="8"/>
  <c r="E301" i="8" s="1"/>
  <c r="S302" i="8"/>
  <c r="E302" i="8" s="1"/>
  <c r="S303" i="8"/>
  <c r="E303" i="8" s="1"/>
  <c r="S304" i="8"/>
  <c r="E304" i="8" s="1"/>
  <c r="S305" i="8"/>
  <c r="E305" i="8" s="1"/>
  <c r="S306" i="8"/>
  <c r="E306" i="8" s="1"/>
  <c r="S307" i="8"/>
  <c r="E307" i="8" s="1"/>
  <c r="S308" i="8"/>
  <c r="E308" i="8" s="1"/>
  <c r="S309" i="8"/>
  <c r="E309" i="8" s="1"/>
  <c r="S310" i="8"/>
  <c r="E310" i="8" s="1"/>
  <c r="S311" i="8"/>
  <c r="E311" i="8" s="1"/>
  <c r="S312" i="8"/>
  <c r="E312" i="8" s="1"/>
  <c r="S313" i="8"/>
  <c r="E313" i="8" s="1"/>
  <c r="S314" i="8"/>
  <c r="E314" i="8" s="1"/>
  <c r="S315" i="8"/>
  <c r="E315" i="8" s="1"/>
  <c r="S316" i="8"/>
  <c r="E316" i="8" s="1"/>
  <c r="S317" i="8"/>
  <c r="E317" i="8" s="1"/>
  <c r="S318" i="8"/>
  <c r="E318" i="8" s="1"/>
  <c r="S319" i="8"/>
  <c r="E319" i="8" s="1"/>
  <c r="S320" i="8"/>
  <c r="E320" i="8" s="1"/>
  <c r="S321" i="8"/>
  <c r="E321" i="8" s="1"/>
  <c r="S322" i="8"/>
  <c r="E322" i="8" s="1"/>
  <c r="S323" i="8"/>
  <c r="E323" i="8" s="1"/>
  <c r="S324" i="8"/>
  <c r="E324" i="8" s="1"/>
  <c r="S325" i="8"/>
  <c r="E325" i="8" s="1"/>
  <c r="S326" i="8"/>
  <c r="E326" i="8" s="1"/>
  <c r="S327" i="8"/>
  <c r="E327" i="8" s="1"/>
  <c r="S328" i="8"/>
  <c r="E328" i="8" s="1"/>
  <c r="S329" i="8"/>
  <c r="E329" i="8" s="1"/>
  <c r="S330" i="8"/>
  <c r="E330" i="8" s="1"/>
  <c r="S331" i="8"/>
  <c r="E331" i="8" s="1"/>
  <c r="S332" i="8"/>
  <c r="E332" i="8" s="1"/>
  <c r="S333" i="8"/>
  <c r="E333" i="8" s="1"/>
  <c r="S334" i="8"/>
  <c r="E334" i="8" s="1"/>
  <c r="S335" i="8"/>
  <c r="E335" i="8" s="1"/>
  <c r="S336" i="8"/>
  <c r="E336" i="8" s="1"/>
  <c r="S337" i="8"/>
  <c r="E337" i="8" s="1"/>
  <c r="S338" i="8"/>
  <c r="E338" i="8" s="1"/>
  <c r="S339" i="8"/>
  <c r="E339" i="8" s="1"/>
  <c r="S340" i="8"/>
  <c r="E340" i="8" s="1"/>
  <c r="S341" i="8"/>
  <c r="E341" i="8" s="1"/>
  <c r="S342" i="8"/>
  <c r="E342" i="8" s="1"/>
  <c r="S343" i="8"/>
  <c r="E343" i="8" s="1"/>
  <c r="S344" i="8"/>
  <c r="E344" i="8" s="1"/>
  <c r="S345" i="8"/>
  <c r="E345" i="8" s="1"/>
  <c r="S346" i="8"/>
  <c r="E346" i="8" s="1"/>
  <c r="S347" i="8"/>
  <c r="E347" i="8" s="1"/>
  <c r="S348" i="8"/>
  <c r="E348" i="8" s="1"/>
  <c r="S349" i="8"/>
  <c r="E349" i="8" s="1"/>
  <c r="S350" i="8"/>
  <c r="E350" i="8" s="1"/>
  <c r="S351" i="8"/>
  <c r="E351" i="8" s="1"/>
  <c r="S352" i="8"/>
  <c r="E352" i="8" s="1"/>
  <c r="S353" i="8"/>
  <c r="E353" i="8" s="1"/>
  <c r="S354" i="8"/>
  <c r="E354" i="8" s="1"/>
  <c r="S355" i="8"/>
  <c r="E355" i="8" s="1"/>
  <c r="S356" i="8"/>
  <c r="E356" i="8" s="1"/>
  <c r="S357" i="8"/>
  <c r="E357" i="8" s="1"/>
  <c r="S358" i="8"/>
  <c r="E358" i="8" s="1"/>
  <c r="S359" i="8"/>
  <c r="E359" i="8" s="1"/>
  <c r="S360" i="8"/>
  <c r="E360" i="8" s="1"/>
  <c r="S361" i="8"/>
  <c r="E361" i="8" s="1"/>
  <c r="S362" i="8"/>
  <c r="E362" i="8" s="1"/>
  <c r="S363" i="8"/>
  <c r="E363" i="8" s="1"/>
  <c r="S364" i="8"/>
  <c r="E364" i="8" s="1"/>
  <c r="S365" i="8"/>
  <c r="E365" i="8" s="1"/>
  <c r="S366" i="8"/>
  <c r="E366" i="8" s="1"/>
  <c r="S367" i="8"/>
  <c r="E367" i="8" s="1"/>
  <c r="S368" i="8"/>
  <c r="E368" i="8" s="1"/>
  <c r="S369" i="8"/>
  <c r="E369" i="8" s="1"/>
  <c r="S370" i="8"/>
  <c r="E370" i="8" s="1"/>
  <c r="S371" i="8"/>
  <c r="E371" i="8" s="1"/>
  <c r="S372" i="8"/>
  <c r="E372" i="8" s="1"/>
  <c r="S373" i="8"/>
  <c r="E373" i="8" s="1"/>
  <c r="S374" i="8"/>
  <c r="E374" i="8" s="1"/>
  <c r="S375" i="8"/>
  <c r="E375" i="8" s="1"/>
  <c r="S376" i="8"/>
  <c r="E376" i="8" s="1"/>
  <c r="S377" i="8"/>
  <c r="E377" i="8" s="1"/>
  <c r="S378" i="8"/>
  <c r="E378" i="8" s="1"/>
  <c r="S379" i="8"/>
  <c r="E379" i="8" s="1"/>
  <c r="S380" i="8"/>
  <c r="E380" i="8" s="1"/>
  <c r="S381" i="8"/>
  <c r="E381" i="8" s="1"/>
  <c r="S382" i="8"/>
  <c r="E382" i="8" s="1"/>
  <c r="S383" i="8"/>
  <c r="E383" i="8" s="1"/>
  <c r="S384" i="8"/>
  <c r="E384" i="8" s="1"/>
  <c r="S385" i="8"/>
  <c r="E385" i="8" s="1"/>
  <c r="S386" i="8"/>
  <c r="E386" i="8" s="1"/>
  <c r="S387" i="8"/>
  <c r="E387" i="8" s="1"/>
  <c r="S388" i="8"/>
  <c r="E388" i="8" s="1"/>
  <c r="S389" i="8"/>
  <c r="E389" i="8" s="1"/>
  <c r="S390" i="8"/>
  <c r="E390" i="8" s="1"/>
  <c r="S391" i="8"/>
  <c r="E391" i="8" s="1"/>
  <c r="S392" i="8"/>
  <c r="E392" i="8" s="1"/>
  <c r="S393" i="8"/>
  <c r="E393" i="8" s="1"/>
  <c r="S394" i="8"/>
  <c r="E394" i="8" s="1"/>
  <c r="S395" i="8"/>
  <c r="E395" i="8" s="1"/>
  <c r="S396" i="8"/>
  <c r="E396" i="8" s="1"/>
  <c r="S397" i="8"/>
  <c r="E397" i="8" s="1"/>
  <c r="S398" i="8"/>
  <c r="E398" i="8" s="1"/>
  <c r="S399" i="8"/>
  <c r="E399" i="8" s="1"/>
  <c r="S400" i="8"/>
  <c r="E400" i="8" s="1"/>
  <c r="S401" i="8"/>
  <c r="E401" i="8" s="1"/>
  <c r="S402" i="8"/>
  <c r="E402" i="8" s="1"/>
  <c r="S403" i="8"/>
  <c r="E403" i="8" s="1"/>
  <c r="S404" i="8"/>
  <c r="E404" i="8" s="1"/>
  <c r="S405" i="8"/>
  <c r="E405" i="8" s="1"/>
  <c r="S406" i="8"/>
  <c r="E406" i="8" s="1"/>
  <c r="S407" i="8"/>
  <c r="E407" i="8" s="1"/>
  <c r="S408" i="8"/>
  <c r="E408" i="8" s="1"/>
  <c r="S409" i="8"/>
  <c r="E409" i="8" s="1"/>
  <c r="S410" i="8"/>
  <c r="E410" i="8" s="1"/>
  <c r="S411" i="8"/>
  <c r="E411" i="8" s="1"/>
  <c r="S412" i="8"/>
  <c r="E412" i="8" s="1"/>
  <c r="S413" i="8"/>
  <c r="E413" i="8" s="1"/>
  <c r="S414" i="8"/>
  <c r="E414" i="8" s="1"/>
  <c r="S415" i="8"/>
  <c r="E415" i="8" s="1"/>
  <c r="S416" i="8"/>
  <c r="E416" i="8" s="1"/>
  <c r="S417" i="8"/>
  <c r="E417" i="8" s="1"/>
  <c r="S418" i="8"/>
  <c r="E418" i="8" s="1"/>
  <c r="S419" i="8"/>
  <c r="E419" i="8" s="1"/>
  <c r="S420" i="8"/>
  <c r="E420" i="8" s="1"/>
  <c r="S421" i="8"/>
  <c r="E421" i="8" s="1"/>
  <c r="S422" i="8"/>
  <c r="E422" i="8" s="1"/>
  <c r="S423" i="8"/>
  <c r="E423" i="8" s="1"/>
  <c r="S424" i="8"/>
  <c r="E424" i="8" s="1"/>
  <c r="S425" i="8"/>
  <c r="E425" i="8" s="1"/>
  <c r="S426" i="8"/>
  <c r="E426" i="8" s="1"/>
  <c r="S427" i="8"/>
  <c r="E427" i="8" s="1"/>
  <c r="S428" i="8"/>
  <c r="E428" i="8" s="1"/>
  <c r="S429" i="8"/>
  <c r="E429" i="8" s="1"/>
  <c r="S430" i="8"/>
  <c r="E430" i="8" s="1"/>
  <c r="S431" i="8"/>
  <c r="E431" i="8" s="1"/>
  <c r="S432" i="8"/>
  <c r="E432" i="8" s="1"/>
  <c r="S433" i="8"/>
  <c r="E433" i="8" s="1"/>
  <c r="S434" i="8"/>
  <c r="E434" i="8" s="1"/>
  <c r="S435" i="8"/>
  <c r="E435" i="8" s="1"/>
  <c r="S436" i="8"/>
  <c r="E436" i="8" s="1"/>
  <c r="S437" i="8"/>
  <c r="E437" i="8" s="1"/>
  <c r="S438" i="8"/>
  <c r="E438" i="8" s="1"/>
  <c r="S439" i="8"/>
  <c r="E439" i="8" s="1"/>
  <c r="S440" i="8"/>
  <c r="E440" i="8" s="1"/>
  <c r="S441" i="8"/>
  <c r="E441" i="8" s="1"/>
  <c r="S442" i="8"/>
  <c r="E442" i="8" s="1"/>
  <c r="S443" i="8"/>
  <c r="E443" i="8" s="1"/>
  <c r="S444" i="8"/>
  <c r="E444" i="8" s="1"/>
  <c r="S445" i="8"/>
  <c r="E445" i="8" s="1"/>
  <c r="S446" i="8"/>
  <c r="E446" i="8" s="1"/>
  <c r="S447" i="8"/>
  <c r="E447" i="8" s="1"/>
  <c r="S448" i="8"/>
  <c r="E448" i="8" s="1"/>
  <c r="S449" i="8"/>
  <c r="E449" i="8" s="1"/>
  <c r="S450" i="8"/>
  <c r="E450" i="8" s="1"/>
  <c r="S451" i="8"/>
  <c r="E451" i="8" s="1"/>
  <c r="S452" i="8"/>
  <c r="E452" i="8" s="1"/>
  <c r="S453" i="8"/>
  <c r="E453" i="8" s="1"/>
  <c r="S454" i="8"/>
  <c r="E454" i="8" s="1"/>
  <c r="S455" i="8"/>
  <c r="E455" i="8" s="1"/>
  <c r="S456" i="8"/>
  <c r="E456" i="8" s="1"/>
  <c r="S457" i="8"/>
  <c r="E457" i="8" s="1"/>
  <c r="S458" i="8"/>
  <c r="E458" i="8" s="1"/>
  <c r="S459" i="8"/>
  <c r="E459" i="8" s="1"/>
  <c r="S460" i="8"/>
  <c r="E460" i="8" s="1"/>
  <c r="S461" i="8"/>
  <c r="E461" i="8" s="1"/>
  <c r="S462" i="8"/>
  <c r="E462" i="8" s="1"/>
  <c r="S463" i="8"/>
  <c r="E463" i="8" s="1"/>
  <c r="S464" i="8"/>
  <c r="E464" i="8" s="1"/>
  <c r="S465" i="8"/>
  <c r="E465" i="8" s="1"/>
  <c r="S466" i="8"/>
  <c r="E466" i="8" s="1"/>
  <c r="S467" i="8"/>
  <c r="E467" i="8" s="1"/>
  <c r="S468" i="8"/>
  <c r="E468" i="8" s="1"/>
  <c r="S469" i="8"/>
  <c r="E469" i="8" s="1"/>
  <c r="S470" i="8"/>
  <c r="E470" i="8" s="1"/>
  <c r="S471" i="8"/>
  <c r="E471" i="8" s="1"/>
  <c r="S472" i="8"/>
  <c r="E472" i="8" s="1"/>
  <c r="S473" i="8"/>
  <c r="E473" i="8" s="1"/>
  <c r="S474" i="8"/>
  <c r="E474" i="8" s="1"/>
  <c r="S475" i="8"/>
  <c r="E475" i="8" s="1"/>
  <c r="S476" i="8"/>
  <c r="E476" i="8" s="1"/>
  <c r="S477" i="8"/>
  <c r="E477" i="8" s="1"/>
  <c r="S478" i="8"/>
  <c r="E478" i="8" s="1"/>
  <c r="S479" i="8"/>
  <c r="E479" i="8" s="1"/>
  <c r="S480" i="8"/>
  <c r="E480" i="8" s="1"/>
  <c r="S481" i="8"/>
  <c r="E481" i="8" s="1"/>
  <c r="S482" i="8"/>
  <c r="E482" i="8" s="1"/>
  <c r="S483" i="8"/>
  <c r="E483" i="8" s="1"/>
  <c r="S484" i="8"/>
  <c r="E484" i="8" s="1"/>
  <c r="S485" i="8"/>
  <c r="E485" i="8" s="1"/>
  <c r="S486" i="8"/>
  <c r="E486" i="8" s="1"/>
  <c r="S487" i="8"/>
  <c r="E487" i="8" s="1"/>
  <c r="S488" i="8"/>
  <c r="E488" i="8" s="1"/>
  <c r="S489" i="8"/>
  <c r="E489" i="8" s="1"/>
  <c r="S490" i="8"/>
  <c r="E490" i="8" s="1"/>
  <c r="S491" i="8"/>
  <c r="E491" i="8" s="1"/>
  <c r="S492" i="8"/>
  <c r="E492" i="8" s="1"/>
  <c r="S493" i="8"/>
  <c r="E493" i="8" s="1"/>
  <c r="S494" i="8"/>
  <c r="E494" i="8" s="1"/>
  <c r="S495" i="8"/>
  <c r="E495" i="8" s="1"/>
  <c r="S496" i="8"/>
  <c r="E496" i="8" s="1"/>
  <c r="S497" i="8"/>
  <c r="E497" i="8" s="1"/>
  <c r="S498" i="8"/>
  <c r="E498" i="8" s="1"/>
  <c r="S499" i="8"/>
  <c r="E499" i="8" s="1"/>
  <c r="S500" i="8"/>
  <c r="E500" i="8" s="1"/>
  <c r="S501" i="8"/>
  <c r="E501" i="8" s="1"/>
  <c r="S502" i="8"/>
  <c r="E502" i="8" s="1"/>
  <c r="S503" i="8"/>
  <c r="E503" i="8" s="1"/>
  <c r="S504" i="8"/>
  <c r="E504" i="8" s="1"/>
  <c r="S505" i="8"/>
  <c r="E505" i="8" s="1"/>
  <c r="S506" i="8"/>
  <c r="E506" i="8" s="1"/>
  <c r="S507" i="8"/>
  <c r="E507" i="8" s="1"/>
  <c r="S508" i="8"/>
  <c r="E508" i="8" s="1"/>
  <c r="S509" i="8"/>
  <c r="E509" i="8" s="1"/>
  <c r="S510" i="8"/>
  <c r="E510" i="8" s="1"/>
  <c r="S511" i="8"/>
  <c r="E511" i="8" s="1"/>
  <c r="S512" i="8"/>
  <c r="E512" i="8" s="1"/>
  <c r="S513" i="8"/>
  <c r="E513" i="8" s="1"/>
  <c r="S514" i="8"/>
  <c r="E514" i="8" s="1"/>
  <c r="S515" i="8"/>
  <c r="E515" i="8" s="1"/>
  <c r="S516" i="8"/>
  <c r="E516" i="8" s="1"/>
  <c r="S517" i="8"/>
  <c r="E517" i="8" s="1"/>
  <c r="S518" i="8"/>
  <c r="E518" i="8" s="1"/>
  <c r="S519" i="8"/>
  <c r="E519" i="8" s="1"/>
  <c r="S520" i="8"/>
  <c r="E520" i="8" s="1"/>
  <c r="S521" i="8"/>
  <c r="E521" i="8" s="1"/>
  <c r="S522" i="8"/>
  <c r="E522" i="8" s="1"/>
  <c r="S523" i="8"/>
  <c r="E523" i="8" s="1"/>
  <c r="S524" i="8"/>
  <c r="E524" i="8" s="1"/>
  <c r="S525" i="8"/>
  <c r="E525" i="8" s="1"/>
  <c r="S526" i="8"/>
  <c r="E526" i="8" s="1"/>
  <c r="S527" i="8"/>
  <c r="E527" i="8" s="1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4" i="8"/>
  <c r="K5" i="8"/>
  <c r="K3" i="8"/>
  <c r="K2" i="8"/>
  <c r="A434" i="16"/>
  <c r="A498" i="16"/>
  <c r="A503" i="16"/>
  <c r="A507" i="16"/>
  <c r="A511" i="16"/>
  <c r="A515" i="16"/>
  <c r="A519" i="16"/>
  <c r="A523" i="16"/>
  <c r="BS527" i="16"/>
  <c r="BR527" i="16"/>
  <c r="BQ527" i="16"/>
  <c r="AN527" i="16"/>
  <c r="G527" i="16" s="1"/>
  <c r="K527" i="16" s="1"/>
  <c r="L527" i="16"/>
  <c r="E527" i="16"/>
  <c r="A527" i="16" s="1"/>
  <c r="BS526" i="16"/>
  <c r="BR526" i="16"/>
  <c r="BQ526" i="16"/>
  <c r="AN526" i="16"/>
  <c r="G526" i="16" s="1"/>
  <c r="K526" i="16" s="1"/>
  <c r="L526" i="16"/>
  <c r="E526" i="16"/>
  <c r="A526" i="16" s="1"/>
  <c r="BS525" i="16"/>
  <c r="BR525" i="16"/>
  <c r="BQ525" i="16"/>
  <c r="AN525" i="16"/>
  <c r="G525" i="16" s="1"/>
  <c r="K525" i="16" s="1"/>
  <c r="L525" i="16"/>
  <c r="E525" i="16"/>
  <c r="A525" i="16" s="1"/>
  <c r="BS524" i="16"/>
  <c r="BR524" i="16"/>
  <c r="AN524" i="16" s="1"/>
  <c r="BQ524" i="16"/>
  <c r="L524" i="16"/>
  <c r="G524" i="16"/>
  <c r="E524" i="16"/>
  <c r="A524" i="16" s="1"/>
  <c r="BS523" i="16"/>
  <c r="BR523" i="16"/>
  <c r="AN523" i="16" s="1"/>
  <c r="G523" i="16" s="1"/>
  <c r="BQ523" i="16"/>
  <c r="L523" i="16"/>
  <c r="E523" i="16"/>
  <c r="BS522" i="16"/>
  <c r="BR522" i="16"/>
  <c r="BQ522" i="16"/>
  <c r="AN522" i="16"/>
  <c r="G522" i="16" s="1"/>
  <c r="L522" i="16"/>
  <c r="E522" i="16"/>
  <c r="A522" i="16" s="1"/>
  <c r="BS521" i="16"/>
  <c r="BR521" i="16"/>
  <c r="AN521" i="16" s="1"/>
  <c r="G521" i="16" s="1"/>
  <c r="BQ521" i="16"/>
  <c r="L521" i="16"/>
  <c r="E521" i="16"/>
  <c r="A521" i="16" s="1"/>
  <c r="BS520" i="16"/>
  <c r="BR520" i="16"/>
  <c r="AN520" i="16" s="1"/>
  <c r="G520" i="16" s="1"/>
  <c r="BQ520" i="16"/>
  <c r="L520" i="16"/>
  <c r="E520" i="16"/>
  <c r="A520" i="16" s="1"/>
  <c r="BS519" i="16"/>
  <c r="BR519" i="16"/>
  <c r="AN519" i="16" s="1"/>
  <c r="G519" i="16" s="1"/>
  <c r="K519" i="16" s="1"/>
  <c r="BQ519" i="16"/>
  <c r="L519" i="16"/>
  <c r="E519" i="16"/>
  <c r="BS518" i="16"/>
  <c r="BR518" i="16"/>
  <c r="AN518" i="16" s="1"/>
  <c r="G518" i="16" s="1"/>
  <c r="BQ518" i="16"/>
  <c r="L518" i="16"/>
  <c r="E518" i="16"/>
  <c r="A518" i="16" s="1"/>
  <c r="BS517" i="16"/>
  <c r="BR517" i="16"/>
  <c r="BQ517" i="16"/>
  <c r="AN517" i="16"/>
  <c r="G517" i="16" s="1"/>
  <c r="K517" i="16" s="1"/>
  <c r="L517" i="16"/>
  <c r="E517" i="16"/>
  <c r="A517" i="16" s="1"/>
  <c r="BS516" i="16"/>
  <c r="BR516" i="16"/>
  <c r="BQ516" i="16"/>
  <c r="AN516" i="16"/>
  <c r="G516" i="16" s="1"/>
  <c r="K516" i="16" s="1"/>
  <c r="L516" i="16"/>
  <c r="E516" i="16"/>
  <c r="A516" i="16" s="1"/>
  <c r="BS515" i="16"/>
  <c r="BR515" i="16"/>
  <c r="AN515" i="16" s="1"/>
  <c r="G515" i="16" s="1"/>
  <c r="BQ515" i="16"/>
  <c r="L515" i="16"/>
  <c r="E515" i="16"/>
  <c r="BS514" i="16"/>
  <c r="BR514" i="16"/>
  <c r="BQ514" i="16"/>
  <c r="AN514" i="16"/>
  <c r="G514" i="16" s="1"/>
  <c r="L514" i="16"/>
  <c r="E514" i="16"/>
  <c r="A514" i="16" s="1"/>
  <c r="BS513" i="16"/>
  <c r="BR513" i="16"/>
  <c r="AN513" i="16" s="1"/>
  <c r="G513" i="16" s="1"/>
  <c r="BQ513" i="16"/>
  <c r="L513" i="16"/>
  <c r="E513" i="16"/>
  <c r="A513" i="16" s="1"/>
  <c r="BS512" i="16"/>
  <c r="BR512" i="16"/>
  <c r="AN512" i="16" s="1"/>
  <c r="G512" i="16" s="1"/>
  <c r="BQ512" i="16"/>
  <c r="L512" i="16"/>
  <c r="E512" i="16"/>
  <c r="A512" i="16" s="1"/>
  <c r="BS511" i="16"/>
  <c r="BR511" i="16"/>
  <c r="AN511" i="16" s="1"/>
  <c r="G511" i="16" s="1"/>
  <c r="BQ511" i="16"/>
  <c r="L511" i="16"/>
  <c r="E511" i="16"/>
  <c r="BS510" i="16"/>
  <c r="BR510" i="16"/>
  <c r="AN510" i="16" s="1"/>
  <c r="G510" i="16" s="1"/>
  <c r="K510" i="16" s="1"/>
  <c r="BQ510" i="16"/>
  <c r="L510" i="16"/>
  <c r="E510" i="16"/>
  <c r="A510" i="16" s="1"/>
  <c r="BS509" i="16"/>
  <c r="BR509" i="16"/>
  <c r="AN509" i="16" s="1"/>
  <c r="G509" i="16" s="1"/>
  <c r="K509" i="16" s="1"/>
  <c r="BQ509" i="16"/>
  <c r="L509" i="16"/>
  <c r="E509" i="16"/>
  <c r="A509" i="16" s="1"/>
  <c r="BS508" i="16"/>
  <c r="BR508" i="16"/>
  <c r="AN508" i="16" s="1"/>
  <c r="G508" i="16" s="1"/>
  <c r="BQ508" i="16"/>
  <c r="L508" i="16"/>
  <c r="E508" i="16"/>
  <c r="A508" i="16" s="1"/>
  <c r="BS507" i="16"/>
  <c r="BR507" i="16"/>
  <c r="AN507" i="16" s="1"/>
  <c r="G507" i="16" s="1"/>
  <c r="BQ507" i="16"/>
  <c r="L507" i="16"/>
  <c r="E507" i="16"/>
  <c r="BS506" i="16"/>
  <c r="BR506" i="16"/>
  <c r="AN506" i="16" s="1"/>
  <c r="G506" i="16" s="1"/>
  <c r="BQ506" i="16"/>
  <c r="L506" i="16"/>
  <c r="E506" i="16"/>
  <c r="A506" i="16" s="1"/>
  <c r="BS505" i="16"/>
  <c r="BR505" i="16"/>
  <c r="AN505" i="16" s="1"/>
  <c r="G505" i="16" s="1"/>
  <c r="BQ505" i="16"/>
  <c r="L505" i="16"/>
  <c r="E505" i="16"/>
  <c r="A505" i="16" s="1"/>
  <c r="BS504" i="16"/>
  <c r="BR504" i="16"/>
  <c r="AN504" i="16" s="1"/>
  <c r="BQ504" i="16"/>
  <c r="L504" i="16"/>
  <c r="G504" i="16"/>
  <c r="E504" i="16"/>
  <c r="A504" i="16" s="1"/>
  <c r="BS503" i="16"/>
  <c r="BR503" i="16"/>
  <c r="AN503" i="16" s="1"/>
  <c r="G503" i="16" s="1"/>
  <c r="BQ503" i="16"/>
  <c r="L503" i="16"/>
  <c r="E503" i="16"/>
  <c r="BS502" i="16"/>
  <c r="BR502" i="16"/>
  <c r="AN502" i="16" s="1"/>
  <c r="G502" i="16" s="1"/>
  <c r="BQ502" i="16"/>
  <c r="L502" i="16"/>
  <c r="E502" i="16"/>
  <c r="A502" i="16" s="1"/>
  <c r="BS501" i="16"/>
  <c r="BR501" i="16"/>
  <c r="AN501" i="16" s="1"/>
  <c r="G501" i="16" s="1"/>
  <c r="BQ501" i="16"/>
  <c r="L501" i="16"/>
  <c r="E501" i="16"/>
  <c r="A501" i="16" s="1"/>
  <c r="BS500" i="16"/>
  <c r="BR500" i="16"/>
  <c r="AN500" i="16" s="1"/>
  <c r="G500" i="16" s="1"/>
  <c r="BQ500" i="16"/>
  <c r="L500" i="16"/>
  <c r="E500" i="16"/>
  <c r="A500" i="16" s="1"/>
  <c r="BS499" i="16"/>
  <c r="BR499" i="16"/>
  <c r="AN499" i="16" s="1"/>
  <c r="G499" i="16" s="1"/>
  <c r="BQ499" i="16"/>
  <c r="L499" i="16"/>
  <c r="E499" i="16"/>
  <c r="A499" i="16" s="1"/>
  <c r="BS498" i="16"/>
  <c r="BR498" i="16"/>
  <c r="AN498" i="16" s="1"/>
  <c r="G498" i="16" s="1"/>
  <c r="K498" i="16" s="1"/>
  <c r="BQ498" i="16"/>
  <c r="L498" i="16"/>
  <c r="E498" i="16"/>
  <c r="BS497" i="16"/>
  <c r="BR497" i="16"/>
  <c r="AN497" i="16" s="1"/>
  <c r="G497" i="16" s="1"/>
  <c r="BQ497" i="16"/>
  <c r="L497" i="16"/>
  <c r="E497" i="16"/>
  <c r="A497" i="16" s="1"/>
  <c r="BS496" i="16"/>
  <c r="BR496" i="16"/>
  <c r="AN496" i="16" s="1"/>
  <c r="BQ496" i="16"/>
  <c r="L496" i="16"/>
  <c r="G496" i="16"/>
  <c r="E496" i="16"/>
  <c r="A496" i="16" s="1"/>
  <c r="BS495" i="16"/>
  <c r="BR495" i="16"/>
  <c r="AN495" i="16" s="1"/>
  <c r="G495" i="16" s="1"/>
  <c r="BQ495" i="16"/>
  <c r="L495" i="16"/>
  <c r="E495" i="16"/>
  <c r="A495" i="16" s="1"/>
  <c r="BS494" i="16"/>
  <c r="BR494" i="16"/>
  <c r="BQ494" i="16"/>
  <c r="AN494" i="16"/>
  <c r="G494" i="16" s="1"/>
  <c r="K494" i="16" s="1"/>
  <c r="L494" i="16"/>
  <c r="E494" i="16"/>
  <c r="A494" i="16" s="1"/>
  <c r="BS493" i="16"/>
  <c r="BR493" i="16"/>
  <c r="AN493" i="16" s="1"/>
  <c r="G493" i="16" s="1"/>
  <c r="BQ493" i="16"/>
  <c r="L493" i="16"/>
  <c r="E493" i="16"/>
  <c r="A493" i="16" s="1"/>
  <c r="BS492" i="16"/>
  <c r="BR492" i="16"/>
  <c r="AN492" i="16" s="1"/>
  <c r="G492" i="16" s="1"/>
  <c r="BQ492" i="16"/>
  <c r="L492" i="16"/>
  <c r="E492" i="16"/>
  <c r="A492" i="16" s="1"/>
  <c r="BS491" i="16"/>
  <c r="BR491" i="16"/>
  <c r="AN491" i="16" s="1"/>
  <c r="G491" i="16" s="1"/>
  <c r="BQ491" i="16"/>
  <c r="L491" i="16"/>
  <c r="E491" i="16"/>
  <c r="A491" i="16" s="1"/>
  <c r="BS490" i="16"/>
  <c r="BR490" i="16"/>
  <c r="AN490" i="16" s="1"/>
  <c r="G490" i="16" s="1"/>
  <c r="BQ490" i="16"/>
  <c r="L490" i="16"/>
  <c r="E490" i="16"/>
  <c r="A490" i="16" s="1"/>
  <c r="BS489" i="16"/>
  <c r="BR489" i="16"/>
  <c r="AN489" i="16" s="1"/>
  <c r="G489" i="16" s="1"/>
  <c r="BQ489" i="16"/>
  <c r="L489" i="16"/>
  <c r="E489" i="16"/>
  <c r="A489" i="16" s="1"/>
  <c r="BS488" i="16"/>
  <c r="BR488" i="16"/>
  <c r="AN488" i="16" s="1"/>
  <c r="BQ488" i="16"/>
  <c r="L488" i="16"/>
  <c r="G488" i="16"/>
  <c r="E488" i="16"/>
  <c r="A488" i="16" s="1"/>
  <c r="BS487" i="16"/>
  <c r="BR487" i="16"/>
  <c r="AN487" i="16" s="1"/>
  <c r="G487" i="16" s="1"/>
  <c r="BQ487" i="16"/>
  <c r="L487" i="16"/>
  <c r="E487" i="16"/>
  <c r="A487" i="16" s="1"/>
  <c r="BS486" i="16"/>
  <c r="BR486" i="16"/>
  <c r="AN486" i="16" s="1"/>
  <c r="G486" i="16" s="1"/>
  <c r="BQ486" i="16"/>
  <c r="L486" i="16"/>
  <c r="E486" i="16"/>
  <c r="A486" i="16" s="1"/>
  <c r="BS485" i="16"/>
  <c r="BR485" i="16"/>
  <c r="AN485" i="16" s="1"/>
  <c r="G485" i="16" s="1"/>
  <c r="BQ485" i="16"/>
  <c r="L485" i="16"/>
  <c r="E485" i="16"/>
  <c r="A485" i="16" s="1"/>
  <c r="BS484" i="16"/>
  <c r="BR484" i="16"/>
  <c r="AN484" i="16" s="1"/>
  <c r="G484" i="16" s="1"/>
  <c r="BQ484" i="16"/>
  <c r="L484" i="16"/>
  <c r="E484" i="16"/>
  <c r="A484" i="16" s="1"/>
  <c r="BS483" i="16"/>
  <c r="BR483" i="16"/>
  <c r="AN483" i="16" s="1"/>
  <c r="G483" i="16" s="1"/>
  <c r="BQ483" i="16"/>
  <c r="L483" i="16"/>
  <c r="E483" i="16"/>
  <c r="A483" i="16" s="1"/>
  <c r="BS482" i="16"/>
  <c r="BR482" i="16"/>
  <c r="AN482" i="16" s="1"/>
  <c r="G482" i="16" s="1"/>
  <c r="BQ482" i="16"/>
  <c r="L482" i="16"/>
  <c r="E482" i="16"/>
  <c r="A482" i="16" s="1"/>
  <c r="BS481" i="16"/>
  <c r="BR481" i="16"/>
  <c r="BQ481" i="16"/>
  <c r="AN481" i="16"/>
  <c r="G481" i="16" s="1"/>
  <c r="L481" i="16"/>
  <c r="E481" i="16"/>
  <c r="A481" i="16" s="1"/>
  <c r="BS480" i="16"/>
  <c r="BR480" i="16"/>
  <c r="AN480" i="16" s="1"/>
  <c r="BQ480" i="16"/>
  <c r="L480" i="16"/>
  <c r="G480" i="16"/>
  <c r="E480" i="16"/>
  <c r="A480" i="16" s="1"/>
  <c r="BS479" i="16"/>
  <c r="BR479" i="16"/>
  <c r="AN479" i="16" s="1"/>
  <c r="G479" i="16" s="1"/>
  <c r="BQ479" i="16"/>
  <c r="L479" i="16"/>
  <c r="E479" i="16"/>
  <c r="A479" i="16" s="1"/>
  <c r="BS478" i="16"/>
  <c r="BR478" i="16"/>
  <c r="AN478" i="16" s="1"/>
  <c r="G478" i="16" s="1"/>
  <c r="BQ478" i="16"/>
  <c r="L478" i="16"/>
  <c r="E478" i="16"/>
  <c r="A478" i="16" s="1"/>
  <c r="BS477" i="16"/>
  <c r="BR477" i="16"/>
  <c r="AN477" i="16" s="1"/>
  <c r="G477" i="16" s="1"/>
  <c r="BQ477" i="16"/>
  <c r="L477" i="16"/>
  <c r="E477" i="16"/>
  <c r="A477" i="16" s="1"/>
  <c r="BS476" i="16"/>
  <c r="BR476" i="16"/>
  <c r="AN476" i="16" s="1"/>
  <c r="G476" i="16" s="1"/>
  <c r="BQ476" i="16"/>
  <c r="L476" i="16"/>
  <c r="E476" i="16"/>
  <c r="A476" i="16" s="1"/>
  <c r="BS475" i="16"/>
  <c r="BR475" i="16"/>
  <c r="AN475" i="16" s="1"/>
  <c r="G475" i="16" s="1"/>
  <c r="BQ475" i="16"/>
  <c r="L475" i="16"/>
  <c r="E475" i="16"/>
  <c r="A475" i="16" s="1"/>
  <c r="BS474" i="16"/>
  <c r="BR474" i="16"/>
  <c r="AN474" i="16" s="1"/>
  <c r="G474" i="16" s="1"/>
  <c r="BQ474" i="16"/>
  <c r="L474" i="16"/>
  <c r="E474" i="16"/>
  <c r="A474" i="16" s="1"/>
  <c r="BS473" i="16"/>
  <c r="BR473" i="16"/>
  <c r="AN473" i="16" s="1"/>
  <c r="G473" i="16" s="1"/>
  <c r="BQ473" i="16"/>
  <c r="L473" i="16"/>
  <c r="E473" i="16"/>
  <c r="A473" i="16" s="1"/>
  <c r="BS472" i="16"/>
  <c r="BR472" i="16"/>
  <c r="AN472" i="16" s="1"/>
  <c r="BQ472" i="16"/>
  <c r="L472" i="16"/>
  <c r="G472" i="16"/>
  <c r="E472" i="16"/>
  <c r="A472" i="16" s="1"/>
  <c r="BS471" i="16"/>
  <c r="BR471" i="16"/>
  <c r="AN471" i="16" s="1"/>
  <c r="G471" i="16" s="1"/>
  <c r="BQ471" i="16"/>
  <c r="L471" i="16"/>
  <c r="E471" i="16"/>
  <c r="A471" i="16" s="1"/>
  <c r="BS470" i="16"/>
  <c r="BR470" i="16"/>
  <c r="AN470" i="16" s="1"/>
  <c r="G470" i="16" s="1"/>
  <c r="BQ470" i="16"/>
  <c r="L470" i="16"/>
  <c r="E470" i="16"/>
  <c r="A470" i="16" s="1"/>
  <c r="BS469" i="16"/>
  <c r="BR469" i="16"/>
  <c r="AN469" i="16" s="1"/>
  <c r="G469" i="16" s="1"/>
  <c r="BQ469" i="16"/>
  <c r="L469" i="16"/>
  <c r="E469" i="16"/>
  <c r="A469" i="16" s="1"/>
  <c r="BS468" i="16"/>
  <c r="BR468" i="16"/>
  <c r="AN468" i="16" s="1"/>
  <c r="G468" i="16" s="1"/>
  <c r="BQ468" i="16"/>
  <c r="L468" i="16"/>
  <c r="E468" i="16"/>
  <c r="A468" i="16" s="1"/>
  <c r="BS467" i="16"/>
  <c r="BR467" i="16"/>
  <c r="AN467" i="16" s="1"/>
  <c r="G467" i="16" s="1"/>
  <c r="BQ467" i="16"/>
  <c r="L467" i="16"/>
  <c r="E467" i="16"/>
  <c r="A467" i="16" s="1"/>
  <c r="BS466" i="16"/>
  <c r="BR466" i="16"/>
  <c r="AN466" i="16" s="1"/>
  <c r="G466" i="16" s="1"/>
  <c r="BQ466" i="16"/>
  <c r="L466" i="16"/>
  <c r="E466" i="16"/>
  <c r="A466" i="16" s="1"/>
  <c r="BS465" i="16"/>
  <c r="BR465" i="16"/>
  <c r="BQ465" i="16"/>
  <c r="AN465" i="16"/>
  <c r="G465" i="16" s="1"/>
  <c r="L465" i="16"/>
  <c r="E465" i="16"/>
  <c r="A465" i="16" s="1"/>
  <c r="BS464" i="16"/>
  <c r="BR464" i="16"/>
  <c r="AN464" i="16" s="1"/>
  <c r="BQ464" i="16"/>
  <c r="L464" i="16"/>
  <c r="G464" i="16"/>
  <c r="E464" i="16"/>
  <c r="A464" i="16" s="1"/>
  <c r="BS463" i="16"/>
  <c r="BR463" i="16"/>
  <c r="AN463" i="16" s="1"/>
  <c r="G463" i="16" s="1"/>
  <c r="BQ463" i="16"/>
  <c r="L463" i="16"/>
  <c r="E463" i="16"/>
  <c r="A463" i="16" s="1"/>
  <c r="BS462" i="16"/>
  <c r="BR462" i="16"/>
  <c r="AN462" i="16" s="1"/>
  <c r="G462" i="16" s="1"/>
  <c r="BQ462" i="16"/>
  <c r="L462" i="16"/>
  <c r="E462" i="16"/>
  <c r="A462" i="16" s="1"/>
  <c r="BS461" i="16"/>
  <c r="BR461" i="16"/>
  <c r="AN461" i="16" s="1"/>
  <c r="G461" i="16" s="1"/>
  <c r="BQ461" i="16"/>
  <c r="L461" i="16"/>
  <c r="E461" i="16"/>
  <c r="A461" i="16" s="1"/>
  <c r="BS460" i="16"/>
  <c r="BR460" i="16"/>
  <c r="AN460" i="16" s="1"/>
  <c r="G460" i="16" s="1"/>
  <c r="BQ460" i="16"/>
  <c r="L460" i="16"/>
  <c r="E460" i="16"/>
  <c r="A460" i="16" s="1"/>
  <c r="BS459" i="16"/>
  <c r="BR459" i="16"/>
  <c r="AN459" i="16" s="1"/>
  <c r="G459" i="16" s="1"/>
  <c r="BQ459" i="16"/>
  <c r="L459" i="16"/>
  <c r="E459" i="16"/>
  <c r="A459" i="16" s="1"/>
  <c r="BS458" i="16"/>
  <c r="BR458" i="16"/>
  <c r="AN458" i="16" s="1"/>
  <c r="G458" i="16" s="1"/>
  <c r="BQ458" i="16"/>
  <c r="L458" i="16"/>
  <c r="E458" i="16"/>
  <c r="A458" i="16" s="1"/>
  <c r="BS457" i="16"/>
  <c r="BR457" i="16"/>
  <c r="AN457" i="16" s="1"/>
  <c r="G457" i="16" s="1"/>
  <c r="BQ457" i="16"/>
  <c r="L457" i="16"/>
  <c r="E457" i="16"/>
  <c r="A457" i="16" s="1"/>
  <c r="BS456" i="16"/>
  <c r="BR456" i="16"/>
  <c r="AN456" i="16" s="1"/>
  <c r="BQ456" i="16"/>
  <c r="L456" i="16"/>
  <c r="G456" i="16"/>
  <c r="E456" i="16"/>
  <c r="A456" i="16" s="1"/>
  <c r="BS455" i="16"/>
  <c r="BR455" i="16"/>
  <c r="AN455" i="16" s="1"/>
  <c r="G455" i="16" s="1"/>
  <c r="BQ455" i="16"/>
  <c r="L455" i="16"/>
  <c r="E455" i="16"/>
  <c r="A455" i="16" s="1"/>
  <c r="BS454" i="16"/>
  <c r="BR454" i="16"/>
  <c r="AN454" i="16" s="1"/>
  <c r="G454" i="16" s="1"/>
  <c r="BQ454" i="16"/>
  <c r="L454" i="16"/>
  <c r="E454" i="16"/>
  <c r="A454" i="16" s="1"/>
  <c r="BS453" i="16"/>
  <c r="BR453" i="16"/>
  <c r="AN453" i="16" s="1"/>
  <c r="G453" i="16" s="1"/>
  <c r="BQ453" i="16"/>
  <c r="L453" i="16"/>
  <c r="E453" i="16"/>
  <c r="A453" i="16" s="1"/>
  <c r="BS452" i="16"/>
  <c r="BR452" i="16"/>
  <c r="AN452" i="16" s="1"/>
  <c r="G452" i="16" s="1"/>
  <c r="BQ452" i="16"/>
  <c r="L452" i="16"/>
  <c r="E452" i="16"/>
  <c r="A452" i="16" s="1"/>
  <c r="BS451" i="16"/>
  <c r="BR451" i="16"/>
  <c r="AN451" i="16" s="1"/>
  <c r="G451" i="16" s="1"/>
  <c r="BQ451" i="16"/>
  <c r="L451" i="16"/>
  <c r="E451" i="16"/>
  <c r="A451" i="16" s="1"/>
  <c r="BS450" i="16"/>
  <c r="BR450" i="16"/>
  <c r="AN450" i="16" s="1"/>
  <c r="G450" i="16" s="1"/>
  <c r="BQ450" i="16"/>
  <c r="L450" i="16"/>
  <c r="E450" i="16"/>
  <c r="A450" i="16" s="1"/>
  <c r="BS449" i="16"/>
  <c r="BR449" i="16"/>
  <c r="BQ449" i="16"/>
  <c r="AN449" i="16"/>
  <c r="G449" i="16" s="1"/>
  <c r="L449" i="16"/>
  <c r="E449" i="16"/>
  <c r="A449" i="16" s="1"/>
  <c r="BS448" i="16"/>
  <c r="BR448" i="16"/>
  <c r="AN448" i="16" s="1"/>
  <c r="BQ448" i="16"/>
  <c r="L448" i="16"/>
  <c r="G448" i="16"/>
  <c r="E448" i="16"/>
  <c r="A448" i="16" s="1"/>
  <c r="BS447" i="16"/>
  <c r="BR447" i="16"/>
  <c r="AN447" i="16" s="1"/>
  <c r="G447" i="16" s="1"/>
  <c r="BQ447" i="16"/>
  <c r="L447" i="16"/>
  <c r="E447" i="16"/>
  <c r="A447" i="16" s="1"/>
  <c r="BS446" i="16"/>
  <c r="BR446" i="16"/>
  <c r="AN446" i="16" s="1"/>
  <c r="G446" i="16" s="1"/>
  <c r="BQ446" i="16"/>
  <c r="L446" i="16"/>
  <c r="E446" i="16"/>
  <c r="A446" i="16" s="1"/>
  <c r="BS445" i="16"/>
  <c r="BR445" i="16"/>
  <c r="AN445" i="16" s="1"/>
  <c r="G445" i="16" s="1"/>
  <c r="BQ445" i="16"/>
  <c r="L445" i="16"/>
  <c r="E445" i="16"/>
  <c r="A445" i="16" s="1"/>
  <c r="BS444" i="16"/>
  <c r="BR444" i="16"/>
  <c r="AN444" i="16" s="1"/>
  <c r="BQ444" i="16"/>
  <c r="L444" i="16"/>
  <c r="G444" i="16"/>
  <c r="E444" i="16"/>
  <c r="A444" i="16" s="1"/>
  <c r="BS443" i="16"/>
  <c r="BR443" i="16"/>
  <c r="AN443" i="16" s="1"/>
  <c r="G443" i="16" s="1"/>
  <c r="BQ443" i="16"/>
  <c r="L443" i="16"/>
  <c r="E443" i="16"/>
  <c r="A443" i="16" s="1"/>
  <c r="BS442" i="16"/>
  <c r="BR442" i="16"/>
  <c r="BQ442" i="16"/>
  <c r="AN442" i="16"/>
  <c r="G442" i="16" s="1"/>
  <c r="L442" i="16"/>
  <c r="E442" i="16"/>
  <c r="A442" i="16" s="1"/>
  <c r="BS441" i="16"/>
  <c r="BR441" i="16"/>
  <c r="AN441" i="16" s="1"/>
  <c r="G441" i="16" s="1"/>
  <c r="BQ441" i="16"/>
  <c r="L441" i="16"/>
  <c r="E441" i="16"/>
  <c r="A441" i="16" s="1"/>
  <c r="BS440" i="16"/>
  <c r="BR440" i="16"/>
  <c r="AN440" i="16" s="1"/>
  <c r="BQ440" i="16"/>
  <c r="L440" i="16"/>
  <c r="G440" i="16"/>
  <c r="E440" i="16"/>
  <c r="A440" i="16" s="1"/>
  <c r="BS439" i="16"/>
  <c r="BR439" i="16"/>
  <c r="AN439" i="16" s="1"/>
  <c r="G439" i="16" s="1"/>
  <c r="BQ439" i="16"/>
  <c r="L439" i="16"/>
  <c r="E439" i="16"/>
  <c r="A439" i="16" s="1"/>
  <c r="BS438" i="16"/>
  <c r="BR438" i="16"/>
  <c r="AN438" i="16" s="1"/>
  <c r="G438" i="16" s="1"/>
  <c r="BQ438" i="16"/>
  <c r="L438" i="16"/>
  <c r="E438" i="16"/>
  <c r="A438" i="16" s="1"/>
  <c r="BS437" i="16"/>
  <c r="BR437" i="16"/>
  <c r="AN437" i="16" s="1"/>
  <c r="G437" i="16" s="1"/>
  <c r="BQ437" i="16"/>
  <c r="L437" i="16"/>
  <c r="E437" i="16"/>
  <c r="A437" i="16" s="1"/>
  <c r="BS436" i="16"/>
  <c r="BR436" i="16"/>
  <c r="AN436" i="16" s="1"/>
  <c r="G436" i="16" s="1"/>
  <c r="BQ436" i="16"/>
  <c r="L436" i="16"/>
  <c r="E436" i="16"/>
  <c r="A436" i="16" s="1"/>
  <c r="BS435" i="16"/>
  <c r="BR435" i="16"/>
  <c r="AN435" i="16" s="1"/>
  <c r="G435" i="16" s="1"/>
  <c r="BQ435" i="16"/>
  <c r="L435" i="16"/>
  <c r="E435" i="16"/>
  <c r="A435" i="16" s="1"/>
  <c r="BS434" i="16"/>
  <c r="BR434" i="16"/>
  <c r="AN434" i="16" s="1"/>
  <c r="G434" i="16" s="1"/>
  <c r="BQ434" i="16"/>
  <c r="L434" i="16"/>
  <c r="E434" i="16"/>
  <c r="BS433" i="16"/>
  <c r="BR433" i="16"/>
  <c r="AN433" i="16" s="1"/>
  <c r="G433" i="16" s="1"/>
  <c r="BQ433" i="16"/>
  <c r="L433" i="16"/>
  <c r="E433" i="16"/>
  <c r="A433" i="16" s="1"/>
  <c r="BS432" i="16"/>
  <c r="BR432" i="16"/>
  <c r="AN432" i="16" s="1"/>
  <c r="G432" i="16" s="1"/>
  <c r="BQ432" i="16"/>
  <c r="L432" i="16"/>
  <c r="E432" i="16"/>
  <c r="A432" i="16" s="1"/>
  <c r="BS431" i="16"/>
  <c r="BR431" i="16"/>
  <c r="AN431" i="16" s="1"/>
  <c r="G431" i="16" s="1"/>
  <c r="BQ431" i="16"/>
  <c r="L431" i="16"/>
  <c r="E431" i="16"/>
  <c r="A431" i="16" s="1"/>
  <c r="BS430" i="16"/>
  <c r="BR430" i="16"/>
  <c r="AN430" i="16" s="1"/>
  <c r="G430" i="16" s="1"/>
  <c r="BQ430" i="16"/>
  <c r="L430" i="16"/>
  <c r="E430" i="16"/>
  <c r="A430" i="16" s="1"/>
  <c r="BS429" i="16"/>
  <c r="BR429" i="16"/>
  <c r="BQ429" i="16"/>
  <c r="AN429" i="16"/>
  <c r="G429" i="16" s="1"/>
  <c r="L429" i="16"/>
  <c r="E429" i="16"/>
  <c r="A429" i="16" s="1"/>
  <c r="BS428" i="16"/>
  <c r="BR428" i="16"/>
  <c r="AN428" i="16" s="1"/>
  <c r="G428" i="16" s="1"/>
  <c r="BQ428" i="16"/>
  <c r="L428" i="16"/>
  <c r="E428" i="16"/>
  <c r="A428" i="16" s="1"/>
  <c r="BS427" i="16"/>
  <c r="BR427" i="16"/>
  <c r="AN427" i="16" s="1"/>
  <c r="G427" i="16" s="1"/>
  <c r="BQ427" i="16"/>
  <c r="L427" i="16"/>
  <c r="E427" i="16"/>
  <c r="A427" i="16" s="1"/>
  <c r="BS426" i="16"/>
  <c r="BR426" i="16"/>
  <c r="AN426" i="16" s="1"/>
  <c r="G426" i="16" s="1"/>
  <c r="BQ426" i="16"/>
  <c r="L426" i="16"/>
  <c r="E426" i="16"/>
  <c r="A426" i="16" s="1"/>
  <c r="BS425" i="16"/>
  <c r="BR425" i="16"/>
  <c r="BQ425" i="16"/>
  <c r="AN425" i="16"/>
  <c r="G425" i="16" s="1"/>
  <c r="L425" i="16"/>
  <c r="E425" i="16"/>
  <c r="A425" i="16" s="1"/>
  <c r="BS424" i="16"/>
  <c r="BR424" i="16"/>
  <c r="AN424" i="16" s="1"/>
  <c r="G424" i="16" s="1"/>
  <c r="BQ424" i="16"/>
  <c r="L424" i="16"/>
  <c r="E424" i="16"/>
  <c r="A424" i="16" s="1"/>
  <c r="BS423" i="16"/>
  <c r="BR423" i="16"/>
  <c r="BQ423" i="16"/>
  <c r="AN423" i="16"/>
  <c r="G423" i="16" s="1"/>
  <c r="L423" i="16"/>
  <c r="E423" i="16"/>
  <c r="A423" i="16" s="1"/>
  <c r="BS422" i="16"/>
  <c r="BR422" i="16"/>
  <c r="BQ422" i="16"/>
  <c r="AN422" i="16"/>
  <c r="G422" i="16" s="1"/>
  <c r="L422" i="16"/>
  <c r="E422" i="16"/>
  <c r="A422" i="16" s="1"/>
  <c r="BS421" i="16"/>
  <c r="BR421" i="16"/>
  <c r="AN421" i="16" s="1"/>
  <c r="G421" i="16" s="1"/>
  <c r="BQ421" i="16"/>
  <c r="L421" i="16"/>
  <c r="E421" i="16"/>
  <c r="A421" i="16" s="1"/>
  <c r="BS420" i="16"/>
  <c r="BR420" i="16"/>
  <c r="AN420" i="16" s="1"/>
  <c r="G420" i="16" s="1"/>
  <c r="BQ420" i="16"/>
  <c r="L420" i="16"/>
  <c r="E420" i="16"/>
  <c r="A420" i="16" s="1"/>
  <c r="BS419" i="16"/>
  <c r="BR419" i="16"/>
  <c r="AN419" i="16" s="1"/>
  <c r="G419" i="16" s="1"/>
  <c r="BQ419" i="16"/>
  <c r="L419" i="16"/>
  <c r="E419" i="16"/>
  <c r="A419" i="16" s="1"/>
  <c r="BS418" i="16"/>
  <c r="BR418" i="16"/>
  <c r="AN418" i="16" s="1"/>
  <c r="G418" i="16" s="1"/>
  <c r="BQ418" i="16"/>
  <c r="L418" i="16"/>
  <c r="E418" i="16"/>
  <c r="A418" i="16" s="1"/>
  <c r="BS417" i="16"/>
  <c r="BR417" i="16"/>
  <c r="AN417" i="16" s="1"/>
  <c r="G417" i="16" s="1"/>
  <c r="BQ417" i="16"/>
  <c r="L417" i="16"/>
  <c r="E417" i="16"/>
  <c r="A417" i="16" s="1"/>
  <c r="BS416" i="16"/>
  <c r="BR416" i="16"/>
  <c r="AN416" i="16" s="1"/>
  <c r="BQ416" i="16"/>
  <c r="L416" i="16"/>
  <c r="G416" i="16"/>
  <c r="E416" i="16"/>
  <c r="A416" i="16" s="1"/>
  <c r="BS415" i="16"/>
  <c r="BR415" i="16"/>
  <c r="AN415" i="16" s="1"/>
  <c r="G415" i="16" s="1"/>
  <c r="BQ415" i="16"/>
  <c r="L415" i="16"/>
  <c r="E415" i="16"/>
  <c r="A415" i="16" s="1"/>
  <c r="BS414" i="16"/>
  <c r="BR414" i="16"/>
  <c r="AN414" i="16" s="1"/>
  <c r="G414" i="16" s="1"/>
  <c r="BQ414" i="16"/>
  <c r="L414" i="16"/>
  <c r="E414" i="16"/>
  <c r="A414" i="16" s="1"/>
  <c r="BS413" i="16"/>
  <c r="BR413" i="16"/>
  <c r="AN413" i="16" s="1"/>
  <c r="G413" i="16" s="1"/>
  <c r="BQ413" i="16"/>
  <c r="L413" i="16"/>
  <c r="E413" i="16"/>
  <c r="A413" i="16" s="1"/>
  <c r="BS412" i="16"/>
  <c r="BR412" i="16"/>
  <c r="AN412" i="16" s="1"/>
  <c r="BQ412" i="16"/>
  <c r="L412" i="16"/>
  <c r="G412" i="16"/>
  <c r="E412" i="16"/>
  <c r="A412" i="16" s="1"/>
  <c r="BS411" i="16"/>
  <c r="BR411" i="16"/>
  <c r="AN411" i="16" s="1"/>
  <c r="G411" i="16" s="1"/>
  <c r="BQ411" i="16"/>
  <c r="L411" i="16"/>
  <c r="E411" i="16"/>
  <c r="A411" i="16" s="1"/>
  <c r="BS410" i="16"/>
  <c r="BR410" i="16"/>
  <c r="BQ410" i="16"/>
  <c r="AN410" i="16"/>
  <c r="G410" i="16" s="1"/>
  <c r="L410" i="16"/>
  <c r="E410" i="16"/>
  <c r="A410" i="16" s="1"/>
  <c r="BS409" i="16"/>
  <c r="BR409" i="16"/>
  <c r="AN409" i="16" s="1"/>
  <c r="G409" i="16" s="1"/>
  <c r="BQ409" i="16"/>
  <c r="L409" i="16"/>
  <c r="E409" i="16"/>
  <c r="A409" i="16" s="1"/>
  <c r="BS408" i="16"/>
  <c r="BR408" i="16"/>
  <c r="AN408" i="16" s="1"/>
  <c r="BQ408" i="16"/>
  <c r="L408" i="16"/>
  <c r="G408" i="16"/>
  <c r="E408" i="16"/>
  <c r="A408" i="16" s="1"/>
  <c r="BS407" i="16"/>
  <c r="BR407" i="16"/>
  <c r="AN407" i="16" s="1"/>
  <c r="G407" i="16" s="1"/>
  <c r="BQ407" i="16"/>
  <c r="L407" i="16"/>
  <c r="E407" i="16"/>
  <c r="A407" i="16" s="1"/>
  <c r="BS406" i="16"/>
  <c r="BR406" i="16"/>
  <c r="AN406" i="16" s="1"/>
  <c r="G406" i="16" s="1"/>
  <c r="BQ406" i="16"/>
  <c r="L406" i="16"/>
  <c r="E406" i="16"/>
  <c r="A406" i="16" s="1"/>
  <c r="BS405" i="16"/>
  <c r="BR405" i="16"/>
  <c r="AN405" i="16" s="1"/>
  <c r="G405" i="16" s="1"/>
  <c r="BQ405" i="16"/>
  <c r="L405" i="16"/>
  <c r="E405" i="16"/>
  <c r="A405" i="16" s="1"/>
  <c r="BS404" i="16"/>
  <c r="BR404" i="16"/>
  <c r="AN404" i="16" s="1"/>
  <c r="BQ404" i="16"/>
  <c r="L404" i="16"/>
  <c r="G404" i="16"/>
  <c r="E404" i="16"/>
  <c r="A404" i="16" s="1"/>
  <c r="BS403" i="16"/>
  <c r="BR403" i="16"/>
  <c r="AN403" i="16" s="1"/>
  <c r="G403" i="16" s="1"/>
  <c r="BQ403" i="16"/>
  <c r="L403" i="16"/>
  <c r="E403" i="16"/>
  <c r="A403" i="16" s="1"/>
  <c r="BS402" i="16"/>
  <c r="BR402" i="16"/>
  <c r="AN402" i="16" s="1"/>
  <c r="G402" i="16" s="1"/>
  <c r="BQ402" i="16"/>
  <c r="L402" i="16"/>
  <c r="E402" i="16"/>
  <c r="A402" i="16" s="1"/>
  <c r="BS401" i="16"/>
  <c r="BR401" i="16"/>
  <c r="AN401" i="16" s="1"/>
  <c r="G401" i="16" s="1"/>
  <c r="BQ401" i="16"/>
  <c r="L401" i="16"/>
  <c r="E401" i="16"/>
  <c r="A401" i="16" s="1"/>
  <c r="BS400" i="16"/>
  <c r="BR400" i="16"/>
  <c r="AN400" i="16" s="1"/>
  <c r="BQ400" i="16"/>
  <c r="L400" i="16"/>
  <c r="G400" i="16"/>
  <c r="E400" i="16"/>
  <c r="A400" i="16" s="1"/>
  <c r="BS399" i="16"/>
  <c r="BR399" i="16"/>
  <c r="AN399" i="16" s="1"/>
  <c r="G399" i="16" s="1"/>
  <c r="BQ399" i="16"/>
  <c r="L399" i="16"/>
  <c r="E399" i="16"/>
  <c r="A399" i="16" s="1"/>
  <c r="BS398" i="16"/>
  <c r="BR398" i="16"/>
  <c r="AN398" i="16" s="1"/>
  <c r="G398" i="16" s="1"/>
  <c r="BQ398" i="16"/>
  <c r="L398" i="16"/>
  <c r="E398" i="16"/>
  <c r="A398" i="16" s="1"/>
  <c r="BS397" i="16"/>
  <c r="BR397" i="16"/>
  <c r="AN397" i="16" s="1"/>
  <c r="G397" i="16" s="1"/>
  <c r="BQ397" i="16"/>
  <c r="L397" i="16"/>
  <c r="E397" i="16"/>
  <c r="A397" i="16" s="1"/>
  <c r="BS396" i="16"/>
  <c r="BR396" i="16"/>
  <c r="AN396" i="16" s="1"/>
  <c r="BQ396" i="16"/>
  <c r="L396" i="16"/>
  <c r="G396" i="16"/>
  <c r="E396" i="16"/>
  <c r="A396" i="16" s="1"/>
  <c r="BS395" i="16"/>
  <c r="BR395" i="16"/>
  <c r="AN395" i="16" s="1"/>
  <c r="G395" i="16" s="1"/>
  <c r="BQ395" i="16"/>
  <c r="L395" i="16"/>
  <c r="E395" i="16"/>
  <c r="A395" i="16" s="1"/>
  <c r="BS394" i="16"/>
  <c r="BR394" i="16"/>
  <c r="AN394" i="16" s="1"/>
  <c r="G394" i="16" s="1"/>
  <c r="BQ394" i="16"/>
  <c r="L394" i="16"/>
  <c r="E394" i="16"/>
  <c r="A394" i="16" s="1"/>
  <c r="BS393" i="16"/>
  <c r="BR393" i="16"/>
  <c r="AN393" i="16" s="1"/>
  <c r="G393" i="16" s="1"/>
  <c r="BQ393" i="16"/>
  <c r="L393" i="16"/>
  <c r="E393" i="16"/>
  <c r="A393" i="16" s="1"/>
  <c r="BS392" i="16"/>
  <c r="BR392" i="16"/>
  <c r="AN392" i="16" s="1"/>
  <c r="G392" i="16" s="1"/>
  <c r="BQ392" i="16"/>
  <c r="L392" i="16"/>
  <c r="E392" i="16"/>
  <c r="A392" i="16" s="1"/>
  <c r="BS391" i="16"/>
  <c r="BR391" i="16"/>
  <c r="AN391" i="16" s="1"/>
  <c r="G391" i="16" s="1"/>
  <c r="BQ391" i="16"/>
  <c r="L391" i="16"/>
  <c r="E391" i="16"/>
  <c r="A391" i="16" s="1"/>
  <c r="BS390" i="16"/>
  <c r="BR390" i="16"/>
  <c r="AN390" i="16" s="1"/>
  <c r="G390" i="16" s="1"/>
  <c r="BQ390" i="16"/>
  <c r="L390" i="16"/>
  <c r="E390" i="16"/>
  <c r="A390" i="16" s="1"/>
  <c r="BS389" i="16"/>
  <c r="BR389" i="16"/>
  <c r="AN389" i="16" s="1"/>
  <c r="G389" i="16" s="1"/>
  <c r="BQ389" i="16"/>
  <c r="L389" i="16"/>
  <c r="E389" i="16"/>
  <c r="A389" i="16" s="1"/>
  <c r="BS388" i="16"/>
  <c r="BR388" i="16"/>
  <c r="AN388" i="16" s="1"/>
  <c r="G388" i="16" s="1"/>
  <c r="BQ388" i="16"/>
  <c r="L388" i="16"/>
  <c r="E388" i="16"/>
  <c r="A388" i="16" s="1"/>
  <c r="BS387" i="16"/>
  <c r="BR387" i="16"/>
  <c r="BQ387" i="16"/>
  <c r="AN387" i="16"/>
  <c r="G387" i="16" s="1"/>
  <c r="L387" i="16"/>
  <c r="E387" i="16"/>
  <c r="A387" i="16" s="1"/>
  <c r="BS386" i="16"/>
  <c r="BR386" i="16"/>
  <c r="BQ386" i="16"/>
  <c r="AN386" i="16"/>
  <c r="G386" i="16" s="1"/>
  <c r="L386" i="16"/>
  <c r="E386" i="16"/>
  <c r="A386" i="16" s="1"/>
  <c r="BS385" i="16"/>
  <c r="BR385" i="16"/>
  <c r="AN385" i="16" s="1"/>
  <c r="G385" i="16" s="1"/>
  <c r="BQ385" i="16"/>
  <c r="L385" i="16"/>
  <c r="E385" i="16"/>
  <c r="A385" i="16" s="1"/>
  <c r="BS384" i="16"/>
  <c r="BR384" i="16"/>
  <c r="AN384" i="16" s="1"/>
  <c r="G384" i="16" s="1"/>
  <c r="BQ384" i="16"/>
  <c r="L384" i="16"/>
  <c r="E384" i="16"/>
  <c r="A384" i="16" s="1"/>
  <c r="BS383" i="16"/>
  <c r="BR383" i="16"/>
  <c r="AN383" i="16" s="1"/>
  <c r="G383" i="16" s="1"/>
  <c r="BQ383" i="16"/>
  <c r="L383" i="16"/>
  <c r="E383" i="16"/>
  <c r="A383" i="16" s="1"/>
  <c r="BS382" i="16"/>
  <c r="BR382" i="16"/>
  <c r="AN382" i="16" s="1"/>
  <c r="G382" i="16" s="1"/>
  <c r="BQ382" i="16"/>
  <c r="L382" i="16"/>
  <c r="E382" i="16"/>
  <c r="A382" i="16" s="1"/>
  <c r="BS381" i="16"/>
  <c r="BR381" i="16"/>
  <c r="AN381" i="16" s="1"/>
  <c r="G381" i="16" s="1"/>
  <c r="BQ381" i="16"/>
  <c r="L381" i="16"/>
  <c r="E381" i="16"/>
  <c r="A381" i="16" s="1"/>
  <c r="BS380" i="16"/>
  <c r="BR380" i="16"/>
  <c r="AN380" i="16" s="1"/>
  <c r="G380" i="16" s="1"/>
  <c r="BQ380" i="16"/>
  <c r="L380" i="16"/>
  <c r="E380" i="16"/>
  <c r="A380" i="16" s="1"/>
  <c r="BS379" i="16"/>
  <c r="BR379" i="16"/>
  <c r="AN379" i="16" s="1"/>
  <c r="G379" i="16" s="1"/>
  <c r="BQ379" i="16"/>
  <c r="L379" i="16"/>
  <c r="E379" i="16"/>
  <c r="A379" i="16" s="1"/>
  <c r="BS378" i="16"/>
  <c r="BR378" i="16"/>
  <c r="AN378" i="16" s="1"/>
  <c r="G378" i="16" s="1"/>
  <c r="BQ378" i="16"/>
  <c r="L378" i="16"/>
  <c r="E378" i="16"/>
  <c r="A378" i="16" s="1"/>
  <c r="BS377" i="16"/>
  <c r="BR377" i="16"/>
  <c r="AN377" i="16" s="1"/>
  <c r="G377" i="16" s="1"/>
  <c r="BQ377" i="16"/>
  <c r="L377" i="16"/>
  <c r="E377" i="16"/>
  <c r="A377" i="16" s="1"/>
  <c r="BS376" i="16"/>
  <c r="BR376" i="16"/>
  <c r="AN376" i="16" s="1"/>
  <c r="G376" i="16" s="1"/>
  <c r="BQ376" i="16"/>
  <c r="L376" i="16"/>
  <c r="E376" i="16"/>
  <c r="A376" i="16" s="1"/>
  <c r="BS375" i="16"/>
  <c r="BR375" i="16"/>
  <c r="AN375" i="16" s="1"/>
  <c r="G375" i="16" s="1"/>
  <c r="BQ375" i="16"/>
  <c r="L375" i="16"/>
  <c r="E375" i="16"/>
  <c r="A375" i="16" s="1"/>
  <c r="BS374" i="16"/>
  <c r="BR374" i="16"/>
  <c r="AN374" i="16" s="1"/>
  <c r="BQ374" i="16"/>
  <c r="L374" i="16"/>
  <c r="G374" i="16"/>
  <c r="E374" i="16"/>
  <c r="A374" i="16" s="1"/>
  <c r="BS373" i="16"/>
  <c r="BR373" i="16"/>
  <c r="AN373" i="16" s="1"/>
  <c r="G373" i="16" s="1"/>
  <c r="BQ373" i="16"/>
  <c r="L373" i="16"/>
  <c r="E373" i="16"/>
  <c r="A373" i="16" s="1"/>
  <c r="BS372" i="16"/>
  <c r="BR372" i="16"/>
  <c r="AN372" i="16" s="1"/>
  <c r="G372" i="16" s="1"/>
  <c r="BQ372" i="16"/>
  <c r="L372" i="16"/>
  <c r="E372" i="16"/>
  <c r="A372" i="16" s="1"/>
  <c r="BS371" i="16"/>
  <c r="BR371" i="16"/>
  <c r="BQ371" i="16"/>
  <c r="AN371" i="16"/>
  <c r="G371" i="16" s="1"/>
  <c r="L371" i="16"/>
  <c r="E371" i="16"/>
  <c r="A371" i="16" s="1"/>
  <c r="BS370" i="16"/>
  <c r="BR370" i="16"/>
  <c r="BQ370" i="16"/>
  <c r="AN370" i="16"/>
  <c r="G370" i="16" s="1"/>
  <c r="L370" i="16"/>
  <c r="E370" i="16"/>
  <c r="A370" i="16" s="1"/>
  <c r="BS369" i="16"/>
  <c r="BR369" i="16"/>
  <c r="AN369" i="16" s="1"/>
  <c r="G369" i="16" s="1"/>
  <c r="BQ369" i="16"/>
  <c r="L369" i="16"/>
  <c r="E369" i="16"/>
  <c r="A369" i="16" s="1"/>
  <c r="BS368" i="16"/>
  <c r="BR368" i="16"/>
  <c r="AN368" i="16" s="1"/>
  <c r="G368" i="16" s="1"/>
  <c r="BQ368" i="16"/>
  <c r="L368" i="16"/>
  <c r="E368" i="16"/>
  <c r="A368" i="16" s="1"/>
  <c r="BS367" i="16"/>
  <c r="BR367" i="16"/>
  <c r="AN367" i="16" s="1"/>
  <c r="G367" i="16" s="1"/>
  <c r="BQ367" i="16"/>
  <c r="L367" i="16"/>
  <c r="E367" i="16"/>
  <c r="A367" i="16" s="1"/>
  <c r="BS366" i="16"/>
  <c r="BR366" i="16"/>
  <c r="AN366" i="16" s="1"/>
  <c r="G366" i="16" s="1"/>
  <c r="BQ366" i="16"/>
  <c r="L366" i="16"/>
  <c r="E366" i="16"/>
  <c r="A366" i="16" s="1"/>
  <c r="BS365" i="16"/>
  <c r="BR365" i="16"/>
  <c r="AN365" i="16" s="1"/>
  <c r="G365" i="16" s="1"/>
  <c r="BQ365" i="16"/>
  <c r="L365" i="16"/>
  <c r="E365" i="16"/>
  <c r="A365" i="16" s="1"/>
  <c r="BS364" i="16"/>
  <c r="BR364" i="16"/>
  <c r="AN364" i="16" s="1"/>
  <c r="G364" i="16" s="1"/>
  <c r="BQ364" i="16"/>
  <c r="L364" i="16"/>
  <c r="E364" i="16"/>
  <c r="A364" i="16" s="1"/>
  <c r="BS363" i="16"/>
  <c r="BR363" i="16"/>
  <c r="AN363" i="16" s="1"/>
  <c r="G363" i="16" s="1"/>
  <c r="BQ363" i="16"/>
  <c r="L363" i="16"/>
  <c r="E363" i="16"/>
  <c r="A363" i="16" s="1"/>
  <c r="BS362" i="16"/>
  <c r="BR362" i="16"/>
  <c r="AN362" i="16" s="1"/>
  <c r="G362" i="16" s="1"/>
  <c r="BQ362" i="16"/>
  <c r="L362" i="16"/>
  <c r="E362" i="16"/>
  <c r="A362" i="16" s="1"/>
  <c r="BS361" i="16"/>
  <c r="BR361" i="16"/>
  <c r="AN361" i="16" s="1"/>
  <c r="G361" i="16" s="1"/>
  <c r="BQ361" i="16"/>
  <c r="L361" i="16"/>
  <c r="E361" i="16"/>
  <c r="A361" i="16" s="1"/>
  <c r="BS360" i="16"/>
  <c r="BR360" i="16"/>
  <c r="AN360" i="16" s="1"/>
  <c r="G360" i="16" s="1"/>
  <c r="BQ360" i="16"/>
  <c r="L360" i="16"/>
  <c r="E360" i="16"/>
  <c r="A360" i="16" s="1"/>
  <c r="BS354" i="16"/>
  <c r="BR354" i="16"/>
  <c r="BQ354" i="16"/>
  <c r="AN354" i="16"/>
  <c r="G354" i="16" s="1"/>
  <c r="K354" i="16" s="1"/>
  <c r="L354" i="16"/>
  <c r="E354" i="16"/>
  <c r="A354" i="16" s="1"/>
  <c r="BS353" i="16"/>
  <c r="BR353" i="16"/>
  <c r="AN353" i="16" s="1"/>
  <c r="G353" i="16" s="1"/>
  <c r="BQ353" i="16"/>
  <c r="L353" i="16"/>
  <c r="E353" i="16"/>
  <c r="A353" i="16" s="1"/>
  <c r="BS352" i="16"/>
  <c r="BR352" i="16"/>
  <c r="AN352" i="16" s="1"/>
  <c r="G352" i="16" s="1"/>
  <c r="BQ352" i="16"/>
  <c r="L352" i="16"/>
  <c r="E352" i="16"/>
  <c r="A352" i="16" s="1"/>
  <c r="BS351" i="16"/>
  <c r="BR351" i="16"/>
  <c r="AN351" i="16" s="1"/>
  <c r="G351" i="16" s="1"/>
  <c r="BQ351" i="16"/>
  <c r="L351" i="16"/>
  <c r="E351" i="16"/>
  <c r="A351" i="16" s="1"/>
  <c r="BS350" i="16"/>
  <c r="BR350" i="16"/>
  <c r="AN350" i="16" s="1"/>
  <c r="G350" i="16" s="1"/>
  <c r="BQ350" i="16"/>
  <c r="L350" i="16"/>
  <c r="E350" i="16"/>
  <c r="A350" i="16" s="1"/>
  <c r="BS349" i="16"/>
  <c r="BR349" i="16"/>
  <c r="AN349" i="16" s="1"/>
  <c r="BQ349" i="16"/>
  <c r="L349" i="16"/>
  <c r="G349" i="16"/>
  <c r="E349" i="16"/>
  <c r="A349" i="16" s="1"/>
  <c r="BS314" i="16"/>
  <c r="BR314" i="16"/>
  <c r="BQ314" i="16"/>
  <c r="AN314" i="16"/>
  <c r="G314" i="16" s="1"/>
  <c r="L314" i="16"/>
  <c r="E314" i="16"/>
  <c r="A314" i="16" s="1"/>
  <c r="BS313" i="16"/>
  <c r="BR313" i="16"/>
  <c r="BQ313" i="16"/>
  <c r="AN313" i="16"/>
  <c r="G313" i="16" s="1"/>
  <c r="L313" i="16"/>
  <c r="E313" i="16"/>
  <c r="A313" i="16" s="1"/>
  <c r="BS312" i="16"/>
  <c r="BR312" i="16"/>
  <c r="AN312" i="16" s="1"/>
  <c r="G312" i="16" s="1"/>
  <c r="BQ312" i="16"/>
  <c r="L312" i="16"/>
  <c r="E312" i="16"/>
  <c r="A312" i="16" s="1"/>
  <c r="BS311" i="16"/>
  <c r="BR311" i="16"/>
  <c r="AN311" i="16" s="1"/>
  <c r="G311" i="16" s="1"/>
  <c r="BQ311" i="16"/>
  <c r="L311" i="16"/>
  <c r="E311" i="16"/>
  <c r="A311" i="16" s="1"/>
  <c r="BS310" i="16"/>
  <c r="BR310" i="16"/>
  <c r="AN310" i="16" s="1"/>
  <c r="G310" i="16" s="1"/>
  <c r="BQ310" i="16"/>
  <c r="L310" i="16"/>
  <c r="E310" i="16"/>
  <c r="A310" i="16" s="1"/>
  <c r="BS309" i="16"/>
  <c r="BR309" i="16"/>
  <c r="AN309" i="16" s="1"/>
  <c r="G309" i="16" s="1"/>
  <c r="BQ309" i="16"/>
  <c r="L309" i="16"/>
  <c r="E309" i="16"/>
  <c r="A309" i="16" s="1"/>
  <c r="BS308" i="16"/>
  <c r="BR308" i="16"/>
  <c r="AN308" i="16" s="1"/>
  <c r="G308" i="16" s="1"/>
  <c r="BQ308" i="16"/>
  <c r="L308" i="16"/>
  <c r="E308" i="16"/>
  <c r="A308" i="16" s="1"/>
  <c r="BS307" i="16"/>
  <c r="BR307" i="16"/>
  <c r="AN307" i="16" s="1"/>
  <c r="G307" i="16" s="1"/>
  <c r="BQ307" i="16"/>
  <c r="L307" i="16"/>
  <c r="E307" i="16"/>
  <c r="A307" i="16" s="1"/>
  <c r="BS303" i="16"/>
  <c r="BR303" i="16"/>
  <c r="AN303" i="16" s="1"/>
  <c r="G303" i="16" s="1"/>
  <c r="BQ303" i="16"/>
  <c r="L303" i="16"/>
  <c r="E303" i="16"/>
  <c r="A303" i="16" s="1"/>
  <c r="BS302" i="16"/>
  <c r="BR302" i="16"/>
  <c r="BQ302" i="16"/>
  <c r="AN302" i="16"/>
  <c r="G302" i="16" s="1"/>
  <c r="K302" i="16" s="1"/>
  <c r="L302" i="16"/>
  <c r="E302" i="16"/>
  <c r="A302" i="16" s="1"/>
  <c r="BS301" i="16"/>
  <c r="BR301" i="16"/>
  <c r="BQ301" i="16"/>
  <c r="AN301" i="16"/>
  <c r="G301" i="16" s="1"/>
  <c r="K301" i="16" s="1"/>
  <c r="L301" i="16"/>
  <c r="E301" i="16"/>
  <c r="A301" i="16" s="1"/>
  <c r="BS300" i="16"/>
  <c r="BR300" i="16"/>
  <c r="AN300" i="16" s="1"/>
  <c r="G300" i="16" s="1"/>
  <c r="BQ300" i="16"/>
  <c r="L300" i="16"/>
  <c r="E300" i="16"/>
  <c r="A300" i="16" s="1"/>
  <c r="BS299" i="16"/>
  <c r="BR299" i="16"/>
  <c r="BQ299" i="16"/>
  <c r="AN299" i="16"/>
  <c r="L299" i="16"/>
  <c r="G299" i="16"/>
  <c r="E299" i="16"/>
  <c r="A299" i="16" s="1"/>
  <c r="BS298" i="16"/>
  <c r="BR298" i="16"/>
  <c r="AN298" i="16" s="1"/>
  <c r="G298" i="16" s="1"/>
  <c r="BQ298" i="16"/>
  <c r="L298" i="16"/>
  <c r="E298" i="16"/>
  <c r="A298" i="16" s="1"/>
  <c r="BS297" i="16"/>
  <c r="BR297" i="16"/>
  <c r="AN297" i="16" s="1"/>
  <c r="G297" i="16" s="1"/>
  <c r="BQ297" i="16"/>
  <c r="L297" i="16"/>
  <c r="E297" i="16"/>
  <c r="A297" i="16" s="1"/>
  <c r="BS296" i="16"/>
  <c r="BR296" i="16"/>
  <c r="AN296" i="16" s="1"/>
  <c r="G296" i="16" s="1"/>
  <c r="BQ296" i="16"/>
  <c r="L296" i="16"/>
  <c r="E296" i="16"/>
  <c r="A296" i="16" s="1"/>
  <c r="BS295" i="16"/>
  <c r="BR295" i="16"/>
  <c r="AN295" i="16" s="1"/>
  <c r="G295" i="16" s="1"/>
  <c r="BQ295" i="16"/>
  <c r="L295" i="16"/>
  <c r="E295" i="16"/>
  <c r="A295" i="16" s="1"/>
  <c r="BS294" i="16"/>
  <c r="BR294" i="16"/>
  <c r="AN294" i="16" s="1"/>
  <c r="G294" i="16" s="1"/>
  <c r="BQ294" i="16"/>
  <c r="L294" i="16"/>
  <c r="E294" i="16"/>
  <c r="A294" i="16" s="1"/>
  <c r="BS293" i="16"/>
  <c r="BR293" i="16"/>
  <c r="AN293" i="16" s="1"/>
  <c r="G293" i="16" s="1"/>
  <c r="BQ293" i="16"/>
  <c r="L293" i="16"/>
  <c r="E293" i="16"/>
  <c r="A293" i="16" s="1"/>
  <c r="BS292" i="16"/>
  <c r="BR292" i="16"/>
  <c r="AN292" i="16" s="1"/>
  <c r="G292" i="16" s="1"/>
  <c r="BQ292" i="16"/>
  <c r="L292" i="16"/>
  <c r="E292" i="16"/>
  <c r="A292" i="16" s="1"/>
  <c r="BS291" i="16"/>
  <c r="BR291" i="16"/>
  <c r="AN291" i="16" s="1"/>
  <c r="G291" i="16" s="1"/>
  <c r="BQ291" i="16"/>
  <c r="L291" i="16"/>
  <c r="E291" i="16"/>
  <c r="A291" i="16" s="1"/>
  <c r="BS290" i="16"/>
  <c r="BR290" i="16"/>
  <c r="AN290" i="16" s="1"/>
  <c r="G290" i="16" s="1"/>
  <c r="BQ290" i="16"/>
  <c r="L290" i="16"/>
  <c r="E290" i="16"/>
  <c r="A290" i="16" s="1"/>
  <c r="BS289" i="16"/>
  <c r="BR289" i="16"/>
  <c r="AN289" i="16" s="1"/>
  <c r="G289" i="16" s="1"/>
  <c r="BQ289" i="16"/>
  <c r="L289" i="16"/>
  <c r="E289" i="16"/>
  <c r="A289" i="16" s="1"/>
  <c r="BS288" i="16"/>
  <c r="BR288" i="16"/>
  <c r="AN288" i="16" s="1"/>
  <c r="G288" i="16" s="1"/>
  <c r="BQ288" i="16"/>
  <c r="L288" i="16"/>
  <c r="E288" i="16"/>
  <c r="A288" i="16" s="1"/>
  <c r="BS287" i="16"/>
  <c r="BR287" i="16"/>
  <c r="AN287" i="16" s="1"/>
  <c r="G287" i="16" s="1"/>
  <c r="BQ287" i="16"/>
  <c r="L287" i="16"/>
  <c r="E287" i="16"/>
  <c r="A287" i="16" s="1"/>
  <c r="BS286" i="16"/>
  <c r="BR286" i="16"/>
  <c r="AN286" i="16" s="1"/>
  <c r="G286" i="16" s="1"/>
  <c r="BQ286" i="16"/>
  <c r="L286" i="16"/>
  <c r="E286" i="16"/>
  <c r="A286" i="16" s="1"/>
  <c r="BS285" i="16"/>
  <c r="BR285" i="16"/>
  <c r="AN285" i="16" s="1"/>
  <c r="G285" i="16" s="1"/>
  <c r="BQ285" i="16"/>
  <c r="L285" i="16"/>
  <c r="E285" i="16"/>
  <c r="A285" i="16" s="1"/>
  <c r="BS284" i="16"/>
  <c r="BR284" i="16"/>
  <c r="AN284" i="16" s="1"/>
  <c r="G284" i="16" s="1"/>
  <c r="BQ284" i="16"/>
  <c r="L284" i="16"/>
  <c r="E284" i="16"/>
  <c r="A284" i="16" s="1"/>
  <c r="BS283" i="16"/>
  <c r="BR283" i="16"/>
  <c r="AN283" i="16" s="1"/>
  <c r="G283" i="16" s="1"/>
  <c r="BQ283" i="16"/>
  <c r="L283" i="16"/>
  <c r="E283" i="16"/>
  <c r="A283" i="16" s="1"/>
  <c r="BS282" i="16"/>
  <c r="BR282" i="16"/>
  <c r="AN282" i="16" s="1"/>
  <c r="G282" i="16" s="1"/>
  <c r="BQ282" i="16"/>
  <c r="L282" i="16"/>
  <c r="E282" i="16"/>
  <c r="A282" i="16" s="1"/>
  <c r="BS281" i="16"/>
  <c r="BR281" i="16"/>
  <c r="AN281" i="16" s="1"/>
  <c r="G281" i="16" s="1"/>
  <c r="BQ281" i="16"/>
  <c r="L281" i="16"/>
  <c r="E281" i="16"/>
  <c r="A281" i="16" s="1"/>
  <c r="BS280" i="16"/>
  <c r="BR280" i="16"/>
  <c r="AN280" i="16" s="1"/>
  <c r="G280" i="16" s="1"/>
  <c r="BQ280" i="16"/>
  <c r="L280" i="16"/>
  <c r="E280" i="16"/>
  <c r="A280" i="16" s="1"/>
  <c r="BS279" i="16"/>
  <c r="BR279" i="16"/>
  <c r="AN279" i="16" s="1"/>
  <c r="G279" i="16" s="1"/>
  <c r="BQ279" i="16"/>
  <c r="L279" i="16"/>
  <c r="E279" i="16"/>
  <c r="A279" i="16" s="1"/>
  <c r="BS278" i="16"/>
  <c r="BR278" i="16"/>
  <c r="BQ278" i="16"/>
  <c r="AN278" i="16"/>
  <c r="G278" i="16" s="1"/>
  <c r="K278" i="16" s="1"/>
  <c r="L278" i="16"/>
  <c r="E278" i="16"/>
  <c r="A278" i="16" s="1"/>
  <c r="BS277" i="16"/>
  <c r="BR277" i="16"/>
  <c r="BQ277" i="16"/>
  <c r="AN277" i="16"/>
  <c r="G277" i="16" s="1"/>
  <c r="L277" i="16"/>
  <c r="E277" i="16"/>
  <c r="A277" i="16" s="1"/>
  <c r="BS276" i="16"/>
  <c r="BR276" i="16"/>
  <c r="AN276" i="16" s="1"/>
  <c r="G276" i="16" s="1"/>
  <c r="BQ276" i="16"/>
  <c r="L276" i="16"/>
  <c r="E276" i="16"/>
  <c r="A276" i="16" s="1"/>
  <c r="BS275" i="16"/>
  <c r="BR275" i="16"/>
  <c r="BQ275" i="16"/>
  <c r="AN275" i="16"/>
  <c r="G275" i="16" s="1"/>
  <c r="L275" i="16"/>
  <c r="E275" i="16"/>
  <c r="A275" i="16" s="1"/>
  <c r="BS274" i="16"/>
  <c r="BR274" i="16"/>
  <c r="BQ274" i="16"/>
  <c r="AN274" i="16"/>
  <c r="G274" i="16" s="1"/>
  <c r="L274" i="16"/>
  <c r="E274" i="16"/>
  <c r="A274" i="16" s="1"/>
  <c r="BS273" i="16"/>
  <c r="BR273" i="16"/>
  <c r="BQ273" i="16"/>
  <c r="AN273" i="16"/>
  <c r="G273" i="16" s="1"/>
  <c r="L273" i="16"/>
  <c r="E273" i="16"/>
  <c r="A273" i="16" s="1"/>
  <c r="BS272" i="16"/>
  <c r="BR272" i="16"/>
  <c r="AN272" i="16" s="1"/>
  <c r="G272" i="16" s="1"/>
  <c r="BQ272" i="16"/>
  <c r="L272" i="16"/>
  <c r="E272" i="16"/>
  <c r="A272" i="16" s="1"/>
  <c r="BS271" i="16"/>
  <c r="BR271" i="16"/>
  <c r="BQ271" i="16"/>
  <c r="AN271" i="16"/>
  <c r="G271" i="16" s="1"/>
  <c r="L271" i="16"/>
  <c r="E271" i="16"/>
  <c r="A271" i="16" s="1"/>
  <c r="BS270" i="16"/>
  <c r="BR270" i="16"/>
  <c r="BQ270" i="16"/>
  <c r="AN270" i="16"/>
  <c r="G270" i="16" s="1"/>
  <c r="L270" i="16"/>
  <c r="E270" i="16"/>
  <c r="A270" i="16" s="1"/>
  <c r="BS269" i="16"/>
  <c r="BR269" i="16"/>
  <c r="AN269" i="16" s="1"/>
  <c r="G269" i="16" s="1"/>
  <c r="BQ269" i="16"/>
  <c r="L269" i="16"/>
  <c r="E269" i="16"/>
  <c r="A269" i="16" s="1"/>
  <c r="BS268" i="16"/>
  <c r="BR268" i="16"/>
  <c r="AN268" i="16" s="1"/>
  <c r="G268" i="16" s="1"/>
  <c r="BQ268" i="16"/>
  <c r="L268" i="16"/>
  <c r="E268" i="16"/>
  <c r="A268" i="16" s="1"/>
  <c r="BS267" i="16"/>
  <c r="BR267" i="16"/>
  <c r="AN267" i="16" s="1"/>
  <c r="G267" i="16" s="1"/>
  <c r="BQ267" i="16"/>
  <c r="L267" i="16"/>
  <c r="E267" i="16"/>
  <c r="A267" i="16" s="1"/>
  <c r="BS266" i="16"/>
  <c r="BR266" i="16"/>
  <c r="AN266" i="16" s="1"/>
  <c r="G266" i="16" s="1"/>
  <c r="BQ266" i="16"/>
  <c r="L266" i="16"/>
  <c r="E266" i="16"/>
  <c r="A266" i="16" s="1"/>
  <c r="BS265" i="16"/>
  <c r="BR265" i="16"/>
  <c r="AN265" i="16" s="1"/>
  <c r="G265" i="16" s="1"/>
  <c r="BQ265" i="16"/>
  <c r="L265" i="16"/>
  <c r="E265" i="16"/>
  <c r="A265" i="16" s="1"/>
  <c r="BS264" i="16"/>
  <c r="BR264" i="16"/>
  <c r="AN264" i="16" s="1"/>
  <c r="G264" i="16" s="1"/>
  <c r="BQ264" i="16"/>
  <c r="L264" i="16"/>
  <c r="E264" i="16"/>
  <c r="A264" i="16" s="1"/>
  <c r="BS263" i="16"/>
  <c r="BR263" i="16"/>
  <c r="AN263" i="16" s="1"/>
  <c r="G263" i="16" s="1"/>
  <c r="BQ263" i="16"/>
  <c r="L263" i="16"/>
  <c r="E263" i="16"/>
  <c r="A263" i="16" s="1"/>
  <c r="BS262" i="16"/>
  <c r="BR262" i="16"/>
  <c r="AN262" i="16" s="1"/>
  <c r="G262" i="16" s="1"/>
  <c r="BQ262" i="16"/>
  <c r="L262" i="16"/>
  <c r="E262" i="16"/>
  <c r="A262" i="16" s="1"/>
  <c r="BS261" i="16"/>
  <c r="BR261" i="16"/>
  <c r="AN261" i="16" s="1"/>
  <c r="G261" i="16" s="1"/>
  <c r="BQ261" i="16"/>
  <c r="L261" i="16"/>
  <c r="E261" i="16"/>
  <c r="A261" i="16" s="1"/>
  <c r="BS260" i="16"/>
  <c r="BR260" i="16"/>
  <c r="AN260" i="16" s="1"/>
  <c r="G260" i="16" s="1"/>
  <c r="BQ260" i="16"/>
  <c r="L260" i="16"/>
  <c r="E260" i="16"/>
  <c r="A260" i="16" s="1"/>
  <c r="BS259" i="16"/>
  <c r="BR259" i="16"/>
  <c r="AN259" i="16" s="1"/>
  <c r="G259" i="16" s="1"/>
  <c r="BQ259" i="16"/>
  <c r="L259" i="16"/>
  <c r="E259" i="16"/>
  <c r="A259" i="16" s="1"/>
  <c r="BS258" i="16"/>
  <c r="BR258" i="16"/>
  <c r="AN258" i="16" s="1"/>
  <c r="G258" i="16" s="1"/>
  <c r="BQ258" i="16"/>
  <c r="L258" i="16"/>
  <c r="E258" i="16"/>
  <c r="A258" i="16" s="1"/>
  <c r="BS257" i="16"/>
  <c r="BR257" i="16"/>
  <c r="AN257" i="16" s="1"/>
  <c r="G257" i="16" s="1"/>
  <c r="BQ257" i="16"/>
  <c r="L257" i="16"/>
  <c r="E257" i="16"/>
  <c r="A257" i="16" s="1"/>
  <c r="BS256" i="16"/>
  <c r="BR256" i="16"/>
  <c r="AN256" i="16" s="1"/>
  <c r="G256" i="16" s="1"/>
  <c r="BQ256" i="16"/>
  <c r="L256" i="16"/>
  <c r="E256" i="16"/>
  <c r="A256" i="16" s="1"/>
  <c r="BS255" i="16"/>
  <c r="BR255" i="16"/>
  <c r="AN255" i="16" s="1"/>
  <c r="G255" i="16" s="1"/>
  <c r="BQ255" i="16"/>
  <c r="L255" i="16"/>
  <c r="E255" i="16"/>
  <c r="A255" i="16" s="1"/>
  <c r="BS254" i="16"/>
  <c r="BR254" i="16"/>
  <c r="AN254" i="16" s="1"/>
  <c r="G254" i="16" s="1"/>
  <c r="BQ254" i="16"/>
  <c r="L254" i="16"/>
  <c r="E254" i="16"/>
  <c r="A254" i="16" s="1"/>
  <c r="BS253" i="16"/>
  <c r="BR253" i="16"/>
  <c r="AN253" i="16" s="1"/>
  <c r="G253" i="16" s="1"/>
  <c r="BQ253" i="16"/>
  <c r="L253" i="16"/>
  <c r="E253" i="16"/>
  <c r="A253" i="16" s="1"/>
  <c r="BS252" i="16"/>
  <c r="BR252" i="16"/>
  <c r="AN252" i="16" s="1"/>
  <c r="G252" i="16" s="1"/>
  <c r="BQ252" i="16"/>
  <c r="L252" i="16"/>
  <c r="E252" i="16"/>
  <c r="A252" i="16" s="1"/>
  <c r="BS251" i="16"/>
  <c r="BR251" i="16"/>
  <c r="AN251" i="16" s="1"/>
  <c r="G251" i="16" s="1"/>
  <c r="BQ251" i="16"/>
  <c r="L251" i="16"/>
  <c r="E251" i="16"/>
  <c r="A251" i="16" s="1"/>
  <c r="BS250" i="16"/>
  <c r="BR250" i="16"/>
  <c r="AN250" i="16" s="1"/>
  <c r="G250" i="16" s="1"/>
  <c r="BQ250" i="16"/>
  <c r="L250" i="16"/>
  <c r="E250" i="16"/>
  <c r="A250" i="16" s="1"/>
  <c r="BS249" i="16"/>
  <c r="BR249" i="16"/>
  <c r="AN249" i="16" s="1"/>
  <c r="G249" i="16" s="1"/>
  <c r="BQ249" i="16"/>
  <c r="L249" i="16"/>
  <c r="E249" i="16"/>
  <c r="A249" i="16" s="1"/>
  <c r="BS248" i="16"/>
  <c r="BR248" i="16"/>
  <c r="AN248" i="16" s="1"/>
  <c r="G248" i="16" s="1"/>
  <c r="BQ248" i="16"/>
  <c r="L248" i="16"/>
  <c r="E248" i="16"/>
  <c r="A248" i="16" s="1"/>
  <c r="BS247" i="16"/>
  <c r="BR247" i="16"/>
  <c r="AN247" i="16" s="1"/>
  <c r="G247" i="16" s="1"/>
  <c r="BQ247" i="16"/>
  <c r="L247" i="16"/>
  <c r="E247" i="16"/>
  <c r="A247" i="16" s="1"/>
  <c r="BS246" i="16"/>
  <c r="BR246" i="16"/>
  <c r="BQ246" i="16"/>
  <c r="AN246" i="16"/>
  <c r="G246" i="16" s="1"/>
  <c r="L246" i="16"/>
  <c r="E246" i="16"/>
  <c r="A246" i="16" s="1"/>
  <c r="BS245" i="16"/>
  <c r="BR245" i="16"/>
  <c r="BQ245" i="16"/>
  <c r="AN245" i="16"/>
  <c r="L245" i="16"/>
  <c r="G245" i="16"/>
  <c r="E245" i="16"/>
  <c r="A245" i="16" s="1"/>
  <c r="BS244" i="16"/>
  <c r="BR244" i="16"/>
  <c r="AN244" i="16" s="1"/>
  <c r="G244" i="16" s="1"/>
  <c r="BQ244" i="16"/>
  <c r="L244" i="16"/>
  <c r="E244" i="16"/>
  <c r="A244" i="16" s="1"/>
  <c r="BS243" i="16"/>
  <c r="BR243" i="16"/>
  <c r="AN243" i="16" s="1"/>
  <c r="G243" i="16" s="1"/>
  <c r="BQ243" i="16"/>
  <c r="L243" i="16"/>
  <c r="E243" i="16"/>
  <c r="A243" i="16" s="1"/>
  <c r="BS242" i="16"/>
  <c r="BR242" i="16"/>
  <c r="AN242" i="16" s="1"/>
  <c r="G242" i="16" s="1"/>
  <c r="BQ242" i="16"/>
  <c r="L242" i="16"/>
  <c r="E242" i="16"/>
  <c r="A242" i="16" s="1"/>
  <c r="BS241" i="16"/>
  <c r="BR241" i="16"/>
  <c r="AN241" i="16" s="1"/>
  <c r="G241" i="16" s="1"/>
  <c r="BQ241" i="16"/>
  <c r="L241" i="16"/>
  <c r="E241" i="16"/>
  <c r="A241" i="16" s="1"/>
  <c r="BS240" i="16"/>
  <c r="BR240" i="16"/>
  <c r="AN240" i="16" s="1"/>
  <c r="G240" i="16" s="1"/>
  <c r="BQ240" i="16"/>
  <c r="L240" i="16"/>
  <c r="E240" i="16"/>
  <c r="A240" i="16" s="1"/>
  <c r="BS239" i="16"/>
  <c r="BR239" i="16"/>
  <c r="AN239" i="16" s="1"/>
  <c r="G239" i="16" s="1"/>
  <c r="BQ239" i="16"/>
  <c r="L239" i="16"/>
  <c r="E239" i="16"/>
  <c r="A239" i="16" s="1"/>
  <c r="BS238" i="16"/>
  <c r="BR238" i="16"/>
  <c r="AN238" i="16" s="1"/>
  <c r="G238" i="16" s="1"/>
  <c r="BQ238" i="16"/>
  <c r="L238" i="16"/>
  <c r="E238" i="16"/>
  <c r="A238" i="16" s="1"/>
  <c r="BS237" i="16"/>
  <c r="BR237" i="16"/>
  <c r="AN237" i="16" s="1"/>
  <c r="G237" i="16" s="1"/>
  <c r="BQ237" i="16"/>
  <c r="L237" i="16"/>
  <c r="E237" i="16"/>
  <c r="A237" i="16" s="1"/>
  <c r="BS236" i="16"/>
  <c r="BR236" i="16"/>
  <c r="AN236" i="16" s="1"/>
  <c r="G236" i="16" s="1"/>
  <c r="BQ236" i="16"/>
  <c r="L236" i="16"/>
  <c r="E236" i="16"/>
  <c r="A236" i="16" s="1"/>
  <c r="BS235" i="16"/>
  <c r="BR235" i="16"/>
  <c r="AN235" i="16" s="1"/>
  <c r="G235" i="16" s="1"/>
  <c r="BQ235" i="16"/>
  <c r="L235" i="16"/>
  <c r="E235" i="16"/>
  <c r="A235" i="16" s="1"/>
  <c r="BS234" i="16"/>
  <c r="BR234" i="16"/>
  <c r="AN234" i="16" s="1"/>
  <c r="G234" i="16" s="1"/>
  <c r="BQ234" i="16"/>
  <c r="L234" i="16"/>
  <c r="E234" i="16"/>
  <c r="A234" i="16" s="1"/>
  <c r="BS233" i="16"/>
  <c r="BR233" i="16"/>
  <c r="AN233" i="16" s="1"/>
  <c r="G233" i="16" s="1"/>
  <c r="BQ233" i="16"/>
  <c r="L233" i="16"/>
  <c r="E233" i="16"/>
  <c r="A233" i="16" s="1"/>
  <c r="BS232" i="16"/>
  <c r="BR232" i="16"/>
  <c r="AN232" i="16" s="1"/>
  <c r="G232" i="16" s="1"/>
  <c r="BQ232" i="16"/>
  <c r="L232" i="16"/>
  <c r="E232" i="16"/>
  <c r="A232" i="16" s="1"/>
  <c r="BS231" i="16"/>
  <c r="BR231" i="16"/>
  <c r="AN231" i="16" s="1"/>
  <c r="G231" i="16" s="1"/>
  <c r="BQ231" i="16"/>
  <c r="L231" i="16"/>
  <c r="E231" i="16"/>
  <c r="A231" i="16" s="1"/>
  <c r="BS230" i="16"/>
  <c r="BR230" i="16"/>
  <c r="BQ230" i="16"/>
  <c r="AN230" i="16"/>
  <c r="G230" i="16" s="1"/>
  <c r="L230" i="16"/>
  <c r="E230" i="16"/>
  <c r="A230" i="16" s="1"/>
  <c r="BS229" i="16"/>
  <c r="BR229" i="16"/>
  <c r="BQ229" i="16"/>
  <c r="AN229" i="16"/>
  <c r="G229" i="16" s="1"/>
  <c r="L229" i="16"/>
  <c r="E229" i="16"/>
  <c r="A229" i="16" s="1"/>
  <c r="BS228" i="16"/>
  <c r="BR228" i="16"/>
  <c r="AN228" i="16" s="1"/>
  <c r="G228" i="16" s="1"/>
  <c r="BQ228" i="16"/>
  <c r="L228" i="16"/>
  <c r="E228" i="16"/>
  <c r="A228" i="16" s="1"/>
  <c r="BS227" i="16"/>
  <c r="BR227" i="16"/>
  <c r="AN227" i="16" s="1"/>
  <c r="G227" i="16" s="1"/>
  <c r="BQ227" i="16"/>
  <c r="L227" i="16"/>
  <c r="E227" i="16"/>
  <c r="A227" i="16" s="1"/>
  <c r="BS226" i="16"/>
  <c r="BR226" i="16"/>
  <c r="BQ226" i="16"/>
  <c r="AN226" i="16"/>
  <c r="G226" i="16" s="1"/>
  <c r="L226" i="16"/>
  <c r="E226" i="16"/>
  <c r="A226" i="16" s="1"/>
  <c r="BS225" i="16"/>
  <c r="BR225" i="16"/>
  <c r="BQ225" i="16"/>
  <c r="AN225" i="16"/>
  <c r="G225" i="16" s="1"/>
  <c r="L225" i="16"/>
  <c r="E225" i="16"/>
  <c r="A225" i="16" s="1"/>
  <c r="BS224" i="16"/>
  <c r="BR224" i="16"/>
  <c r="AN224" i="16" s="1"/>
  <c r="G224" i="16" s="1"/>
  <c r="BQ224" i="16"/>
  <c r="L224" i="16"/>
  <c r="E224" i="16"/>
  <c r="A224" i="16" s="1"/>
  <c r="BS223" i="16"/>
  <c r="BR223" i="16"/>
  <c r="AN223" i="16" s="1"/>
  <c r="G223" i="16" s="1"/>
  <c r="BQ223" i="16"/>
  <c r="L223" i="16"/>
  <c r="E223" i="16"/>
  <c r="A223" i="16" s="1"/>
  <c r="BS222" i="16"/>
  <c r="BR222" i="16"/>
  <c r="AN222" i="16" s="1"/>
  <c r="G222" i="16" s="1"/>
  <c r="BQ222" i="16"/>
  <c r="L222" i="16"/>
  <c r="E222" i="16"/>
  <c r="A222" i="16" s="1"/>
  <c r="BS221" i="16"/>
  <c r="BR221" i="16"/>
  <c r="AN221" i="16" s="1"/>
  <c r="G221" i="16" s="1"/>
  <c r="BQ221" i="16"/>
  <c r="L221" i="16"/>
  <c r="E221" i="16"/>
  <c r="A221" i="16" s="1"/>
  <c r="BS220" i="16"/>
  <c r="BR220" i="16"/>
  <c r="AN220" i="16" s="1"/>
  <c r="G220" i="16" s="1"/>
  <c r="BQ220" i="16"/>
  <c r="L220" i="16"/>
  <c r="E220" i="16"/>
  <c r="A220" i="16" s="1"/>
  <c r="BS219" i="16"/>
  <c r="BR219" i="16"/>
  <c r="AN219" i="16" s="1"/>
  <c r="G219" i="16" s="1"/>
  <c r="BQ219" i="16"/>
  <c r="L219" i="16"/>
  <c r="E219" i="16"/>
  <c r="A219" i="16" s="1"/>
  <c r="BS218" i="16"/>
  <c r="BR218" i="16"/>
  <c r="AN218" i="16" s="1"/>
  <c r="G218" i="16" s="1"/>
  <c r="BQ218" i="16"/>
  <c r="L218" i="16"/>
  <c r="E218" i="16"/>
  <c r="A218" i="16" s="1"/>
  <c r="BS217" i="16"/>
  <c r="BR217" i="16"/>
  <c r="AN217" i="16" s="1"/>
  <c r="G217" i="16" s="1"/>
  <c r="BQ217" i="16"/>
  <c r="L217" i="16"/>
  <c r="E217" i="16"/>
  <c r="A217" i="16" s="1"/>
  <c r="BS216" i="16"/>
  <c r="BR216" i="16"/>
  <c r="AN216" i="16" s="1"/>
  <c r="G216" i="16" s="1"/>
  <c r="BQ216" i="16"/>
  <c r="L216" i="16"/>
  <c r="E216" i="16"/>
  <c r="A216" i="16" s="1"/>
  <c r="BS215" i="16"/>
  <c r="BR215" i="16"/>
  <c r="AN215" i="16" s="1"/>
  <c r="G215" i="16" s="1"/>
  <c r="BQ215" i="16"/>
  <c r="L215" i="16"/>
  <c r="E215" i="16"/>
  <c r="A215" i="16" s="1"/>
  <c r="BS214" i="16"/>
  <c r="BR214" i="16"/>
  <c r="AN214" i="16" s="1"/>
  <c r="G214" i="16" s="1"/>
  <c r="BQ214" i="16"/>
  <c r="L214" i="16"/>
  <c r="E214" i="16"/>
  <c r="A214" i="16" s="1"/>
  <c r="BS213" i="16"/>
  <c r="BR213" i="16"/>
  <c r="AN213" i="16" s="1"/>
  <c r="G213" i="16" s="1"/>
  <c r="BQ213" i="16"/>
  <c r="L213" i="16"/>
  <c r="E213" i="16"/>
  <c r="A213" i="16" s="1"/>
  <c r="BS212" i="16"/>
  <c r="BR212" i="16"/>
  <c r="AN212" i="16" s="1"/>
  <c r="G212" i="16" s="1"/>
  <c r="BQ212" i="16"/>
  <c r="L212" i="16"/>
  <c r="E212" i="16"/>
  <c r="A212" i="16" s="1"/>
  <c r="BS211" i="16"/>
  <c r="BR211" i="16"/>
  <c r="BQ211" i="16"/>
  <c r="AN211" i="16"/>
  <c r="G211" i="16" s="1"/>
  <c r="L211" i="16"/>
  <c r="E211" i="16"/>
  <c r="A211" i="16" s="1"/>
  <c r="BS210" i="16"/>
  <c r="BR210" i="16"/>
  <c r="BQ210" i="16"/>
  <c r="AN210" i="16"/>
  <c r="G210" i="16" s="1"/>
  <c r="L210" i="16"/>
  <c r="E210" i="16"/>
  <c r="A210" i="16" s="1"/>
  <c r="BS209" i="16"/>
  <c r="BR209" i="16"/>
  <c r="AN209" i="16" s="1"/>
  <c r="G209" i="16" s="1"/>
  <c r="BQ209" i="16"/>
  <c r="L209" i="16"/>
  <c r="E209" i="16"/>
  <c r="A209" i="16" s="1"/>
  <c r="BS208" i="16"/>
  <c r="BR208" i="16"/>
  <c r="BQ208" i="16"/>
  <c r="AN208" i="16"/>
  <c r="G208" i="16" s="1"/>
  <c r="L208" i="16"/>
  <c r="E208" i="16"/>
  <c r="A208" i="16" s="1"/>
  <c r="BS207" i="16"/>
  <c r="BR207" i="16"/>
  <c r="BQ207" i="16"/>
  <c r="AN207" i="16"/>
  <c r="G207" i="16" s="1"/>
  <c r="L207" i="16"/>
  <c r="E207" i="16"/>
  <c r="A207" i="16" s="1"/>
  <c r="BS206" i="16"/>
  <c r="BR206" i="16"/>
  <c r="AN206" i="16" s="1"/>
  <c r="G206" i="16" s="1"/>
  <c r="BQ206" i="16"/>
  <c r="L206" i="16"/>
  <c r="E206" i="16"/>
  <c r="A206" i="16" s="1"/>
  <c r="BS205" i="16"/>
  <c r="BR205" i="16"/>
  <c r="AN205" i="16" s="1"/>
  <c r="G205" i="16" s="1"/>
  <c r="BQ205" i="16"/>
  <c r="L205" i="16"/>
  <c r="E205" i="16"/>
  <c r="A205" i="16" s="1"/>
  <c r="BS204" i="16"/>
  <c r="BR204" i="16"/>
  <c r="AN204" i="16" s="1"/>
  <c r="G204" i="16" s="1"/>
  <c r="BQ204" i="16"/>
  <c r="L204" i="16"/>
  <c r="E204" i="16"/>
  <c r="A204" i="16" s="1"/>
  <c r="BS203" i="16"/>
  <c r="BR203" i="16"/>
  <c r="AN203" i="16" s="1"/>
  <c r="G203" i="16" s="1"/>
  <c r="BQ203" i="16"/>
  <c r="L203" i="16"/>
  <c r="E203" i="16"/>
  <c r="A203" i="16" s="1"/>
  <c r="BS202" i="16"/>
  <c r="BR202" i="16"/>
  <c r="AN202" i="16" s="1"/>
  <c r="G202" i="16" s="1"/>
  <c r="BQ202" i="16"/>
  <c r="L202" i="16"/>
  <c r="E202" i="16"/>
  <c r="A202" i="16" s="1"/>
  <c r="BS201" i="16"/>
  <c r="BR201" i="16"/>
  <c r="AN201" i="16" s="1"/>
  <c r="G201" i="16" s="1"/>
  <c r="BQ201" i="16"/>
  <c r="L201" i="16"/>
  <c r="E201" i="16"/>
  <c r="A201" i="16" s="1"/>
  <c r="BS200" i="16"/>
  <c r="BR200" i="16"/>
  <c r="AN200" i="16" s="1"/>
  <c r="G200" i="16" s="1"/>
  <c r="BQ200" i="16"/>
  <c r="L200" i="16"/>
  <c r="E200" i="16"/>
  <c r="A200" i="16" s="1"/>
  <c r="BS199" i="16"/>
  <c r="BR199" i="16"/>
  <c r="AN199" i="16" s="1"/>
  <c r="G199" i="16" s="1"/>
  <c r="BQ199" i="16"/>
  <c r="L199" i="16"/>
  <c r="E199" i="16"/>
  <c r="A199" i="16" s="1"/>
  <c r="BS198" i="16"/>
  <c r="BR198" i="16"/>
  <c r="BQ198" i="16"/>
  <c r="AN198" i="16"/>
  <c r="G198" i="16" s="1"/>
  <c r="L198" i="16"/>
  <c r="E198" i="16"/>
  <c r="A198" i="16" s="1"/>
  <c r="BS197" i="16"/>
  <c r="BR197" i="16"/>
  <c r="BQ197" i="16"/>
  <c r="AN197" i="16"/>
  <c r="G197" i="16" s="1"/>
  <c r="L197" i="16"/>
  <c r="E197" i="16"/>
  <c r="A197" i="16" s="1"/>
  <c r="BS196" i="16"/>
  <c r="BR196" i="16"/>
  <c r="BQ196" i="16"/>
  <c r="AN196" i="16"/>
  <c r="G196" i="16" s="1"/>
  <c r="L196" i="16"/>
  <c r="E196" i="16"/>
  <c r="A196" i="16" s="1"/>
  <c r="BS195" i="16"/>
  <c r="BR195" i="16"/>
  <c r="AN195" i="16" s="1"/>
  <c r="G195" i="16" s="1"/>
  <c r="BQ195" i="16"/>
  <c r="L195" i="16"/>
  <c r="E195" i="16"/>
  <c r="A195" i="16" s="1"/>
  <c r="BS194" i="16"/>
  <c r="BR194" i="16"/>
  <c r="BQ194" i="16"/>
  <c r="AN194" i="16"/>
  <c r="G194" i="16" s="1"/>
  <c r="L194" i="16"/>
  <c r="E194" i="16"/>
  <c r="A194" i="16" s="1"/>
  <c r="BS193" i="16"/>
  <c r="BR193" i="16"/>
  <c r="BQ193" i="16"/>
  <c r="AN193" i="16"/>
  <c r="G193" i="16" s="1"/>
  <c r="L193" i="16"/>
  <c r="E193" i="16"/>
  <c r="A193" i="16" s="1"/>
  <c r="BS192" i="16"/>
  <c r="BR192" i="16"/>
  <c r="AN192" i="16" s="1"/>
  <c r="G192" i="16" s="1"/>
  <c r="BQ192" i="16"/>
  <c r="L192" i="16"/>
  <c r="E192" i="16"/>
  <c r="A192" i="16" s="1"/>
  <c r="BS191" i="16"/>
  <c r="BR191" i="16"/>
  <c r="AN191" i="16" s="1"/>
  <c r="G191" i="16" s="1"/>
  <c r="K191" i="16" s="1"/>
  <c r="BQ191" i="16"/>
  <c r="E191" i="16"/>
  <c r="A191" i="16" s="1"/>
  <c r="BS190" i="16"/>
  <c r="BR190" i="16"/>
  <c r="AN190" i="16" s="1"/>
  <c r="G190" i="16" s="1"/>
  <c r="BQ190" i="16"/>
  <c r="L190" i="16"/>
  <c r="E190" i="16"/>
  <c r="A190" i="16" s="1"/>
  <c r="BS189" i="16"/>
  <c r="BR189" i="16"/>
  <c r="AN189" i="16" s="1"/>
  <c r="G189" i="16" s="1"/>
  <c r="BQ189" i="16"/>
  <c r="L189" i="16"/>
  <c r="E189" i="16"/>
  <c r="A189" i="16" s="1"/>
  <c r="BS188" i="16"/>
  <c r="BR188" i="16"/>
  <c r="AN188" i="16" s="1"/>
  <c r="G188" i="16" s="1"/>
  <c r="K188" i="16" s="1"/>
  <c r="BQ188" i="16"/>
  <c r="L188" i="16"/>
  <c r="E188" i="16"/>
  <c r="A188" i="16" s="1"/>
  <c r="BS187" i="16"/>
  <c r="BR187" i="16"/>
  <c r="AN187" i="16" s="1"/>
  <c r="G187" i="16" s="1"/>
  <c r="BQ187" i="16"/>
  <c r="L187" i="16"/>
  <c r="E187" i="16"/>
  <c r="A187" i="16" s="1"/>
  <c r="BS186" i="16"/>
  <c r="BR186" i="16"/>
  <c r="AN186" i="16" s="1"/>
  <c r="G186" i="16" s="1"/>
  <c r="BQ186" i="16"/>
  <c r="L186" i="16"/>
  <c r="E186" i="16"/>
  <c r="A186" i="16" s="1"/>
  <c r="BS185" i="16"/>
  <c r="BR185" i="16"/>
  <c r="AN185" i="16" s="1"/>
  <c r="G185" i="16" s="1"/>
  <c r="BQ185" i="16"/>
  <c r="L185" i="16"/>
  <c r="E185" i="16"/>
  <c r="A185" i="16" s="1"/>
  <c r="BS184" i="16"/>
  <c r="BR184" i="16"/>
  <c r="AN184" i="16" s="1"/>
  <c r="G184" i="16" s="1"/>
  <c r="BQ184" i="16"/>
  <c r="L184" i="16"/>
  <c r="E184" i="16"/>
  <c r="A184" i="16" s="1"/>
  <c r="BS183" i="16"/>
  <c r="BR183" i="16"/>
  <c r="BQ183" i="16"/>
  <c r="AN183" i="16"/>
  <c r="G183" i="16" s="1"/>
  <c r="L183" i="16"/>
  <c r="E183" i="16"/>
  <c r="A183" i="16" s="1"/>
  <c r="BS182" i="16"/>
  <c r="BR182" i="16"/>
  <c r="BQ182" i="16"/>
  <c r="AN182" i="16"/>
  <c r="G182" i="16" s="1"/>
  <c r="L182" i="16"/>
  <c r="E182" i="16"/>
  <c r="A182" i="16" s="1"/>
  <c r="BS181" i="16"/>
  <c r="BR181" i="16"/>
  <c r="AN181" i="16" s="1"/>
  <c r="G181" i="16" s="1"/>
  <c r="BQ181" i="16"/>
  <c r="L181" i="16"/>
  <c r="E181" i="16"/>
  <c r="A181" i="16" s="1"/>
  <c r="BS180" i="16"/>
  <c r="BR180" i="16"/>
  <c r="AN180" i="16" s="1"/>
  <c r="G180" i="16" s="1"/>
  <c r="BQ180" i="16"/>
  <c r="L180" i="16"/>
  <c r="E180" i="16"/>
  <c r="A180" i="16" s="1"/>
  <c r="BS179" i="16"/>
  <c r="BR179" i="16"/>
  <c r="AN179" i="16" s="1"/>
  <c r="G179" i="16" s="1"/>
  <c r="K179" i="16" s="1"/>
  <c r="BQ179" i="16"/>
  <c r="L179" i="16"/>
  <c r="E179" i="16"/>
  <c r="A179" i="16" s="1"/>
  <c r="BS178" i="16"/>
  <c r="BR178" i="16"/>
  <c r="AN178" i="16" s="1"/>
  <c r="G178" i="16" s="1"/>
  <c r="K178" i="16" s="1"/>
  <c r="BQ178" i="16"/>
  <c r="L178" i="16"/>
  <c r="E178" i="16"/>
  <c r="A178" i="16" s="1"/>
  <c r="BS177" i="16"/>
  <c r="BR177" i="16"/>
  <c r="AN177" i="16" s="1"/>
  <c r="G177" i="16" s="1"/>
  <c r="BQ177" i="16"/>
  <c r="L177" i="16"/>
  <c r="E177" i="16"/>
  <c r="A177" i="16" s="1"/>
  <c r="BS176" i="16"/>
  <c r="BR176" i="16"/>
  <c r="AN176" i="16" s="1"/>
  <c r="G176" i="16" s="1"/>
  <c r="BQ176" i="16"/>
  <c r="L176" i="16"/>
  <c r="E176" i="16"/>
  <c r="A176" i="16" s="1"/>
  <c r="BS175" i="16"/>
  <c r="BR175" i="16"/>
  <c r="AN175" i="16" s="1"/>
  <c r="G175" i="16" s="1"/>
  <c r="BQ175" i="16"/>
  <c r="L175" i="16"/>
  <c r="E175" i="16"/>
  <c r="A175" i="16" s="1"/>
  <c r="BS174" i="16"/>
  <c r="BR174" i="16"/>
  <c r="AN174" i="16" s="1"/>
  <c r="G174" i="16" s="1"/>
  <c r="BQ174" i="16"/>
  <c r="L174" i="16"/>
  <c r="E174" i="16"/>
  <c r="A174" i="16" s="1"/>
  <c r="BS173" i="16"/>
  <c r="BR173" i="16"/>
  <c r="AN173" i="16" s="1"/>
  <c r="G173" i="16" s="1"/>
  <c r="BQ173" i="16"/>
  <c r="L173" i="16"/>
  <c r="E173" i="16"/>
  <c r="A173" i="16" s="1"/>
  <c r="BS172" i="16"/>
  <c r="BR172" i="16"/>
  <c r="AN172" i="16" s="1"/>
  <c r="G172" i="16" s="1"/>
  <c r="BQ172" i="16"/>
  <c r="L172" i="16"/>
  <c r="E172" i="16"/>
  <c r="A172" i="16" s="1"/>
  <c r="BS171" i="16"/>
  <c r="BR171" i="16"/>
  <c r="AN171" i="16" s="1"/>
  <c r="G171" i="16" s="1"/>
  <c r="BQ171" i="16"/>
  <c r="L171" i="16"/>
  <c r="E171" i="16"/>
  <c r="A171" i="16" s="1"/>
  <c r="BS170" i="16"/>
  <c r="BR170" i="16"/>
  <c r="AN170" i="16" s="1"/>
  <c r="G170" i="16" s="1"/>
  <c r="BQ170" i="16"/>
  <c r="L170" i="16"/>
  <c r="E170" i="16"/>
  <c r="A170" i="16" s="1"/>
  <c r="BS169" i="16"/>
  <c r="BR169" i="16"/>
  <c r="AN169" i="16" s="1"/>
  <c r="G169" i="16" s="1"/>
  <c r="K169" i="16" s="1"/>
  <c r="BQ169" i="16"/>
  <c r="L169" i="16"/>
  <c r="E169" i="16"/>
  <c r="A169" i="16" s="1"/>
  <c r="BS168" i="16"/>
  <c r="BR168" i="16"/>
  <c r="AN168" i="16" s="1"/>
  <c r="G168" i="16" s="1"/>
  <c r="K168" i="16" s="1"/>
  <c r="BQ168" i="16"/>
  <c r="L168" i="16"/>
  <c r="E168" i="16"/>
  <c r="A168" i="16" s="1"/>
  <c r="BS167" i="16"/>
  <c r="BR167" i="16"/>
  <c r="AN167" i="16" s="1"/>
  <c r="G167" i="16" s="1"/>
  <c r="BQ167" i="16"/>
  <c r="L167" i="16"/>
  <c r="E167" i="16"/>
  <c r="A167" i="16" s="1"/>
  <c r="BS166" i="16"/>
  <c r="BR166" i="16"/>
  <c r="AN166" i="16" s="1"/>
  <c r="G166" i="16" s="1"/>
  <c r="BQ166" i="16"/>
  <c r="L166" i="16"/>
  <c r="E166" i="16"/>
  <c r="A166" i="16" s="1"/>
  <c r="BS165" i="16"/>
  <c r="BR165" i="16"/>
  <c r="AN165" i="16" s="1"/>
  <c r="G165" i="16" s="1"/>
  <c r="K165" i="16" s="1"/>
  <c r="BQ165" i="16"/>
  <c r="L165" i="16"/>
  <c r="E165" i="16"/>
  <c r="A165" i="16" s="1"/>
  <c r="BS164" i="16"/>
  <c r="BR164" i="16"/>
  <c r="AN164" i="16" s="1"/>
  <c r="G164" i="16" s="1"/>
  <c r="K164" i="16" s="1"/>
  <c r="BQ164" i="16"/>
  <c r="L164" i="16"/>
  <c r="E164" i="16"/>
  <c r="A164" i="16" s="1"/>
  <c r="BS163" i="16"/>
  <c r="BR163" i="16"/>
  <c r="AN163" i="16" s="1"/>
  <c r="G163" i="16" s="1"/>
  <c r="BQ163" i="16"/>
  <c r="L163" i="16"/>
  <c r="E163" i="16"/>
  <c r="A163" i="16" s="1"/>
  <c r="BS162" i="16"/>
  <c r="BR162" i="16"/>
  <c r="AN162" i="16" s="1"/>
  <c r="G162" i="16" s="1"/>
  <c r="BQ162" i="16"/>
  <c r="L162" i="16"/>
  <c r="E162" i="16"/>
  <c r="A162" i="16" s="1"/>
  <c r="BS161" i="16"/>
  <c r="BR161" i="16"/>
  <c r="AN161" i="16" s="1"/>
  <c r="G161" i="16" s="1"/>
  <c r="BQ161" i="16"/>
  <c r="L161" i="16"/>
  <c r="E161" i="16"/>
  <c r="A161" i="16" s="1"/>
  <c r="BS160" i="16"/>
  <c r="BR160" i="16"/>
  <c r="AN160" i="16" s="1"/>
  <c r="G160" i="16" s="1"/>
  <c r="BQ160" i="16"/>
  <c r="L160" i="16"/>
  <c r="E160" i="16"/>
  <c r="A160" i="16" s="1"/>
  <c r="BS159" i="16"/>
  <c r="BR159" i="16"/>
  <c r="AN159" i="16" s="1"/>
  <c r="G159" i="16" s="1"/>
  <c r="BQ159" i="16"/>
  <c r="L159" i="16"/>
  <c r="E159" i="16"/>
  <c r="A159" i="16" s="1"/>
  <c r="BS158" i="16"/>
  <c r="BR158" i="16"/>
  <c r="AN158" i="16" s="1"/>
  <c r="G158" i="16" s="1"/>
  <c r="K158" i="16" s="1"/>
  <c r="BQ158" i="16"/>
  <c r="L158" i="16"/>
  <c r="E158" i="16"/>
  <c r="A158" i="16" s="1"/>
  <c r="BS157" i="16"/>
  <c r="BR157" i="16"/>
  <c r="AN157" i="16" s="1"/>
  <c r="G157" i="16" s="1"/>
  <c r="BQ157" i="16"/>
  <c r="L157" i="16"/>
  <c r="E157" i="16"/>
  <c r="A157" i="16" s="1"/>
  <c r="BS156" i="16"/>
  <c r="BR156" i="16"/>
  <c r="AN156" i="16" s="1"/>
  <c r="G156" i="16" s="1"/>
  <c r="K156" i="16" s="1"/>
  <c r="BQ156" i="16"/>
  <c r="L156" i="16"/>
  <c r="E156" i="16"/>
  <c r="A156" i="16" s="1"/>
  <c r="BS155" i="16"/>
  <c r="BR155" i="16"/>
  <c r="AN155" i="16" s="1"/>
  <c r="G155" i="16" s="1"/>
  <c r="K155" i="16" s="1"/>
  <c r="BQ155" i="16"/>
  <c r="L155" i="16"/>
  <c r="E155" i="16"/>
  <c r="A155" i="16" s="1"/>
  <c r="BS154" i="16"/>
  <c r="BR154" i="16"/>
  <c r="AN154" i="16" s="1"/>
  <c r="G154" i="16" s="1"/>
  <c r="K154" i="16" s="1"/>
  <c r="BQ154" i="16"/>
  <c r="L154" i="16"/>
  <c r="E154" i="16"/>
  <c r="A154" i="16" s="1"/>
  <c r="BS153" i="16"/>
  <c r="BR153" i="16"/>
  <c r="BQ153" i="16"/>
  <c r="AN153" i="16"/>
  <c r="G153" i="16" s="1"/>
  <c r="L153" i="16"/>
  <c r="E153" i="16"/>
  <c r="A153" i="16" s="1"/>
  <c r="BS152" i="16"/>
  <c r="BR152" i="16"/>
  <c r="BQ152" i="16"/>
  <c r="AN152" i="16"/>
  <c r="G152" i="16" s="1"/>
  <c r="L152" i="16"/>
  <c r="E152" i="16"/>
  <c r="A152" i="16" s="1"/>
  <c r="BS53" i="16"/>
  <c r="BR53" i="16"/>
  <c r="AN53" i="16" s="1"/>
  <c r="G53" i="16" s="1"/>
  <c r="BQ53" i="16"/>
  <c r="L53" i="16"/>
  <c r="E53" i="16"/>
  <c r="A53" i="16" s="1"/>
  <c r="BS52" i="16"/>
  <c r="BR52" i="16"/>
  <c r="AN52" i="16" s="1"/>
  <c r="G52" i="16" s="1"/>
  <c r="BQ52" i="16"/>
  <c r="L52" i="16"/>
  <c r="E52" i="16"/>
  <c r="A52" i="16" s="1"/>
  <c r="BS51" i="16"/>
  <c r="BR51" i="16"/>
  <c r="AN51" i="16" s="1"/>
  <c r="BQ51" i="16"/>
  <c r="L51" i="16"/>
  <c r="G51" i="16"/>
  <c r="E51" i="16"/>
  <c r="A51" i="16" s="1"/>
  <c r="BS50" i="16"/>
  <c r="BR50" i="16"/>
  <c r="AN50" i="16" s="1"/>
  <c r="G50" i="16" s="1"/>
  <c r="BQ50" i="16"/>
  <c r="L50" i="16"/>
  <c r="E50" i="16"/>
  <c r="A50" i="16" s="1"/>
  <c r="BS49" i="16"/>
  <c r="BR49" i="16"/>
  <c r="AN49" i="16" s="1"/>
  <c r="G49" i="16" s="1"/>
  <c r="K49" i="16" s="1"/>
  <c r="BQ49" i="16"/>
  <c r="L49" i="16"/>
  <c r="E49" i="16"/>
  <c r="A49" i="16" s="1"/>
  <c r="BS48" i="16"/>
  <c r="BR48" i="16"/>
  <c r="BQ48" i="16"/>
  <c r="AN48" i="16"/>
  <c r="G48" i="16" s="1"/>
  <c r="K48" i="16" s="1"/>
  <c r="L48" i="16"/>
  <c r="E48" i="16"/>
  <c r="A48" i="16" s="1"/>
  <c r="BS47" i="16"/>
  <c r="BR47" i="16"/>
  <c r="BQ47" i="16"/>
  <c r="AN47" i="16"/>
  <c r="G47" i="16" s="1"/>
  <c r="K47" i="16" s="1"/>
  <c r="L47" i="16"/>
  <c r="E47" i="16"/>
  <c r="A47" i="16" s="1"/>
  <c r="BS46" i="16"/>
  <c r="BR46" i="16"/>
  <c r="AN46" i="16" s="1"/>
  <c r="G46" i="16" s="1"/>
  <c r="BQ46" i="16"/>
  <c r="L46" i="16"/>
  <c r="E46" i="16"/>
  <c r="A46" i="16" s="1"/>
  <c r="BS45" i="16"/>
  <c r="BR45" i="16"/>
  <c r="AN45" i="16" s="1"/>
  <c r="G45" i="16" s="1"/>
  <c r="BQ45" i="16"/>
  <c r="L45" i="16"/>
  <c r="E45" i="16"/>
  <c r="A45" i="16" s="1"/>
  <c r="BS44" i="16"/>
  <c r="BR44" i="16"/>
  <c r="AN44" i="16" s="1"/>
  <c r="G44" i="16" s="1"/>
  <c r="BQ44" i="16"/>
  <c r="L44" i="16"/>
  <c r="E44" i="16"/>
  <c r="A44" i="16" s="1"/>
  <c r="BS43" i="16"/>
  <c r="BR43" i="16"/>
  <c r="AN43" i="16" s="1"/>
  <c r="G43" i="16" s="1"/>
  <c r="BQ43" i="16"/>
  <c r="L43" i="16"/>
  <c r="E43" i="16"/>
  <c r="A43" i="16" s="1"/>
  <c r="BS42" i="16"/>
  <c r="BR42" i="16"/>
  <c r="AN42" i="16" s="1"/>
  <c r="G42" i="16" s="1"/>
  <c r="BQ42" i="16"/>
  <c r="L42" i="16"/>
  <c r="E42" i="16"/>
  <c r="A42" i="16" s="1"/>
  <c r="BS41" i="16"/>
  <c r="BR41" i="16"/>
  <c r="AN41" i="16" s="1"/>
  <c r="G41" i="16" s="1"/>
  <c r="BQ41" i="16"/>
  <c r="L41" i="16"/>
  <c r="E41" i="16"/>
  <c r="A41" i="16" s="1"/>
  <c r="BS40" i="16"/>
  <c r="BR40" i="16"/>
  <c r="AN40" i="16" s="1"/>
  <c r="G40" i="16" s="1"/>
  <c r="K40" i="16" s="1"/>
  <c r="BQ40" i="16"/>
  <c r="L40" i="16"/>
  <c r="E40" i="16"/>
  <c r="A40" i="16" s="1"/>
  <c r="BS35" i="16"/>
  <c r="BR35" i="16"/>
  <c r="AN35" i="16" s="1"/>
  <c r="BQ35" i="16"/>
  <c r="L35" i="16"/>
  <c r="G35" i="16"/>
  <c r="E35" i="16"/>
  <c r="A35" i="16" s="1"/>
  <c r="BS34" i="16"/>
  <c r="BR34" i="16"/>
  <c r="AN34" i="16" s="1"/>
  <c r="G34" i="16" s="1"/>
  <c r="BQ34" i="16"/>
  <c r="L34" i="16"/>
  <c r="E34" i="16"/>
  <c r="A34" i="16" s="1"/>
  <c r="BS33" i="16"/>
  <c r="BR33" i="16"/>
  <c r="AN33" i="16" s="1"/>
  <c r="G33" i="16" s="1"/>
  <c r="BQ33" i="16"/>
  <c r="L33" i="16"/>
  <c r="E33" i="16"/>
  <c r="A33" i="16" s="1"/>
  <c r="BS32" i="16"/>
  <c r="BR32" i="16"/>
  <c r="AN32" i="16" s="1"/>
  <c r="G32" i="16" s="1"/>
  <c r="BQ32" i="16"/>
  <c r="L32" i="16"/>
  <c r="E32" i="16"/>
  <c r="A32" i="16" s="1"/>
  <c r="BS31" i="16"/>
  <c r="BR31" i="16"/>
  <c r="AN31" i="16" s="1"/>
  <c r="G31" i="16" s="1"/>
  <c r="BQ31" i="16"/>
  <c r="L31" i="16"/>
  <c r="E31" i="16"/>
  <c r="A31" i="16" s="1"/>
  <c r="BS30" i="16"/>
  <c r="BR30" i="16"/>
  <c r="AN30" i="16" s="1"/>
  <c r="G30" i="16" s="1"/>
  <c r="BQ30" i="16"/>
  <c r="L30" i="16"/>
  <c r="E30" i="16"/>
  <c r="A30" i="16" s="1"/>
  <c r="BS29" i="16"/>
  <c r="BR29" i="16"/>
  <c r="AN29" i="16" s="1"/>
  <c r="G29" i="16" s="1"/>
  <c r="BQ29" i="16"/>
  <c r="L29" i="16"/>
  <c r="E29" i="16"/>
  <c r="A29" i="16" s="1"/>
  <c r="BS28" i="16"/>
  <c r="BR28" i="16"/>
  <c r="AN28" i="16" s="1"/>
  <c r="G28" i="16" s="1"/>
  <c r="BQ28" i="16"/>
  <c r="L28" i="16"/>
  <c r="E28" i="16"/>
  <c r="A28" i="16" s="1"/>
  <c r="BS27" i="16"/>
  <c r="BR27" i="16"/>
  <c r="AN27" i="16" s="1"/>
  <c r="G27" i="16" s="1"/>
  <c r="BQ27" i="16"/>
  <c r="L27" i="16"/>
  <c r="E27" i="16"/>
  <c r="A27" i="16" s="1"/>
  <c r="BS26" i="16"/>
  <c r="BR26" i="16"/>
  <c r="AN26" i="16" s="1"/>
  <c r="G26" i="16" s="1"/>
  <c r="BQ26" i="16"/>
  <c r="L26" i="16"/>
  <c r="E26" i="16"/>
  <c r="A26" i="16" s="1"/>
  <c r="BS25" i="16"/>
  <c r="BR25" i="16"/>
  <c r="AN25" i="16" s="1"/>
  <c r="G25" i="16" s="1"/>
  <c r="BQ25" i="16"/>
  <c r="L25" i="16"/>
  <c r="E25" i="16"/>
  <c r="A25" i="16" s="1"/>
  <c r="BS24" i="16"/>
  <c r="BR24" i="16"/>
  <c r="AN24" i="16" s="1"/>
  <c r="G24" i="16" s="1"/>
  <c r="BQ24" i="16"/>
  <c r="L24" i="16"/>
  <c r="E24" i="16"/>
  <c r="A24" i="16" s="1"/>
  <c r="BS23" i="16"/>
  <c r="BR23" i="16"/>
  <c r="AN23" i="16" s="1"/>
  <c r="G23" i="16" s="1"/>
  <c r="BQ23" i="16"/>
  <c r="L23" i="16"/>
  <c r="E23" i="16"/>
  <c r="A23" i="16" s="1"/>
  <c r="BS22" i="16"/>
  <c r="BR22" i="16"/>
  <c r="AN22" i="16" s="1"/>
  <c r="G22" i="16" s="1"/>
  <c r="BQ22" i="16"/>
  <c r="L22" i="16"/>
  <c r="E22" i="16"/>
  <c r="A22" i="16" s="1"/>
  <c r="BS21" i="16"/>
  <c r="BR21" i="16"/>
  <c r="AN21" i="16" s="1"/>
  <c r="G21" i="16" s="1"/>
  <c r="BQ21" i="16"/>
  <c r="L21" i="16"/>
  <c r="E21" i="16"/>
  <c r="A21" i="16" s="1"/>
  <c r="BS20" i="16"/>
  <c r="BR20" i="16"/>
  <c r="AN20" i="16" s="1"/>
  <c r="G20" i="16" s="1"/>
  <c r="BQ20" i="16"/>
  <c r="L20" i="16"/>
  <c r="E20" i="16"/>
  <c r="A20" i="16" s="1"/>
  <c r="BS19" i="16"/>
  <c r="BR19" i="16"/>
  <c r="AN19" i="16" s="1"/>
  <c r="G19" i="16" s="1"/>
  <c r="BQ19" i="16"/>
  <c r="L19" i="16"/>
  <c r="E19" i="16"/>
  <c r="A19" i="16" s="1"/>
  <c r="BS18" i="16"/>
  <c r="BR18" i="16"/>
  <c r="AN18" i="16" s="1"/>
  <c r="G18" i="16" s="1"/>
  <c r="BQ18" i="16"/>
  <c r="L18" i="16"/>
  <c r="E18" i="16"/>
  <c r="A18" i="16" s="1"/>
  <c r="BS4" i="16"/>
  <c r="BR4" i="16"/>
  <c r="AN4" i="16" s="1"/>
  <c r="G4" i="16" s="1"/>
  <c r="BQ4" i="16"/>
  <c r="L4" i="16"/>
  <c r="E4" i="16"/>
  <c r="A4" i="16" s="1"/>
  <c r="BS3" i="16"/>
  <c r="BQ3" i="16"/>
  <c r="BE3" i="16"/>
  <c r="BR3" i="16" s="1"/>
  <c r="AN3" i="16" s="1"/>
  <c r="G3" i="16" s="1"/>
  <c r="L3" i="16"/>
  <c r="E3" i="16"/>
  <c r="A3" i="16" s="1"/>
  <c r="BQ359" i="15"/>
  <c r="BP359" i="15"/>
  <c r="AL359" i="15" s="1"/>
  <c r="G359" i="15" s="1"/>
  <c r="BO359" i="15"/>
  <c r="L359" i="15"/>
  <c r="E359" i="15"/>
  <c r="A359" i="15" s="1"/>
  <c r="BQ358" i="15"/>
  <c r="BP358" i="15"/>
  <c r="AL358" i="15" s="1"/>
  <c r="G358" i="15" s="1"/>
  <c r="BO358" i="15"/>
  <c r="L358" i="15"/>
  <c r="E358" i="15"/>
  <c r="A358" i="15" s="1"/>
  <c r="BQ357" i="15"/>
  <c r="BP357" i="15"/>
  <c r="AL357" i="15" s="1"/>
  <c r="G357" i="15" s="1"/>
  <c r="K357" i="15" s="1"/>
  <c r="BO357" i="15"/>
  <c r="L357" i="15"/>
  <c r="E357" i="15"/>
  <c r="A357" i="15" s="1"/>
  <c r="BQ356" i="15"/>
  <c r="BP356" i="15"/>
  <c r="AL356" i="15" s="1"/>
  <c r="G356" i="15" s="1"/>
  <c r="K356" i="15" s="1"/>
  <c r="BO356" i="15"/>
  <c r="L356" i="15"/>
  <c r="E356" i="15"/>
  <c r="A356" i="15" s="1"/>
  <c r="BQ355" i="15"/>
  <c r="BP355" i="15"/>
  <c r="AL355" i="15" s="1"/>
  <c r="G355" i="15" s="1"/>
  <c r="BO355" i="15"/>
  <c r="L355" i="15"/>
  <c r="E355" i="15"/>
  <c r="A355" i="15" s="1"/>
  <c r="BQ348" i="15"/>
  <c r="BP348" i="15"/>
  <c r="AL348" i="15" s="1"/>
  <c r="G348" i="15" s="1"/>
  <c r="BO348" i="15"/>
  <c r="L348" i="15"/>
  <c r="E348" i="15"/>
  <c r="A348" i="15" s="1"/>
  <c r="BQ347" i="15"/>
  <c r="BP347" i="15"/>
  <c r="AL347" i="15" s="1"/>
  <c r="G347" i="15" s="1"/>
  <c r="BO347" i="15"/>
  <c r="L347" i="15"/>
  <c r="E347" i="15"/>
  <c r="A347" i="15" s="1"/>
  <c r="BQ346" i="15"/>
  <c r="BP346" i="15"/>
  <c r="BO346" i="15"/>
  <c r="AL346" i="15"/>
  <c r="G346" i="15" s="1"/>
  <c r="L346" i="15"/>
  <c r="E346" i="15"/>
  <c r="A346" i="15" s="1"/>
  <c r="BQ345" i="15"/>
  <c r="BP345" i="15"/>
  <c r="AL345" i="15" s="1"/>
  <c r="G345" i="15" s="1"/>
  <c r="BO345" i="15"/>
  <c r="L345" i="15"/>
  <c r="E345" i="15"/>
  <c r="A345" i="15" s="1"/>
  <c r="BQ344" i="15"/>
  <c r="BP344" i="15"/>
  <c r="BO344" i="15"/>
  <c r="AL344" i="15"/>
  <c r="G344" i="15" s="1"/>
  <c r="L344" i="15"/>
  <c r="E344" i="15"/>
  <c r="A344" i="15" s="1"/>
  <c r="BQ343" i="15"/>
  <c r="BP343" i="15"/>
  <c r="AL343" i="15" s="1"/>
  <c r="G343" i="15" s="1"/>
  <c r="K343" i="15" s="1"/>
  <c r="BO343" i="15"/>
  <c r="L343" i="15"/>
  <c r="E343" i="15"/>
  <c r="A343" i="15" s="1"/>
  <c r="BQ342" i="15"/>
  <c r="BP342" i="15"/>
  <c r="BO342" i="15"/>
  <c r="AL342" i="15"/>
  <c r="G342" i="15" s="1"/>
  <c r="L342" i="15"/>
  <c r="E342" i="15"/>
  <c r="A342" i="15" s="1"/>
  <c r="BQ341" i="15"/>
  <c r="BP341" i="15"/>
  <c r="AL341" i="15" s="1"/>
  <c r="G341" i="15" s="1"/>
  <c r="BO341" i="15"/>
  <c r="L341" i="15"/>
  <c r="E341" i="15"/>
  <c r="A341" i="15" s="1"/>
  <c r="BQ340" i="15"/>
  <c r="BP340" i="15"/>
  <c r="AL340" i="15" s="1"/>
  <c r="G340" i="15" s="1"/>
  <c r="BO340" i="15"/>
  <c r="L340" i="15"/>
  <c r="E340" i="15"/>
  <c r="A340" i="15" s="1"/>
  <c r="BQ339" i="15"/>
  <c r="BP339" i="15"/>
  <c r="AL339" i="15" s="1"/>
  <c r="G339" i="15" s="1"/>
  <c r="BO339" i="15"/>
  <c r="L339" i="15"/>
  <c r="E339" i="15"/>
  <c r="A339" i="15" s="1"/>
  <c r="BQ338" i="15"/>
  <c r="BP338" i="15"/>
  <c r="AL338" i="15" s="1"/>
  <c r="BO338" i="15"/>
  <c r="L338" i="15"/>
  <c r="G338" i="15"/>
  <c r="E338" i="15"/>
  <c r="A338" i="15" s="1"/>
  <c r="BQ337" i="15"/>
  <c r="BP337" i="15"/>
  <c r="AL337" i="15" s="1"/>
  <c r="G337" i="15" s="1"/>
  <c r="BO337" i="15"/>
  <c r="L337" i="15"/>
  <c r="E337" i="15"/>
  <c r="A337" i="15" s="1"/>
  <c r="BQ336" i="15"/>
  <c r="BP336" i="15"/>
  <c r="AL336" i="15" s="1"/>
  <c r="G336" i="15" s="1"/>
  <c r="BO336" i="15"/>
  <c r="L336" i="15"/>
  <c r="E336" i="15"/>
  <c r="A336" i="15" s="1"/>
  <c r="BQ335" i="15"/>
  <c r="BP335" i="15"/>
  <c r="AL335" i="15" s="1"/>
  <c r="G335" i="15" s="1"/>
  <c r="BO335" i="15"/>
  <c r="L335" i="15"/>
  <c r="E335" i="15"/>
  <c r="A335" i="15" s="1"/>
  <c r="BQ334" i="15"/>
  <c r="BP334" i="15"/>
  <c r="AL334" i="15" s="1"/>
  <c r="G334" i="15" s="1"/>
  <c r="BO334" i="15"/>
  <c r="L334" i="15"/>
  <c r="E334" i="15"/>
  <c r="A334" i="15" s="1"/>
  <c r="BQ333" i="15"/>
  <c r="BP333" i="15"/>
  <c r="AL333" i="15" s="1"/>
  <c r="G333" i="15" s="1"/>
  <c r="BO333" i="15"/>
  <c r="L333" i="15"/>
  <c r="E333" i="15"/>
  <c r="A333" i="15" s="1"/>
  <c r="BQ332" i="15"/>
  <c r="BP332" i="15"/>
  <c r="AL332" i="15" s="1"/>
  <c r="G332" i="15" s="1"/>
  <c r="BO332" i="15"/>
  <c r="L332" i="15"/>
  <c r="E332" i="15"/>
  <c r="A332" i="15" s="1"/>
  <c r="BQ331" i="15"/>
  <c r="BP331" i="15"/>
  <c r="AL331" i="15" s="1"/>
  <c r="G331" i="15" s="1"/>
  <c r="BO331" i="15"/>
  <c r="L331" i="15"/>
  <c r="E331" i="15"/>
  <c r="A331" i="15" s="1"/>
  <c r="BQ330" i="15"/>
  <c r="BP330" i="15"/>
  <c r="AL330" i="15" s="1"/>
  <c r="G330" i="15" s="1"/>
  <c r="BO330" i="15"/>
  <c r="L330" i="15"/>
  <c r="E330" i="15"/>
  <c r="A330" i="15" s="1"/>
  <c r="BQ329" i="15"/>
  <c r="BP329" i="15"/>
  <c r="AL329" i="15" s="1"/>
  <c r="G329" i="15" s="1"/>
  <c r="BO329" i="15"/>
  <c r="L329" i="15"/>
  <c r="E329" i="15"/>
  <c r="A329" i="15" s="1"/>
  <c r="BQ328" i="15"/>
  <c r="BP328" i="15"/>
  <c r="AL328" i="15" s="1"/>
  <c r="G328" i="15" s="1"/>
  <c r="BO328" i="15"/>
  <c r="L328" i="15"/>
  <c r="E328" i="15"/>
  <c r="A328" i="15" s="1"/>
  <c r="BQ327" i="15"/>
  <c r="BP327" i="15"/>
  <c r="AL327" i="15" s="1"/>
  <c r="G327" i="15" s="1"/>
  <c r="BO327" i="15"/>
  <c r="L327" i="15"/>
  <c r="E327" i="15"/>
  <c r="A327" i="15" s="1"/>
  <c r="BQ326" i="15"/>
  <c r="BP326" i="15"/>
  <c r="AL326" i="15" s="1"/>
  <c r="BO326" i="15"/>
  <c r="L326" i="15"/>
  <c r="G326" i="15"/>
  <c r="E326" i="15"/>
  <c r="A326" i="15" s="1"/>
  <c r="BQ325" i="15"/>
  <c r="BP325" i="15"/>
  <c r="AL325" i="15" s="1"/>
  <c r="G325" i="15" s="1"/>
  <c r="BO325" i="15"/>
  <c r="L325" i="15"/>
  <c r="E325" i="15"/>
  <c r="A325" i="15" s="1"/>
  <c r="BQ324" i="15"/>
  <c r="BP324" i="15"/>
  <c r="AL324" i="15" s="1"/>
  <c r="G324" i="15" s="1"/>
  <c r="BO324" i="15"/>
  <c r="L324" i="15"/>
  <c r="E324" i="15"/>
  <c r="A324" i="15" s="1"/>
  <c r="BQ323" i="15"/>
  <c r="BP323" i="15"/>
  <c r="AL323" i="15" s="1"/>
  <c r="G323" i="15" s="1"/>
  <c r="BO323" i="15"/>
  <c r="L323" i="15"/>
  <c r="E323" i="15"/>
  <c r="A323" i="15" s="1"/>
  <c r="BQ322" i="15"/>
  <c r="BP322" i="15"/>
  <c r="AL322" i="15" s="1"/>
  <c r="BO322" i="15"/>
  <c r="L322" i="15"/>
  <c r="G322" i="15"/>
  <c r="E322" i="15"/>
  <c r="A322" i="15" s="1"/>
  <c r="BQ321" i="15"/>
  <c r="BP321" i="15"/>
  <c r="AL321" i="15" s="1"/>
  <c r="G321" i="15" s="1"/>
  <c r="BO321" i="15"/>
  <c r="L321" i="15"/>
  <c r="E321" i="15"/>
  <c r="A321" i="15" s="1"/>
  <c r="BQ320" i="15"/>
  <c r="BP320" i="15"/>
  <c r="AL320" i="15" s="1"/>
  <c r="G320" i="15" s="1"/>
  <c r="BO320" i="15"/>
  <c r="L320" i="15"/>
  <c r="E320" i="15"/>
  <c r="A320" i="15" s="1"/>
  <c r="BQ319" i="15"/>
  <c r="BP319" i="15"/>
  <c r="AL319" i="15" s="1"/>
  <c r="G319" i="15" s="1"/>
  <c r="BO319" i="15"/>
  <c r="L319" i="15"/>
  <c r="E319" i="15"/>
  <c r="A319" i="15" s="1"/>
  <c r="BQ318" i="15"/>
  <c r="BP318" i="15"/>
  <c r="AL318" i="15" s="1"/>
  <c r="G318" i="15" s="1"/>
  <c r="BO318" i="15"/>
  <c r="L318" i="15"/>
  <c r="E318" i="15"/>
  <c r="A318" i="15" s="1"/>
  <c r="BQ317" i="15"/>
  <c r="BP317" i="15"/>
  <c r="AL317" i="15" s="1"/>
  <c r="G317" i="15" s="1"/>
  <c r="BO317" i="15"/>
  <c r="L317" i="15"/>
  <c r="E317" i="15"/>
  <c r="A317" i="15" s="1"/>
  <c r="BQ316" i="15"/>
  <c r="BP316" i="15"/>
  <c r="AL316" i="15" s="1"/>
  <c r="G316" i="15" s="1"/>
  <c r="BO316" i="15"/>
  <c r="L316" i="15"/>
  <c r="E316" i="15"/>
  <c r="A316" i="15" s="1"/>
  <c r="BQ315" i="15"/>
  <c r="BP315" i="15"/>
  <c r="AL315" i="15" s="1"/>
  <c r="G315" i="15" s="1"/>
  <c r="BO315" i="15"/>
  <c r="L315" i="15"/>
  <c r="E315" i="15"/>
  <c r="A315" i="15" s="1"/>
  <c r="BQ306" i="15"/>
  <c r="BP306" i="15"/>
  <c r="AL306" i="15" s="1"/>
  <c r="G306" i="15" s="1"/>
  <c r="BO306" i="15"/>
  <c r="L306" i="15"/>
  <c r="E306" i="15"/>
  <c r="A306" i="15" s="1"/>
  <c r="BQ305" i="15"/>
  <c r="BP305" i="15"/>
  <c r="AL305" i="15" s="1"/>
  <c r="G305" i="15" s="1"/>
  <c r="BO305" i="15"/>
  <c r="L305" i="15"/>
  <c r="E305" i="15"/>
  <c r="A305" i="15" s="1"/>
  <c r="BQ304" i="15"/>
  <c r="BP304" i="15"/>
  <c r="AL304" i="15" s="1"/>
  <c r="G304" i="15" s="1"/>
  <c r="BO304" i="15"/>
  <c r="L304" i="15"/>
  <c r="E304" i="15"/>
  <c r="A304" i="15" s="1"/>
  <c r="BQ151" i="15"/>
  <c r="BP151" i="15"/>
  <c r="AL151" i="15" s="1"/>
  <c r="G151" i="15" s="1"/>
  <c r="BO151" i="15"/>
  <c r="L151" i="15"/>
  <c r="E151" i="15"/>
  <c r="A151" i="15" s="1"/>
  <c r="BQ150" i="15"/>
  <c r="BP150" i="15"/>
  <c r="AL150" i="15" s="1"/>
  <c r="G150" i="15" s="1"/>
  <c r="BO150" i="15"/>
  <c r="L150" i="15"/>
  <c r="E150" i="15"/>
  <c r="A150" i="15" s="1"/>
  <c r="BQ149" i="15"/>
  <c r="BP149" i="15"/>
  <c r="AL149" i="15" s="1"/>
  <c r="G149" i="15" s="1"/>
  <c r="BO149" i="15"/>
  <c r="L149" i="15"/>
  <c r="E149" i="15"/>
  <c r="A149" i="15" s="1"/>
  <c r="BQ148" i="15"/>
  <c r="BP148" i="15"/>
  <c r="AL148" i="15" s="1"/>
  <c r="G148" i="15" s="1"/>
  <c r="BO148" i="15"/>
  <c r="L148" i="15"/>
  <c r="K148" i="15" s="1"/>
  <c r="E148" i="15"/>
  <c r="A148" i="15" s="1"/>
  <c r="BQ147" i="15"/>
  <c r="BP147" i="15"/>
  <c r="BO147" i="15"/>
  <c r="AL147" i="15"/>
  <c r="G147" i="15" s="1"/>
  <c r="L147" i="15"/>
  <c r="E147" i="15"/>
  <c r="A147" i="15" s="1"/>
  <c r="BQ146" i="15"/>
  <c r="BP146" i="15"/>
  <c r="AL146" i="15" s="1"/>
  <c r="G146" i="15" s="1"/>
  <c r="BO146" i="15"/>
  <c r="L146" i="15"/>
  <c r="E146" i="15"/>
  <c r="A146" i="15" s="1"/>
  <c r="BQ145" i="15"/>
  <c r="BP145" i="15"/>
  <c r="BO145" i="15"/>
  <c r="AL145" i="15"/>
  <c r="G145" i="15" s="1"/>
  <c r="L145" i="15"/>
  <c r="E145" i="15"/>
  <c r="A145" i="15" s="1"/>
  <c r="BQ144" i="15"/>
  <c r="BP144" i="15"/>
  <c r="AL144" i="15" s="1"/>
  <c r="G144" i="15" s="1"/>
  <c r="BO144" i="15"/>
  <c r="L144" i="15"/>
  <c r="E144" i="15"/>
  <c r="A144" i="15" s="1"/>
  <c r="BQ143" i="15"/>
  <c r="BP143" i="15"/>
  <c r="AL143" i="15" s="1"/>
  <c r="G143" i="15" s="1"/>
  <c r="BO143" i="15"/>
  <c r="L143" i="15"/>
  <c r="E143" i="15"/>
  <c r="A143" i="15" s="1"/>
  <c r="BQ142" i="15"/>
  <c r="BP142" i="15"/>
  <c r="AL142" i="15" s="1"/>
  <c r="G142" i="15" s="1"/>
  <c r="BO142" i="15"/>
  <c r="L142" i="15"/>
  <c r="E142" i="15"/>
  <c r="A142" i="15" s="1"/>
  <c r="BQ141" i="15"/>
  <c r="BP141" i="15"/>
  <c r="AL141" i="15" s="1"/>
  <c r="G141" i="15" s="1"/>
  <c r="BO141" i="15"/>
  <c r="L141" i="15"/>
  <c r="E141" i="15"/>
  <c r="A141" i="15" s="1"/>
  <c r="BQ140" i="15"/>
  <c r="BP140" i="15"/>
  <c r="AL140" i="15" s="1"/>
  <c r="G140" i="15" s="1"/>
  <c r="BO140" i="15"/>
  <c r="L140" i="15"/>
  <c r="E140" i="15"/>
  <c r="A140" i="15" s="1"/>
  <c r="BQ139" i="15"/>
  <c r="BP139" i="15"/>
  <c r="AL139" i="15" s="1"/>
  <c r="BO139" i="15"/>
  <c r="L139" i="15"/>
  <c r="G139" i="15"/>
  <c r="E139" i="15"/>
  <c r="A139" i="15" s="1"/>
  <c r="BQ138" i="15"/>
  <c r="BP138" i="15"/>
  <c r="AL138" i="15" s="1"/>
  <c r="G138" i="15" s="1"/>
  <c r="BO138" i="15"/>
  <c r="L138" i="15"/>
  <c r="E138" i="15"/>
  <c r="A138" i="15" s="1"/>
  <c r="BQ137" i="15"/>
  <c r="BP137" i="15"/>
  <c r="AL137" i="15" s="1"/>
  <c r="G137" i="15" s="1"/>
  <c r="BO137" i="15"/>
  <c r="L137" i="15"/>
  <c r="E137" i="15"/>
  <c r="A137" i="15" s="1"/>
  <c r="BQ136" i="15"/>
  <c r="BP136" i="15"/>
  <c r="AL136" i="15" s="1"/>
  <c r="G136" i="15" s="1"/>
  <c r="BO136" i="15"/>
  <c r="L136" i="15"/>
  <c r="E136" i="15"/>
  <c r="A136" i="15" s="1"/>
  <c r="BQ135" i="15"/>
  <c r="BP135" i="15"/>
  <c r="AL135" i="15" s="1"/>
  <c r="G135" i="15" s="1"/>
  <c r="BO135" i="15"/>
  <c r="L135" i="15"/>
  <c r="E135" i="15"/>
  <c r="A135" i="15" s="1"/>
  <c r="BQ134" i="15"/>
  <c r="BP134" i="15"/>
  <c r="AL134" i="15" s="1"/>
  <c r="G134" i="15" s="1"/>
  <c r="BO134" i="15"/>
  <c r="L134" i="15"/>
  <c r="E134" i="15"/>
  <c r="A134" i="15" s="1"/>
  <c r="BQ133" i="15"/>
  <c r="BP133" i="15"/>
  <c r="AL133" i="15" s="1"/>
  <c r="G133" i="15" s="1"/>
  <c r="BO133" i="15"/>
  <c r="L133" i="15"/>
  <c r="E133" i="15"/>
  <c r="A133" i="15" s="1"/>
  <c r="BQ132" i="15"/>
  <c r="BP132" i="15"/>
  <c r="AL132" i="15" s="1"/>
  <c r="G132" i="15" s="1"/>
  <c r="BO132" i="15"/>
  <c r="L132" i="15"/>
  <c r="E132" i="15"/>
  <c r="A132" i="15" s="1"/>
  <c r="BQ131" i="15"/>
  <c r="BP131" i="15"/>
  <c r="AL131" i="15" s="1"/>
  <c r="G131" i="15" s="1"/>
  <c r="BO131" i="15"/>
  <c r="L131" i="15"/>
  <c r="E131" i="15"/>
  <c r="A131" i="15" s="1"/>
  <c r="BQ130" i="15"/>
  <c r="BP130" i="15"/>
  <c r="AL130" i="15" s="1"/>
  <c r="G130" i="15" s="1"/>
  <c r="BO130" i="15"/>
  <c r="L130" i="15"/>
  <c r="E130" i="15"/>
  <c r="A130" i="15" s="1"/>
  <c r="BQ129" i="15"/>
  <c r="BP129" i="15"/>
  <c r="BO129" i="15"/>
  <c r="AL129" i="15"/>
  <c r="G129" i="15" s="1"/>
  <c r="L129" i="15"/>
  <c r="E129" i="15"/>
  <c r="A129" i="15" s="1"/>
  <c r="BQ128" i="15"/>
  <c r="BP128" i="15"/>
  <c r="AL128" i="15" s="1"/>
  <c r="G128" i="15" s="1"/>
  <c r="BO128" i="15"/>
  <c r="L128" i="15"/>
  <c r="E128" i="15"/>
  <c r="A128" i="15" s="1"/>
  <c r="BQ127" i="15"/>
  <c r="BP127" i="15"/>
  <c r="BO127" i="15"/>
  <c r="AL127" i="15"/>
  <c r="G127" i="15" s="1"/>
  <c r="K127" i="15" s="1"/>
  <c r="L127" i="15"/>
  <c r="E127" i="15"/>
  <c r="A127" i="15" s="1"/>
  <c r="BQ126" i="15"/>
  <c r="BP126" i="15"/>
  <c r="AL126" i="15" s="1"/>
  <c r="G126" i="15" s="1"/>
  <c r="BO126" i="15"/>
  <c r="L126" i="15"/>
  <c r="E126" i="15"/>
  <c r="A126" i="15" s="1"/>
  <c r="BQ125" i="15"/>
  <c r="BP125" i="15"/>
  <c r="AL125" i="15" s="1"/>
  <c r="G125" i="15" s="1"/>
  <c r="BO125" i="15"/>
  <c r="L125" i="15"/>
  <c r="E125" i="15"/>
  <c r="A125" i="15" s="1"/>
  <c r="BQ124" i="15"/>
  <c r="BP124" i="15"/>
  <c r="AL124" i="15" s="1"/>
  <c r="G124" i="15" s="1"/>
  <c r="BO124" i="15"/>
  <c r="L124" i="15"/>
  <c r="E124" i="15"/>
  <c r="A124" i="15" s="1"/>
  <c r="BQ123" i="15"/>
  <c r="BP123" i="15"/>
  <c r="AL123" i="15" s="1"/>
  <c r="G123" i="15" s="1"/>
  <c r="BO123" i="15"/>
  <c r="L123" i="15"/>
  <c r="E123" i="15"/>
  <c r="A123" i="15" s="1"/>
  <c r="BQ122" i="15"/>
  <c r="BP122" i="15"/>
  <c r="AL122" i="15" s="1"/>
  <c r="G122" i="15" s="1"/>
  <c r="BO122" i="15"/>
  <c r="L122" i="15"/>
  <c r="E122" i="15"/>
  <c r="A122" i="15" s="1"/>
  <c r="BQ121" i="15"/>
  <c r="BP121" i="15"/>
  <c r="AL121" i="15" s="1"/>
  <c r="G121" i="15" s="1"/>
  <c r="BO121" i="15"/>
  <c r="L121" i="15"/>
  <c r="E121" i="15"/>
  <c r="A121" i="15" s="1"/>
  <c r="BQ120" i="15"/>
  <c r="BP120" i="15"/>
  <c r="AL120" i="15" s="1"/>
  <c r="G120" i="15" s="1"/>
  <c r="BO120" i="15"/>
  <c r="L120" i="15"/>
  <c r="E120" i="15"/>
  <c r="A120" i="15" s="1"/>
  <c r="BQ119" i="15"/>
  <c r="BP119" i="15"/>
  <c r="AL119" i="15" s="1"/>
  <c r="G119" i="15" s="1"/>
  <c r="BO119" i="15"/>
  <c r="L119" i="15"/>
  <c r="E119" i="15"/>
  <c r="A119" i="15" s="1"/>
  <c r="BQ118" i="15"/>
  <c r="BP118" i="15"/>
  <c r="AL118" i="15" s="1"/>
  <c r="G118" i="15" s="1"/>
  <c r="BO118" i="15"/>
  <c r="L118" i="15"/>
  <c r="E118" i="15"/>
  <c r="A118" i="15" s="1"/>
  <c r="BQ117" i="15"/>
  <c r="BP117" i="15"/>
  <c r="AL117" i="15" s="1"/>
  <c r="G117" i="15" s="1"/>
  <c r="BO117" i="15"/>
  <c r="L117" i="15"/>
  <c r="E117" i="15"/>
  <c r="A117" i="15" s="1"/>
  <c r="BQ116" i="15"/>
  <c r="BP116" i="15"/>
  <c r="AL116" i="15" s="1"/>
  <c r="G116" i="15" s="1"/>
  <c r="BO116" i="15"/>
  <c r="L116" i="15"/>
  <c r="E116" i="15"/>
  <c r="A116" i="15" s="1"/>
  <c r="BQ115" i="15"/>
  <c r="BP115" i="15"/>
  <c r="AL115" i="15" s="1"/>
  <c r="G115" i="15" s="1"/>
  <c r="BO115" i="15"/>
  <c r="L115" i="15"/>
  <c r="E115" i="15"/>
  <c r="A115" i="15" s="1"/>
  <c r="BQ114" i="15"/>
  <c r="BP114" i="15"/>
  <c r="AL114" i="15" s="1"/>
  <c r="G114" i="15" s="1"/>
  <c r="BO114" i="15"/>
  <c r="L114" i="15"/>
  <c r="E114" i="15"/>
  <c r="A114" i="15" s="1"/>
  <c r="BQ113" i="15"/>
  <c r="BP113" i="15"/>
  <c r="AL113" i="15" s="1"/>
  <c r="G113" i="15" s="1"/>
  <c r="BO113" i="15"/>
  <c r="L113" i="15"/>
  <c r="E113" i="15"/>
  <c r="A113" i="15" s="1"/>
  <c r="BQ112" i="15"/>
  <c r="BP112" i="15"/>
  <c r="AL112" i="15" s="1"/>
  <c r="G112" i="15" s="1"/>
  <c r="BO112" i="15"/>
  <c r="L112" i="15"/>
  <c r="E112" i="15"/>
  <c r="A112" i="15" s="1"/>
  <c r="BQ111" i="15"/>
  <c r="BP111" i="15"/>
  <c r="AL111" i="15" s="1"/>
  <c r="G111" i="15" s="1"/>
  <c r="BO111" i="15"/>
  <c r="L111" i="15"/>
  <c r="E111" i="15"/>
  <c r="A111" i="15" s="1"/>
  <c r="BQ110" i="15"/>
  <c r="BP110" i="15"/>
  <c r="AL110" i="15" s="1"/>
  <c r="G110" i="15" s="1"/>
  <c r="BO110" i="15"/>
  <c r="L110" i="15"/>
  <c r="E110" i="15"/>
  <c r="A110" i="15" s="1"/>
  <c r="BQ109" i="15"/>
  <c r="BP109" i="15"/>
  <c r="AL109" i="15" s="1"/>
  <c r="G109" i="15" s="1"/>
  <c r="BO109" i="15"/>
  <c r="L109" i="15"/>
  <c r="E109" i="15"/>
  <c r="A109" i="15" s="1"/>
  <c r="BQ108" i="15"/>
  <c r="BP108" i="15"/>
  <c r="AL108" i="15" s="1"/>
  <c r="G108" i="15" s="1"/>
  <c r="BO108" i="15"/>
  <c r="L108" i="15"/>
  <c r="E108" i="15"/>
  <c r="A108" i="15" s="1"/>
  <c r="BQ107" i="15"/>
  <c r="BP107" i="15"/>
  <c r="AL107" i="15" s="1"/>
  <c r="G107" i="15" s="1"/>
  <c r="BO107" i="15"/>
  <c r="L107" i="15"/>
  <c r="E107" i="15"/>
  <c r="A107" i="15" s="1"/>
  <c r="BQ106" i="15"/>
  <c r="BP106" i="15"/>
  <c r="AL106" i="15" s="1"/>
  <c r="G106" i="15" s="1"/>
  <c r="BO106" i="15"/>
  <c r="L106" i="15"/>
  <c r="E106" i="15"/>
  <c r="A106" i="15" s="1"/>
  <c r="BQ105" i="15"/>
  <c r="BP105" i="15"/>
  <c r="AL105" i="15" s="1"/>
  <c r="G105" i="15" s="1"/>
  <c r="BO105" i="15"/>
  <c r="L105" i="15"/>
  <c r="E105" i="15"/>
  <c r="A105" i="15" s="1"/>
  <c r="BQ104" i="15"/>
  <c r="BP104" i="15"/>
  <c r="AL104" i="15" s="1"/>
  <c r="G104" i="15" s="1"/>
  <c r="BO104" i="15"/>
  <c r="L104" i="15"/>
  <c r="E104" i="15"/>
  <c r="A104" i="15" s="1"/>
  <c r="BQ103" i="15"/>
  <c r="BP103" i="15"/>
  <c r="AL103" i="15" s="1"/>
  <c r="G103" i="15" s="1"/>
  <c r="BO103" i="15"/>
  <c r="L103" i="15"/>
  <c r="E103" i="15"/>
  <c r="A103" i="15" s="1"/>
  <c r="BQ102" i="15"/>
  <c r="BP102" i="15"/>
  <c r="AL102" i="15" s="1"/>
  <c r="G102" i="15" s="1"/>
  <c r="BO102" i="15"/>
  <c r="L102" i="15"/>
  <c r="E102" i="15"/>
  <c r="A102" i="15" s="1"/>
  <c r="BQ101" i="15"/>
  <c r="BP101" i="15"/>
  <c r="AL101" i="15" s="1"/>
  <c r="G101" i="15" s="1"/>
  <c r="BO101" i="15"/>
  <c r="L101" i="15"/>
  <c r="E101" i="15"/>
  <c r="A101" i="15" s="1"/>
  <c r="BQ100" i="15"/>
  <c r="BP100" i="15"/>
  <c r="AL100" i="15" s="1"/>
  <c r="G100" i="15" s="1"/>
  <c r="BO100" i="15"/>
  <c r="L100" i="15"/>
  <c r="E100" i="15"/>
  <c r="A100" i="15" s="1"/>
  <c r="BQ99" i="15"/>
  <c r="BP99" i="15"/>
  <c r="AL99" i="15" s="1"/>
  <c r="G99" i="15" s="1"/>
  <c r="BO99" i="15"/>
  <c r="L99" i="15"/>
  <c r="E99" i="15"/>
  <c r="A99" i="15" s="1"/>
  <c r="BQ98" i="15"/>
  <c r="BP98" i="15"/>
  <c r="AL98" i="15" s="1"/>
  <c r="G98" i="15" s="1"/>
  <c r="BO98" i="15"/>
  <c r="L98" i="15"/>
  <c r="E98" i="15"/>
  <c r="A98" i="15" s="1"/>
  <c r="BQ97" i="15"/>
  <c r="BP97" i="15"/>
  <c r="AL97" i="15" s="1"/>
  <c r="G97" i="15" s="1"/>
  <c r="BO97" i="15"/>
  <c r="L97" i="15"/>
  <c r="E97" i="15"/>
  <c r="A97" i="15" s="1"/>
  <c r="BQ96" i="15"/>
  <c r="BP96" i="15"/>
  <c r="AL96" i="15" s="1"/>
  <c r="G96" i="15" s="1"/>
  <c r="BO96" i="15"/>
  <c r="L96" i="15"/>
  <c r="E96" i="15"/>
  <c r="A96" i="15" s="1"/>
  <c r="BQ95" i="15"/>
  <c r="BP95" i="15"/>
  <c r="AL95" i="15" s="1"/>
  <c r="G95" i="15" s="1"/>
  <c r="BO95" i="15"/>
  <c r="L95" i="15"/>
  <c r="E95" i="15"/>
  <c r="A95" i="15" s="1"/>
  <c r="BQ94" i="15"/>
  <c r="BP94" i="15"/>
  <c r="AL94" i="15" s="1"/>
  <c r="G94" i="15" s="1"/>
  <c r="BO94" i="15"/>
  <c r="L94" i="15"/>
  <c r="E94" i="15"/>
  <c r="A94" i="15" s="1"/>
  <c r="BQ93" i="15"/>
  <c r="BP93" i="15"/>
  <c r="AL93" i="15" s="1"/>
  <c r="G93" i="15" s="1"/>
  <c r="BO93" i="15"/>
  <c r="L93" i="15"/>
  <c r="E93" i="15"/>
  <c r="A93" i="15" s="1"/>
  <c r="BQ92" i="15"/>
  <c r="BP92" i="15"/>
  <c r="AL92" i="15" s="1"/>
  <c r="G92" i="15" s="1"/>
  <c r="BO92" i="15"/>
  <c r="L92" i="15"/>
  <c r="E92" i="15"/>
  <c r="A92" i="15" s="1"/>
  <c r="BQ91" i="15"/>
  <c r="BP91" i="15"/>
  <c r="AL91" i="15" s="1"/>
  <c r="G91" i="15" s="1"/>
  <c r="BO91" i="15"/>
  <c r="L91" i="15"/>
  <c r="E91" i="15"/>
  <c r="A91" i="15" s="1"/>
  <c r="BQ90" i="15"/>
  <c r="BP90" i="15"/>
  <c r="AL90" i="15" s="1"/>
  <c r="G90" i="15" s="1"/>
  <c r="BO90" i="15"/>
  <c r="L90" i="15"/>
  <c r="E90" i="15"/>
  <c r="A90" i="15" s="1"/>
  <c r="BQ89" i="15"/>
  <c r="BP89" i="15"/>
  <c r="AL89" i="15" s="1"/>
  <c r="G89" i="15" s="1"/>
  <c r="BO89" i="15"/>
  <c r="L89" i="15"/>
  <c r="E89" i="15"/>
  <c r="A89" i="15" s="1"/>
  <c r="BQ88" i="15"/>
  <c r="BP88" i="15"/>
  <c r="AL88" i="15" s="1"/>
  <c r="G88" i="15" s="1"/>
  <c r="BO88" i="15"/>
  <c r="L88" i="15"/>
  <c r="E88" i="15"/>
  <c r="A88" i="15" s="1"/>
  <c r="BQ87" i="15"/>
  <c r="BP87" i="15"/>
  <c r="AL87" i="15" s="1"/>
  <c r="G87" i="15" s="1"/>
  <c r="BO87" i="15"/>
  <c r="L87" i="15"/>
  <c r="E87" i="15"/>
  <c r="A87" i="15" s="1"/>
  <c r="BQ86" i="15"/>
  <c r="BP86" i="15"/>
  <c r="AL86" i="15" s="1"/>
  <c r="G86" i="15" s="1"/>
  <c r="BO86" i="15"/>
  <c r="L86" i="15"/>
  <c r="E86" i="15"/>
  <c r="A86" i="15" s="1"/>
  <c r="BQ85" i="15"/>
  <c r="BP85" i="15"/>
  <c r="AL85" i="15" s="1"/>
  <c r="G85" i="15" s="1"/>
  <c r="BO85" i="15"/>
  <c r="L85" i="15"/>
  <c r="E85" i="15"/>
  <c r="A85" i="15" s="1"/>
  <c r="BQ84" i="15"/>
  <c r="BP84" i="15"/>
  <c r="AL84" i="15" s="1"/>
  <c r="G84" i="15" s="1"/>
  <c r="BO84" i="15"/>
  <c r="L84" i="15"/>
  <c r="E84" i="15"/>
  <c r="A84" i="15" s="1"/>
  <c r="BQ83" i="15"/>
  <c r="BP83" i="15"/>
  <c r="AL83" i="15" s="1"/>
  <c r="G83" i="15" s="1"/>
  <c r="BO83" i="15"/>
  <c r="L83" i="15"/>
  <c r="E83" i="15"/>
  <c r="A83" i="15" s="1"/>
  <c r="BQ82" i="15"/>
  <c r="BP82" i="15"/>
  <c r="AL82" i="15" s="1"/>
  <c r="G82" i="15" s="1"/>
  <c r="BO82" i="15"/>
  <c r="L82" i="15"/>
  <c r="E82" i="15"/>
  <c r="A82" i="15" s="1"/>
  <c r="BQ81" i="15"/>
  <c r="BP81" i="15"/>
  <c r="AL81" i="15" s="1"/>
  <c r="G81" i="15" s="1"/>
  <c r="BO81" i="15"/>
  <c r="L81" i="15"/>
  <c r="E81" i="15"/>
  <c r="A81" i="15" s="1"/>
  <c r="BQ80" i="15"/>
  <c r="BP80" i="15"/>
  <c r="AL80" i="15" s="1"/>
  <c r="G80" i="15" s="1"/>
  <c r="BO80" i="15"/>
  <c r="L80" i="15"/>
  <c r="E80" i="15"/>
  <c r="A80" i="15" s="1"/>
  <c r="BQ79" i="15"/>
  <c r="BP79" i="15"/>
  <c r="BO79" i="15"/>
  <c r="AL79" i="15"/>
  <c r="G79" i="15" s="1"/>
  <c r="L79" i="15"/>
  <c r="E79" i="15"/>
  <c r="A79" i="15" s="1"/>
  <c r="BQ78" i="15"/>
  <c r="BP78" i="15"/>
  <c r="AL78" i="15" s="1"/>
  <c r="G78" i="15" s="1"/>
  <c r="BO78" i="15"/>
  <c r="L78" i="15"/>
  <c r="E78" i="15"/>
  <c r="A78" i="15" s="1"/>
  <c r="BQ77" i="15"/>
  <c r="BP77" i="15"/>
  <c r="BO77" i="15"/>
  <c r="AL77" i="15"/>
  <c r="G77" i="15" s="1"/>
  <c r="L77" i="15"/>
  <c r="E77" i="15"/>
  <c r="A77" i="15" s="1"/>
  <c r="BQ76" i="15"/>
  <c r="BP76" i="15"/>
  <c r="AL76" i="15" s="1"/>
  <c r="G76" i="15" s="1"/>
  <c r="BO76" i="15"/>
  <c r="L76" i="15"/>
  <c r="E76" i="15"/>
  <c r="A76" i="15" s="1"/>
  <c r="BQ75" i="15"/>
  <c r="BP75" i="15"/>
  <c r="AL75" i="15" s="1"/>
  <c r="G75" i="15" s="1"/>
  <c r="BO75" i="15"/>
  <c r="L75" i="15"/>
  <c r="E75" i="15"/>
  <c r="A75" i="15" s="1"/>
  <c r="BQ74" i="15"/>
  <c r="BP74" i="15"/>
  <c r="AL74" i="15" s="1"/>
  <c r="G74" i="15" s="1"/>
  <c r="BO74" i="15"/>
  <c r="L74" i="15"/>
  <c r="E74" i="15"/>
  <c r="A74" i="15" s="1"/>
  <c r="BQ73" i="15"/>
  <c r="BP73" i="15"/>
  <c r="AL73" i="15" s="1"/>
  <c r="G73" i="15" s="1"/>
  <c r="BO73" i="15"/>
  <c r="L73" i="15"/>
  <c r="E73" i="15"/>
  <c r="A73" i="15" s="1"/>
  <c r="BQ72" i="15"/>
  <c r="BP72" i="15"/>
  <c r="AL72" i="15" s="1"/>
  <c r="G72" i="15" s="1"/>
  <c r="BO72" i="15"/>
  <c r="L72" i="15"/>
  <c r="E72" i="15"/>
  <c r="A72" i="15" s="1"/>
  <c r="BQ71" i="15"/>
  <c r="BP71" i="15"/>
  <c r="AL71" i="15" s="1"/>
  <c r="G71" i="15" s="1"/>
  <c r="BO71" i="15"/>
  <c r="L71" i="15"/>
  <c r="E71" i="15"/>
  <c r="A71" i="15" s="1"/>
  <c r="BQ70" i="15"/>
  <c r="BP70" i="15"/>
  <c r="AL70" i="15" s="1"/>
  <c r="G70" i="15" s="1"/>
  <c r="BO70" i="15"/>
  <c r="L70" i="15"/>
  <c r="E70" i="15"/>
  <c r="A70" i="15" s="1"/>
  <c r="BQ69" i="15"/>
  <c r="BP69" i="15"/>
  <c r="AL69" i="15" s="1"/>
  <c r="G69" i="15" s="1"/>
  <c r="BO69" i="15"/>
  <c r="L69" i="15"/>
  <c r="E69" i="15"/>
  <c r="A69" i="15" s="1"/>
  <c r="BQ68" i="15"/>
  <c r="BP68" i="15"/>
  <c r="AL68" i="15" s="1"/>
  <c r="G68" i="15" s="1"/>
  <c r="BO68" i="15"/>
  <c r="L68" i="15"/>
  <c r="E68" i="15"/>
  <c r="A68" i="15" s="1"/>
  <c r="BQ67" i="15"/>
  <c r="BP67" i="15"/>
  <c r="AL67" i="15" s="1"/>
  <c r="G67" i="15" s="1"/>
  <c r="BO67" i="15"/>
  <c r="L67" i="15"/>
  <c r="E67" i="15"/>
  <c r="A67" i="15" s="1"/>
  <c r="BQ66" i="15"/>
  <c r="BP66" i="15"/>
  <c r="AL66" i="15" s="1"/>
  <c r="G66" i="15" s="1"/>
  <c r="BO66" i="15"/>
  <c r="L66" i="15"/>
  <c r="E66" i="15"/>
  <c r="A66" i="15" s="1"/>
  <c r="BQ65" i="15"/>
  <c r="BP65" i="15"/>
  <c r="AL65" i="15" s="1"/>
  <c r="G65" i="15" s="1"/>
  <c r="BO65" i="15"/>
  <c r="L65" i="15"/>
  <c r="E65" i="15"/>
  <c r="A65" i="15" s="1"/>
  <c r="BQ64" i="15"/>
  <c r="BP64" i="15"/>
  <c r="AL64" i="15" s="1"/>
  <c r="G64" i="15" s="1"/>
  <c r="BO64" i="15"/>
  <c r="L64" i="15"/>
  <c r="E64" i="15"/>
  <c r="A64" i="15" s="1"/>
  <c r="BQ63" i="15"/>
  <c r="BP63" i="15"/>
  <c r="BO63" i="15"/>
  <c r="AL63" i="15"/>
  <c r="G63" i="15" s="1"/>
  <c r="L63" i="15"/>
  <c r="E63" i="15"/>
  <c r="A63" i="15" s="1"/>
  <c r="BQ62" i="15"/>
  <c r="BP62" i="15"/>
  <c r="AL62" i="15" s="1"/>
  <c r="G62" i="15" s="1"/>
  <c r="BO62" i="15"/>
  <c r="L62" i="15"/>
  <c r="E62" i="15"/>
  <c r="A62" i="15" s="1"/>
  <c r="BQ61" i="15"/>
  <c r="BP61" i="15"/>
  <c r="BO61" i="15"/>
  <c r="AL61" i="15"/>
  <c r="G61" i="15" s="1"/>
  <c r="L61" i="15"/>
  <c r="E61" i="15"/>
  <c r="A61" i="15" s="1"/>
  <c r="BQ60" i="15"/>
  <c r="BP60" i="15"/>
  <c r="AL60" i="15" s="1"/>
  <c r="G60" i="15" s="1"/>
  <c r="BO60" i="15"/>
  <c r="L60" i="15"/>
  <c r="E60" i="15"/>
  <c r="A60" i="15" s="1"/>
  <c r="BQ59" i="15"/>
  <c r="BP59" i="15"/>
  <c r="AL59" i="15" s="1"/>
  <c r="G59" i="15" s="1"/>
  <c r="BO59" i="15"/>
  <c r="L59" i="15"/>
  <c r="E59" i="15"/>
  <c r="A59" i="15" s="1"/>
  <c r="BQ58" i="15"/>
  <c r="BP58" i="15"/>
  <c r="AL58" i="15" s="1"/>
  <c r="G58" i="15" s="1"/>
  <c r="BO58" i="15"/>
  <c r="L58" i="15"/>
  <c r="E58" i="15"/>
  <c r="A58" i="15" s="1"/>
  <c r="BQ57" i="15"/>
  <c r="BP57" i="15"/>
  <c r="AL57" i="15" s="1"/>
  <c r="G57" i="15" s="1"/>
  <c r="BO57" i="15"/>
  <c r="L57" i="15"/>
  <c r="E57" i="15"/>
  <c r="A57" i="15" s="1"/>
  <c r="BQ56" i="15"/>
  <c r="BP56" i="15"/>
  <c r="AL56" i="15" s="1"/>
  <c r="G56" i="15" s="1"/>
  <c r="BO56" i="15"/>
  <c r="L56" i="15"/>
  <c r="E56" i="15"/>
  <c r="A56" i="15" s="1"/>
  <c r="BQ55" i="15"/>
  <c r="BP55" i="15"/>
  <c r="BO55" i="15"/>
  <c r="AL55" i="15"/>
  <c r="G55" i="15" s="1"/>
  <c r="L55" i="15"/>
  <c r="E55" i="15"/>
  <c r="A55" i="15" s="1"/>
  <c r="BQ54" i="15"/>
  <c r="BP54" i="15"/>
  <c r="AL54" i="15" s="1"/>
  <c r="G54" i="15" s="1"/>
  <c r="BO54" i="15"/>
  <c r="L54" i="15"/>
  <c r="E54" i="15"/>
  <c r="A54" i="15" s="1"/>
  <c r="BQ39" i="15"/>
  <c r="BP39" i="15"/>
  <c r="AL39" i="15" s="1"/>
  <c r="G39" i="15" s="1"/>
  <c r="BO39" i="15"/>
  <c r="L39" i="15"/>
  <c r="E39" i="15"/>
  <c r="A39" i="15" s="1"/>
  <c r="BQ38" i="15"/>
  <c r="BP38" i="15"/>
  <c r="AL38" i="15" s="1"/>
  <c r="G38" i="15" s="1"/>
  <c r="BO38" i="15"/>
  <c r="L38" i="15"/>
  <c r="E38" i="15"/>
  <c r="A38" i="15" s="1"/>
  <c r="BQ37" i="15"/>
  <c r="BP37" i="15"/>
  <c r="AL37" i="15" s="1"/>
  <c r="G37" i="15" s="1"/>
  <c r="BO37" i="15"/>
  <c r="L37" i="15"/>
  <c r="E37" i="15"/>
  <c r="A37" i="15" s="1"/>
  <c r="BQ36" i="15"/>
  <c r="BP36" i="15"/>
  <c r="AL36" i="15" s="1"/>
  <c r="G36" i="15" s="1"/>
  <c r="BO36" i="15"/>
  <c r="L36" i="15"/>
  <c r="E36" i="15"/>
  <c r="A36" i="15" s="1"/>
  <c r="BQ17" i="15"/>
  <c r="BP17" i="15"/>
  <c r="AL17" i="15" s="1"/>
  <c r="G17" i="15" s="1"/>
  <c r="BO17" i="15"/>
  <c r="L17" i="15"/>
  <c r="E17" i="15"/>
  <c r="A17" i="15" s="1"/>
  <c r="BQ16" i="15"/>
  <c r="BP16" i="15"/>
  <c r="AL16" i="15" s="1"/>
  <c r="G16" i="15" s="1"/>
  <c r="BO16" i="15"/>
  <c r="L16" i="15"/>
  <c r="E16" i="15"/>
  <c r="A16" i="15" s="1"/>
  <c r="BQ15" i="15"/>
  <c r="BP15" i="15"/>
  <c r="AL15" i="15" s="1"/>
  <c r="G15" i="15" s="1"/>
  <c r="BO15" i="15"/>
  <c r="L15" i="15"/>
  <c r="E15" i="15"/>
  <c r="A15" i="15" s="1"/>
  <c r="BQ14" i="15"/>
  <c r="BP14" i="15"/>
  <c r="AL14" i="15" s="1"/>
  <c r="G14" i="15" s="1"/>
  <c r="BO14" i="15"/>
  <c r="L14" i="15"/>
  <c r="E14" i="15"/>
  <c r="A14" i="15" s="1"/>
  <c r="BQ13" i="15"/>
  <c r="BP13" i="15"/>
  <c r="AL13" i="15" s="1"/>
  <c r="G13" i="15" s="1"/>
  <c r="BO13" i="15"/>
  <c r="L13" i="15"/>
  <c r="E13" i="15"/>
  <c r="A13" i="15" s="1"/>
  <c r="BQ12" i="15"/>
  <c r="BP12" i="15"/>
  <c r="AL12" i="15" s="1"/>
  <c r="G12" i="15" s="1"/>
  <c r="BO12" i="15"/>
  <c r="L12" i="15"/>
  <c r="E12" i="15"/>
  <c r="A12" i="15" s="1"/>
  <c r="BQ11" i="15"/>
  <c r="BP11" i="15"/>
  <c r="AL11" i="15" s="1"/>
  <c r="G11" i="15" s="1"/>
  <c r="BO11" i="15"/>
  <c r="L11" i="15"/>
  <c r="E11" i="15"/>
  <c r="A11" i="15" s="1"/>
  <c r="BQ10" i="15"/>
  <c r="BP10" i="15"/>
  <c r="AL10" i="15" s="1"/>
  <c r="G10" i="15" s="1"/>
  <c r="BO10" i="15"/>
  <c r="L10" i="15"/>
  <c r="E10" i="15"/>
  <c r="A10" i="15" s="1"/>
  <c r="BQ9" i="15"/>
  <c r="BP9" i="15"/>
  <c r="AL9" i="15" s="1"/>
  <c r="G9" i="15" s="1"/>
  <c r="BO9" i="15"/>
  <c r="L9" i="15"/>
  <c r="E9" i="15"/>
  <c r="A9" i="15" s="1"/>
  <c r="BQ8" i="15"/>
  <c r="BP8" i="15"/>
  <c r="AL8" i="15" s="1"/>
  <c r="G8" i="15" s="1"/>
  <c r="BO8" i="15"/>
  <c r="L8" i="15"/>
  <c r="E8" i="15"/>
  <c r="A8" i="15" s="1"/>
  <c r="BQ7" i="15"/>
  <c r="BP7" i="15"/>
  <c r="AL7" i="15" s="1"/>
  <c r="G7" i="15" s="1"/>
  <c r="BO7" i="15"/>
  <c r="L7" i="15"/>
  <c r="E7" i="15"/>
  <c r="A7" i="15" s="1"/>
  <c r="BQ6" i="15"/>
  <c r="BP6" i="15"/>
  <c r="AL6" i="15" s="1"/>
  <c r="G6" i="15" s="1"/>
  <c r="BO6" i="15"/>
  <c r="L6" i="15"/>
  <c r="E6" i="15"/>
  <c r="A6" i="15" s="1"/>
  <c r="BQ5" i="15"/>
  <c r="BP5" i="15"/>
  <c r="AL5" i="15" s="1"/>
  <c r="G5" i="15" s="1"/>
  <c r="BO5" i="15"/>
  <c r="L5" i="15"/>
  <c r="E5" i="15"/>
  <c r="A5" i="15" s="1"/>
  <c r="BQ2" i="15"/>
  <c r="BO2" i="15"/>
  <c r="BC2" i="15"/>
  <c r="BP2" i="15" s="1"/>
  <c r="AL2" i="15" s="1"/>
  <c r="G2" i="15" s="1"/>
  <c r="K2" i="15" s="1"/>
  <c r="L2" i="15"/>
  <c r="E2" i="15"/>
  <c r="A2" i="15" s="1"/>
  <c r="K108" i="15" l="1"/>
  <c r="K116" i="15"/>
  <c r="K128" i="15"/>
  <c r="K100" i="15"/>
  <c r="K347" i="15"/>
  <c r="K92" i="15"/>
  <c r="K126" i="15"/>
  <c r="K144" i="15"/>
  <c r="G374" i="8"/>
  <c r="G293" i="8"/>
  <c r="G277" i="8"/>
  <c r="G261" i="8"/>
  <c r="G199" i="8"/>
  <c r="G113" i="8"/>
  <c r="G83" i="8"/>
  <c r="G379" i="8"/>
  <c r="G330" i="8"/>
  <c r="G134" i="8"/>
  <c r="G130" i="8"/>
  <c r="G97" i="8"/>
  <c r="G69" i="8"/>
  <c r="G109" i="8"/>
  <c r="G79" i="8"/>
  <c r="G39" i="8"/>
  <c r="G31" i="8"/>
  <c r="AC38" i="8"/>
  <c r="AC42" i="8"/>
  <c r="AC46" i="8"/>
  <c r="AC50" i="8"/>
  <c r="AC54" i="8"/>
  <c r="AC58" i="8"/>
  <c r="AC62" i="8"/>
  <c r="AC66" i="8"/>
  <c r="AC70" i="8"/>
  <c r="AC74" i="8"/>
  <c r="AC78" i="8"/>
  <c r="AC82" i="8"/>
  <c r="AC86" i="8"/>
  <c r="AC90" i="8"/>
  <c r="AC94" i="8"/>
  <c r="AC98" i="8"/>
  <c r="AC102" i="8"/>
  <c r="AC106" i="8"/>
  <c r="AC110" i="8"/>
  <c r="AC114" i="8"/>
  <c r="AC118" i="8"/>
  <c r="AC122" i="8"/>
  <c r="AC126" i="8"/>
  <c r="AC130" i="8"/>
  <c r="AC134" i="8"/>
  <c r="AC138" i="8"/>
  <c r="AC17" i="8"/>
  <c r="AC21" i="8"/>
  <c r="AC25" i="8"/>
  <c r="AC29" i="8"/>
  <c r="AC33" i="8"/>
  <c r="AC14" i="8"/>
  <c r="AC39" i="8"/>
  <c r="AC44" i="8"/>
  <c r="AC49" i="8"/>
  <c r="AC55" i="8"/>
  <c r="AC60" i="8"/>
  <c r="AC65" i="8"/>
  <c r="AC71" i="8"/>
  <c r="AC76" i="8"/>
  <c r="AC81" i="8"/>
  <c r="AC87" i="8"/>
  <c r="AC92" i="8"/>
  <c r="AC97" i="8"/>
  <c r="AC103" i="8"/>
  <c r="AC108" i="8"/>
  <c r="AC113" i="8"/>
  <c r="AC119" i="8"/>
  <c r="AC124" i="8"/>
  <c r="AC129" i="8"/>
  <c r="AC135" i="8"/>
  <c r="AC15" i="8"/>
  <c r="AC20" i="8"/>
  <c r="AC26" i="8"/>
  <c r="AC31" i="8"/>
  <c r="AC36" i="8"/>
  <c r="AC40" i="8"/>
  <c r="AC45" i="8"/>
  <c r="AC47" i="8"/>
  <c r="AC53" i="8"/>
  <c r="AC61" i="8"/>
  <c r="AC68" i="8"/>
  <c r="AC75" i="8"/>
  <c r="AC83" i="8"/>
  <c r="AC89" i="8"/>
  <c r="AC96" i="8"/>
  <c r="AC104" i="8"/>
  <c r="AC111" i="8"/>
  <c r="AC117" i="8"/>
  <c r="AC125" i="8"/>
  <c r="AC132" i="8"/>
  <c r="AC139" i="8"/>
  <c r="AC22" i="8"/>
  <c r="AC28" i="8"/>
  <c r="AC35" i="8"/>
  <c r="AC37" i="8"/>
  <c r="AC48" i="8"/>
  <c r="AC56" i="8"/>
  <c r="AC63" i="8"/>
  <c r="AC69" i="8"/>
  <c r="AC77" i="8"/>
  <c r="AC84" i="8"/>
  <c r="AC91" i="8"/>
  <c r="AC99" i="8"/>
  <c r="AC105" i="8"/>
  <c r="AC112" i="8"/>
  <c r="AC120" i="8"/>
  <c r="AC127" i="8"/>
  <c r="AC133" i="8"/>
  <c r="AC16" i="8"/>
  <c r="AC23" i="8"/>
  <c r="AC30" i="8"/>
  <c r="AC13" i="8"/>
  <c r="AC41" i="8"/>
  <c r="AC51" i="8"/>
  <c r="AC57" i="8"/>
  <c r="AC64" i="8"/>
  <c r="AC72" i="8"/>
  <c r="AC79" i="8"/>
  <c r="AC85" i="8"/>
  <c r="AC93" i="8"/>
  <c r="AC100" i="8"/>
  <c r="AC107" i="8"/>
  <c r="AC115" i="8"/>
  <c r="AC121" i="8"/>
  <c r="AC128" i="8"/>
  <c r="AC136" i="8"/>
  <c r="AC18" i="8"/>
  <c r="AC24" i="8"/>
  <c r="AC32" i="8"/>
  <c r="AC19" i="8"/>
  <c r="AC116" i="8"/>
  <c r="AC88" i="8"/>
  <c r="AC59" i="8"/>
  <c r="AC137" i="8"/>
  <c r="AC109" i="8"/>
  <c r="AC80" i="8"/>
  <c r="AC52" i="8"/>
  <c r="AC34" i="8"/>
  <c r="AC131" i="8"/>
  <c r="AC101" i="8"/>
  <c r="AC73" i="8"/>
  <c r="AC43" i="8"/>
  <c r="AC27" i="8"/>
  <c r="AC123" i="8"/>
  <c r="AC95" i="8"/>
  <c r="AC67" i="8"/>
  <c r="G14" i="8"/>
  <c r="G3" i="8"/>
  <c r="G4" i="8"/>
  <c r="G12" i="8"/>
  <c r="G40" i="8"/>
  <c r="G68" i="8"/>
  <c r="G72" i="8"/>
  <c r="G76" i="8"/>
  <c r="G84" i="8"/>
  <c r="G88" i="8"/>
  <c r="G124" i="8"/>
  <c r="G136" i="8"/>
  <c r="G148" i="8"/>
  <c r="G160" i="8"/>
  <c r="G168" i="8"/>
  <c r="G188" i="8"/>
  <c r="G208" i="8"/>
  <c r="G212" i="8"/>
  <c r="G324" i="8"/>
  <c r="G376" i="8"/>
  <c r="G380" i="8"/>
  <c r="G428" i="8"/>
  <c r="G456" i="8"/>
  <c r="G484" i="8"/>
  <c r="G9" i="8"/>
  <c r="G477" i="8"/>
  <c r="G407" i="8"/>
  <c r="G378" i="8"/>
  <c r="G345" i="8"/>
  <c r="G329" i="8"/>
  <c r="G206" i="8"/>
  <c r="G181" i="8"/>
  <c r="G173" i="8"/>
  <c r="G159" i="8"/>
  <c r="G142" i="8"/>
  <c r="G138" i="8"/>
  <c r="G82" i="8"/>
  <c r="G73" i="8"/>
  <c r="G67" i="8"/>
  <c r="G59" i="8"/>
  <c r="G47" i="8"/>
  <c r="G13" i="8"/>
  <c r="G7" i="8"/>
  <c r="G485" i="8"/>
  <c r="G451" i="8"/>
  <c r="G431" i="8"/>
  <c r="G394" i="8"/>
  <c r="G291" i="8"/>
  <c r="G287" i="8"/>
  <c r="G283" i="8"/>
  <c r="G243" i="8"/>
  <c r="G231" i="8"/>
  <c r="G227" i="8"/>
  <c r="G205" i="8"/>
  <c r="G189" i="8"/>
  <c r="G167" i="8"/>
  <c r="G154" i="8"/>
  <c r="G150" i="8"/>
  <c r="G137" i="8"/>
  <c r="G111" i="8"/>
  <c r="G99" i="8"/>
  <c r="G91" i="8"/>
  <c r="G50" i="8"/>
  <c r="G42" i="8"/>
  <c r="G17" i="8"/>
  <c r="G471" i="8"/>
  <c r="G401" i="8"/>
  <c r="G389" i="8"/>
  <c r="G359" i="8"/>
  <c r="G339" i="8"/>
  <c r="G282" i="8"/>
  <c r="G242" i="8"/>
  <c r="G238" i="8"/>
  <c r="G209" i="8"/>
  <c r="G175" i="8"/>
  <c r="G166" i="8"/>
  <c r="G157" i="8"/>
  <c r="G149" i="8"/>
  <c r="G122" i="8"/>
  <c r="G114" i="8"/>
  <c r="G94" i="8"/>
  <c r="G61" i="8"/>
  <c r="G41" i="8"/>
  <c r="R17" i="8"/>
  <c r="O528" i="8"/>
  <c r="R13" i="8"/>
  <c r="R11" i="8"/>
  <c r="P10" i="2"/>
  <c r="R7" i="2" s="1"/>
  <c r="K415" i="16"/>
  <c r="K438" i="16"/>
  <c r="K445" i="16"/>
  <c r="K220" i="16"/>
  <c r="K231" i="16"/>
  <c r="K235" i="16"/>
  <c r="K248" i="16"/>
  <c r="K289" i="16"/>
  <c r="K293" i="16"/>
  <c r="K303" i="16"/>
  <c r="K310" i="16"/>
  <c r="K360" i="16"/>
  <c r="K389" i="16"/>
  <c r="K398" i="16"/>
  <c r="K405" i="16"/>
  <c r="K274" i="16"/>
  <c r="K275" i="16"/>
  <c r="K370" i="16"/>
  <c r="K371" i="16"/>
  <c r="K212" i="16"/>
  <c r="K228" i="16"/>
  <c r="K229" i="16"/>
  <c r="K272" i="16"/>
  <c r="K273" i="16"/>
  <c r="K276" i="16"/>
  <c r="K277" i="16"/>
  <c r="K279" i="16"/>
  <c r="K157" i="16"/>
  <c r="K186" i="16"/>
  <c r="K187" i="16"/>
  <c r="K105" i="15"/>
  <c r="K266" i="16"/>
  <c r="K426" i="16"/>
  <c r="K208" i="16"/>
  <c r="K225" i="16"/>
  <c r="K246" i="16"/>
  <c r="K313" i="16"/>
  <c r="K372" i="16"/>
  <c r="K386" i="16"/>
  <c r="K387" i="16"/>
  <c r="K402" i="16"/>
  <c r="K410" i="16"/>
  <c r="K423" i="16"/>
  <c r="K429" i="16"/>
  <c r="K443" i="16"/>
  <c r="K444" i="16"/>
  <c r="K450" i="16"/>
  <c r="K454" i="16"/>
  <c r="K460" i="16"/>
  <c r="K466" i="16"/>
  <c r="K470" i="16"/>
  <c r="K476" i="16"/>
  <c r="K482" i="16"/>
  <c r="K486" i="16"/>
  <c r="K508" i="16"/>
  <c r="K93" i="15"/>
  <c r="K15" i="15"/>
  <c r="K37" i="15"/>
  <c r="K305" i="15"/>
  <c r="K306" i="15"/>
  <c r="K319" i="15"/>
  <c r="K324" i="15"/>
  <c r="K329" i="15"/>
  <c r="K330" i="15"/>
  <c r="K335" i="15"/>
  <c r="K340" i="15"/>
  <c r="K346" i="15"/>
  <c r="K21" i="16"/>
  <c r="K34" i="16"/>
  <c r="K35" i="16"/>
  <c r="K46" i="16"/>
  <c r="K53" i="16"/>
  <c r="K152" i="16"/>
  <c r="K185" i="16"/>
  <c r="K7" i="15"/>
  <c r="K11" i="15"/>
  <c r="K69" i="15"/>
  <c r="K85" i="15"/>
  <c r="K115" i="15"/>
  <c r="K120" i="15"/>
  <c r="K137" i="15"/>
  <c r="K304" i="15"/>
  <c r="K317" i="15"/>
  <c r="K323" i="15"/>
  <c r="K328" i="15"/>
  <c r="K333" i="15"/>
  <c r="K339" i="15"/>
  <c r="K59" i="15"/>
  <c r="K65" i="15"/>
  <c r="K75" i="15"/>
  <c r="K81" i="15"/>
  <c r="K91" i="15"/>
  <c r="K136" i="15"/>
  <c r="K200" i="16"/>
  <c r="K257" i="16"/>
  <c r="K258" i="16"/>
  <c r="K406" i="16"/>
  <c r="K414" i="16"/>
  <c r="K437" i="16"/>
  <c r="K61" i="15"/>
  <c r="K77" i="15"/>
  <c r="K153" i="16"/>
  <c r="K196" i="16"/>
  <c r="K210" i="16"/>
  <c r="K213" i="16"/>
  <c r="K230" i="16"/>
  <c r="K232" i="16"/>
  <c r="K249" i="16"/>
  <c r="K253" i="16"/>
  <c r="K267" i="16"/>
  <c r="K270" i="16"/>
  <c r="K271" i="16"/>
  <c r="K290" i="16"/>
  <c r="K294" i="16"/>
  <c r="K295" i="16"/>
  <c r="K296" i="16"/>
  <c r="K307" i="16"/>
  <c r="K373" i="16"/>
  <c r="K374" i="16"/>
  <c r="K378" i="16"/>
  <c r="K390" i="16"/>
  <c r="K394" i="16"/>
  <c r="K407" i="16"/>
  <c r="K425" i="16"/>
  <c r="K442" i="16"/>
  <c r="K5" i="15"/>
  <c r="K9" i="15"/>
  <c r="K13" i="15"/>
  <c r="K17" i="15"/>
  <c r="K39" i="15"/>
  <c r="K96" i="15"/>
  <c r="K145" i="15"/>
  <c r="K19" i="16"/>
  <c r="K32" i="16"/>
  <c r="K193" i="16"/>
  <c r="K207" i="16"/>
  <c r="K518" i="16"/>
  <c r="K57" i="15"/>
  <c r="K67" i="15"/>
  <c r="K73" i="15"/>
  <c r="K83" i="15"/>
  <c r="K89" i="15"/>
  <c r="K99" i="15"/>
  <c r="K104" i="15"/>
  <c r="K109" i="15"/>
  <c r="K125" i="15"/>
  <c r="K133" i="15"/>
  <c r="K135" i="15"/>
  <c r="K140" i="15"/>
  <c r="K143" i="15"/>
  <c r="K316" i="15"/>
  <c r="K321" i="15"/>
  <c r="K322" i="15"/>
  <c r="K327" i="15"/>
  <c r="K332" i="15"/>
  <c r="K337" i="15"/>
  <c r="K338" i="15"/>
  <c r="K359" i="15"/>
  <c r="K24" i="16"/>
  <c r="K27" i="16"/>
  <c r="K28" i="16"/>
  <c r="K30" i="16"/>
  <c r="K31" i="16"/>
  <c r="K33" i="16"/>
  <c r="K52" i="16"/>
  <c r="K161" i="16"/>
  <c r="K163" i="16"/>
  <c r="K171" i="16"/>
  <c r="K174" i="16"/>
  <c r="K175" i="16"/>
  <c r="K177" i="16"/>
  <c r="K190" i="16"/>
  <c r="K204" i="16"/>
  <c r="K215" i="16"/>
  <c r="K219" i="16"/>
  <c r="K234" i="16"/>
  <c r="K238" i="16"/>
  <c r="K241" i="16"/>
  <c r="K242" i="16"/>
  <c r="K244" i="16"/>
  <c r="K245" i="16"/>
  <c r="K247" i="16"/>
  <c r="K251" i="16"/>
  <c r="K262" i="16"/>
  <c r="K263" i="16"/>
  <c r="K265" i="16"/>
  <c r="K282" i="16"/>
  <c r="K285" i="16"/>
  <c r="K288" i="16"/>
  <c r="K298" i="16"/>
  <c r="K299" i="16"/>
  <c r="K300" i="16"/>
  <c r="K309" i="16"/>
  <c r="K353" i="16"/>
  <c r="K363" i="16"/>
  <c r="K369" i="16"/>
  <c r="K376" i="16"/>
  <c r="K388" i="16"/>
  <c r="K392" i="16"/>
  <c r="K411" i="16"/>
  <c r="K419" i="16"/>
  <c r="K421" i="16"/>
  <c r="K422" i="16"/>
  <c r="K424" i="16"/>
  <c r="K430" i="16"/>
  <c r="K433" i="16"/>
  <c r="K492" i="16"/>
  <c r="K505" i="16"/>
  <c r="K513" i="16"/>
  <c r="K514" i="16"/>
  <c r="K521" i="16"/>
  <c r="K522" i="16"/>
  <c r="K103" i="15"/>
  <c r="K112" i="15"/>
  <c r="K121" i="15"/>
  <c r="K134" i="15"/>
  <c r="K138" i="15"/>
  <c r="K139" i="15"/>
  <c r="K315" i="15"/>
  <c r="K320" i="15"/>
  <c r="K325" i="15"/>
  <c r="K331" i="15"/>
  <c r="K336" i="15"/>
  <c r="K358" i="15"/>
  <c r="K23" i="16"/>
  <c r="K50" i="16"/>
  <c r="K51" i="16"/>
  <c r="K159" i="16"/>
  <c r="K160" i="16"/>
  <c r="K162" i="16"/>
  <c r="K166" i="16"/>
  <c r="K170" i="16"/>
  <c r="K176" i="16"/>
  <c r="K189" i="16"/>
  <c r="K214" i="16"/>
  <c r="K218" i="16"/>
  <c r="K233" i="16"/>
  <c r="K237" i="16"/>
  <c r="K250" i="16"/>
  <c r="K254" i="16"/>
  <c r="K260" i="16"/>
  <c r="K261" i="16"/>
  <c r="K264" i="16"/>
  <c r="K281" i="16"/>
  <c r="K287" i="16"/>
  <c r="K291" i="16"/>
  <c r="K297" i="16"/>
  <c r="K349" i="16"/>
  <c r="K350" i="16"/>
  <c r="K375" i="16"/>
  <c r="K379" i="16"/>
  <c r="K385" i="16"/>
  <c r="K391" i="16"/>
  <c r="K395" i="16"/>
  <c r="K396" i="16"/>
  <c r="K409" i="16"/>
  <c r="K418" i="16"/>
  <c r="K434" i="16"/>
  <c r="K446" i="16"/>
  <c r="K452" i="16"/>
  <c r="K458" i="16"/>
  <c r="K462" i="16"/>
  <c r="K468" i="16"/>
  <c r="K474" i="16"/>
  <c r="K478" i="16"/>
  <c r="K484" i="16"/>
  <c r="K490" i="16"/>
  <c r="K497" i="16"/>
  <c r="K499" i="16"/>
  <c r="K502" i="16"/>
  <c r="K506" i="16"/>
  <c r="K512" i="16"/>
  <c r="K520" i="16"/>
  <c r="K95" i="15"/>
  <c r="K211" i="16"/>
  <c r="K44" i="16"/>
  <c r="K3" i="16"/>
  <c r="K4" i="16"/>
  <c r="K18" i="16"/>
  <c r="K20" i="16"/>
  <c r="K26" i="16"/>
  <c r="K29" i="16"/>
  <c r="K42" i="16"/>
  <c r="K43" i="16"/>
  <c r="K45" i="16"/>
  <c r="K183" i="16"/>
  <c r="K194" i="16"/>
  <c r="K197" i="16"/>
  <c r="K198" i="16"/>
  <c r="K201" i="16"/>
  <c r="K202" i="16"/>
  <c r="K205" i="16"/>
  <c r="K173" i="16"/>
  <c r="K181" i="16"/>
  <c r="K182" i="16"/>
  <c r="K184" i="16"/>
  <c r="K192" i="16"/>
  <c r="K195" i="16"/>
  <c r="K199" i="16"/>
  <c r="K203" i="16"/>
  <c r="K206" i="16"/>
  <c r="K209" i="16"/>
  <c r="K217" i="16"/>
  <c r="K222" i="16"/>
  <c r="K223" i="16"/>
  <c r="K226" i="16"/>
  <c r="K286" i="16"/>
  <c r="K314" i="16"/>
  <c r="K366" i="16"/>
  <c r="K367" i="16"/>
  <c r="K22" i="16"/>
  <c r="K25" i="16"/>
  <c r="K41" i="16"/>
  <c r="K167" i="16"/>
  <c r="K172" i="16"/>
  <c r="K180" i="16"/>
  <c r="K216" i="16"/>
  <c r="K224" i="16"/>
  <c r="K227" i="16"/>
  <c r="K240" i="16"/>
  <c r="K243" i="16"/>
  <c r="K256" i="16"/>
  <c r="K259" i="16"/>
  <c r="K269" i="16"/>
  <c r="K284" i="16"/>
  <c r="K312" i="16"/>
  <c r="K362" i="16"/>
  <c r="K221" i="16"/>
  <c r="K236" i="16"/>
  <c r="K239" i="16"/>
  <c r="K252" i="16"/>
  <c r="K255" i="16"/>
  <c r="K268" i="16"/>
  <c r="K280" i="16"/>
  <c r="K283" i="16"/>
  <c r="K292" i="16"/>
  <c r="K308" i="16"/>
  <c r="K311" i="16"/>
  <c r="K351" i="16"/>
  <c r="K382" i="16"/>
  <c r="K383" i="16"/>
  <c r="K457" i="16"/>
  <c r="K465" i="16"/>
  <c r="K473" i="16"/>
  <c r="K481" i="16"/>
  <c r="K489" i="16"/>
  <c r="K523" i="16"/>
  <c r="K524" i="16"/>
  <c r="K352" i="16"/>
  <c r="K365" i="16"/>
  <c r="K368" i="16"/>
  <c r="K381" i="16"/>
  <c r="K384" i="16"/>
  <c r="K403" i="16"/>
  <c r="K404" i="16"/>
  <c r="K408" i="16"/>
  <c r="K412" i="16"/>
  <c r="K416" i="16"/>
  <c r="K420" i="16"/>
  <c r="K428" i="16"/>
  <c r="K432" i="16"/>
  <c r="K436" i="16"/>
  <c r="K441" i="16"/>
  <c r="K493" i="16"/>
  <c r="K495" i="16"/>
  <c r="K496" i="16"/>
  <c r="K501" i="16"/>
  <c r="K503" i="16"/>
  <c r="K504" i="16"/>
  <c r="K361" i="16"/>
  <c r="K364" i="16"/>
  <c r="K377" i="16"/>
  <c r="K380" i="16"/>
  <c r="K393" i="16"/>
  <c r="K399" i="16"/>
  <c r="K400" i="16"/>
  <c r="K427" i="16"/>
  <c r="K431" i="16"/>
  <c r="K435" i="16"/>
  <c r="K439" i="16"/>
  <c r="K440" i="16"/>
  <c r="K447" i="16"/>
  <c r="K448" i="16"/>
  <c r="K453" i="16"/>
  <c r="K455" i="16"/>
  <c r="K456" i="16"/>
  <c r="K461" i="16"/>
  <c r="K463" i="16"/>
  <c r="K464" i="16"/>
  <c r="K469" i="16"/>
  <c r="K471" i="16"/>
  <c r="K472" i="16"/>
  <c r="K477" i="16"/>
  <c r="K479" i="16"/>
  <c r="K480" i="16"/>
  <c r="K485" i="16"/>
  <c r="K487" i="16"/>
  <c r="K488" i="16"/>
  <c r="K500" i="16"/>
  <c r="K507" i="16"/>
  <c r="K401" i="16"/>
  <c r="K417" i="16"/>
  <c r="K397" i="16"/>
  <c r="K413" i="16"/>
  <c r="K449" i="16"/>
  <c r="K515" i="16"/>
  <c r="K511" i="16"/>
  <c r="K451" i="16"/>
  <c r="K459" i="16"/>
  <c r="K467" i="16"/>
  <c r="K475" i="16"/>
  <c r="K483" i="16"/>
  <c r="K491" i="16"/>
  <c r="K97" i="15"/>
  <c r="K113" i="15"/>
  <c r="K123" i="15"/>
  <c r="K141" i="15"/>
  <c r="K147" i="15"/>
  <c r="K149" i="15"/>
  <c r="K6" i="15"/>
  <c r="K8" i="15"/>
  <c r="K10" i="15"/>
  <c r="K12" i="15"/>
  <c r="K14" i="15"/>
  <c r="K16" i="15"/>
  <c r="K36" i="15"/>
  <c r="K38" i="15"/>
  <c r="K101" i="15"/>
  <c r="K117" i="15"/>
  <c r="K55" i="15"/>
  <c r="K63" i="15"/>
  <c r="K71" i="15"/>
  <c r="K79" i="15"/>
  <c r="K87" i="15"/>
  <c r="K131" i="15"/>
  <c r="K130" i="15"/>
  <c r="K132" i="15"/>
  <c r="K146" i="15"/>
  <c r="K150" i="15"/>
  <c r="K54" i="15"/>
  <c r="K56" i="15"/>
  <c r="K58" i="15"/>
  <c r="K60" i="15"/>
  <c r="K62" i="15"/>
  <c r="K64" i="15"/>
  <c r="K66" i="15"/>
  <c r="K68" i="15"/>
  <c r="K70" i="15"/>
  <c r="K72" i="15"/>
  <c r="K74" i="15"/>
  <c r="K76" i="15"/>
  <c r="K78" i="15"/>
  <c r="K80" i="15"/>
  <c r="K82" i="15"/>
  <c r="K84" i="15"/>
  <c r="K86" i="15"/>
  <c r="K88" i="15"/>
  <c r="K90" i="15"/>
  <c r="K94" i="15"/>
  <c r="K98" i="15"/>
  <c r="K102" i="15"/>
  <c r="K106" i="15"/>
  <c r="K110" i="15"/>
  <c r="K114" i="15"/>
  <c r="K118" i="15"/>
  <c r="K122" i="15"/>
  <c r="K124" i="15"/>
  <c r="K142" i="15"/>
  <c r="K344" i="15"/>
  <c r="K348" i="15"/>
  <c r="K345" i="15"/>
  <c r="K355" i="15"/>
  <c r="K107" i="15"/>
  <c r="K111" i="15"/>
  <c r="K119" i="15"/>
  <c r="K151" i="15"/>
  <c r="K129" i="15"/>
  <c r="K342" i="15"/>
  <c r="K341" i="15"/>
  <c r="K318" i="15"/>
  <c r="K326" i="15"/>
  <c r="K334" i="15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2" i="8"/>
  <c r="AW527" i="8"/>
  <c r="AV527" i="8"/>
  <c r="W527" i="8" s="1"/>
  <c r="F527" i="8" s="1"/>
  <c r="J527" i="8" s="1"/>
  <c r="AU527" i="8"/>
  <c r="AW526" i="8"/>
  <c r="AV526" i="8"/>
  <c r="W526" i="8" s="1"/>
  <c r="F526" i="8" s="1"/>
  <c r="J526" i="8" s="1"/>
  <c r="AU526" i="8"/>
  <c r="AW525" i="8"/>
  <c r="AV525" i="8"/>
  <c r="W525" i="8" s="1"/>
  <c r="F525" i="8" s="1"/>
  <c r="J525" i="8" s="1"/>
  <c r="AU525" i="8"/>
  <c r="AW524" i="8"/>
  <c r="AV524" i="8"/>
  <c r="W524" i="8" s="1"/>
  <c r="F524" i="8" s="1"/>
  <c r="J524" i="8" s="1"/>
  <c r="AU524" i="8"/>
  <c r="AW523" i="8"/>
  <c r="AV523" i="8"/>
  <c r="W523" i="8" s="1"/>
  <c r="F523" i="8" s="1"/>
  <c r="J523" i="8" s="1"/>
  <c r="AU523" i="8"/>
  <c r="AW522" i="8"/>
  <c r="AV522" i="8"/>
  <c r="W522" i="8" s="1"/>
  <c r="F522" i="8" s="1"/>
  <c r="J522" i="8" s="1"/>
  <c r="AU522" i="8"/>
  <c r="AW521" i="8"/>
  <c r="AV521" i="8"/>
  <c r="W521" i="8" s="1"/>
  <c r="F521" i="8" s="1"/>
  <c r="J521" i="8" s="1"/>
  <c r="AU521" i="8"/>
  <c r="AW520" i="8"/>
  <c r="AV520" i="8"/>
  <c r="W520" i="8" s="1"/>
  <c r="F520" i="8" s="1"/>
  <c r="J520" i="8" s="1"/>
  <c r="AU520" i="8"/>
  <c r="AW519" i="8"/>
  <c r="AV519" i="8"/>
  <c r="W519" i="8" s="1"/>
  <c r="F519" i="8" s="1"/>
  <c r="J519" i="8" s="1"/>
  <c r="AU519" i="8"/>
  <c r="AW518" i="8"/>
  <c r="AV518" i="8"/>
  <c r="W518" i="8" s="1"/>
  <c r="F518" i="8" s="1"/>
  <c r="J518" i="8" s="1"/>
  <c r="AU518" i="8"/>
  <c r="AW517" i="8"/>
  <c r="AV517" i="8"/>
  <c r="W517" i="8" s="1"/>
  <c r="F517" i="8" s="1"/>
  <c r="J517" i="8" s="1"/>
  <c r="AU517" i="8"/>
  <c r="AW516" i="8"/>
  <c r="AV516" i="8"/>
  <c r="W516" i="8" s="1"/>
  <c r="F516" i="8" s="1"/>
  <c r="J516" i="8" s="1"/>
  <c r="AU516" i="8"/>
  <c r="AW515" i="8"/>
  <c r="AV515" i="8"/>
  <c r="W515" i="8" s="1"/>
  <c r="F515" i="8" s="1"/>
  <c r="J515" i="8" s="1"/>
  <c r="AU515" i="8"/>
  <c r="AW514" i="8"/>
  <c r="AV514" i="8"/>
  <c r="W514" i="8" s="1"/>
  <c r="F514" i="8" s="1"/>
  <c r="J514" i="8" s="1"/>
  <c r="AU514" i="8"/>
  <c r="AW513" i="8"/>
  <c r="AV513" i="8"/>
  <c r="W513" i="8" s="1"/>
  <c r="F513" i="8" s="1"/>
  <c r="J513" i="8" s="1"/>
  <c r="AU513" i="8"/>
  <c r="AW512" i="8"/>
  <c r="AV512" i="8"/>
  <c r="W512" i="8" s="1"/>
  <c r="F512" i="8" s="1"/>
  <c r="J512" i="8" s="1"/>
  <c r="AU512" i="8"/>
  <c r="AW511" i="8"/>
  <c r="AV511" i="8"/>
  <c r="W511" i="8" s="1"/>
  <c r="F511" i="8" s="1"/>
  <c r="J511" i="8" s="1"/>
  <c r="AU511" i="8"/>
  <c r="AW510" i="8"/>
  <c r="AV510" i="8"/>
  <c r="W510" i="8" s="1"/>
  <c r="F510" i="8" s="1"/>
  <c r="J510" i="8" s="1"/>
  <c r="AU510" i="8"/>
  <c r="AW509" i="8"/>
  <c r="AV509" i="8"/>
  <c r="W509" i="8" s="1"/>
  <c r="F509" i="8" s="1"/>
  <c r="J509" i="8" s="1"/>
  <c r="AU509" i="8"/>
  <c r="AW508" i="8"/>
  <c r="AV508" i="8"/>
  <c r="W508" i="8" s="1"/>
  <c r="F508" i="8" s="1"/>
  <c r="J508" i="8" s="1"/>
  <c r="AU508" i="8"/>
  <c r="AW507" i="8"/>
  <c r="AV507" i="8"/>
  <c r="W507" i="8" s="1"/>
  <c r="F507" i="8" s="1"/>
  <c r="J507" i="8" s="1"/>
  <c r="AU507" i="8"/>
  <c r="AW506" i="8"/>
  <c r="AV506" i="8"/>
  <c r="W506" i="8" s="1"/>
  <c r="F506" i="8" s="1"/>
  <c r="J506" i="8" s="1"/>
  <c r="AU506" i="8"/>
  <c r="AW505" i="8"/>
  <c r="AV505" i="8"/>
  <c r="W505" i="8" s="1"/>
  <c r="F505" i="8" s="1"/>
  <c r="J505" i="8" s="1"/>
  <c r="AU505" i="8"/>
  <c r="AW504" i="8"/>
  <c r="AV504" i="8"/>
  <c r="W504" i="8" s="1"/>
  <c r="F504" i="8" s="1"/>
  <c r="J504" i="8" s="1"/>
  <c r="AU504" i="8"/>
  <c r="AW503" i="8"/>
  <c r="AV503" i="8"/>
  <c r="W503" i="8" s="1"/>
  <c r="F503" i="8" s="1"/>
  <c r="J503" i="8" s="1"/>
  <c r="AU503" i="8"/>
  <c r="AW502" i="8"/>
  <c r="AV502" i="8"/>
  <c r="W502" i="8" s="1"/>
  <c r="F502" i="8" s="1"/>
  <c r="J502" i="8" s="1"/>
  <c r="AU502" i="8"/>
  <c r="AW501" i="8"/>
  <c r="AV501" i="8"/>
  <c r="W501" i="8" s="1"/>
  <c r="F501" i="8" s="1"/>
  <c r="J501" i="8" s="1"/>
  <c r="AU501" i="8"/>
  <c r="AW500" i="8"/>
  <c r="AV500" i="8"/>
  <c r="W500" i="8" s="1"/>
  <c r="F500" i="8" s="1"/>
  <c r="J500" i="8" s="1"/>
  <c r="AU500" i="8"/>
  <c r="AW499" i="8"/>
  <c r="AV499" i="8"/>
  <c r="W499" i="8" s="1"/>
  <c r="F499" i="8" s="1"/>
  <c r="J499" i="8" s="1"/>
  <c r="AU499" i="8"/>
  <c r="AW498" i="8"/>
  <c r="AV498" i="8"/>
  <c r="W498" i="8" s="1"/>
  <c r="F498" i="8" s="1"/>
  <c r="J498" i="8" s="1"/>
  <c r="AU498" i="8"/>
  <c r="AW497" i="8"/>
  <c r="AV497" i="8"/>
  <c r="W497" i="8" s="1"/>
  <c r="F497" i="8" s="1"/>
  <c r="J497" i="8" s="1"/>
  <c r="AU497" i="8"/>
  <c r="AW496" i="8"/>
  <c r="AV496" i="8"/>
  <c r="W496" i="8" s="1"/>
  <c r="F496" i="8" s="1"/>
  <c r="J496" i="8" s="1"/>
  <c r="AU496" i="8"/>
  <c r="AW495" i="8"/>
  <c r="AV495" i="8"/>
  <c r="W495" i="8" s="1"/>
  <c r="F495" i="8" s="1"/>
  <c r="J495" i="8" s="1"/>
  <c r="AU495" i="8"/>
  <c r="AW494" i="8"/>
  <c r="AV494" i="8"/>
  <c r="W494" i="8" s="1"/>
  <c r="F494" i="8" s="1"/>
  <c r="J494" i="8" s="1"/>
  <c r="AU494" i="8"/>
  <c r="AW493" i="8"/>
  <c r="AV493" i="8"/>
  <c r="W493" i="8" s="1"/>
  <c r="F493" i="8" s="1"/>
  <c r="J493" i="8" s="1"/>
  <c r="AU493" i="8"/>
  <c r="AW492" i="8"/>
  <c r="AV492" i="8"/>
  <c r="W492" i="8" s="1"/>
  <c r="F492" i="8" s="1"/>
  <c r="J492" i="8" s="1"/>
  <c r="AU492" i="8"/>
  <c r="AW491" i="8"/>
  <c r="AV491" i="8"/>
  <c r="W491" i="8" s="1"/>
  <c r="F491" i="8" s="1"/>
  <c r="J491" i="8" s="1"/>
  <c r="AU491" i="8"/>
  <c r="AW490" i="8"/>
  <c r="AV490" i="8"/>
  <c r="W490" i="8" s="1"/>
  <c r="F490" i="8" s="1"/>
  <c r="J490" i="8" s="1"/>
  <c r="AU490" i="8"/>
  <c r="AW489" i="8"/>
  <c r="AV489" i="8"/>
  <c r="W489" i="8" s="1"/>
  <c r="F489" i="8" s="1"/>
  <c r="J489" i="8" s="1"/>
  <c r="AU489" i="8"/>
  <c r="AW488" i="8"/>
  <c r="AV488" i="8"/>
  <c r="W488" i="8" s="1"/>
  <c r="F488" i="8" s="1"/>
  <c r="J488" i="8" s="1"/>
  <c r="AU488" i="8"/>
  <c r="AW487" i="8"/>
  <c r="AV487" i="8"/>
  <c r="W487" i="8" s="1"/>
  <c r="F487" i="8" s="1"/>
  <c r="J487" i="8" s="1"/>
  <c r="AU487" i="8"/>
  <c r="AW486" i="8"/>
  <c r="AV486" i="8"/>
  <c r="W486" i="8" s="1"/>
  <c r="F486" i="8" s="1"/>
  <c r="J486" i="8" s="1"/>
  <c r="AU486" i="8"/>
  <c r="AW485" i="8"/>
  <c r="AV485" i="8"/>
  <c r="W485" i="8" s="1"/>
  <c r="F485" i="8" s="1"/>
  <c r="J485" i="8" s="1"/>
  <c r="AU485" i="8"/>
  <c r="AW484" i="8"/>
  <c r="AV484" i="8"/>
  <c r="W484" i="8" s="1"/>
  <c r="F484" i="8" s="1"/>
  <c r="J484" i="8" s="1"/>
  <c r="AU484" i="8"/>
  <c r="AW483" i="8"/>
  <c r="AV483" i="8"/>
  <c r="W483" i="8" s="1"/>
  <c r="F483" i="8" s="1"/>
  <c r="J483" i="8" s="1"/>
  <c r="AU483" i="8"/>
  <c r="AW482" i="8"/>
  <c r="AV482" i="8"/>
  <c r="W482" i="8" s="1"/>
  <c r="F482" i="8" s="1"/>
  <c r="J482" i="8" s="1"/>
  <c r="AU482" i="8"/>
  <c r="AW481" i="8"/>
  <c r="AV481" i="8"/>
  <c r="W481" i="8" s="1"/>
  <c r="F481" i="8" s="1"/>
  <c r="J481" i="8" s="1"/>
  <c r="AU481" i="8"/>
  <c r="AW480" i="8"/>
  <c r="AV480" i="8"/>
  <c r="W480" i="8" s="1"/>
  <c r="F480" i="8" s="1"/>
  <c r="J480" i="8" s="1"/>
  <c r="AU480" i="8"/>
  <c r="AW479" i="8"/>
  <c r="AV479" i="8"/>
  <c r="W479" i="8" s="1"/>
  <c r="F479" i="8" s="1"/>
  <c r="J479" i="8" s="1"/>
  <c r="AU479" i="8"/>
  <c r="AW478" i="8"/>
  <c r="AV478" i="8"/>
  <c r="W478" i="8" s="1"/>
  <c r="F478" i="8" s="1"/>
  <c r="J478" i="8" s="1"/>
  <c r="AU478" i="8"/>
  <c r="AW477" i="8"/>
  <c r="AV477" i="8"/>
  <c r="W477" i="8" s="1"/>
  <c r="F477" i="8" s="1"/>
  <c r="J477" i="8" s="1"/>
  <c r="AU477" i="8"/>
  <c r="AW476" i="8"/>
  <c r="AV476" i="8"/>
  <c r="W476" i="8" s="1"/>
  <c r="F476" i="8" s="1"/>
  <c r="J476" i="8" s="1"/>
  <c r="AU476" i="8"/>
  <c r="AW475" i="8"/>
  <c r="AV475" i="8"/>
  <c r="W475" i="8" s="1"/>
  <c r="F475" i="8" s="1"/>
  <c r="J475" i="8" s="1"/>
  <c r="AU475" i="8"/>
  <c r="AW474" i="8"/>
  <c r="AV474" i="8"/>
  <c r="W474" i="8" s="1"/>
  <c r="F474" i="8" s="1"/>
  <c r="J474" i="8" s="1"/>
  <c r="AU474" i="8"/>
  <c r="AW473" i="8"/>
  <c r="AV473" i="8"/>
  <c r="W473" i="8" s="1"/>
  <c r="F473" i="8" s="1"/>
  <c r="J473" i="8" s="1"/>
  <c r="AU473" i="8"/>
  <c r="AW472" i="8"/>
  <c r="AV472" i="8"/>
  <c r="W472" i="8" s="1"/>
  <c r="F472" i="8" s="1"/>
  <c r="J472" i="8" s="1"/>
  <c r="AU472" i="8"/>
  <c r="AW471" i="8"/>
  <c r="AV471" i="8"/>
  <c r="W471" i="8" s="1"/>
  <c r="F471" i="8" s="1"/>
  <c r="J471" i="8" s="1"/>
  <c r="AU471" i="8"/>
  <c r="AW470" i="8"/>
  <c r="AV470" i="8"/>
  <c r="W470" i="8" s="1"/>
  <c r="F470" i="8" s="1"/>
  <c r="J470" i="8" s="1"/>
  <c r="AU470" i="8"/>
  <c r="AW469" i="8"/>
  <c r="AV469" i="8"/>
  <c r="W469" i="8" s="1"/>
  <c r="F469" i="8" s="1"/>
  <c r="J469" i="8" s="1"/>
  <c r="AU469" i="8"/>
  <c r="AW468" i="8"/>
  <c r="AV468" i="8"/>
  <c r="W468" i="8" s="1"/>
  <c r="F468" i="8" s="1"/>
  <c r="J468" i="8" s="1"/>
  <c r="AU468" i="8"/>
  <c r="AW467" i="8"/>
  <c r="AV467" i="8"/>
  <c r="W467" i="8" s="1"/>
  <c r="F467" i="8" s="1"/>
  <c r="J467" i="8" s="1"/>
  <c r="AU467" i="8"/>
  <c r="AW466" i="8"/>
  <c r="AV466" i="8"/>
  <c r="W466" i="8" s="1"/>
  <c r="F466" i="8" s="1"/>
  <c r="J466" i="8" s="1"/>
  <c r="AU466" i="8"/>
  <c r="AW465" i="8"/>
  <c r="AV465" i="8"/>
  <c r="W465" i="8" s="1"/>
  <c r="F465" i="8" s="1"/>
  <c r="J465" i="8" s="1"/>
  <c r="AU465" i="8"/>
  <c r="AW464" i="8"/>
  <c r="AV464" i="8"/>
  <c r="W464" i="8" s="1"/>
  <c r="F464" i="8" s="1"/>
  <c r="J464" i="8" s="1"/>
  <c r="AU464" i="8"/>
  <c r="AW463" i="8"/>
  <c r="AV463" i="8"/>
  <c r="W463" i="8" s="1"/>
  <c r="F463" i="8" s="1"/>
  <c r="J463" i="8" s="1"/>
  <c r="AU463" i="8"/>
  <c r="AW462" i="8"/>
  <c r="AV462" i="8"/>
  <c r="W462" i="8" s="1"/>
  <c r="F462" i="8" s="1"/>
  <c r="J462" i="8" s="1"/>
  <c r="AU462" i="8"/>
  <c r="AW461" i="8"/>
  <c r="AV461" i="8"/>
  <c r="W461" i="8" s="1"/>
  <c r="F461" i="8" s="1"/>
  <c r="J461" i="8" s="1"/>
  <c r="AU461" i="8"/>
  <c r="AW460" i="8"/>
  <c r="AV460" i="8"/>
  <c r="W460" i="8" s="1"/>
  <c r="F460" i="8" s="1"/>
  <c r="J460" i="8" s="1"/>
  <c r="AU460" i="8"/>
  <c r="AW459" i="8"/>
  <c r="AV459" i="8"/>
  <c r="W459" i="8" s="1"/>
  <c r="F459" i="8" s="1"/>
  <c r="J459" i="8" s="1"/>
  <c r="AU459" i="8"/>
  <c r="AW458" i="8"/>
  <c r="AV458" i="8"/>
  <c r="W458" i="8" s="1"/>
  <c r="F458" i="8" s="1"/>
  <c r="J458" i="8" s="1"/>
  <c r="AU458" i="8"/>
  <c r="AW457" i="8"/>
  <c r="AV457" i="8"/>
  <c r="W457" i="8" s="1"/>
  <c r="F457" i="8" s="1"/>
  <c r="J457" i="8" s="1"/>
  <c r="AU457" i="8"/>
  <c r="AW456" i="8"/>
  <c r="AV456" i="8"/>
  <c r="W456" i="8" s="1"/>
  <c r="F456" i="8" s="1"/>
  <c r="J456" i="8" s="1"/>
  <c r="AU456" i="8"/>
  <c r="AW455" i="8"/>
  <c r="AV455" i="8"/>
  <c r="W455" i="8" s="1"/>
  <c r="F455" i="8" s="1"/>
  <c r="J455" i="8" s="1"/>
  <c r="AU455" i="8"/>
  <c r="AW454" i="8"/>
  <c r="AV454" i="8"/>
  <c r="W454" i="8" s="1"/>
  <c r="F454" i="8" s="1"/>
  <c r="J454" i="8" s="1"/>
  <c r="AU454" i="8"/>
  <c r="AW453" i="8"/>
  <c r="AV453" i="8"/>
  <c r="W453" i="8" s="1"/>
  <c r="F453" i="8" s="1"/>
  <c r="J453" i="8" s="1"/>
  <c r="AU453" i="8"/>
  <c r="AW452" i="8"/>
  <c r="AV452" i="8"/>
  <c r="W452" i="8" s="1"/>
  <c r="F452" i="8" s="1"/>
  <c r="J452" i="8" s="1"/>
  <c r="AU452" i="8"/>
  <c r="AW451" i="8"/>
  <c r="AV451" i="8"/>
  <c r="W451" i="8" s="1"/>
  <c r="F451" i="8" s="1"/>
  <c r="J451" i="8" s="1"/>
  <c r="AU451" i="8"/>
  <c r="AW450" i="8"/>
  <c r="AV450" i="8"/>
  <c r="W450" i="8" s="1"/>
  <c r="F450" i="8" s="1"/>
  <c r="J450" i="8" s="1"/>
  <c r="AU450" i="8"/>
  <c r="AW449" i="8"/>
  <c r="AV449" i="8"/>
  <c r="W449" i="8" s="1"/>
  <c r="F449" i="8" s="1"/>
  <c r="J449" i="8" s="1"/>
  <c r="AU449" i="8"/>
  <c r="AW448" i="8"/>
  <c r="AV448" i="8"/>
  <c r="W448" i="8" s="1"/>
  <c r="F448" i="8" s="1"/>
  <c r="J448" i="8" s="1"/>
  <c r="AU448" i="8"/>
  <c r="AW447" i="8"/>
  <c r="AV447" i="8"/>
  <c r="W447" i="8" s="1"/>
  <c r="F447" i="8" s="1"/>
  <c r="J447" i="8" s="1"/>
  <c r="AU447" i="8"/>
  <c r="AW446" i="8"/>
  <c r="AV446" i="8"/>
  <c r="W446" i="8" s="1"/>
  <c r="F446" i="8" s="1"/>
  <c r="J446" i="8" s="1"/>
  <c r="AU446" i="8"/>
  <c r="AW445" i="8"/>
  <c r="AV445" i="8"/>
  <c r="W445" i="8" s="1"/>
  <c r="F445" i="8" s="1"/>
  <c r="J445" i="8" s="1"/>
  <c r="AU445" i="8"/>
  <c r="AW444" i="8"/>
  <c r="AV444" i="8"/>
  <c r="W444" i="8" s="1"/>
  <c r="F444" i="8" s="1"/>
  <c r="J444" i="8" s="1"/>
  <c r="AU444" i="8"/>
  <c r="AW443" i="8"/>
  <c r="AV443" i="8"/>
  <c r="W443" i="8" s="1"/>
  <c r="F443" i="8" s="1"/>
  <c r="J443" i="8" s="1"/>
  <c r="AU443" i="8"/>
  <c r="AW442" i="8"/>
  <c r="AV442" i="8"/>
  <c r="W442" i="8" s="1"/>
  <c r="F442" i="8" s="1"/>
  <c r="J442" i="8" s="1"/>
  <c r="AU442" i="8"/>
  <c r="AW441" i="8"/>
  <c r="AV441" i="8"/>
  <c r="W441" i="8" s="1"/>
  <c r="F441" i="8" s="1"/>
  <c r="J441" i="8" s="1"/>
  <c r="AU441" i="8"/>
  <c r="AW440" i="8"/>
  <c r="AV440" i="8"/>
  <c r="W440" i="8" s="1"/>
  <c r="F440" i="8" s="1"/>
  <c r="J440" i="8" s="1"/>
  <c r="AU440" i="8"/>
  <c r="AW439" i="8"/>
  <c r="AV439" i="8"/>
  <c r="W439" i="8" s="1"/>
  <c r="F439" i="8" s="1"/>
  <c r="J439" i="8" s="1"/>
  <c r="AU439" i="8"/>
  <c r="AW438" i="8"/>
  <c r="AV438" i="8"/>
  <c r="W438" i="8" s="1"/>
  <c r="F438" i="8" s="1"/>
  <c r="J438" i="8" s="1"/>
  <c r="AU438" i="8"/>
  <c r="AW437" i="8"/>
  <c r="AV437" i="8"/>
  <c r="W437" i="8" s="1"/>
  <c r="F437" i="8" s="1"/>
  <c r="J437" i="8" s="1"/>
  <c r="AU437" i="8"/>
  <c r="AW436" i="8"/>
  <c r="AV436" i="8"/>
  <c r="W436" i="8" s="1"/>
  <c r="F436" i="8" s="1"/>
  <c r="J436" i="8" s="1"/>
  <c r="AU436" i="8"/>
  <c r="AW435" i="8"/>
  <c r="AV435" i="8"/>
  <c r="W435" i="8" s="1"/>
  <c r="F435" i="8" s="1"/>
  <c r="J435" i="8" s="1"/>
  <c r="AU435" i="8"/>
  <c r="AW434" i="8"/>
  <c r="AV434" i="8"/>
  <c r="W434" i="8" s="1"/>
  <c r="F434" i="8" s="1"/>
  <c r="J434" i="8" s="1"/>
  <c r="AU434" i="8"/>
  <c r="AW433" i="8"/>
  <c r="AV433" i="8"/>
  <c r="W433" i="8" s="1"/>
  <c r="F433" i="8" s="1"/>
  <c r="J433" i="8" s="1"/>
  <c r="AU433" i="8"/>
  <c r="AW432" i="8"/>
  <c r="AV432" i="8"/>
  <c r="W432" i="8" s="1"/>
  <c r="F432" i="8" s="1"/>
  <c r="J432" i="8" s="1"/>
  <c r="AU432" i="8"/>
  <c r="AW431" i="8"/>
  <c r="AV431" i="8"/>
  <c r="W431" i="8" s="1"/>
  <c r="F431" i="8" s="1"/>
  <c r="J431" i="8" s="1"/>
  <c r="AU431" i="8"/>
  <c r="AW430" i="8"/>
  <c r="AV430" i="8"/>
  <c r="W430" i="8" s="1"/>
  <c r="F430" i="8" s="1"/>
  <c r="J430" i="8" s="1"/>
  <c r="AU430" i="8"/>
  <c r="AW429" i="8"/>
  <c r="AV429" i="8"/>
  <c r="W429" i="8" s="1"/>
  <c r="F429" i="8" s="1"/>
  <c r="J429" i="8" s="1"/>
  <c r="AU429" i="8"/>
  <c r="AW428" i="8"/>
  <c r="AV428" i="8"/>
  <c r="W428" i="8" s="1"/>
  <c r="F428" i="8" s="1"/>
  <c r="J428" i="8" s="1"/>
  <c r="AU428" i="8"/>
  <c r="AW427" i="8"/>
  <c r="AV427" i="8"/>
  <c r="W427" i="8" s="1"/>
  <c r="F427" i="8" s="1"/>
  <c r="J427" i="8" s="1"/>
  <c r="AU427" i="8"/>
  <c r="AW426" i="8"/>
  <c r="AV426" i="8"/>
  <c r="W426" i="8" s="1"/>
  <c r="F426" i="8" s="1"/>
  <c r="J426" i="8" s="1"/>
  <c r="AU426" i="8"/>
  <c r="AW425" i="8"/>
  <c r="AV425" i="8"/>
  <c r="W425" i="8" s="1"/>
  <c r="F425" i="8" s="1"/>
  <c r="J425" i="8" s="1"/>
  <c r="AU425" i="8"/>
  <c r="AW424" i="8"/>
  <c r="AV424" i="8"/>
  <c r="W424" i="8" s="1"/>
  <c r="F424" i="8" s="1"/>
  <c r="J424" i="8" s="1"/>
  <c r="AU424" i="8"/>
  <c r="AW423" i="8"/>
  <c r="AV423" i="8"/>
  <c r="W423" i="8" s="1"/>
  <c r="F423" i="8" s="1"/>
  <c r="J423" i="8" s="1"/>
  <c r="AU423" i="8"/>
  <c r="AW422" i="8"/>
  <c r="AV422" i="8"/>
  <c r="W422" i="8" s="1"/>
  <c r="F422" i="8" s="1"/>
  <c r="J422" i="8" s="1"/>
  <c r="AU422" i="8"/>
  <c r="AW421" i="8"/>
  <c r="AV421" i="8"/>
  <c r="W421" i="8" s="1"/>
  <c r="F421" i="8" s="1"/>
  <c r="J421" i="8" s="1"/>
  <c r="AU421" i="8"/>
  <c r="AW420" i="8"/>
  <c r="AV420" i="8"/>
  <c r="W420" i="8" s="1"/>
  <c r="F420" i="8" s="1"/>
  <c r="J420" i="8" s="1"/>
  <c r="AU420" i="8"/>
  <c r="AW419" i="8"/>
  <c r="AV419" i="8"/>
  <c r="W419" i="8" s="1"/>
  <c r="F419" i="8" s="1"/>
  <c r="J419" i="8" s="1"/>
  <c r="AU419" i="8"/>
  <c r="AW418" i="8"/>
  <c r="AV418" i="8"/>
  <c r="W418" i="8" s="1"/>
  <c r="F418" i="8" s="1"/>
  <c r="J418" i="8" s="1"/>
  <c r="AU418" i="8"/>
  <c r="AW417" i="8"/>
  <c r="AV417" i="8"/>
  <c r="W417" i="8" s="1"/>
  <c r="F417" i="8" s="1"/>
  <c r="J417" i="8" s="1"/>
  <c r="AU417" i="8"/>
  <c r="AW416" i="8"/>
  <c r="AV416" i="8"/>
  <c r="W416" i="8" s="1"/>
  <c r="F416" i="8" s="1"/>
  <c r="J416" i="8" s="1"/>
  <c r="AU416" i="8"/>
  <c r="AW415" i="8"/>
  <c r="AV415" i="8"/>
  <c r="W415" i="8" s="1"/>
  <c r="F415" i="8" s="1"/>
  <c r="J415" i="8" s="1"/>
  <c r="AU415" i="8"/>
  <c r="AW414" i="8"/>
  <c r="AV414" i="8"/>
  <c r="W414" i="8" s="1"/>
  <c r="F414" i="8" s="1"/>
  <c r="J414" i="8" s="1"/>
  <c r="AU414" i="8"/>
  <c r="AW413" i="8"/>
  <c r="AV413" i="8"/>
  <c r="W413" i="8" s="1"/>
  <c r="F413" i="8" s="1"/>
  <c r="J413" i="8" s="1"/>
  <c r="AU413" i="8"/>
  <c r="AW412" i="8"/>
  <c r="AV412" i="8"/>
  <c r="W412" i="8" s="1"/>
  <c r="F412" i="8" s="1"/>
  <c r="J412" i="8" s="1"/>
  <c r="AU412" i="8"/>
  <c r="AW411" i="8"/>
  <c r="AV411" i="8"/>
  <c r="W411" i="8" s="1"/>
  <c r="F411" i="8" s="1"/>
  <c r="J411" i="8" s="1"/>
  <c r="AU411" i="8"/>
  <c r="AW410" i="8"/>
  <c r="AV410" i="8"/>
  <c r="W410" i="8" s="1"/>
  <c r="F410" i="8" s="1"/>
  <c r="J410" i="8" s="1"/>
  <c r="AU410" i="8"/>
  <c r="AW409" i="8"/>
  <c r="AV409" i="8"/>
  <c r="W409" i="8" s="1"/>
  <c r="F409" i="8" s="1"/>
  <c r="J409" i="8" s="1"/>
  <c r="AU409" i="8"/>
  <c r="AW408" i="8"/>
  <c r="AV408" i="8"/>
  <c r="W408" i="8" s="1"/>
  <c r="F408" i="8" s="1"/>
  <c r="J408" i="8" s="1"/>
  <c r="AU408" i="8"/>
  <c r="AW407" i="8"/>
  <c r="AV407" i="8"/>
  <c r="W407" i="8" s="1"/>
  <c r="F407" i="8" s="1"/>
  <c r="J407" i="8" s="1"/>
  <c r="AU407" i="8"/>
  <c r="AW406" i="8"/>
  <c r="AV406" i="8"/>
  <c r="W406" i="8" s="1"/>
  <c r="F406" i="8" s="1"/>
  <c r="J406" i="8" s="1"/>
  <c r="AU406" i="8"/>
  <c r="AW405" i="8"/>
  <c r="AV405" i="8"/>
  <c r="W405" i="8" s="1"/>
  <c r="F405" i="8" s="1"/>
  <c r="J405" i="8" s="1"/>
  <c r="AU405" i="8"/>
  <c r="AW404" i="8"/>
  <c r="AV404" i="8"/>
  <c r="W404" i="8" s="1"/>
  <c r="F404" i="8" s="1"/>
  <c r="J404" i="8" s="1"/>
  <c r="AU404" i="8"/>
  <c r="AW403" i="8"/>
  <c r="AV403" i="8"/>
  <c r="W403" i="8" s="1"/>
  <c r="F403" i="8" s="1"/>
  <c r="J403" i="8" s="1"/>
  <c r="AU403" i="8"/>
  <c r="AW402" i="8"/>
  <c r="AV402" i="8"/>
  <c r="W402" i="8" s="1"/>
  <c r="F402" i="8" s="1"/>
  <c r="J402" i="8" s="1"/>
  <c r="AU402" i="8"/>
  <c r="AW401" i="8"/>
  <c r="AV401" i="8"/>
  <c r="W401" i="8" s="1"/>
  <c r="F401" i="8" s="1"/>
  <c r="J401" i="8" s="1"/>
  <c r="AU401" i="8"/>
  <c r="AW400" i="8"/>
  <c r="AV400" i="8"/>
  <c r="W400" i="8" s="1"/>
  <c r="F400" i="8" s="1"/>
  <c r="J400" i="8" s="1"/>
  <c r="AU400" i="8"/>
  <c r="AW399" i="8"/>
  <c r="AV399" i="8"/>
  <c r="W399" i="8" s="1"/>
  <c r="F399" i="8" s="1"/>
  <c r="J399" i="8" s="1"/>
  <c r="AU399" i="8"/>
  <c r="AW398" i="8"/>
  <c r="AV398" i="8"/>
  <c r="W398" i="8" s="1"/>
  <c r="F398" i="8" s="1"/>
  <c r="J398" i="8" s="1"/>
  <c r="AU398" i="8"/>
  <c r="AW397" i="8"/>
  <c r="AV397" i="8"/>
  <c r="W397" i="8" s="1"/>
  <c r="F397" i="8" s="1"/>
  <c r="J397" i="8" s="1"/>
  <c r="AU397" i="8"/>
  <c r="AW396" i="8"/>
  <c r="AV396" i="8"/>
  <c r="W396" i="8" s="1"/>
  <c r="F396" i="8" s="1"/>
  <c r="J396" i="8" s="1"/>
  <c r="AU396" i="8"/>
  <c r="AW395" i="8"/>
  <c r="AV395" i="8"/>
  <c r="W395" i="8" s="1"/>
  <c r="F395" i="8" s="1"/>
  <c r="J395" i="8" s="1"/>
  <c r="AU395" i="8"/>
  <c r="AW394" i="8"/>
  <c r="AV394" i="8"/>
  <c r="W394" i="8" s="1"/>
  <c r="F394" i="8" s="1"/>
  <c r="J394" i="8" s="1"/>
  <c r="AU394" i="8"/>
  <c r="AW393" i="8"/>
  <c r="AV393" i="8"/>
  <c r="W393" i="8" s="1"/>
  <c r="F393" i="8" s="1"/>
  <c r="J393" i="8" s="1"/>
  <c r="AU393" i="8"/>
  <c r="AW392" i="8"/>
  <c r="AV392" i="8"/>
  <c r="W392" i="8" s="1"/>
  <c r="F392" i="8" s="1"/>
  <c r="J392" i="8" s="1"/>
  <c r="AU392" i="8"/>
  <c r="AW391" i="8"/>
  <c r="AV391" i="8"/>
  <c r="W391" i="8" s="1"/>
  <c r="F391" i="8" s="1"/>
  <c r="J391" i="8" s="1"/>
  <c r="AU391" i="8"/>
  <c r="AW390" i="8"/>
  <c r="AV390" i="8"/>
  <c r="W390" i="8" s="1"/>
  <c r="F390" i="8" s="1"/>
  <c r="J390" i="8" s="1"/>
  <c r="AU390" i="8"/>
  <c r="AW389" i="8"/>
  <c r="AV389" i="8"/>
  <c r="W389" i="8" s="1"/>
  <c r="F389" i="8" s="1"/>
  <c r="J389" i="8" s="1"/>
  <c r="AU389" i="8"/>
  <c r="AW388" i="8"/>
  <c r="AV388" i="8"/>
  <c r="W388" i="8" s="1"/>
  <c r="F388" i="8" s="1"/>
  <c r="J388" i="8" s="1"/>
  <c r="AU388" i="8"/>
  <c r="AW387" i="8"/>
  <c r="AV387" i="8"/>
  <c r="W387" i="8" s="1"/>
  <c r="F387" i="8" s="1"/>
  <c r="J387" i="8" s="1"/>
  <c r="AU387" i="8"/>
  <c r="AW386" i="8"/>
  <c r="AV386" i="8"/>
  <c r="W386" i="8" s="1"/>
  <c r="F386" i="8" s="1"/>
  <c r="J386" i="8" s="1"/>
  <c r="AU386" i="8"/>
  <c r="AW385" i="8"/>
  <c r="AV385" i="8"/>
  <c r="W385" i="8" s="1"/>
  <c r="F385" i="8" s="1"/>
  <c r="J385" i="8" s="1"/>
  <c r="AU385" i="8"/>
  <c r="AW384" i="8"/>
  <c r="AV384" i="8"/>
  <c r="W384" i="8" s="1"/>
  <c r="F384" i="8" s="1"/>
  <c r="J384" i="8" s="1"/>
  <c r="AU384" i="8"/>
  <c r="AW383" i="8"/>
  <c r="AV383" i="8"/>
  <c r="W383" i="8" s="1"/>
  <c r="F383" i="8" s="1"/>
  <c r="J383" i="8" s="1"/>
  <c r="AU383" i="8"/>
  <c r="AW382" i="8"/>
  <c r="AV382" i="8"/>
  <c r="W382" i="8" s="1"/>
  <c r="F382" i="8" s="1"/>
  <c r="J382" i="8" s="1"/>
  <c r="AU382" i="8"/>
  <c r="AW381" i="8"/>
  <c r="AV381" i="8"/>
  <c r="W381" i="8" s="1"/>
  <c r="F381" i="8" s="1"/>
  <c r="J381" i="8" s="1"/>
  <c r="AU381" i="8"/>
  <c r="AW380" i="8"/>
  <c r="AV380" i="8"/>
  <c r="W380" i="8" s="1"/>
  <c r="F380" i="8" s="1"/>
  <c r="J380" i="8" s="1"/>
  <c r="AU380" i="8"/>
  <c r="AW379" i="8"/>
  <c r="AV379" i="8"/>
  <c r="W379" i="8" s="1"/>
  <c r="F379" i="8" s="1"/>
  <c r="J379" i="8" s="1"/>
  <c r="AU379" i="8"/>
  <c r="AW378" i="8"/>
  <c r="AV378" i="8"/>
  <c r="W378" i="8" s="1"/>
  <c r="F378" i="8" s="1"/>
  <c r="J378" i="8" s="1"/>
  <c r="AU378" i="8"/>
  <c r="AW377" i="8"/>
  <c r="AV377" i="8"/>
  <c r="W377" i="8" s="1"/>
  <c r="F377" i="8" s="1"/>
  <c r="J377" i="8" s="1"/>
  <c r="AU377" i="8"/>
  <c r="AW376" i="8"/>
  <c r="AV376" i="8"/>
  <c r="W376" i="8" s="1"/>
  <c r="F376" i="8" s="1"/>
  <c r="J376" i="8" s="1"/>
  <c r="AU376" i="8"/>
  <c r="AW375" i="8"/>
  <c r="AV375" i="8"/>
  <c r="W375" i="8" s="1"/>
  <c r="F375" i="8" s="1"/>
  <c r="J375" i="8" s="1"/>
  <c r="AU375" i="8"/>
  <c r="AW374" i="8"/>
  <c r="AV374" i="8"/>
  <c r="W374" i="8" s="1"/>
  <c r="F374" i="8" s="1"/>
  <c r="J374" i="8" s="1"/>
  <c r="AU374" i="8"/>
  <c r="AW373" i="8"/>
  <c r="AV373" i="8"/>
  <c r="W373" i="8" s="1"/>
  <c r="F373" i="8" s="1"/>
  <c r="J373" i="8" s="1"/>
  <c r="AU373" i="8"/>
  <c r="AW372" i="8"/>
  <c r="AV372" i="8"/>
  <c r="W372" i="8" s="1"/>
  <c r="F372" i="8" s="1"/>
  <c r="J372" i="8" s="1"/>
  <c r="AU372" i="8"/>
  <c r="AW371" i="8"/>
  <c r="AV371" i="8"/>
  <c r="W371" i="8" s="1"/>
  <c r="F371" i="8" s="1"/>
  <c r="J371" i="8" s="1"/>
  <c r="AU371" i="8"/>
  <c r="AW370" i="8"/>
  <c r="AV370" i="8"/>
  <c r="W370" i="8" s="1"/>
  <c r="F370" i="8" s="1"/>
  <c r="J370" i="8" s="1"/>
  <c r="AU370" i="8"/>
  <c r="AW369" i="8"/>
  <c r="AV369" i="8"/>
  <c r="W369" i="8" s="1"/>
  <c r="F369" i="8" s="1"/>
  <c r="J369" i="8" s="1"/>
  <c r="AU369" i="8"/>
  <c r="AW368" i="8"/>
  <c r="AV368" i="8"/>
  <c r="W368" i="8" s="1"/>
  <c r="F368" i="8" s="1"/>
  <c r="J368" i="8" s="1"/>
  <c r="AU368" i="8"/>
  <c r="AW367" i="8"/>
  <c r="AV367" i="8"/>
  <c r="W367" i="8" s="1"/>
  <c r="F367" i="8" s="1"/>
  <c r="J367" i="8" s="1"/>
  <c r="AU367" i="8"/>
  <c r="AW366" i="8"/>
  <c r="AV366" i="8"/>
  <c r="W366" i="8" s="1"/>
  <c r="F366" i="8" s="1"/>
  <c r="J366" i="8" s="1"/>
  <c r="AU366" i="8"/>
  <c r="AW365" i="8"/>
  <c r="AV365" i="8"/>
  <c r="W365" i="8" s="1"/>
  <c r="F365" i="8" s="1"/>
  <c r="J365" i="8" s="1"/>
  <c r="AU365" i="8"/>
  <c r="AW364" i="8"/>
  <c r="AV364" i="8"/>
  <c r="W364" i="8" s="1"/>
  <c r="F364" i="8" s="1"/>
  <c r="J364" i="8" s="1"/>
  <c r="AU364" i="8"/>
  <c r="AW363" i="8"/>
  <c r="AV363" i="8"/>
  <c r="W363" i="8" s="1"/>
  <c r="F363" i="8" s="1"/>
  <c r="J363" i="8" s="1"/>
  <c r="AU363" i="8"/>
  <c r="AW362" i="8"/>
  <c r="AV362" i="8"/>
  <c r="W362" i="8" s="1"/>
  <c r="F362" i="8" s="1"/>
  <c r="J362" i="8" s="1"/>
  <c r="AU362" i="8"/>
  <c r="AW361" i="8"/>
  <c r="AV361" i="8"/>
  <c r="W361" i="8" s="1"/>
  <c r="F361" i="8" s="1"/>
  <c r="J361" i="8" s="1"/>
  <c r="AU361" i="8"/>
  <c r="AW360" i="8"/>
  <c r="AV360" i="8"/>
  <c r="W360" i="8" s="1"/>
  <c r="F360" i="8" s="1"/>
  <c r="J360" i="8" s="1"/>
  <c r="AU360" i="8"/>
  <c r="AW359" i="8"/>
  <c r="AV359" i="8"/>
  <c r="W359" i="8" s="1"/>
  <c r="F359" i="8" s="1"/>
  <c r="J359" i="8" s="1"/>
  <c r="AU359" i="8"/>
  <c r="AW358" i="8"/>
  <c r="AV358" i="8"/>
  <c r="W358" i="8" s="1"/>
  <c r="F358" i="8" s="1"/>
  <c r="J358" i="8" s="1"/>
  <c r="AU358" i="8"/>
  <c r="AW357" i="8"/>
  <c r="AV357" i="8"/>
  <c r="W357" i="8" s="1"/>
  <c r="F357" i="8" s="1"/>
  <c r="J357" i="8" s="1"/>
  <c r="AU357" i="8"/>
  <c r="AW356" i="8"/>
  <c r="AV356" i="8"/>
  <c r="W356" i="8" s="1"/>
  <c r="F356" i="8" s="1"/>
  <c r="J356" i="8" s="1"/>
  <c r="AU356" i="8"/>
  <c r="AW355" i="8"/>
  <c r="AV355" i="8"/>
  <c r="W355" i="8" s="1"/>
  <c r="F355" i="8" s="1"/>
  <c r="J355" i="8" s="1"/>
  <c r="AU355" i="8"/>
  <c r="AW354" i="8"/>
  <c r="AV354" i="8"/>
  <c r="W354" i="8" s="1"/>
  <c r="F354" i="8" s="1"/>
  <c r="J354" i="8" s="1"/>
  <c r="AU354" i="8"/>
  <c r="AW353" i="8"/>
  <c r="AV353" i="8"/>
  <c r="W353" i="8" s="1"/>
  <c r="F353" i="8" s="1"/>
  <c r="J353" i="8" s="1"/>
  <c r="AU353" i="8"/>
  <c r="AW352" i="8"/>
  <c r="AV352" i="8"/>
  <c r="W352" i="8" s="1"/>
  <c r="F352" i="8" s="1"/>
  <c r="J352" i="8" s="1"/>
  <c r="AU352" i="8"/>
  <c r="AW351" i="8"/>
  <c r="AV351" i="8"/>
  <c r="W351" i="8" s="1"/>
  <c r="F351" i="8" s="1"/>
  <c r="J351" i="8" s="1"/>
  <c r="AU351" i="8"/>
  <c r="AW350" i="8"/>
  <c r="AV350" i="8"/>
  <c r="W350" i="8" s="1"/>
  <c r="F350" i="8" s="1"/>
  <c r="J350" i="8" s="1"/>
  <c r="AU350" i="8"/>
  <c r="AW349" i="8"/>
  <c r="AV349" i="8"/>
  <c r="W349" i="8" s="1"/>
  <c r="F349" i="8" s="1"/>
  <c r="J349" i="8" s="1"/>
  <c r="AU349" i="8"/>
  <c r="AW348" i="8"/>
  <c r="AV348" i="8"/>
  <c r="W348" i="8" s="1"/>
  <c r="F348" i="8" s="1"/>
  <c r="J348" i="8" s="1"/>
  <c r="AU348" i="8"/>
  <c r="AW347" i="8"/>
  <c r="AV347" i="8"/>
  <c r="W347" i="8" s="1"/>
  <c r="F347" i="8" s="1"/>
  <c r="J347" i="8" s="1"/>
  <c r="AU347" i="8"/>
  <c r="AW346" i="8"/>
  <c r="AV346" i="8"/>
  <c r="W346" i="8" s="1"/>
  <c r="F346" i="8" s="1"/>
  <c r="J346" i="8" s="1"/>
  <c r="AU346" i="8"/>
  <c r="AW345" i="8"/>
  <c r="AV345" i="8"/>
  <c r="W345" i="8" s="1"/>
  <c r="F345" i="8" s="1"/>
  <c r="J345" i="8" s="1"/>
  <c r="AU345" i="8"/>
  <c r="AW344" i="8"/>
  <c r="AV344" i="8"/>
  <c r="W344" i="8" s="1"/>
  <c r="F344" i="8" s="1"/>
  <c r="J344" i="8" s="1"/>
  <c r="AU344" i="8"/>
  <c r="AW343" i="8"/>
  <c r="AV343" i="8"/>
  <c r="W343" i="8" s="1"/>
  <c r="F343" i="8" s="1"/>
  <c r="J343" i="8" s="1"/>
  <c r="AU343" i="8"/>
  <c r="AW342" i="8"/>
  <c r="AV342" i="8"/>
  <c r="W342" i="8" s="1"/>
  <c r="F342" i="8" s="1"/>
  <c r="J342" i="8" s="1"/>
  <c r="AU342" i="8"/>
  <c r="AW341" i="8"/>
  <c r="AV341" i="8"/>
  <c r="W341" i="8" s="1"/>
  <c r="F341" i="8" s="1"/>
  <c r="J341" i="8" s="1"/>
  <c r="AU341" i="8"/>
  <c r="AW340" i="8"/>
  <c r="AV340" i="8"/>
  <c r="W340" i="8" s="1"/>
  <c r="F340" i="8" s="1"/>
  <c r="J340" i="8" s="1"/>
  <c r="AU340" i="8"/>
  <c r="AW339" i="8"/>
  <c r="AV339" i="8"/>
  <c r="W339" i="8" s="1"/>
  <c r="F339" i="8" s="1"/>
  <c r="J339" i="8" s="1"/>
  <c r="AU339" i="8"/>
  <c r="AW338" i="8"/>
  <c r="AV338" i="8"/>
  <c r="W338" i="8" s="1"/>
  <c r="F338" i="8" s="1"/>
  <c r="J338" i="8" s="1"/>
  <c r="AU338" i="8"/>
  <c r="AW337" i="8"/>
  <c r="AV337" i="8"/>
  <c r="W337" i="8" s="1"/>
  <c r="F337" i="8" s="1"/>
  <c r="J337" i="8" s="1"/>
  <c r="AU337" i="8"/>
  <c r="AW336" i="8"/>
  <c r="AV336" i="8"/>
  <c r="W336" i="8" s="1"/>
  <c r="F336" i="8" s="1"/>
  <c r="J336" i="8" s="1"/>
  <c r="AU336" i="8"/>
  <c r="AW335" i="8"/>
  <c r="AV335" i="8"/>
  <c r="W335" i="8" s="1"/>
  <c r="F335" i="8" s="1"/>
  <c r="J335" i="8" s="1"/>
  <c r="AU335" i="8"/>
  <c r="AW334" i="8"/>
  <c r="AV334" i="8"/>
  <c r="W334" i="8" s="1"/>
  <c r="F334" i="8" s="1"/>
  <c r="J334" i="8" s="1"/>
  <c r="AU334" i="8"/>
  <c r="AW333" i="8"/>
  <c r="AV333" i="8"/>
  <c r="W333" i="8" s="1"/>
  <c r="F333" i="8" s="1"/>
  <c r="J333" i="8" s="1"/>
  <c r="AU333" i="8"/>
  <c r="AW332" i="8"/>
  <c r="AV332" i="8"/>
  <c r="W332" i="8" s="1"/>
  <c r="F332" i="8" s="1"/>
  <c r="J332" i="8" s="1"/>
  <c r="AU332" i="8"/>
  <c r="AW331" i="8"/>
  <c r="AV331" i="8"/>
  <c r="W331" i="8" s="1"/>
  <c r="F331" i="8" s="1"/>
  <c r="J331" i="8" s="1"/>
  <c r="AU331" i="8"/>
  <c r="AW330" i="8"/>
  <c r="AV330" i="8"/>
  <c r="W330" i="8" s="1"/>
  <c r="F330" i="8" s="1"/>
  <c r="J330" i="8" s="1"/>
  <c r="AU330" i="8"/>
  <c r="AW329" i="8"/>
  <c r="AV329" i="8"/>
  <c r="W329" i="8" s="1"/>
  <c r="F329" i="8" s="1"/>
  <c r="J329" i="8" s="1"/>
  <c r="AU329" i="8"/>
  <c r="AW328" i="8"/>
  <c r="AV328" i="8"/>
  <c r="W328" i="8" s="1"/>
  <c r="F328" i="8" s="1"/>
  <c r="J328" i="8" s="1"/>
  <c r="AU328" i="8"/>
  <c r="AW327" i="8"/>
  <c r="AV327" i="8"/>
  <c r="W327" i="8" s="1"/>
  <c r="F327" i="8" s="1"/>
  <c r="J327" i="8" s="1"/>
  <c r="AU327" i="8"/>
  <c r="AW326" i="8"/>
  <c r="AV326" i="8"/>
  <c r="W326" i="8" s="1"/>
  <c r="F326" i="8" s="1"/>
  <c r="J326" i="8" s="1"/>
  <c r="AU326" i="8"/>
  <c r="AW325" i="8"/>
  <c r="AV325" i="8"/>
  <c r="W325" i="8" s="1"/>
  <c r="F325" i="8" s="1"/>
  <c r="J325" i="8" s="1"/>
  <c r="AU325" i="8"/>
  <c r="AW324" i="8"/>
  <c r="AV324" i="8"/>
  <c r="W324" i="8" s="1"/>
  <c r="F324" i="8" s="1"/>
  <c r="J324" i="8" s="1"/>
  <c r="AU324" i="8"/>
  <c r="AW323" i="8"/>
  <c r="AV323" i="8"/>
  <c r="W323" i="8" s="1"/>
  <c r="F323" i="8" s="1"/>
  <c r="J323" i="8" s="1"/>
  <c r="AU323" i="8"/>
  <c r="AW322" i="8"/>
  <c r="AV322" i="8"/>
  <c r="W322" i="8" s="1"/>
  <c r="F322" i="8" s="1"/>
  <c r="J322" i="8" s="1"/>
  <c r="AU322" i="8"/>
  <c r="AW321" i="8"/>
  <c r="AV321" i="8"/>
  <c r="W321" i="8" s="1"/>
  <c r="F321" i="8" s="1"/>
  <c r="J321" i="8" s="1"/>
  <c r="AU321" i="8"/>
  <c r="AW320" i="8"/>
  <c r="AV320" i="8"/>
  <c r="W320" i="8" s="1"/>
  <c r="F320" i="8" s="1"/>
  <c r="J320" i="8" s="1"/>
  <c r="AU320" i="8"/>
  <c r="AW319" i="8"/>
  <c r="AV319" i="8"/>
  <c r="W319" i="8" s="1"/>
  <c r="F319" i="8" s="1"/>
  <c r="J319" i="8" s="1"/>
  <c r="AU319" i="8"/>
  <c r="AW318" i="8"/>
  <c r="AV318" i="8"/>
  <c r="W318" i="8" s="1"/>
  <c r="F318" i="8" s="1"/>
  <c r="J318" i="8" s="1"/>
  <c r="AU318" i="8"/>
  <c r="AW317" i="8"/>
  <c r="AV317" i="8"/>
  <c r="W317" i="8" s="1"/>
  <c r="F317" i="8" s="1"/>
  <c r="J317" i="8" s="1"/>
  <c r="AU317" i="8"/>
  <c r="AW316" i="8"/>
  <c r="AV316" i="8"/>
  <c r="W316" i="8" s="1"/>
  <c r="F316" i="8" s="1"/>
  <c r="J316" i="8" s="1"/>
  <c r="AU316" i="8"/>
  <c r="AW315" i="8"/>
  <c r="AV315" i="8"/>
  <c r="W315" i="8" s="1"/>
  <c r="F315" i="8" s="1"/>
  <c r="J315" i="8" s="1"/>
  <c r="AU315" i="8"/>
  <c r="AW314" i="8"/>
  <c r="AV314" i="8"/>
  <c r="W314" i="8" s="1"/>
  <c r="F314" i="8" s="1"/>
  <c r="J314" i="8" s="1"/>
  <c r="AU314" i="8"/>
  <c r="AW313" i="8"/>
  <c r="AV313" i="8"/>
  <c r="W313" i="8" s="1"/>
  <c r="F313" i="8" s="1"/>
  <c r="J313" i="8" s="1"/>
  <c r="AU313" i="8"/>
  <c r="AW312" i="8"/>
  <c r="AV312" i="8"/>
  <c r="W312" i="8" s="1"/>
  <c r="F312" i="8" s="1"/>
  <c r="J312" i="8" s="1"/>
  <c r="AU312" i="8"/>
  <c r="AW311" i="8"/>
  <c r="AV311" i="8"/>
  <c r="W311" i="8" s="1"/>
  <c r="F311" i="8" s="1"/>
  <c r="J311" i="8" s="1"/>
  <c r="AU311" i="8"/>
  <c r="AW310" i="8"/>
  <c r="AV310" i="8"/>
  <c r="W310" i="8" s="1"/>
  <c r="F310" i="8" s="1"/>
  <c r="J310" i="8" s="1"/>
  <c r="AU310" i="8"/>
  <c r="AW309" i="8"/>
  <c r="AV309" i="8"/>
  <c r="W309" i="8" s="1"/>
  <c r="F309" i="8" s="1"/>
  <c r="J309" i="8" s="1"/>
  <c r="AU309" i="8"/>
  <c r="AW308" i="8"/>
  <c r="AV308" i="8"/>
  <c r="W308" i="8" s="1"/>
  <c r="F308" i="8" s="1"/>
  <c r="J308" i="8" s="1"/>
  <c r="AU308" i="8"/>
  <c r="AW307" i="8"/>
  <c r="AV307" i="8"/>
  <c r="W307" i="8" s="1"/>
  <c r="F307" i="8" s="1"/>
  <c r="J307" i="8" s="1"/>
  <c r="AU307" i="8"/>
  <c r="AW306" i="8"/>
  <c r="AV306" i="8"/>
  <c r="W306" i="8" s="1"/>
  <c r="F306" i="8" s="1"/>
  <c r="J306" i="8" s="1"/>
  <c r="AU306" i="8"/>
  <c r="AW305" i="8"/>
  <c r="AV305" i="8"/>
  <c r="W305" i="8" s="1"/>
  <c r="F305" i="8" s="1"/>
  <c r="J305" i="8" s="1"/>
  <c r="AU305" i="8"/>
  <c r="AW304" i="8"/>
  <c r="AV304" i="8"/>
  <c r="W304" i="8" s="1"/>
  <c r="F304" i="8" s="1"/>
  <c r="J304" i="8" s="1"/>
  <c r="AU304" i="8"/>
  <c r="AW303" i="8"/>
  <c r="AV303" i="8"/>
  <c r="W303" i="8" s="1"/>
  <c r="F303" i="8" s="1"/>
  <c r="J303" i="8" s="1"/>
  <c r="AU303" i="8"/>
  <c r="AW302" i="8"/>
  <c r="AV302" i="8"/>
  <c r="W302" i="8" s="1"/>
  <c r="F302" i="8" s="1"/>
  <c r="J302" i="8" s="1"/>
  <c r="AU302" i="8"/>
  <c r="AW301" i="8"/>
  <c r="AV301" i="8"/>
  <c r="W301" i="8" s="1"/>
  <c r="F301" i="8" s="1"/>
  <c r="J301" i="8" s="1"/>
  <c r="AU301" i="8"/>
  <c r="AW300" i="8"/>
  <c r="AV300" i="8"/>
  <c r="W300" i="8" s="1"/>
  <c r="F300" i="8" s="1"/>
  <c r="J300" i="8" s="1"/>
  <c r="AU300" i="8"/>
  <c r="AW299" i="8"/>
  <c r="AV299" i="8"/>
  <c r="W299" i="8" s="1"/>
  <c r="F299" i="8" s="1"/>
  <c r="J299" i="8" s="1"/>
  <c r="AU299" i="8"/>
  <c r="AW298" i="8"/>
  <c r="AV298" i="8"/>
  <c r="W298" i="8" s="1"/>
  <c r="F298" i="8" s="1"/>
  <c r="J298" i="8" s="1"/>
  <c r="AU298" i="8"/>
  <c r="AW297" i="8"/>
  <c r="AV297" i="8"/>
  <c r="W297" i="8" s="1"/>
  <c r="F297" i="8" s="1"/>
  <c r="J297" i="8" s="1"/>
  <c r="AU297" i="8"/>
  <c r="AW296" i="8"/>
  <c r="AV296" i="8"/>
  <c r="W296" i="8" s="1"/>
  <c r="F296" i="8" s="1"/>
  <c r="J296" i="8" s="1"/>
  <c r="AU296" i="8"/>
  <c r="AW295" i="8"/>
  <c r="AV295" i="8"/>
  <c r="W295" i="8" s="1"/>
  <c r="F295" i="8" s="1"/>
  <c r="J295" i="8" s="1"/>
  <c r="AU295" i="8"/>
  <c r="AW294" i="8"/>
  <c r="AV294" i="8"/>
  <c r="W294" i="8" s="1"/>
  <c r="F294" i="8" s="1"/>
  <c r="J294" i="8" s="1"/>
  <c r="AU294" i="8"/>
  <c r="AW293" i="8"/>
  <c r="AV293" i="8"/>
  <c r="W293" i="8" s="1"/>
  <c r="F293" i="8" s="1"/>
  <c r="J293" i="8" s="1"/>
  <c r="AU293" i="8"/>
  <c r="AW292" i="8"/>
  <c r="AV292" i="8"/>
  <c r="W292" i="8" s="1"/>
  <c r="F292" i="8" s="1"/>
  <c r="J292" i="8" s="1"/>
  <c r="AU292" i="8"/>
  <c r="AW291" i="8"/>
  <c r="AV291" i="8"/>
  <c r="W291" i="8" s="1"/>
  <c r="F291" i="8" s="1"/>
  <c r="J291" i="8" s="1"/>
  <c r="AU291" i="8"/>
  <c r="AW290" i="8"/>
  <c r="AV290" i="8"/>
  <c r="W290" i="8" s="1"/>
  <c r="F290" i="8" s="1"/>
  <c r="J290" i="8" s="1"/>
  <c r="AU290" i="8"/>
  <c r="AW289" i="8"/>
  <c r="AV289" i="8"/>
  <c r="W289" i="8" s="1"/>
  <c r="F289" i="8" s="1"/>
  <c r="J289" i="8" s="1"/>
  <c r="AU289" i="8"/>
  <c r="AW288" i="8"/>
  <c r="AV288" i="8"/>
  <c r="W288" i="8" s="1"/>
  <c r="F288" i="8" s="1"/>
  <c r="J288" i="8" s="1"/>
  <c r="AU288" i="8"/>
  <c r="AW287" i="8"/>
  <c r="AV287" i="8"/>
  <c r="W287" i="8" s="1"/>
  <c r="F287" i="8" s="1"/>
  <c r="J287" i="8" s="1"/>
  <c r="AU287" i="8"/>
  <c r="AW286" i="8"/>
  <c r="AV286" i="8"/>
  <c r="W286" i="8" s="1"/>
  <c r="F286" i="8" s="1"/>
  <c r="J286" i="8" s="1"/>
  <c r="AU286" i="8"/>
  <c r="AW285" i="8"/>
  <c r="AV285" i="8"/>
  <c r="W285" i="8" s="1"/>
  <c r="F285" i="8" s="1"/>
  <c r="J285" i="8" s="1"/>
  <c r="AU285" i="8"/>
  <c r="AW284" i="8"/>
  <c r="AV284" i="8"/>
  <c r="W284" i="8" s="1"/>
  <c r="F284" i="8" s="1"/>
  <c r="J284" i="8" s="1"/>
  <c r="AU284" i="8"/>
  <c r="AW283" i="8"/>
  <c r="AV283" i="8"/>
  <c r="W283" i="8" s="1"/>
  <c r="F283" i="8" s="1"/>
  <c r="J283" i="8" s="1"/>
  <c r="AU283" i="8"/>
  <c r="AW282" i="8"/>
  <c r="AV282" i="8"/>
  <c r="W282" i="8" s="1"/>
  <c r="F282" i="8" s="1"/>
  <c r="J282" i="8" s="1"/>
  <c r="AU282" i="8"/>
  <c r="AW281" i="8"/>
  <c r="AV281" i="8"/>
  <c r="W281" i="8" s="1"/>
  <c r="F281" i="8" s="1"/>
  <c r="J281" i="8" s="1"/>
  <c r="AU281" i="8"/>
  <c r="AW280" i="8"/>
  <c r="AV280" i="8"/>
  <c r="W280" i="8" s="1"/>
  <c r="F280" i="8" s="1"/>
  <c r="J280" i="8" s="1"/>
  <c r="AU280" i="8"/>
  <c r="AW279" i="8"/>
  <c r="AV279" i="8"/>
  <c r="W279" i="8" s="1"/>
  <c r="F279" i="8" s="1"/>
  <c r="J279" i="8" s="1"/>
  <c r="AU279" i="8"/>
  <c r="AW278" i="8"/>
  <c r="AV278" i="8"/>
  <c r="W278" i="8" s="1"/>
  <c r="F278" i="8" s="1"/>
  <c r="J278" i="8" s="1"/>
  <c r="AU278" i="8"/>
  <c r="AW277" i="8"/>
  <c r="AV277" i="8"/>
  <c r="W277" i="8" s="1"/>
  <c r="F277" i="8" s="1"/>
  <c r="J277" i="8" s="1"/>
  <c r="AU277" i="8"/>
  <c r="AW276" i="8"/>
  <c r="AV276" i="8"/>
  <c r="W276" i="8" s="1"/>
  <c r="F276" i="8" s="1"/>
  <c r="J276" i="8" s="1"/>
  <c r="AU276" i="8"/>
  <c r="AW275" i="8"/>
  <c r="AV275" i="8"/>
  <c r="W275" i="8" s="1"/>
  <c r="F275" i="8" s="1"/>
  <c r="J275" i="8" s="1"/>
  <c r="AU275" i="8"/>
  <c r="AW274" i="8"/>
  <c r="AV274" i="8"/>
  <c r="W274" i="8" s="1"/>
  <c r="F274" i="8" s="1"/>
  <c r="J274" i="8" s="1"/>
  <c r="AU274" i="8"/>
  <c r="AW273" i="8"/>
  <c r="AV273" i="8"/>
  <c r="W273" i="8" s="1"/>
  <c r="F273" i="8" s="1"/>
  <c r="J273" i="8" s="1"/>
  <c r="AU273" i="8"/>
  <c r="AW272" i="8"/>
  <c r="AV272" i="8"/>
  <c r="W272" i="8" s="1"/>
  <c r="F272" i="8" s="1"/>
  <c r="J272" i="8" s="1"/>
  <c r="AU272" i="8"/>
  <c r="AW271" i="8"/>
  <c r="AV271" i="8"/>
  <c r="W271" i="8" s="1"/>
  <c r="F271" i="8" s="1"/>
  <c r="J271" i="8" s="1"/>
  <c r="AU271" i="8"/>
  <c r="AW270" i="8"/>
  <c r="AV270" i="8"/>
  <c r="W270" i="8" s="1"/>
  <c r="F270" i="8" s="1"/>
  <c r="J270" i="8" s="1"/>
  <c r="AU270" i="8"/>
  <c r="AW269" i="8"/>
  <c r="AV269" i="8"/>
  <c r="W269" i="8" s="1"/>
  <c r="F269" i="8" s="1"/>
  <c r="J269" i="8" s="1"/>
  <c r="AU269" i="8"/>
  <c r="AW268" i="8"/>
  <c r="AV268" i="8"/>
  <c r="W268" i="8" s="1"/>
  <c r="F268" i="8" s="1"/>
  <c r="J268" i="8" s="1"/>
  <c r="AU268" i="8"/>
  <c r="AW267" i="8"/>
  <c r="AV267" i="8"/>
  <c r="W267" i="8" s="1"/>
  <c r="F267" i="8" s="1"/>
  <c r="J267" i="8" s="1"/>
  <c r="AU267" i="8"/>
  <c r="AW266" i="8"/>
  <c r="AV266" i="8"/>
  <c r="W266" i="8" s="1"/>
  <c r="F266" i="8" s="1"/>
  <c r="J266" i="8" s="1"/>
  <c r="AU266" i="8"/>
  <c r="AW265" i="8"/>
  <c r="AV265" i="8"/>
  <c r="W265" i="8" s="1"/>
  <c r="F265" i="8" s="1"/>
  <c r="J265" i="8" s="1"/>
  <c r="AU265" i="8"/>
  <c r="AW264" i="8"/>
  <c r="AV264" i="8"/>
  <c r="W264" i="8" s="1"/>
  <c r="F264" i="8" s="1"/>
  <c r="J264" i="8" s="1"/>
  <c r="AU264" i="8"/>
  <c r="AW263" i="8"/>
  <c r="AV263" i="8"/>
  <c r="W263" i="8" s="1"/>
  <c r="F263" i="8" s="1"/>
  <c r="J263" i="8" s="1"/>
  <c r="AU263" i="8"/>
  <c r="AW262" i="8"/>
  <c r="AV262" i="8"/>
  <c r="W262" i="8" s="1"/>
  <c r="F262" i="8" s="1"/>
  <c r="J262" i="8" s="1"/>
  <c r="AU262" i="8"/>
  <c r="AW261" i="8"/>
  <c r="AV261" i="8"/>
  <c r="W261" i="8" s="1"/>
  <c r="F261" i="8" s="1"/>
  <c r="J261" i="8" s="1"/>
  <c r="AU261" i="8"/>
  <c r="AW260" i="8"/>
  <c r="AV260" i="8"/>
  <c r="W260" i="8" s="1"/>
  <c r="F260" i="8" s="1"/>
  <c r="J260" i="8" s="1"/>
  <c r="AU260" i="8"/>
  <c r="AW259" i="8"/>
  <c r="AV259" i="8"/>
  <c r="W259" i="8" s="1"/>
  <c r="F259" i="8" s="1"/>
  <c r="J259" i="8" s="1"/>
  <c r="AU259" i="8"/>
  <c r="AW258" i="8"/>
  <c r="AV258" i="8"/>
  <c r="W258" i="8" s="1"/>
  <c r="F258" i="8" s="1"/>
  <c r="J258" i="8" s="1"/>
  <c r="AU258" i="8"/>
  <c r="AW257" i="8"/>
  <c r="AV257" i="8"/>
  <c r="W257" i="8" s="1"/>
  <c r="F257" i="8" s="1"/>
  <c r="J257" i="8" s="1"/>
  <c r="AU257" i="8"/>
  <c r="AW256" i="8"/>
  <c r="AV256" i="8"/>
  <c r="W256" i="8" s="1"/>
  <c r="F256" i="8" s="1"/>
  <c r="J256" i="8" s="1"/>
  <c r="AU256" i="8"/>
  <c r="AW255" i="8"/>
  <c r="AV255" i="8"/>
  <c r="W255" i="8" s="1"/>
  <c r="F255" i="8" s="1"/>
  <c r="J255" i="8" s="1"/>
  <c r="AU255" i="8"/>
  <c r="AW254" i="8"/>
  <c r="AV254" i="8"/>
  <c r="W254" i="8" s="1"/>
  <c r="F254" i="8" s="1"/>
  <c r="J254" i="8" s="1"/>
  <c r="AU254" i="8"/>
  <c r="AW253" i="8"/>
  <c r="AV253" i="8"/>
  <c r="W253" i="8" s="1"/>
  <c r="F253" i="8" s="1"/>
  <c r="J253" i="8" s="1"/>
  <c r="AU253" i="8"/>
  <c r="AW252" i="8"/>
  <c r="AV252" i="8"/>
  <c r="W252" i="8" s="1"/>
  <c r="F252" i="8" s="1"/>
  <c r="J252" i="8" s="1"/>
  <c r="AU252" i="8"/>
  <c r="AW251" i="8"/>
  <c r="AV251" i="8"/>
  <c r="W251" i="8" s="1"/>
  <c r="F251" i="8" s="1"/>
  <c r="J251" i="8" s="1"/>
  <c r="AU251" i="8"/>
  <c r="AW250" i="8"/>
  <c r="AV250" i="8"/>
  <c r="W250" i="8" s="1"/>
  <c r="F250" i="8" s="1"/>
  <c r="J250" i="8" s="1"/>
  <c r="AU250" i="8"/>
  <c r="AW249" i="8"/>
  <c r="AV249" i="8"/>
  <c r="W249" i="8" s="1"/>
  <c r="F249" i="8" s="1"/>
  <c r="J249" i="8" s="1"/>
  <c r="AU249" i="8"/>
  <c r="AW248" i="8"/>
  <c r="AV248" i="8"/>
  <c r="W248" i="8" s="1"/>
  <c r="F248" i="8" s="1"/>
  <c r="J248" i="8" s="1"/>
  <c r="AU248" i="8"/>
  <c r="AW247" i="8"/>
  <c r="AV247" i="8"/>
  <c r="W247" i="8" s="1"/>
  <c r="F247" i="8" s="1"/>
  <c r="J247" i="8" s="1"/>
  <c r="AU247" i="8"/>
  <c r="AW246" i="8"/>
  <c r="AV246" i="8"/>
  <c r="W246" i="8" s="1"/>
  <c r="F246" i="8" s="1"/>
  <c r="J246" i="8" s="1"/>
  <c r="AU246" i="8"/>
  <c r="AW245" i="8"/>
  <c r="AV245" i="8"/>
  <c r="W245" i="8" s="1"/>
  <c r="F245" i="8" s="1"/>
  <c r="J245" i="8" s="1"/>
  <c r="AU245" i="8"/>
  <c r="AW244" i="8"/>
  <c r="AV244" i="8"/>
  <c r="W244" i="8" s="1"/>
  <c r="F244" i="8" s="1"/>
  <c r="J244" i="8" s="1"/>
  <c r="AU244" i="8"/>
  <c r="AW243" i="8"/>
  <c r="AV243" i="8"/>
  <c r="W243" i="8" s="1"/>
  <c r="F243" i="8" s="1"/>
  <c r="J243" i="8" s="1"/>
  <c r="AU243" i="8"/>
  <c r="AW242" i="8"/>
  <c r="AV242" i="8"/>
  <c r="W242" i="8" s="1"/>
  <c r="F242" i="8" s="1"/>
  <c r="J242" i="8" s="1"/>
  <c r="AU242" i="8"/>
  <c r="AW241" i="8"/>
  <c r="AV241" i="8"/>
  <c r="W241" i="8" s="1"/>
  <c r="F241" i="8" s="1"/>
  <c r="J241" i="8" s="1"/>
  <c r="AU241" i="8"/>
  <c r="AW240" i="8"/>
  <c r="AV240" i="8"/>
  <c r="W240" i="8" s="1"/>
  <c r="F240" i="8" s="1"/>
  <c r="J240" i="8" s="1"/>
  <c r="AU240" i="8"/>
  <c r="AW239" i="8"/>
  <c r="AV239" i="8"/>
  <c r="W239" i="8" s="1"/>
  <c r="F239" i="8" s="1"/>
  <c r="J239" i="8" s="1"/>
  <c r="AU239" i="8"/>
  <c r="AW238" i="8"/>
  <c r="AV238" i="8"/>
  <c r="W238" i="8" s="1"/>
  <c r="F238" i="8" s="1"/>
  <c r="J238" i="8" s="1"/>
  <c r="AU238" i="8"/>
  <c r="AW237" i="8"/>
  <c r="AV237" i="8"/>
  <c r="W237" i="8" s="1"/>
  <c r="F237" i="8" s="1"/>
  <c r="J237" i="8" s="1"/>
  <c r="AU237" i="8"/>
  <c r="AW236" i="8"/>
  <c r="AV236" i="8"/>
  <c r="W236" i="8" s="1"/>
  <c r="F236" i="8" s="1"/>
  <c r="J236" i="8" s="1"/>
  <c r="AU236" i="8"/>
  <c r="AW235" i="8"/>
  <c r="AV235" i="8"/>
  <c r="W235" i="8" s="1"/>
  <c r="F235" i="8" s="1"/>
  <c r="J235" i="8" s="1"/>
  <c r="AU235" i="8"/>
  <c r="AW234" i="8"/>
  <c r="AV234" i="8"/>
  <c r="W234" i="8" s="1"/>
  <c r="F234" i="8" s="1"/>
  <c r="J234" i="8" s="1"/>
  <c r="AU234" i="8"/>
  <c r="AW233" i="8"/>
  <c r="AV233" i="8"/>
  <c r="W233" i="8" s="1"/>
  <c r="F233" i="8" s="1"/>
  <c r="J233" i="8" s="1"/>
  <c r="AU233" i="8"/>
  <c r="AW232" i="8"/>
  <c r="AV232" i="8"/>
  <c r="W232" i="8" s="1"/>
  <c r="F232" i="8" s="1"/>
  <c r="J232" i="8" s="1"/>
  <c r="AU232" i="8"/>
  <c r="AW231" i="8"/>
  <c r="AV231" i="8"/>
  <c r="W231" i="8" s="1"/>
  <c r="F231" i="8" s="1"/>
  <c r="J231" i="8" s="1"/>
  <c r="AU231" i="8"/>
  <c r="AW230" i="8"/>
  <c r="AV230" i="8"/>
  <c r="W230" i="8" s="1"/>
  <c r="F230" i="8" s="1"/>
  <c r="J230" i="8" s="1"/>
  <c r="AU230" i="8"/>
  <c r="AW229" i="8"/>
  <c r="AV229" i="8"/>
  <c r="W229" i="8" s="1"/>
  <c r="F229" i="8" s="1"/>
  <c r="J229" i="8" s="1"/>
  <c r="AU229" i="8"/>
  <c r="AW228" i="8"/>
  <c r="AV228" i="8"/>
  <c r="W228" i="8" s="1"/>
  <c r="F228" i="8" s="1"/>
  <c r="J228" i="8" s="1"/>
  <c r="AU228" i="8"/>
  <c r="AW227" i="8"/>
  <c r="AV227" i="8"/>
  <c r="W227" i="8" s="1"/>
  <c r="F227" i="8" s="1"/>
  <c r="J227" i="8" s="1"/>
  <c r="AU227" i="8"/>
  <c r="AW226" i="8"/>
  <c r="AV226" i="8"/>
  <c r="W226" i="8" s="1"/>
  <c r="F226" i="8" s="1"/>
  <c r="J226" i="8" s="1"/>
  <c r="AU226" i="8"/>
  <c r="AW225" i="8"/>
  <c r="AV225" i="8"/>
  <c r="W225" i="8" s="1"/>
  <c r="F225" i="8" s="1"/>
  <c r="J225" i="8" s="1"/>
  <c r="AU225" i="8"/>
  <c r="AW224" i="8"/>
  <c r="AV224" i="8"/>
  <c r="W224" i="8" s="1"/>
  <c r="F224" i="8" s="1"/>
  <c r="J224" i="8" s="1"/>
  <c r="AU224" i="8"/>
  <c r="AW223" i="8"/>
  <c r="AV223" i="8"/>
  <c r="W223" i="8" s="1"/>
  <c r="F223" i="8" s="1"/>
  <c r="J223" i="8" s="1"/>
  <c r="AU223" i="8"/>
  <c r="AW222" i="8"/>
  <c r="AV222" i="8"/>
  <c r="W222" i="8" s="1"/>
  <c r="F222" i="8" s="1"/>
  <c r="J222" i="8" s="1"/>
  <c r="AU222" i="8"/>
  <c r="AW221" i="8"/>
  <c r="AV221" i="8"/>
  <c r="W221" i="8" s="1"/>
  <c r="F221" i="8" s="1"/>
  <c r="J221" i="8" s="1"/>
  <c r="AU221" i="8"/>
  <c r="AW220" i="8"/>
  <c r="AV220" i="8"/>
  <c r="W220" i="8" s="1"/>
  <c r="F220" i="8" s="1"/>
  <c r="J220" i="8" s="1"/>
  <c r="AU220" i="8"/>
  <c r="AW219" i="8"/>
  <c r="AV219" i="8"/>
  <c r="W219" i="8" s="1"/>
  <c r="F219" i="8" s="1"/>
  <c r="J219" i="8" s="1"/>
  <c r="AU219" i="8"/>
  <c r="AW218" i="8"/>
  <c r="AV218" i="8"/>
  <c r="W218" i="8" s="1"/>
  <c r="F218" i="8" s="1"/>
  <c r="J218" i="8" s="1"/>
  <c r="AU218" i="8"/>
  <c r="AW217" i="8"/>
  <c r="AV217" i="8"/>
  <c r="W217" i="8" s="1"/>
  <c r="F217" i="8" s="1"/>
  <c r="J217" i="8" s="1"/>
  <c r="AU217" i="8"/>
  <c r="AW216" i="8"/>
  <c r="AV216" i="8"/>
  <c r="W216" i="8" s="1"/>
  <c r="F216" i="8" s="1"/>
  <c r="J216" i="8" s="1"/>
  <c r="AU216" i="8"/>
  <c r="AW215" i="8"/>
  <c r="AV215" i="8"/>
  <c r="W215" i="8" s="1"/>
  <c r="F215" i="8" s="1"/>
  <c r="J215" i="8" s="1"/>
  <c r="AU215" i="8"/>
  <c r="AW214" i="8"/>
  <c r="AV214" i="8"/>
  <c r="W214" i="8" s="1"/>
  <c r="F214" i="8" s="1"/>
  <c r="J214" i="8" s="1"/>
  <c r="AU214" i="8"/>
  <c r="AW213" i="8"/>
  <c r="AV213" i="8"/>
  <c r="W213" i="8" s="1"/>
  <c r="F213" i="8" s="1"/>
  <c r="J213" i="8" s="1"/>
  <c r="AU213" i="8"/>
  <c r="AW212" i="8"/>
  <c r="AV212" i="8"/>
  <c r="W212" i="8" s="1"/>
  <c r="F212" i="8" s="1"/>
  <c r="J212" i="8" s="1"/>
  <c r="AU212" i="8"/>
  <c r="AW211" i="8"/>
  <c r="AV211" i="8"/>
  <c r="W211" i="8" s="1"/>
  <c r="F211" i="8" s="1"/>
  <c r="J211" i="8" s="1"/>
  <c r="AU211" i="8"/>
  <c r="AW210" i="8"/>
  <c r="AV210" i="8"/>
  <c r="W210" i="8" s="1"/>
  <c r="F210" i="8" s="1"/>
  <c r="J210" i="8" s="1"/>
  <c r="AU210" i="8"/>
  <c r="AW209" i="8"/>
  <c r="AV209" i="8"/>
  <c r="W209" i="8" s="1"/>
  <c r="F209" i="8" s="1"/>
  <c r="J209" i="8" s="1"/>
  <c r="AU209" i="8"/>
  <c r="AW208" i="8"/>
  <c r="AV208" i="8"/>
  <c r="W208" i="8" s="1"/>
  <c r="F208" i="8" s="1"/>
  <c r="J208" i="8" s="1"/>
  <c r="AU208" i="8"/>
  <c r="AW207" i="8"/>
  <c r="AV207" i="8"/>
  <c r="W207" i="8" s="1"/>
  <c r="F207" i="8" s="1"/>
  <c r="J207" i="8" s="1"/>
  <c r="AU207" i="8"/>
  <c r="AW206" i="8"/>
  <c r="AV206" i="8"/>
  <c r="W206" i="8" s="1"/>
  <c r="F206" i="8" s="1"/>
  <c r="J206" i="8" s="1"/>
  <c r="AU206" i="8"/>
  <c r="AW205" i="8"/>
  <c r="AV205" i="8"/>
  <c r="W205" i="8" s="1"/>
  <c r="F205" i="8" s="1"/>
  <c r="J205" i="8" s="1"/>
  <c r="AU205" i="8"/>
  <c r="AW204" i="8"/>
  <c r="AV204" i="8"/>
  <c r="W204" i="8" s="1"/>
  <c r="F204" i="8" s="1"/>
  <c r="J204" i="8" s="1"/>
  <c r="AU204" i="8"/>
  <c r="AW203" i="8"/>
  <c r="AV203" i="8"/>
  <c r="W203" i="8" s="1"/>
  <c r="F203" i="8" s="1"/>
  <c r="J203" i="8" s="1"/>
  <c r="AU203" i="8"/>
  <c r="AW202" i="8"/>
  <c r="AV202" i="8"/>
  <c r="W202" i="8" s="1"/>
  <c r="F202" i="8" s="1"/>
  <c r="J202" i="8" s="1"/>
  <c r="AU202" i="8"/>
  <c r="AW201" i="8"/>
  <c r="AV201" i="8"/>
  <c r="W201" i="8" s="1"/>
  <c r="F201" i="8" s="1"/>
  <c r="J201" i="8" s="1"/>
  <c r="AU201" i="8"/>
  <c r="AW200" i="8"/>
  <c r="AV200" i="8"/>
  <c r="W200" i="8" s="1"/>
  <c r="F200" i="8" s="1"/>
  <c r="J200" i="8" s="1"/>
  <c r="AU200" i="8"/>
  <c r="AW199" i="8"/>
  <c r="AV199" i="8"/>
  <c r="W199" i="8" s="1"/>
  <c r="F199" i="8" s="1"/>
  <c r="J199" i="8" s="1"/>
  <c r="AU199" i="8"/>
  <c r="AW198" i="8"/>
  <c r="AV198" i="8"/>
  <c r="W198" i="8" s="1"/>
  <c r="F198" i="8" s="1"/>
  <c r="J198" i="8" s="1"/>
  <c r="AU198" i="8"/>
  <c r="AW197" i="8"/>
  <c r="AV197" i="8"/>
  <c r="W197" i="8" s="1"/>
  <c r="F197" i="8" s="1"/>
  <c r="J197" i="8" s="1"/>
  <c r="AU197" i="8"/>
  <c r="AW196" i="8"/>
  <c r="AV196" i="8"/>
  <c r="W196" i="8" s="1"/>
  <c r="F196" i="8" s="1"/>
  <c r="J196" i="8" s="1"/>
  <c r="AU196" i="8"/>
  <c r="AW195" i="8"/>
  <c r="AV195" i="8"/>
  <c r="W195" i="8" s="1"/>
  <c r="F195" i="8" s="1"/>
  <c r="J195" i="8" s="1"/>
  <c r="AU195" i="8"/>
  <c r="AW194" i="8"/>
  <c r="AV194" i="8"/>
  <c r="W194" i="8" s="1"/>
  <c r="F194" i="8" s="1"/>
  <c r="J194" i="8" s="1"/>
  <c r="AU194" i="8"/>
  <c r="AW193" i="8"/>
  <c r="AV193" i="8"/>
  <c r="W193" i="8" s="1"/>
  <c r="F193" i="8" s="1"/>
  <c r="J193" i="8" s="1"/>
  <c r="AU193" i="8"/>
  <c r="AW192" i="8"/>
  <c r="AV192" i="8"/>
  <c r="W192" i="8" s="1"/>
  <c r="F192" i="8" s="1"/>
  <c r="J192" i="8" s="1"/>
  <c r="AU192" i="8"/>
  <c r="AW191" i="8"/>
  <c r="AV191" i="8"/>
  <c r="W191" i="8" s="1"/>
  <c r="F191" i="8" s="1"/>
  <c r="J191" i="8" s="1"/>
  <c r="AU191" i="8"/>
  <c r="AW190" i="8"/>
  <c r="AV190" i="8"/>
  <c r="W190" i="8" s="1"/>
  <c r="F190" i="8" s="1"/>
  <c r="J190" i="8" s="1"/>
  <c r="AU190" i="8"/>
  <c r="AW189" i="8"/>
  <c r="AV189" i="8"/>
  <c r="W189" i="8" s="1"/>
  <c r="F189" i="8" s="1"/>
  <c r="J189" i="8" s="1"/>
  <c r="AU189" i="8"/>
  <c r="AW188" i="8"/>
  <c r="AV188" i="8"/>
  <c r="W188" i="8" s="1"/>
  <c r="F188" i="8" s="1"/>
  <c r="J188" i="8" s="1"/>
  <c r="AU188" i="8"/>
  <c r="AW187" i="8"/>
  <c r="AV187" i="8"/>
  <c r="W187" i="8" s="1"/>
  <c r="F187" i="8" s="1"/>
  <c r="J187" i="8" s="1"/>
  <c r="AU187" i="8"/>
  <c r="AW186" i="8"/>
  <c r="AV186" i="8"/>
  <c r="W186" i="8" s="1"/>
  <c r="F186" i="8" s="1"/>
  <c r="J186" i="8" s="1"/>
  <c r="AU186" i="8"/>
  <c r="AW185" i="8"/>
  <c r="AV185" i="8"/>
  <c r="W185" i="8" s="1"/>
  <c r="F185" i="8" s="1"/>
  <c r="J185" i="8" s="1"/>
  <c r="AU185" i="8"/>
  <c r="AW184" i="8"/>
  <c r="AV184" i="8"/>
  <c r="W184" i="8" s="1"/>
  <c r="F184" i="8" s="1"/>
  <c r="J184" i="8" s="1"/>
  <c r="AU184" i="8"/>
  <c r="AW183" i="8"/>
  <c r="AV183" i="8"/>
  <c r="W183" i="8" s="1"/>
  <c r="F183" i="8" s="1"/>
  <c r="J183" i="8" s="1"/>
  <c r="AU183" i="8"/>
  <c r="AW182" i="8"/>
  <c r="AV182" i="8"/>
  <c r="W182" i="8" s="1"/>
  <c r="F182" i="8" s="1"/>
  <c r="J182" i="8" s="1"/>
  <c r="AU182" i="8"/>
  <c r="AW181" i="8"/>
  <c r="AV181" i="8"/>
  <c r="W181" i="8" s="1"/>
  <c r="F181" i="8" s="1"/>
  <c r="J181" i="8" s="1"/>
  <c r="AU181" i="8"/>
  <c r="AW180" i="8"/>
  <c r="AV180" i="8"/>
  <c r="W180" i="8" s="1"/>
  <c r="F180" i="8" s="1"/>
  <c r="J180" i="8" s="1"/>
  <c r="AU180" i="8"/>
  <c r="AW179" i="8"/>
  <c r="AV179" i="8"/>
  <c r="W179" i="8" s="1"/>
  <c r="F179" i="8" s="1"/>
  <c r="J179" i="8" s="1"/>
  <c r="AU179" i="8"/>
  <c r="AW178" i="8"/>
  <c r="AV178" i="8"/>
  <c r="W178" i="8" s="1"/>
  <c r="F178" i="8" s="1"/>
  <c r="J178" i="8" s="1"/>
  <c r="AU178" i="8"/>
  <c r="AW177" i="8"/>
  <c r="AV177" i="8"/>
  <c r="W177" i="8" s="1"/>
  <c r="F177" i="8" s="1"/>
  <c r="J177" i="8" s="1"/>
  <c r="AU177" i="8"/>
  <c r="AW176" i="8"/>
  <c r="AV176" i="8"/>
  <c r="W176" i="8" s="1"/>
  <c r="F176" i="8" s="1"/>
  <c r="J176" i="8" s="1"/>
  <c r="AU176" i="8"/>
  <c r="AW175" i="8"/>
  <c r="AV175" i="8"/>
  <c r="W175" i="8" s="1"/>
  <c r="F175" i="8" s="1"/>
  <c r="J175" i="8" s="1"/>
  <c r="AU175" i="8"/>
  <c r="AW174" i="8"/>
  <c r="AV174" i="8"/>
  <c r="W174" i="8" s="1"/>
  <c r="F174" i="8" s="1"/>
  <c r="J174" i="8" s="1"/>
  <c r="AU174" i="8"/>
  <c r="AW173" i="8"/>
  <c r="AV173" i="8"/>
  <c r="W173" i="8" s="1"/>
  <c r="F173" i="8" s="1"/>
  <c r="J173" i="8" s="1"/>
  <c r="AU173" i="8"/>
  <c r="AW172" i="8"/>
  <c r="AV172" i="8"/>
  <c r="W172" i="8" s="1"/>
  <c r="F172" i="8" s="1"/>
  <c r="J172" i="8" s="1"/>
  <c r="AU172" i="8"/>
  <c r="AW171" i="8"/>
  <c r="AV171" i="8"/>
  <c r="W171" i="8" s="1"/>
  <c r="F171" i="8" s="1"/>
  <c r="J171" i="8" s="1"/>
  <c r="AU171" i="8"/>
  <c r="AW170" i="8"/>
  <c r="AV170" i="8"/>
  <c r="W170" i="8" s="1"/>
  <c r="F170" i="8" s="1"/>
  <c r="J170" i="8" s="1"/>
  <c r="AU170" i="8"/>
  <c r="AW169" i="8"/>
  <c r="AV169" i="8"/>
  <c r="W169" i="8" s="1"/>
  <c r="F169" i="8" s="1"/>
  <c r="J169" i="8" s="1"/>
  <c r="AU169" i="8"/>
  <c r="AW168" i="8"/>
  <c r="AV168" i="8"/>
  <c r="W168" i="8" s="1"/>
  <c r="F168" i="8" s="1"/>
  <c r="J168" i="8" s="1"/>
  <c r="AU168" i="8"/>
  <c r="AW167" i="8"/>
  <c r="AV167" i="8"/>
  <c r="W167" i="8" s="1"/>
  <c r="F167" i="8" s="1"/>
  <c r="J167" i="8" s="1"/>
  <c r="AU167" i="8"/>
  <c r="AW166" i="8"/>
  <c r="AV166" i="8"/>
  <c r="W166" i="8" s="1"/>
  <c r="F166" i="8" s="1"/>
  <c r="J166" i="8" s="1"/>
  <c r="AU166" i="8"/>
  <c r="AW165" i="8"/>
  <c r="AV165" i="8"/>
  <c r="W165" i="8" s="1"/>
  <c r="F165" i="8" s="1"/>
  <c r="J165" i="8" s="1"/>
  <c r="AU165" i="8"/>
  <c r="AW164" i="8"/>
  <c r="AV164" i="8"/>
  <c r="W164" i="8" s="1"/>
  <c r="F164" i="8" s="1"/>
  <c r="J164" i="8" s="1"/>
  <c r="AU164" i="8"/>
  <c r="AW163" i="8"/>
  <c r="AV163" i="8"/>
  <c r="W163" i="8" s="1"/>
  <c r="F163" i="8" s="1"/>
  <c r="J163" i="8" s="1"/>
  <c r="AU163" i="8"/>
  <c r="AW162" i="8"/>
  <c r="AV162" i="8"/>
  <c r="W162" i="8" s="1"/>
  <c r="F162" i="8" s="1"/>
  <c r="J162" i="8" s="1"/>
  <c r="AU162" i="8"/>
  <c r="AW161" i="8"/>
  <c r="AV161" i="8"/>
  <c r="W161" i="8" s="1"/>
  <c r="F161" i="8" s="1"/>
  <c r="J161" i="8" s="1"/>
  <c r="AU161" i="8"/>
  <c r="AW160" i="8"/>
  <c r="AV160" i="8"/>
  <c r="W160" i="8" s="1"/>
  <c r="F160" i="8" s="1"/>
  <c r="J160" i="8" s="1"/>
  <c r="AU160" i="8"/>
  <c r="AW159" i="8"/>
  <c r="AV159" i="8"/>
  <c r="W159" i="8" s="1"/>
  <c r="F159" i="8" s="1"/>
  <c r="J159" i="8" s="1"/>
  <c r="AU159" i="8"/>
  <c r="AW158" i="8"/>
  <c r="AV158" i="8"/>
  <c r="W158" i="8" s="1"/>
  <c r="F158" i="8" s="1"/>
  <c r="J158" i="8" s="1"/>
  <c r="AU158" i="8"/>
  <c r="AW157" i="8"/>
  <c r="AV157" i="8"/>
  <c r="W157" i="8" s="1"/>
  <c r="F157" i="8" s="1"/>
  <c r="J157" i="8" s="1"/>
  <c r="AU157" i="8"/>
  <c r="AW156" i="8"/>
  <c r="AV156" i="8"/>
  <c r="W156" i="8" s="1"/>
  <c r="F156" i="8" s="1"/>
  <c r="J156" i="8" s="1"/>
  <c r="AU156" i="8"/>
  <c r="AW155" i="8"/>
  <c r="AV155" i="8"/>
  <c r="W155" i="8" s="1"/>
  <c r="F155" i="8" s="1"/>
  <c r="J155" i="8" s="1"/>
  <c r="AU155" i="8"/>
  <c r="AW154" i="8"/>
  <c r="AV154" i="8"/>
  <c r="W154" i="8" s="1"/>
  <c r="F154" i="8" s="1"/>
  <c r="J154" i="8" s="1"/>
  <c r="AU154" i="8"/>
  <c r="AW153" i="8"/>
  <c r="AV153" i="8"/>
  <c r="W153" i="8" s="1"/>
  <c r="F153" i="8" s="1"/>
  <c r="J153" i="8" s="1"/>
  <c r="AU153" i="8"/>
  <c r="AW152" i="8"/>
  <c r="AV152" i="8"/>
  <c r="W152" i="8" s="1"/>
  <c r="F152" i="8" s="1"/>
  <c r="J152" i="8" s="1"/>
  <c r="AU152" i="8"/>
  <c r="AW151" i="8"/>
  <c r="AV151" i="8"/>
  <c r="W151" i="8" s="1"/>
  <c r="F151" i="8" s="1"/>
  <c r="J151" i="8" s="1"/>
  <c r="AU151" i="8"/>
  <c r="AW150" i="8"/>
  <c r="AV150" i="8"/>
  <c r="W150" i="8" s="1"/>
  <c r="F150" i="8" s="1"/>
  <c r="J150" i="8" s="1"/>
  <c r="AU150" i="8"/>
  <c r="AW149" i="8"/>
  <c r="AV149" i="8"/>
  <c r="W149" i="8" s="1"/>
  <c r="F149" i="8" s="1"/>
  <c r="J149" i="8" s="1"/>
  <c r="AU149" i="8"/>
  <c r="AW148" i="8"/>
  <c r="AV148" i="8"/>
  <c r="W148" i="8" s="1"/>
  <c r="F148" i="8" s="1"/>
  <c r="J148" i="8" s="1"/>
  <c r="AU148" i="8"/>
  <c r="AW147" i="8"/>
  <c r="AV147" i="8"/>
  <c r="W147" i="8" s="1"/>
  <c r="F147" i="8" s="1"/>
  <c r="J147" i="8" s="1"/>
  <c r="AU147" i="8"/>
  <c r="AW146" i="8"/>
  <c r="AV146" i="8"/>
  <c r="W146" i="8" s="1"/>
  <c r="F146" i="8" s="1"/>
  <c r="J146" i="8" s="1"/>
  <c r="AU146" i="8"/>
  <c r="AW145" i="8"/>
  <c r="AV145" i="8"/>
  <c r="W145" i="8" s="1"/>
  <c r="F145" i="8" s="1"/>
  <c r="J145" i="8" s="1"/>
  <c r="AU145" i="8"/>
  <c r="AW144" i="8"/>
  <c r="AV144" i="8"/>
  <c r="W144" i="8" s="1"/>
  <c r="F144" i="8" s="1"/>
  <c r="J144" i="8" s="1"/>
  <c r="AU144" i="8"/>
  <c r="AW143" i="8"/>
  <c r="AV143" i="8"/>
  <c r="W143" i="8" s="1"/>
  <c r="F143" i="8" s="1"/>
  <c r="J143" i="8" s="1"/>
  <c r="AU143" i="8"/>
  <c r="AW142" i="8"/>
  <c r="AV142" i="8"/>
  <c r="W142" i="8" s="1"/>
  <c r="F142" i="8" s="1"/>
  <c r="J142" i="8" s="1"/>
  <c r="AU142" i="8"/>
  <c r="AW141" i="8"/>
  <c r="AV141" i="8"/>
  <c r="W141" i="8" s="1"/>
  <c r="F141" i="8" s="1"/>
  <c r="J141" i="8" s="1"/>
  <c r="AU141" i="8"/>
  <c r="AW140" i="8"/>
  <c r="AV140" i="8"/>
  <c r="W140" i="8" s="1"/>
  <c r="F140" i="8" s="1"/>
  <c r="J140" i="8" s="1"/>
  <c r="AU140" i="8"/>
  <c r="AW139" i="8"/>
  <c r="AV139" i="8"/>
  <c r="W139" i="8" s="1"/>
  <c r="F139" i="8" s="1"/>
  <c r="J139" i="8" s="1"/>
  <c r="AU139" i="8"/>
  <c r="AW138" i="8"/>
  <c r="AV138" i="8"/>
  <c r="W138" i="8" s="1"/>
  <c r="F138" i="8" s="1"/>
  <c r="J138" i="8" s="1"/>
  <c r="AU138" i="8"/>
  <c r="AW137" i="8"/>
  <c r="AV137" i="8"/>
  <c r="W137" i="8" s="1"/>
  <c r="F137" i="8" s="1"/>
  <c r="J137" i="8" s="1"/>
  <c r="AU137" i="8"/>
  <c r="AW136" i="8"/>
  <c r="AV136" i="8"/>
  <c r="W136" i="8" s="1"/>
  <c r="F136" i="8" s="1"/>
  <c r="J136" i="8" s="1"/>
  <c r="AU136" i="8"/>
  <c r="AW135" i="8"/>
  <c r="AV135" i="8"/>
  <c r="W135" i="8" s="1"/>
  <c r="F135" i="8" s="1"/>
  <c r="J135" i="8" s="1"/>
  <c r="AU135" i="8"/>
  <c r="AW134" i="8"/>
  <c r="AV134" i="8"/>
  <c r="W134" i="8" s="1"/>
  <c r="F134" i="8" s="1"/>
  <c r="J134" i="8" s="1"/>
  <c r="AU134" i="8"/>
  <c r="AW133" i="8"/>
  <c r="AV133" i="8"/>
  <c r="W133" i="8" s="1"/>
  <c r="F133" i="8" s="1"/>
  <c r="J133" i="8" s="1"/>
  <c r="AU133" i="8"/>
  <c r="AW132" i="8"/>
  <c r="AV132" i="8"/>
  <c r="W132" i="8" s="1"/>
  <c r="F132" i="8" s="1"/>
  <c r="J132" i="8" s="1"/>
  <c r="AU132" i="8"/>
  <c r="AW131" i="8"/>
  <c r="AV131" i="8"/>
  <c r="W131" i="8" s="1"/>
  <c r="F131" i="8" s="1"/>
  <c r="J131" i="8" s="1"/>
  <c r="AW130" i="8"/>
  <c r="AV130" i="8"/>
  <c r="W130" i="8" s="1"/>
  <c r="F130" i="8" s="1"/>
  <c r="J130" i="8" s="1"/>
  <c r="AU130" i="8"/>
  <c r="AW129" i="8"/>
  <c r="AV129" i="8"/>
  <c r="W129" i="8" s="1"/>
  <c r="F129" i="8" s="1"/>
  <c r="J129" i="8" s="1"/>
  <c r="AU129" i="8"/>
  <c r="AW128" i="8"/>
  <c r="AV128" i="8"/>
  <c r="W128" i="8" s="1"/>
  <c r="F128" i="8" s="1"/>
  <c r="J128" i="8" s="1"/>
  <c r="AU128" i="8"/>
  <c r="AW127" i="8"/>
  <c r="AV127" i="8"/>
  <c r="W127" i="8" s="1"/>
  <c r="F127" i="8" s="1"/>
  <c r="J127" i="8" s="1"/>
  <c r="AU127" i="8"/>
  <c r="AW126" i="8"/>
  <c r="AV126" i="8"/>
  <c r="W126" i="8" s="1"/>
  <c r="F126" i="8" s="1"/>
  <c r="J126" i="8" s="1"/>
  <c r="AU126" i="8"/>
  <c r="AW125" i="8"/>
  <c r="AV125" i="8"/>
  <c r="W125" i="8" s="1"/>
  <c r="F125" i="8" s="1"/>
  <c r="J125" i="8" s="1"/>
  <c r="AU125" i="8"/>
  <c r="AW124" i="8"/>
  <c r="AV124" i="8"/>
  <c r="W124" i="8" s="1"/>
  <c r="F124" i="8" s="1"/>
  <c r="J124" i="8" s="1"/>
  <c r="AU124" i="8"/>
  <c r="AW123" i="8"/>
  <c r="AV123" i="8"/>
  <c r="W123" i="8" s="1"/>
  <c r="F123" i="8" s="1"/>
  <c r="J123" i="8" s="1"/>
  <c r="AU123" i="8"/>
  <c r="AW122" i="8"/>
  <c r="AV122" i="8"/>
  <c r="W122" i="8" s="1"/>
  <c r="F122" i="8" s="1"/>
  <c r="J122" i="8" s="1"/>
  <c r="AU122" i="8"/>
  <c r="AW121" i="8"/>
  <c r="AV121" i="8"/>
  <c r="W121" i="8" s="1"/>
  <c r="F121" i="8" s="1"/>
  <c r="J121" i="8" s="1"/>
  <c r="AU121" i="8"/>
  <c r="AW120" i="8"/>
  <c r="AV120" i="8"/>
  <c r="W120" i="8" s="1"/>
  <c r="F120" i="8" s="1"/>
  <c r="J120" i="8" s="1"/>
  <c r="AU120" i="8"/>
  <c r="AW119" i="8"/>
  <c r="AV119" i="8"/>
  <c r="W119" i="8" s="1"/>
  <c r="F119" i="8" s="1"/>
  <c r="J119" i="8" s="1"/>
  <c r="AU119" i="8"/>
  <c r="AW118" i="8"/>
  <c r="AV118" i="8"/>
  <c r="W118" i="8" s="1"/>
  <c r="F118" i="8" s="1"/>
  <c r="J118" i="8" s="1"/>
  <c r="AU118" i="8"/>
  <c r="AW117" i="8"/>
  <c r="AV117" i="8"/>
  <c r="W117" i="8" s="1"/>
  <c r="F117" i="8" s="1"/>
  <c r="J117" i="8" s="1"/>
  <c r="AU117" i="8"/>
  <c r="AW116" i="8"/>
  <c r="AV116" i="8"/>
  <c r="W116" i="8" s="1"/>
  <c r="F116" i="8" s="1"/>
  <c r="J116" i="8" s="1"/>
  <c r="AU116" i="8"/>
  <c r="AW115" i="8"/>
  <c r="AV115" i="8"/>
  <c r="W115" i="8" s="1"/>
  <c r="F115" i="8" s="1"/>
  <c r="J115" i="8" s="1"/>
  <c r="AU115" i="8"/>
  <c r="AW114" i="8"/>
  <c r="AV114" i="8"/>
  <c r="W114" i="8" s="1"/>
  <c r="F114" i="8" s="1"/>
  <c r="J114" i="8" s="1"/>
  <c r="AU114" i="8"/>
  <c r="AW113" i="8"/>
  <c r="AV113" i="8"/>
  <c r="W113" i="8" s="1"/>
  <c r="F113" i="8" s="1"/>
  <c r="J113" i="8" s="1"/>
  <c r="AU113" i="8"/>
  <c r="AW112" i="8"/>
  <c r="AV112" i="8"/>
  <c r="W112" i="8" s="1"/>
  <c r="F112" i="8" s="1"/>
  <c r="J112" i="8" s="1"/>
  <c r="AU112" i="8"/>
  <c r="AW111" i="8"/>
  <c r="AV111" i="8"/>
  <c r="W111" i="8" s="1"/>
  <c r="F111" i="8" s="1"/>
  <c r="J111" i="8" s="1"/>
  <c r="AU111" i="8"/>
  <c r="AW110" i="8"/>
  <c r="AV110" i="8"/>
  <c r="W110" i="8" s="1"/>
  <c r="F110" i="8" s="1"/>
  <c r="J110" i="8" s="1"/>
  <c r="AU110" i="8"/>
  <c r="AW109" i="8"/>
  <c r="AV109" i="8"/>
  <c r="W109" i="8" s="1"/>
  <c r="F109" i="8" s="1"/>
  <c r="J109" i="8" s="1"/>
  <c r="AU109" i="8"/>
  <c r="AW108" i="8"/>
  <c r="AV108" i="8"/>
  <c r="W108" i="8" s="1"/>
  <c r="F108" i="8" s="1"/>
  <c r="J108" i="8" s="1"/>
  <c r="AU108" i="8"/>
  <c r="AW107" i="8"/>
  <c r="AV107" i="8"/>
  <c r="W107" i="8" s="1"/>
  <c r="F107" i="8" s="1"/>
  <c r="J107" i="8" s="1"/>
  <c r="AU107" i="8"/>
  <c r="AW106" i="8"/>
  <c r="AV106" i="8"/>
  <c r="W106" i="8" s="1"/>
  <c r="F106" i="8" s="1"/>
  <c r="J106" i="8" s="1"/>
  <c r="AU106" i="8"/>
  <c r="AW105" i="8"/>
  <c r="AV105" i="8"/>
  <c r="W105" i="8" s="1"/>
  <c r="F105" i="8" s="1"/>
  <c r="J105" i="8" s="1"/>
  <c r="AU105" i="8"/>
  <c r="AW104" i="8"/>
  <c r="AV104" i="8"/>
  <c r="W104" i="8" s="1"/>
  <c r="F104" i="8" s="1"/>
  <c r="J104" i="8" s="1"/>
  <c r="AU104" i="8"/>
  <c r="AW103" i="8"/>
  <c r="AV103" i="8"/>
  <c r="W103" i="8" s="1"/>
  <c r="F103" i="8" s="1"/>
  <c r="J103" i="8" s="1"/>
  <c r="AU103" i="8"/>
  <c r="AW102" i="8"/>
  <c r="AV102" i="8"/>
  <c r="W102" i="8" s="1"/>
  <c r="F102" i="8" s="1"/>
  <c r="J102" i="8" s="1"/>
  <c r="AU102" i="8"/>
  <c r="AW101" i="8"/>
  <c r="AV101" i="8"/>
  <c r="W101" i="8" s="1"/>
  <c r="F101" i="8" s="1"/>
  <c r="J101" i="8" s="1"/>
  <c r="AU101" i="8"/>
  <c r="AW100" i="8"/>
  <c r="AV100" i="8"/>
  <c r="W100" i="8" s="1"/>
  <c r="F100" i="8" s="1"/>
  <c r="J100" i="8" s="1"/>
  <c r="AU100" i="8"/>
  <c r="AW99" i="8"/>
  <c r="AV99" i="8"/>
  <c r="W99" i="8" s="1"/>
  <c r="F99" i="8" s="1"/>
  <c r="J99" i="8" s="1"/>
  <c r="AU99" i="8"/>
  <c r="AW98" i="8"/>
  <c r="AV98" i="8"/>
  <c r="W98" i="8" s="1"/>
  <c r="F98" i="8" s="1"/>
  <c r="J98" i="8" s="1"/>
  <c r="AU98" i="8"/>
  <c r="AW97" i="8"/>
  <c r="AV97" i="8"/>
  <c r="W97" i="8" s="1"/>
  <c r="F97" i="8" s="1"/>
  <c r="J97" i="8" s="1"/>
  <c r="AU97" i="8"/>
  <c r="AW96" i="8"/>
  <c r="AV96" i="8"/>
  <c r="W96" i="8" s="1"/>
  <c r="F96" i="8" s="1"/>
  <c r="J96" i="8" s="1"/>
  <c r="AU96" i="8"/>
  <c r="AW95" i="8"/>
  <c r="AV95" i="8"/>
  <c r="W95" i="8" s="1"/>
  <c r="F95" i="8" s="1"/>
  <c r="J95" i="8" s="1"/>
  <c r="AU95" i="8"/>
  <c r="AW94" i="8"/>
  <c r="AV94" i="8"/>
  <c r="W94" i="8" s="1"/>
  <c r="F94" i="8" s="1"/>
  <c r="J94" i="8" s="1"/>
  <c r="AU94" i="8"/>
  <c r="AW93" i="8"/>
  <c r="AV93" i="8"/>
  <c r="W93" i="8" s="1"/>
  <c r="F93" i="8" s="1"/>
  <c r="J93" i="8" s="1"/>
  <c r="AU93" i="8"/>
  <c r="AW92" i="8"/>
  <c r="AV92" i="8"/>
  <c r="W92" i="8" s="1"/>
  <c r="F92" i="8" s="1"/>
  <c r="J92" i="8" s="1"/>
  <c r="AU92" i="8"/>
  <c r="AW91" i="8"/>
  <c r="AV91" i="8"/>
  <c r="W91" i="8" s="1"/>
  <c r="F91" i="8" s="1"/>
  <c r="J91" i="8" s="1"/>
  <c r="AU91" i="8"/>
  <c r="AW90" i="8"/>
  <c r="AV90" i="8"/>
  <c r="W90" i="8" s="1"/>
  <c r="F90" i="8" s="1"/>
  <c r="J90" i="8" s="1"/>
  <c r="AU90" i="8"/>
  <c r="AW89" i="8"/>
  <c r="AV89" i="8"/>
  <c r="W89" i="8" s="1"/>
  <c r="F89" i="8" s="1"/>
  <c r="J89" i="8" s="1"/>
  <c r="AU89" i="8"/>
  <c r="AW88" i="8"/>
  <c r="AV88" i="8"/>
  <c r="W88" i="8" s="1"/>
  <c r="F88" i="8" s="1"/>
  <c r="J88" i="8" s="1"/>
  <c r="AU88" i="8"/>
  <c r="AW87" i="8"/>
  <c r="AV87" i="8"/>
  <c r="W87" i="8" s="1"/>
  <c r="F87" i="8" s="1"/>
  <c r="J87" i="8" s="1"/>
  <c r="AU87" i="8"/>
  <c r="AW86" i="8"/>
  <c r="AV86" i="8"/>
  <c r="W86" i="8" s="1"/>
  <c r="F86" i="8" s="1"/>
  <c r="J86" i="8" s="1"/>
  <c r="AU86" i="8"/>
  <c r="AW85" i="8"/>
  <c r="AV85" i="8"/>
  <c r="W85" i="8" s="1"/>
  <c r="F85" i="8" s="1"/>
  <c r="J85" i="8" s="1"/>
  <c r="AU85" i="8"/>
  <c r="AW84" i="8"/>
  <c r="AV84" i="8"/>
  <c r="W84" i="8" s="1"/>
  <c r="F84" i="8" s="1"/>
  <c r="J84" i="8" s="1"/>
  <c r="AU84" i="8"/>
  <c r="AW83" i="8"/>
  <c r="AV83" i="8"/>
  <c r="W83" i="8" s="1"/>
  <c r="F83" i="8" s="1"/>
  <c r="J83" i="8" s="1"/>
  <c r="AU83" i="8"/>
  <c r="AW82" i="8"/>
  <c r="AV82" i="8"/>
  <c r="W82" i="8" s="1"/>
  <c r="F82" i="8" s="1"/>
  <c r="J82" i="8" s="1"/>
  <c r="AU82" i="8"/>
  <c r="AW81" i="8"/>
  <c r="AV81" i="8"/>
  <c r="W81" i="8" s="1"/>
  <c r="F81" i="8" s="1"/>
  <c r="J81" i="8" s="1"/>
  <c r="AU81" i="8"/>
  <c r="AW80" i="8"/>
  <c r="AV80" i="8"/>
  <c r="W80" i="8" s="1"/>
  <c r="F80" i="8" s="1"/>
  <c r="J80" i="8" s="1"/>
  <c r="AU80" i="8"/>
  <c r="AW79" i="8"/>
  <c r="AV79" i="8"/>
  <c r="W79" i="8" s="1"/>
  <c r="F79" i="8" s="1"/>
  <c r="J79" i="8" s="1"/>
  <c r="AU79" i="8"/>
  <c r="AW78" i="8"/>
  <c r="AV78" i="8"/>
  <c r="W78" i="8" s="1"/>
  <c r="F78" i="8" s="1"/>
  <c r="J78" i="8" s="1"/>
  <c r="AU78" i="8"/>
  <c r="AW77" i="8"/>
  <c r="AV77" i="8"/>
  <c r="W77" i="8" s="1"/>
  <c r="F77" i="8" s="1"/>
  <c r="J77" i="8" s="1"/>
  <c r="AU77" i="8"/>
  <c r="AW76" i="8"/>
  <c r="AV76" i="8"/>
  <c r="W76" i="8" s="1"/>
  <c r="F76" i="8" s="1"/>
  <c r="J76" i="8" s="1"/>
  <c r="AU76" i="8"/>
  <c r="AW75" i="8"/>
  <c r="AV75" i="8"/>
  <c r="W75" i="8" s="1"/>
  <c r="F75" i="8" s="1"/>
  <c r="J75" i="8" s="1"/>
  <c r="AU75" i="8"/>
  <c r="AW74" i="8"/>
  <c r="AV74" i="8"/>
  <c r="W74" i="8" s="1"/>
  <c r="F74" i="8" s="1"/>
  <c r="J74" i="8" s="1"/>
  <c r="AU74" i="8"/>
  <c r="AW73" i="8"/>
  <c r="AV73" i="8"/>
  <c r="W73" i="8" s="1"/>
  <c r="F73" i="8" s="1"/>
  <c r="J73" i="8" s="1"/>
  <c r="AU73" i="8"/>
  <c r="AW72" i="8"/>
  <c r="AV72" i="8"/>
  <c r="W72" i="8" s="1"/>
  <c r="F72" i="8" s="1"/>
  <c r="J72" i="8" s="1"/>
  <c r="AU72" i="8"/>
  <c r="AW71" i="8"/>
  <c r="AV71" i="8"/>
  <c r="W71" i="8" s="1"/>
  <c r="F71" i="8" s="1"/>
  <c r="J71" i="8" s="1"/>
  <c r="AU71" i="8"/>
  <c r="AW70" i="8"/>
  <c r="AV70" i="8"/>
  <c r="W70" i="8" s="1"/>
  <c r="F70" i="8" s="1"/>
  <c r="J70" i="8" s="1"/>
  <c r="AU70" i="8"/>
  <c r="AW69" i="8"/>
  <c r="AV69" i="8"/>
  <c r="W69" i="8" s="1"/>
  <c r="F69" i="8" s="1"/>
  <c r="J69" i="8" s="1"/>
  <c r="AU69" i="8"/>
  <c r="AW68" i="8"/>
  <c r="AV68" i="8"/>
  <c r="W68" i="8" s="1"/>
  <c r="F68" i="8" s="1"/>
  <c r="J68" i="8" s="1"/>
  <c r="AU68" i="8"/>
  <c r="AW67" i="8"/>
  <c r="AV67" i="8"/>
  <c r="W67" i="8" s="1"/>
  <c r="F67" i="8" s="1"/>
  <c r="J67" i="8" s="1"/>
  <c r="AU67" i="8"/>
  <c r="AW66" i="8"/>
  <c r="AV66" i="8"/>
  <c r="W66" i="8" s="1"/>
  <c r="F66" i="8" s="1"/>
  <c r="J66" i="8" s="1"/>
  <c r="AU66" i="8"/>
  <c r="AW65" i="8"/>
  <c r="AV65" i="8"/>
  <c r="W65" i="8" s="1"/>
  <c r="F65" i="8" s="1"/>
  <c r="J65" i="8" s="1"/>
  <c r="AU65" i="8"/>
  <c r="AW64" i="8"/>
  <c r="AV64" i="8"/>
  <c r="W64" i="8" s="1"/>
  <c r="F64" i="8" s="1"/>
  <c r="J64" i="8" s="1"/>
  <c r="AU64" i="8"/>
  <c r="AW63" i="8"/>
  <c r="AV63" i="8"/>
  <c r="W63" i="8" s="1"/>
  <c r="F63" i="8" s="1"/>
  <c r="J63" i="8" s="1"/>
  <c r="AU63" i="8"/>
  <c r="AW62" i="8"/>
  <c r="AV62" i="8"/>
  <c r="W62" i="8" s="1"/>
  <c r="F62" i="8" s="1"/>
  <c r="J62" i="8" s="1"/>
  <c r="AU62" i="8"/>
  <c r="AW61" i="8"/>
  <c r="AV61" i="8"/>
  <c r="W61" i="8" s="1"/>
  <c r="F61" i="8" s="1"/>
  <c r="J61" i="8" s="1"/>
  <c r="AU61" i="8"/>
  <c r="AW60" i="8"/>
  <c r="AV60" i="8"/>
  <c r="W60" i="8" s="1"/>
  <c r="F60" i="8" s="1"/>
  <c r="J60" i="8" s="1"/>
  <c r="AU60" i="8"/>
  <c r="AW59" i="8"/>
  <c r="AV59" i="8"/>
  <c r="W59" i="8" s="1"/>
  <c r="F59" i="8" s="1"/>
  <c r="J59" i="8" s="1"/>
  <c r="AU59" i="8"/>
  <c r="AW58" i="8"/>
  <c r="AV58" i="8"/>
  <c r="W58" i="8" s="1"/>
  <c r="F58" i="8" s="1"/>
  <c r="J58" i="8" s="1"/>
  <c r="AU58" i="8"/>
  <c r="AW57" i="8"/>
  <c r="AV57" i="8"/>
  <c r="W57" i="8" s="1"/>
  <c r="F57" i="8" s="1"/>
  <c r="J57" i="8" s="1"/>
  <c r="AU57" i="8"/>
  <c r="AW56" i="8"/>
  <c r="AV56" i="8"/>
  <c r="W56" i="8" s="1"/>
  <c r="F56" i="8" s="1"/>
  <c r="J56" i="8" s="1"/>
  <c r="AU56" i="8"/>
  <c r="AW55" i="8"/>
  <c r="AV55" i="8"/>
  <c r="W55" i="8" s="1"/>
  <c r="F55" i="8" s="1"/>
  <c r="J55" i="8" s="1"/>
  <c r="AU55" i="8"/>
  <c r="AW54" i="8"/>
  <c r="AV54" i="8"/>
  <c r="W54" i="8" s="1"/>
  <c r="F54" i="8" s="1"/>
  <c r="J54" i="8" s="1"/>
  <c r="AU54" i="8"/>
  <c r="AW53" i="8"/>
  <c r="AV53" i="8"/>
  <c r="W53" i="8" s="1"/>
  <c r="F53" i="8" s="1"/>
  <c r="J53" i="8" s="1"/>
  <c r="AU53" i="8"/>
  <c r="AW52" i="8"/>
  <c r="AV52" i="8"/>
  <c r="W52" i="8" s="1"/>
  <c r="F52" i="8" s="1"/>
  <c r="J52" i="8" s="1"/>
  <c r="AU52" i="8"/>
  <c r="AW51" i="8"/>
  <c r="AV51" i="8"/>
  <c r="W51" i="8" s="1"/>
  <c r="F51" i="8" s="1"/>
  <c r="J51" i="8" s="1"/>
  <c r="AU51" i="8"/>
  <c r="AW50" i="8"/>
  <c r="AV50" i="8"/>
  <c r="W50" i="8" s="1"/>
  <c r="F50" i="8" s="1"/>
  <c r="J50" i="8" s="1"/>
  <c r="AU50" i="8"/>
  <c r="AW49" i="8"/>
  <c r="AV49" i="8"/>
  <c r="W49" i="8" s="1"/>
  <c r="F49" i="8" s="1"/>
  <c r="J49" i="8" s="1"/>
  <c r="AU49" i="8"/>
  <c r="AW48" i="8"/>
  <c r="AV48" i="8"/>
  <c r="W48" i="8" s="1"/>
  <c r="F48" i="8" s="1"/>
  <c r="J48" i="8" s="1"/>
  <c r="AU48" i="8"/>
  <c r="AW47" i="8"/>
  <c r="AV47" i="8"/>
  <c r="W47" i="8" s="1"/>
  <c r="F47" i="8" s="1"/>
  <c r="J47" i="8" s="1"/>
  <c r="AU47" i="8"/>
  <c r="AW46" i="8"/>
  <c r="AV46" i="8"/>
  <c r="W46" i="8" s="1"/>
  <c r="F46" i="8" s="1"/>
  <c r="J46" i="8" s="1"/>
  <c r="AU46" i="8"/>
  <c r="AW45" i="8"/>
  <c r="AV45" i="8"/>
  <c r="W45" i="8" s="1"/>
  <c r="F45" i="8" s="1"/>
  <c r="J45" i="8" s="1"/>
  <c r="AU45" i="8"/>
  <c r="AW44" i="8"/>
  <c r="AV44" i="8"/>
  <c r="W44" i="8" s="1"/>
  <c r="F44" i="8" s="1"/>
  <c r="J44" i="8" s="1"/>
  <c r="AU44" i="8"/>
  <c r="AW43" i="8"/>
  <c r="AV43" i="8"/>
  <c r="W43" i="8" s="1"/>
  <c r="F43" i="8" s="1"/>
  <c r="J43" i="8" s="1"/>
  <c r="AU43" i="8"/>
  <c r="AW42" i="8"/>
  <c r="AV42" i="8"/>
  <c r="W42" i="8" s="1"/>
  <c r="F42" i="8" s="1"/>
  <c r="J42" i="8" s="1"/>
  <c r="AU42" i="8"/>
  <c r="AW41" i="8"/>
  <c r="AV41" i="8"/>
  <c r="W41" i="8" s="1"/>
  <c r="F41" i="8" s="1"/>
  <c r="J41" i="8" s="1"/>
  <c r="AU41" i="8"/>
  <c r="AW40" i="8"/>
  <c r="AV40" i="8"/>
  <c r="W40" i="8" s="1"/>
  <c r="F40" i="8" s="1"/>
  <c r="J40" i="8" s="1"/>
  <c r="AU40" i="8"/>
  <c r="AW39" i="8"/>
  <c r="AV39" i="8"/>
  <c r="W39" i="8" s="1"/>
  <c r="F39" i="8" s="1"/>
  <c r="J39" i="8" s="1"/>
  <c r="AU39" i="8"/>
  <c r="AW38" i="8"/>
  <c r="AV38" i="8"/>
  <c r="W38" i="8" s="1"/>
  <c r="F38" i="8" s="1"/>
  <c r="J38" i="8" s="1"/>
  <c r="AU38" i="8"/>
  <c r="AW37" i="8"/>
  <c r="AV37" i="8"/>
  <c r="W37" i="8" s="1"/>
  <c r="F37" i="8" s="1"/>
  <c r="J37" i="8" s="1"/>
  <c r="AU37" i="8"/>
  <c r="AW36" i="8"/>
  <c r="AV36" i="8"/>
  <c r="W36" i="8" s="1"/>
  <c r="F36" i="8" s="1"/>
  <c r="J36" i="8" s="1"/>
  <c r="AU36" i="8"/>
  <c r="AW35" i="8"/>
  <c r="AV35" i="8"/>
  <c r="W35" i="8" s="1"/>
  <c r="F35" i="8" s="1"/>
  <c r="J35" i="8" s="1"/>
  <c r="AU35" i="8"/>
  <c r="AW34" i="8"/>
  <c r="AV34" i="8"/>
  <c r="W34" i="8" s="1"/>
  <c r="F34" i="8" s="1"/>
  <c r="J34" i="8" s="1"/>
  <c r="AU34" i="8"/>
  <c r="AW33" i="8"/>
  <c r="AV33" i="8"/>
  <c r="W33" i="8" s="1"/>
  <c r="F33" i="8" s="1"/>
  <c r="J33" i="8" s="1"/>
  <c r="AU33" i="8"/>
  <c r="AW32" i="8"/>
  <c r="AV32" i="8"/>
  <c r="W32" i="8" s="1"/>
  <c r="F32" i="8" s="1"/>
  <c r="J32" i="8" s="1"/>
  <c r="AU32" i="8"/>
  <c r="AW31" i="8"/>
  <c r="AV31" i="8"/>
  <c r="W31" i="8" s="1"/>
  <c r="F31" i="8" s="1"/>
  <c r="J31" i="8" s="1"/>
  <c r="AU31" i="8"/>
  <c r="AW30" i="8"/>
  <c r="AV30" i="8"/>
  <c r="W30" i="8" s="1"/>
  <c r="F30" i="8" s="1"/>
  <c r="J30" i="8" s="1"/>
  <c r="AU30" i="8"/>
  <c r="AW29" i="8"/>
  <c r="AV29" i="8"/>
  <c r="W29" i="8" s="1"/>
  <c r="F29" i="8" s="1"/>
  <c r="J29" i="8" s="1"/>
  <c r="AU29" i="8"/>
  <c r="AW28" i="8"/>
  <c r="AV28" i="8"/>
  <c r="W28" i="8" s="1"/>
  <c r="F28" i="8" s="1"/>
  <c r="J28" i="8" s="1"/>
  <c r="AU28" i="8"/>
  <c r="AW27" i="8"/>
  <c r="AV27" i="8"/>
  <c r="W27" i="8" s="1"/>
  <c r="F27" i="8" s="1"/>
  <c r="J27" i="8" s="1"/>
  <c r="AU27" i="8"/>
  <c r="AW26" i="8"/>
  <c r="AV26" i="8"/>
  <c r="W26" i="8" s="1"/>
  <c r="F26" i="8" s="1"/>
  <c r="J26" i="8" s="1"/>
  <c r="AU26" i="8"/>
  <c r="AW25" i="8"/>
  <c r="AV25" i="8"/>
  <c r="W25" i="8" s="1"/>
  <c r="F25" i="8" s="1"/>
  <c r="J25" i="8" s="1"/>
  <c r="AU25" i="8"/>
  <c r="AW24" i="8"/>
  <c r="AV24" i="8"/>
  <c r="W24" i="8" s="1"/>
  <c r="F24" i="8" s="1"/>
  <c r="J24" i="8" s="1"/>
  <c r="AU24" i="8"/>
  <c r="AW23" i="8"/>
  <c r="AV23" i="8"/>
  <c r="W23" i="8" s="1"/>
  <c r="F23" i="8" s="1"/>
  <c r="J23" i="8" s="1"/>
  <c r="AU23" i="8"/>
  <c r="AW22" i="8"/>
  <c r="AV22" i="8"/>
  <c r="W22" i="8" s="1"/>
  <c r="F22" i="8" s="1"/>
  <c r="J22" i="8" s="1"/>
  <c r="AU22" i="8"/>
  <c r="AW21" i="8"/>
  <c r="AV21" i="8"/>
  <c r="W21" i="8" s="1"/>
  <c r="F21" i="8" s="1"/>
  <c r="J21" i="8" s="1"/>
  <c r="AU21" i="8"/>
  <c r="AW20" i="8"/>
  <c r="AV20" i="8"/>
  <c r="W20" i="8" s="1"/>
  <c r="F20" i="8" s="1"/>
  <c r="J20" i="8" s="1"/>
  <c r="AU20" i="8"/>
  <c r="AW19" i="8"/>
  <c r="AV19" i="8"/>
  <c r="W19" i="8" s="1"/>
  <c r="F19" i="8" s="1"/>
  <c r="J19" i="8" s="1"/>
  <c r="AU19" i="8"/>
  <c r="AW18" i="8"/>
  <c r="AV18" i="8"/>
  <c r="W18" i="8" s="1"/>
  <c r="F18" i="8" s="1"/>
  <c r="J18" i="8" s="1"/>
  <c r="AU18" i="8"/>
  <c r="AW17" i="8"/>
  <c r="AV17" i="8"/>
  <c r="W17" i="8" s="1"/>
  <c r="F17" i="8" s="1"/>
  <c r="J17" i="8" s="1"/>
  <c r="AU17" i="8"/>
  <c r="AW16" i="8"/>
  <c r="AV16" i="8"/>
  <c r="W16" i="8" s="1"/>
  <c r="F16" i="8" s="1"/>
  <c r="J16" i="8" s="1"/>
  <c r="AU16" i="8"/>
  <c r="AW15" i="8"/>
  <c r="AV15" i="8"/>
  <c r="W15" i="8" s="1"/>
  <c r="F15" i="8" s="1"/>
  <c r="J15" i="8" s="1"/>
  <c r="AU15" i="8"/>
  <c r="AW14" i="8"/>
  <c r="AV14" i="8"/>
  <c r="W14" i="8" s="1"/>
  <c r="F14" i="8" s="1"/>
  <c r="J14" i="8" s="1"/>
  <c r="AU14" i="8"/>
  <c r="AW13" i="8"/>
  <c r="AV13" i="8"/>
  <c r="W13" i="8" s="1"/>
  <c r="F13" i="8" s="1"/>
  <c r="J13" i="8" s="1"/>
  <c r="AU13" i="8"/>
  <c r="AW12" i="8"/>
  <c r="AV12" i="8"/>
  <c r="W12" i="8" s="1"/>
  <c r="F12" i="8" s="1"/>
  <c r="J12" i="8" s="1"/>
  <c r="AU12" i="8"/>
  <c r="AW11" i="8"/>
  <c r="AV11" i="8"/>
  <c r="W11" i="8" s="1"/>
  <c r="F11" i="8" s="1"/>
  <c r="J11" i="8" s="1"/>
  <c r="AU11" i="8"/>
  <c r="AW10" i="8"/>
  <c r="AV10" i="8"/>
  <c r="W10" i="8" s="1"/>
  <c r="F10" i="8" s="1"/>
  <c r="J10" i="8" s="1"/>
  <c r="AU10" i="8"/>
  <c r="AW9" i="8"/>
  <c r="AV9" i="8"/>
  <c r="W9" i="8" s="1"/>
  <c r="F9" i="8" s="1"/>
  <c r="J9" i="8" s="1"/>
  <c r="AU9" i="8"/>
  <c r="AW8" i="8"/>
  <c r="AV8" i="8"/>
  <c r="W8" i="8" s="1"/>
  <c r="F8" i="8" s="1"/>
  <c r="J8" i="8" s="1"/>
  <c r="AU8" i="8"/>
  <c r="AW7" i="8"/>
  <c r="AV7" i="8"/>
  <c r="W7" i="8" s="1"/>
  <c r="F7" i="8" s="1"/>
  <c r="J7" i="8" s="1"/>
  <c r="AU7" i="8"/>
  <c r="AW6" i="8"/>
  <c r="AV6" i="8"/>
  <c r="AU6" i="8"/>
  <c r="AW5" i="8"/>
  <c r="AV5" i="8"/>
  <c r="W5" i="8" s="1"/>
  <c r="F5" i="8" s="1"/>
  <c r="J5" i="8" s="1"/>
  <c r="AU5" i="8"/>
  <c r="AW4" i="8"/>
  <c r="AV4" i="8"/>
  <c r="W4" i="8" s="1"/>
  <c r="F4" i="8" s="1"/>
  <c r="J4" i="8" s="1"/>
  <c r="AU4" i="8"/>
  <c r="AI3" i="8"/>
  <c r="AV3" i="8" s="1"/>
  <c r="W3" i="8" s="1"/>
  <c r="F3" i="8" s="1"/>
  <c r="J3" i="8" s="1"/>
  <c r="AW3" i="8"/>
  <c r="AU3" i="8"/>
  <c r="AI2" i="8"/>
  <c r="AV2" i="8" s="1"/>
  <c r="W2" i="8" s="1"/>
  <c r="F2" i="8" s="1"/>
  <c r="J2" i="8" s="1"/>
  <c r="AW2" i="8"/>
  <c r="AU2" i="8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2" i="1"/>
  <c r="R18" i="8" l="1"/>
  <c r="W7" i="2"/>
  <c r="X7" i="2"/>
  <c r="T7" i="2"/>
  <c r="AC7" i="2"/>
  <c r="V7" i="2"/>
  <c r="AB7" i="2"/>
  <c r="Z7" i="2"/>
  <c r="AA7" i="2"/>
  <c r="Y7" i="2"/>
  <c r="S7" i="2"/>
  <c r="P7" i="2"/>
  <c r="Q7" i="2"/>
  <c r="AH7" i="15"/>
  <c r="W6" i="8"/>
  <c r="F6" i="8" s="1"/>
  <c r="J6" i="8" s="1"/>
  <c r="R7" i="8" s="1"/>
  <c r="P3" i="1"/>
  <c r="C2" i="1" l="1"/>
  <c r="W2" i="1" s="1"/>
  <c r="C3" i="1"/>
  <c r="W3" i="1" s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233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16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174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50" i="1"/>
  <c r="E210" i="2"/>
  <c r="R471" i="1"/>
  <c r="R472" i="1"/>
  <c r="R379" i="1"/>
  <c r="R304" i="1"/>
  <c r="R380" i="1"/>
  <c r="R305" i="1"/>
  <c r="R381" i="1"/>
  <c r="R306" i="1"/>
  <c r="R473" i="1"/>
  <c r="R182" i="1"/>
  <c r="R474" i="1"/>
  <c r="R131" i="1"/>
  <c r="R84" i="1"/>
  <c r="R132" i="1"/>
  <c r="R224" i="1"/>
  <c r="R183" i="1"/>
  <c r="R40" i="1"/>
  <c r="R201" i="1"/>
  <c r="R307" i="1"/>
  <c r="R133" i="1"/>
  <c r="R153" i="1"/>
  <c r="R250" i="1"/>
  <c r="R251" i="1"/>
  <c r="R382" i="1"/>
  <c r="R41" i="1"/>
  <c r="R475" i="1"/>
  <c r="R308" i="1"/>
  <c r="R85" i="1"/>
  <c r="R42" i="1"/>
  <c r="R86" i="1"/>
  <c r="R252" i="1"/>
  <c r="R253" i="1"/>
  <c r="R2" i="1"/>
  <c r="R87" i="1"/>
  <c r="R225" i="1"/>
  <c r="R476" i="1"/>
  <c r="R43" i="1"/>
  <c r="R383" i="1"/>
  <c r="R44" i="1"/>
  <c r="R477" i="1"/>
  <c r="R184" i="1"/>
  <c r="R185" i="1"/>
  <c r="R478" i="1"/>
  <c r="R479" i="1"/>
  <c r="R480" i="1"/>
  <c r="R481" i="1"/>
  <c r="R309" i="1"/>
  <c r="R154" i="1"/>
  <c r="R384" i="1"/>
  <c r="R385" i="1"/>
  <c r="R254" i="1"/>
  <c r="R134" i="1"/>
  <c r="R3" i="1"/>
  <c r="R45" i="1"/>
  <c r="R482" i="1"/>
  <c r="R46" i="1"/>
  <c r="R226" i="1"/>
  <c r="R47" i="1"/>
  <c r="R483" i="1"/>
  <c r="R255" i="1"/>
  <c r="R310" i="1"/>
  <c r="R48" i="1"/>
  <c r="R311" i="1"/>
  <c r="R4" i="1"/>
  <c r="R88" i="1"/>
  <c r="R211" i="1"/>
  <c r="R256" i="1"/>
  <c r="R386" i="1"/>
  <c r="R227" i="1"/>
  <c r="R484" i="1"/>
  <c r="R312" i="1"/>
  <c r="R313" i="1"/>
  <c r="R485" i="1"/>
  <c r="R486" i="1"/>
  <c r="R487" i="1"/>
  <c r="R89" i="1"/>
  <c r="R257" i="1"/>
  <c r="R387" i="1"/>
  <c r="R388" i="1"/>
  <c r="R488" i="1"/>
  <c r="R489" i="1"/>
  <c r="R155" i="1"/>
  <c r="R186" i="1"/>
  <c r="R258" i="1"/>
  <c r="R135" i="1"/>
  <c r="R212" i="1"/>
  <c r="R90" i="1"/>
  <c r="R259" i="1"/>
  <c r="R260" i="1"/>
  <c r="R389" i="1"/>
  <c r="R490" i="1"/>
  <c r="R49" i="1"/>
  <c r="R228" i="1"/>
  <c r="R156" i="1"/>
  <c r="R187" i="1"/>
  <c r="R91" i="1"/>
  <c r="R157" i="1"/>
  <c r="R314" i="1"/>
  <c r="R390" i="1"/>
  <c r="R158" i="1"/>
  <c r="R92" i="1"/>
  <c r="R229" i="1"/>
  <c r="R391" i="1"/>
  <c r="R392" i="1"/>
  <c r="R393" i="1"/>
  <c r="R394" i="1"/>
  <c r="R491" i="1"/>
  <c r="R395" i="1"/>
  <c r="R396" i="1"/>
  <c r="R230" i="1"/>
  <c r="R261" i="1"/>
  <c r="R231" i="1"/>
  <c r="R315" i="1"/>
  <c r="R50" i="1"/>
  <c r="R51" i="1"/>
  <c r="R188" i="1"/>
  <c r="R136" i="1"/>
  <c r="R5" i="1"/>
  <c r="R492" i="1"/>
  <c r="R397" i="1"/>
  <c r="R493" i="1"/>
  <c r="R232" i="1"/>
  <c r="R262" i="1"/>
  <c r="R398" i="1"/>
  <c r="R494" i="1"/>
  <c r="R137" i="1"/>
  <c r="R138" i="1"/>
  <c r="R6" i="1"/>
  <c r="R316" i="1"/>
  <c r="R399" i="1"/>
  <c r="R495" i="1"/>
  <c r="R159" i="1"/>
  <c r="R317" i="1"/>
  <c r="R318" i="1"/>
  <c r="R319" i="1"/>
  <c r="R263" i="1"/>
  <c r="R93" i="1"/>
  <c r="R94" i="1"/>
  <c r="R202" i="1"/>
  <c r="R213" i="1"/>
  <c r="R7" i="1"/>
  <c r="R189" i="1"/>
  <c r="R320" i="1"/>
  <c r="R400" i="1"/>
  <c r="R160" i="1"/>
  <c r="R401" i="1"/>
  <c r="R402" i="1"/>
  <c r="R95" i="1"/>
  <c r="R96" i="1"/>
  <c r="R403" i="1"/>
  <c r="R97" i="1"/>
  <c r="R404" i="1"/>
  <c r="R405" i="1"/>
  <c r="R321" i="1"/>
  <c r="R406" i="1"/>
  <c r="R8" i="1"/>
  <c r="R98" i="1"/>
  <c r="R161" i="1"/>
  <c r="R162" i="1"/>
  <c r="R407" i="1"/>
  <c r="R496" i="1"/>
  <c r="R139" i="1"/>
  <c r="R408" i="1"/>
  <c r="R409" i="1"/>
  <c r="R190" i="1"/>
  <c r="R191" i="1"/>
  <c r="R264" i="1"/>
  <c r="R265" i="1"/>
  <c r="R52" i="1"/>
  <c r="R140" i="1"/>
  <c r="R266" i="1"/>
  <c r="R410" i="1"/>
  <c r="R411" i="1"/>
  <c r="R497" i="1"/>
  <c r="R9" i="1"/>
  <c r="R10" i="1"/>
  <c r="R99" i="1"/>
  <c r="R100" i="1"/>
  <c r="R192" i="1"/>
  <c r="R498" i="1"/>
  <c r="R193" i="1"/>
  <c r="R322" i="1"/>
  <c r="R11" i="1"/>
  <c r="R141" i="1"/>
  <c r="R194" i="1"/>
  <c r="R499" i="1"/>
  <c r="R101" i="1"/>
  <c r="R412" i="1"/>
  <c r="R413" i="1"/>
  <c r="R102" i="1"/>
  <c r="R53" i="1"/>
  <c r="R103" i="1"/>
  <c r="R323" i="1"/>
  <c r="R324" i="1"/>
  <c r="R414" i="1"/>
  <c r="R500" i="1"/>
  <c r="R54" i="1"/>
  <c r="R104" i="1"/>
  <c r="R142" i="1"/>
  <c r="R163" i="1"/>
  <c r="R267" i="1"/>
  <c r="R164" i="1"/>
  <c r="R165" i="1"/>
  <c r="R268" i="1"/>
  <c r="R501" i="1"/>
  <c r="R12" i="1"/>
  <c r="R13" i="1"/>
  <c r="R325" i="1"/>
  <c r="R502" i="1"/>
  <c r="R326" i="1"/>
  <c r="R415" i="1"/>
  <c r="R503" i="1"/>
  <c r="R504" i="1"/>
  <c r="R14" i="1"/>
  <c r="R143" i="1"/>
  <c r="R269" i="1"/>
  <c r="R327" i="1"/>
  <c r="R328" i="1"/>
  <c r="R416" i="1"/>
  <c r="R417" i="1"/>
  <c r="R15" i="1"/>
  <c r="R270" i="1"/>
  <c r="R329" i="1"/>
  <c r="R330" i="1"/>
  <c r="R166" i="1"/>
  <c r="R233" i="1"/>
  <c r="R271" i="1"/>
  <c r="R505" i="1"/>
  <c r="R55" i="1"/>
  <c r="R105" i="1"/>
  <c r="R106" i="1"/>
  <c r="R107" i="1"/>
  <c r="R234" i="1"/>
  <c r="R272" i="1"/>
  <c r="R418" i="1"/>
  <c r="R331" i="1"/>
  <c r="R419" i="1"/>
  <c r="R195" i="1"/>
  <c r="R203" i="1"/>
  <c r="R332" i="1"/>
  <c r="R333" i="1"/>
  <c r="R420" i="1"/>
  <c r="R506" i="1"/>
  <c r="R108" i="1"/>
  <c r="R167" i="1"/>
  <c r="R334" i="1"/>
  <c r="R335" i="1"/>
  <c r="R421" i="1"/>
  <c r="R507" i="1"/>
  <c r="R144" i="1"/>
  <c r="R168" i="1"/>
  <c r="R273" i="1"/>
  <c r="R336" i="1"/>
  <c r="R422" i="1"/>
  <c r="R423" i="1"/>
  <c r="R16" i="1"/>
  <c r="R235" i="1"/>
  <c r="R274" i="1"/>
  <c r="R275" i="1"/>
  <c r="R109" i="1"/>
  <c r="R145" i="1"/>
  <c r="R146" i="1"/>
  <c r="R169" i="1"/>
  <c r="R276" i="1"/>
  <c r="R110" i="1"/>
  <c r="R204" i="1"/>
  <c r="R277" i="1"/>
  <c r="R424" i="1"/>
  <c r="R508" i="1"/>
  <c r="R236" i="1"/>
  <c r="R337" i="1"/>
  <c r="R509" i="1"/>
  <c r="R338" i="1"/>
  <c r="R339" i="1"/>
  <c r="R340" i="1"/>
  <c r="R425" i="1"/>
  <c r="R426" i="1"/>
  <c r="R427" i="1"/>
  <c r="R510" i="1"/>
  <c r="R341" i="1"/>
  <c r="R196" i="1"/>
  <c r="R428" i="1"/>
  <c r="R111" i="1"/>
  <c r="R147" i="1"/>
  <c r="R278" i="1"/>
  <c r="R511" i="1"/>
  <c r="R17" i="1"/>
  <c r="R237" i="1"/>
  <c r="R342" i="1"/>
  <c r="R112" i="1"/>
  <c r="R214" i="1"/>
  <c r="R343" i="1"/>
  <c r="R512" i="1"/>
  <c r="R56" i="1"/>
  <c r="R170" i="1"/>
  <c r="R279" i="1"/>
  <c r="R344" i="1"/>
  <c r="R238" i="1"/>
  <c r="R239" i="1"/>
  <c r="R280" i="1"/>
  <c r="R513" i="1"/>
  <c r="R57" i="1"/>
  <c r="R429" i="1"/>
  <c r="R58" i="1"/>
  <c r="R197" i="1"/>
  <c r="R205" i="1"/>
  <c r="R215" i="1"/>
  <c r="R113" i="1"/>
  <c r="R114" i="1"/>
  <c r="R171" i="1"/>
  <c r="R430" i="1"/>
  <c r="R59" i="1"/>
  <c r="R172" i="1"/>
  <c r="R198" i="1"/>
  <c r="R281" i="1"/>
  <c r="R173" i="1"/>
  <c r="R148" i="1"/>
  <c r="R18" i="1"/>
  <c r="R19" i="1"/>
  <c r="R240" i="1"/>
  <c r="R345" i="1"/>
  <c r="R282" i="1"/>
  <c r="R431" i="1"/>
  <c r="R432" i="1"/>
  <c r="R433" i="1"/>
  <c r="R150" i="1"/>
  <c r="R115" i="1"/>
  <c r="R283" i="1"/>
  <c r="R346" i="1"/>
  <c r="R116" i="1"/>
  <c r="R149" i="1"/>
  <c r="R434" i="1"/>
  <c r="R347" i="1"/>
  <c r="R348" i="1"/>
  <c r="R349" i="1"/>
  <c r="R117" i="1"/>
  <c r="R206" i="1"/>
  <c r="R151" i="1"/>
  <c r="R514" i="1"/>
  <c r="R350" i="1"/>
  <c r="R60" i="1"/>
  <c r="R61" i="1"/>
  <c r="R20" i="1"/>
  <c r="R62" i="1"/>
  <c r="R63" i="1"/>
  <c r="R118" i="1"/>
  <c r="R435" i="1"/>
  <c r="R351" i="1"/>
  <c r="R352" i="1"/>
  <c r="R21" i="1"/>
  <c r="R353" i="1"/>
  <c r="R241" i="1"/>
  <c r="R216" i="1"/>
  <c r="R436" i="1"/>
  <c r="R437" i="1"/>
  <c r="R354" i="1"/>
  <c r="R438" i="1"/>
  <c r="R439" i="1"/>
  <c r="R515" i="1"/>
  <c r="R242" i="1"/>
  <c r="R284" i="1"/>
  <c r="R440" i="1"/>
  <c r="R243" i="1"/>
  <c r="R516" i="1"/>
  <c r="R22" i="1"/>
  <c r="R174" i="1"/>
  <c r="R23" i="1"/>
  <c r="R175" i="1"/>
  <c r="R441" i="1"/>
  <c r="R285" i="1"/>
  <c r="R442" i="1"/>
  <c r="R64" i="1"/>
  <c r="R244" i="1"/>
  <c r="R517" i="1"/>
  <c r="R65" i="1"/>
  <c r="R119" i="1"/>
  <c r="R355" i="1"/>
  <c r="R443" i="1"/>
  <c r="R444" i="1"/>
  <c r="R66" i="1"/>
  <c r="R120" i="1"/>
  <c r="R24" i="1"/>
  <c r="R445" i="1"/>
  <c r="R25" i="1"/>
  <c r="R217" i="1"/>
  <c r="R207" i="1"/>
  <c r="R286" i="1"/>
  <c r="R245" i="1"/>
  <c r="R356" i="1"/>
  <c r="R208" i="1"/>
  <c r="R67" i="1"/>
  <c r="R121" i="1"/>
  <c r="R446" i="1"/>
  <c r="R26" i="1"/>
  <c r="R27" i="1"/>
  <c r="R176" i="1"/>
  <c r="R287" i="1"/>
  <c r="R28" i="1"/>
  <c r="R29" i="1"/>
  <c r="R30" i="1"/>
  <c r="R218" i="1"/>
  <c r="R219" i="1"/>
  <c r="R357" i="1"/>
  <c r="R518" i="1"/>
  <c r="R68" i="1"/>
  <c r="R447" i="1"/>
  <c r="R448" i="1"/>
  <c r="R449" i="1"/>
  <c r="R358" i="1"/>
  <c r="R359" i="1"/>
  <c r="R122" i="1"/>
  <c r="R288" i="1"/>
  <c r="R289" i="1"/>
  <c r="R31" i="1"/>
  <c r="R32" i="1"/>
  <c r="R450" i="1"/>
  <c r="R33" i="1"/>
  <c r="R123" i="1"/>
  <c r="R124" i="1"/>
  <c r="R69" i="1"/>
  <c r="R70" i="1"/>
  <c r="R177" i="1"/>
  <c r="R360" i="1"/>
  <c r="R451" i="1"/>
  <c r="R361" i="1"/>
  <c r="R178" i="1"/>
  <c r="R290" i="1"/>
  <c r="R71" i="1"/>
  <c r="R125" i="1"/>
  <c r="R246" i="1"/>
  <c r="R72" i="1"/>
  <c r="R34" i="1"/>
  <c r="R452" i="1"/>
  <c r="R453" i="1"/>
  <c r="R454" i="1"/>
  <c r="R291" i="1"/>
  <c r="R35" i="1"/>
  <c r="R292" i="1"/>
  <c r="R519" i="1"/>
  <c r="R455" i="1"/>
  <c r="R456" i="1"/>
  <c r="R73" i="1"/>
  <c r="R126" i="1"/>
  <c r="R179" i="1"/>
  <c r="R293" i="1"/>
  <c r="R362" i="1"/>
  <c r="R74" i="1"/>
  <c r="R363" i="1"/>
  <c r="R457" i="1"/>
  <c r="R458" i="1"/>
  <c r="R294" i="1"/>
  <c r="R247" i="1"/>
  <c r="R220" i="1"/>
  <c r="R364" i="1"/>
  <c r="R520" i="1"/>
  <c r="R209" i="1"/>
  <c r="R295" i="1"/>
  <c r="R365" i="1"/>
  <c r="R366" i="1"/>
  <c r="R521" i="1"/>
  <c r="R522" i="1"/>
  <c r="R75" i="1"/>
  <c r="R152" i="1"/>
  <c r="R296" i="1"/>
  <c r="R367" i="1"/>
  <c r="R368" i="1"/>
  <c r="R297" i="1"/>
  <c r="R298" i="1"/>
  <c r="R248" i="1"/>
  <c r="R76" i="1"/>
  <c r="R127" i="1"/>
  <c r="R369" i="1"/>
  <c r="R459" i="1"/>
  <c r="R523" i="1"/>
  <c r="R221" i="1"/>
  <c r="R460" i="1"/>
  <c r="R524" i="1"/>
  <c r="R77" i="1"/>
  <c r="R299" i="1"/>
  <c r="R370" i="1"/>
  <c r="R461" i="1"/>
  <c r="R525" i="1"/>
  <c r="R36" i="1"/>
  <c r="R78" i="1"/>
  <c r="R300" i="1"/>
  <c r="R462" i="1"/>
  <c r="R463" i="1"/>
  <c r="R301" i="1"/>
  <c r="R371" i="1"/>
  <c r="R372" i="1"/>
  <c r="R180" i="1"/>
  <c r="R222" i="1"/>
  <c r="R526" i="1"/>
  <c r="R302" i="1"/>
  <c r="R464" i="1"/>
  <c r="R37" i="1"/>
  <c r="R79" i="1"/>
  <c r="R80" i="1"/>
  <c r="R223" i="1"/>
  <c r="R465" i="1"/>
  <c r="R466" i="1"/>
  <c r="R527" i="1"/>
  <c r="R38" i="1"/>
  <c r="R373" i="1"/>
  <c r="R39" i="1"/>
  <c r="R467" i="1"/>
  <c r="R468" i="1"/>
  <c r="R81" i="1"/>
  <c r="R82" i="1"/>
  <c r="R469" i="1"/>
  <c r="R249" i="1"/>
  <c r="R303" i="1"/>
  <c r="R374" i="1"/>
  <c r="R128" i="1"/>
  <c r="R181" i="1"/>
  <c r="R83" i="1"/>
  <c r="R375" i="1"/>
  <c r="R376" i="1"/>
  <c r="R129" i="1"/>
  <c r="R470" i="1"/>
  <c r="R377" i="1"/>
  <c r="R378" i="1"/>
  <c r="R199" i="1"/>
  <c r="R130" i="1"/>
  <c r="R200" i="1"/>
  <c r="R210" i="1"/>
  <c r="Q471" i="1"/>
  <c r="Y471" i="1" s="1"/>
  <c r="Z471" i="1" s="1"/>
  <c r="Q472" i="1"/>
  <c r="Y472" i="1" s="1"/>
  <c r="Z472" i="1" s="1"/>
  <c r="Q379" i="1"/>
  <c r="Y379" i="1" s="1"/>
  <c r="Z379" i="1" s="1"/>
  <c r="Q304" i="1"/>
  <c r="Y304" i="1" s="1"/>
  <c r="Z304" i="1" s="1"/>
  <c r="Q380" i="1"/>
  <c r="Y380" i="1" s="1"/>
  <c r="Z380" i="1" s="1"/>
  <c r="Q305" i="1"/>
  <c r="Y305" i="1" s="1"/>
  <c r="Z305" i="1" s="1"/>
  <c r="Q381" i="1"/>
  <c r="Y381" i="1" s="1"/>
  <c r="Z381" i="1" s="1"/>
  <c r="Q306" i="1"/>
  <c r="Y306" i="1" s="1"/>
  <c r="Z306" i="1" s="1"/>
  <c r="Q473" i="1"/>
  <c r="Y473" i="1" s="1"/>
  <c r="Z473" i="1" s="1"/>
  <c r="Q182" i="1"/>
  <c r="Y182" i="1" s="1"/>
  <c r="Z182" i="1" s="1"/>
  <c r="Q474" i="1"/>
  <c r="Y474" i="1" s="1"/>
  <c r="Z474" i="1" s="1"/>
  <c r="Q131" i="1"/>
  <c r="Y131" i="1" s="1"/>
  <c r="Z131" i="1" s="1"/>
  <c r="Q84" i="1"/>
  <c r="Y84" i="1" s="1"/>
  <c r="Z84" i="1" s="1"/>
  <c r="Q132" i="1"/>
  <c r="Y132" i="1" s="1"/>
  <c r="Z132" i="1" s="1"/>
  <c r="Q224" i="1"/>
  <c r="Y224" i="1" s="1"/>
  <c r="Z224" i="1" s="1"/>
  <c r="Q183" i="1"/>
  <c r="Y183" i="1" s="1"/>
  <c r="Z183" i="1" s="1"/>
  <c r="Q40" i="1"/>
  <c r="Y40" i="1" s="1"/>
  <c r="Z40" i="1" s="1"/>
  <c r="Q201" i="1"/>
  <c r="Y201" i="1" s="1"/>
  <c r="Z201" i="1" s="1"/>
  <c r="Q307" i="1"/>
  <c r="Y307" i="1" s="1"/>
  <c r="Z307" i="1" s="1"/>
  <c r="Q133" i="1"/>
  <c r="Y133" i="1" s="1"/>
  <c r="Z133" i="1" s="1"/>
  <c r="Q153" i="1"/>
  <c r="Y153" i="1" s="1"/>
  <c r="Z153" i="1" s="1"/>
  <c r="Q250" i="1"/>
  <c r="Y250" i="1" s="1"/>
  <c r="Z250" i="1" s="1"/>
  <c r="Q251" i="1"/>
  <c r="Y251" i="1" s="1"/>
  <c r="Z251" i="1" s="1"/>
  <c r="Q382" i="1"/>
  <c r="Y382" i="1" s="1"/>
  <c r="Z382" i="1" s="1"/>
  <c r="Q41" i="1"/>
  <c r="Y41" i="1" s="1"/>
  <c r="Z41" i="1" s="1"/>
  <c r="Q475" i="1"/>
  <c r="Y475" i="1" s="1"/>
  <c r="Z475" i="1" s="1"/>
  <c r="Q308" i="1"/>
  <c r="Y308" i="1" s="1"/>
  <c r="Z308" i="1" s="1"/>
  <c r="Q85" i="1"/>
  <c r="Y85" i="1" s="1"/>
  <c r="Z85" i="1" s="1"/>
  <c r="Q42" i="1"/>
  <c r="Y42" i="1" s="1"/>
  <c r="Z42" i="1" s="1"/>
  <c r="Q86" i="1"/>
  <c r="Y86" i="1" s="1"/>
  <c r="Z86" i="1" s="1"/>
  <c r="Q252" i="1"/>
  <c r="Y252" i="1" s="1"/>
  <c r="Z252" i="1" s="1"/>
  <c r="Q253" i="1"/>
  <c r="Y253" i="1" s="1"/>
  <c r="Z253" i="1" s="1"/>
  <c r="Q87" i="1"/>
  <c r="Y87" i="1" s="1"/>
  <c r="Z87" i="1" s="1"/>
  <c r="Q225" i="1"/>
  <c r="Y225" i="1" s="1"/>
  <c r="Z225" i="1" s="1"/>
  <c r="Q476" i="1"/>
  <c r="Y476" i="1" s="1"/>
  <c r="Z476" i="1" s="1"/>
  <c r="Q43" i="1"/>
  <c r="Y43" i="1" s="1"/>
  <c r="Z43" i="1" s="1"/>
  <c r="Q383" i="1"/>
  <c r="Y383" i="1" s="1"/>
  <c r="Z383" i="1" s="1"/>
  <c r="Q44" i="1"/>
  <c r="Y44" i="1" s="1"/>
  <c r="Z44" i="1" s="1"/>
  <c r="Q477" i="1"/>
  <c r="Y477" i="1" s="1"/>
  <c r="Z477" i="1" s="1"/>
  <c r="Q184" i="1"/>
  <c r="Y184" i="1" s="1"/>
  <c r="Z184" i="1" s="1"/>
  <c r="Q185" i="1"/>
  <c r="Y185" i="1" s="1"/>
  <c r="Z185" i="1" s="1"/>
  <c r="Q478" i="1"/>
  <c r="Y478" i="1" s="1"/>
  <c r="Z478" i="1" s="1"/>
  <c r="Q479" i="1"/>
  <c r="Y479" i="1" s="1"/>
  <c r="Z479" i="1" s="1"/>
  <c r="Q480" i="1"/>
  <c r="Y480" i="1" s="1"/>
  <c r="Z480" i="1" s="1"/>
  <c r="Q481" i="1"/>
  <c r="Y481" i="1" s="1"/>
  <c r="Z481" i="1" s="1"/>
  <c r="Q309" i="1"/>
  <c r="Y309" i="1" s="1"/>
  <c r="Z309" i="1" s="1"/>
  <c r="Q154" i="1"/>
  <c r="Y154" i="1" s="1"/>
  <c r="Z154" i="1" s="1"/>
  <c r="Q384" i="1"/>
  <c r="Y384" i="1" s="1"/>
  <c r="Z384" i="1" s="1"/>
  <c r="Q385" i="1"/>
  <c r="Y385" i="1" s="1"/>
  <c r="Z385" i="1" s="1"/>
  <c r="Q254" i="1"/>
  <c r="Y254" i="1" s="1"/>
  <c r="Z254" i="1" s="1"/>
  <c r="Q134" i="1"/>
  <c r="Y134" i="1" s="1"/>
  <c r="Z134" i="1" s="1"/>
  <c r="Q45" i="1"/>
  <c r="Y45" i="1" s="1"/>
  <c r="Z45" i="1" s="1"/>
  <c r="Q482" i="1"/>
  <c r="Y482" i="1" s="1"/>
  <c r="Z482" i="1" s="1"/>
  <c r="Q46" i="1"/>
  <c r="Y46" i="1" s="1"/>
  <c r="Z46" i="1" s="1"/>
  <c r="Q226" i="1"/>
  <c r="Y226" i="1" s="1"/>
  <c r="Z226" i="1" s="1"/>
  <c r="Q47" i="1"/>
  <c r="Y47" i="1" s="1"/>
  <c r="Z47" i="1" s="1"/>
  <c r="Q483" i="1"/>
  <c r="Y483" i="1" s="1"/>
  <c r="Z483" i="1" s="1"/>
  <c r="Q255" i="1"/>
  <c r="Y255" i="1" s="1"/>
  <c r="Z255" i="1" s="1"/>
  <c r="Q310" i="1"/>
  <c r="Y310" i="1" s="1"/>
  <c r="Z310" i="1" s="1"/>
  <c r="Q48" i="1"/>
  <c r="Y48" i="1" s="1"/>
  <c r="Z48" i="1" s="1"/>
  <c r="Q311" i="1"/>
  <c r="Y311" i="1" s="1"/>
  <c r="Z311" i="1" s="1"/>
  <c r="Q4" i="1"/>
  <c r="Y4" i="1" s="1"/>
  <c r="Z4" i="1" s="1"/>
  <c r="Q88" i="1"/>
  <c r="Y88" i="1" s="1"/>
  <c r="Z88" i="1" s="1"/>
  <c r="Q211" i="1"/>
  <c r="Y211" i="1" s="1"/>
  <c r="Z211" i="1" s="1"/>
  <c r="Q256" i="1"/>
  <c r="Y256" i="1" s="1"/>
  <c r="Z256" i="1" s="1"/>
  <c r="Q386" i="1"/>
  <c r="Y386" i="1" s="1"/>
  <c r="Z386" i="1" s="1"/>
  <c r="Q227" i="1"/>
  <c r="Y227" i="1" s="1"/>
  <c r="Z227" i="1" s="1"/>
  <c r="Q484" i="1"/>
  <c r="Y484" i="1" s="1"/>
  <c r="Z484" i="1" s="1"/>
  <c r="Q312" i="1"/>
  <c r="Y312" i="1" s="1"/>
  <c r="Z312" i="1" s="1"/>
  <c r="Q313" i="1"/>
  <c r="Y313" i="1" s="1"/>
  <c r="Z313" i="1" s="1"/>
  <c r="Q485" i="1"/>
  <c r="Y485" i="1" s="1"/>
  <c r="Z485" i="1" s="1"/>
  <c r="Q486" i="1"/>
  <c r="Y486" i="1" s="1"/>
  <c r="Z486" i="1" s="1"/>
  <c r="Q487" i="1"/>
  <c r="Y487" i="1" s="1"/>
  <c r="Z487" i="1" s="1"/>
  <c r="Q89" i="1"/>
  <c r="Y89" i="1" s="1"/>
  <c r="Z89" i="1" s="1"/>
  <c r="Q257" i="1"/>
  <c r="Y257" i="1" s="1"/>
  <c r="Z257" i="1" s="1"/>
  <c r="Q387" i="1"/>
  <c r="Y387" i="1" s="1"/>
  <c r="Z387" i="1" s="1"/>
  <c r="Q388" i="1"/>
  <c r="Y388" i="1" s="1"/>
  <c r="Z388" i="1" s="1"/>
  <c r="Q488" i="1"/>
  <c r="Y488" i="1" s="1"/>
  <c r="Z488" i="1" s="1"/>
  <c r="Q489" i="1"/>
  <c r="Y489" i="1" s="1"/>
  <c r="Z489" i="1" s="1"/>
  <c r="Q155" i="1"/>
  <c r="Y155" i="1" s="1"/>
  <c r="Z155" i="1" s="1"/>
  <c r="Q186" i="1"/>
  <c r="Y186" i="1" s="1"/>
  <c r="Z186" i="1" s="1"/>
  <c r="Q258" i="1"/>
  <c r="Y258" i="1" s="1"/>
  <c r="Z258" i="1" s="1"/>
  <c r="Q135" i="1"/>
  <c r="Y135" i="1" s="1"/>
  <c r="Z135" i="1" s="1"/>
  <c r="Q212" i="1"/>
  <c r="Y212" i="1" s="1"/>
  <c r="Z212" i="1" s="1"/>
  <c r="Q90" i="1"/>
  <c r="Y90" i="1" s="1"/>
  <c r="Z90" i="1" s="1"/>
  <c r="Q259" i="1"/>
  <c r="Y259" i="1" s="1"/>
  <c r="Z259" i="1" s="1"/>
  <c r="Q260" i="1"/>
  <c r="Y260" i="1" s="1"/>
  <c r="Z260" i="1" s="1"/>
  <c r="Q389" i="1"/>
  <c r="Y389" i="1" s="1"/>
  <c r="Z389" i="1" s="1"/>
  <c r="Q490" i="1"/>
  <c r="Y490" i="1" s="1"/>
  <c r="Z490" i="1" s="1"/>
  <c r="Q49" i="1"/>
  <c r="Y49" i="1" s="1"/>
  <c r="Z49" i="1" s="1"/>
  <c r="Q228" i="1"/>
  <c r="Y228" i="1" s="1"/>
  <c r="Z228" i="1" s="1"/>
  <c r="Q156" i="1"/>
  <c r="Y156" i="1" s="1"/>
  <c r="Z156" i="1" s="1"/>
  <c r="Q187" i="1"/>
  <c r="Y187" i="1" s="1"/>
  <c r="Z187" i="1" s="1"/>
  <c r="Q91" i="1"/>
  <c r="Y91" i="1" s="1"/>
  <c r="Z91" i="1" s="1"/>
  <c r="Q157" i="1"/>
  <c r="Y157" i="1" s="1"/>
  <c r="Z157" i="1" s="1"/>
  <c r="Q314" i="1"/>
  <c r="Y314" i="1" s="1"/>
  <c r="Z314" i="1" s="1"/>
  <c r="Q390" i="1"/>
  <c r="Y390" i="1" s="1"/>
  <c r="Z390" i="1" s="1"/>
  <c r="Q158" i="1"/>
  <c r="Y158" i="1" s="1"/>
  <c r="Z158" i="1" s="1"/>
  <c r="Q92" i="1"/>
  <c r="Y92" i="1" s="1"/>
  <c r="Z92" i="1" s="1"/>
  <c r="Q229" i="1"/>
  <c r="Y229" i="1" s="1"/>
  <c r="Z229" i="1" s="1"/>
  <c r="Q391" i="1"/>
  <c r="Y391" i="1" s="1"/>
  <c r="Z391" i="1" s="1"/>
  <c r="Q392" i="1"/>
  <c r="Y392" i="1" s="1"/>
  <c r="Z392" i="1" s="1"/>
  <c r="Q393" i="1"/>
  <c r="Y393" i="1" s="1"/>
  <c r="Z393" i="1" s="1"/>
  <c r="Q394" i="1"/>
  <c r="Y394" i="1" s="1"/>
  <c r="Z394" i="1" s="1"/>
  <c r="Q491" i="1"/>
  <c r="Y491" i="1" s="1"/>
  <c r="Z491" i="1" s="1"/>
  <c r="Q395" i="1"/>
  <c r="Y395" i="1" s="1"/>
  <c r="Z395" i="1" s="1"/>
  <c r="Q396" i="1"/>
  <c r="Y396" i="1" s="1"/>
  <c r="Z396" i="1" s="1"/>
  <c r="Q230" i="1"/>
  <c r="Y230" i="1" s="1"/>
  <c r="Z230" i="1" s="1"/>
  <c r="Q261" i="1"/>
  <c r="Y261" i="1" s="1"/>
  <c r="Z261" i="1" s="1"/>
  <c r="Q231" i="1"/>
  <c r="Y231" i="1" s="1"/>
  <c r="Z231" i="1" s="1"/>
  <c r="Q315" i="1"/>
  <c r="Y315" i="1" s="1"/>
  <c r="Z315" i="1" s="1"/>
  <c r="Q50" i="1"/>
  <c r="Y50" i="1" s="1"/>
  <c r="Z50" i="1" s="1"/>
  <c r="Q51" i="1"/>
  <c r="Y51" i="1" s="1"/>
  <c r="Z51" i="1" s="1"/>
  <c r="Q188" i="1"/>
  <c r="Y188" i="1" s="1"/>
  <c r="Z188" i="1" s="1"/>
  <c r="Q136" i="1"/>
  <c r="Y136" i="1" s="1"/>
  <c r="Z136" i="1" s="1"/>
  <c r="Q5" i="1"/>
  <c r="Y5" i="1" s="1"/>
  <c r="Z5" i="1" s="1"/>
  <c r="Q492" i="1"/>
  <c r="Y492" i="1" s="1"/>
  <c r="Z492" i="1" s="1"/>
  <c r="Q397" i="1"/>
  <c r="Y397" i="1" s="1"/>
  <c r="Z397" i="1" s="1"/>
  <c r="Q493" i="1"/>
  <c r="Y493" i="1" s="1"/>
  <c r="Z493" i="1" s="1"/>
  <c r="Q232" i="1"/>
  <c r="Y232" i="1" s="1"/>
  <c r="Z232" i="1" s="1"/>
  <c r="Q262" i="1"/>
  <c r="Y262" i="1" s="1"/>
  <c r="Z262" i="1" s="1"/>
  <c r="Q398" i="1"/>
  <c r="Y398" i="1" s="1"/>
  <c r="Z398" i="1" s="1"/>
  <c r="Q494" i="1"/>
  <c r="Y494" i="1" s="1"/>
  <c r="Z494" i="1" s="1"/>
  <c r="Q137" i="1"/>
  <c r="Y137" i="1" s="1"/>
  <c r="Z137" i="1" s="1"/>
  <c r="Q138" i="1"/>
  <c r="Y138" i="1" s="1"/>
  <c r="Z138" i="1" s="1"/>
  <c r="Q6" i="1"/>
  <c r="Y6" i="1" s="1"/>
  <c r="Z6" i="1" s="1"/>
  <c r="Q316" i="1"/>
  <c r="Y316" i="1" s="1"/>
  <c r="Z316" i="1" s="1"/>
  <c r="Q399" i="1"/>
  <c r="Y399" i="1" s="1"/>
  <c r="Z399" i="1" s="1"/>
  <c r="Q495" i="1"/>
  <c r="Y495" i="1" s="1"/>
  <c r="Z495" i="1" s="1"/>
  <c r="Q159" i="1"/>
  <c r="Y159" i="1" s="1"/>
  <c r="Z159" i="1" s="1"/>
  <c r="Q317" i="1"/>
  <c r="Y317" i="1" s="1"/>
  <c r="Z317" i="1" s="1"/>
  <c r="Q318" i="1"/>
  <c r="Y318" i="1" s="1"/>
  <c r="Z318" i="1" s="1"/>
  <c r="Q319" i="1"/>
  <c r="Y319" i="1" s="1"/>
  <c r="Z319" i="1" s="1"/>
  <c r="Q263" i="1"/>
  <c r="Y263" i="1" s="1"/>
  <c r="Z263" i="1" s="1"/>
  <c r="Q93" i="1"/>
  <c r="Y93" i="1" s="1"/>
  <c r="Z93" i="1" s="1"/>
  <c r="Q94" i="1"/>
  <c r="Y94" i="1" s="1"/>
  <c r="Z94" i="1" s="1"/>
  <c r="Q202" i="1"/>
  <c r="Y202" i="1" s="1"/>
  <c r="Z202" i="1" s="1"/>
  <c r="Q213" i="1"/>
  <c r="Y213" i="1" s="1"/>
  <c r="Z213" i="1" s="1"/>
  <c r="Q7" i="1"/>
  <c r="Y7" i="1" s="1"/>
  <c r="Z7" i="1" s="1"/>
  <c r="Q189" i="1"/>
  <c r="Y189" i="1" s="1"/>
  <c r="Z189" i="1" s="1"/>
  <c r="Q320" i="1"/>
  <c r="Y320" i="1" s="1"/>
  <c r="Z320" i="1" s="1"/>
  <c r="Q400" i="1"/>
  <c r="Y400" i="1" s="1"/>
  <c r="Z400" i="1" s="1"/>
  <c r="Q160" i="1"/>
  <c r="Y160" i="1" s="1"/>
  <c r="Z160" i="1" s="1"/>
  <c r="Q401" i="1"/>
  <c r="Y401" i="1" s="1"/>
  <c r="Z401" i="1" s="1"/>
  <c r="Q402" i="1"/>
  <c r="Y402" i="1" s="1"/>
  <c r="Z402" i="1" s="1"/>
  <c r="Q95" i="1"/>
  <c r="Y95" i="1" s="1"/>
  <c r="Z95" i="1" s="1"/>
  <c r="Q96" i="1"/>
  <c r="Y96" i="1" s="1"/>
  <c r="Z96" i="1" s="1"/>
  <c r="Q403" i="1"/>
  <c r="Y403" i="1" s="1"/>
  <c r="Z403" i="1" s="1"/>
  <c r="Q97" i="1"/>
  <c r="Y97" i="1" s="1"/>
  <c r="Z97" i="1" s="1"/>
  <c r="Q404" i="1"/>
  <c r="Y404" i="1" s="1"/>
  <c r="Z404" i="1" s="1"/>
  <c r="Q405" i="1"/>
  <c r="Y405" i="1" s="1"/>
  <c r="Z405" i="1" s="1"/>
  <c r="Q321" i="1"/>
  <c r="Y321" i="1" s="1"/>
  <c r="Z321" i="1" s="1"/>
  <c r="Q406" i="1"/>
  <c r="Y406" i="1" s="1"/>
  <c r="Z406" i="1" s="1"/>
  <c r="Q8" i="1"/>
  <c r="Y8" i="1" s="1"/>
  <c r="Z8" i="1" s="1"/>
  <c r="Q98" i="1"/>
  <c r="Y98" i="1" s="1"/>
  <c r="Z98" i="1" s="1"/>
  <c r="Q161" i="1"/>
  <c r="Y161" i="1" s="1"/>
  <c r="Z161" i="1" s="1"/>
  <c r="Q162" i="1"/>
  <c r="Y162" i="1" s="1"/>
  <c r="Z162" i="1" s="1"/>
  <c r="Q407" i="1"/>
  <c r="Y407" i="1" s="1"/>
  <c r="Z407" i="1" s="1"/>
  <c r="Q496" i="1"/>
  <c r="Y496" i="1" s="1"/>
  <c r="Z496" i="1" s="1"/>
  <c r="Q139" i="1"/>
  <c r="Y139" i="1" s="1"/>
  <c r="Z139" i="1" s="1"/>
  <c r="Q408" i="1"/>
  <c r="Y408" i="1" s="1"/>
  <c r="Z408" i="1" s="1"/>
  <c r="Q409" i="1"/>
  <c r="Y409" i="1" s="1"/>
  <c r="Z409" i="1" s="1"/>
  <c r="Q190" i="1"/>
  <c r="Y190" i="1" s="1"/>
  <c r="Z190" i="1" s="1"/>
  <c r="Q191" i="1"/>
  <c r="Y191" i="1" s="1"/>
  <c r="Z191" i="1" s="1"/>
  <c r="Q264" i="1"/>
  <c r="Y264" i="1" s="1"/>
  <c r="Z264" i="1" s="1"/>
  <c r="Q265" i="1"/>
  <c r="Y265" i="1" s="1"/>
  <c r="Z265" i="1" s="1"/>
  <c r="Q52" i="1"/>
  <c r="Y52" i="1" s="1"/>
  <c r="Z52" i="1" s="1"/>
  <c r="Q140" i="1"/>
  <c r="Y140" i="1" s="1"/>
  <c r="Z140" i="1" s="1"/>
  <c r="Q266" i="1"/>
  <c r="Y266" i="1" s="1"/>
  <c r="Z266" i="1" s="1"/>
  <c r="Q410" i="1"/>
  <c r="Y410" i="1" s="1"/>
  <c r="Z410" i="1" s="1"/>
  <c r="Q411" i="1"/>
  <c r="Y411" i="1" s="1"/>
  <c r="Z411" i="1" s="1"/>
  <c r="Q497" i="1"/>
  <c r="Y497" i="1" s="1"/>
  <c r="Z497" i="1" s="1"/>
  <c r="Q9" i="1"/>
  <c r="Y9" i="1" s="1"/>
  <c r="Z9" i="1" s="1"/>
  <c r="Q10" i="1"/>
  <c r="Y10" i="1" s="1"/>
  <c r="Z10" i="1" s="1"/>
  <c r="Q99" i="1"/>
  <c r="Y99" i="1" s="1"/>
  <c r="Z99" i="1" s="1"/>
  <c r="Q100" i="1"/>
  <c r="Y100" i="1" s="1"/>
  <c r="Z100" i="1" s="1"/>
  <c r="Q192" i="1"/>
  <c r="Y192" i="1" s="1"/>
  <c r="Z192" i="1" s="1"/>
  <c r="Q498" i="1"/>
  <c r="Y498" i="1" s="1"/>
  <c r="Z498" i="1" s="1"/>
  <c r="Q193" i="1"/>
  <c r="Y193" i="1" s="1"/>
  <c r="Z193" i="1" s="1"/>
  <c r="Q322" i="1"/>
  <c r="Y322" i="1" s="1"/>
  <c r="Z322" i="1" s="1"/>
  <c r="Q11" i="1"/>
  <c r="Y11" i="1" s="1"/>
  <c r="Z11" i="1" s="1"/>
  <c r="Q141" i="1"/>
  <c r="Y141" i="1" s="1"/>
  <c r="Z141" i="1" s="1"/>
  <c r="Q194" i="1"/>
  <c r="Y194" i="1" s="1"/>
  <c r="Z194" i="1" s="1"/>
  <c r="Q499" i="1"/>
  <c r="Y499" i="1" s="1"/>
  <c r="Z499" i="1" s="1"/>
  <c r="Q101" i="1"/>
  <c r="Y101" i="1" s="1"/>
  <c r="Z101" i="1" s="1"/>
  <c r="Q412" i="1"/>
  <c r="Y412" i="1" s="1"/>
  <c r="Z412" i="1" s="1"/>
  <c r="Q413" i="1"/>
  <c r="Y413" i="1" s="1"/>
  <c r="Z413" i="1" s="1"/>
  <c r="Q102" i="1"/>
  <c r="Y102" i="1" s="1"/>
  <c r="Z102" i="1" s="1"/>
  <c r="Q53" i="1"/>
  <c r="Y53" i="1" s="1"/>
  <c r="Z53" i="1" s="1"/>
  <c r="Q103" i="1"/>
  <c r="Y103" i="1" s="1"/>
  <c r="Z103" i="1" s="1"/>
  <c r="Q323" i="1"/>
  <c r="Y323" i="1" s="1"/>
  <c r="Z323" i="1" s="1"/>
  <c r="Q324" i="1"/>
  <c r="Y324" i="1" s="1"/>
  <c r="Z324" i="1" s="1"/>
  <c r="Q414" i="1"/>
  <c r="Y414" i="1" s="1"/>
  <c r="Z414" i="1" s="1"/>
  <c r="Q500" i="1"/>
  <c r="Y500" i="1" s="1"/>
  <c r="Z500" i="1" s="1"/>
  <c r="Q54" i="1"/>
  <c r="Y54" i="1" s="1"/>
  <c r="Z54" i="1" s="1"/>
  <c r="Q104" i="1"/>
  <c r="Y104" i="1" s="1"/>
  <c r="Z104" i="1" s="1"/>
  <c r="Q142" i="1"/>
  <c r="Y142" i="1" s="1"/>
  <c r="Z142" i="1" s="1"/>
  <c r="Q163" i="1"/>
  <c r="Y163" i="1" s="1"/>
  <c r="Z163" i="1" s="1"/>
  <c r="Q267" i="1"/>
  <c r="Y267" i="1" s="1"/>
  <c r="Z267" i="1" s="1"/>
  <c r="Q164" i="1"/>
  <c r="Y164" i="1" s="1"/>
  <c r="Z164" i="1" s="1"/>
  <c r="Q165" i="1"/>
  <c r="Y165" i="1" s="1"/>
  <c r="Z165" i="1" s="1"/>
  <c r="Q268" i="1"/>
  <c r="Y268" i="1" s="1"/>
  <c r="Z268" i="1" s="1"/>
  <c r="Q501" i="1"/>
  <c r="Y501" i="1" s="1"/>
  <c r="Z501" i="1" s="1"/>
  <c r="Q12" i="1"/>
  <c r="Y12" i="1" s="1"/>
  <c r="Z12" i="1" s="1"/>
  <c r="Q13" i="1"/>
  <c r="Y13" i="1" s="1"/>
  <c r="Z13" i="1" s="1"/>
  <c r="Q325" i="1"/>
  <c r="Y325" i="1" s="1"/>
  <c r="Z325" i="1" s="1"/>
  <c r="Q502" i="1"/>
  <c r="Y502" i="1" s="1"/>
  <c r="Z502" i="1" s="1"/>
  <c r="Q326" i="1"/>
  <c r="Y326" i="1" s="1"/>
  <c r="Z326" i="1" s="1"/>
  <c r="Q415" i="1"/>
  <c r="Y415" i="1" s="1"/>
  <c r="Z415" i="1" s="1"/>
  <c r="Q503" i="1"/>
  <c r="Y503" i="1" s="1"/>
  <c r="Z503" i="1" s="1"/>
  <c r="Q504" i="1"/>
  <c r="Y504" i="1" s="1"/>
  <c r="Z504" i="1" s="1"/>
  <c r="Q14" i="1"/>
  <c r="Y14" i="1" s="1"/>
  <c r="Z14" i="1" s="1"/>
  <c r="Q143" i="1"/>
  <c r="Y143" i="1" s="1"/>
  <c r="Z143" i="1" s="1"/>
  <c r="Q269" i="1"/>
  <c r="Y269" i="1" s="1"/>
  <c r="Z269" i="1" s="1"/>
  <c r="Q327" i="1"/>
  <c r="Y327" i="1" s="1"/>
  <c r="Z327" i="1" s="1"/>
  <c r="Q328" i="1"/>
  <c r="Y328" i="1" s="1"/>
  <c r="Z328" i="1" s="1"/>
  <c r="Q416" i="1"/>
  <c r="Y416" i="1" s="1"/>
  <c r="Z416" i="1" s="1"/>
  <c r="Q417" i="1"/>
  <c r="Y417" i="1" s="1"/>
  <c r="Z417" i="1" s="1"/>
  <c r="Q15" i="1"/>
  <c r="Y15" i="1" s="1"/>
  <c r="Z15" i="1" s="1"/>
  <c r="Q270" i="1"/>
  <c r="Y270" i="1" s="1"/>
  <c r="Z270" i="1" s="1"/>
  <c r="Q329" i="1"/>
  <c r="Y329" i="1" s="1"/>
  <c r="Z329" i="1" s="1"/>
  <c r="Q330" i="1"/>
  <c r="Y330" i="1" s="1"/>
  <c r="Z330" i="1" s="1"/>
  <c r="Q166" i="1"/>
  <c r="Y166" i="1" s="1"/>
  <c r="Z166" i="1" s="1"/>
  <c r="Q233" i="1"/>
  <c r="Y233" i="1" s="1"/>
  <c r="Z233" i="1" s="1"/>
  <c r="Q271" i="1"/>
  <c r="Y271" i="1" s="1"/>
  <c r="Z271" i="1" s="1"/>
  <c r="Q505" i="1"/>
  <c r="Y505" i="1" s="1"/>
  <c r="Z505" i="1" s="1"/>
  <c r="Q55" i="1"/>
  <c r="Y55" i="1" s="1"/>
  <c r="Z55" i="1" s="1"/>
  <c r="Q105" i="1"/>
  <c r="Y105" i="1" s="1"/>
  <c r="Z105" i="1" s="1"/>
  <c r="Q106" i="1"/>
  <c r="Y106" i="1" s="1"/>
  <c r="Z106" i="1" s="1"/>
  <c r="Q107" i="1"/>
  <c r="Y107" i="1" s="1"/>
  <c r="Z107" i="1" s="1"/>
  <c r="Q234" i="1"/>
  <c r="Y234" i="1" s="1"/>
  <c r="Z234" i="1" s="1"/>
  <c r="Q272" i="1"/>
  <c r="Y272" i="1" s="1"/>
  <c r="Z272" i="1" s="1"/>
  <c r="Q418" i="1"/>
  <c r="Y418" i="1" s="1"/>
  <c r="Z418" i="1" s="1"/>
  <c r="Q331" i="1"/>
  <c r="Y331" i="1" s="1"/>
  <c r="Z331" i="1" s="1"/>
  <c r="Q419" i="1"/>
  <c r="Y419" i="1" s="1"/>
  <c r="Z419" i="1" s="1"/>
  <c r="Q195" i="1"/>
  <c r="Y195" i="1" s="1"/>
  <c r="Z195" i="1" s="1"/>
  <c r="Q203" i="1"/>
  <c r="Y203" i="1" s="1"/>
  <c r="Z203" i="1" s="1"/>
  <c r="Q332" i="1"/>
  <c r="Y332" i="1" s="1"/>
  <c r="Z332" i="1" s="1"/>
  <c r="Q333" i="1"/>
  <c r="Y333" i="1" s="1"/>
  <c r="Z333" i="1" s="1"/>
  <c r="Q420" i="1"/>
  <c r="Y420" i="1" s="1"/>
  <c r="Z420" i="1" s="1"/>
  <c r="Q506" i="1"/>
  <c r="Y506" i="1" s="1"/>
  <c r="Z506" i="1" s="1"/>
  <c r="Q108" i="1"/>
  <c r="Y108" i="1" s="1"/>
  <c r="Z108" i="1" s="1"/>
  <c r="Q167" i="1"/>
  <c r="Y167" i="1" s="1"/>
  <c r="Z167" i="1" s="1"/>
  <c r="Q334" i="1"/>
  <c r="Y334" i="1" s="1"/>
  <c r="Z334" i="1" s="1"/>
  <c r="Q335" i="1"/>
  <c r="Y335" i="1" s="1"/>
  <c r="Z335" i="1" s="1"/>
  <c r="Q421" i="1"/>
  <c r="Y421" i="1" s="1"/>
  <c r="Z421" i="1" s="1"/>
  <c r="Q507" i="1"/>
  <c r="Y507" i="1" s="1"/>
  <c r="Z507" i="1" s="1"/>
  <c r="Q144" i="1"/>
  <c r="Y144" i="1" s="1"/>
  <c r="Z144" i="1" s="1"/>
  <c r="Q168" i="1"/>
  <c r="Y168" i="1" s="1"/>
  <c r="Z168" i="1" s="1"/>
  <c r="Q273" i="1"/>
  <c r="Y273" i="1" s="1"/>
  <c r="Z273" i="1" s="1"/>
  <c r="Q336" i="1"/>
  <c r="Y336" i="1" s="1"/>
  <c r="Z336" i="1" s="1"/>
  <c r="Q422" i="1"/>
  <c r="Y422" i="1" s="1"/>
  <c r="Z422" i="1" s="1"/>
  <c r="Q423" i="1"/>
  <c r="Y423" i="1" s="1"/>
  <c r="Z423" i="1" s="1"/>
  <c r="Q16" i="1"/>
  <c r="Y16" i="1" s="1"/>
  <c r="Z16" i="1" s="1"/>
  <c r="Q235" i="1"/>
  <c r="Y235" i="1" s="1"/>
  <c r="Z235" i="1" s="1"/>
  <c r="Q274" i="1"/>
  <c r="Y274" i="1" s="1"/>
  <c r="Z274" i="1" s="1"/>
  <c r="Q275" i="1"/>
  <c r="Y275" i="1" s="1"/>
  <c r="Z275" i="1" s="1"/>
  <c r="Q109" i="1"/>
  <c r="Y109" i="1" s="1"/>
  <c r="Z109" i="1" s="1"/>
  <c r="Q145" i="1"/>
  <c r="Y145" i="1" s="1"/>
  <c r="Z145" i="1" s="1"/>
  <c r="Q146" i="1"/>
  <c r="Y146" i="1" s="1"/>
  <c r="Z146" i="1" s="1"/>
  <c r="Q169" i="1"/>
  <c r="Y169" i="1" s="1"/>
  <c r="Z169" i="1" s="1"/>
  <c r="Q276" i="1"/>
  <c r="Y276" i="1" s="1"/>
  <c r="Z276" i="1" s="1"/>
  <c r="Q110" i="1"/>
  <c r="Y110" i="1" s="1"/>
  <c r="Z110" i="1" s="1"/>
  <c r="Q204" i="1"/>
  <c r="Y204" i="1" s="1"/>
  <c r="Z204" i="1" s="1"/>
  <c r="Q277" i="1"/>
  <c r="Y277" i="1" s="1"/>
  <c r="Z277" i="1" s="1"/>
  <c r="Q424" i="1"/>
  <c r="Y424" i="1" s="1"/>
  <c r="Z424" i="1" s="1"/>
  <c r="Q508" i="1"/>
  <c r="Y508" i="1" s="1"/>
  <c r="Z508" i="1" s="1"/>
  <c r="Q236" i="1"/>
  <c r="Y236" i="1" s="1"/>
  <c r="Z236" i="1" s="1"/>
  <c r="Q337" i="1"/>
  <c r="Y337" i="1" s="1"/>
  <c r="Z337" i="1" s="1"/>
  <c r="Q509" i="1"/>
  <c r="Y509" i="1" s="1"/>
  <c r="Z509" i="1" s="1"/>
  <c r="Q338" i="1"/>
  <c r="Y338" i="1" s="1"/>
  <c r="Z338" i="1" s="1"/>
  <c r="Q339" i="1"/>
  <c r="Y339" i="1" s="1"/>
  <c r="Z339" i="1" s="1"/>
  <c r="Q340" i="1"/>
  <c r="Y340" i="1" s="1"/>
  <c r="Z340" i="1" s="1"/>
  <c r="Q425" i="1"/>
  <c r="Y425" i="1" s="1"/>
  <c r="Z425" i="1" s="1"/>
  <c r="Q426" i="1"/>
  <c r="Y426" i="1" s="1"/>
  <c r="Z426" i="1" s="1"/>
  <c r="Q427" i="1"/>
  <c r="Y427" i="1" s="1"/>
  <c r="Z427" i="1" s="1"/>
  <c r="Q510" i="1"/>
  <c r="Y510" i="1" s="1"/>
  <c r="Z510" i="1" s="1"/>
  <c r="Q341" i="1"/>
  <c r="Y341" i="1" s="1"/>
  <c r="Z341" i="1" s="1"/>
  <c r="Q196" i="1"/>
  <c r="Y196" i="1" s="1"/>
  <c r="Z196" i="1" s="1"/>
  <c r="Q428" i="1"/>
  <c r="Y428" i="1" s="1"/>
  <c r="Z428" i="1" s="1"/>
  <c r="Q111" i="1"/>
  <c r="Y111" i="1" s="1"/>
  <c r="Z111" i="1" s="1"/>
  <c r="Q147" i="1"/>
  <c r="Y147" i="1" s="1"/>
  <c r="Z147" i="1" s="1"/>
  <c r="Q278" i="1"/>
  <c r="Y278" i="1" s="1"/>
  <c r="Z278" i="1" s="1"/>
  <c r="Q511" i="1"/>
  <c r="Y511" i="1" s="1"/>
  <c r="Z511" i="1" s="1"/>
  <c r="Q17" i="1"/>
  <c r="Y17" i="1" s="1"/>
  <c r="Z17" i="1" s="1"/>
  <c r="Q237" i="1"/>
  <c r="Y237" i="1" s="1"/>
  <c r="Z237" i="1" s="1"/>
  <c r="Q342" i="1"/>
  <c r="Y342" i="1" s="1"/>
  <c r="Z342" i="1" s="1"/>
  <c r="Q112" i="1"/>
  <c r="Y112" i="1" s="1"/>
  <c r="Z112" i="1" s="1"/>
  <c r="Q214" i="1"/>
  <c r="Y214" i="1" s="1"/>
  <c r="Z214" i="1" s="1"/>
  <c r="Q343" i="1"/>
  <c r="Y343" i="1" s="1"/>
  <c r="Z343" i="1" s="1"/>
  <c r="Q512" i="1"/>
  <c r="Y512" i="1" s="1"/>
  <c r="Z512" i="1" s="1"/>
  <c r="Q56" i="1"/>
  <c r="Y56" i="1" s="1"/>
  <c r="Z56" i="1" s="1"/>
  <c r="Q170" i="1"/>
  <c r="Y170" i="1" s="1"/>
  <c r="Z170" i="1" s="1"/>
  <c r="Q279" i="1"/>
  <c r="Y279" i="1" s="1"/>
  <c r="Z279" i="1" s="1"/>
  <c r="Q344" i="1"/>
  <c r="Y344" i="1" s="1"/>
  <c r="Z344" i="1" s="1"/>
  <c r="Q238" i="1"/>
  <c r="Y238" i="1" s="1"/>
  <c r="Z238" i="1" s="1"/>
  <c r="Q239" i="1"/>
  <c r="Y239" i="1" s="1"/>
  <c r="Z239" i="1" s="1"/>
  <c r="Q280" i="1"/>
  <c r="Y280" i="1" s="1"/>
  <c r="Z280" i="1" s="1"/>
  <c r="Q513" i="1"/>
  <c r="Y513" i="1" s="1"/>
  <c r="Z513" i="1" s="1"/>
  <c r="Q57" i="1"/>
  <c r="Y57" i="1" s="1"/>
  <c r="Z57" i="1" s="1"/>
  <c r="Q429" i="1"/>
  <c r="Y429" i="1" s="1"/>
  <c r="Z429" i="1" s="1"/>
  <c r="Q58" i="1"/>
  <c r="Y58" i="1" s="1"/>
  <c r="Z58" i="1" s="1"/>
  <c r="Q197" i="1"/>
  <c r="Y197" i="1" s="1"/>
  <c r="Z197" i="1" s="1"/>
  <c r="Q205" i="1"/>
  <c r="Y205" i="1" s="1"/>
  <c r="Z205" i="1" s="1"/>
  <c r="Q215" i="1"/>
  <c r="Y215" i="1" s="1"/>
  <c r="Z215" i="1" s="1"/>
  <c r="Q113" i="1"/>
  <c r="Y113" i="1" s="1"/>
  <c r="Z113" i="1" s="1"/>
  <c r="Q114" i="1"/>
  <c r="Y114" i="1" s="1"/>
  <c r="Z114" i="1" s="1"/>
  <c r="Q171" i="1"/>
  <c r="Y171" i="1" s="1"/>
  <c r="Z171" i="1" s="1"/>
  <c r="Q430" i="1"/>
  <c r="Y430" i="1" s="1"/>
  <c r="Z430" i="1" s="1"/>
  <c r="Q59" i="1"/>
  <c r="Y59" i="1" s="1"/>
  <c r="Z59" i="1" s="1"/>
  <c r="Q172" i="1"/>
  <c r="Y172" i="1" s="1"/>
  <c r="Z172" i="1" s="1"/>
  <c r="Q198" i="1"/>
  <c r="Y198" i="1" s="1"/>
  <c r="Z198" i="1" s="1"/>
  <c r="Q281" i="1"/>
  <c r="Y281" i="1" s="1"/>
  <c r="Z281" i="1" s="1"/>
  <c r="Q173" i="1"/>
  <c r="Y173" i="1" s="1"/>
  <c r="Z173" i="1" s="1"/>
  <c r="Q148" i="1"/>
  <c r="Y148" i="1" s="1"/>
  <c r="Z148" i="1" s="1"/>
  <c r="Q18" i="1"/>
  <c r="Y18" i="1" s="1"/>
  <c r="Z18" i="1" s="1"/>
  <c r="Q19" i="1"/>
  <c r="Y19" i="1" s="1"/>
  <c r="Z19" i="1" s="1"/>
  <c r="Q240" i="1"/>
  <c r="Y240" i="1" s="1"/>
  <c r="Z240" i="1" s="1"/>
  <c r="Q345" i="1"/>
  <c r="Y345" i="1" s="1"/>
  <c r="Z345" i="1" s="1"/>
  <c r="Q282" i="1"/>
  <c r="Y282" i="1" s="1"/>
  <c r="Z282" i="1" s="1"/>
  <c r="Q431" i="1"/>
  <c r="Y431" i="1" s="1"/>
  <c r="Z431" i="1" s="1"/>
  <c r="Q432" i="1"/>
  <c r="Y432" i="1" s="1"/>
  <c r="Z432" i="1" s="1"/>
  <c r="Q433" i="1"/>
  <c r="Y433" i="1" s="1"/>
  <c r="Z433" i="1" s="1"/>
  <c r="Q150" i="1"/>
  <c r="Y150" i="1" s="1"/>
  <c r="Z150" i="1" s="1"/>
  <c r="Q115" i="1"/>
  <c r="Y115" i="1" s="1"/>
  <c r="Z115" i="1" s="1"/>
  <c r="Q283" i="1"/>
  <c r="Y283" i="1" s="1"/>
  <c r="Z283" i="1" s="1"/>
  <c r="Q346" i="1"/>
  <c r="Y346" i="1" s="1"/>
  <c r="Z346" i="1" s="1"/>
  <c r="Q116" i="1"/>
  <c r="Y116" i="1" s="1"/>
  <c r="Z116" i="1" s="1"/>
  <c r="Q149" i="1"/>
  <c r="Y149" i="1" s="1"/>
  <c r="Z149" i="1" s="1"/>
  <c r="Q434" i="1"/>
  <c r="Y434" i="1" s="1"/>
  <c r="Z434" i="1" s="1"/>
  <c r="Q347" i="1"/>
  <c r="Y347" i="1" s="1"/>
  <c r="Z347" i="1" s="1"/>
  <c r="Q348" i="1"/>
  <c r="Y348" i="1" s="1"/>
  <c r="Z348" i="1" s="1"/>
  <c r="Q349" i="1"/>
  <c r="Y349" i="1" s="1"/>
  <c r="Z349" i="1" s="1"/>
  <c r="Q117" i="1"/>
  <c r="Y117" i="1" s="1"/>
  <c r="Z117" i="1" s="1"/>
  <c r="Q206" i="1"/>
  <c r="Y206" i="1" s="1"/>
  <c r="Z206" i="1" s="1"/>
  <c r="Q151" i="1"/>
  <c r="Y151" i="1" s="1"/>
  <c r="Z151" i="1" s="1"/>
  <c r="Q514" i="1"/>
  <c r="Y514" i="1" s="1"/>
  <c r="Z514" i="1" s="1"/>
  <c r="Q350" i="1"/>
  <c r="Y350" i="1" s="1"/>
  <c r="Z350" i="1" s="1"/>
  <c r="Q60" i="1"/>
  <c r="Y60" i="1" s="1"/>
  <c r="Z60" i="1" s="1"/>
  <c r="Q61" i="1"/>
  <c r="Y61" i="1" s="1"/>
  <c r="Z61" i="1" s="1"/>
  <c r="Q20" i="1"/>
  <c r="Y20" i="1" s="1"/>
  <c r="Z20" i="1" s="1"/>
  <c r="Q62" i="1"/>
  <c r="Y62" i="1" s="1"/>
  <c r="Z62" i="1" s="1"/>
  <c r="Q63" i="1"/>
  <c r="Y63" i="1" s="1"/>
  <c r="Z63" i="1" s="1"/>
  <c r="Q118" i="1"/>
  <c r="Y118" i="1" s="1"/>
  <c r="Z118" i="1" s="1"/>
  <c r="Q435" i="1"/>
  <c r="Y435" i="1" s="1"/>
  <c r="Z435" i="1" s="1"/>
  <c r="Q351" i="1"/>
  <c r="Y351" i="1" s="1"/>
  <c r="Z351" i="1" s="1"/>
  <c r="Q352" i="1"/>
  <c r="Y352" i="1" s="1"/>
  <c r="Z352" i="1" s="1"/>
  <c r="Q21" i="1"/>
  <c r="Y21" i="1" s="1"/>
  <c r="Z21" i="1" s="1"/>
  <c r="Q353" i="1"/>
  <c r="Y353" i="1" s="1"/>
  <c r="Z353" i="1" s="1"/>
  <c r="Q241" i="1"/>
  <c r="Y241" i="1" s="1"/>
  <c r="Z241" i="1" s="1"/>
  <c r="Q216" i="1"/>
  <c r="Y216" i="1" s="1"/>
  <c r="Z216" i="1" s="1"/>
  <c r="Q436" i="1"/>
  <c r="Y436" i="1" s="1"/>
  <c r="Z436" i="1" s="1"/>
  <c r="Q437" i="1"/>
  <c r="Y437" i="1" s="1"/>
  <c r="Z437" i="1" s="1"/>
  <c r="Q354" i="1"/>
  <c r="Y354" i="1" s="1"/>
  <c r="Z354" i="1" s="1"/>
  <c r="Q438" i="1"/>
  <c r="Y438" i="1" s="1"/>
  <c r="Z438" i="1" s="1"/>
  <c r="Q439" i="1"/>
  <c r="Y439" i="1" s="1"/>
  <c r="Z439" i="1" s="1"/>
  <c r="Q515" i="1"/>
  <c r="Y515" i="1" s="1"/>
  <c r="Z515" i="1" s="1"/>
  <c r="Q242" i="1"/>
  <c r="Y242" i="1" s="1"/>
  <c r="Z242" i="1" s="1"/>
  <c r="Q284" i="1"/>
  <c r="Y284" i="1" s="1"/>
  <c r="Z284" i="1" s="1"/>
  <c r="Q440" i="1"/>
  <c r="Y440" i="1" s="1"/>
  <c r="Z440" i="1" s="1"/>
  <c r="Q243" i="1"/>
  <c r="Y243" i="1" s="1"/>
  <c r="Z243" i="1" s="1"/>
  <c r="Q516" i="1"/>
  <c r="Y516" i="1" s="1"/>
  <c r="Z516" i="1" s="1"/>
  <c r="Q22" i="1"/>
  <c r="Y22" i="1" s="1"/>
  <c r="Z22" i="1" s="1"/>
  <c r="Q174" i="1"/>
  <c r="Y174" i="1" s="1"/>
  <c r="Z174" i="1" s="1"/>
  <c r="Q23" i="1"/>
  <c r="Y23" i="1" s="1"/>
  <c r="Z23" i="1" s="1"/>
  <c r="Q175" i="1"/>
  <c r="Y175" i="1" s="1"/>
  <c r="Z175" i="1" s="1"/>
  <c r="Q441" i="1"/>
  <c r="Y441" i="1" s="1"/>
  <c r="Z441" i="1" s="1"/>
  <c r="Q285" i="1"/>
  <c r="Y285" i="1" s="1"/>
  <c r="Z285" i="1" s="1"/>
  <c r="Q442" i="1"/>
  <c r="Y442" i="1" s="1"/>
  <c r="Z442" i="1" s="1"/>
  <c r="Q64" i="1"/>
  <c r="Y64" i="1" s="1"/>
  <c r="Z64" i="1" s="1"/>
  <c r="Q244" i="1"/>
  <c r="Y244" i="1" s="1"/>
  <c r="Z244" i="1" s="1"/>
  <c r="Q517" i="1"/>
  <c r="Y517" i="1" s="1"/>
  <c r="Z517" i="1" s="1"/>
  <c r="Q65" i="1"/>
  <c r="Y65" i="1" s="1"/>
  <c r="Z65" i="1" s="1"/>
  <c r="Q119" i="1"/>
  <c r="Y119" i="1" s="1"/>
  <c r="Z119" i="1" s="1"/>
  <c r="Q355" i="1"/>
  <c r="Y355" i="1" s="1"/>
  <c r="Z355" i="1" s="1"/>
  <c r="Q443" i="1"/>
  <c r="Y443" i="1" s="1"/>
  <c r="Z443" i="1" s="1"/>
  <c r="Q444" i="1"/>
  <c r="Y444" i="1" s="1"/>
  <c r="Z444" i="1" s="1"/>
  <c r="Q66" i="1"/>
  <c r="Y66" i="1" s="1"/>
  <c r="Z66" i="1" s="1"/>
  <c r="Q120" i="1"/>
  <c r="Y120" i="1" s="1"/>
  <c r="Z120" i="1" s="1"/>
  <c r="Q24" i="1"/>
  <c r="Y24" i="1" s="1"/>
  <c r="Z24" i="1" s="1"/>
  <c r="Q445" i="1"/>
  <c r="Y445" i="1" s="1"/>
  <c r="Z445" i="1" s="1"/>
  <c r="Q25" i="1"/>
  <c r="Y25" i="1" s="1"/>
  <c r="Z25" i="1" s="1"/>
  <c r="Q217" i="1"/>
  <c r="Y217" i="1" s="1"/>
  <c r="Z217" i="1" s="1"/>
  <c r="Q207" i="1"/>
  <c r="Y207" i="1" s="1"/>
  <c r="Z207" i="1" s="1"/>
  <c r="Q286" i="1"/>
  <c r="Y286" i="1" s="1"/>
  <c r="Z286" i="1" s="1"/>
  <c r="Q245" i="1"/>
  <c r="Y245" i="1" s="1"/>
  <c r="Z245" i="1" s="1"/>
  <c r="Q356" i="1"/>
  <c r="Y356" i="1" s="1"/>
  <c r="Z356" i="1" s="1"/>
  <c r="Q208" i="1"/>
  <c r="Y208" i="1" s="1"/>
  <c r="Z208" i="1" s="1"/>
  <c r="Q67" i="1"/>
  <c r="Y67" i="1" s="1"/>
  <c r="Z67" i="1" s="1"/>
  <c r="Q121" i="1"/>
  <c r="Y121" i="1" s="1"/>
  <c r="Z121" i="1" s="1"/>
  <c r="Q446" i="1"/>
  <c r="Y446" i="1" s="1"/>
  <c r="Z446" i="1" s="1"/>
  <c r="Q26" i="1"/>
  <c r="Y26" i="1" s="1"/>
  <c r="Z26" i="1" s="1"/>
  <c r="Q27" i="1"/>
  <c r="Y27" i="1" s="1"/>
  <c r="Z27" i="1" s="1"/>
  <c r="Q176" i="1"/>
  <c r="Y176" i="1" s="1"/>
  <c r="Z176" i="1" s="1"/>
  <c r="Q287" i="1"/>
  <c r="Y287" i="1" s="1"/>
  <c r="Z287" i="1" s="1"/>
  <c r="Q28" i="1"/>
  <c r="Y28" i="1" s="1"/>
  <c r="Z28" i="1" s="1"/>
  <c r="Q29" i="1"/>
  <c r="Y29" i="1" s="1"/>
  <c r="Z29" i="1" s="1"/>
  <c r="Q30" i="1"/>
  <c r="Y30" i="1" s="1"/>
  <c r="Z30" i="1" s="1"/>
  <c r="Q218" i="1"/>
  <c r="Y218" i="1" s="1"/>
  <c r="Z218" i="1" s="1"/>
  <c r="Q219" i="1"/>
  <c r="Y219" i="1" s="1"/>
  <c r="Z219" i="1" s="1"/>
  <c r="Q357" i="1"/>
  <c r="Y357" i="1" s="1"/>
  <c r="Z357" i="1" s="1"/>
  <c r="Q518" i="1"/>
  <c r="Y518" i="1" s="1"/>
  <c r="Z518" i="1" s="1"/>
  <c r="Q68" i="1"/>
  <c r="Y68" i="1" s="1"/>
  <c r="Z68" i="1" s="1"/>
  <c r="Q447" i="1"/>
  <c r="Y447" i="1" s="1"/>
  <c r="Z447" i="1" s="1"/>
  <c r="Q448" i="1"/>
  <c r="Y448" i="1" s="1"/>
  <c r="Z448" i="1" s="1"/>
  <c r="Q449" i="1"/>
  <c r="Y449" i="1" s="1"/>
  <c r="Z449" i="1" s="1"/>
  <c r="Q358" i="1"/>
  <c r="Y358" i="1" s="1"/>
  <c r="Z358" i="1" s="1"/>
  <c r="Q359" i="1"/>
  <c r="Y359" i="1" s="1"/>
  <c r="Z359" i="1" s="1"/>
  <c r="Q122" i="1"/>
  <c r="Y122" i="1" s="1"/>
  <c r="Z122" i="1" s="1"/>
  <c r="Q288" i="1"/>
  <c r="Y288" i="1" s="1"/>
  <c r="Z288" i="1" s="1"/>
  <c r="Q289" i="1"/>
  <c r="Y289" i="1" s="1"/>
  <c r="Z289" i="1" s="1"/>
  <c r="Q31" i="1"/>
  <c r="Y31" i="1" s="1"/>
  <c r="Z31" i="1" s="1"/>
  <c r="Q32" i="1"/>
  <c r="Y32" i="1" s="1"/>
  <c r="Z32" i="1" s="1"/>
  <c r="Q450" i="1"/>
  <c r="Y450" i="1" s="1"/>
  <c r="Z450" i="1" s="1"/>
  <c r="Q33" i="1"/>
  <c r="Y33" i="1" s="1"/>
  <c r="Z33" i="1" s="1"/>
  <c r="Q123" i="1"/>
  <c r="Y123" i="1" s="1"/>
  <c r="Z123" i="1" s="1"/>
  <c r="Q124" i="1"/>
  <c r="Y124" i="1" s="1"/>
  <c r="Z124" i="1" s="1"/>
  <c r="Q69" i="1"/>
  <c r="Y69" i="1" s="1"/>
  <c r="Z69" i="1" s="1"/>
  <c r="Q70" i="1"/>
  <c r="Y70" i="1" s="1"/>
  <c r="Z70" i="1" s="1"/>
  <c r="Q177" i="1"/>
  <c r="Y177" i="1" s="1"/>
  <c r="Z177" i="1" s="1"/>
  <c r="Q360" i="1"/>
  <c r="Y360" i="1" s="1"/>
  <c r="Z360" i="1" s="1"/>
  <c r="Q451" i="1"/>
  <c r="Y451" i="1" s="1"/>
  <c r="Z451" i="1" s="1"/>
  <c r="Q361" i="1"/>
  <c r="Y361" i="1" s="1"/>
  <c r="Z361" i="1" s="1"/>
  <c r="Q178" i="1"/>
  <c r="Y178" i="1" s="1"/>
  <c r="Z178" i="1" s="1"/>
  <c r="Q290" i="1"/>
  <c r="Y290" i="1" s="1"/>
  <c r="Z290" i="1" s="1"/>
  <c r="Q71" i="1"/>
  <c r="Y71" i="1" s="1"/>
  <c r="Z71" i="1" s="1"/>
  <c r="Q125" i="1"/>
  <c r="Y125" i="1" s="1"/>
  <c r="Z125" i="1" s="1"/>
  <c r="Q246" i="1"/>
  <c r="Y246" i="1" s="1"/>
  <c r="Z246" i="1" s="1"/>
  <c r="Q72" i="1"/>
  <c r="Y72" i="1" s="1"/>
  <c r="Z72" i="1" s="1"/>
  <c r="Q34" i="1"/>
  <c r="Y34" i="1" s="1"/>
  <c r="Z34" i="1" s="1"/>
  <c r="Q452" i="1"/>
  <c r="Y452" i="1" s="1"/>
  <c r="Z452" i="1" s="1"/>
  <c r="Q453" i="1"/>
  <c r="Y453" i="1" s="1"/>
  <c r="Z453" i="1" s="1"/>
  <c r="Q454" i="1"/>
  <c r="Y454" i="1" s="1"/>
  <c r="Z454" i="1" s="1"/>
  <c r="Q291" i="1"/>
  <c r="Y291" i="1" s="1"/>
  <c r="Z291" i="1" s="1"/>
  <c r="Q35" i="1"/>
  <c r="Y35" i="1" s="1"/>
  <c r="Z35" i="1" s="1"/>
  <c r="Q292" i="1"/>
  <c r="Y292" i="1" s="1"/>
  <c r="Z292" i="1" s="1"/>
  <c r="Q519" i="1"/>
  <c r="Y519" i="1" s="1"/>
  <c r="Z519" i="1" s="1"/>
  <c r="Q455" i="1"/>
  <c r="Y455" i="1" s="1"/>
  <c r="Z455" i="1" s="1"/>
  <c r="Q456" i="1"/>
  <c r="Y456" i="1" s="1"/>
  <c r="Z456" i="1" s="1"/>
  <c r="Q73" i="1"/>
  <c r="Y73" i="1" s="1"/>
  <c r="Z73" i="1" s="1"/>
  <c r="Q126" i="1"/>
  <c r="Y126" i="1" s="1"/>
  <c r="Z126" i="1" s="1"/>
  <c r="Q179" i="1"/>
  <c r="Y179" i="1" s="1"/>
  <c r="Z179" i="1" s="1"/>
  <c r="Q293" i="1"/>
  <c r="Y293" i="1" s="1"/>
  <c r="Z293" i="1" s="1"/>
  <c r="Q362" i="1"/>
  <c r="Y362" i="1" s="1"/>
  <c r="Z362" i="1" s="1"/>
  <c r="Q74" i="1"/>
  <c r="Y74" i="1" s="1"/>
  <c r="Z74" i="1" s="1"/>
  <c r="Q363" i="1"/>
  <c r="Y363" i="1" s="1"/>
  <c r="Z363" i="1" s="1"/>
  <c r="Q457" i="1"/>
  <c r="Y457" i="1" s="1"/>
  <c r="Z457" i="1" s="1"/>
  <c r="Q458" i="1"/>
  <c r="Y458" i="1" s="1"/>
  <c r="Z458" i="1" s="1"/>
  <c r="Q294" i="1"/>
  <c r="Y294" i="1" s="1"/>
  <c r="Z294" i="1" s="1"/>
  <c r="Q247" i="1"/>
  <c r="Y247" i="1" s="1"/>
  <c r="Z247" i="1" s="1"/>
  <c r="Q220" i="1"/>
  <c r="Y220" i="1" s="1"/>
  <c r="Z220" i="1" s="1"/>
  <c r="Q364" i="1"/>
  <c r="Y364" i="1" s="1"/>
  <c r="Z364" i="1" s="1"/>
  <c r="Q520" i="1"/>
  <c r="Y520" i="1" s="1"/>
  <c r="Z520" i="1" s="1"/>
  <c r="Q209" i="1"/>
  <c r="Y209" i="1" s="1"/>
  <c r="Z209" i="1" s="1"/>
  <c r="Q295" i="1"/>
  <c r="Y295" i="1" s="1"/>
  <c r="Z295" i="1" s="1"/>
  <c r="Q365" i="1"/>
  <c r="Y365" i="1" s="1"/>
  <c r="Z365" i="1" s="1"/>
  <c r="Q366" i="1"/>
  <c r="Y366" i="1" s="1"/>
  <c r="Z366" i="1" s="1"/>
  <c r="Q521" i="1"/>
  <c r="Y521" i="1" s="1"/>
  <c r="Z521" i="1" s="1"/>
  <c r="Q522" i="1"/>
  <c r="Y522" i="1" s="1"/>
  <c r="Z522" i="1" s="1"/>
  <c r="Q75" i="1"/>
  <c r="Y75" i="1" s="1"/>
  <c r="Z75" i="1" s="1"/>
  <c r="Q152" i="1"/>
  <c r="Y152" i="1" s="1"/>
  <c r="Z152" i="1" s="1"/>
  <c r="Q296" i="1"/>
  <c r="Y296" i="1" s="1"/>
  <c r="Z296" i="1" s="1"/>
  <c r="Q367" i="1"/>
  <c r="Y367" i="1" s="1"/>
  <c r="Z367" i="1" s="1"/>
  <c r="Q368" i="1"/>
  <c r="Y368" i="1" s="1"/>
  <c r="Z368" i="1" s="1"/>
  <c r="Q297" i="1"/>
  <c r="Y297" i="1" s="1"/>
  <c r="Z297" i="1" s="1"/>
  <c r="Q298" i="1"/>
  <c r="Y298" i="1" s="1"/>
  <c r="Z298" i="1" s="1"/>
  <c r="Q248" i="1"/>
  <c r="Y248" i="1" s="1"/>
  <c r="Z248" i="1" s="1"/>
  <c r="Q76" i="1"/>
  <c r="Y76" i="1" s="1"/>
  <c r="Z76" i="1" s="1"/>
  <c r="Q127" i="1"/>
  <c r="Y127" i="1" s="1"/>
  <c r="Z127" i="1" s="1"/>
  <c r="Q369" i="1"/>
  <c r="Y369" i="1" s="1"/>
  <c r="Z369" i="1" s="1"/>
  <c r="Q459" i="1"/>
  <c r="Y459" i="1" s="1"/>
  <c r="Z459" i="1" s="1"/>
  <c r="Q523" i="1"/>
  <c r="Y523" i="1" s="1"/>
  <c r="Z523" i="1" s="1"/>
  <c r="Q221" i="1"/>
  <c r="Y221" i="1" s="1"/>
  <c r="Z221" i="1" s="1"/>
  <c r="Q460" i="1"/>
  <c r="Y460" i="1" s="1"/>
  <c r="Z460" i="1" s="1"/>
  <c r="Q524" i="1"/>
  <c r="Y524" i="1" s="1"/>
  <c r="Z524" i="1" s="1"/>
  <c r="Q77" i="1"/>
  <c r="Y77" i="1" s="1"/>
  <c r="Z77" i="1" s="1"/>
  <c r="Q299" i="1"/>
  <c r="Y299" i="1" s="1"/>
  <c r="Z299" i="1" s="1"/>
  <c r="Q370" i="1"/>
  <c r="Y370" i="1" s="1"/>
  <c r="Z370" i="1" s="1"/>
  <c r="Q461" i="1"/>
  <c r="Y461" i="1" s="1"/>
  <c r="Z461" i="1" s="1"/>
  <c r="Q525" i="1"/>
  <c r="Y525" i="1" s="1"/>
  <c r="Z525" i="1" s="1"/>
  <c r="Q36" i="1"/>
  <c r="Y36" i="1" s="1"/>
  <c r="Z36" i="1" s="1"/>
  <c r="Q78" i="1"/>
  <c r="Y78" i="1" s="1"/>
  <c r="Z78" i="1" s="1"/>
  <c r="Q300" i="1"/>
  <c r="Y300" i="1" s="1"/>
  <c r="Z300" i="1" s="1"/>
  <c r="Q462" i="1"/>
  <c r="Y462" i="1" s="1"/>
  <c r="Z462" i="1" s="1"/>
  <c r="Q463" i="1"/>
  <c r="Y463" i="1" s="1"/>
  <c r="Z463" i="1" s="1"/>
  <c r="Q301" i="1"/>
  <c r="Y301" i="1" s="1"/>
  <c r="Z301" i="1" s="1"/>
  <c r="Q371" i="1"/>
  <c r="Y371" i="1" s="1"/>
  <c r="Z371" i="1" s="1"/>
  <c r="Q372" i="1"/>
  <c r="Y372" i="1" s="1"/>
  <c r="Z372" i="1" s="1"/>
  <c r="Q180" i="1"/>
  <c r="Y180" i="1" s="1"/>
  <c r="Z180" i="1" s="1"/>
  <c r="Q222" i="1"/>
  <c r="Y222" i="1" s="1"/>
  <c r="Z222" i="1" s="1"/>
  <c r="Q526" i="1"/>
  <c r="Y526" i="1" s="1"/>
  <c r="Z526" i="1" s="1"/>
  <c r="Q302" i="1"/>
  <c r="Y302" i="1" s="1"/>
  <c r="Z302" i="1" s="1"/>
  <c r="Q464" i="1"/>
  <c r="Y464" i="1" s="1"/>
  <c r="Z464" i="1" s="1"/>
  <c r="Q37" i="1"/>
  <c r="Y37" i="1" s="1"/>
  <c r="Z37" i="1" s="1"/>
  <c r="Q79" i="1"/>
  <c r="Y79" i="1" s="1"/>
  <c r="Z79" i="1" s="1"/>
  <c r="Q80" i="1"/>
  <c r="Y80" i="1" s="1"/>
  <c r="Z80" i="1" s="1"/>
  <c r="Q223" i="1"/>
  <c r="Y223" i="1" s="1"/>
  <c r="Z223" i="1" s="1"/>
  <c r="Q465" i="1"/>
  <c r="Y465" i="1" s="1"/>
  <c r="Z465" i="1" s="1"/>
  <c r="Q466" i="1"/>
  <c r="Y466" i="1" s="1"/>
  <c r="Z466" i="1" s="1"/>
  <c r="Q527" i="1"/>
  <c r="Y527" i="1" s="1"/>
  <c r="Z527" i="1" s="1"/>
  <c r="Q38" i="1"/>
  <c r="Y38" i="1" s="1"/>
  <c r="Z38" i="1" s="1"/>
  <c r="Q373" i="1"/>
  <c r="Y373" i="1" s="1"/>
  <c r="Z373" i="1" s="1"/>
  <c r="Q39" i="1"/>
  <c r="Y39" i="1" s="1"/>
  <c r="Z39" i="1" s="1"/>
  <c r="Q467" i="1"/>
  <c r="Y467" i="1" s="1"/>
  <c r="Z467" i="1" s="1"/>
  <c r="Q468" i="1"/>
  <c r="Y468" i="1" s="1"/>
  <c r="Z468" i="1" s="1"/>
  <c r="Q81" i="1"/>
  <c r="Y81" i="1" s="1"/>
  <c r="Z81" i="1" s="1"/>
  <c r="Q82" i="1"/>
  <c r="Y82" i="1" s="1"/>
  <c r="Z82" i="1" s="1"/>
  <c r="Q469" i="1"/>
  <c r="Y469" i="1" s="1"/>
  <c r="Z469" i="1" s="1"/>
  <c r="Q249" i="1"/>
  <c r="Y249" i="1" s="1"/>
  <c r="Z249" i="1" s="1"/>
  <c r="Q303" i="1"/>
  <c r="Y303" i="1" s="1"/>
  <c r="Z303" i="1" s="1"/>
  <c r="Q374" i="1"/>
  <c r="Y374" i="1" s="1"/>
  <c r="Z374" i="1" s="1"/>
  <c r="Q128" i="1"/>
  <c r="Y128" i="1" s="1"/>
  <c r="Z128" i="1" s="1"/>
  <c r="Q181" i="1"/>
  <c r="Y181" i="1" s="1"/>
  <c r="Z181" i="1" s="1"/>
  <c r="Q83" i="1"/>
  <c r="Y83" i="1" s="1"/>
  <c r="Z83" i="1" s="1"/>
  <c r="Q375" i="1"/>
  <c r="Y375" i="1" s="1"/>
  <c r="Z375" i="1" s="1"/>
  <c r="Q376" i="1"/>
  <c r="Y376" i="1" s="1"/>
  <c r="Z376" i="1" s="1"/>
  <c r="Q129" i="1"/>
  <c r="Y129" i="1" s="1"/>
  <c r="Z129" i="1" s="1"/>
  <c r="Q470" i="1"/>
  <c r="Y470" i="1" s="1"/>
  <c r="Z470" i="1" s="1"/>
  <c r="Q377" i="1"/>
  <c r="Y377" i="1" s="1"/>
  <c r="Z377" i="1" s="1"/>
  <c r="Q378" i="1"/>
  <c r="Y378" i="1" s="1"/>
  <c r="Z378" i="1" s="1"/>
  <c r="Q199" i="1"/>
  <c r="Y199" i="1" s="1"/>
  <c r="Z199" i="1" s="1"/>
  <c r="Q130" i="1"/>
  <c r="Y130" i="1" s="1"/>
  <c r="Z130" i="1" s="1"/>
  <c r="Q200" i="1"/>
  <c r="Y200" i="1" s="1"/>
  <c r="Z200" i="1" s="1"/>
  <c r="Q210" i="1"/>
  <c r="Y210" i="1" s="1"/>
  <c r="Z210" i="1" s="1"/>
  <c r="P471" i="1"/>
  <c r="P472" i="1"/>
  <c r="P379" i="1"/>
  <c r="P304" i="1"/>
  <c r="P380" i="1"/>
  <c r="P305" i="1"/>
  <c r="P381" i="1"/>
  <c r="P306" i="1"/>
  <c r="P473" i="1"/>
  <c r="P182" i="1"/>
  <c r="P474" i="1"/>
  <c r="P131" i="1"/>
  <c r="P84" i="1"/>
  <c r="P132" i="1"/>
  <c r="P224" i="1"/>
  <c r="P183" i="1"/>
  <c r="P40" i="1"/>
  <c r="P201" i="1"/>
  <c r="P307" i="1"/>
  <c r="P133" i="1"/>
  <c r="P153" i="1"/>
  <c r="P250" i="1"/>
  <c r="P251" i="1"/>
  <c r="P382" i="1"/>
  <c r="P41" i="1"/>
  <c r="P475" i="1"/>
  <c r="P308" i="1"/>
  <c r="P85" i="1"/>
  <c r="P42" i="1"/>
  <c r="P86" i="1"/>
  <c r="P252" i="1"/>
  <c r="P253" i="1"/>
  <c r="P2" i="1"/>
  <c r="P87" i="1"/>
  <c r="P225" i="1"/>
  <c r="P476" i="1"/>
  <c r="P43" i="1"/>
  <c r="P383" i="1"/>
  <c r="P44" i="1"/>
  <c r="P477" i="1"/>
  <c r="P184" i="1"/>
  <c r="P185" i="1"/>
  <c r="P478" i="1"/>
  <c r="P479" i="1"/>
  <c r="P480" i="1"/>
  <c r="P481" i="1"/>
  <c r="P309" i="1"/>
  <c r="P154" i="1"/>
  <c r="P384" i="1"/>
  <c r="P385" i="1"/>
  <c r="P254" i="1"/>
  <c r="P134" i="1"/>
  <c r="P45" i="1"/>
  <c r="P482" i="1"/>
  <c r="P46" i="1"/>
  <c r="P226" i="1"/>
  <c r="P47" i="1"/>
  <c r="P483" i="1"/>
  <c r="P255" i="1"/>
  <c r="P310" i="1"/>
  <c r="P48" i="1"/>
  <c r="P311" i="1"/>
  <c r="P4" i="1"/>
  <c r="P88" i="1"/>
  <c r="P211" i="1"/>
  <c r="P256" i="1"/>
  <c r="P386" i="1"/>
  <c r="P227" i="1"/>
  <c r="P484" i="1"/>
  <c r="P312" i="1"/>
  <c r="P313" i="1"/>
  <c r="P485" i="1"/>
  <c r="P486" i="1"/>
  <c r="P487" i="1"/>
  <c r="P89" i="1"/>
  <c r="P257" i="1"/>
  <c r="P387" i="1"/>
  <c r="P388" i="1"/>
  <c r="P488" i="1"/>
  <c r="P489" i="1"/>
  <c r="P155" i="1"/>
  <c r="P186" i="1"/>
  <c r="P258" i="1"/>
  <c r="P135" i="1"/>
  <c r="P212" i="1"/>
  <c r="P90" i="1"/>
  <c r="P259" i="1"/>
  <c r="P260" i="1"/>
  <c r="P389" i="1"/>
  <c r="P490" i="1"/>
  <c r="P49" i="1"/>
  <c r="P228" i="1"/>
  <c r="P156" i="1"/>
  <c r="P187" i="1"/>
  <c r="P91" i="1"/>
  <c r="P157" i="1"/>
  <c r="P314" i="1"/>
  <c r="P390" i="1"/>
  <c r="P158" i="1"/>
  <c r="P92" i="1"/>
  <c r="P229" i="1"/>
  <c r="P391" i="1"/>
  <c r="P392" i="1"/>
  <c r="P393" i="1"/>
  <c r="P394" i="1"/>
  <c r="P491" i="1"/>
  <c r="P395" i="1"/>
  <c r="P396" i="1"/>
  <c r="P230" i="1"/>
  <c r="P261" i="1"/>
  <c r="P231" i="1"/>
  <c r="P315" i="1"/>
  <c r="P50" i="1"/>
  <c r="P51" i="1"/>
  <c r="P188" i="1"/>
  <c r="P136" i="1"/>
  <c r="P5" i="1"/>
  <c r="P492" i="1"/>
  <c r="P397" i="1"/>
  <c r="P493" i="1"/>
  <c r="P232" i="1"/>
  <c r="P262" i="1"/>
  <c r="P398" i="1"/>
  <c r="P494" i="1"/>
  <c r="P137" i="1"/>
  <c r="P138" i="1"/>
  <c r="P6" i="1"/>
  <c r="P316" i="1"/>
  <c r="P399" i="1"/>
  <c r="P495" i="1"/>
  <c r="P159" i="1"/>
  <c r="P317" i="1"/>
  <c r="P318" i="1"/>
  <c r="P319" i="1"/>
  <c r="P263" i="1"/>
  <c r="P93" i="1"/>
  <c r="P94" i="1"/>
  <c r="P202" i="1"/>
  <c r="P213" i="1"/>
  <c r="P7" i="1"/>
  <c r="P189" i="1"/>
  <c r="P320" i="1"/>
  <c r="P400" i="1"/>
  <c r="P160" i="1"/>
  <c r="P401" i="1"/>
  <c r="P402" i="1"/>
  <c r="P95" i="1"/>
  <c r="P96" i="1"/>
  <c r="P403" i="1"/>
  <c r="P97" i="1"/>
  <c r="P404" i="1"/>
  <c r="P405" i="1"/>
  <c r="P321" i="1"/>
  <c r="P406" i="1"/>
  <c r="P8" i="1"/>
  <c r="P98" i="1"/>
  <c r="P161" i="1"/>
  <c r="P162" i="1"/>
  <c r="P407" i="1"/>
  <c r="P496" i="1"/>
  <c r="P139" i="1"/>
  <c r="P408" i="1"/>
  <c r="P409" i="1"/>
  <c r="P190" i="1"/>
  <c r="P191" i="1"/>
  <c r="P264" i="1"/>
  <c r="P265" i="1"/>
  <c r="P52" i="1"/>
  <c r="P140" i="1"/>
  <c r="P266" i="1"/>
  <c r="P410" i="1"/>
  <c r="P411" i="1"/>
  <c r="P497" i="1"/>
  <c r="P9" i="1"/>
  <c r="P10" i="1"/>
  <c r="P99" i="1"/>
  <c r="P100" i="1"/>
  <c r="P192" i="1"/>
  <c r="P498" i="1"/>
  <c r="P193" i="1"/>
  <c r="P322" i="1"/>
  <c r="P11" i="1"/>
  <c r="P141" i="1"/>
  <c r="P194" i="1"/>
  <c r="P499" i="1"/>
  <c r="P101" i="1"/>
  <c r="P412" i="1"/>
  <c r="P413" i="1"/>
  <c r="P102" i="1"/>
  <c r="P53" i="1"/>
  <c r="P103" i="1"/>
  <c r="P323" i="1"/>
  <c r="P324" i="1"/>
  <c r="P414" i="1"/>
  <c r="P500" i="1"/>
  <c r="P54" i="1"/>
  <c r="P104" i="1"/>
  <c r="P142" i="1"/>
  <c r="P163" i="1"/>
  <c r="P267" i="1"/>
  <c r="P164" i="1"/>
  <c r="P165" i="1"/>
  <c r="P268" i="1"/>
  <c r="P501" i="1"/>
  <c r="P12" i="1"/>
  <c r="P13" i="1"/>
  <c r="P325" i="1"/>
  <c r="P502" i="1"/>
  <c r="P326" i="1"/>
  <c r="P415" i="1"/>
  <c r="P503" i="1"/>
  <c r="P504" i="1"/>
  <c r="P14" i="1"/>
  <c r="P143" i="1"/>
  <c r="P269" i="1"/>
  <c r="P327" i="1"/>
  <c r="P328" i="1"/>
  <c r="P416" i="1"/>
  <c r="P417" i="1"/>
  <c r="P15" i="1"/>
  <c r="P270" i="1"/>
  <c r="P329" i="1"/>
  <c r="P330" i="1"/>
  <c r="P166" i="1"/>
  <c r="P233" i="1"/>
  <c r="P271" i="1"/>
  <c r="P505" i="1"/>
  <c r="P55" i="1"/>
  <c r="P105" i="1"/>
  <c r="P106" i="1"/>
  <c r="P107" i="1"/>
  <c r="P234" i="1"/>
  <c r="P272" i="1"/>
  <c r="P418" i="1"/>
  <c r="P331" i="1"/>
  <c r="P419" i="1"/>
  <c r="P195" i="1"/>
  <c r="P203" i="1"/>
  <c r="P332" i="1"/>
  <c r="P333" i="1"/>
  <c r="P420" i="1"/>
  <c r="P506" i="1"/>
  <c r="P108" i="1"/>
  <c r="P167" i="1"/>
  <c r="P334" i="1"/>
  <c r="P335" i="1"/>
  <c r="P421" i="1"/>
  <c r="P507" i="1"/>
  <c r="P144" i="1"/>
  <c r="P168" i="1"/>
  <c r="P273" i="1"/>
  <c r="P336" i="1"/>
  <c r="P422" i="1"/>
  <c r="P423" i="1"/>
  <c r="P16" i="1"/>
  <c r="P235" i="1"/>
  <c r="P274" i="1"/>
  <c r="P275" i="1"/>
  <c r="P109" i="1"/>
  <c r="P145" i="1"/>
  <c r="P146" i="1"/>
  <c r="P169" i="1"/>
  <c r="P276" i="1"/>
  <c r="P110" i="1"/>
  <c r="P204" i="1"/>
  <c r="P277" i="1"/>
  <c r="P424" i="1"/>
  <c r="P508" i="1"/>
  <c r="P236" i="1"/>
  <c r="P337" i="1"/>
  <c r="P509" i="1"/>
  <c r="P338" i="1"/>
  <c r="P339" i="1"/>
  <c r="P340" i="1"/>
  <c r="P425" i="1"/>
  <c r="P426" i="1"/>
  <c r="P427" i="1"/>
  <c r="P510" i="1"/>
  <c r="P341" i="1"/>
  <c r="P196" i="1"/>
  <c r="P428" i="1"/>
  <c r="P111" i="1"/>
  <c r="P147" i="1"/>
  <c r="P278" i="1"/>
  <c r="P511" i="1"/>
  <c r="P17" i="1"/>
  <c r="P237" i="1"/>
  <c r="P342" i="1"/>
  <c r="P112" i="1"/>
  <c r="P214" i="1"/>
  <c r="P343" i="1"/>
  <c r="P512" i="1"/>
  <c r="P56" i="1"/>
  <c r="P170" i="1"/>
  <c r="P279" i="1"/>
  <c r="P344" i="1"/>
  <c r="P238" i="1"/>
  <c r="P239" i="1"/>
  <c r="P280" i="1"/>
  <c r="P513" i="1"/>
  <c r="P57" i="1"/>
  <c r="P429" i="1"/>
  <c r="P58" i="1"/>
  <c r="P197" i="1"/>
  <c r="P205" i="1"/>
  <c r="P215" i="1"/>
  <c r="P113" i="1"/>
  <c r="P114" i="1"/>
  <c r="P171" i="1"/>
  <c r="P430" i="1"/>
  <c r="P59" i="1"/>
  <c r="P172" i="1"/>
  <c r="P198" i="1"/>
  <c r="P281" i="1"/>
  <c r="P173" i="1"/>
  <c r="P148" i="1"/>
  <c r="P18" i="1"/>
  <c r="P19" i="1"/>
  <c r="P240" i="1"/>
  <c r="P345" i="1"/>
  <c r="P282" i="1"/>
  <c r="P431" i="1"/>
  <c r="P432" i="1"/>
  <c r="P433" i="1"/>
  <c r="P150" i="1"/>
  <c r="P115" i="1"/>
  <c r="P283" i="1"/>
  <c r="P346" i="1"/>
  <c r="P116" i="1"/>
  <c r="P149" i="1"/>
  <c r="P434" i="1"/>
  <c r="P347" i="1"/>
  <c r="P348" i="1"/>
  <c r="P349" i="1"/>
  <c r="P117" i="1"/>
  <c r="P206" i="1"/>
  <c r="P151" i="1"/>
  <c r="P514" i="1"/>
  <c r="P350" i="1"/>
  <c r="P60" i="1"/>
  <c r="P61" i="1"/>
  <c r="P20" i="1"/>
  <c r="P62" i="1"/>
  <c r="P63" i="1"/>
  <c r="P118" i="1"/>
  <c r="P435" i="1"/>
  <c r="P351" i="1"/>
  <c r="P352" i="1"/>
  <c r="P21" i="1"/>
  <c r="P353" i="1"/>
  <c r="P241" i="1"/>
  <c r="P216" i="1"/>
  <c r="P436" i="1"/>
  <c r="P437" i="1"/>
  <c r="P354" i="1"/>
  <c r="P438" i="1"/>
  <c r="P439" i="1"/>
  <c r="P515" i="1"/>
  <c r="P242" i="1"/>
  <c r="P284" i="1"/>
  <c r="P440" i="1"/>
  <c r="P243" i="1"/>
  <c r="P516" i="1"/>
  <c r="P22" i="1"/>
  <c r="P174" i="1"/>
  <c r="P23" i="1"/>
  <c r="P175" i="1"/>
  <c r="P441" i="1"/>
  <c r="P285" i="1"/>
  <c r="P442" i="1"/>
  <c r="P64" i="1"/>
  <c r="P244" i="1"/>
  <c r="P517" i="1"/>
  <c r="P65" i="1"/>
  <c r="P119" i="1"/>
  <c r="P355" i="1"/>
  <c r="P443" i="1"/>
  <c r="P444" i="1"/>
  <c r="P66" i="1"/>
  <c r="P120" i="1"/>
  <c r="P24" i="1"/>
  <c r="P445" i="1"/>
  <c r="P25" i="1"/>
  <c r="P217" i="1"/>
  <c r="P207" i="1"/>
  <c r="P286" i="1"/>
  <c r="P245" i="1"/>
  <c r="P356" i="1"/>
  <c r="P208" i="1"/>
  <c r="P67" i="1"/>
  <c r="P121" i="1"/>
  <c r="P446" i="1"/>
  <c r="P26" i="1"/>
  <c r="P27" i="1"/>
  <c r="P176" i="1"/>
  <c r="P287" i="1"/>
  <c r="P28" i="1"/>
  <c r="P29" i="1"/>
  <c r="P30" i="1"/>
  <c r="P218" i="1"/>
  <c r="P219" i="1"/>
  <c r="P357" i="1"/>
  <c r="P518" i="1"/>
  <c r="P68" i="1"/>
  <c r="P447" i="1"/>
  <c r="P448" i="1"/>
  <c r="P449" i="1"/>
  <c r="P358" i="1"/>
  <c r="P359" i="1"/>
  <c r="P122" i="1"/>
  <c r="P288" i="1"/>
  <c r="P289" i="1"/>
  <c r="P31" i="1"/>
  <c r="P32" i="1"/>
  <c r="P450" i="1"/>
  <c r="P33" i="1"/>
  <c r="P123" i="1"/>
  <c r="P124" i="1"/>
  <c r="P69" i="1"/>
  <c r="P70" i="1"/>
  <c r="P177" i="1"/>
  <c r="P360" i="1"/>
  <c r="P451" i="1"/>
  <c r="P361" i="1"/>
  <c r="P178" i="1"/>
  <c r="P290" i="1"/>
  <c r="P71" i="1"/>
  <c r="P125" i="1"/>
  <c r="P246" i="1"/>
  <c r="P72" i="1"/>
  <c r="P34" i="1"/>
  <c r="P452" i="1"/>
  <c r="P453" i="1"/>
  <c r="P454" i="1"/>
  <c r="P291" i="1"/>
  <c r="P35" i="1"/>
  <c r="P292" i="1"/>
  <c r="P519" i="1"/>
  <c r="P455" i="1"/>
  <c r="P456" i="1"/>
  <c r="P73" i="1"/>
  <c r="P126" i="1"/>
  <c r="P179" i="1"/>
  <c r="P293" i="1"/>
  <c r="P362" i="1"/>
  <c r="P74" i="1"/>
  <c r="P363" i="1"/>
  <c r="P457" i="1"/>
  <c r="P458" i="1"/>
  <c r="P294" i="1"/>
  <c r="P247" i="1"/>
  <c r="P220" i="1"/>
  <c r="P364" i="1"/>
  <c r="P520" i="1"/>
  <c r="P209" i="1"/>
  <c r="P295" i="1"/>
  <c r="P365" i="1"/>
  <c r="P366" i="1"/>
  <c r="P521" i="1"/>
  <c r="P522" i="1"/>
  <c r="P75" i="1"/>
  <c r="P152" i="1"/>
  <c r="P296" i="1"/>
  <c r="P367" i="1"/>
  <c r="P368" i="1"/>
  <c r="P297" i="1"/>
  <c r="P298" i="1"/>
  <c r="P248" i="1"/>
  <c r="P76" i="1"/>
  <c r="P127" i="1"/>
  <c r="P369" i="1"/>
  <c r="P459" i="1"/>
  <c r="P523" i="1"/>
  <c r="P221" i="1"/>
  <c r="P460" i="1"/>
  <c r="P524" i="1"/>
  <c r="P77" i="1"/>
  <c r="P299" i="1"/>
  <c r="P370" i="1"/>
  <c r="P461" i="1"/>
  <c r="P525" i="1"/>
  <c r="P36" i="1"/>
  <c r="P78" i="1"/>
  <c r="P300" i="1"/>
  <c r="P462" i="1"/>
  <c r="P463" i="1"/>
  <c r="P301" i="1"/>
  <c r="P371" i="1"/>
  <c r="P372" i="1"/>
  <c r="P180" i="1"/>
  <c r="P222" i="1"/>
  <c r="P526" i="1"/>
  <c r="P302" i="1"/>
  <c r="P464" i="1"/>
  <c r="P37" i="1"/>
  <c r="P79" i="1"/>
  <c r="P80" i="1"/>
  <c r="P223" i="1"/>
  <c r="P465" i="1"/>
  <c r="P466" i="1"/>
  <c r="P527" i="1"/>
  <c r="P38" i="1"/>
  <c r="P373" i="1"/>
  <c r="P39" i="1"/>
  <c r="P467" i="1"/>
  <c r="P468" i="1"/>
  <c r="P81" i="1"/>
  <c r="P82" i="1"/>
  <c r="P469" i="1"/>
  <c r="P249" i="1"/>
  <c r="P303" i="1"/>
  <c r="P374" i="1"/>
  <c r="P128" i="1"/>
  <c r="P181" i="1"/>
  <c r="P83" i="1"/>
  <c r="P375" i="1"/>
  <c r="P376" i="1"/>
  <c r="P129" i="1"/>
  <c r="P470" i="1"/>
  <c r="P377" i="1"/>
  <c r="P378" i="1"/>
  <c r="P199" i="1"/>
  <c r="P130" i="1"/>
  <c r="P200" i="1"/>
  <c r="P210" i="1"/>
  <c r="AI3" i="1"/>
  <c r="Q3" i="1" s="1"/>
  <c r="Y3" i="1" s="1"/>
  <c r="Z3" i="1" s="1"/>
  <c r="AI2" i="1"/>
  <c r="Q2" i="1" s="1"/>
  <c r="Y2" i="1" l="1"/>
  <c r="Z2" i="1" s="1"/>
  <c r="W14" i="1"/>
  <c r="W78" i="1"/>
  <c r="W142" i="1"/>
  <c r="W206" i="1"/>
  <c r="W270" i="1"/>
  <c r="W334" i="1"/>
  <c r="W398" i="1"/>
  <c r="W462" i="1"/>
  <c r="W526" i="1"/>
  <c r="W275" i="1"/>
  <c r="W20" i="1"/>
  <c r="W308" i="1"/>
  <c r="W23" i="1"/>
  <c r="W87" i="1"/>
  <c r="W151" i="1"/>
  <c r="W215" i="1"/>
  <c r="W279" i="1"/>
  <c r="W343" i="1"/>
  <c r="W407" i="1"/>
  <c r="W471" i="1"/>
  <c r="W11" i="1"/>
  <c r="W331" i="1"/>
  <c r="W140" i="1"/>
  <c r="W444" i="1"/>
  <c r="W56" i="1"/>
  <c r="W120" i="1"/>
  <c r="W184" i="1"/>
  <c r="W248" i="1"/>
  <c r="W312" i="1"/>
  <c r="W376" i="1"/>
  <c r="W440" i="1"/>
  <c r="W504" i="1"/>
  <c r="W379" i="1"/>
  <c r="W436" i="1"/>
  <c r="W57" i="1"/>
  <c r="W121" i="1"/>
  <c r="W185" i="1"/>
  <c r="W249" i="1"/>
  <c r="W313" i="1"/>
  <c r="W377" i="1"/>
  <c r="W441" i="1"/>
  <c r="W505" i="1"/>
  <c r="W18" i="1"/>
  <c r="W82" i="1"/>
  <c r="W146" i="1"/>
  <c r="W210" i="1"/>
  <c r="W274" i="1"/>
  <c r="W338" i="1"/>
  <c r="W402" i="1"/>
  <c r="W466" i="1"/>
  <c r="W6" i="1"/>
  <c r="W139" i="1"/>
  <c r="W411" i="1"/>
  <c r="W172" i="1"/>
  <c r="W460" i="1"/>
  <c r="W69" i="1"/>
  <c r="W133" i="1"/>
  <c r="W197" i="1"/>
  <c r="W261" i="1"/>
  <c r="W325" i="1"/>
  <c r="W389" i="1"/>
  <c r="W453" i="1"/>
  <c r="W517" i="1"/>
  <c r="W283" i="1"/>
  <c r="W76" i="1"/>
  <c r="W364" i="1"/>
  <c r="W525" i="1"/>
  <c r="W100" i="1"/>
  <c r="W404" i="1"/>
  <c r="W158" i="1"/>
  <c r="W286" i="1"/>
  <c r="W478" i="1"/>
  <c r="W339" i="1"/>
  <c r="W388" i="1"/>
  <c r="W103" i="1"/>
  <c r="W231" i="1"/>
  <c r="W423" i="1"/>
  <c r="W115" i="1"/>
  <c r="W220" i="1"/>
  <c r="W136" i="1"/>
  <c r="W264" i="1"/>
  <c r="W392" i="1"/>
  <c r="W520" i="1"/>
  <c r="W524" i="1"/>
  <c r="W201" i="1"/>
  <c r="W329" i="1"/>
  <c r="W457" i="1"/>
  <c r="W34" i="1"/>
  <c r="W162" i="1"/>
  <c r="W290" i="1"/>
  <c r="W418" i="1"/>
  <c r="W67" i="1"/>
  <c r="W491" i="1"/>
  <c r="W85" i="1"/>
  <c r="W213" i="1"/>
  <c r="W405" i="1"/>
  <c r="W9" i="1"/>
  <c r="W132" i="1"/>
  <c r="W310" i="1"/>
  <c r="W191" i="1"/>
  <c r="W36" i="1"/>
  <c r="W160" i="1"/>
  <c r="W480" i="1"/>
  <c r="W33" i="1"/>
  <c r="W225" i="1"/>
  <c r="W417" i="1"/>
  <c r="W122" i="1"/>
  <c r="W378" i="1"/>
  <c r="W299" i="1"/>
  <c r="W109" i="1"/>
  <c r="W365" i="1"/>
  <c r="W252" i="1"/>
  <c r="W126" i="1"/>
  <c r="W382" i="1"/>
  <c r="W203" i="1"/>
  <c r="W135" i="1"/>
  <c r="W327" i="1"/>
  <c r="W519" i="1"/>
  <c r="W372" i="1"/>
  <c r="W232" i="1"/>
  <c r="W424" i="1"/>
  <c r="W41" i="1"/>
  <c r="W233" i="1"/>
  <c r="W425" i="1"/>
  <c r="W130" i="1"/>
  <c r="W450" i="1"/>
  <c r="W396" i="1"/>
  <c r="W22" i="1"/>
  <c r="W86" i="1"/>
  <c r="W150" i="1"/>
  <c r="W214" i="1"/>
  <c r="W278" i="1"/>
  <c r="W342" i="1"/>
  <c r="W406" i="1"/>
  <c r="W470" i="1"/>
  <c r="W10" i="1"/>
  <c r="W307" i="1"/>
  <c r="W92" i="1"/>
  <c r="W348" i="1"/>
  <c r="W31" i="1"/>
  <c r="W95" i="1"/>
  <c r="W159" i="1"/>
  <c r="W223" i="1"/>
  <c r="W287" i="1"/>
  <c r="W351" i="1"/>
  <c r="W415" i="1"/>
  <c r="W479" i="1"/>
  <c r="W27" i="1"/>
  <c r="W363" i="1"/>
  <c r="W180" i="1"/>
  <c r="W484" i="1"/>
  <c r="W64" i="1"/>
  <c r="W128" i="1"/>
  <c r="W192" i="1"/>
  <c r="W256" i="1"/>
  <c r="W320" i="1"/>
  <c r="W384" i="1"/>
  <c r="W448" i="1"/>
  <c r="W512" i="1"/>
  <c r="W435" i="1"/>
  <c r="W476" i="1"/>
  <c r="W65" i="1"/>
  <c r="W129" i="1"/>
  <c r="W193" i="1"/>
  <c r="W257" i="1"/>
  <c r="W321" i="1"/>
  <c r="W385" i="1"/>
  <c r="W449" i="1"/>
  <c r="W513" i="1"/>
  <c r="W26" i="1"/>
  <c r="W90" i="1"/>
  <c r="W154" i="1"/>
  <c r="W218" i="1"/>
  <c r="W282" i="1"/>
  <c r="W346" i="1"/>
  <c r="W410" i="1"/>
  <c r="W474" i="1"/>
  <c r="W19" i="1"/>
  <c r="W163" i="1"/>
  <c r="W451" i="1"/>
  <c r="W204" i="1"/>
  <c r="W500" i="1"/>
  <c r="W77" i="1"/>
  <c r="W141" i="1"/>
  <c r="W205" i="1"/>
  <c r="W269" i="1"/>
  <c r="W333" i="1"/>
  <c r="W397" i="1"/>
  <c r="W461" i="1"/>
  <c r="W323" i="1"/>
  <c r="W94" i="1"/>
  <c r="W222" i="1"/>
  <c r="W350" i="1"/>
  <c r="W414" i="1"/>
  <c r="W35" i="1"/>
  <c r="W124" i="1"/>
  <c r="W39" i="1"/>
  <c r="W167" i="1"/>
  <c r="W295" i="1"/>
  <c r="W359" i="1"/>
  <c r="W487" i="1"/>
  <c r="W419" i="1"/>
  <c r="W516" i="1"/>
  <c r="W72" i="1"/>
  <c r="W200" i="1"/>
  <c r="W328" i="1"/>
  <c r="W456" i="1"/>
  <c r="W499" i="1"/>
  <c r="W73" i="1"/>
  <c r="W137" i="1"/>
  <c r="W265" i="1"/>
  <c r="W393" i="1"/>
  <c r="W521" i="1"/>
  <c r="W98" i="1"/>
  <c r="W226" i="1"/>
  <c r="W354" i="1"/>
  <c r="W482" i="1"/>
  <c r="W195" i="1"/>
  <c r="W244" i="1"/>
  <c r="W21" i="1"/>
  <c r="W149" i="1"/>
  <c r="W277" i="1"/>
  <c r="W341" i="1"/>
  <c r="W469" i="1"/>
  <c r="W355" i="1"/>
  <c r="W468" i="1"/>
  <c r="W383" i="1"/>
  <c r="W30" i="1"/>
  <c r="W374" i="1"/>
  <c r="W492" i="1"/>
  <c r="W255" i="1"/>
  <c r="W511" i="1"/>
  <c r="W96" i="1"/>
  <c r="W416" i="1"/>
  <c r="W97" i="1"/>
  <c r="W353" i="1"/>
  <c r="W58" i="1"/>
  <c r="W314" i="1"/>
  <c r="W91" i="1"/>
  <c r="W45" i="1"/>
  <c r="W301" i="1"/>
  <c r="W179" i="1"/>
  <c r="W236" i="1"/>
  <c r="W38" i="1"/>
  <c r="W102" i="1"/>
  <c r="W166" i="1"/>
  <c r="W230" i="1"/>
  <c r="W294" i="1"/>
  <c r="W358" i="1"/>
  <c r="W422" i="1"/>
  <c r="W486" i="1"/>
  <c r="W131" i="1"/>
  <c r="W371" i="1"/>
  <c r="W156" i="1"/>
  <c r="W420" i="1"/>
  <c r="W47" i="1"/>
  <c r="W111" i="1"/>
  <c r="W175" i="1"/>
  <c r="W239" i="1"/>
  <c r="W303" i="1"/>
  <c r="W367" i="1"/>
  <c r="W431" i="1"/>
  <c r="W495" i="1"/>
  <c r="W155" i="1"/>
  <c r="W459" i="1"/>
  <c r="W260" i="1"/>
  <c r="W16" i="1"/>
  <c r="W80" i="1"/>
  <c r="W144" i="1"/>
  <c r="W208" i="1"/>
  <c r="W272" i="1"/>
  <c r="W336" i="1"/>
  <c r="W400" i="1"/>
  <c r="W464" i="1"/>
  <c r="W4" i="1"/>
  <c r="W52" i="1"/>
  <c r="W17" i="1"/>
  <c r="W81" i="1"/>
  <c r="W145" i="1"/>
  <c r="W209" i="1"/>
  <c r="W273" i="1"/>
  <c r="W337" i="1"/>
  <c r="W401" i="1"/>
  <c r="W465" i="1"/>
  <c r="W5" i="1"/>
  <c r="W42" i="1"/>
  <c r="W106" i="1"/>
  <c r="W170" i="1"/>
  <c r="W234" i="1"/>
  <c r="W298" i="1"/>
  <c r="W362" i="1"/>
  <c r="W426" i="1"/>
  <c r="W490" i="1"/>
  <c r="W75" i="1"/>
  <c r="W227" i="1"/>
  <c r="W7" i="1"/>
  <c r="W276" i="1"/>
  <c r="W29" i="1"/>
  <c r="W93" i="1"/>
  <c r="W157" i="1"/>
  <c r="W221" i="1"/>
  <c r="W285" i="1"/>
  <c r="W349" i="1"/>
  <c r="W413" i="1"/>
  <c r="W477" i="1"/>
  <c r="W51" i="1"/>
  <c r="W395" i="1"/>
  <c r="W188" i="1"/>
  <c r="W508" i="1"/>
  <c r="W83" i="1"/>
  <c r="W316" i="1"/>
  <c r="W101" i="1"/>
  <c r="W165" i="1"/>
  <c r="W293" i="1"/>
  <c r="W421" i="1"/>
  <c r="W123" i="1"/>
  <c r="W228" i="1"/>
  <c r="W54" i="1"/>
  <c r="W118" i="1"/>
  <c r="W246" i="1"/>
  <c r="W438" i="1"/>
  <c r="W171" i="1"/>
  <c r="W196" i="1"/>
  <c r="W127" i="1"/>
  <c r="W447" i="1"/>
  <c r="W340" i="1"/>
  <c r="W224" i="1"/>
  <c r="W352" i="1"/>
  <c r="W43" i="1"/>
  <c r="W161" i="1"/>
  <c r="W481" i="1"/>
  <c r="W186" i="1"/>
  <c r="W442" i="1"/>
  <c r="W84" i="1"/>
  <c r="W173" i="1"/>
  <c r="W429" i="1"/>
  <c r="W483" i="1"/>
  <c r="W62" i="1"/>
  <c r="W318" i="1"/>
  <c r="W510" i="1"/>
  <c r="W8" i="1"/>
  <c r="W263" i="1"/>
  <c r="W455" i="1"/>
  <c r="W68" i="1"/>
  <c r="W168" i="1"/>
  <c r="W360" i="1"/>
  <c r="W332" i="1"/>
  <c r="W169" i="1"/>
  <c r="W361" i="1"/>
  <c r="W66" i="1"/>
  <c r="W386" i="1"/>
  <c r="W116" i="1"/>
  <c r="W181" i="1"/>
  <c r="W46" i="1"/>
  <c r="W110" i="1"/>
  <c r="W174" i="1"/>
  <c r="W238" i="1"/>
  <c r="W302" i="1"/>
  <c r="W366" i="1"/>
  <c r="W430" i="1"/>
  <c r="W494" i="1"/>
  <c r="W147" i="1"/>
  <c r="W403" i="1"/>
  <c r="W164" i="1"/>
  <c r="W452" i="1"/>
  <c r="W55" i="1"/>
  <c r="W119" i="1"/>
  <c r="W183" i="1"/>
  <c r="W247" i="1"/>
  <c r="W311" i="1"/>
  <c r="W375" i="1"/>
  <c r="W439" i="1"/>
  <c r="W503" i="1"/>
  <c r="W187" i="1"/>
  <c r="W507" i="1"/>
  <c r="W300" i="1"/>
  <c r="W24" i="1"/>
  <c r="W88" i="1"/>
  <c r="W152" i="1"/>
  <c r="W216" i="1"/>
  <c r="W280" i="1"/>
  <c r="W344" i="1"/>
  <c r="W408" i="1"/>
  <c r="W472" i="1"/>
  <c r="W12" i="1"/>
  <c r="W212" i="1"/>
  <c r="W25" i="1"/>
  <c r="W89" i="1"/>
  <c r="W153" i="1"/>
  <c r="W217" i="1"/>
  <c r="W281" i="1"/>
  <c r="W345" i="1"/>
  <c r="W409" i="1"/>
  <c r="W473" i="1"/>
  <c r="W13" i="1"/>
  <c r="W50" i="1"/>
  <c r="W114" i="1"/>
  <c r="W178" i="1"/>
  <c r="W242" i="1"/>
  <c r="W306" i="1"/>
  <c r="W370" i="1"/>
  <c r="W434" i="1"/>
  <c r="W498" i="1"/>
  <c r="W267" i="1"/>
  <c r="W28" i="1"/>
  <c r="W37" i="1"/>
  <c r="W229" i="1"/>
  <c r="W357" i="1"/>
  <c r="W485" i="1"/>
  <c r="W443" i="1"/>
  <c r="W182" i="1"/>
  <c r="W502" i="1"/>
  <c r="W427" i="1"/>
  <c r="W63" i="1"/>
  <c r="W319" i="1"/>
  <c r="W211" i="1"/>
  <c r="W32" i="1"/>
  <c r="W288" i="1"/>
  <c r="W284" i="1"/>
  <c r="W289" i="1"/>
  <c r="W59" i="1"/>
  <c r="W250" i="1"/>
  <c r="W506" i="1"/>
  <c r="W356" i="1"/>
  <c r="W237" i="1"/>
  <c r="W493" i="1"/>
  <c r="W190" i="1"/>
  <c r="W446" i="1"/>
  <c r="W475" i="1"/>
  <c r="W71" i="1"/>
  <c r="W199" i="1"/>
  <c r="W391" i="1"/>
  <c r="W259" i="1"/>
  <c r="W104" i="1"/>
  <c r="W296" i="1"/>
  <c r="W243" i="1"/>
  <c r="W105" i="1"/>
  <c r="W489" i="1"/>
  <c r="W194" i="1"/>
  <c r="W514" i="1"/>
  <c r="W347" i="1"/>
  <c r="W117" i="1"/>
  <c r="W70" i="1"/>
  <c r="W134" i="1"/>
  <c r="W198" i="1"/>
  <c r="W262" i="1"/>
  <c r="W326" i="1"/>
  <c r="W390" i="1"/>
  <c r="W454" i="1"/>
  <c r="W518" i="1"/>
  <c r="W235" i="1"/>
  <c r="W515" i="1"/>
  <c r="W268" i="1"/>
  <c r="W15" i="1"/>
  <c r="W79" i="1"/>
  <c r="W143" i="1"/>
  <c r="W207" i="1"/>
  <c r="W271" i="1"/>
  <c r="W335" i="1"/>
  <c r="W399" i="1"/>
  <c r="W463" i="1"/>
  <c r="W527" i="1"/>
  <c r="W291" i="1"/>
  <c r="W108" i="1"/>
  <c r="W412" i="1"/>
  <c r="W48" i="1"/>
  <c r="W112" i="1"/>
  <c r="W176" i="1"/>
  <c r="W240" i="1"/>
  <c r="W304" i="1"/>
  <c r="W368" i="1"/>
  <c r="W432" i="1"/>
  <c r="W496" i="1"/>
  <c r="W315" i="1"/>
  <c r="W380" i="1"/>
  <c r="W49" i="1"/>
  <c r="W113" i="1"/>
  <c r="W177" i="1"/>
  <c r="W241" i="1"/>
  <c r="W305" i="1"/>
  <c r="W369" i="1"/>
  <c r="W433" i="1"/>
  <c r="W497" i="1"/>
  <c r="W60" i="1"/>
  <c r="W74" i="1"/>
  <c r="W138" i="1"/>
  <c r="W202" i="1"/>
  <c r="W266" i="1"/>
  <c r="W330" i="1"/>
  <c r="W394" i="1"/>
  <c r="W458" i="1"/>
  <c r="W522" i="1"/>
  <c r="W107" i="1"/>
  <c r="W387" i="1"/>
  <c r="W148" i="1"/>
  <c r="W428" i="1"/>
  <c r="W61" i="1"/>
  <c r="W125" i="1"/>
  <c r="W189" i="1"/>
  <c r="W253" i="1"/>
  <c r="W317" i="1"/>
  <c r="W381" i="1"/>
  <c r="W445" i="1"/>
  <c r="W509" i="1"/>
  <c r="W251" i="1"/>
  <c r="W44" i="1"/>
  <c r="W324" i="1"/>
  <c r="W254" i="1"/>
  <c r="W488" i="1"/>
  <c r="W297" i="1"/>
  <c r="W467" i="1"/>
  <c r="W322" i="1"/>
  <c r="W99" i="1"/>
  <c r="W53" i="1"/>
  <c r="W40" i="1"/>
  <c r="W523" i="1"/>
  <c r="W309" i="1"/>
  <c r="W437" i="1"/>
  <c r="W219" i="1"/>
  <c r="W292" i="1"/>
  <c r="W373" i="1"/>
  <c r="W501" i="1"/>
  <c r="W258" i="1"/>
  <c r="W245" i="1"/>
  <c r="W530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<sst xmlns="http://schemas.openxmlformats.org/spreadsheetml/2006/main" count="33332" uniqueCount="9492">
  <si>
    <t>Action Id</t>
  </si>
  <si>
    <t>Announced Date</t>
  </si>
  <si>
    <t>Listing Date (INTL)</t>
  </si>
  <si>
    <t>Issuer Ticker</t>
  </si>
  <si>
    <t>Issuer Name</t>
  </si>
  <si>
    <t>Country/Region Full Name</t>
  </si>
  <si>
    <t>Industry Sector</t>
  </si>
  <si>
    <t>Security Type</t>
  </si>
  <si>
    <t>Offer Type</t>
  </si>
  <si>
    <t>Offer Stage</t>
  </si>
  <si>
    <t>Offer Size (M)</t>
  </si>
  <si>
    <t>Offer Price</t>
  </si>
  <si>
    <t>Offer To 1st Open</t>
  </si>
  <si>
    <t>Offer To 1st Close</t>
  </si>
  <si>
    <t>Offer To Week 1</t>
  </si>
  <si>
    <t>Last Close</t>
  </si>
  <si>
    <t>Offer To Date</t>
  </si>
  <si>
    <t>Last Price</t>
  </si>
  <si>
    <t>Shares Outstanding (M)</t>
  </si>
  <si>
    <t>112776549</t>
  </si>
  <si>
    <t>09/18/2015</t>
  </si>
  <si>
    <t>ORSTED DC</t>
  </si>
  <si>
    <t>Orsted AS</t>
  </si>
  <si>
    <t>DENMARK</t>
  </si>
  <si>
    <t>Utilities</t>
  </si>
  <si>
    <t>Common Stock</t>
  </si>
  <si>
    <t>IPO,Secondary Share Offering,Best Efforts,Government Exit,REG S,Rule 144A</t>
  </si>
  <si>
    <t>Trading</t>
  </si>
  <si>
    <t>131273864</t>
  </si>
  <si>
    <t>09/01/2016</t>
  </si>
  <si>
    <t>NETS DC</t>
  </si>
  <si>
    <t>Nets A/S</t>
  </si>
  <si>
    <t>Consumer, Non-cyclical</t>
  </si>
  <si>
    <t>IPO,Primary Share Offering,Secondary Share Offering,Best Efforts,VC Backed,VC Exit,PE Backed,PE Exit,REG S,Rule 144A</t>
  </si>
  <si>
    <t>48434833</t>
  </si>
  <si>
    <t>09/07/2010</t>
  </si>
  <si>
    <t>PNDORA DC</t>
  </si>
  <si>
    <t>Pandora A/S</t>
  </si>
  <si>
    <t>Consumer, Cyclical</t>
  </si>
  <si>
    <t>IPO,Primary Share Offering,Secondary Share Offering,VC Backed,PE Backed,PE Exit</t>
  </si>
  <si>
    <t>49925717</t>
  </si>
  <si>
    <t>11/24/2010</t>
  </si>
  <si>
    <t>GJF NO</t>
  </si>
  <si>
    <t>Gjensidige Forsikring ASA</t>
  </si>
  <si>
    <t>NORWAY</t>
  </si>
  <si>
    <t>Financial</t>
  </si>
  <si>
    <t>IPO,Secondary Share Offering</t>
  </si>
  <si>
    <t>87531578</t>
  </si>
  <si>
    <t>02/18/2014</t>
  </si>
  <si>
    <t>ISS DC</t>
  </si>
  <si>
    <t>ISS A/S</t>
  </si>
  <si>
    <t>IPO,Primary Share Offering,Secondary Share Offering,PE Backed,PE Exit</t>
  </si>
  <si>
    <t>52080863</t>
  </si>
  <si>
    <t>Energy</t>
  </si>
  <si>
    <t>IPO,Primary Share Offering</t>
  </si>
  <si>
    <t>21026979</t>
  </si>
  <si>
    <t>03/07/2006</t>
  </si>
  <si>
    <t>FRID NO</t>
  </si>
  <si>
    <t>Saipem Discoverer Invest SARL</t>
  </si>
  <si>
    <t>152055240</t>
  </si>
  <si>
    <t>09/14/2017</t>
  </si>
  <si>
    <t>10/11/2017</t>
  </si>
  <si>
    <t>TTALO FH</t>
  </si>
  <si>
    <t>Terveystalo Oyj</t>
  </si>
  <si>
    <t>FINLAND</t>
  </si>
  <si>
    <t>IPO,Primary Share Offering,Secondary Share Offering,Best Efforts,PE Backed,PE Exit,REG S,Rule 144A</t>
  </si>
  <si>
    <t>19120975</t>
  </si>
  <si>
    <t>08/30/2005</t>
  </si>
  <si>
    <t>TRYG DC</t>
  </si>
  <si>
    <t>Tryg A/S</t>
  </si>
  <si>
    <t>44923057</t>
  </si>
  <si>
    <t>04/26/2010</t>
  </si>
  <si>
    <t>CHR DC</t>
  </si>
  <si>
    <t>Chr Hansen Holding A/S</t>
  </si>
  <si>
    <t>Basic Materials</t>
  </si>
  <si>
    <t>IPO,Primary Share Offering,Secondary Share Offering</t>
  </si>
  <si>
    <t>92315892</t>
  </si>
  <si>
    <t>05/23/2014</t>
  </si>
  <si>
    <t>COMH SS</t>
  </si>
  <si>
    <t>Com Hem Holding AB</t>
  </si>
  <si>
    <t>SWEDEN</t>
  </si>
  <si>
    <t>Communications</t>
  </si>
  <si>
    <t>IPO,Primary Share Offering,PE Backed</t>
  </si>
  <si>
    <t>96273083</t>
  </si>
  <si>
    <t>09/17/2014</t>
  </si>
  <si>
    <t>ENTRA NO</t>
  </si>
  <si>
    <t>Entra ASA</t>
  </si>
  <si>
    <t>IPO,Primary Share Offering,Secondary Share Offering,Best Efforts,Government Exit,REG S,Rule 144A</t>
  </si>
  <si>
    <t>48409372</t>
  </si>
  <si>
    <t>09/23/2010</t>
  </si>
  <si>
    <t>SFR NO</t>
  </si>
  <si>
    <t>Circle K AS</t>
  </si>
  <si>
    <t>161499373</t>
  </si>
  <si>
    <t>02/26/2018</t>
  </si>
  <si>
    <t>ELK NO</t>
  </si>
  <si>
    <t>Elkem ASA</t>
  </si>
  <si>
    <t>Industrial</t>
  </si>
  <si>
    <t>IPO,Primary Share Offering,Secondary Share Offering,Best Efforts,REG S,Rule 144A</t>
  </si>
  <si>
    <t>133659619</t>
  </si>
  <si>
    <t>10/06/2016</t>
  </si>
  <si>
    <t>AHSL SS</t>
  </si>
  <si>
    <t>Ahlsell AB</t>
  </si>
  <si>
    <t>IPO,Secondary Share Offering,PE Backed,PE Exit,REG S,Rule 144A</t>
  </si>
  <si>
    <t>17437548</t>
  </si>
  <si>
    <t>03/10/2005</t>
  </si>
  <si>
    <t>04/18/2005</t>
  </si>
  <si>
    <t>NESTE FH</t>
  </si>
  <si>
    <t>Neste Oyj</t>
  </si>
  <si>
    <t>51435253</t>
  </si>
  <si>
    <t>01/20/2011</t>
  </si>
  <si>
    <t>AKD NO</t>
  </si>
  <si>
    <t>Transocean Norway Drilling AS</t>
  </si>
  <si>
    <t>19301904</t>
  </si>
  <si>
    <t>09/15/2005</t>
  </si>
  <si>
    <t>GAS NO</t>
  </si>
  <si>
    <t>BW Gas AS</t>
  </si>
  <si>
    <t>168367697</t>
  </si>
  <si>
    <t>05/21/2018</t>
  </si>
  <si>
    <t>06/15/2018</t>
  </si>
  <si>
    <t>KOJAMO FH</t>
  </si>
  <si>
    <t>Kojamo Oyj</t>
  </si>
  <si>
    <t>115611450</t>
  </si>
  <si>
    <t>11/02/2015</t>
  </si>
  <si>
    <t>11/25/2015</t>
  </si>
  <si>
    <t>DOM SS</t>
  </si>
  <si>
    <t>Dometic Group AB</t>
  </si>
  <si>
    <t>IPO,Primary Share Offering,Secondary Share Offering,PE Backed,PE Exit,Rule 144A</t>
  </si>
  <si>
    <t>23975126</t>
  </si>
  <si>
    <t>11/20/2006</t>
  </si>
  <si>
    <t>12/01/2006</t>
  </si>
  <si>
    <t>LIAB SS</t>
  </si>
  <si>
    <t>Lindab International AB</t>
  </si>
  <si>
    <t>IPO,Secondary Share Offering,PE Backed,PE Exit</t>
  </si>
  <si>
    <t>23198953</t>
  </si>
  <si>
    <t>09/11/2006</t>
  </si>
  <si>
    <t>MOCORP FH</t>
  </si>
  <si>
    <t>Metso Outotec Oyj</t>
  </si>
  <si>
    <t>88755253</t>
  </si>
  <si>
    <t>03/18/2014</t>
  </si>
  <si>
    <t>OW DC</t>
  </si>
  <si>
    <t>OW Bunker A/S</t>
  </si>
  <si>
    <t>28647942</t>
  </si>
  <si>
    <t>10/30/2007</t>
  </si>
  <si>
    <t>11/09/2007</t>
  </si>
  <si>
    <t>EAST SS</t>
  </si>
  <si>
    <t>Eastnine AB</t>
  </si>
  <si>
    <t>IPO</t>
  </si>
  <si>
    <t>166664586</t>
  </si>
  <si>
    <t>05/08/2018</t>
  </si>
  <si>
    <t>06/07/2018</t>
  </si>
  <si>
    <t>NETC DC</t>
  </si>
  <si>
    <t>Netcompany Group A/S</t>
  </si>
  <si>
    <t>Technology</t>
  </si>
  <si>
    <t>88770091</t>
  </si>
  <si>
    <t>03/10/2014</t>
  </si>
  <si>
    <t>HEMF SS</t>
  </si>
  <si>
    <t>Hemfosa Fastigheter AB</t>
  </si>
  <si>
    <t>83730562</t>
  </si>
  <si>
    <t>11/13/2013</t>
  </si>
  <si>
    <t>SNTC SS</t>
  </si>
  <si>
    <t>Geberit Production Oy</t>
  </si>
  <si>
    <t>115602090</t>
  </si>
  <si>
    <t>11/11/2015</t>
  </si>
  <si>
    <t>ATT SS</t>
  </si>
  <si>
    <t>Attendo AB</t>
  </si>
  <si>
    <t>IPO,Primary Share Offering,Secondary Share Offering,PE Backed,PE Exit,REG S,Rule 144A</t>
  </si>
  <si>
    <t>118968988</t>
  </si>
  <si>
    <t>01/14/2016</t>
  </si>
  <si>
    <t>STG DC</t>
  </si>
  <si>
    <t>Scandinavian Tobacco Group A/S</t>
  </si>
  <si>
    <t>IPO,Secondary Share Offering,REG S,Rule 144A</t>
  </si>
  <si>
    <t>151559894</t>
  </si>
  <si>
    <t>09/05/2017</t>
  </si>
  <si>
    <t>09/29/2017</t>
  </si>
  <si>
    <t>ROVIO FH</t>
  </si>
  <si>
    <t>Rovio Entertainment Oyj</t>
  </si>
  <si>
    <t>IPO,Primary Share Offering,Secondary Share Offering,Best Efforts,VC Backed,VC Exit,REG S,Rule 144A</t>
  </si>
  <si>
    <t>144452177</t>
  </si>
  <si>
    <t>04/27/2017</t>
  </si>
  <si>
    <t>MTRS SS</t>
  </si>
  <si>
    <t>Munters Group AB</t>
  </si>
  <si>
    <t>107386124</t>
  </si>
  <si>
    <t>05/26/2015</t>
  </si>
  <si>
    <t>EPR NO</t>
  </si>
  <si>
    <t>Europris ASA</t>
  </si>
  <si>
    <t>77591317</t>
  </si>
  <si>
    <t>05/31/2013</t>
  </si>
  <si>
    <t>MATAS DC</t>
  </si>
  <si>
    <t>Matas A/S</t>
  </si>
  <si>
    <t>53411743</t>
  </si>
  <si>
    <t>04/01/2011</t>
  </si>
  <si>
    <t>05/03/2011</t>
  </si>
  <si>
    <t>1292736D NO</t>
  </si>
  <si>
    <t>Sevan Drilling ASA</t>
  </si>
  <si>
    <t>28177195</t>
  </si>
  <si>
    <t>09/20/2007</t>
  </si>
  <si>
    <t>PRON NO</t>
  </si>
  <si>
    <t>Pronova BioPharma ASA</t>
  </si>
  <si>
    <t>95945589</t>
  </si>
  <si>
    <t>09/09/2014</t>
  </si>
  <si>
    <t>XXL NO</t>
  </si>
  <si>
    <t>XXL ASA</t>
  </si>
  <si>
    <t>25472845</t>
  </si>
  <si>
    <t>02/05/2007</t>
  </si>
  <si>
    <t>03/19/2007</t>
  </si>
  <si>
    <t>FBU NO</t>
  </si>
  <si>
    <t>Obos Danmark AS</t>
  </si>
  <si>
    <t>124165276</t>
  </si>
  <si>
    <t>04/18/2016</t>
  </si>
  <si>
    <t>04/29/2016</t>
  </si>
  <si>
    <t>RESURS SS</t>
  </si>
  <si>
    <t>Resurs Holding AB</t>
  </si>
  <si>
    <t>25565119</t>
  </si>
  <si>
    <t>03/15/2007</t>
  </si>
  <si>
    <t>EMGS NO</t>
  </si>
  <si>
    <t>Electromagnetic Geoservices AS</t>
  </si>
  <si>
    <t>N/A</t>
  </si>
  <si>
    <t>134042568</t>
  </si>
  <si>
    <t>10/26/2016</t>
  </si>
  <si>
    <t>DNA FH</t>
  </si>
  <si>
    <t>DNA Oyj</t>
  </si>
  <si>
    <t>145925710</t>
  </si>
  <si>
    <t>05/23/2017</t>
  </si>
  <si>
    <t>EVRY NO</t>
  </si>
  <si>
    <t>Evry AS</t>
  </si>
  <si>
    <t>26337997</t>
  </si>
  <si>
    <t>05/10/2007</t>
  </si>
  <si>
    <t>TALV LN</t>
  </si>
  <si>
    <t>Ahtium PLC</t>
  </si>
  <si>
    <t>113710759</t>
  </si>
  <si>
    <t>10/06/2015</t>
  </si>
  <si>
    <t>SBANK NO</t>
  </si>
  <si>
    <t>Sbanken ASA</t>
  </si>
  <si>
    <t>81867055</t>
  </si>
  <si>
    <t>09/13/2013</t>
  </si>
  <si>
    <t>ODL NO</t>
  </si>
  <si>
    <t>Odfjell Drilling Ltd</t>
  </si>
  <si>
    <t>112767147</t>
  </si>
  <si>
    <t>09/21/2015</t>
  </si>
  <si>
    <t>10/16/2015</t>
  </si>
  <si>
    <t>BRAV SS</t>
  </si>
  <si>
    <t>Bravida Holding AB</t>
  </si>
  <si>
    <t>IPO,Secondary Share Offering,Best Efforts,PE Backed,PE Exit,REG S,Rule 144A</t>
  </si>
  <si>
    <t>161513821</t>
  </si>
  <si>
    <t>02/05/2018</t>
  </si>
  <si>
    <t>CIBUS SS</t>
  </si>
  <si>
    <t>Cibus Nordic Real Estate AB</t>
  </si>
  <si>
    <t>IPO,Primary Share Offering,Best Efforts,PE Backed</t>
  </si>
  <si>
    <t>19568441</t>
  </si>
  <si>
    <t>10/13/2005</t>
  </si>
  <si>
    <t>8185832Q NO</t>
  </si>
  <si>
    <t>Aker Drilling ASA/Old</t>
  </si>
  <si>
    <t>95605379</t>
  </si>
  <si>
    <t>09/01/2014</t>
  </si>
  <si>
    <t>INWI SS</t>
  </si>
  <si>
    <t>Inwido AB</t>
  </si>
  <si>
    <t>101297767</t>
  </si>
  <si>
    <t>01/12/2015</t>
  </si>
  <si>
    <t>ELTEL SS</t>
  </si>
  <si>
    <t>Eltel AB</t>
  </si>
  <si>
    <t>115136418</t>
  </si>
  <si>
    <t>11/04/2015</t>
  </si>
  <si>
    <t>SHOT SS</t>
  </si>
  <si>
    <t>Scandic Hotels Group AB</t>
  </si>
  <si>
    <t>103198083</t>
  </si>
  <si>
    <t>02/26/2015</t>
  </si>
  <si>
    <t>HOFI SS</t>
  </si>
  <si>
    <t>Hoist Finance AB</t>
  </si>
  <si>
    <t>107842245</t>
  </si>
  <si>
    <t>06/04/2015</t>
  </si>
  <si>
    <t>NDX SS</t>
  </si>
  <si>
    <t>Nordax Group AB</t>
  </si>
  <si>
    <t>108805670</t>
  </si>
  <si>
    <t>06/09/2015</t>
  </si>
  <si>
    <t>CAPIO SS</t>
  </si>
  <si>
    <t>Capio AB</t>
  </si>
  <si>
    <t>22026187</t>
  </si>
  <si>
    <t>04/27/2006</t>
  </si>
  <si>
    <t>BWO NO</t>
  </si>
  <si>
    <t>BW Offshore Ltd</t>
  </si>
  <si>
    <t>96709870</t>
  </si>
  <si>
    <t>09/29/2014</t>
  </si>
  <si>
    <t>GRNG SS</t>
  </si>
  <si>
    <t>Granges AB</t>
  </si>
  <si>
    <t>69345874</t>
  </si>
  <si>
    <t>09/19/2012</t>
  </si>
  <si>
    <t>BRG NO</t>
  </si>
  <si>
    <t>Borregaard ASA</t>
  </si>
  <si>
    <t>107795693</t>
  </si>
  <si>
    <t>05/22/2015</t>
  </si>
  <si>
    <t>COOR SS</t>
  </si>
  <si>
    <t>Coor Service Management Holdin</t>
  </si>
  <si>
    <t>107830953</t>
  </si>
  <si>
    <t>ALIG SS</t>
  </si>
  <si>
    <t>Alimak Group AB</t>
  </si>
  <si>
    <t>142281816</t>
  </si>
  <si>
    <t>03/13/2017</t>
  </si>
  <si>
    <t>AMBEA SS</t>
  </si>
  <si>
    <t>Ambea AB</t>
  </si>
  <si>
    <t>32079959</t>
  </si>
  <si>
    <t>06/09/2008</t>
  </si>
  <si>
    <t>HPOLB SS</t>
  </si>
  <si>
    <t>Hexpol AB</t>
  </si>
  <si>
    <t>134725740</t>
  </si>
  <si>
    <t>11/04/2016</t>
  </si>
  <si>
    <t>12/01/2016</t>
  </si>
  <si>
    <t>ARCUS NO</t>
  </si>
  <si>
    <t>Arcus ASA</t>
  </si>
  <si>
    <t>107886310</t>
  </si>
  <si>
    <t>05/25/2015</t>
  </si>
  <si>
    <t>NOBINA SS</t>
  </si>
  <si>
    <t>Nobina AB</t>
  </si>
  <si>
    <t>23913997</t>
  </si>
  <si>
    <t>11/14/2006</t>
  </si>
  <si>
    <t>BEGR SS</t>
  </si>
  <si>
    <t>BE Group AB</t>
  </si>
  <si>
    <t>98724986</t>
  </si>
  <si>
    <t>11/04/2014</t>
  </si>
  <si>
    <t>THULE SS</t>
  </si>
  <si>
    <t>Thule Group AB</t>
  </si>
  <si>
    <t>102088551</t>
  </si>
  <si>
    <t>02/02/2015</t>
  </si>
  <si>
    <t>DUST SS</t>
  </si>
  <si>
    <t>Dustin Group AB</t>
  </si>
  <si>
    <t>92634251</t>
  </si>
  <si>
    <t>06/16/2014</t>
  </si>
  <si>
    <t>SCST SS</t>
  </si>
  <si>
    <t>Scandi Standard AB</t>
  </si>
  <si>
    <t>19048220</t>
  </si>
  <si>
    <t>08/22/2005</t>
  </si>
  <si>
    <t>10/24/2005</t>
  </si>
  <si>
    <t>CEQ NO</t>
  </si>
  <si>
    <t>Cermaq Group AS</t>
  </si>
  <si>
    <t>25591466</t>
  </si>
  <si>
    <t>SYSR SS</t>
  </si>
  <si>
    <t>Systemair AB</t>
  </si>
  <si>
    <t>46078433</t>
  </si>
  <si>
    <t>06/16/2010</t>
  </si>
  <si>
    <t>MORPOL NO</t>
  </si>
  <si>
    <t>Morpol ASA</t>
  </si>
  <si>
    <t>49017312</t>
  </si>
  <si>
    <t>10/18/2010</t>
  </si>
  <si>
    <t>VARD SP</t>
  </si>
  <si>
    <t>Vard Holdings Ltd</t>
  </si>
  <si>
    <t>28669143</t>
  </si>
  <si>
    <t>10/31/2007</t>
  </si>
  <si>
    <t>DUNI SS</t>
  </si>
  <si>
    <t>Duni AB</t>
  </si>
  <si>
    <t>23750384</t>
  </si>
  <si>
    <t>10/31/2006</t>
  </si>
  <si>
    <t>NPRO NO</t>
  </si>
  <si>
    <t>Norwegian Property ASA</t>
  </si>
  <si>
    <t>103010473</t>
  </si>
  <si>
    <t>02/23/2015</t>
  </si>
  <si>
    <t>NNIT DC</t>
  </si>
  <si>
    <t>NNIT A/S</t>
  </si>
  <si>
    <t>103396358</t>
  </si>
  <si>
    <t>03/02/2015</t>
  </si>
  <si>
    <t>ENENTO FH</t>
  </si>
  <si>
    <t>Enento Group Oyj</t>
  </si>
  <si>
    <t>20413238</t>
  </si>
  <si>
    <t>01/05/2006</t>
  </si>
  <si>
    <t>AHL1V FH</t>
  </si>
  <si>
    <t>Ahlstrom Oyj</t>
  </si>
  <si>
    <t>19301576</t>
  </si>
  <si>
    <t>09/19/2005</t>
  </si>
  <si>
    <t>INDT SS</t>
  </si>
  <si>
    <t>Indutrade AB</t>
  </si>
  <si>
    <t>161396814</t>
  </si>
  <si>
    <t>02/23/2018</t>
  </si>
  <si>
    <t>ANORA FH</t>
  </si>
  <si>
    <t>Anora Group Oyj</t>
  </si>
  <si>
    <t>IPO,Secondary Share Offering,Best Efforts,Government Exit</t>
  </si>
  <si>
    <t>145071307</t>
  </si>
  <si>
    <t>05/08/2017</t>
  </si>
  <si>
    <t>05/31/2017</t>
  </si>
  <si>
    <t>BOOZT SS</t>
  </si>
  <si>
    <t>Boozt AB</t>
  </si>
  <si>
    <t>20749366</t>
  </si>
  <si>
    <t>02/09/2006</t>
  </si>
  <si>
    <t>KAHL SS</t>
  </si>
  <si>
    <t>KappAhl AB</t>
  </si>
  <si>
    <t>144961386</t>
  </si>
  <si>
    <t>05/04/2017</t>
  </si>
  <si>
    <t>SPOL NO</t>
  </si>
  <si>
    <t>Sparebank 1 Oestlandet</t>
  </si>
  <si>
    <t>IPO,Secondary Share Offering,Best Efforts,Rule 144A</t>
  </si>
  <si>
    <t>18054194</t>
  </si>
  <si>
    <t>05/12/2005</t>
  </si>
  <si>
    <t>REVUS NO</t>
  </si>
  <si>
    <t>Wintershall Norge AS</t>
  </si>
  <si>
    <t>18173796</t>
  </si>
  <si>
    <t>EDRILL NO</t>
  </si>
  <si>
    <t>Seadrill X ASA</t>
  </si>
  <si>
    <t>87231667</t>
  </si>
  <si>
    <t>02/10/2014</t>
  </si>
  <si>
    <t>BUFAB SS</t>
  </si>
  <si>
    <t>Bufab AB</t>
  </si>
  <si>
    <t>24614081</t>
  </si>
  <si>
    <t>AKBM1 NO</t>
  </si>
  <si>
    <t>Aker BioMarine ASA/Old</t>
  </si>
  <si>
    <t>25118158</t>
  </si>
  <si>
    <t>02/09/2007</t>
  </si>
  <si>
    <t>FOP NO</t>
  </si>
  <si>
    <t>Yinson Production AS</t>
  </si>
  <si>
    <t>124112409</t>
  </si>
  <si>
    <t>04/15/2016</t>
  </si>
  <si>
    <t>TOKMAN FH</t>
  </si>
  <si>
    <t>Tokmanni Group Corp</t>
  </si>
  <si>
    <t>116909664</t>
  </si>
  <si>
    <t>11/23/2015</t>
  </si>
  <si>
    <t>SPKSJF DC</t>
  </si>
  <si>
    <t>Sparekassen Sjaelland-Fyn A/S</t>
  </si>
  <si>
    <t>IPO,Secondary Share Offering,REG S</t>
  </si>
  <si>
    <t>55183151</t>
  </si>
  <si>
    <t>06/10/2011</t>
  </si>
  <si>
    <t>HLNG NO</t>
  </si>
  <si>
    <t>Hoegh LNG Holdings Ltd</t>
  </si>
  <si>
    <t>22311115</t>
  </si>
  <si>
    <t>06/21/2006</t>
  </si>
  <si>
    <t>AGR NO</t>
  </si>
  <si>
    <t>Petroleum Services Group ASA</t>
  </si>
  <si>
    <t>45428324</t>
  </si>
  <si>
    <t>05/19/2010</t>
  </si>
  <si>
    <t>BMAX SS</t>
  </si>
  <si>
    <t>Byggmax Group AB</t>
  </si>
  <si>
    <t>162562438</t>
  </si>
  <si>
    <t>03/14/2018</t>
  </si>
  <si>
    <t>BHG SS</t>
  </si>
  <si>
    <t>BHG Group AB</t>
  </si>
  <si>
    <t>103902047</t>
  </si>
  <si>
    <t>03/09/2015</t>
  </si>
  <si>
    <t>EVO SS</t>
  </si>
  <si>
    <t>Evolution AB</t>
  </si>
  <si>
    <t>144776635</t>
  </si>
  <si>
    <t>05/02/2017</t>
  </si>
  <si>
    <t>SAFE NO</t>
  </si>
  <si>
    <t>Saferoad Holding AS</t>
  </si>
  <si>
    <t>IPO,Primary Share Offering,Secondary Share Offering,Best Efforts,PE Backed,REG S,Rule 144A</t>
  </si>
  <si>
    <t>144967284</t>
  </si>
  <si>
    <t>04/24/2017</t>
  </si>
  <si>
    <t>05/24/2017</t>
  </si>
  <si>
    <t>FJORD NO</t>
  </si>
  <si>
    <t>Fjord1 AS</t>
  </si>
  <si>
    <t>IPO,Secondary Share Offering,Best Efforts,REG S,Rule 144A</t>
  </si>
  <si>
    <t>77545939</t>
  </si>
  <si>
    <t>05/29/2013</t>
  </si>
  <si>
    <t>OCY NO</t>
  </si>
  <si>
    <t>Ocean Yield AS</t>
  </si>
  <si>
    <t>26780855</t>
  </si>
  <si>
    <t>05/29/2007</t>
  </si>
  <si>
    <t>SRV1V FH</t>
  </si>
  <si>
    <t>SRV Group Oyj</t>
  </si>
  <si>
    <t>17185485</t>
  </si>
  <si>
    <t>02/18/2005</t>
  </si>
  <si>
    <t>AWO NO</t>
  </si>
  <si>
    <t>COSL Holding AS</t>
  </si>
  <si>
    <t>Private Comp</t>
  </si>
  <si>
    <t>55098088</t>
  </si>
  <si>
    <t>06/07/2011</t>
  </si>
  <si>
    <t>DAB DC</t>
  </si>
  <si>
    <t>Danske Andelskassers Bank A/S</t>
  </si>
  <si>
    <t>161653252</t>
  </si>
  <si>
    <t>02/28/2018</t>
  </si>
  <si>
    <t>FKRFT NO</t>
  </si>
  <si>
    <t>Fjordkraft Holding ASA</t>
  </si>
  <si>
    <t>24614045</t>
  </si>
  <si>
    <t>12/07/2006</t>
  </si>
  <si>
    <t>AKRBP NO</t>
  </si>
  <si>
    <t>Aker BP ASA</t>
  </si>
  <si>
    <t>87935731</t>
  </si>
  <si>
    <t>01/20/2014</t>
  </si>
  <si>
    <t>AURLPG NO</t>
  </si>
  <si>
    <t>Aurora LPG Holding AS</t>
  </si>
  <si>
    <t>IPO,Primary Share Offering,SPAC</t>
  </si>
  <si>
    <t>143930755</t>
  </si>
  <si>
    <t>04/18/2017</t>
  </si>
  <si>
    <t>KAMUX FH</t>
  </si>
  <si>
    <t>Kamux Corp</t>
  </si>
  <si>
    <t>IPO,Primary Share Offering,Secondary Share Offering,PE Backed,PE Exit,REG S</t>
  </si>
  <si>
    <t>8749833</t>
  </si>
  <si>
    <t>08/13/2002</t>
  </si>
  <si>
    <t>GANT SS</t>
  </si>
  <si>
    <t>Gant Co AB</t>
  </si>
  <si>
    <t>31096248</t>
  </si>
  <si>
    <t>01/09/2006</t>
  </si>
  <si>
    <t>OILRIG NO</t>
  </si>
  <si>
    <t>Odfjell Invest Ltd</t>
  </si>
  <si>
    <t>19643567</t>
  </si>
  <si>
    <t>TRAD SS</t>
  </si>
  <si>
    <t>TradeDoubler AB</t>
  </si>
  <si>
    <t>24667942</t>
  </si>
  <si>
    <t>01/04/2007</t>
  </si>
  <si>
    <t>SPEAS DC</t>
  </si>
  <si>
    <t>Scandinavian Private Equity A/</t>
  </si>
  <si>
    <t>18019743</t>
  </si>
  <si>
    <t>05/10/2005</t>
  </si>
  <si>
    <t>ICA SS</t>
  </si>
  <si>
    <t>ICA Gruppen AB</t>
  </si>
  <si>
    <t>98869592</t>
  </si>
  <si>
    <t>11/17/2014</t>
  </si>
  <si>
    <t>RENO NO</t>
  </si>
  <si>
    <t>RenoNorden ASA</t>
  </si>
  <si>
    <t>101955575</t>
  </si>
  <si>
    <t>11/07/2014</t>
  </si>
  <si>
    <t>FRU GR</t>
  </si>
  <si>
    <t>Multitude SE</t>
  </si>
  <si>
    <t>IPO,Primary Share Offering,Secondary Share Offering,REG S</t>
  </si>
  <si>
    <t>82199308</t>
  </si>
  <si>
    <t>10/03/2013</t>
  </si>
  <si>
    <t>RECSOL NO</t>
  </si>
  <si>
    <t>REC Solar ASA</t>
  </si>
  <si>
    <t>135272201</t>
  </si>
  <si>
    <t>11/14/2016</t>
  </si>
  <si>
    <t>VOLO SS</t>
  </si>
  <si>
    <t>Volati AB</t>
  </si>
  <si>
    <t>IPO,Primary Share Offering,PE Backed,REG S</t>
  </si>
  <si>
    <t>126341057</t>
  </si>
  <si>
    <t>05/27/2016</t>
  </si>
  <si>
    <t>ACAD SS</t>
  </si>
  <si>
    <t>AcadeMedia AB</t>
  </si>
  <si>
    <t>126329483</t>
  </si>
  <si>
    <t>05/30/2016</t>
  </si>
  <si>
    <t>1849202D SS</t>
  </si>
  <si>
    <t>Nordic Waterproofing Holding A</t>
  </si>
  <si>
    <t>27665493</t>
  </si>
  <si>
    <t>08/16/2007</t>
  </si>
  <si>
    <t>GERHSP DC</t>
  </si>
  <si>
    <t>German High Street Properties</t>
  </si>
  <si>
    <t>106639015</t>
  </si>
  <si>
    <t>05/08/2015</t>
  </si>
  <si>
    <t>MULTI NO</t>
  </si>
  <si>
    <t>Multiconsult ASA</t>
  </si>
  <si>
    <t>144862276</t>
  </si>
  <si>
    <t>04/28/2017</t>
  </si>
  <si>
    <t>INSTAL SS</t>
  </si>
  <si>
    <t>Instalco AB</t>
  </si>
  <si>
    <t>IPO,Secondary Share Offering,PE Backed,PE Exit,REG S</t>
  </si>
  <si>
    <t>20365597</t>
  </si>
  <si>
    <t>06/20/2005</t>
  </si>
  <si>
    <t>AMSC NO</t>
  </si>
  <si>
    <t>American Shipping Co ASA</t>
  </si>
  <si>
    <t>96159781</t>
  </si>
  <si>
    <t>09/11/2014</t>
  </si>
  <si>
    <t>SCATC NO</t>
  </si>
  <si>
    <t>Scatec ASA</t>
  </si>
  <si>
    <t>IPO,Primary Share Offering,Secondary Share Offering,REG S,Rule 144A</t>
  </si>
  <si>
    <t>122609758</t>
  </si>
  <si>
    <t>03/04/2016</t>
  </si>
  <si>
    <t>LEO SS</t>
  </si>
  <si>
    <t>LeoVegas AB</t>
  </si>
  <si>
    <t>106943149</t>
  </si>
  <si>
    <t>05/15/2015</t>
  </si>
  <si>
    <t>COLL SS</t>
  </si>
  <si>
    <t>Collector AB</t>
  </si>
  <si>
    <t>23314556</t>
  </si>
  <si>
    <t>09/21/2006</t>
  </si>
  <si>
    <t>AUSS NO</t>
  </si>
  <si>
    <t>Austevoll Seafood ASA</t>
  </si>
  <si>
    <t>82780669</t>
  </si>
  <si>
    <t>10/01/2013</t>
  </si>
  <si>
    <t>BULKIN NO</t>
  </si>
  <si>
    <t>Bulk Invest ASA</t>
  </si>
  <si>
    <t>18052218</t>
  </si>
  <si>
    <t>05/02/2005</t>
  </si>
  <si>
    <t>HFISK NO</t>
  </si>
  <si>
    <t>Havfisk AS</t>
  </si>
  <si>
    <t>153680712</t>
  </si>
  <si>
    <t>10/12/2017</t>
  </si>
  <si>
    <t>KOMP NO</t>
  </si>
  <si>
    <t>Komplett Bank ASA</t>
  </si>
  <si>
    <t>17859720</t>
  </si>
  <si>
    <t>04/11/2005</t>
  </si>
  <si>
    <t>POLI NO</t>
  </si>
  <si>
    <t>Berry Packaging Norway AS</t>
  </si>
  <si>
    <t>154565021</t>
  </si>
  <si>
    <t>10/30/2017</t>
  </si>
  <si>
    <t>11/24/2017</t>
  </si>
  <si>
    <t>TCM DC</t>
  </si>
  <si>
    <t>TCM Group A/S</t>
  </si>
  <si>
    <t>18551782</t>
  </si>
  <si>
    <t>06/09/2005</t>
  </si>
  <si>
    <t>DOFSUB NO</t>
  </si>
  <si>
    <t>DOF Subsea AS</t>
  </si>
  <si>
    <t>24054973</t>
  </si>
  <si>
    <t>11/27/2006</t>
  </si>
  <si>
    <t>FAKTOR NO</t>
  </si>
  <si>
    <t>Faktor Eiendom ASA</t>
  </si>
  <si>
    <t>23127723</t>
  </si>
  <si>
    <t>09/04/2006</t>
  </si>
  <si>
    <t>SOBI SS</t>
  </si>
  <si>
    <t>Swedish Orphan Biovitrum AB</t>
  </si>
  <si>
    <t>IPO,Primary Share Offering,VC Backed,VC Exit,PE Backed,PE Exit</t>
  </si>
  <si>
    <t>122272114</t>
  </si>
  <si>
    <t>03/10/2016</t>
  </si>
  <si>
    <t>HUM SS</t>
  </si>
  <si>
    <t>Humana AB</t>
  </si>
  <si>
    <t>26212144</t>
  </si>
  <si>
    <t>05/02/2007</t>
  </si>
  <si>
    <t>NMAN SS</t>
  </si>
  <si>
    <t>Nederman Holding AB</t>
  </si>
  <si>
    <t>IPO,PE Backed,PE Exit</t>
  </si>
  <si>
    <t>126064847</t>
  </si>
  <si>
    <t>05/24/2016</t>
  </si>
  <si>
    <t>B2H NO</t>
  </si>
  <si>
    <t>B2Holding ASA</t>
  </si>
  <si>
    <t>IPO,Primary Share Offering,Secondary Share Offering,Rule 144A</t>
  </si>
  <si>
    <t>26073865</t>
  </si>
  <si>
    <t>04/24/2007</t>
  </si>
  <si>
    <t>SCAN NO</t>
  </si>
  <si>
    <t>ScanArc ASA</t>
  </si>
  <si>
    <t>112528419</t>
  </si>
  <si>
    <t>09/15/2015</t>
  </si>
  <si>
    <t>SINCH SS</t>
  </si>
  <si>
    <t>Sinch AB</t>
  </si>
  <si>
    <t>30674466</t>
  </si>
  <si>
    <t>03/13/2008</t>
  </si>
  <si>
    <t>FEII DC</t>
  </si>
  <si>
    <t>FormueEvolution II</t>
  </si>
  <si>
    <t>20922843</t>
  </si>
  <si>
    <t>02/01/2006</t>
  </si>
  <si>
    <t>BWG NO</t>
  </si>
  <si>
    <t>BWG Homes ASA</t>
  </si>
  <si>
    <t>26502112</t>
  </si>
  <si>
    <t>GSF NO</t>
  </si>
  <si>
    <t>Grieg Seafood ASA</t>
  </si>
  <si>
    <t>27162625</t>
  </si>
  <si>
    <t>06/06/2007</t>
  </si>
  <si>
    <t>GRIFIVB DC</t>
  </si>
  <si>
    <t>Berlin IV A/S</t>
  </si>
  <si>
    <t>103314100</t>
  </si>
  <si>
    <t>02/27/2015</t>
  </si>
  <si>
    <t>TROAX SS</t>
  </si>
  <si>
    <t>Troax Group AB</t>
  </si>
  <si>
    <t>26344613</t>
  </si>
  <si>
    <t>04/25/2007</t>
  </si>
  <si>
    <t>05/11/2007</t>
  </si>
  <si>
    <t>POWR LN</t>
  </si>
  <si>
    <t>Powerflute Oyj</t>
  </si>
  <si>
    <t>IPO,Secondary Share Offering,Best Efforts,Sub Sector Flag</t>
  </si>
  <si>
    <t>23657398</t>
  </si>
  <si>
    <t>10/24/2006</t>
  </si>
  <si>
    <t>FPMER DC</t>
  </si>
  <si>
    <t>Formuepleje Merkur A/S</t>
  </si>
  <si>
    <t>154248026</t>
  </si>
  <si>
    <t>10/24/2017</t>
  </si>
  <si>
    <t>11/16/2017</t>
  </si>
  <si>
    <t>ORPHA DC</t>
  </si>
  <si>
    <t>Orphazyme A/S</t>
  </si>
  <si>
    <t>IPO,Primary Share Offering,VC Backed,PE Backed,REG S</t>
  </si>
  <si>
    <t>22842878</t>
  </si>
  <si>
    <t>08/18/2006</t>
  </si>
  <si>
    <t>MELK SS</t>
  </si>
  <si>
    <t>Melker Schorling AB</t>
  </si>
  <si>
    <t>23579775</t>
  </si>
  <si>
    <t>10/16/2006</t>
  </si>
  <si>
    <t>VELO DC</t>
  </si>
  <si>
    <t>Veloxis Pharmaceuticals A/S</t>
  </si>
  <si>
    <t>54576286</t>
  </si>
  <si>
    <t>05/08/2011</t>
  </si>
  <si>
    <t>BULTEN SS</t>
  </si>
  <si>
    <t>Bulten AB</t>
  </si>
  <si>
    <t>IPO,Secondary Share Offering,PE Backed</t>
  </si>
  <si>
    <t>28024099</t>
  </si>
  <si>
    <t>06/15/2007</t>
  </si>
  <si>
    <t>EOS SS</t>
  </si>
  <si>
    <t>EnergyO Solutions Russia AB</t>
  </si>
  <si>
    <t>114210705</t>
  </si>
  <si>
    <t>KID NO</t>
  </si>
  <si>
    <t>Kid ASA</t>
  </si>
  <si>
    <t>106387148</t>
  </si>
  <si>
    <t>05/04/2015</t>
  </si>
  <si>
    <t>PIHLIS FH</t>
  </si>
  <si>
    <t>Pihlajalinna Oyj</t>
  </si>
  <si>
    <t>IPO,Primary Share Offering,Secondary Share Offering,Best Efforts,PE Backed,PE Exit</t>
  </si>
  <si>
    <t>152646200</t>
  </si>
  <si>
    <t>09/26/2017</t>
  </si>
  <si>
    <t>10/06/2017</t>
  </si>
  <si>
    <t>BALCO SS</t>
  </si>
  <si>
    <t>Balco Group AB</t>
  </si>
  <si>
    <t>88996698</t>
  </si>
  <si>
    <t>03/24/2014</t>
  </si>
  <si>
    <t>VERK FH</t>
  </si>
  <si>
    <t>Verkkokauppa.com Oyj</t>
  </si>
  <si>
    <t>30672234</t>
  </si>
  <si>
    <t>FEI DC</t>
  </si>
  <si>
    <t>FormueEvolution I</t>
  </si>
  <si>
    <t>167353477</t>
  </si>
  <si>
    <t>05/14/2018</t>
  </si>
  <si>
    <t>NCAB SS</t>
  </si>
  <si>
    <t>NCAB Group AB</t>
  </si>
  <si>
    <t>IPO,Primary Share Offering,Secondary Share Offering,Best Efforts,PE Backed</t>
  </si>
  <si>
    <t>123144844</t>
  </si>
  <si>
    <t>03/29/2016</t>
  </si>
  <si>
    <t>LEHTO FH</t>
  </si>
  <si>
    <t>Lehto Group Oyj</t>
  </si>
  <si>
    <t>168849856</t>
  </si>
  <si>
    <t>05/17/2018</t>
  </si>
  <si>
    <t>BETCO SS</t>
  </si>
  <si>
    <t>Better Collective A/S</t>
  </si>
  <si>
    <t>IPO,Primary Share Offering,Secondary Share Offering,Best Efforts</t>
  </si>
  <si>
    <t>19924358</t>
  </si>
  <si>
    <t>09/29/2005</t>
  </si>
  <si>
    <t>NORGAN NO</t>
  </si>
  <si>
    <t>NorGani Hotels ASA</t>
  </si>
  <si>
    <t>21406192</t>
  </si>
  <si>
    <t>04/12/2006</t>
  </si>
  <si>
    <t>FPSAFE DC</t>
  </si>
  <si>
    <t>Formuepleje Safe A/S</t>
  </si>
  <si>
    <t>Closed-End Fund</t>
  </si>
  <si>
    <t>64701036</t>
  </si>
  <si>
    <t>05/22/2012</t>
  </si>
  <si>
    <t>SBO NO</t>
  </si>
  <si>
    <t>Selvaag Bolig ASA</t>
  </si>
  <si>
    <t>170224242</t>
  </si>
  <si>
    <t>CALTX SS</t>
  </si>
  <si>
    <t>Calliditas Therapeutics AB</t>
  </si>
  <si>
    <t>IPO,Primary Share Offering,VC Backed,REG S,Rule 144A</t>
  </si>
  <si>
    <t>19498543</t>
  </si>
  <si>
    <t>09/21/2005</t>
  </si>
  <si>
    <t>HEMX SS</t>
  </si>
  <si>
    <t>Hemtex AB</t>
  </si>
  <si>
    <t>29341065</t>
  </si>
  <si>
    <t>54173612</t>
  </si>
  <si>
    <t>TRMO SS</t>
  </si>
  <si>
    <t>Transmode AB</t>
  </si>
  <si>
    <t>IPO,Secondary Share Offering,VC Backed,PE Backed,PE Exit</t>
  </si>
  <si>
    <t>44593776</t>
  </si>
  <si>
    <t>03/11/2010</t>
  </si>
  <si>
    <t>ARISE SS</t>
  </si>
  <si>
    <t>Arise AB</t>
  </si>
  <si>
    <t>153610617</t>
  </si>
  <si>
    <t>CRAYN NO</t>
  </si>
  <si>
    <t>Crayon Group Holding ASA</t>
  </si>
  <si>
    <t>46095566</t>
  </si>
  <si>
    <t>06/04/2010</t>
  </si>
  <si>
    <t>MQ SS</t>
  </si>
  <si>
    <t>MQ Holding AB</t>
  </si>
  <si>
    <t>17355441</t>
  </si>
  <si>
    <t>03/04/2005</t>
  </si>
  <si>
    <t>APL NO</t>
  </si>
  <si>
    <t>APL ASA</t>
  </si>
  <si>
    <t>IPO,Primary Share Offering,Secondary Share Offering,VC Backed,VC Exit</t>
  </si>
  <si>
    <t>103022989</t>
  </si>
  <si>
    <t>NANOV NO</t>
  </si>
  <si>
    <t>Nordic Nanovector ASA</t>
  </si>
  <si>
    <t>IPO,Primary Share Offering,VC Backed</t>
  </si>
  <si>
    <t>28534450</t>
  </si>
  <si>
    <t>10/08/2007</t>
  </si>
  <si>
    <t>HMS SS</t>
  </si>
  <si>
    <t>HMS Networks AB</t>
  </si>
  <si>
    <t>IPO,Secondary Share Offering,Accelerated Bookbuild</t>
  </si>
  <si>
    <t>140057608</t>
  </si>
  <si>
    <t>02/08/2017</t>
  </si>
  <si>
    <t>ONCO SS</t>
  </si>
  <si>
    <t>Oncopeptides AB</t>
  </si>
  <si>
    <t>IPO,Primary Share Offering,Best Efforts,PE Backed,REG S,Rule 144A</t>
  </si>
  <si>
    <t>26444253</t>
  </si>
  <si>
    <t>05/07/2007</t>
  </si>
  <si>
    <t>PROT NO</t>
  </si>
  <si>
    <t>Protector Forsikring ASA</t>
  </si>
  <si>
    <t>141889086</t>
  </si>
  <si>
    <t>03/23/2017</t>
  </si>
  <si>
    <t>MIPS SS</t>
  </si>
  <si>
    <t>MIPS AB</t>
  </si>
  <si>
    <t>115948900</t>
  </si>
  <si>
    <t>11/19/2015</t>
  </si>
  <si>
    <t>CAMX SS</t>
  </si>
  <si>
    <t>Camurus AB</t>
  </si>
  <si>
    <t>26549092</t>
  </si>
  <si>
    <t>05/14/2007</t>
  </si>
  <si>
    <t>EXQ DC</t>
  </si>
  <si>
    <t>Exiqon A/S</t>
  </si>
  <si>
    <t>145476523</t>
  </si>
  <si>
    <t>05/15/2017</t>
  </si>
  <si>
    <t>06/09/2017</t>
  </si>
  <si>
    <t>SILMA FH</t>
  </si>
  <si>
    <t>Silmaasema Oy</t>
  </si>
  <si>
    <t>134388644</t>
  </si>
  <si>
    <t>10/31/2016</t>
  </si>
  <si>
    <t>11/24/2016</t>
  </si>
  <si>
    <t>SRNKEB SS</t>
  </si>
  <si>
    <t>Serneke Group AB</t>
  </si>
  <si>
    <t>49442899</t>
  </si>
  <si>
    <t>11/03/2010</t>
  </si>
  <si>
    <t>ZEAL DC</t>
  </si>
  <si>
    <t>Zealand Pharma A/S</t>
  </si>
  <si>
    <t>143307793</t>
  </si>
  <si>
    <t>03/27/2017</t>
  </si>
  <si>
    <t>SSM SS</t>
  </si>
  <si>
    <t>SSM Holding AB</t>
  </si>
  <si>
    <t>132121779</t>
  </si>
  <si>
    <t>09/19/2016</t>
  </si>
  <si>
    <t>ENG SS</t>
  </si>
  <si>
    <t>Internationella Engelska Skola</t>
  </si>
  <si>
    <t>IPO,Secondary Share Offering,Best Efforts,PE Backed,PE Exit,REG S</t>
  </si>
  <si>
    <t>21324700</t>
  </si>
  <si>
    <t>04/04/2006</t>
  </si>
  <si>
    <t>FIM1V FH</t>
  </si>
  <si>
    <t>FIM Group Oyj</t>
  </si>
  <si>
    <t>125050643</t>
  </si>
  <si>
    <t>04/25/2016</t>
  </si>
  <si>
    <t>05/31/2016</t>
  </si>
  <si>
    <t>PDX SS</t>
  </si>
  <si>
    <t>Paradox Interactive AB</t>
  </si>
  <si>
    <t>IPO,Secondary Share Offering,Best Efforts</t>
  </si>
  <si>
    <t>25795446</t>
  </si>
  <si>
    <t>04/02/2007</t>
  </si>
  <si>
    <t>SUT1V FH</t>
  </si>
  <si>
    <t>Terveystalo Healthcare Oyj</t>
  </si>
  <si>
    <t>20447942</t>
  </si>
  <si>
    <t>KAP DC</t>
  </si>
  <si>
    <t>KapitalPleje AS</t>
  </si>
  <si>
    <t>20905430</t>
  </si>
  <si>
    <t>02/27/2006</t>
  </si>
  <si>
    <t>SAL1V FH</t>
  </si>
  <si>
    <t>Salcomp plc</t>
  </si>
  <si>
    <t>147011338</t>
  </si>
  <si>
    <t>06/11/2017</t>
  </si>
  <si>
    <t>BONEX SS</t>
  </si>
  <si>
    <t>BoneSupport Holding AB</t>
  </si>
  <si>
    <t>IPO,Primary Share Offering,Best Efforts,VC Backed,PE Backed,REG S,Rule 144A</t>
  </si>
  <si>
    <t>152911567</t>
  </si>
  <si>
    <t>FNM SS</t>
  </si>
  <si>
    <t>Ferronordic AB</t>
  </si>
  <si>
    <t>162076737</t>
  </si>
  <si>
    <t>03/05/2018</t>
  </si>
  <si>
    <t>HARVIA FH</t>
  </si>
  <si>
    <t>Harvia Oyj</t>
  </si>
  <si>
    <t>IPO,Primary Share Offering,Secondary Share Offering,Best Efforts,PE Backed,PE Exit,REG S</t>
  </si>
  <si>
    <t>41274468</t>
  </si>
  <si>
    <t>11/24/2009</t>
  </si>
  <si>
    <t>CIMBER DC</t>
  </si>
  <si>
    <t>Cimber Sterling Group A/S</t>
  </si>
  <si>
    <t>104455837</t>
  </si>
  <si>
    <t>03/24/2015</t>
  </si>
  <si>
    <t>TOBII SS</t>
  </si>
  <si>
    <t>Tobii AB</t>
  </si>
  <si>
    <t>181164115</t>
  </si>
  <si>
    <t>11/12/2018</t>
  </si>
  <si>
    <t>QLINEA SS</t>
  </si>
  <si>
    <t>Q-Linea AB</t>
  </si>
  <si>
    <t>IPO,Primary Share Offering,REG S,Rule 144A</t>
  </si>
  <si>
    <t>155902873</t>
  </si>
  <si>
    <t>11/20/2017</t>
  </si>
  <si>
    <t>MAGI SS</t>
  </si>
  <si>
    <t>MAG Interactive AB</t>
  </si>
  <si>
    <t>22154235</t>
  </si>
  <si>
    <t>06/19/2006</t>
  </si>
  <si>
    <t>TPO NO</t>
  </si>
  <si>
    <t>Teekay Petrojarl ASA</t>
  </si>
  <si>
    <t>106448543</t>
  </si>
  <si>
    <t>05/05/2015</t>
  </si>
  <si>
    <t>05/21/2015</t>
  </si>
  <si>
    <t>ROBIT FH</t>
  </si>
  <si>
    <t>Robit Oyj</t>
  </si>
  <si>
    <t>111379584</t>
  </si>
  <si>
    <t>08/20/2015</t>
  </si>
  <si>
    <t>TFBANK SS</t>
  </si>
  <si>
    <t>TF Bank AB</t>
  </si>
  <si>
    <t>IPO,Secondary Share Offering,Best Efforts,REG S</t>
  </si>
  <si>
    <t>177795581</t>
  </si>
  <si>
    <t>09/17/2018</t>
  </si>
  <si>
    <t>SBTE NO</t>
  </si>
  <si>
    <t>Sparebanken Telemark</t>
  </si>
  <si>
    <t>26358263</t>
  </si>
  <si>
    <t>ARROW NO</t>
  </si>
  <si>
    <t>Arrow Seismic ASA</t>
  </si>
  <si>
    <t>92409019</t>
  </si>
  <si>
    <t>04/02/2014</t>
  </si>
  <si>
    <t>BESQ SS</t>
  </si>
  <si>
    <t>Besqab AB</t>
  </si>
  <si>
    <t>22823936</t>
  </si>
  <si>
    <t>03/23/2006</t>
  </si>
  <si>
    <t>RUSF SS</t>
  </si>
  <si>
    <t>RusForest AB</t>
  </si>
  <si>
    <t>18155239</t>
  </si>
  <si>
    <t>AFE1V FH</t>
  </si>
  <si>
    <t>Affecto OY</t>
  </si>
  <si>
    <t>17268463</t>
  </si>
  <si>
    <t>EXRE NO</t>
  </si>
  <si>
    <t>Exploration Resources ASA</t>
  </si>
  <si>
    <t>42601362</t>
  </si>
  <si>
    <t>01/22/2010</t>
  </si>
  <si>
    <t>NORTH NO</t>
  </si>
  <si>
    <t>North Energy ASA</t>
  </si>
  <si>
    <t>125115354</t>
  </si>
  <si>
    <t>WTX SS</t>
  </si>
  <si>
    <t>Wilson Therapeutics AB</t>
  </si>
  <si>
    <t>150749075</t>
  </si>
  <si>
    <t>08/21/2017</t>
  </si>
  <si>
    <t>WSTEP NO</t>
  </si>
  <si>
    <t>Webstep AS</t>
  </si>
  <si>
    <t>17950174</t>
  </si>
  <si>
    <t>03/15/2005</t>
  </si>
  <si>
    <t>961830Q NO</t>
  </si>
  <si>
    <t>Oslo Areal AS</t>
  </si>
  <si>
    <t>142783169</t>
  </si>
  <si>
    <t>03/28/2017</t>
  </si>
  <si>
    <t>ATIC SS</t>
  </si>
  <si>
    <t>Actic Group AB</t>
  </si>
  <si>
    <t>134506924</t>
  </si>
  <si>
    <t>11/02/2016</t>
  </si>
  <si>
    <t>ATORX SS</t>
  </si>
  <si>
    <t>Alligator Bioscience AB</t>
  </si>
  <si>
    <t>55297286</t>
  </si>
  <si>
    <t>04/29/2011</t>
  </si>
  <si>
    <t>BRIDGE NO</t>
  </si>
  <si>
    <t>Bridge Energy AS</t>
  </si>
  <si>
    <t>27232613</t>
  </si>
  <si>
    <t>05/15/2007</t>
  </si>
  <si>
    <t>DIBS SS</t>
  </si>
  <si>
    <t>DIBS Payment Services AB</t>
  </si>
  <si>
    <t>143305039</t>
  </si>
  <si>
    <t>ISOFOL SS</t>
  </si>
  <si>
    <t>Isofol Medical AB</t>
  </si>
  <si>
    <t>141640510</t>
  </si>
  <si>
    <t>03/08/2017</t>
  </si>
  <si>
    <t>BGBIO NO</t>
  </si>
  <si>
    <t>Bergenbio ASA</t>
  </si>
  <si>
    <t>135970295</t>
  </si>
  <si>
    <t>11/29/2016</t>
  </si>
  <si>
    <t>EDGE SS</t>
  </si>
  <si>
    <t>Edgeware AB</t>
  </si>
  <si>
    <t>IPO,Primary Share Offering,Secondary Share Offering,Best Efforts,VC Backed,VC Exit,PE Backed,PE Exit</t>
  </si>
  <si>
    <t>115762405</t>
  </si>
  <si>
    <t>11/16/2015</t>
  </si>
  <si>
    <t>CONSTI FH</t>
  </si>
  <si>
    <t>Consti Oyj</t>
  </si>
  <si>
    <t>29094646</t>
  </si>
  <si>
    <t>11/30/2007</t>
  </si>
  <si>
    <t>12/05/2007</t>
  </si>
  <si>
    <t>INFRA NO</t>
  </si>
  <si>
    <t>Infratek AS</t>
  </si>
  <si>
    <t>161806368</t>
  </si>
  <si>
    <t>03/01/2018</t>
  </si>
  <si>
    <t>GREEN SS</t>
  </si>
  <si>
    <t>Green Landscaping Group AB</t>
  </si>
  <si>
    <t>18326416</t>
  </si>
  <si>
    <t>05/11/2005</t>
  </si>
  <si>
    <t>TOPO DC</t>
  </si>
  <si>
    <t>TopoTarget A/S</t>
  </si>
  <si>
    <t>19619928</t>
  </si>
  <si>
    <t>10/20/2005</t>
  </si>
  <si>
    <t>ORX SS</t>
  </si>
  <si>
    <t>Orexo AB</t>
  </si>
  <si>
    <t>103397426</t>
  </si>
  <si>
    <t>DETEC FH</t>
  </si>
  <si>
    <t>Detection Technology Oy</t>
  </si>
  <si>
    <t>165480190</t>
  </si>
  <si>
    <t>05/02/2018</t>
  </si>
  <si>
    <t>05/18/2018</t>
  </si>
  <si>
    <t>OVZON SS</t>
  </si>
  <si>
    <t>Ovzon AB</t>
  </si>
  <si>
    <t>169409309</t>
  </si>
  <si>
    <t>06/04/2018</t>
  </si>
  <si>
    <t>EEZY FH</t>
  </si>
  <si>
    <t>Eezy Oyj</t>
  </si>
  <si>
    <t>IPO,Primary Share Offering,Best Efforts,PE Backed,REG S</t>
  </si>
  <si>
    <t>25466373</t>
  </si>
  <si>
    <t>03/08/2007</t>
  </si>
  <si>
    <t>ALGETA NO</t>
  </si>
  <si>
    <t>Algeta ASA</t>
  </si>
  <si>
    <t>181946476</t>
  </si>
  <si>
    <t>11/07/2018</t>
  </si>
  <si>
    <t>OMASP FH</t>
  </si>
  <si>
    <t>Oma Saastopankki Oyj</t>
  </si>
  <si>
    <t>IPO,Primary Share Offering,REG S</t>
  </si>
  <si>
    <t>122039335</t>
  </si>
  <si>
    <t>03/07/2016</t>
  </si>
  <si>
    <t>GARO SS</t>
  </si>
  <si>
    <t>GARO AB</t>
  </si>
  <si>
    <t>75115896</t>
  </si>
  <si>
    <t>03/05/2013</t>
  </si>
  <si>
    <t>ASTK NO</t>
  </si>
  <si>
    <t>Asetek A/S</t>
  </si>
  <si>
    <t>117848636</t>
  </si>
  <si>
    <t>MAG SS</t>
  </si>
  <si>
    <t>Magnolia Bostad AB</t>
  </si>
  <si>
    <t>21853845</t>
  </si>
  <si>
    <t>05/22/2006</t>
  </si>
  <si>
    <t>CUR DC</t>
  </si>
  <si>
    <t>Curalogic A/S</t>
  </si>
  <si>
    <t>140948397</t>
  </si>
  <si>
    <t>02/27/2017</t>
  </si>
  <si>
    <t>NXTGMS FH</t>
  </si>
  <si>
    <t>Next Games Oy</t>
  </si>
  <si>
    <t>IPO,Primary Share Offering,Best Efforts,VC Backed,REG S</t>
  </si>
  <si>
    <t>23867100</t>
  </si>
  <si>
    <t>06/20/2006</t>
  </si>
  <si>
    <t>AKVA NO</t>
  </si>
  <si>
    <t>AKVA Group ASA</t>
  </si>
  <si>
    <t>30308533</t>
  </si>
  <si>
    <t>02/19/2008</t>
  </si>
  <si>
    <t>EGNETY DC</t>
  </si>
  <si>
    <t>EgnsINVEST Ejd. Tyskland A/S</t>
  </si>
  <si>
    <t>82598701</t>
  </si>
  <si>
    <t>10/02/2013</t>
  </si>
  <si>
    <t>OVARO FH</t>
  </si>
  <si>
    <t>Ovaro Kiinteistosijoitus Oyj</t>
  </si>
  <si>
    <t>REIT</t>
  </si>
  <si>
    <t>146717770</t>
  </si>
  <si>
    <t>06/06/2017</t>
  </si>
  <si>
    <t>INFRO NO</t>
  </si>
  <si>
    <t>Infront ASA</t>
  </si>
  <si>
    <t>IPO,Primary Share Offering,Secondary Share Offering,VC Backed,VC Exit,PE Backed,PE Exit,REG S,Rule 144A</t>
  </si>
  <si>
    <t>181369232</t>
  </si>
  <si>
    <t>11/15/2018</t>
  </si>
  <si>
    <t>JETPAK SS</t>
  </si>
  <si>
    <t>Jetpak Top Holding AB</t>
  </si>
  <si>
    <t>155411867</t>
  </si>
  <si>
    <t>11/13/2017</t>
  </si>
  <si>
    <t>11/22/2017</t>
  </si>
  <si>
    <t>IRRAS SS</t>
  </si>
  <si>
    <t>IRRAS AB</t>
  </si>
  <si>
    <t>IPO,Primary Share Offering,Best Efforts,VC Backed,REG S,Rule 144A</t>
  </si>
  <si>
    <t>52691970</t>
  </si>
  <si>
    <t>03/09/2011</t>
  </si>
  <si>
    <t>NRS NO</t>
  </si>
  <si>
    <t>Norway Royal Salmon ASA</t>
  </si>
  <si>
    <t>26022153</t>
  </si>
  <si>
    <t>04/17/2007</t>
  </si>
  <si>
    <t>WEMI NO</t>
  </si>
  <si>
    <t>Datum Opportunity AS</t>
  </si>
  <si>
    <t>21987252</t>
  </si>
  <si>
    <t>DIOS SS</t>
  </si>
  <si>
    <t>Dios Fastigheter AB</t>
  </si>
  <si>
    <t>26810137</t>
  </si>
  <si>
    <t>05/04/2007</t>
  </si>
  <si>
    <t>AEROB SS</t>
  </si>
  <si>
    <t>Aerocrine AB</t>
  </si>
  <si>
    <t>152570063</t>
  </si>
  <si>
    <t>09/25/2017</t>
  </si>
  <si>
    <t>SSG NO</t>
  </si>
  <si>
    <t>Self Storage Group ASA</t>
  </si>
  <si>
    <t>99512598</t>
  </si>
  <si>
    <t>11/18/2014</t>
  </si>
  <si>
    <t>NP3 SS</t>
  </si>
  <si>
    <t>NP3 Fastigheter AB</t>
  </si>
  <si>
    <t>92135981</t>
  </si>
  <si>
    <t>06/05/2014</t>
  </si>
  <si>
    <t>ZAL NO</t>
  </si>
  <si>
    <t>Zalaris ASA</t>
  </si>
  <si>
    <t>24779991</t>
  </si>
  <si>
    <t>01/15/2007</t>
  </si>
  <si>
    <t>NORDIC DC</t>
  </si>
  <si>
    <t>Nordic Shipholding A/S</t>
  </si>
  <si>
    <t>88180310</t>
  </si>
  <si>
    <t>02/27/2014</t>
  </si>
  <si>
    <t>INSR NO</t>
  </si>
  <si>
    <t>Insr Insurance Group ASA</t>
  </si>
  <si>
    <t>24052312</t>
  </si>
  <si>
    <t>ALNX SS</t>
  </si>
  <si>
    <t>Allenex AB</t>
  </si>
  <si>
    <t>153362256</t>
  </si>
  <si>
    <t>09/21/2017</t>
  </si>
  <si>
    <t>TITAN FH</t>
  </si>
  <si>
    <t>Titanium Oyj</t>
  </si>
  <si>
    <t>156577592</t>
  </si>
  <si>
    <t>11/30/2017</t>
  </si>
  <si>
    <t>LYKOA SS</t>
  </si>
  <si>
    <t>Lyko Group AB</t>
  </si>
  <si>
    <t>135050704</t>
  </si>
  <si>
    <t>09/13/2016</t>
  </si>
  <si>
    <t>INDEX SS</t>
  </si>
  <si>
    <t>Index Pharmaceuticals Holding</t>
  </si>
  <si>
    <t>IPO,Primary Share Offering,Best Efforts</t>
  </si>
  <si>
    <t>26794328</t>
  </si>
  <si>
    <t>05/28/2007</t>
  </si>
  <si>
    <t>HUNT NO</t>
  </si>
  <si>
    <t>Hunter Group ASA</t>
  </si>
  <si>
    <t>50008929</t>
  </si>
  <si>
    <t>19781113</t>
  </si>
  <si>
    <t>11/03/2005</t>
  </si>
  <si>
    <t>FUNCOM NO</t>
  </si>
  <si>
    <t>Funcom Se</t>
  </si>
  <si>
    <t>126589703</t>
  </si>
  <si>
    <t>LAUR SS</t>
  </si>
  <si>
    <t>Lauritz.com Group A/S</t>
  </si>
  <si>
    <t>IPO,Primary Share Offering,Secondary Share Offering,Best Efforts,PE Backed,REG S</t>
  </si>
  <si>
    <t>109236503</t>
  </si>
  <si>
    <t>PIZZA FH</t>
  </si>
  <si>
    <t>Kotipizza Group Oyj</t>
  </si>
  <si>
    <t>20508200</t>
  </si>
  <si>
    <t>01/16/2006</t>
  </si>
  <si>
    <t>XCT LN</t>
  </si>
  <si>
    <t>Direct Conversion AB</t>
  </si>
  <si>
    <t>IPO,Primary Share Offering,Best Efforts,PE Backed,Sub Sector Flag</t>
  </si>
  <si>
    <t>181165333</t>
  </si>
  <si>
    <t>AZELIO SS</t>
  </si>
  <si>
    <t>Azelio AB</t>
  </si>
  <si>
    <t>28922090</t>
  </si>
  <si>
    <t>11/16/2007</t>
  </si>
  <si>
    <t>HVETBO DC</t>
  </si>
  <si>
    <t>Sparekassen Hvetbo A/S</t>
  </si>
  <si>
    <t>46812537</t>
  </si>
  <si>
    <t>03/17/2010</t>
  </si>
  <si>
    <t>STRANS NO</t>
  </si>
  <si>
    <t>Solvtrans AS</t>
  </si>
  <si>
    <t>92458484</t>
  </si>
  <si>
    <t>03/31/2014</t>
  </si>
  <si>
    <t>HYARD NO</t>
  </si>
  <si>
    <t>Havyard Group ASA</t>
  </si>
  <si>
    <t>127666718</t>
  </si>
  <si>
    <t>04/22/2016</t>
  </si>
  <si>
    <t>MAXF SS</t>
  </si>
  <si>
    <t>MaxFastigheter i Sverige AB</t>
  </si>
  <si>
    <t>155108960</t>
  </si>
  <si>
    <t>10/26/2017</t>
  </si>
  <si>
    <t>GOFORE FH</t>
  </si>
  <si>
    <t>Gofore Oyj</t>
  </si>
  <si>
    <t>IPO,Primary Share Offering,Secondary Share Offering,Best Efforts,REG S</t>
  </si>
  <si>
    <t>19499299</t>
  </si>
  <si>
    <t>09/13/2005</t>
  </si>
  <si>
    <t>WAYF SS</t>
  </si>
  <si>
    <t>Wayfinder Systems AB</t>
  </si>
  <si>
    <t>135587349</t>
  </si>
  <si>
    <t>11/21/2016</t>
  </si>
  <si>
    <t>BYGGP SS</t>
  </si>
  <si>
    <t>ByggPartner I Dalarna Holding</t>
  </si>
  <si>
    <t>181720262</t>
  </si>
  <si>
    <t>LIME SS</t>
  </si>
  <si>
    <t>Lime Technologies AB</t>
  </si>
  <si>
    <t>IPO,Secondary Share Offering,VC Backed,VC Exit,PE Backed,REG S</t>
  </si>
  <si>
    <t>19553352</t>
  </si>
  <si>
    <t>10/12/2005</t>
  </si>
  <si>
    <t>AZT NO</t>
  </si>
  <si>
    <t>ArcticZymes Technologies ASA</t>
  </si>
  <si>
    <t>178104022</t>
  </si>
  <si>
    <t>09/21/2018</t>
  </si>
  <si>
    <t>FELLOW FH</t>
  </si>
  <si>
    <t>Fellow Finance Oyj</t>
  </si>
  <si>
    <t>18350838</t>
  </si>
  <si>
    <t>04/22/2005</t>
  </si>
  <si>
    <t>VIA NO</t>
  </si>
  <si>
    <t>VIA Travel Group ASA</t>
  </si>
  <si>
    <t>91115491</t>
  </si>
  <si>
    <t>05/12/2014</t>
  </si>
  <si>
    <t>HRTIS FH</t>
  </si>
  <si>
    <t>Herantis Pharma Oyj</t>
  </si>
  <si>
    <t>32026887</t>
  </si>
  <si>
    <t>06/05/2008</t>
  </si>
  <si>
    <t>PRIMOF DC</t>
  </si>
  <si>
    <t>Prime Office A/S</t>
  </si>
  <si>
    <t>83942616</t>
  </si>
  <si>
    <t>11/19/2013</t>
  </si>
  <si>
    <t>NAPA NO</t>
  </si>
  <si>
    <t>Napatech A/S</t>
  </si>
  <si>
    <t>133780674</t>
  </si>
  <si>
    <t>10/19/2016</t>
  </si>
  <si>
    <t>TOBIN SS</t>
  </si>
  <si>
    <t>Tobin Properties AB</t>
  </si>
  <si>
    <t>22374384</t>
  </si>
  <si>
    <t>07/05/2006</t>
  </si>
  <si>
    <t>TROLL NO</t>
  </si>
  <si>
    <t>Trolltech ASA</t>
  </si>
  <si>
    <t>179081687</t>
  </si>
  <si>
    <t>10/05/2018</t>
  </si>
  <si>
    <t>ALZCUR SS</t>
  </si>
  <si>
    <t>Alzecure Pharma AB</t>
  </si>
  <si>
    <t>21706558</t>
  </si>
  <si>
    <t>05/10/2006</t>
  </si>
  <si>
    <t>SWOLB SS</t>
  </si>
  <si>
    <t>Swedol AB</t>
  </si>
  <si>
    <t>88709724</t>
  </si>
  <si>
    <t>11/26/2006</t>
  </si>
  <si>
    <t>NOMI SS</t>
  </si>
  <si>
    <t>Nordic Mines AB</t>
  </si>
  <si>
    <t>83637903</t>
  </si>
  <si>
    <t>11/11/2013</t>
  </si>
  <si>
    <t>NOHO FH</t>
  </si>
  <si>
    <t>NoHo Partners Oyj</t>
  </si>
  <si>
    <t>155492078</t>
  </si>
  <si>
    <t>ACCON SS</t>
  </si>
  <si>
    <t>Acconeer AB</t>
  </si>
  <si>
    <t>IPO,Primary Share Offering,Best Efforts,VC Backed</t>
  </si>
  <si>
    <t>108537087</t>
  </si>
  <si>
    <t>05/18/2015</t>
  </si>
  <si>
    <t>STUDBO SS</t>
  </si>
  <si>
    <t>Studentbostader i Norden AB</t>
  </si>
  <si>
    <t>73157716</t>
  </si>
  <si>
    <t>11/08/2012</t>
  </si>
  <si>
    <t>STYLE DC</t>
  </si>
  <si>
    <t>STYLEPIT A/S</t>
  </si>
  <si>
    <t>32188097</t>
  </si>
  <si>
    <t>06/17/2008</t>
  </si>
  <si>
    <t>PCIB NO</t>
  </si>
  <si>
    <t>PCI Biotech Holding ASA</t>
  </si>
  <si>
    <t>20351544</t>
  </si>
  <si>
    <t>11/07/2005</t>
  </si>
  <si>
    <t>ODIM NO</t>
  </si>
  <si>
    <t>ODIM ASA</t>
  </si>
  <si>
    <t>126592871</t>
  </si>
  <si>
    <t>B3 SS</t>
  </si>
  <si>
    <t>B3 Consulting Group AB</t>
  </si>
  <si>
    <t>23299638</t>
  </si>
  <si>
    <t>09/20/2006</t>
  </si>
  <si>
    <t>ECHEM NO</t>
  </si>
  <si>
    <t>Team Tankers Management Holdin</t>
  </si>
  <si>
    <t>106844214</t>
  </si>
  <si>
    <t>05/13/2015</t>
  </si>
  <si>
    <t>SCIB SS</t>
  </si>
  <si>
    <t>Scibase Holding AB</t>
  </si>
  <si>
    <t>25643018</t>
  </si>
  <si>
    <t>NEAS NO</t>
  </si>
  <si>
    <t>NEAS ASA</t>
  </si>
  <si>
    <t>74979419</t>
  </si>
  <si>
    <t>02/21/2013</t>
  </si>
  <si>
    <t>EAM NO</t>
  </si>
  <si>
    <t>EAM Solar ASA</t>
  </si>
  <si>
    <t>97864680</t>
  </si>
  <si>
    <t>10/13/2014</t>
  </si>
  <si>
    <t>NXTMH FH</t>
  </si>
  <si>
    <t>Nexstim Oyj</t>
  </si>
  <si>
    <t>141352205</t>
  </si>
  <si>
    <t>03/02/2016</t>
  </si>
  <si>
    <t>HOIVA FH</t>
  </si>
  <si>
    <t>Hoivatilat Oyj</t>
  </si>
  <si>
    <t>23382565</t>
  </si>
  <si>
    <t>09/27/2006</t>
  </si>
  <si>
    <t>COD NO</t>
  </si>
  <si>
    <t>Arctic Seafood Group AS</t>
  </si>
  <si>
    <t>24893275</t>
  </si>
  <si>
    <t>01/10/2007</t>
  </si>
  <si>
    <t>TRI NO</t>
  </si>
  <si>
    <t>Tribona ASA</t>
  </si>
  <si>
    <t>26281174</t>
  </si>
  <si>
    <t>SALM NO</t>
  </si>
  <si>
    <t>Salmar ASA</t>
  </si>
  <si>
    <t>18326928</t>
  </si>
  <si>
    <t>05/24/2005</t>
  </si>
  <si>
    <t>NEMI NO</t>
  </si>
  <si>
    <t>Nemi Forsikring AS</t>
  </si>
  <si>
    <t>151002649</t>
  </si>
  <si>
    <t>08/25/2017</t>
  </si>
  <si>
    <t>XSPRAY SS</t>
  </si>
  <si>
    <t>XSpray Pharma AB</t>
  </si>
  <si>
    <t>IPO,Primary Share Offering,VC Backed,VC Exit</t>
  </si>
  <si>
    <t>177575635</t>
  </si>
  <si>
    <t>09/12/2018</t>
  </si>
  <si>
    <t>PLT NO</t>
  </si>
  <si>
    <t>poLight ASA</t>
  </si>
  <si>
    <t>IPO,Primary Share Offering,Rule 144A</t>
  </si>
  <si>
    <t>76501947</t>
  </si>
  <si>
    <t>04/29/2013</t>
  </si>
  <si>
    <t>MCG NO</t>
  </si>
  <si>
    <t>MultiClient Geophysical ASA</t>
  </si>
  <si>
    <t>29157878</t>
  </si>
  <si>
    <t>12/20/2007</t>
  </si>
  <si>
    <t>28553295</t>
  </si>
  <si>
    <t>10/23/2007</t>
  </si>
  <si>
    <t>CPHCAPST DC</t>
  </si>
  <si>
    <t>Copenhagen Capital A/S</t>
  </si>
  <si>
    <t>112149547</t>
  </si>
  <si>
    <t>09/07/2015</t>
  </si>
  <si>
    <t>FARN LN</t>
  </si>
  <si>
    <t>Faron Pharmaceuticals Oy</t>
  </si>
  <si>
    <t>IPO,Primary Share Offering,Best Efforts,Sub Sector Flag</t>
  </si>
  <si>
    <t>135390356</t>
  </si>
  <si>
    <t>11/16/2016</t>
  </si>
  <si>
    <t>ACARIX SS</t>
  </si>
  <si>
    <t>Acarix AB</t>
  </si>
  <si>
    <t>154635266</t>
  </si>
  <si>
    <t>08/15/2017</t>
  </si>
  <si>
    <t>SNOR NO</t>
  </si>
  <si>
    <t>SpareBank 1 Nordmoere</t>
  </si>
  <si>
    <t>IPO,Primary Share Offering,Best Efforts,REG S,Rule 144A</t>
  </si>
  <si>
    <t>145316178</t>
  </si>
  <si>
    <t>REMEDY FH</t>
  </si>
  <si>
    <t>Remedy Entertainment Oyj</t>
  </si>
  <si>
    <t>89123996</t>
  </si>
  <si>
    <t>03/26/2014</t>
  </si>
  <si>
    <t>VOW NO</t>
  </si>
  <si>
    <t>Vow ASA</t>
  </si>
  <si>
    <t>141080910</t>
  </si>
  <si>
    <t>05/20/2015</t>
  </si>
  <si>
    <t>TNOM FH</t>
  </si>
  <si>
    <t>Talenom Oyj</t>
  </si>
  <si>
    <t>156074747</t>
  </si>
  <si>
    <t>11/15/2017</t>
  </si>
  <si>
    <t>EFECTE FH</t>
  </si>
  <si>
    <t>Efecte Oyj</t>
  </si>
  <si>
    <t>146500614</t>
  </si>
  <si>
    <t>SEDANA SS</t>
  </si>
  <si>
    <t>Sedana Medical AB</t>
  </si>
  <si>
    <t>30099013</t>
  </si>
  <si>
    <t>02/04/2008</t>
  </si>
  <si>
    <t>EWII DC</t>
  </si>
  <si>
    <t>EWII Production A/S</t>
  </si>
  <si>
    <t>134718588</t>
  </si>
  <si>
    <t>11/01/2016</t>
  </si>
  <si>
    <t>MULT SS</t>
  </si>
  <si>
    <t>Multidocker Cargo Handling AB</t>
  </si>
  <si>
    <t>126683557</t>
  </si>
  <si>
    <t>MAHAA SS</t>
  </si>
  <si>
    <t>Maha Energy AB</t>
  </si>
  <si>
    <t>26240609</t>
  </si>
  <si>
    <t>05/03/2007</t>
  </si>
  <si>
    <t>WJET SS</t>
  </si>
  <si>
    <t>Water Jet Sweden AB</t>
  </si>
  <si>
    <t>76556723</t>
  </si>
  <si>
    <t>05/02/2011</t>
  </si>
  <si>
    <t>MOB SS</t>
  </si>
  <si>
    <t>Moberg Pharma AB</t>
  </si>
  <si>
    <t>24052624</t>
  </si>
  <si>
    <t>TILG SS</t>
  </si>
  <si>
    <t>Tilgin AB</t>
  </si>
  <si>
    <t>19464323</t>
  </si>
  <si>
    <t>09/30/2005</t>
  </si>
  <si>
    <t>UNISON NO</t>
  </si>
  <si>
    <t>Unison Forsikring ASA</t>
  </si>
  <si>
    <t>126211273</t>
  </si>
  <si>
    <t>05/18/2016</t>
  </si>
  <si>
    <t>GOMX SS</t>
  </si>
  <si>
    <t>GomSpace Group AB</t>
  </si>
  <si>
    <t>133433965</t>
  </si>
  <si>
    <t>10/04/2016</t>
  </si>
  <si>
    <t>VINCIT FH</t>
  </si>
  <si>
    <t>Vincit Oyj</t>
  </si>
  <si>
    <t>48870250</t>
  </si>
  <si>
    <t>10/12/2010</t>
  </si>
  <si>
    <t>ISCO SS</t>
  </si>
  <si>
    <t>Novavax AB</t>
  </si>
  <si>
    <t>118701994</t>
  </si>
  <si>
    <t>01/04/2016</t>
  </si>
  <si>
    <t>XBRANE SS</t>
  </si>
  <si>
    <t>Xbrane Biopharma AB</t>
  </si>
  <si>
    <t>169411097</t>
  </si>
  <si>
    <t>VIRO DC</t>
  </si>
  <si>
    <t>Virogates A/S</t>
  </si>
  <si>
    <t>181410093</t>
  </si>
  <si>
    <t>10/26/2018</t>
  </si>
  <si>
    <t>VIAFIN FH</t>
  </si>
  <si>
    <t>Viafin Service Oyj</t>
  </si>
  <si>
    <t>168375545</t>
  </si>
  <si>
    <t>MIDS SS</t>
  </si>
  <si>
    <t>Midsummer AB</t>
  </si>
  <si>
    <t>151533827</t>
  </si>
  <si>
    <t>09/01/2017</t>
  </si>
  <si>
    <t>SENZA SS</t>
  </si>
  <si>
    <t>Senzagen AB</t>
  </si>
  <si>
    <t>26471582</t>
  </si>
  <si>
    <t>05/21/2007</t>
  </si>
  <si>
    <t>ENDO SS</t>
  </si>
  <si>
    <t>Endomines AB</t>
  </si>
  <si>
    <t>19924058</t>
  </si>
  <si>
    <t>11/21/2005</t>
  </si>
  <si>
    <t>NORD NO</t>
  </si>
  <si>
    <t>Norda ASA</t>
  </si>
  <si>
    <t>92185356</t>
  </si>
  <si>
    <t>06/06/2014</t>
  </si>
  <si>
    <t>SENDEX NO</t>
  </si>
  <si>
    <t>Serendex Pharmaceuticals A/S</t>
  </si>
  <si>
    <t>55296890</t>
  </si>
  <si>
    <t>06/09/2011</t>
  </si>
  <si>
    <t>BOUL SS</t>
  </si>
  <si>
    <t>Boule Diagnostics AB</t>
  </si>
  <si>
    <t>127057192</t>
  </si>
  <si>
    <t>05/20/2016</t>
  </si>
  <si>
    <t>ALELIO SS</t>
  </si>
  <si>
    <t>Alelion Energy Systems AB</t>
  </si>
  <si>
    <t>23802867</t>
  </si>
  <si>
    <t>11/02/2006</t>
  </si>
  <si>
    <t>ROV DC</t>
  </si>
  <si>
    <t>Rovsing A/S</t>
  </si>
  <si>
    <t>18042949</t>
  </si>
  <si>
    <t>05/09/2005</t>
  </si>
  <si>
    <t>ALL NO</t>
  </si>
  <si>
    <t>Allianse ASA</t>
  </si>
  <si>
    <t>31207675</t>
  </si>
  <si>
    <t>04/07/2008</t>
  </si>
  <si>
    <t>VESTUM SS</t>
  </si>
  <si>
    <t>Vestum AB</t>
  </si>
  <si>
    <t>153912368</t>
  </si>
  <si>
    <t>10/16/2017</t>
  </si>
  <si>
    <t>BIOWKS SS</t>
  </si>
  <si>
    <t>Bio-Works Technologies AB</t>
  </si>
  <si>
    <t>19464263</t>
  </si>
  <si>
    <t>10/03/2005</t>
  </si>
  <si>
    <t>POWEL NO</t>
  </si>
  <si>
    <t>Powel AS</t>
  </si>
  <si>
    <t>116175785</t>
  </si>
  <si>
    <t>SF SS</t>
  </si>
  <si>
    <t>Stillfront Group AB</t>
  </si>
  <si>
    <t>117864020</t>
  </si>
  <si>
    <t>02/10/2015</t>
  </si>
  <si>
    <t>ORGC SS</t>
  </si>
  <si>
    <t>OrganoClick AB</t>
  </si>
  <si>
    <t>143199345</t>
  </si>
  <si>
    <t>04/03/2017</t>
  </si>
  <si>
    <t>GREENM DC</t>
  </si>
  <si>
    <t>GreenMobility A/S</t>
  </si>
  <si>
    <t>IPO,Primary Share Offering,Best Efforts,REG S</t>
  </si>
  <si>
    <t>146657041</t>
  </si>
  <si>
    <t>06/05/2017</t>
  </si>
  <si>
    <t>PROMO SS</t>
  </si>
  <si>
    <t>Promore Pharma AB</t>
  </si>
  <si>
    <t>163397578</t>
  </si>
  <si>
    <t>03/28/2018</t>
  </si>
  <si>
    <t>ESENSE FH</t>
  </si>
  <si>
    <t>Enersense International Oyj</t>
  </si>
  <si>
    <t>23750164</t>
  </si>
  <si>
    <t>3498680Q NO</t>
  </si>
  <si>
    <t>Det Norske Oljeselskap ASA/OLD</t>
  </si>
  <si>
    <t>107586612</t>
  </si>
  <si>
    <t>06/01/2015</t>
  </si>
  <si>
    <t>FITBIO FH</t>
  </si>
  <si>
    <t>Fit Biotech Oy</t>
  </si>
  <si>
    <t>IPO,Primary Share Offering,Best Efforts,VC Backed,PE Backed</t>
  </si>
  <si>
    <t>31768406</t>
  </si>
  <si>
    <t>05/12/2008</t>
  </si>
  <si>
    <t>DGC SS</t>
  </si>
  <si>
    <t>DGC One AB</t>
  </si>
  <si>
    <t>31373164</t>
  </si>
  <si>
    <t>04/28/2008</t>
  </si>
  <si>
    <t>EWRK SS</t>
  </si>
  <si>
    <t>eWork Group AB</t>
  </si>
  <si>
    <t>145935520</t>
  </si>
  <si>
    <t>05/17/2017</t>
  </si>
  <si>
    <t>SUS SS</t>
  </si>
  <si>
    <t>Surgical Science Sweden AB</t>
  </si>
  <si>
    <t>91288021</t>
  </si>
  <si>
    <t>05/15/2014</t>
  </si>
  <si>
    <t>CXENSE NO</t>
  </si>
  <si>
    <t>Cxense ASA</t>
  </si>
  <si>
    <t>182480524</t>
  </si>
  <si>
    <t>CAG SS</t>
  </si>
  <si>
    <t>CAG Group AB</t>
  </si>
  <si>
    <t>135048916</t>
  </si>
  <si>
    <t>11/10/2016</t>
  </si>
  <si>
    <t>SEYE SS</t>
  </si>
  <si>
    <t>Smart Eye AB</t>
  </si>
  <si>
    <t>144073415</t>
  </si>
  <si>
    <t>04/20/2017</t>
  </si>
  <si>
    <t>BIOS SS</t>
  </si>
  <si>
    <t>BioServo Technologies AB</t>
  </si>
  <si>
    <t>IPO,Primary Share Offering,Secondary Share Offering,Best Efforts,VC Backed</t>
  </si>
  <si>
    <t>136760284</t>
  </si>
  <si>
    <t>12/12/2016</t>
  </si>
  <si>
    <t>UMS NO</t>
  </si>
  <si>
    <t>Unified Messaging Systems AS</t>
  </si>
  <si>
    <t>19952252</t>
  </si>
  <si>
    <t>11/23/2005</t>
  </si>
  <si>
    <t>GGG NO</t>
  </si>
  <si>
    <t>Agility Group AS</t>
  </si>
  <si>
    <t>107942180</t>
  </si>
  <si>
    <t>5PG NO</t>
  </si>
  <si>
    <t>5th Planet Games A/S</t>
  </si>
  <si>
    <t>162224052</t>
  </si>
  <si>
    <t>10/30/2015</t>
  </si>
  <si>
    <t>IMMNOV SS</t>
  </si>
  <si>
    <t>Immunovia AB</t>
  </si>
  <si>
    <t>154643066</t>
  </si>
  <si>
    <t>GRONG NO</t>
  </si>
  <si>
    <t>Grong Sparebank</t>
  </si>
  <si>
    <t>133201219</t>
  </si>
  <si>
    <t>10/07/2016</t>
  </si>
  <si>
    <t>11/11/2016</t>
  </si>
  <si>
    <t>CFISH SS</t>
  </si>
  <si>
    <t>Crunchfish AB</t>
  </si>
  <si>
    <t>59553689</t>
  </si>
  <si>
    <t>11/29/2011</t>
  </si>
  <si>
    <t>EFBE G4</t>
  </si>
  <si>
    <t>EfB Elite A/S</t>
  </si>
  <si>
    <t>168790297</t>
  </si>
  <si>
    <t>01/26/2018</t>
  </si>
  <si>
    <t>SPONEME NO</t>
  </si>
  <si>
    <t>SpectrumOne AB</t>
  </si>
  <si>
    <t>143630493</t>
  </si>
  <si>
    <t>03/15/2017</t>
  </si>
  <si>
    <t>XMR SS</t>
  </si>
  <si>
    <t>XmReality AB</t>
  </si>
  <si>
    <t>127311566</t>
  </si>
  <si>
    <t>FOOTPREF SS</t>
  </si>
  <si>
    <t>Footway Group AB</t>
  </si>
  <si>
    <t>Preference</t>
  </si>
  <si>
    <t>160654444</t>
  </si>
  <si>
    <t>01/25/2018</t>
  </si>
  <si>
    <t>ADMCM FH</t>
  </si>
  <si>
    <t>Admicom Oyj</t>
  </si>
  <si>
    <t>161349076</t>
  </si>
  <si>
    <t>02/19/2018</t>
  </si>
  <si>
    <t>03/15/2018</t>
  </si>
  <si>
    <t>BUILD SS</t>
  </si>
  <si>
    <t>BuildData Group AB</t>
  </si>
  <si>
    <t>164944426</t>
  </si>
  <si>
    <t>04/05/2018</t>
  </si>
  <si>
    <t>HAPPY DC</t>
  </si>
  <si>
    <t>Happy Helper A/S</t>
  </si>
  <si>
    <t>125625675</t>
  </si>
  <si>
    <t>05/04/2016</t>
  </si>
  <si>
    <t>PIEZO SS</t>
  </si>
  <si>
    <t>PiezoMotor Uppsala AB</t>
  </si>
  <si>
    <t>163033656</t>
  </si>
  <si>
    <t>AGILC DC</t>
  </si>
  <si>
    <t>Agillic A/S</t>
  </si>
  <si>
    <t>180616923</t>
  </si>
  <si>
    <t>11/02/2018</t>
  </si>
  <si>
    <t>NORDID FH</t>
  </si>
  <si>
    <t>Nordic ID Oyj</t>
  </si>
  <si>
    <t>114290798</t>
  </si>
  <si>
    <t>CYB1 SS</t>
  </si>
  <si>
    <t>Cyber Security 1 AB</t>
  </si>
  <si>
    <t>141355085</t>
  </si>
  <si>
    <t>05/19/2016</t>
  </si>
  <si>
    <t>SKARTA FH</t>
  </si>
  <si>
    <t>Skarta Group Oyj</t>
  </si>
  <si>
    <t>144011794</t>
  </si>
  <si>
    <t>03/03/2017</t>
  </si>
  <si>
    <t>ANNX SS</t>
  </si>
  <si>
    <t>Annexin Pharmaceuticals AB</t>
  </si>
  <si>
    <t>30642093</t>
  </si>
  <si>
    <t>06/14/2005</t>
  </si>
  <si>
    <t>0922599D LN</t>
  </si>
  <si>
    <t>Multipower AS</t>
  </si>
  <si>
    <t>18516008</t>
  </si>
  <si>
    <t>06/08/2005</t>
  </si>
  <si>
    <t>DESS NO</t>
  </si>
  <si>
    <t>Deep Sea Supply ASA</t>
  </si>
  <si>
    <t>142144459</t>
  </si>
  <si>
    <t>03/16/2017</t>
  </si>
  <si>
    <t>FONDIA FH</t>
  </si>
  <si>
    <t>Fondia Oyj</t>
  </si>
  <si>
    <t>144074333</t>
  </si>
  <si>
    <t>MANTEX SS</t>
  </si>
  <si>
    <t>Mantex AB</t>
  </si>
  <si>
    <t>135876363</t>
  </si>
  <si>
    <t>11/27/2016</t>
  </si>
  <si>
    <t>AINO SS</t>
  </si>
  <si>
    <t>Aino Health AB</t>
  </si>
  <si>
    <t>31004690</t>
  </si>
  <si>
    <t>04/03/2008</t>
  </si>
  <si>
    <t>WCSI SS</t>
  </si>
  <si>
    <t>World Class Seagull Internatio</t>
  </si>
  <si>
    <t>145331076</t>
  </si>
  <si>
    <t>04/12/2017</t>
  </si>
  <si>
    <t>ZAPLOX SS</t>
  </si>
  <si>
    <t>Zaplox AB</t>
  </si>
  <si>
    <t>84145639</t>
  </si>
  <si>
    <t>11/24/2013</t>
  </si>
  <si>
    <t>1838703D NO</t>
  </si>
  <si>
    <t>Link Mobility Group ASA</t>
  </si>
  <si>
    <t>162149866</t>
  </si>
  <si>
    <t>ICO SS</t>
  </si>
  <si>
    <t>Iconovo AB</t>
  </si>
  <si>
    <t>155901085</t>
  </si>
  <si>
    <t>247 SS</t>
  </si>
  <si>
    <t>24SevenOffice Group AB</t>
  </si>
  <si>
    <t>170620398</t>
  </si>
  <si>
    <t>ODICO DC</t>
  </si>
  <si>
    <t>Odico A/S</t>
  </si>
  <si>
    <t>157250622</t>
  </si>
  <si>
    <t>FLEXQ SS</t>
  </si>
  <si>
    <t>Flexqube AB</t>
  </si>
  <si>
    <t>22285497</t>
  </si>
  <si>
    <t>ALPH SS</t>
  </si>
  <si>
    <t>AlphaHelix Molecular Diagnosti</t>
  </si>
  <si>
    <t>135462492</t>
  </si>
  <si>
    <t>11/18/2015</t>
  </si>
  <si>
    <t>1892050D SS</t>
  </si>
  <si>
    <t>Sleepo AB</t>
  </si>
  <si>
    <t>156302388</t>
  </si>
  <si>
    <t>TSEC SS</t>
  </si>
  <si>
    <t>Tempest Security AB</t>
  </si>
  <si>
    <t>146962148</t>
  </si>
  <si>
    <t>OXE SS</t>
  </si>
  <si>
    <t>OXE Marine AB</t>
  </si>
  <si>
    <t>29751816</t>
  </si>
  <si>
    <t>ACHO G4</t>
  </si>
  <si>
    <t>Fodboldalliancen AC Horsens AS</t>
  </si>
  <si>
    <t>24870532</t>
  </si>
  <si>
    <t>01/24/2007</t>
  </si>
  <si>
    <t>ENALYZ DC</t>
  </si>
  <si>
    <t>Enalyzer</t>
  </si>
  <si>
    <t>26747861</t>
  </si>
  <si>
    <t>CRADB SS</t>
  </si>
  <si>
    <t>C-RAD AB</t>
  </si>
  <si>
    <t>147718426</t>
  </si>
  <si>
    <t>06/07/2017</t>
  </si>
  <si>
    <t>CONFRZ DC</t>
  </si>
  <si>
    <t>Conferize A/S</t>
  </si>
  <si>
    <t>165827943</t>
  </si>
  <si>
    <t>ITECH SS</t>
  </si>
  <si>
    <t>I-Tech AB</t>
  </si>
  <si>
    <t>23537611</t>
  </si>
  <si>
    <t>09/25/2006</t>
  </si>
  <si>
    <t>MAFA NO</t>
  </si>
  <si>
    <t>Marine Farms ASA</t>
  </si>
  <si>
    <t>114460222</t>
  </si>
  <si>
    <t>10/14/2015</t>
  </si>
  <si>
    <t>11/12/2015</t>
  </si>
  <si>
    <t>WAYS SS</t>
  </si>
  <si>
    <t>Waystream Holding AB</t>
  </si>
  <si>
    <t>135050518</t>
  </si>
  <si>
    <t>01/19/2016</t>
  </si>
  <si>
    <t>XINT SS</t>
  </si>
  <si>
    <t>Xintela AB</t>
  </si>
  <si>
    <t>134980152</t>
  </si>
  <si>
    <t>10/18/2016</t>
  </si>
  <si>
    <t>HEEROS FH</t>
  </si>
  <si>
    <t>Heeros Oyj</t>
  </si>
  <si>
    <t>162790111</t>
  </si>
  <si>
    <t>04/18/2018</t>
  </si>
  <si>
    <t>FLUI SS</t>
  </si>
  <si>
    <t>Fluicell AB</t>
  </si>
  <si>
    <t>22285321</t>
  </si>
  <si>
    <t>142489235</t>
  </si>
  <si>
    <t>10/16/2016</t>
  </si>
  <si>
    <t>TIRO SS</t>
  </si>
  <si>
    <t>Transiro Holding AB</t>
  </si>
  <si>
    <t>126092219</t>
  </si>
  <si>
    <t>SYNACT SS</t>
  </si>
  <si>
    <t>SynAct Pharma AB</t>
  </si>
  <si>
    <t>28839117</t>
  </si>
  <si>
    <t>KIFB DC</t>
  </si>
  <si>
    <t>KIF Handbold Elite A/S</t>
  </si>
  <si>
    <t>19183300</t>
  </si>
  <si>
    <t>09/05/2005</t>
  </si>
  <si>
    <t>NSTAT NO</t>
  </si>
  <si>
    <t>Norstat ASA</t>
  </si>
  <si>
    <t>126211693</t>
  </si>
  <si>
    <t>SECARE SS</t>
  </si>
  <si>
    <t>SwedenCare AB</t>
  </si>
  <si>
    <t>51371371</t>
  </si>
  <si>
    <t>11/30/2010</t>
  </si>
  <si>
    <t>KAN SS</t>
  </si>
  <si>
    <t>Kancera AB</t>
  </si>
  <si>
    <t>164701142</t>
  </si>
  <si>
    <t>04/19/2018</t>
  </si>
  <si>
    <t>JDT SS</t>
  </si>
  <si>
    <t>Jondetech Sensors AB</t>
  </si>
  <si>
    <t>146224687</t>
  </si>
  <si>
    <t>PAX SS</t>
  </si>
  <si>
    <t>Paxman AB</t>
  </si>
  <si>
    <t>113417066</t>
  </si>
  <si>
    <t>09/23/2015</t>
  </si>
  <si>
    <t>PCAT SS</t>
  </si>
  <si>
    <t>Photocat A/S</t>
  </si>
  <si>
    <t>145759742</t>
  </si>
  <si>
    <t>04/25/2017</t>
  </si>
  <si>
    <t>ENERS SS</t>
  </si>
  <si>
    <t>Enersize Oyj</t>
  </si>
  <si>
    <t>22186283</t>
  </si>
  <si>
    <t>WEIFA NO</t>
  </si>
  <si>
    <t>Karo Pharma Norge AS</t>
  </si>
  <si>
    <t>IPO,Primary Share Offering,VC Backed,PE Backed</t>
  </si>
  <si>
    <t>160074339</t>
  </si>
  <si>
    <t>01/31/2018</t>
  </si>
  <si>
    <t>BONEH FH</t>
  </si>
  <si>
    <t>BBS-Bioactive Bone Substitutes</t>
  </si>
  <si>
    <t>IPO,Primary Share Offering,Best Efforts,VC Backed,Dual Listing</t>
  </si>
  <si>
    <t>124045673</t>
  </si>
  <si>
    <t>04/12/2016</t>
  </si>
  <si>
    <t>CYXO SS</t>
  </si>
  <si>
    <t>Cyxone AB</t>
  </si>
  <si>
    <t>29996070</t>
  </si>
  <si>
    <t>01/04/2008</t>
  </si>
  <si>
    <t>NATTO NO</t>
  </si>
  <si>
    <t>NattoPharma ASA</t>
  </si>
  <si>
    <t>160092183</t>
  </si>
  <si>
    <t>01/30/2018</t>
  </si>
  <si>
    <t>LIVI SS</t>
  </si>
  <si>
    <t>LIV Ihop AB</t>
  </si>
  <si>
    <t>114580057</t>
  </si>
  <si>
    <t>10/19/2015</t>
  </si>
  <si>
    <t>ZENZIPB SS</t>
  </si>
  <si>
    <t>Zenergy AB</t>
  </si>
  <si>
    <t>145072171</t>
  </si>
  <si>
    <t>NITRO SS</t>
  </si>
  <si>
    <t>Nitro Games Oyj</t>
  </si>
  <si>
    <t>125249427</t>
  </si>
  <si>
    <t>04/06/2016</t>
  </si>
  <si>
    <t>LITI SS</t>
  </si>
  <si>
    <t>Litium AB</t>
  </si>
  <si>
    <t>125337712</t>
  </si>
  <si>
    <t>114582607</t>
  </si>
  <si>
    <t>09/03/2015</t>
  </si>
  <si>
    <t>HAMLET SS</t>
  </si>
  <si>
    <t>Hamlet Pharma AB</t>
  </si>
  <si>
    <t>198719089</t>
  </si>
  <si>
    <t>09/24/2018</t>
  </si>
  <si>
    <t>STENO SS</t>
  </si>
  <si>
    <t>Stenocare A/S</t>
  </si>
  <si>
    <t>153859541</t>
  </si>
  <si>
    <t>TPGR SS</t>
  </si>
  <si>
    <t>Time People Group AB</t>
  </si>
  <si>
    <t>48123827</t>
  </si>
  <si>
    <t>09/10/2010</t>
  </si>
  <si>
    <t>CELL NO</t>
  </si>
  <si>
    <t>CellCura ASA</t>
  </si>
  <si>
    <t>143633193</t>
  </si>
  <si>
    <t>03/06/2017</t>
  </si>
  <si>
    <t>TANGI SS</t>
  </si>
  <si>
    <t>Tangiamo Touch Technology AB</t>
  </si>
  <si>
    <t>156416679</t>
  </si>
  <si>
    <t>11/09/2017</t>
  </si>
  <si>
    <t>COEGIN SS</t>
  </si>
  <si>
    <t>Coegin Pharma AB</t>
  </si>
  <si>
    <t>134837468</t>
  </si>
  <si>
    <t>VO2 SS</t>
  </si>
  <si>
    <t>Vo2 Cap Holding AB</t>
  </si>
  <si>
    <t>157574776</t>
  </si>
  <si>
    <t>12/01/2017</t>
  </si>
  <si>
    <t>SPENN DC</t>
  </si>
  <si>
    <t>SPENN Technology A/S</t>
  </si>
  <si>
    <t>152584073</t>
  </si>
  <si>
    <t>09/22/2017</t>
  </si>
  <si>
    <t>GLOBAL SS</t>
  </si>
  <si>
    <t>Global Gaming 555 AB</t>
  </si>
  <si>
    <t>26471690</t>
  </si>
  <si>
    <t>SEAN SS</t>
  </si>
  <si>
    <t>SeaNet Maritime Communications</t>
  </si>
  <si>
    <t>134049858</t>
  </si>
  <si>
    <t>134180205</t>
  </si>
  <si>
    <t>09/26/2016</t>
  </si>
  <si>
    <t>STRLNG SS</t>
  </si>
  <si>
    <t>Swedish Stirling AB</t>
  </si>
  <si>
    <t>26484411</t>
  </si>
  <si>
    <t>JOJK SS</t>
  </si>
  <si>
    <t>Jojka Communications AB</t>
  </si>
  <si>
    <t>155979376</t>
  </si>
  <si>
    <t>INFRA SS</t>
  </si>
  <si>
    <t>Infracom Group AB</t>
  </si>
  <si>
    <t>144867730</t>
  </si>
  <si>
    <t>04/11/2017</t>
  </si>
  <si>
    <t>BUSER SS</t>
  </si>
  <si>
    <t>Bambuser AB</t>
  </si>
  <si>
    <t>127364925</t>
  </si>
  <si>
    <t>03/11/2015</t>
  </si>
  <si>
    <t>HANCPREF SS</t>
  </si>
  <si>
    <t>Hancap AB publ</t>
  </si>
  <si>
    <t>145489801</t>
  </si>
  <si>
    <t>TCCA SS</t>
  </si>
  <si>
    <t>TCECUR Sweden AB</t>
  </si>
  <si>
    <t>136602794</t>
  </si>
  <si>
    <t>STW SS</t>
  </si>
  <si>
    <t>SeaTwirl AB</t>
  </si>
  <si>
    <t>164308560</t>
  </si>
  <si>
    <t>04/10/2018</t>
  </si>
  <si>
    <t>BODY SS</t>
  </si>
  <si>
    <t>Bodyflight Sweden AB</t>
  </si>
  <si>
    <t>107888086</t>
  </si>
  <si>
    <t>06/05/2015</t>
  </si>
  <si>
    <t>1673033D SS</t>
  </si>
  <si>
    <t>Oncology Venture Sweden AB</t>
  </si>
  <si>
    <t>158851078</t>
  </si>
  <si>
    <t>01/03/2018</t>
  </si>
  <si>
    <t>SMOL SS</t>
  </si>
  <si>
    <t>Smoltek Nanotech Holding AB</t>
  </si>
  <si>
    <t>145235567</t>
  </si>
  <si>
    <t>05/10/2017</t>
  </si>
  <si>
    <t>REALFI SS</t>
  </si>
  <si>
    <t>Realfiction Holding AB</t>
  </si>
  <si>
    <t>114795016</t>
  </si>
  <si>
    <t>10/21/2015</t>
  </si>
  <si>
    <t>TOL SS</t>
  </si>
  <si>
    <t>Toleranzia AB</t>
  </si>
  <si>
    <t>125626419</t>
  </si>
  <si>
    <t>05/13/2016</t>
  </si>
  <si>
    <t>REDW SS</t>
  </si>
  <si>
    <t>Redwood Pharma AB</t>
  </si>
  <si>
    <t>154765401</t>
  </si>
  <si>
    <t>10/31/2017</t>
  </si>
  <si>
    <t>COLAB SS</t>
  </si>
  <si>
    <t>Colabitoil Sweden AB</t>
  </si>
  <si>
    <t>114934939</t>
  </si>
  <si>
    <t>MOXI SS</t>
  </si>
  <si>
    <t>Maxkompetens Sverige AB</t>
  </si>
  <si>
    <t>151153424</t>
  </si>
  <si>
    <t>08/24/2017</t>
  </si>
  <si>
    <t>TOPR SS</t>
  </si>
  <si>
    <t>Topright Nordic AB</t>
  </si>
  <si>
    <t>45556133</t>
  </si>
  <si>
    <t>05/21/2010</t>
  </si>
  <si>
    <t>NETCO NO</t>
  </si>
  <si>
    <t>NetConnect ASA</t>
  </si>
  <si>
    <t>153685092</t>
  </si>
  <si>
    <t>2CUREX SS</t>
  </si>
  <si>
    <t>2cureX AB</t>
  </si>
  <si>
    <t>165826863</t>
  </si>
  <si>
    <t>05/04/2018</t>
  </si>
  <si>
    <t>FREETR SS</t>
  </si>
  <si>
    <t>Freetrailer Group A/S</t>
  </si>
  <si>
    <t>112530585</t>
  </si>
  <si>
    <t>09/01/2015</t>
  </si>
  <si>
    <t>HEAD SS</t>
  </si>
  <si>
    <t>Headsent AB</t>
  </si>
  <si>
    <t>136598468</t>
  </si>
  <si>
    <t>12/08/2016</t>
  </si>
  <si>
    <t>MENUB SS</t>
  </si>
  <si>
    <t>MenuPay AB</t>
  </si>
  <si>
    <t>125193980</t>
  </si>
  <si>
    <t>04/11/2016</t>
  </si>
  <si>
    <t>05/26/2016</t>
  </si>
  <si>
    <t>CLEMO SS</t>
  </si>
  <si>
    <t>Clean Motion AB</t>
  </si>
  <si>
    <t>155127596</t>
  </si>
  <si>
    <t>11/06/2017</t>
  </si>
  <si>
    <t>AWRD SS</t>
  </si>
  <si>
    <t>Awardit AB</t>
  </si>
  <si>
    <t>29212964</t>
  </si>
  <si>
    <t>1889088D DC</t>
  </si>
  <si>
    <t>Trifork A/S</t>
  </si>
  <si>
    <t>127388589</t>
  </si>
  <si>
    <t>EXPRS2 SS</t>
  </si>
  <si>
    <t>Expres2ion Biotech Holding AB</t>
  </si>
  <si>
    <t>151153544</t>
  </si>
  <si>
    <t>08/28/2017</t>
  </si>
  <si>
    <t>ISAB SS</t>
  </si>
  <si>
    <t>Inhalation Sciences Sweden AB</t>
  </si>
  <si>
    <t>136766680</t>
  </si>
  <si>
    <t>NXAR SS</t>
  </si>
  <si>
    <t>Nexar Group AB</t>
  </si>
  <si>
    <t>145760204</t>
  </si>
  <si>
    <t>05/03/2017</t>
  </si>
  <si>
    <t>NXTCL SS</t>
  </si>
  <si>
    <t>NextCell Pharma AB</t>
  </si>
  <si>
    <t>163486884</t>
  </si>
  <si>
    <t>INFREA SS</t>
  </si>
  <si>
    <t>Infrea AB</t>
  </si>
  <si>
    <t>23579271</t>
  </si>
  <si>
    <t>SCIRB SS</t>
  </si>
  <si>
    <t>Scirocco AB</t>
  </si>
  <si>
    <t>141350117</t>
  </si>
  <si>
    <t>10/02/2012</t>
  </si>
  <si>
    <t>SIILI FH</t>
  </si>
  <si>
    <t>Siili Solutions Oyj</t>
  </si>
  <si>
    <t>28903373</t>
  </si>
  <si>
    <t>11/15/2007</t>
  </si>
  <si>
    <t>EDICB SS</t>
  </si>
  <si>
    <t>Eriksson Development and Innov</t>
  </si>
  <si>
    <t>174407839</t>
  </si>
  <si>
    <t>07/16/2018</t>
  </si>
  <si>
    <t>RISK SS</t>
  </si>
  <si>
    <t>Risk Intelligence A/S</t>
  </si>
  <si>
    <t>143205405</t>
  </si>
  <si>
    <t>02/20/2017</t>
  </si>
  <si>
    <t>SECI SS</t>
  </si>
  <si>
    <t>Secits Holding AB</t>
  </si>
  <si>
    <t>29231038</t>
  </si>
  <si>
    <t>12/07/2007</t>
  </si>
  <si>
    <t>PHLY NO</t>
  </si>
  <si>
    <t>Philly Shipyard ASA</t>
  </si>
  <si>
    <t>131864463</t>
  </si>
  <si>
    <t>09/08/2016</t>
  </si>
  <si>
    <t>GPX SS</t>
  </si>
  <si>
    <t>Gasporox AB</t>
  </si>
  <si>
    <t>155564769</t>
  </si>
  <si>
    <t>SEAF SS</t>
  </si>
  <si>
    <t>Seafire AB</t>
  </si>
  <si>
    <t>131042873</t>
  </si>
  <si>
    <t>08/29/2016</t>
  </si>
  <si>
    <t>WIL SS</t>
  </si>
  <si>
    <t>WilLak AB</t>
  </si>
  <si>
    <t>143207049</t>
  </si>
  <si>
    <t>ACUC SS</t>
  </si>
  <si>
    <t>AcuCort AB</t>
  </si>
  <si>
    <t>151871129</t>
  </si>
  <si>
    <t>09/08/2017</t>
  </si>
  <si>
    <t>QIIWI SS</t>
  </si>
  <si>
    <t>Qiiwi Games AB</t>
  </si>
  <si>
    <t>152286434</t>
  </si>
  <si>
    <t>09/18/2017</t>
  </si>
  <si>
    <t>BIBB SS</t>
  </si>
  <si>
    <t>BibbInstruments AB</t>
  </si>
  <si>
    <t>20685500</t>
  </si>
  <si>
    <t>02/02/2006</t>
  </si>
  <si>
    <t>CBRAIN DC</t>
  </si>
  <si>
    <t>cBrain A/S</t>
  </si>
  <si>
    <t>127976154</t>
  </si>
  <si>
    <t>05/11/2016</t>
  </si>
  <si>
    <t>MLTR SS</t>
  </si>
  <si>
    <t>Meltron AB</t>
  </si>
  <si>
    <t>38460469</t>
  </si>
  <si>
    <t>05/26/2009</t>
  </si>
  <si>
    <t>ARCT SS</t>
  </si>
  <si>
    <t>Arctic Minerals AB</t>
  </si>
  <si>
    <t>146959160</t>
  </si>
  <si>
    <t>OMNI SS</t>
  </si>
  <si>
    <t>OmniCar Holding AB</t>
  </si>
  <si>
    <t>18052442</t>
  </si>
  <si>
    <t>HAVI NO</t>
  </si>
  <si>
    <t>Havila Shipping ASA</t>
  </si>
  <si>
    <t>165563976</t>
  </si>
  <si>
    <t>04/30/2018</t>
  </si>
  <si>
    <t>DICOT SS</t>
  </si>
  <si>
    <t>Dicot AB</t>
  </si>
  <si>
    <t>31284699</t>
  </si>
  <si>
    <t>04/22/2008</t>
  </si>
  <si>
    <t>SEZI SS</t>
  </si>
  <si>
    <t>Senzime AB</t>
  </si>
  <si>
    <t>135116469</t>
  </si>
  <si>
    <t>02/22/2016</t>
  </si>
  <si>
    <t>PLEJD SS</t>
  </si>
  <si>
    <t>Plejd AB</t>
  </si>
  <si>
    <t>30097821</t>
  </si>
  <si>
    <t>CZONB SS</t>
  </si>
  <si>
    <t>Cryptzone AB</t>
  </si>
  <si>
    <t>143012418</t>
  </si>
  <si>
    <t>02/03/2017</t>
  </si>
  <si>
    <t>EATG SS</t>
  </si>
  <si>
    <t>EatGood Sweden AB</t>
  </si>
  <si>
    <t>64818741</t>
  </si>
  <si>
    <t>05/28/2012</t>
  </si>
  <si>
    <t>ENVI SS</t>
  </si>
  <si>
    <t>Envirologic AB</t>
  </si>
  <si>
    <t>134995728</t>
  </si>
  <si>
    <t>FINE SS</t>
  </si>
  <si>
    <t>Finepart Sweden AB</t>
  </si>
  <si>
    <t>43127255</t>
  </si>
  <si>
    <t>02/15/2010</t>
  </si>
  <si>
    <t>LEXP SS</t>
  </si>
  <si>
    <t>LunchExpress i Sverige AB</t>
  </si>
  <si>
    <t>43120730</t>
  </si>
  <si>
    <t>HLEX SS</t>
  </si>
  <si>
    <t>Hartelex AB</t>
  </si>
  <si>
    <t>142291548</t>
  </si>
  <si>
    <t>01/27/2017</t>
  </si>
  <si>
    <t>ACOS SS</t>
  </si>
  <si>
    <t>Acosense AB</t>
  </si>
  <si>
    <t>143015670</t>
  </si>
  <si>
    <t>COMPIT SS</t>
  </si>
  <si>
    <t>Compare-IT Nordic AB</t>
  </si>
  <si>
    <t>49563292</t>
  </si>
  <si>
    <t>11/09/2010</t>
  </si>
  <si>
    <t>ABIG SS</t>
  </si>
  <si>
    <t>Abelco Investment Group AB</t>
  </si>
  <si>
    <t>55229077</t>
  </si>
  <si>
    <t>06/13/2011</t>
  </si>
  <si>
    <t>BRIG SS</t>
  </si>
  <si>
    <t>Brighter AB</t>
  </si>
  <si>
    <t>37687332</t>
  </si>
  <si>
    <t>06/02/2009</t>
  </si>
  <si>
    <t>EXIN SS</t>
  </si>
  <si>
    <t>EXINI Diagnostics AB</t>
  </si>
  <si>
    <t>61817349</t>
  </si>
  <si>
    <t>02/20/2012</t>
  </si>
  <si>
    <t>MEDF SS</t>
  </si>
  <si>
    <t>Medfield Diagnostics AB</t>
  </si>
  <si>
    <t>146586134</t>
  </si>
  <si>
    <t>ENRAD SS</t>
  </si>
  <si>
    <t>Enrad AB</t>
  </si>
  <si>
    <t>127451608</t>
  </si>
  <si>
    <t>06/20/2016</t>
  </si>
  <si>
    <t>PENCON SS</t>
  </si>
  <si>
    <t>PEN Concept Group AB</t>
  </si>
  <si>
    <t>125689612</t>
  </si>
  <si>
    <t>05/16/2016</t>
  </si>
  <si>
    <t>SMG SS</t>
  </si>
  <si>
    <t>Shortcut Media AB</t>
  </si>
  <si>
    <t>134995290</t>
  </si>
  <si>
    <t>ADDERA SS</t>
  </si>
  <si>
    <t>Adderacare AB</t>
  </si>
  <si>
    <t>29860804</t>
  </si>
  <si>
    <t>01/18/2008</t>
  </si>
  <si>
    <t>GFUN SS</t>
  </si>
  <si>
    <t>GlobalFun AB</t>
  </si>
  <si>
    <t>125193572</t>
  </si>
  <si>
    <t>04/13/2016</t>
  </si>
  <si>
    <t>ERMA SS</t>
  </si>
  <si>
    <t>Enorama Pharma AB</t>
  </si>
  <si>
    <t>135463674</t>
  </si>
  <si>
    <t>04/04/2016</t>
  </si>
  <si>
    <t>VADS SS</t>
  </si>
  <si>
    <t>Vadsbo SwitchTech Group AB</t>
  </si>
  <si>
    <t>53967318</t>
  </si>
  <si>
    <t>04/26/2011</t>
  </si>
  <si>
    <t>ENZY SS</t>
  </si>
  <si>
    <t>Enzymatica AB</t>
  </si>
  <si>
    <t>45371166</t>
  </si>
  <si>
    <t>05/17/2010</t>
  </si>
  <si>
    <t>LYYN SS</t>
  </si>
  <si>
    <t>Lyyn AB</t>
  </si>
  <si>
    <t>153859271</t>
  </si>
  <si>
    <t>TOUCH SS</t>
  </si>
  <si>
    <t>Touchtech AB</t>
  </si>
  <si>
    <t>126213379</t>
  </si>
  <si>
    <t>05/25/2016</t>
  </si>
  <si>
    <t>DIGS SS</t>
  </si>
  <si>
    <t>Dignita Systems AB</t>
  </si>
  <si>
    <t>135588717</t>
  </si>
  <si>
    <t>11/09/2016</t>
  </si>
  <si>
    <t>ACOU SS</t>
  </si>
  <si>
    <t>AcouSort AB</t>
  </si>
  <si>
    <t>155127962</t>
  </si>
  <si>
    <t>OBST SS</t>
  </si>
  <si>
    <t>ObsteCare AB</t>
  </si>
  <si>
    <t>128592634</t>
  </si>
  <si>
    <t>SUST SS</t>
  </si>
  <si>
    <t>Sustainable Energy Solutions S</t>
  </si>
  <si>
    <t>48897919</t>
  </si>
  <si>
    <t>10/13/2010</t>
  </si>
  <si>
    <t>WNT SS</t>
  </si>
  <si>
    <t>WntResearch AB</t>
  </si>
  <si>
    <t>43224378</t>
  </si>
  <si>
    <t>02/19/2010</t>
  </si>
  <si>
    <t>EKOM SS</t>
  </si>
  <si>
    <t>Ekomarine AB</t>
  </si>
  <si>
    <t>155490158</t>
  </si>
  <si>
    <t>11/14/2017</t>
  </si>
  <si>
    <t>OPT SS</t>
  </si>
  <si>
    <t>OptiMobile AB</t>
  </si>
  <si>
    <t>43629115</t>
  </si>
  <si>
    <t>03/05/2010</t>
  </si>
  <si>
    <t>SYNCB SS</t>
  </si>
  <si>
    <t>Syncro Group AB</t>
  </si>
  <si>
    <t>135286397</t>
  </si>
  <si>
    <t>11/15/2016</t>
  </si>
  <si>
    <t>APTR SS</t>
  </si>
  <si>
    <t>Appspotr AB</t>
  </si>
  <si>
    <t>53112522</t>
  </si>
  <si>
    <t>03/25/2011</t>
  </si>
  <si>
    <t>AROC SS</t>
  </si>
  <si>
    <t>AroCell AB</t>
  </si>
  <si>
    <t>64476226</t>
  </si>
  <si>
    <t>05/15/2012</t>
  </si>
  <si>
    <t>RESP SS</t>
  </si>
  <si>
    <t>Respiratorius AB</t>
  </si>
  <si>
    <t>135462636</t>
  </si>
  <si>
    <t>12/23/2015</t>
  </si>
  <si>
    <t>IMS SS</t>
  </si>
  <si>
    <t>Invent Medic Sweden AB</t>
  </si>
  <si>
    <t>43579068</t>
  </si>
  <si>
    <t>03/04/2010</t>
  </si>
  <si>
    <t>LAYL SS</t>
  </si>
  <si>
    <t>Layerlab AB</t>
  </si>
  <si>
    <t>45327524</t>
  </si>
  <si>
    <t>SLGB SS</t>
  </si>
  <si>
    <t>Safe Lane Gaming AB</t>
  </si>
  <si>
    <t>63282400</t>
  </si>
  <si>
    <t>04/10/2012</t>
  </si>
  <si>
    <t>GJAB SS</t>
  </si>
  <si>
    <t>Gullberg &amp; Jansson AB</t>
  </si>
  <si>
    <t>45216610</t>
  </si>
  <si>
    <t>05/11/2010</t>
  </si>
  <si>
    <t>MABI SS</t>
  </si>
  <si>
    <t>Mabi Rent AB</t>
  </si>
  <si>
    <t>30805299</t>
  </si>
  <si>
    <t>03/25/2008</t>
  </si>
  <si>
    <t>THEM SS</t>
  </si>
  <si>
    <t>Trygga Hem Skandinavien AB</t>
  </si>
  <si>
    <t>142487111</t>
  </si>
  <si>
    <t>CAPS SS</t>
  </si>
  <si>
    <t>Northern CapSek Ventures AB</t>
  </si>
  <si>
    <t>127452268</t>
  </si>
  <si>
    <t>04/10/2015</t>
  </si>
  <si>
    <t>TRANS SS</t>
  </si>
  <si>
    <t>Transtema Group AB</t>
  </si>
  <si>
    <t>25446544</t>
  </si>
  <si>
    <t>03/07/2007</t>
  </si>
  <si>
    <t>YCO SS</t>
  </si>
  <si>
    <t>Y.C.O. BUSINESSPARTNERS AB</t>
  </si>
  <si>
    <t>135050944</t>
  </si>
  <si>
    <t>NEPA SS</t>
  </si>
  <si>
    <t>Nepa AB</t>
  </si>
  <si>
    <t>49704725</t>
  </si>
  <si>
    <t>11/15/2010</t>
  </si>
  <si>
    <t>KOGG SS</t>
  </si>
  <si>
    <t>Koggbron Fastigheter AB</t>
  </si>
  <si>
    <t>59904093</t>
  </si>
  <si>
    <t>NDIQ SS</t>
  </si>
  <si>
    <t>NordIQ Goteborg AB</t>
  </si>
  <si>
    <t>135117105</t>
  </si>
  <si>
    <t>RFAST SS</t>
  </si>
  <si>
    <t>Randviken Fastigheter AB</t>
  </si>
  <si>
    <t>44537206</t>
  </si>
  <si>
    <t>04/13/2010</t>
  </si>
  <si>
    <t>PARA SS</t>
  </si>
  <si>
    <t>Parans Solar Lighting AB</t>
  </si>
  <si>
    <t>167384941</t>
  </si>
  <si>
    <t>05/11/2018</t>
  </si>
  <si>
    <t>GOMERO SS</t>
  </si>
  <si>
    <t>Gomero Group AB</t>
  </si>
  <si>
    <t>52496463</t>
  </si>
  <si>
    <t>03/02/2011</t>
  </si>
  <si>
    <t>FXI SS</t>
  </si>
  <si>
    <t>FX International AB</t>
  </si>
  <si>
    <t>143750812</t>
  </si>
  <si>
    <t>MPLUS SS</t>
  </si>
  <si>
    <t>Mobiplus AB</t>
  </si>
  <si>
    <t>125626023</t>
  </si>
  <si>
    <t>05/10/2016</t>
  </si>
  <si>
    <t>PROVIT SS</t>
  </si>
  <si>
    <t>Provide IT Sweden AB</t>
  </si>
  <si>
    <t>49832065</t>
  </si>
  <si>
    <t>11/19/2010</t>
  </si>
  <si>
    <t>UMIDAB SS</t>
  </si>
  <si>
    <t>Umida Group AB</t>
  </si>
  <si>
    <t>25948419</t>
  </si>
  <si>
    <t>04/11/2007</t>
  </si>
  <si>
    <t>NOVU SS</t>
  </si>
  <si>
    <t>Novus Group International AB</t>
  </si>
  <si>
    <t>156073949</t>
  </si>
  <si>
    <t>HUBSO SS</t>
  </si>
  <si>
    <t>Hubso Group AB</t>
  </si>
  <si>
    <t>126282069</t>
  </si>
  <si>
    <t>BRANDB SS</t>
  </si>
  <si>
    <t>BrandBee Holding AB</t>
  </si>
  <si>
    <t>26748009</t>
  </si>
  <si>
    <t>31116969</t>
  </si>
  <si>
    <t>04/10/2008</t>
  </si>
  <si>
    <t>H1B SS</t>
  </si>
  <si>
    <t>H1 Communication AB</t>
  </si>
  <si>
    <t>70475755</t>
  </si>
  <si>
    <t>11/05/2012</t>
  </si>
  <si>
    <t>RECYB SS</t>
  </si>
  <si>
    <t>Recyctec Holding AB</t>
  </si>
  <si>
    <t>135116031</t>
  </si>
  <si>
    <t>11/26/2015</t>
  </si>
  <si>
    <t>FOUT SS</t>
  </si>
  <si>
    <t>FastOut Int AB</t>
  </si>
  <si>
    <t>45536813</t>
  </si>
  <si>
    <t>05/25/2010</t>
  </si>
  <si>
    <t>PHAL SS</t>
  </si>
  <si>
    <t>PharmaLundensis AB</t>
  </si>
  <si>
    <t>160074711</t>
  </si>
  <si>
    <t>BONES SS</t>
  </si>
  <si>
    <t>169059366</t>
  </si>
  <si>
    <t>AFRI SS</t>
  </si>
  <si>
    <t>Africa Resources AB</t>
  </si>
  <si>
    <t>131574144</t>
  </si>
  <si>
    <t>06/28/2016</t>
  </si>
  <si>
    <t>MCLR SS</t>
  </si>
  <si>
    <t>Medclair Invest AB</t>
  </si>
  <si>
    <t>44821378</t>
  </si>
  <si>
    <t>ECOB SS</t>
  </si>
  <si>
    <t>EcoRub AB</t>
  </si>
  <si>
    <t>59516524</t>
  </si>
  <si>
    <t>43092304</t>
  </si>
  <si>
    <t>02/12/2010</t>
  </si>
  <si>
    <t>BRAW SS</t>
  </si>
  <si>
    <t>Brandworld Sverige AB</t>
  </si>
  <si>
    <t>135397862</t>
  </si>
  <si>
    <t>SARS SS</t>
  </si>
  <si>
    <t>SARSYS-ASFT AB</t>
  </si>
  <si>
    <t>42359998</t>
  </si>
  <si>
    <t>01/11/2010</t>
  </si>
  <si>
    <t>SJOHB SS</t>
  </si>
  <si>
    <t>Sportjohan AB</t>
  </si>
  <si>
    <t>64771028</t>
  </si>
  <si>
    <t>05/25/2012</t>
  </si>
  <si>
    <t>FDT SS</t>
  </si>
  <si>
    <t>FDT System Holding AB</t>
  </si>
  <si>
    <t>32775876</t>
  </si>
  <si>
    <t>07/23/2008</t>
  </si>
  <si>
    <t>MLVOP FP</t>
  </si>
  <si>
    <t>Vopium A/S</t>
  </si>
  <si>
    <t>127673816</t>
  </si>
  <si>
    <t>04/22/2015</t>
  </si>
  <si>
    <t>ICEGR NO</t>
  </si>
  <si>
    <t>ICE Group AS</t>
  </si>
  <si>
    <t>114581263</t>
  </si>
  <si>
    <t>27487413</t>
  </si>
  <si>
    <t>AMNO SS</t>
  </si>
  <si>
    <t>Amnode AB</t>
  </si>
  <si>
    <t>Year</t>
  </si>
  <si>
    <t>Sentiment Index</t>
  </si>
  <si>
    <t>Sent index ID</t>
  </si>
  <si>
    <t>Age</t>
  </si>
  <si>
    <t>Underpricing rate</t>
  </si>
  <si>
    <t>first day closing</t>
  </si>
  <si>
    <t>Employees</t>
  </si>
  <si>
    <t>Company age</t>
  </si>
  <si>
    <t>Variable</t>
  </si>
  <si>
    <t>Underpricing</t>
  </si>
  <si>
    <t>Mean</t>
  </si>
  <si>
    <t>MAUP</t>
  </si>
  <si>
    <t>Sentiment ID</t>
  </si>
  <si>
    <t>Date</t>
  </si>
  <si>
    <t>Price</t>
  </si>
  <si>
    <t>Open</t>
  </si>
  <si>
    <t>High</t>
  </si>
  <si>
    <t>Low</t>
  </si>
  <si>
    <t>Vol.</t>
  </si>
  <si>
    <t>Change %</t>
  </si>
  <si>
    <t>20.93M</t>
  </si>
  <si>
    <t>59.55M</t>
  </si>
  <si>
    <t>44.94M</t>
  </si>
  <si>
    <t>44.59M</t>
  </si>
  <si>
    <t>-</t>
  </si>
  <si>
    <t>48.46M</t>
  </si>
  <si>
    <t>47.78M</t>
  </si>
  <si>
    <t>100.72M</t>
  </si>
  <si>
    <t>61.96M</t>
  </si>
  <si>
    <t>56.75M</t>
  </si>
  <si>
    <t>78.97M</t>
  </si>
  <si>
    <t>60.79M</t>
  </si>
  <si>
    <t>60.32M</t>
  </si>
  <si>
    <t>49.79M</t>
  </si>
  <si>
    <t>52.02M</t>
  </si>
  <si>
    <t>53.61M</t>
  </si>
  <si>
    <t>47.22M</t>
  </si>
  <si>
    <t>51.93M</t>
  </si>
  <si>
    <t>69.92M</t>
  </si>
  <si>
    <t>40.73M</t>
  </si>
  <si>
    <t>54.35M</t>
  </si>
  <si>
    <t>88.66M</t>
  </si>
  <si>
    <t>106.30M</t>
  </si>
  <si>
    <t>52.07M</t>
  </si>
  <si>
    <t>59.40M</t>
  </si>
  <si>
    <t>55.54M</t>
  </si>
  <si>
    <t>45.17M</t>
  </si>
  <si>
    <t>50.64M</t>
  </si>
  <si>
    <t>34.33M</t>
  </si>
  <si>
    <t>61.17M</t>
  </si>
  <si>
    <t>82.30M</t>
  </si>
  <si>
    <t>56.00M</t>
  </si>
  <si>
    <t>65.42M</t>
  </si>
  <si>
    <t>82.51M</t>
  </si>
  <si>
    <t>82.35M</t>
  </si>
  <si>
    <t>79.52M</t>
  </si>
  <si>
    <t>56.82M</t>
  </si>
  <si>
    <t>57.64M</t>
  </si>
  <si>
    <t>88.15M</t>
  </si>
  <si>
    <t>106.00M</t>
  </si>
  <si>
    <t>128.93M</t>
  </si>
  <si>
    <t>278.27M</t>
  </si>
  <si>
    <t>75.04M</t>
  </si>
  <si>
    <t>72.75M</t>
  </si>
  <si>
    <t>103.35M</t>
  </si>
  <si>
    <t>80.36M</t>
  </si>
  <si>
    <t>62.65M</t>
  </si>
  <si>
    <t>101.14M</t>
  </si>
  <si>
    <t>175.80M</t>
  </si>
  <si>
    <t>133.90M</t>
  </si>
  <si>
    <t>79.75M</t>
  </si>
  <si>
    <t>51.78M</t>
  </si>
  <si>
    <t>69.46M</t>
  </si>
  <si>
    <t>70.35M</t>
  </si>
  <si>
    <t>91.17M</t>
  </si>
  <si>
    <t>52.24M</t>
  </si>
  <si>
    <t>56.83M</t>
  </si>
  <si>
    <t>104.02M</t>
  </si>
  <si>
    <t>75.98M</t>
  </si>
  <si>
    <t>62.47M</t>
  </si>
  <si>
    <t>64.63M</t>
  </si>
  <si>
    <t>71.31M</t>
  </si>
  <si>
    <t>79.04M</t>
  </si>
  <si>
    <t>82.18M</t>
  </si>
  <si>
    <t>58.78M</t>
  </si>
  <si>
    <t>45.65M</t>
  </si>
  <si>
    <t>49.90M</t>
  </si>
  <si>
    <t>42.11M</t>
  </si>
  <si>
    <t>69.12M</t>
  </si>
  <si>
    <t>80.46M</t>
  </si>
  <si>
    <t>74.16M</t>
  </si>
  <si>
    <t>162.95M</t>
  </si>
  <si>
    <t>67.55M</t>
  </si>
  <si>
    <t>61.45M</t>
  </si>
  <si>
    <t>51.30M</t>
  </si>
  <si>
    <t>48.59M</t>
  </si>
  <si>
    <t>51.94M</t>
  </si>
  <si>
    <t>44.45M</t>
  </si>
  <si>
    <t>48.11M</t>
  </si>
  <si>
    <t>50.75M</t>
  </si>
  <si>
    <t>50.05M</t>
  </si>
  <si>
    <t>61.85M</t>
  </si>
  <si>
    <t>73.48M</t>
  </si>
  <si>
    <t>47.34M</t>
  </si>
  <si>
    <t>40.31M</t>
  </si>
  <si>
    <t>39.97M</t>
  </si>
  <si>
    <t>48.52M</t>
  </si>
  <si>
    <t>35.59M</t>
  </si>
  <si>
    <t>42.74M</t>
  </si>
  <si>
    <t>51.05M</t>
  </si>
  <si>
    <t>36.42M</t>
  </si>
  <si>
    <t>45.95M</t>
  </si>
  <si>
    <t>42.39M</t>
  </si>
  <si>
    <t>56.77M</t>
  </si>
  <si>
    <t>37.07M</t>
  </si>
  <si>
    <t>50.78M</t>
  </si>
  <si>
    <t>51.37M</t>
  </si>
  <si>
    <t>49.63M</t>
  </si>
  <si>
    <t>39.67M</t>
  </si>
  <si>
    <t>34.16M</t>
  </si>
  <si>
    <t>30.35M</t>
  </si>
  <si>
    <t>34.76M</t>
  </si>
  <si>
    <t>37.62M</t>
  </si>
  <si>
    <t>40.24M</t>
  </si>
  <si>
    <t>37.76M</t>
  </si>
  <si>
    <t>35.72M</t>
  </si>
  <si>
    <t>32.44M</t>
  </si>
  <si>
    <t>50.02M</t>
  </si>
  <si>
    <t>49.27M</t>
  </si>
  <si>
    <t>75.43M</t>
  </si>
  <si>
    <t>42.42M</t>
  </si>
  <si>
    <t>33.51M</t>
  </si>
  <si>
    <t>56.03M</t>
  </si>
  <si>
    <t>47.42M</t>
  </si>
  <si>
    <t>54.21M</t>
  </si>
  <si>
    <t>47.61M</t>
  </si>
  <si>
    <t>94.83M</t>
  </si>
  <si>
    <t>41.45M</t>
  </si>
  <si>
    <t>47.03M</t>
  </si>
  <si>
    <t>36.55M</t>
  </si>
  <si>
    <t>52.63M</t>
  </si>
  <si>
    <t>41.37M</t>
  </si>
  <si>
    <t>42.62M</t>
  </si>
  <si>
    <t>65.35M</t>
  </si>
  <si>
    <t>61.93M</t>
  </si>
  <si>
    <t>56.47M</t>
  </si>
  <si>
    <t>66.17M</t>
  </si>
  <si>
    <t>139.45M</t>
  </si>
  <si>
    <t>160.22M</t>
  </si>
  <si>
    <t>139.89M</t>
  </si>
  <si>
    <t>56.91M</t>
  </si>
  <si>
    <t>45.57M</t>
  </si>
  <si>
    <t>72.64M</t>
  </si>
  <si>
    <t>77.77M</t>
  </si>
  <si>
    <t>53.59M</t>
  </si>
  <si>
    <t>62.15M</t>
  </si>
  <si>
    <t>39.93M</t>
  </si>
  <si>
    <t>62.53M</t>
  </si>
  <si>
    <t>40.18M</t>
  </si>
  <si>
    <t>57.69M</t>
  </si>
  <si>
    <t>73.59M</t>
  </si>
  <si>
    <t>37.98M</t>
  </si>
  <si>
    <t>42.85M</t>
  </si>
  <si>
    <t>42.81M</t>
  </si>
  <si>
    <t>38.36M</t>
  </si>
  <si>
    <t>60.60M</t>
  </si>
  <si>
    <t>91.92M</t>
  </si>
  <si>
    <t>50.29M</t>
  </si>
  <si>
    <t>50.04M</t>
  </si>
  <si>
    <t>44.33M</t>
  </si>
  <si>
    <t>38.46M</t>
  </si>
  <si>
    <t>39.25M</t>
  </si>
  <si>
    <t>34.91M</t>
  </si>
  <si>
    <t>24.13M</t>
  </si>
  <si>
    <t>44.14M</t>
  </si>
  <si>
    <t>43.51M</t>
  </si>
  <si>
    <t>43.66M</t>
  </si>
  <si>
    <t>49.29M</t>
  </si>
  <si>
    <t>57.79M</t>
  </si>
  <si>
    <t>48.92M</t>
  </si>
  <si>
    <t>46.02M</t>
  </si>
  <si>
    <t>36.69M</t>
  </si>
  <si>
    <t>41.23M</t>
  </si>
  <si>
    <t>50.81M</t>
  </si>
  <si>
    <t>34.09M</t>
  </si>
  <si>
    <t>43.57M</t>
  </si>
  <si>
    <t>40.92M</t>
  </si>
  <si>
    <t>52.20M</t>
  </si>
  <si>
    <t>47.85M</t>
  </si>
  <si>
    <t>42.09M</t>
  </si>
  <si>
    <t>71.66M</t>
  </si>
  <si>
    <t>63.27M</t>
  </si>
  <si>
    <t>55.08M</t>
  </si>
  <si>
    <t>51.28M</t>
  </si>
  <si>
    <t>44.96M</t>
  </si>
  <si>
    <t>55.93M</t>
  </si>
  <si>
    <t>69.39M</t>
  </si>
  <si>
    <t>41.97M</t>
  </si>
  <si>
    <t>45.49M</t>
  </si>
  <si>
    <t>56.42M</t>
  </si>
  <si>
    <t>58.05M</t>
  </si>
  <si>
    <t>64.26M</t>
  </si>
  <si>
    <t>65.99M</t>
  </si>
  <si>
    <t>53.75M</t>
  </si>
  <si>
    <t>51.04M</t>
  </si>
  <si>
    <t>49.49M</t>
  </si>
  <si>
    <t>62.35M</t>
  </si>
  <si>
    <t>80.79M</t>
  </si>
  <si>
    <t>36.02M</t>
  </si>
  <si>
    <t>45.90M</t>
  </si>
  <si>
    <t>40.33M</t>
  </si>
  <si>
    <t>59.03M</t>
  </si>
  <si>
    <t>57.60M</t>
  </si>
  <si>
    <t>48.57M</t>
  </si>
  <si>
    <t>42.92M</t>
  </si>
  <si>
    <t>41.58M</t>
  </si>
  <si>
    <t>58.21M</t>
  </si>
  <si>
    <t>42.50M</t>
  </si>
  <si>
    <t>44.43M</t>
  </si>
  <si>
    <t>43.75M</t>
  </si>
  <si>
    <t>44.50M</t>
  </si>
  <si>
    <t>39.77M</t>
  </si>
  <si>
    <t>39.81M</t>
  </si>
  <si>
    <t>42.06M</t>
  </si>
  <si>
    <t>51.02M</t>
  </si>
  <si>
    <t>37.68M</t>
  </si>
  <si>
    <t>42.58M</t>
  </si>
  <si>
    <t>43.28M</t>
  </si>
  <si>
    <t>42.48M</t>
  </si>
  <si>
    <t>46.59M</t>
  </si>
  <si>
    <t>33.99M</t>
  </si>
  <si>
    <t>40.19M</t>
  </si>
  <si>
    <t>45.73M</t>
  </si>
  <si>
    <t>34.57M</t>
  </si>
  <si>
    <t>30.57M</t>
  </si>
  <si>
    <t>41.39M</t>
  </si>
  <si>
    <t>58.13M</t>
  </si>
  <si>
    <t>49.16M</t>
  </si>
  <si>
    <t>48.01M</t>
  </si>
  <si>
    <t>47.17M</t>
  </si>
  <si>
    <t>66.34M</t>
  </si>
  <si>
    <t>87.01M</t>
  </si>
  <si>
    <t>61.34M</t>
  </si>
  <si>
    <t>76.21M</t>
  </si>
  <si>
    <t>50.39M</t>
  </si>
  <si>
    <t>49.52M</t>
  </si>
  <si>
    <t>43.47M</t>
  </si>
  <si>
    <t>47.48M</t>
  </si>
  <si>
    <t>36.80M</t>
  </si>
  <si>
    <t>44.04M</t>
  </si>
  <si>
    <t>46.16M</t>
  </si>
  <si>
    <t>39.15M</t>
  </si>
  <si>
    <t>42.96M</t>
  </si>
  <si>
    <t>37.38M</t>
  </si>
  <si>
    <t>47.46M</t>
  </si>
  <si>
    <t>41.15M</t>
  </si>
  <si>
    <t>50.93M</t>
  </si>
  <si>
    <t>45.10M</t>
  </si>
  <si>
    <t>42.08M</t>
  </si>
  <si>
    <t>50.82M</t>
  </si>
  <si>
    <t>52.36M</t>
  </si>
  <si>
    <t>45.70M</t>
  </si>
  <si>
    <t>54.48M</t>
  </si>
  <si>
    <t>42.72M</t>
  </si>
  <si>
    <t>53.39M</t>
  </si>
  <si>
    <t>53.33M</t>
  </si>
  <si>
    <t>55.42M</t>
  </si>
  <si>
    <t>31.64M</t>
  </si>
  <si>
    <t>24.55M</t>
  </si>
  <si>
    <t>21.61M</t>
  </si>
  <si>
    <t>28.72M</t>
  </si>
  <si>
    <t>30.03M</t>
  </si>
  <si>
    <t>146.70M</t>
  </si>
  <si>
    <t>112.71M</t>
  </si>
  <si>
    <t>97.86M</t>
  </si>
  <si>
    <t>72.02M</t>
  </si>
  <si>
    <t>81.25M</t>
  </si>
  <si>
    <t>78.04M</t>
  </si>
  <si>
    <t>56.98M</t>
  </si>
  <si>
    <t>55.49M</t>
  </si>
  <si>
    <t>58.93M</t>
  </si>
  <si>
    <t>54.88M</t>
  </si>
  <si>
    <t>51.53M</t>
  </si>
  <si>
    <t>54.92M</t>
  </si>
  <si>
    <t>66.58M</t>
  </si>
  <si>
    <t>47.93M</t>
  </si>
  <si>
    <t>60.19M</t>
  </si>
  <si>
    <t>79.11M</t>
  </si>
  <si>
    <t>50.63M</t>
  </si>
  <si>
    <t>41.64M</t>
  </si>
  <si>
    <t>53.83M</t>
  </si>
  <si>
    <t>41.36M</t>
  </si>
  <si>
    <t>47.66M</t>
  </si>
  <si>
    <t>51.10M</t>
  </si>
  <si>
    <t>47.69M</t>
  </si>
  <si>
    <t>53.03M</t>
  </si>
  <si>
    <t>58.92M</t>
  </si>
  <si>
    <t>51.36M</t>
  </si>
  <si>
    <t>48.69M</t>
  </si>
  <si>
    <t>55.66M</t>
  </si>
  <si>
    <t>86.72M</t>
  </si>
  <si>
    <t>65.80M</t>
  </si>
  <si>
    <t>74.92M</t>
  </si>
  <si>
    <t>64.29M</t>
  </si>
  <si>
    <t>57.22M</t>
  </si>
  <si>
    <t>63.23M</t>
  </si>
  <si>
    <t>107.69M</t>
  </si>
  <si>
    <t>109.39M</t>
  </si>
  <si>
    <t>173.20M</t>
  </si>
  <si>
    <t>69.64M</t>
  </si>
  <si>
    <t>65.29M</t>
  </si>
  <si>
    <t>73.54M</t>
  </si>
  <si>
    <t>73.86M</t>
  </si>
  <si>
    <t>94.15M</t>
  </si>
  <si>
    <t>64.70M</t>
  </si>
  <si>
    <t>67.01M</t>
  </si>
  <si>
    <t>76.63M</t>
  </si>
  <si>
    <t>76.41M</t>
  </si>
  <si>
    <t>75.53M</t>
  </si>
  <si>
    <t>59.92M</t>
  </si>
  <si>
    <t>68.72M</t>
  </si>
  <si>
    <t>54.90M</t>
  </si>
  <si>
    <t>95.79M</t>
  </si>
  <si>
    <t>75.59M</t>
  </si>
  <si>
    <t>56.59M</t>
  </si>
  <si>
    <t>62.79M</t>
  </si>
  <si>
    <t>54.91M</t>
  </si>
  <si>
    <t>69.75M</t>
  </si>
  <si>
    <t>61.63M</t>
  </si>
  <si>
    <t>66.08M</t>
  </si>
  <si>
    <t>62.14M</t>
  </si>
  <si>
    <t>78.76M</t>
  </si>
  <si>
    <t>57.34M</t>
  </si>
  <si>
    <t>52.78M</t>
  </si>
  <si>
    <t>88.92M</t>
  </si>
  <si>
    <t>69.88M</t>
  </si>
  <si>
    <t>70.16M</t>
  </si>
  <si>
    <t>65.05M</t>
  </si>
  <si>
    <t>72.61M</t>
  </si>
  <si>
    <t>82.66M</t>
  </si>
  <si>
    <t>73.72M</t>
  </si>
  <si>
    <t>64.89M</t>
  </si>
  <si>
    <t>47.27M</t>
  </si>
  <si>
    <t>84.24M</t>
  </si>
  <si>
    <t>132.20M</t>
  </si>
  <si>
    <t>105.37M</t>
  </si>
  <si>
    <t>38.77M</t>
  </si>
  <si>
    <t>54.70M</t>
  </si>
  <si>
    <t>87.98M</t>
  </si>
  <si>
    <t>85.14M</t>
  </si>
  <si>
    <t>77.29M</t>
  </si>
  <si>
    <t>54.18M</t>
  </si>
  <si>
    <t>80.56M</t>
  </si>
  <si>
    <t>91.60M</t>
  </si>
  <si>
    <t>56.67M</t>
  </si>
  <si>
    <t>36.00M</t>
  </si>
  <si>
    <t>41.55M</t>
  </si>
  <si>
    <t>41.33M</t>
  </si>
  <si>
    <t>55.14M</t>
  </si>
  <si>
    <t>80.86M</t>
  </si>
  <si>
    <t>54.95M</t>
  </si>
  <si>
    <t>53.37M</t>
  </si>
  <si>
    <t>63.34M</t>
  </si>
  <si>
    <t>61.61M</t>
  </si>
  <si>
    <t>42.87M</t>
  </si>
  <si>
    <t>47.01M</t>
  </si>
  <si>
    <t>50.45M</t>
  </si>
  <si>
    <t>65.06M</t>
  </si>
  <si>
    <t>82.49M</t>
  </si>
  <si>
    <t>57.75M</t>
  </si>
  <si>
    <t>54.85M</t>
  </si>
  <si>
    <t>49.99M</t>
  </si>
  <si>
    <t>54.93M</t>
  </si>
  <si>
    <t>60.02M</t>
  </si>
  <si>
    <t>55.79M</t>
  </si>
  <si>
    <t>50.06M</t>
  </si>
  <si>
    <t>81.65M</t>
  </si>
  <si>
    <t>115.47M</t>
  </si>
  <si>
    <t>62.96M</t>
  </si>
  <si>
    <t>45.96M</t>
  </si>
  <si>
    <t>44.92M</t>
  </si>
  <si>
    <t>48.70M</t>
  </si>
  <si>
    <t>59.89M</t>
  </si>
  <si>
    <t>100.21M</t>
  </si>
  <si>
    <t>42.29M</t>
  </si>
  <si>
    <t>42.60M</t>
  </si>
  <si>
    <t>63.88M</t>
  </si>
  <si>
    <t>59.38M</t>
  </si>
  <si>
    <t>44.16M</t>
  </si>
  <si>
    <t>34.80M</t>
  </si>
  <si>
    <t>40.47M</t>
  </si>
  <si>
    <t>46.75M</t>
  </si>
  <si>
    <t>48.15M</t>
  </si>
  <si>
    <t>48.76M</t>
  </si>
  <si>
    <t>44.74M</t>
  </si>
  <si>
    <t>42.68M</t>
  </si>
  <si>
    <t>48.35M</t>
  </si>
  <si>
    <t>50.72M</t>
  </si>
  <si>
    <t>51.49M</t>
  </si>
  <si>
    <t>51.76M</t>
  </si>
  <si>
    <t>68.67M</t>
  </si>
  <si>
    <t>74.48M</t>
  </si>
  <si>
    <t>59.17M</t>
  </si>
  <si>
    <t>49.08M</t>
  </si>
  <si>
    <t>52.19M</t>
  </si>
  <si>
    <t>53.16M</t>
  </si>
  <si>
    <t>55.11M</t>
  </si>
  <si>
    <t>56.25M</t>
  </si>
  <si>
    <t>45.98M</t>
  </si>
  <si>
    <t>45.94M</t>
  </si>
  <si>
    <t>52.28M</t>
  </si>
  <si>
    <t>92.08M</t>
  </si>
  <si>
    <t>49.94M</t>
  </si>
  <si>
    <t>29.16M</t>
  </si>
  <si>
    <t>54.39M</t>
  </si>
  <si>
    <t>41.01M</t>
  </si>
  <si>
    <t>39.28M</t>
  </si>
  <si>
    <t>55.52M</t>
  </si>
  <si>
    <t>87.73M</t>
  </si>
  <si>
    <t>61.24M</t>
  </si>
  <si>
    <t>49.66M</t>
  </si>
  <si>
    <t>56.93M</t>
  </si>
  <si>
    <t>124.17M</t>
  </si>
  <si>
    <t>68.81M</t>
  </si>
  <si>
    <t>54.31M</t>
  </si>
  <si>
    <t>72.92M</t>
  </si>
  <si>
    <t>77.45M</t>
  </si>
  <si>
    <t>112.89M</t>
  </si>
  <si>
    <t>74.11M</t>
  </si>
  <si>
    <t>70.07M</t>
  </si>
  <si>
    <t>86.37M</t>
  </si>
  <si>
    <t>109.66M</t>
  </si>
  <si>
    <t>53.97M</t>
  </si>
  <si>
    <t>59.37M</t>
  </si>
  <si>
    <t>58.32M</t>
  </si>
  <si>
    <t>55.04M</t>
  </si>
  <si>
    <t>54.25M</t>
  </si>
  <si>
    <t>58.04M</t>
  </si>
  <si>
    <t>27.31M</t>
  </si>
  <si>
    <t>48.67M</t>
  </si>
  <si>
    <t>44.67M</t>
  </si>
  <si>
    <t>50.31M</t>
  </si>
  <si>
    <t>60.81M</t>
  </si>
  <si>
    <t>59.68M</t>
  </si>
  <si>
    <t>57.81M</t>
  </si>
  <si>
    <t>48.80M</t>
  </si>
  <si>
    <t>66.91M</t>
  </si>
  <si>
    <t>70.82M</t>
  </si>
  <si>
    <t>83.62M</t>
  </si>
  <si>
    <t>48.86M</t>
  </si>
  <si>
    <t>74.57M</t>
  </si>
  <si>
    <t>41.63M</t>
  </si>
  <si>
    <t>48.85M</t>
  </si>
  <si>
    <t>60.00M</t>
  </si>
  <si>
    <t>67.15M</t>
  </si>
  <si>
    <t>42.89M</t>
  </si>
  <si>
    <t>110.06M</t>
  </si>
  <si>
    <t>61.86M</t>
  </si>
  <si>
    <t>66.46M</t>
  </si>
  <si>
    <t>74.84M</t>
  </si>
  <si>
    <t>51.77M</t>
  </si>
  <si>
    <t>50.40M</t>
  </si>
  <si>
    <t>74.20M</t>
  </si>
  <si>
    <t>78.49M</t>
  </si>
  <si>
    <t>57.13M</t>
  </si>
  <si>
    <t>57.27M</t>
  </si>
  <si>
    <t>77.99M</t>
  </si>
  <si>
    <t>88.69M</t>
  </si>
  <si>
    <t>75.69M</t>
  </si>
  <si>
    <t>49.61M</t>
  </si>
  <si>
    <t>57.55M</t>
  </si>
  <si>
    <t>57.15M</t>
  </si>
  <si>
    <t>66.45M</t>
  </si>
  <si>
    <t>62.56M</t>
  </si>
  <si>
    <t>56.87M</t>
  </si>
  <si>
    <t>88.30M</t>
  </si>
  <si>
    <t>135.24M</t>
  </si>
  <si>
    <t>62.10M</t>
  </si>
  <si>
    <t>52.95M</t>
  </si>
  <si>
    <t>73.62M</t>
  </si>
  <si>
    <t>52.39M</t>
  </si>
  <si>
    <t>74.29M</t>
  </si>
  <si>
    <t>52.08M</t>
  </si>
  <si>
    <t>58.15M</t>
  </si>
  <si>
    <t>51.48M</t>
  </si>
  <si>
    <t>57.89M</t>
  </si>
  <si>
    <t>58.83M</t>
  </si>
  <si>
    <t>76.89M</t>
  </si>
  <si>
    <t>67.54M</t>
  </si>
  <si>
    <t>81.72M</t>
  </si>
  <si>
    <t>54.08M</t>
  </si>
  <si>
    <t>87.23M</t>
  </si>
  <si>
    <t>92.16M</t>
  </si>
  <si>
    <t>57.10M</t>
  </si>
  <si>
    <t>81.33M</t>
  </si>
  <si>
    <t>87.16M</t>
  </si>
  <si>
    <t>68.18M</t>
  </si>
  <si>
    <t>57.46M</t>
  </si>
  <si>
    <t>51.01M</t>
  </si>
  <si>
    <t>75.66M</t>
  </si>
  <si>
    <t>87.15M</t>
  </si>
  <si>
    <t>77.69M</t>
  </si>
  <si>
    <t>96.08M</t>
  </si>
  <si>
    <t>105.67M</t>
  </si>
  <si>
    <t>136.77M</t>
  </si>
  <si>
    <t>59.82M</t>
  </si>
  <si>
    <t>102.98M</t>
  </si>
  <si>
    <t>48.99M</t>
  </si>
  <si>
    <t>44.26M</t>
  </si>
  <si>
    <t>33.12M</t>
  </si>
  <si>
    <t>37.55M</t>
  </si>
  <si>
    <t>28.62M</t>
  </si>
  <si>
    <t>37.46M</t>
  </si>
  <si>
    <t>52.45M</t>
  </si>
  <si>
    <t>80.54M</t>
  </si>
  <si>
    <t>96.43M</t>
  </si>
  <si>
    <t>81.02M</t>
  </si>
  <si>
    <t>102.39M</t>
  </si>
  <si>
    <t>77.47M</t>
  </si>
  <si>
    <t>81.06M</t>
  </si>
  <si>
    <t>75.44M</t>
  </si>
  <si>
    <t>85.67M</t>
  </si>
  <si>
    <t>86.68M</t>
  </si>
  <si>
    <t>128.33M</t>
  </si>
  <si>
    <t>116.36M</t>
  </si>
  <si>
    <t>155.77M</t>
  </si>
  <si>
    <t>65.52M</t>
  </si>
  <si>
    <t>75.16M</t>
  </si>
  <si>
    <t>73.66M</t>
  </si>
  <si>
    <t>107.54M</t>
  </si>
  <si>
    <t>53.28M</t>
  </si>
  <si>
    <t>61.12M</t>
  </si>
  <si>
    <t>76.25M</t>
  </si>
  <si>
    <t>57.52M</t>
  </si>
  <si>
    <t>44.41M</t>
  </si>
  <si>
    <t>74.69M</t>
  </si>
  <si>
    <t>89.09M</t>
  </si>
  <si>
    <t>109.98M</t>
  </si>
  <si>
    <t>64.06M</t>
  </si>
  <si>
    <t>61.53M</t>
  </si>
  <si>
    <t>65.04M</t>
  </si>
  <si>
    <t>73.33M</t>
  </si>
  <si>
    <t>137.86M</t>
  </si>
  <si>
    <t>61.95M</t>
  </si>
  <si>
    <t>69.28M</t>
  </si>
  <si>
    <t>97.62M</t>
  </si>
  <si>
    <t>97.54M</t>
  </si>
  <si>
    <t>174.19M</t>
  </si>
  <si>
    <t>64.22M</t>
  </si>
  <si>
    <t>66.59M</t>
  </si>
  <si>
    <t>78.24M</t>
  </si>
  <si>
    <t>100.93M</t>
  </si>
  <si>
    <t>78.65M</t>
  </si>
  <si>
    <t>65.31M</t>
  </si>
  <si>
    <t>60.52M</t>
  </si>
  <si>
    <t>74.44M</t>
  </si>
  <si>
    <t>91.90M</t>
  </si>
  <si>
    <t>93.77M</t>
  </si>
  <si>
    <t>69.17M</t>
  </si>
  <si>
    <t>90.66M</t>
  </si>
  <si>
    <t>55.75M</t>
  </si>
  <si>
    <t>53.15M</t>
  </si>
  <si>
    <t>68.98M</t>
  </si>
  <si>
    <t>67.32M</t>
  </si>
  <si>
    <t>61.03M</t>
  </si>
  <si>
    <t>62.94M</t>
  </si>
  <si>
    <t>64.92M</t>
  </si>
  <si>
    <t>80.60M</t>
  </si>
  <si>
    <t>78.01M</t>
  </si>
  <si>
    <t>120.23M</t>
  </si>
  <si>
    <t>107.65M</t>
  </si>
  <si>
    <t>65.40M</t>
  </si>
  <si>
    <t>94.73M</t>
  </si>
  <si>
    <t>108.19M</t>
  </si>
  <si>
    <t>220.75M</t>
  </si>
  <si>
    <t>101.79M</t>
  </si>
  <si>
    <t>71.27M</t>
  </si>
  <si>
    <t>85.21M</t>
  </si>
  <si>
    <t>70.94M</t>
  </si>
  <si>
    <t>74.73M</t>
  </si>
  <si>
    <t>60.87M</t>
  </si>
  <si>
    <t>132.95M</t>
  </si>
  <si>
    <t>99.05M</t>
  </si>
  <si>
    <t>78.69M</t>
  </si>
  <si>
    <t>78.17M</t>
  </si>
  <si>
    <t>111.34M</t>
  </si>
  <si>
    <t>62.78M</t>
  </si>
  <si>
    <t>64.78M</t>
  </si>
  <si>
    <t>82.78M</t>
  </si>
  <si>
    <t>56.23M</t>
  </si>
  <si>
    <t>38.42M</t>
  </si>
  <si>
    <t>44.22M</t>
  </si>
  <si>
    <t>63.59M</t>
  </si>
  <si>
    <t>69.50M</t>
  </si>
  <si>
    <t>68.97M</t>
  </si>
  <si>
    <t>67.52M</t>
  </si>
  <si>
    <t>62.16M</t>
  </si>
  <si>
    <t>92.39M</t>
  </si>
  <si>
    <t>67.26M</t>
  </si>
  <si>
    <t>45.81M</t>
  </si>
  <si>
    <t>49.89M</t>
  </si>
  <si>
    <t>53.24M</t>
  </si>
  <si>
    <t>49.46M</t>
  </si>
  <si>
    <t>51.83M</t>
  </si>
  <si>
    <t>55.10M</t>
  </si>
  <si>
    <t>63.99M</t>
  </si>
  <si>
    <t>53.34M</t>
  </si>
  <si>
    <t>48.32M</t>
  </si>
  <si>
    <t>42.41M</t>
  </si>
  <si>
    <t>53.67M</t>
  </si>
  <si>
    <t>95.74M</t>
  </si>
  <si>
    <t>145.34M</t>
  </si>
  <si>
    <t>74.43M</t>
  </si>
  <si>
    <t>61.88M</t>
  </si>
  <si>
    <t>60.30M</t>
  </si>
  <si>
    <t>59.63M</t>
  </si>
  <si>
    <t>112.33M</t>
  </si>
  <si>
    <t>67.00M</t>
  </si>
  <si>
    <t>84.34M</t>
  </si>
  <si>
    <t>73.53M</t>
  </si>
  <si>
    <t>89.00M</t>
  </si>
  <si>
    <t>97.73M</t>
  </si>
  <si>
    <t>75.20M</t>
  </si>
  <si>
    <t>53.29M</t>
  </si>
  <si>
    <t>69.34M</t>
  </si>
  <si>
    <t>61.55M</t>
  </si>
  <si>
    <t>72.17M</t>
  </si>
  <si>
    <t>80.71M</t>
  </si>
  <si>
    <t>101.40M</t>
  </si>
  <si>
    <t>128.66M</t>
  </si>
  <si>
    <t>71.44M</t>
  </si>
  <si>
    <t>66.03M</t>
  </si>
  <si>
    <t>60.74M</t>
  </si>
  <si>
    <t>64.41M</t>
  </si>
  <si>
    <t>98.99M</t>
  </si>
  <si>
    <t>117.42M</t>
  </si>
  <si>
    <t>67.40M</t>
  </si>
  <si>
    <t>81.75M</t>
  </si>
  <si>
    <t>99.11M</t>
  </si>
  <si>
    <t>77.83M</t>
  </si>
  <si>
    <t>79.30M</t>
  </si>
  <si>
    <t>84.69M</t>
  </si>
  <si>
    <t>69.09M</t>
  </si>
  <si>
    <t>48.56M</t>
  </si>
  <si>
    <t>66.22M</t>
  </si>
  <si>
    <t>94.13M</t>
  </si>
  <si>
    <t>36.01M</t>
  </si>
  <si>
    <t>69.08M</t>
  </si>
  <si>
    <t>81.88M</t>
  </si>
  <si>
    <t>99.03M</t>
  </si>
  <si>
    <t>160.55M</t>
  </si>
  <si>
    <t>107.11M</t>
  </si>
  <si>
    <t>115.87M</t>
  </si>
  <si>
    <t>99.38M</t>
  </si>
  <si>
    <t>101.82M</t>
  </si>
  <si>
    <t>71.94M</t>
  </si>
  <si>
    <t>82.86M</t>
  </si>
  <si>
    <t>85.65M</t>
  </si>
  <si>
    <t>94.66M</t>
  </si>
  <si>
    <t>127.07M</t>
  </si>
  <si>
    <t>112.55M</t>
  </si>
  <si>
    <t>175.54M</t>
  </si>
  <si>
    <t>134.96M</t>
  </si>
  <si>
    <t>62.87M</t>
  </si>
  <si>
    <t>92.14M</t>
  </si>
  <si>
    <t>104.50M</t>
  </si>
  <si>
    <t>135.71M</t>
  </si>
  <si>
    <t>69.16M</t>
  </si>
  <si>
    <t>125.23M</t>
  </si>
  <si>
    <t>98.76M</t>
  </si>
  <si>
    <t>91.22M</t>
  </si>
  <si>
    <t>82.24M</t>
  </si>
  <si>
    <t>77.42M</t>
  </si>
  <si>
    <t>89.54M</t>
  </si>
  <si>
    <t>98.33M</t>
  </si>
  <si>
    <t>102.99M</t>
  </si>
  <si>
    <t>115.68M</t>
  </si>
  <si>
    <t>59.02M</t>
  </si>
  <si>
    <t>72.10M</t>
  </si>
  <si>
    <t>80.09M</t>
  </si>
  <si>
    <t>81.64M</t>
  </si>
  <si>
    <t>79.07M</t>
  </si>
  <si>
    <t>72.60M</t>
  </si>
  <si>
    <t>76.22M</t>
  </si>
  <si>
    <t>91.55M</t>
  </si>
  <si>
    <t>111.90M</t>
  </si>
  <si>
    <t>128.79M</t>
  </si>
  <si>
    <t>32.94M</t>
  </si>
  <si>
    <t>82.74M</t>
  </si>
  <si>
    <t>108.29M</t>
  </si>
  <si>
    <t>146.60M</t>
  </si>
  <si>
    <t>79.65M</t>
  </si>
  <si>
    <t>64.49M</t>
  </si>
  <si>
    <t>94.52M</t>
  </si>
  <si>
    <t>74.97M</t>
  </si>
  <si>
    <t>108.50M</t>
  </si>
  <si>
    <t>127.79M</t>
  </si>
  <si>
    <t>120.41M</t>
  </si>
  <si>
    <t>125.45M</t>
  </si>
  <si>
    <t>117.12M</t>
  </si>
  <si>
    <t>90.28M</t>
  </si>
  <si>
    <t>81.51M</t>
  </si>
  <si>
    <t>115.99M</t>
  </si>
  <si>
    <t>156.90M</t>
  </si>
  <si>
    <t>136.29M</t>
  </si>
  <si>
    <t>85.00M</t>
  </si>
  <si>
    <t>94.12M</t>
  </si>
  <si>
    <t>92.96M</t>
  </si>
  <si>
    <t>81.19M</t>
  </si>
  <si>
    <t>96.14M</t>
  </si>
  <si>
    <t>104.86M</t>
  </si>
  <si>
    <t>141.20M</t>
  </si>
  <si>
    <t>135.37M</t>
  </si>
  <si>
    <t>126.58M</t>
  </si>
  <si>
    <t>145.46M</t>
  </si>
  <si>
    <t>90.51M</t>
  </si>
  <si>
    <t>107.68M</t>
  </si>
  <si>
    <t>132.36M</t>
  </si>
  <si>
    <t>244.63M</t>
  </si>
  <si>
    <t>114.65M</t>
  </si>
  <si>
    <t>113.34M</t>
  </si>
  <si>
    <t>87.00M</t>
  </si>
  <si>
    <t>93.59M</t>
  </si>
  <si>
    <t>100.12M</t>
  </si>
  <si>
    <t>103.48M</t>
  </si>
  <si>
    <t>104.88M</t>
  </si>
  <si>
    <t>78.35M</t>
  </si>
  <si>
    <t>78.34M</t>
  </si>
  <si>
    <t>73.01M</t>
  </si>
  <si>
    <t>100.54M</t>
  </si>
  <si>
    <t>106.07M</t>
  </si>
  <si>
    <t>106.70M</t>
  </si>
  <si>
    <t>91.76M</t>
  </si>
  <si>
    <t>85.12M</t>
  </si>
  <si>
    <t>102.55M</t>
  </si>
  <si>
    <t>103.59M</t>
  </si>
  <si>
    <t>78.22M</t>
  </si>
  <si>
    <t>103.18M</t>
  </si>
  <si>
    <t>79.82M</t>
  </si>
  <si>
    <t>76.80M</t>
  </si>
  <si>
    <t>103.83M</t>
  </si>
  <si>
    <t>67.70M</t>
  </si>
  <si>
    <t>63.68M</t>
  </si>
  <si>
    <t>28.19M</t>
  </si>
  <si>
    <t>23.79M</t>
  </si>
  <si>
    <t>44.76M</t>
  </si>
  <si>
    <t>35.91M</t>
  </si>
  <si>
    <t>44.61M</t>
  </si>
  <si>
    <t>90.07M</t>
  </si>
  <si>
    <t>107.18M</t>
  </si>
  <si>
    <t>78.87M</t>
  </si>
  <si>
    <t>77.43M</t>
  </si>
  <si>
    <t>101.49M</t>
  </si>
  <si>
    <t>66.68M</t>
  </si>
  <si>
    <t>63.78M</t>
  </si>
  <si>
    <t>87.87M</t>
  </si>
  <si>
    <t>95.29M</t>
  </si>
  <si>
    <t>74.36M</t>
  </si>
  <si>
    <t>91.77M</t>
  </si>
  <si>
    <t>93.25M</t>
  </si>
  <si>
    <t>77.55M</t>
  </si>
  <si>
    <t>76.57M</t>
  </si>
  <si>
    <t>117.95M</t>
  </si>
  <si>
    <t>46.92M</t>
  </si>
  <si>
    <t>52.53M</t>
  </si>
  <si>
    <t>46.81M</t>
  </si>
  <si>
    <t>60.04M</t>
  </si>
  <si>
    <t>69.36M</t>
  </si>
  <si>
    <t>46.60M</t>
  </si>
  <si>
    <t>67.79M</t>
  </si>
  <si>
    <t>58.54M</t>
  </si>
  <si>
    <t>55.15M</t>
  </si>
  <si>
    <t>57.93M</t>
  </si>
  <si>
    <t>65.61M</t>
  </si>
  <si>
    <t>63.92M</t>
  </si>
  <si>
    <t>76.96M</t>
  </si>
  <si>
    <t>55.44M</t>
  </si>
  <si>
    <t>62.28M</t>
  </si>
  <si>
    <t>110.12M</t>
  </si>
  <si>
    <t>60.44M</t>
  </si>
  <si>
    <t>58.03M</t>
  </si>
  <si>
    <t>54.72M</t>
  </si>
  <si>
    <t>69.49M</t>
  </si>
  <si>
    <t>59.73M</t>
  </si>
  <si>
    <t>58.00M</t>
  </si>
  <si>
    <t>64.64M</t>
  </si>
  <si>
    <t>65.03M</t>
  </si>
  <si>
    <t>54.17M</t>
  </si>
  <si>
    <t>42.23M</t>
  </si>
  <si>
    <t>52.03M</t>
  </si>
  <si>
    <t>55.98M</t>
  </si>
  <si>
    <t>79.01M</t>
  </si>
  <si>
    <t>62.18M</t>
  </si>
  <si>
    <t>93.81M</t>
  </si>
  <si>
    <t>89.69M</t>
  </si>
  <si>
    <t>96.63M</t>
  </si>
  <si>
    <t>77.17M</t>
  </si>
  <si>
    <t>79.87M</t>
  </si>
  <si>
    <t>82.02M</t>
  </si>
  <si>
    <t>94.98M</t>
  </si>
  <si>
    <t>96.24M</t>
  </si>
  <si>
    <t>85.33M</t>
  </si>
  <si>
    <t>67.08M</t>
  </si>
  <si>
    <t>59.58M</t>
  </si>
  <si>
    <t>82.67M</t>
  </si>
  <si>
    <t>63.60M</t>
  </si>
  <si>
    <t>128.10M</t>
  </si>
  <si>
    <t>66.06M</t>
  </si>
  <si>
    <t>103.43M</t>
  </si>
  <si>
    <t>56.95M</t>
  </si>
  <si>
    <t>89.74M</t>
  </si>
  <si>
    <t>82.00M</t>
  </si>
  <si>
    <t>62.77M</t>
  </si>
  <si>
    <t>92.86M</t>
  </si>
  <si>
    <t>120.06M</t>
  </si>
  <si>
    <t>111.12M</t>
  </si>
  <si>
    <t>65.01M</t>
  </si>
  <si>
    <t>56.31M</t>
  </si>
  <si>
    <t>71.62M</t>
  </si>
  <si>
    <t>91.18M</t>
  </si>
  <si>
    <t>80.91M</t>
  </si>
  <si>
    <t>97.33M</t>
  </si>
  <si>
    <t>64.79M</t>
  </si>
  <si>
    <t>99.26M</t>
  </si>
  <si>
    <t>104.24M</t>
  </si>
  <si>
    <t>98.78M</t>
  </si>
  <si>
    <t>107.09M</t>
  </si>
  <si>
    <t>141.69M</t>
  </si>
  <si>
    <t>73.05M</t>
  </si>
  <si>
    <t>75.47M</t>
  </si>
  <si>
    <t>62.38M</t>
  </si>
  <si>
    <t>73.97M</t>
  </si>
  <si>
    <t>68.01M</t>
  </si>
  <si>
    <t>73.04M</t>
  </si>
  <si>
    <t>64.01M</t>
  </si>
  <si>
    <t>72.79M</t>
  </si>
  <si>
    <t>70.45M</t>
  </si>
  <si>
    <t>58.66M</t>
  </si>
  <si>
    <t>65.54M</t>
  </si>
  <si>
    <t>91.54M</t>
  </si>
  <si>
    <t>105.02M</t>
  </si>
  <si>
    <t>89.11M</t>
  </si>
  <si>
    <t>74.63M</t>
  </si>
  <si>
    <t>81.78M</t>
  </si>
  <si>
    <t>63.29M</t>
  </si>
  <si>
    <t>61.21M</t>
  </si>
  <si>
    <t>41.24M</t>
  </si>
  <si>
    <t>60.25M</t>
  </si>
  <si>
    <t>66.00M</t>
  </si>
  <si>
    <t>76.67M</t>
  </si>
  <si>
    <t>77.53M</t>
  </si>
  <si>
    <t>111.97M</t>
  </si>
  <si>
    <t>154.56M</t>
  </si>
  <si>
    <t>54.00M</t>
  </si>
  <si>
    <t>61.40M</t>
  </si>
  <si>
    <t>74.95M</t>
  </si>
  <si>
    <t>80.87M</t>
  </si>
  <si>
    <t>94.93M</t>
  </si>
  <si>
    <t>74.39M</t>
  </si>
  <si>
    <t>57.44M</t>
  </si>
  <si>
    <t>45.88M</t>
  </si>
  <si>
    <t>34.77M</t>
  </si>
  <si>
    <t>50.41M</t>
  </si>
  <si>
    <t>68.03M</t>
  </si>
  <si>
    <t>64.53M</t>
  </si>
  <si>
    <t>55.89M</t>
  </si>
  <si>
    <t>43.03M</t>
  </si>
  <si>
    <t>51.22M</t>
  </si>
  <si>
    <t>64.20M</t>
  </si>
  <si>
    <t>54.32M</t>
  </si>
  <si>
    <t>102.91M</t>
  </si>
  <si>
    <t>83.84M</t>
  </si>
  <si>
    <t>64.28M</t>
  </si>
  <si>
    <t>52.76M</t>
  </si>
  <si>
    <t>62.26M</t>
  </si>
  <si>
    <t>61.32M</t>
  </si>
  <si>
    <t>56.12M</t>
  </si>
  <si>
    <t>73.79M</t>
  </si>
  <si>
    <t>71.88M</t>
  </si>
  <si>
    <t>64.66M</t>
  </si>
  <si>
    <t>52.43M</t>
  </si>
  <si>
    <t>69.48M</t>
  </si>
  <si>
    <t>87.49M</t>
  </si>
  <si>
    <t>58.82M</t>
  </si>
  <si>
    <t>73.12M</t>
  </si>
  <si>
    <t>62.46M</t>
  </si>
  <si>
    <t>57.83M</t>
  </si>
  <si>
    <t>65.39M</t>
  </si>
  <si>
    <t>78.39M</t>
  </si>
  <si>
    <t>60.10M</t>
  </si>
  <si>
    <t>66.63M</t>
  </si>
  <si>
    <t>55.20M</t>
  </si>
  <si>
    <t>88.32M</t>
  </si>
  <si>
    <t>86.42M</t>
  </si>
  <si>
    <t>92.52M</t>
  </si>
  <si>
    <t>143.08M</t>
  </si>
  <si>
    <t>172.42M</t>
  </si>
  <si>
    <t>92.82M</t>
  </si>
  <si>
    <t>74.74M</t>
  </si>
  <si>
    <t>98.73M</t>
  </si>
  <si>
    <t>93.30M</t>
  </si>
  <si>
    <t>56.94M</t>
  </si>
  <si>
    <t>49.03M</t>
  </si>
  <si>
    <t>55.05M</t>
  </si>
  <si>
    <t>47.39M</t>
  </si>
  <si>
    <t>55.58M</t>
  </si>
  <si>
    <t>83.58M</t>
  </si>
  <si>
    <t>95.93M</t>
  </si>
  <si>
    <t>57.35M</t>
  </si>
  <si>
    <t>72.78M</t>
  </si>
  <si>
    <t>76.54M</t>
  </si>
  <si>
    <t>56.88M</t>
  </si>
  <si>
    <t>77.67M</t>
  </si>
  <si>
    <t>34.98M</t>
  </si>
  <si>
    <t>49.80M</t>
  </si>
  <si>
    <t>76.62M</t>
  </si>
  <si>
    <t>92.49M</t>
  </si>
  <si>
    <t>80.20M</t>
  </si>
  <si>
    <t>71.40M</t>
  </si>
  <si>
    <t>87.71M</t>
  </si>
  <si>
    <t>110.04M</t>
  </si>
  <si>
    <t>86.57M</t>
  </si>
  <si>
    <t>72.63M</t>
  </si>
  <si>
    <t>75.58M</t>
  </si>
  <si>
    <t>74.02M</t>
  </si>
  <si>
    <t>78.67M</t>
  </si>
  <si>
    <t>102.69M</t>
  </si>
  <si>
    <t>86.73M</t>
  </si>
  <si>
    <t>104.63M</t>
  </si>
  <si>
    <t>75.70M</t>
  </si>
  <si>
    <t>95.40M</t>
  </si>
  <si>
    <t>66.67M</t>
  </si>
  <si>
    <t>66.26M</t>
  </si>
  <si>
    <t>84.79M</t>
  </si>
  <si>
    <t>54.73M</t>
  </si>
  <si>
    <t>67.20M</t>
  </si>
  <si>
    <t>81.43M</t>
  </si>
  <si>
    <t>70.42M</t>
  </si>
  <si>
    <t>72.99M</t>
  </si>
  <si>
    <t>85.49M</t>
  </si>
  <si>
    <t>87.09M</t>
  </si>
  <si>
    <t>80.55M</t>
  </si>
  <si>
    <t>127.18M</t>
  </si>
  <si>
    <t>99.89M</t>
  </si>
  <si>
    <t>111.00M</t>
  </si>
  <si>
    <t>86.30M</t>
  </si>
  <si>
    <t>77.56M</t>
  </si>
  <si>
    <t>91.63M</t>
  </si>
  <si>
    <t>112.16M</t>
  </si>
  <si>
    <t>182.21M</t>
  </si>
  <si>
    <t>119.37M</t>
  </si>
  <si>
    <t>80.11M</t>
  </si>
  <si>
    <t>58.45M</t>
  </si>
  <si>
    <t>69.93M</t>
  </si>
  <si>
    <t>74.76M</t>
  </si>
  <si>
    <t>71.63M</t>
  </si>
  <si>
    <t>88.37M</t>
  </si>
  <si>
    <t>67.61M</t>
  </si>
  <si>
    <t>70.55M</t>
  </si>
  <si>
    <t>57.09M</t>
  </si>
  <si>
    <t>94.24M</t>
  </si>
  <si>
    <t>86.84M</t>
  </si>
  <si>
    <t>96.50M</t>
  </si>
  <si>
    <t>65.26M</t>
  </si>
  <si>
    <t>98.17M</t>
  </si>
  <si>
    <t>83.19M</t>
  </si>
  <si>
    <t>76.12M</t>
  </si>
  <si>
    <t>82.42M</t>
  </si>
  <si>
    <t>60.05M</t>
  </si>
  <si>
    <t>60.63M</t>
  </si>
  <si>
    <t>98.77M</t>
  </si>
  <si>
    <t>132.45M</t>
  </si>
  <si>
    <t>146.92M</t>
  </si>
  <si>
    <t>205.72M</t>
  </si>
  <si>
    <t>146.02M</t>
  </si>
  <si>
    <t>89.13M</t>
  </si>
  <si>
    <t>89.95M</t>
  </si>
  <si>
    <t>78.68M</t>
  </si>
  <si>
    <t>70.81M</t>
  </si>
  <si>
    <t>101.70M</t>
  </si>
  <si>
    <t>63.77M</t>
  </si>
  <si>
    <t>66.10M</t>
  </si>
  <si>
    <t>87.43M</t>
  </si>
  <si>
    <t>90.21M</t>
  </si>
  <si>
    <t>104.78M</t>
  </si>
  <si>
    <t>104.35M</t>
  </si>
  <si>
    <t>116.30M</t>
  </si>
  <si>
    <t>89.93M</t>
  </si>
  <si>
    <t>66.61M</t>
  </si>
  <si>
    <t>72.87M</t>
  </si>
  <si>
    <t>72.48M</t>
  </si>
  <si>
    <t>79.26M</t>
  </si>
  <si>
    <t>70.98M</t>
  </si>
  <si>
    <t>63.26M</t>
  </si>
  <si>
    <t>58.68M</t>
  </si>
  <si>
    <t>75.49M</t>
  </si>
  <si>
    <t>74.79M</t>
  </si>
  <si>
    <t>74.15M</t>
  </si>
  <si>
    <t>93.60M</t>
  </si>
  <si>
    <t>113.71M</t>
  </si>
  <si>
    <t>82.08M</t>
  </si>
  <si>
    <t>130.64M</t>
  </si>
  <si>
    <t>73.36M</t>
  </si>
  <si>
    <t>88.93M</t>
  </si>
  <si>
    <t>91.67M</t>
  </si>
  <si>
    <t>81.44M</t>
  </si>
  <si>
    <t>57.12M</t>
  </si>
  <si>
    <t>65.09M</t>
  </si>
  <si>
    <t>78.19M</t>
  </si>
  <si>
    <t>91.09M</t>
  </si>
  <si>
    <t>99.18M</t>
  </si>
  <si>
    <t>114.93M</t>
  </si>
  <si>
    <t>81.86M</t>
  </si>
  <si>
    <t>103.70M</t>
  </si>
  <si>
    <t>130.48M</t>
  </si>
  <si>
    <t>127.91M</t>
  </si>
  <si>
    <t>94.89M</t>
  </si>
  <si>
    <t>79.37M</t>
  </si>
  <si>
    <t>110.49M</t>
  </si>
  <si>
    <t>101.46M</t>
  </si>
  <si>
    <t>93.20M</t>
  </si>
  <si>
    <t>60.26M</t>
  </si>
  <si>
    <t>66.23M</t>
  </si>
  <si>
    <t>97.51M</t>
  </si>
  <si>
    <t>62.75M</t>
  </si>
  <si>
    <t>58.62M</t>
  </si>
  <si>
    <t>64.65M</t>
  </si>
  <si>
    <t>84.82M</t>
  </si>
  <si>
    <t>58.27M</t>
  </si>
  <si>
    <t>88.86M</t>
  </si>
  <si>
    <t>59.10M</t>
  </si>
  <si>
    <t>63.56M</t>
  </si>
  <si>
    <t>56.39M</t>
  </si>
  <si>
    <t>60.53M</t>
  </si>
  <si>
    <t>51.73M</t>
  </si>
  <si>
    <t>49.01M</t>
  </si>
  <si>
    <t>76.44M</t>
  </si>
  <si>
    <t>43.72M</t>
  </si>
  <si>
    <t>78.27M</t>
  </si>
  <si>
    <t>82.15M</t>
  </si>
  <si>
    <t>124.58M</t>
  </si>
  <si>
    <t>64.27M</t>
  </si>
  <si>
    <t>65.41M</t>
  </si>
  <si>
    <t>60.78M</t>
  </si>
  <si>
    <t>57.48M</t>
  </si>
  <si>
    <t>56.14M</t>
  </si>
  <si>
    <t>29.98M</t>
  </si>
  <si>
    <t>56.90M</t>
  </si>
  <si>
    <t>61.57M</t>
  </si>
  <si>
    <t>72.66M</t>
  </si>
  <si>
    <t>92.55M</t>
  </si>
  <si>
    <t>103.58M</t>
  </si>
  <si>
    <t>138.76M</t>
  </si>
  <si>
    <t>70.76M</t>
  </si>
  <si>
    <t>67.74M</t>
  </si>
  <si>
    <t>82.47M</t>
  </si>
  <si>
    <t>98.64M</t>
  </si>
  <si>
    <t>69.14M</t>
  </si>
  <si>
    <t>64.97M</t>
  </si>
  <si>
    <t>64.74M</t>
  </si>
  <si>
    <t>71.67M</t>
  </si>
  <si>
    <t>59.61M</t>
  </si>
  <si>
    <t>46.08M</t>
  </si>
  <si>
    <t>42.66M</t>
  </si>
  <si>
    <t>38.12M</t>
  </si>
  <si>
    <t>46.24M</t>
  </si>
  <si>
    <t>53.79M</t>
  </si>
  <si>
    <t>72.39M</t>
  </si>
  <si>
    <t>58.86M</t>
  </si>
  <si>
    <t>108.40M</t>
  </si>
  <si>
    <t>58.58M</t>
  </si>
  <si>
    <t>50.21M</t>
  </si>
  <si>
    <t>45.14M</t>
  </si>
  <si>
    <t>38.68M</t>
  </si>
  <si>
    <t>65.32M</t>
  </si>
  <si>
    <t>52.27M</t>
  </si>
  <si>
    <t>34.00M</t>
  </si>
  <si>
    <t>70.59M</t>
  </si>
  <si>
    <t>54.40M</t>
  </si>
  <si>
    <t>49.83M</t>
  </si>
  <si>
    <t>50.47M</t>
  </si>
  <si>
    <t>45.06M</t>
  </si>
  <si>
    <t>66.40M</t>
  </si>
  <si>
    <t>43.24M</t>
  </si>
  <si>
    <t>40.78M</t>
  </si>
  <si>
    <t>52.54M</t>
  </si>
  <si>
    <t>62.70M</t>
  </si>
  <si>
    <t>60.77M</t>
  </si>
  <si>
    <t>69.84M</t>
  </si>
  <si>
    <t>59.09M</t>
  </si>
  <si>
    <t>49.57M</t>
  </si>
  <si>
    <t>58.77M</t>
  </si>
  <si>
    <t>60.45M</t>
  </si>
  <si>
    <t>63.44M</t>
  </si>
  <si>
    <t>64.84M</t>
  </si>
  <si>
    <t>87.70M</t>
  </si>
  <si>
    <t>66.99M</t>
  </si>
  <si>
    <t>61.52M</t>
  </si>
  <si>
    <t>93.44M</t>
  </si>
  <si>
    <t>75.35M</t>
  </si>
  <si>
    <t>60.17M</t>
  </si>
  <si>
    <t>83.57M</t>
  </si>
  <si>
    <t>60.92M</t>
  </si>
  <si>
    <t>59.87M</t>
  </si>
  <si>
    <t>52.00M</t>
  </si>
  <si>
    <t>81.60M</t>
  </si>
  <si>
    <t>77.84M</t>
  </si>
  <si>
    <t>69.26M</t>
  </si>
  <si>
    <t>71.02M</t>
  </si>
  <si>
    <t>74.38M</t>
  </si>
  <si>
    <t>140.64M</t>
  </si>
  <si>
    <t>80.81M</t>
  </si>
  <si>
    <t>54.54M</t>
  </si>
  <si>
    <t>63.40M</t>
  </si>
  <si>
    <t>93.89M</t>
  </si>
  <si>
    <t>67.96M</t>
  </si>
  <si>
    <t>74.54M</t>
  </si>
  <si>
    <t>77.38M</t>
  </si>
  <si>
    <t>100.77M</t>
  </si>
  <si>
    <t>37.89M</t>
  </si>
  <si>
    <t>86.60M</t>
  </si>
  <si>
    <t>69.10M</t>
  </si>
  <si>
    <t>95.97M</t>
  </si>
  <si>
    <t>75.81M</t>
  </si>
  <si>
    <t>87.11M</t>
  </si>
  <si>
    <t>83.53M</t>
  </si>
  <si>
    <t>47.75M</t>
  </si>
  <si>
    <t>49.05M</t>
  </si>
  <si>
    <t>53.63M</t>
  </si>
  <si>
    <t>56.11M</t>
  </si>
  <si>
    <t>65.76M</t>
  </si>
  <si>
    <t>73.73M</t>
  </si>
  <si>
    <t>76.43M</t>
  </si>
  <si>
    <t>68.56M</t>
  </si>
  <si>
    <t>103.01M</t>
  </si>
  <si>
    <t>65.10M</t>
  </si>
  <si>
    <t>76.81M</t>
  </si>
  <si>
    <t>81.50M</t>
  </si>
  <si>
    <t>69.40M</t>
  </si>
  <si>
    <t>88.31M</t>
  </si>
  <si>
    <t>109.91M</t>
  </si>
  <si>
    <t>104.58M</t>
  </si>
  <si>
    <t>64.99M</t>
  </si>
  <si>
    <t>62.01M</t>
  </si>
  <si>
    <t>93.62M</t>
  </si>
  <si>
    <t>115.89M</t>
  </si>
  <si>
    <t>78.44M</t>
  </si>
  <si>
    <t>97.14M</t>
  </si>
  <si>
    <t>112.94M</t>
  </si>
  <si>
    <t>217.29M</t>
  </si>
  <si>
    <t>48.55M</t>
  </si>
  <si>
    <t>45.08M</t>
  </si>
  <si>
    <t>57.59M</t>
  </si>
  <si>
    <t>83.13M</t>
  </si>
  <si>
    <t>73.22M</t>
  </si>
  <si>
    <t>72.24M</t>
  </si>
  <si>
    <t>67.99M</t>
  </si>
  <si>
    <t>103.53M</t>
  </si>
  <si>
    <t>239.04M</t>
  </si>
  <si>
    <t>96.69M</t>
  </si>
  <si>
    <t>61.48M</t>
  </si>
  <si>
    <t>77.16M</t>
  </si>
  <si>
    <t>66.66M</t>
  </si>
  <si>
    <t>76.45M</t>
  </si>
  <si>
    <t>86.40M</t>
  </si>
  <si>
    <t>87.96M</t>
  </si>
  <si>
    <t>108.91M</t>
  </si>
  <si>
    <t>82.09M</t>
  </si>
  <si>
    <t>100.80M</t>
  </si>
  <si>
    <t>91.78M</t>
  </si>
  <si>
    <t>85.44M</t>
  </si>
  <si>
    <t>68.31M</t>
  </si>
  <si>
    <t>73.90M</t>
  </si>
  <si>
    <t>143.51M</t>
  </si>
  <si>
    <t>112.23M</t>
  </si>
  <si>
    <t>136.87M</t>
  </si>
  <si>
    <t>108.44M</t>
  </si>
  <si>
    <t>104.03M</t>
  </si>
  <si>
    <t>132.25M</t>
  </si>
  <si>
    <t>76.70M</t>
  </si>
  <si>
    <t>79.27M</t>
  </si>
  <si>
    <t>65.59M</t>
  </si>
  <si>
    <t>67.58M</t>
  </si>
  <si>
    <t>125.20M</t>
  </si>
  <si>
    <t>106.25M</t>
  </si>
  <si>
    <t>78.10M</t>
  </si>
  <si>
    <t>65.44M</t>
  </si>
  <si>
    <t>78.13M</t>
  </si>
  <si>
    <t>73.29M</t>
  </si>
  <si>
    <t>89.87M</t>
  </si>
  <si>
    <t>104.37M</t>
  </si>
  <si>
    <t>95.37M</t>
  </si>
  <si>
    <t>58.25M</t>
  </si>
  <si>
    <t>100.71M</t>
  </si>
  <si>
    <t>87.29M</t>
  </si>
  <si>
    <t>99.44M</t>
  </si>
  <si>
    <t>87.81M</t>
  </si>
  <si>
    <t>99.56M</t>
  </si>
  <si>
    <t>77.25M</t>
  </si>
  <si>
    <t>75.74M</t>
  </si>
  <si>
    <t>116.29M</t>
  </si>
  <si>
    <t>61.76M</t>
  </si>
  <si>
    <t>92.46M</t>
  </si>
  <si>
    <t>84.56M</t>
  </si>
  <si>
    <t>95.69M</t>
  </si>
  <si>
    <t>72.41M</t>
  </si>
  <si>
    <t>94.82M</t>
  </si>
  <si>
    <t>120.70M</t>
  </si>
  <si>
    <t>133.48M</t>
  </si>
  <si>
    <t>79.84M</t>
  </si>
  <si>
    <t>97.95M</t>
  </si>
  <si>
    <t>91.47M</t>
  </si>
  <si>
    <t>95.48M</t>
  </si>
  <si>
    <t>102.93M</t>
  </si>
  <si>
    <t>100.08M</t>
  </si>
  <si>
    <t>160.02M</t>
  </si>
  <si>
    <t>68.60M</t>
  </si>
  <si>
    <t>95.53M</t>
  </si>
  <si>
    <t>93.64M</t>
  </si>
  <si>
    <t>88.48M</t>
  </si>
  <si>
    <t>66.95M</t>
  </si>
  <si>
    <t>66.94M</t>
  </si>
  <si>
    <t>77.40M</t>
  </si>
  <si>
    <t>68.64M</t>
  </si>
  <si>
    <t>55.26M</t>
  </si>
  <si>
    <t>69.27M</t>
  </si>
  <si>
    <t>77.62M</t>
  </si>
  <si>
    <t>52.30M</t>
  </si>
  <si>
    <t>64.38M</t>
  </si>
  <si>
    <t>48.78M</t>
  </si>
  <si>
    <t>72.33M</t>
  </si>
  <si>
    <t>57.40M</t>
  </si>
  <si>
    <t>58.11M</t>
  </si>
  <si>
    <t>60.89M</t>
  </si>
  <si>
    <t>67.92M</t>
  </si>
  <si>
    <t>121.55M</t>
  </si>
  <si>
    <t>87.28M</t>
  </si>
  <si>
    <t>103.67M</t>
  </si>
  <si>
    <t>49.95M</t>
  </si>
  <si>
    <t>78.79M</t>
  </si>
  <si>
    <t>129.67M</t>
  </si>
  <si>
    <t>76.87M</t>
  </si>
  <si>
    <t>84.53M</t>
  </si>
  <si>
    <t>81.11M</t>
  </si>
  <si>
    <t>68.50M</t>
  </si>
  <si>
    <t>58.35M</t>
  </si>
  <si>
    <t>104.57M</t>
  </si>
  <si>
    <t>106.49M</t>
  </si>
  <si>
    <t>53.51M</t>
  </si>
  <si>
    <t>123.95M</t>
  </si>
  <si>
    <t>126.46M</t>
  </si>
  <si>
    <t>113.64M</t>
  </si>
  <si>
    <t>96.55M</t>
  </si>
  <si>
    <t>69.03M</t>
  </si>
  <si>
    <t>72.80M</t>
  </si>
  <si>
    <t>80.01M</t>
  </si>
  <si>
    <t>109.09M</t>
  </si>
  <si>
    <t>62.73M</t>
  </si>
  <si>
    <t>62.60M</t>
  </si>
  <si>
    <t>64.46M</t>
  </si>
  <si>
    <t>77.73M</t>
  </si>
  <si>
    <t>71.47M</t>
  </si>
  <si>
    <t>89.12M</t>
  </si>
  <si>
    <t>90.12M</t>
  </si>
  <si>
    <t>108.14M</t>
  </si>
  <si>
    <t>80.76M</t>
  </si>
  <si>
    <t>60.01M</t>
  </si>
  <si>
    <t>57.74M</t>
  </si>
  <si>
    <t>60.43M</t>
  </si>
  <si>
    <t>75.61M</t>
  </si>
  <si>
    <t>61.22M</t>
  </si>
  <si>
    <t>59.88M</t>
  </si>
  <si>
    <t>64.76M</t>
  </si>
  <si>
    <t>93.52M</t>
  </si>
  <si>
    <t>195.42M</t>
  </si>
  <si>
    <t>91.49M</t>
  </si>
  <si>
    <t>89.43M</t>
  </si>
  <si>
    <t>61.91M</t>
  </si>
  <si>
    <t>62.20M</t>
  </si>
  <si>
    <t>76.65M</t>
  </si>
  <si>
    <t>67.77M</t>
  </si>
  <si>
    <t>104.09M</t>
  </si>
  <si>
    <t>71.16M</t>
  </si>
  <si>
    <t>64.75M</t>
  </si>
  <si>
    <t>75.54M</t>
  </si>
  <si>
    <t>58.95M</t>
  </si>
  <si>
    <t>71.99M</t>
  </si>
  <si>
    <t>94.37M</t>
  </si>
  <si>
    <t>79.88M</t>
  </si>
  <si>
    <t>108.86M</t>
  </si>
  <si>
    <t>73.17M</t>
  </si>
  <si>
    <t>76.09M</t>
  </si>
  <si>
    <t>89.85M</t>
  </si>
  <si>
    <t>67.67M</t>
  </si>
  <si>
    <t>118.47M</t>
  </si>
  <si>
    <t>63.83M</t>
  </si>
  <si>
    <t>77.07M</t>
  </si>
  <si>
    <t>83.51M</t>
  </si>
  <si>
    <t>102.87M</t>
  </si>
  <si>
    <t>102.78M</t>
  </si>
  <si>
    <t>72.27M</t>
  </si>
  <si>
    <t>103.93M</t>
  </si>
  <si>
    <t>105.92M</t>
  </si>
  <si>
    <t>90.52M</t>
  </si>
  <si>
    <t>92.05M</t>
  </si>
  <si>
    <t>145.83M</t>
  </si>
  <si>
    <t>104.82M</t>
  </si>
  <si>
    <t>168.40M</t>
  </si>
  <si>
    <t>87.74M</t>
  </si>
  <si>
    <t>156.31M</t>
  </si>
  <si>
    <t>163.61M</t>
  </si>
  <si>
    <t>105.79M</t>
  </si>
  <si>
    <t>90.38M</t>
  </si>
  <si>
    <t>75.62M</t>
  </si>
  <si>
    <t>54.46M</t>
  </si>
  <si>
    <t>94.75M</t>
  </si>
  <si>
    <t>168.80M</t>
  </si>
  <si>
    <t>89.63M</t>
  </si>
  <si>
    <t>101.53M</t>
  </si>
  <si>
    <t>111.24M</t>
  </si>
  <si>
    <t>129.29M</t>
  </si>
  <si>
    <t>108.15M</t>
  </si>
  <si>
    <t>58.99M</t>
  </si>
  <si>
    <t>78.18M</t>
  </si>
  <si>
    <t>58.91M</t>
  </si>
  <si>
    <t>77.72M</t>
  </si>
  <si>
    <t>79.44M</t>
  </si>
  <si>
    <t>71.41M</t>
  </si>
  <si>
    <t>123.87M</t>
  </si>
  <si>
    <t>127.87M</t>
  </si>
  <si>
    <t>118.17M</t>
  </si>
  <si>
    <t>58.46M</t>
  </si>
  <si>
    <t>94.57M</t>
  </si>
  <si>
    <t>65.50M</t>
  </si>
  <si>
    <t>91.53M</t>
  </si>
  <si>
    <t>84.57M</t>
  </si>
  <si>
    <t>37.27M</t>
  </si>
  <si>
    <t>67.68M</t>
  </si>
  <si>
    <t>120.21M</t>
  </si>
  <si>
    <t>92.62M</t>
  </si>
  <si>
    <t>145.74M</t>
  </si>
  <si>
    <t>78.58M</t>
  </si>
  <si>
    <t>63.57M</t>
  </si>
  <si>
    <t>144.67M</t>
  </si>
  <si>
    <t>76.03M</t>
  </si>
  <si>
    <t>101.77M</t>
  </si>
  <si>
    <t>123.99M</t>
  </si>
  <si>
    <t>68.22M</t>
  </si>
  <si>
    <t>74.62M</t>
  </si>
  <si>
    <t>148.29M</t>
  </si>
  <si>
    <t>136.13M</t>
  </si>
  <si>
    <t>69.98M</t>
  </si>
  <si>
    <t>74.18M</t>
  </si>
  <si>
    <t>55.78M</t>
  </si>
  <si>
    <t>96.37M</t>
  </si>
  <si>
    <t>68.14M</t>
  </si>
  <si>
    <t>88.89M</t>
  </si>
  <si>
    <t>70.39M</t>
  </si>
  <si>
    <t>68.61M</t>
  </si>
  <si>
    <t>63.21M</t>
  </si>
  <si>
    <t>75.31M</t>
  </si>
  <si>
    <t>60.22M</t>
  </si>
  <si>
    <t>87.24M</t>
  </si>
  <si>
    <t>122.52M</t>
  </si>
  <si>
    <t>74.04M</t>
  </si>
  <si>
    <t>73.95M</t>
  </si>
  <si>
    <t>73.10M</t>
  </si>
  <si>
    <t>57.71M</t>
  </si>
  <si>
    <t>54.52M</t>
  </si>
  <si>
    <t>88.90M</t>
  </si>
  <si>
    <t>57.04M</t>
  </si>
  <si>
    <t>66.74M</t>
  </si>
  <si>
    <t>74.83M</t>
  </si>
  <si>
    <t>69.86M</t>
  </si>
  <si>
    <t>97.12M</t>
  </si>
  <si>
    <t>135.10M</t>
  </si>
  <si>
    <t>58.26M</t>
  </si>
  <si>
    <t>142.29M</t>
  </si>
  <si>
    <t>83.76M</t>
  </si>
  <si>
    <t>90.53M</t>
  </si>
  <si>
    <t>76.33M</t>
  </si>
  <si>
    <t>137.89M</t>
  </si>
  <si>
    <t>121.12M</t>
  </si>
  <si>
    <t>35.43M</t>
  </si>
  <si>
    <t>90.32M</t>
  </si>
  <si>
    <t>101.20M</t>
  </si>
  <si>
    <t>107.01M</t>
  </si>
  <si>
    <t>100.23M</t>
  </si>
  <si>
    <t>121.02M</t>
  </si>
  <si>
    <t>119.56M</t>
  </si>
  <si>
    <t>109.86M</t>
  </si>
  <si>
    <t>109.06M</t>
  </si>
  <si>
    <t>72.56M</t>
  </si>
  <si>
    <t>51.12M</t>
  </si>
  <si>
    <t>80.69M</t>
  </si>
  <si>
    <t>67.18M</t>
  </si>
  <si>
    <t>61.04M</t>
  </si>
  <si>
    <t>123.61M</t>
  </si>
  <si>
    <t>63.62M</t>
  </si>
  <si>
    <t>51.42M</t>
  </si>
  <si>
    <t>49.35M</t>
  </si>
  <si>
    <t>49.44M</t>
  </si>
  <si>
    <t>54.07M</t>
  </si>
  <si>
    <t>71.50M</t>
  </si>
  <si>
    <t>88.58M</t>
  </si>
  <si>
    <t>92.28M</t>
  </si>
  <si>
    <t>102.92M</t>
  </si>
  <si>
    <t>66.12M</t>
  </si>
  <si>
    <t>73.07M</t>
  </si>
  <si>
    <t>48.12M</t>
  </si>
  <si>
    <t>50.32M</t>
  </si>
  <si>
    <t>54.44M</t>
  </si>
  <si>
    <t>48.73M</t>
  </si>
  <si>
    <t>40.82M</t>
  </si>
  <si>
    <t>63.36M</t>
  </si>
  <si>
    <t>52.82M</t>
  </si>
  <si>
    <t>50.36M</t>
  </si>
  <si>
    <t>38.96M</t>
  </si>
  <si>
    <t>50.00M</t>
  </si>
  <si>
    <t>111.77M</t>
  </si>
  <si>
    <t>103.97M</t>
  </si>
  <si>
    <t>94.87M</t>
  </si>
  <si>
    <t>70.13M</t>
  </si>
  <si>
    <t>48.25M</t>
  </si>
  <si>
    <t>56.17M</t>
  </si>
  <si>
    <t>66.11M</t>
  </si>
  <si>
    <t>70.96M</t>
  </si>
  <si>
    <t>106.65M</t>
  </si>
  <si>
    <t>48.90M</t>
  </si>
  <si>
    <t>47.99M</t>
  </si>
  <si>
    <t>65.36M</t>
  </si>
  <si>
    <t>66.09M</t>
  </si>
  <si>
    <t>78.16M</t>
  </si>
  <si>
    <t>46.54M</t>
  </si>
  <si>
    <t>71.75M</t>
  </si>
  <si>
    <t>48.29M</t>
  </si>
  <si>
    <t>51.68M</t>
  </si>
  <si>
    <t>56.06M</t>
  </si>
  <si>
    <t>64.59M</t>
  </si>
  <si>
    <t>64.62M</t>
  </si>
  <si>
    <t>52.66M</t>
  </si>
  <si>
    <t>50.74M</t>
  </si>
  <si>
    <t>64.31M</t>
  </si>
  <si>
    <t>80.96M</t>
  </si>
  <si>
    <t>74.52M</t>
  </si>
  <si>
    <t>85.85M</t>
  </si>
  <si>
    <t>110.98M</t>
  </si>
  <si>
    <t>56.68M</t>
  </si>
  <si>
    <t>71.51M</t>
  </si>
  <si>
    <t>59.78M</t>
  </si>
  <si>
    <t>68.40M</t>
  </si>
  <si>
    <t>70.93M</t>
  </si>
  <si>
    <t>56.34M</t>
  </si>
  <si>
    <t>60.28M</t>
  </si>
  <si>
    <t>53.73M</t>
  </si>
  <si>
    <t>48.63M</t>
  </si>
  <si>
    <t>38.99M</t>
  </si>
  <si>
    <t>54.80M</t>
  </si>
  <si>
    <t>37.48M</t>
  </si>
  <si>
    <t>59.08M</t>
  </si>
  <si>
    <t>49.50M</t>
  </si>
  <si>
    <t>68.38M</t>
  </si>
  <si>
    <t>56.09M</t>
  </si>
  <si>
    <t>41.18M</t>
  </si>
  <si>
    <t>49.34M</t>
  </si>
  <si>
    <t>41.20M</t>
  </si>
  <si>
    <t>36.22M</t>
  </si>
  <si>
    <t>52.29M</t>
  </si>
  <si>
    <t>38.64M</t>
  </si>
  <si>
    <t>30.47M</t>
  </si>
  <si>
    <t>44.09M</t>
  </si>
  <si>
    <t>46.70M</t>
  </si>
  <si>
    <t>44.20M</t>
  </si>
  <si>
    <t>63.39M</t>
  </si>
  <si>
    <t>38.20M</t>
  </si>
  <si>
    <t>56.51M</t>
  </si>
  <si>
    <t>57.24M</t>
  </si>
  <si>
    <t>63.00M</t>
  </si>
  <si>
    <t>57.54M</t>
  </si>
  <si>
    <t>56.92M</t>
  </si>
  <si>
    <t>61.90M</t>
  </si>
  <si>
    <t>66.43M</t>
  </si>
  <si>
    <t>80.39M</t>
  </si>
  <si>
    <t>47.29M</t>
  </si>
  <si>
    <t>60.46M</t>
  </si>
  <si>
    <t>57.06M</t>
  </si>
  <si>
    <t>48.58M</t>
  </si>
  <si>
    <t>41.54M</t>
  </si>
  <si>
    <t>57.36M</t>
  </si>
  <si>
    <t>45.93M</t>
  </si>
  <si>
    <t>54.53M</t>
  </si>
  <si>
    <t>59.60M</t>
  </si>
  <si>
    <t>50.46M</t>
  </si>
  <si>
    <t>62.99M</t>
  </si>
  <si>
    <t>66.20M</t>
  </si>
  <si>
    <t>91.44M</t>
  </si>
  <si>
    <t>106.19M</t>
  </si>
  <si>
    <t>78.53M</t>
  </si>
  <si>
    <t>68.51M</t>
  </si>
  <si>
    <t>78.85M</t>
  </si>
  <si>
    <t>106.69M</t>
  </si>
  <si>
    <t>78.82M</t>
  </si>
  <si>
    <t>86.15M</t>
  </si>
  <si>
    <t>59.16M</t>
  </si>
  <si>
    <t>114.88M</t>
  </si>
  <si>
    <t>87.56M</t>
  </si>
  <si>
    <t>69.90M</t>
  </si>
  <si>
    <t>81.07M</t>
  </si>
  <si>
    <t>88.12M</t>
  </si>
  <si>
    <t>45.75M</t>
  </si>
  <si>
    <t>73.43M</t>
  </si>
  <si>
    <t>89.61M</t>
  </si>
  <si>
    <t>70.37M</t>
  </si>
  <si>
    <t>77.49M</t>
  </si>
  <si>
    <t>72.76M</t>
  </si>
  <si>
    <t>64.47M</t>
  </si>
  <si>
    <t>93.92M</t>
  </si>
  <si>
    <t>76.91M</t>
  </si>
  <si>
    <t>69.87M</t>
  </si>
  <si>
    <t>78.90M</t>
  </si>
  <si>
    <t>111.67M</t>
  </si>
  <si>
    <t>116.02M</t>
  </si>
  <si>
    <t>91.40M</t>
  </si>
  <si>
    <t>53.91M</t>
  </si>
  <si>
    <t>74.00M</t>
  </si>
  <si>
    <t>64.60M</t>
  </si>
  <si>
    <t>74.35M</t>
  </si>
  <si>
    <t>92.29M</t>
  </si>
  <si>
    <t>70.11M</t>
  </si>
  <si>
    <t>130.52M</t>
  </si>
  <si>
    <t>70.71M</t>
  </si>
  <si>
    <t>73.70M</t>
  </si>
  <si>
    <t>88.05M</t>
  </si>
  <si>
    <t>129.59M</t>
  </si>
  <si>
    <t>73.06M</t>
  </si>
  <si>
    <t>71.84M</t>
  </si>
  <si>
    <t>67.82M</t>
  </si>
  <si>
    <t>70.09M</t>
  </si>
  <si>
    <t>84.48M</t>
  </si>
  <si>
    <t>117.40M</t>
  </si>
  <si>
    <t>40.48M</t>
  </si>
  <si>
    <t>54.78M</t>
  </si>
  <si>
    <t>67.91M</t>
  </si>
  <si>
    <t>104.68M</t>
  </si>
  <si>
    <t>84.12M</t>
  </si>
  <si>
    <t>98.68M</t>
  </si>
  <si>
    <t>104.18M</t>
  </si>
  <si>
    <t>84.21M</t>
  </si>
  <si>
    <t>83.68M</t>
  </si>
  <si>
    <t>88.81M</t>
  </si>
  <si>
    <t>112.58M</t>
  </si>
  <si>
    <t>119.16M</t>
  </si>
  <si>
    <t>88.74M</t>
  </si>
  <si>
    <t>73.77M</t>
  </si>
  <si>
    <t>116.44M</t>
  </si>
  <si>
    <t>99.95M</t>
  </si>
  <si>
    <t>111.26M</t>
  </si>
  <si>
    <t>78.62M</t>
  </si>
  <si>
    <t>51.98M</t>
  </si>
  <si>
    <t>68.54M</t>
  </si>
  <si>
    <t>66.85M</t>
  </si>
  <si>
    <t>80.42M</t>
  </si>
  <si>
    <t>72.91M</t>
  </si>
  <si>
    <t>74.05M</t>
  </si>
  <si>
    <t>107.62M</t>
  </si>
  <si>
    <t>101.97M</t>
  </si>
  <si>
    <t>104.80M</t>
  </si>
  <si>
    <t>127.14M</t>
  </si>
  <si>
    <t>95.14M</t>
  </si>
  <si>
    <t>115.50M</t>
  </si>
  <si>
    <t>150.18M</t>
  </si>
  <si>
    <t>165.34M</t>
  </si>
  <si>
    <t>110.01M</t>
  </si>
  <si>
    <t>81.57M</t>
  </si>
  <si>
    <t>101.04M</t>
  </si>
  <si>
    <t>86.44M</t>
  </si>
  <si>
    <t>89.51M</t>
  </si>
  <si>
    <t>65.21M</t>
  </si>
  <si>
    <t>73.27M</t>
  </si>
  <si>
    <t>87.89M</t>
  </si>
  <si>
    <t>68.74M</t>
  </si>
  <si>
    <t>107.89M</t>
  </si>
  <si>
    <t>86.13M</t>
  </si>
  <si>
    <t>84.77M</t>
  </si>
  <si>
    <t>114.49M</t>
  </si>
  <si>
    <t>85.64M</t>
  </si>
  <si>
    <t>102.05M</t>
  </si>
  <si>
    <t>80.34M</t>
  </si>
  <si>
    <t>115.66M</t>
  </si>
  <si>
    <t>141.14M</t>
  </si>
  <si>
    <t>92.27M</t>
  </si>
  <si>
    <t>115.61M</t>
  </si>
  <si>
    <t>78.23M</t>
  </si>
  <si>
    <t>78.91M</t>
  </si>
  <si>
    <t>83.14M</t>
  </si>
  <si>
    <t>94.19M</t>
  </si>
  <si>
    <t>77.15M</t>
  </si>
  <si>
    <t>38.25M</t>
  </si>
  <si>
    <t>24.26M</t>
  </si>
  <si>
    <t>38.16M</t>
  </si>
  <si>
    <t>22.13M</t>
  </si>
  <si>
    <t>41.12M</t>
  </si>
  <si>
    <t>88.46M</t>
  </si>
  <si>
    <t>100.85M</t>
  </si>
  <si>
    <t>94.65M</t>
  </si>
  <si>
    <t>87.30M</t>
  </si>
  <si>
    <t>114.44M</t>
  </si>
  <si>
    <t>120.57M</t>
  </si>
  <si>
    <t>98.05M</t>
  </si>
  <si>
    <t>72.90M</t>
  </si>
  <si>
    <t>62.71M</t>
  </si>
  <si>
    <t>94.59M</t>
  </si>
  <si>
    <t>153.37M</t>
  </si>
  <si>
    <t>83.96M</t>
  </si>
  <si>
    <t>69.04M</t>
  </si>
  <si>
    <t>90.55M</t>
  </si>
  <si>
    <t>134.87M</t>
  </si>
  <si>
    <t>78.98M</t>
  </si>
  <si>
    <t>75.78M</t>
  </si>
  <si>
    <t>88.88M</t>
  </si>
  <si>
    <t>76.68M</t>
  </si>
  <si>
    <t>82.70M</t>
  </si>
  <si>
    <t>87.65M</t>
  </si>
  <si>
    <t>74.55M</t>
  </si>
  <si>
    <t>78.33M</t>
  </si>
  <si>
    <t>88.35M</t>
  </si>
  <si>
    <t>122.66M</t>
  </si>
  <si>
    <t>118.80M</t>
  </si>
  <si>
    <t>136.28M</t>
  </si>
  <si>
    <t>126.03M</t>
  </si>
  <si>
    <t>81.87M</t>
  </si>
  <si>
    <t>117.09M</t>
  </si>
  <si>
    <t>130.34M</t>
  </si>
  <si>
    <t>106.99M</t>
  </si>
  <si>
    <t>112.86M</t>
  </si>
  <si>
    <t>77.21M</t>
  </si>
  <si>
    <t>103.38M</t>
  </si>
  <si>
    <t>110.35M</t>
  </si>
  <si>
    <t>86.05M</t>
  </si>
  <si>
    <t>95.73M</t>
  </si>
  <si>
    <t>90.25M</t>
  </si>
  <si>
    <t>87.53M</t>
  </si>
  <si>
    <t>102.73M</t>
  </si>
  <si>
    <t>146.34M</t>
  </si>
  <si>
    <t>105.98M</t>
  </si>
  <si>
    <t>86.26M</t>
  </si>
  <si>
    <t>86.02M</t>
  </si>
  <si>
    <t>86.27M</t>
  </si>
  <si>
    <t>105.64M</t>
  </si>
  <si>
    <t>110.99M</t>
  </si>
  <si>
    <t>73.13M</t>
  </si>
  <si>
    <t>111.83M</t>
  </si>
  <si>
    <t>84.23M</t>
  </si>
  <si>
    <t>85.13M</t>
  </si>
  <si>
    <t>81.21M</t>
  </si>
  <si>
    <t>115.58M</t>
  </si>
  <si>
    <t>122.87M</t>
  </si>
  <si>
    <t>107.78M</t>
  </si>
  <si>
    <t>88.04M</t>
  </si>
  <si>
    <t>97.22M</t>
  </si>
  <si>
    <t>81.37M</t>
  </si>
  <si>
    <t>108.75M</t>
  </si>
  <si>
    <t>76.08M</t>
  </si>
  <si>
    <t>83.24M</t>
  </si>
  <si>
    <t>87.84M</t>
  </si>
  <si>
    <t>81.35M</t>
  </si>
  <si>
    <t>60.95M</t>
  </si>
  <si>
    <t>76.56M</t>
  </si>
  <si>
    <t>84.66M</t>
  </si>
  <si>
    <t>90.89M</t>
  </si>
  <si>
    <t>93.98M</t>
  </si>
  <si>
    <t>82.48M</t>
  </si>
  <si>
    <t>106.67M</t>
  </si>
  <si>
    <t>101.02M</t>
  </si>
  <si>
    <t>89.31M</t>
  </si>
  <si>
    <t>143.40M</t>
  </si>
  <si>
    <t>133.45M</t>
  </si>
  <si>
    <t>143.13M</t>
  </si>
  <si>
    <t>196.03M</t>
  </si>
  <si>
    <t>156.74M</t>
  </si>
  <si>
    <t>180.36M</t>
  </si>
  <si>
    <t>160.86M</t>
  </si>
  <si>
    <t>139.12M</t>
  </si>
  <si>
    <t>110.73M</t>
  </si>
  <si>
    <t>86.48M</t>
  </si>
  <si>
    <t>69.22M</t>
  </si>
  <si>
    <t>82.68M</t>
  </si>
  <si>
    <t>76.71M</t>
  </si>
  <si>
    <t>120.62M</t>
  </si>
  <si>
    <t>63.58M</t>
  </si>
  <si>
    <t>100.81M</t>
  </si>
  <si>
    <t>102.66M</t>
  </si>
  <si>
    <t>162.28M</t>
  </si>
  <si>
    <t>91.15M</t>
  </si>
  <si>
    <t>77.11M</t>
  </si>
  <si>
    <t>90.31M</t>
  </si>
  <si>
    <t>68.85M</t>
  </si>
  <si>
    <t>115.25M</t>
  </si>
  <si>
    <t>108.89M</t>
  </si>
  <si>
    <t>79.46M</t>
  </si>
  <si>
    <t>119.14M</t>
  </si>
  <si>
    <t>93.71M</t>
  </si>
  <si>
    <t>85.69M</t>
  </si>
  <si>
    <t>68.91M</t>
  </si>
  <si>
    <t>43.99M</t>
  </si>
  <si>
    <t>85.56M</t>
  </si>
  <si>
    <t>90.11M</t>
  </si>
  <si>
    <t>84.90M</t>
  </si>
  <si>
    <t>69.85M</t>
  </si>
  <si>
    <t>55.28M</t>
  </si>
  <si>
    <t>96.41M</t>
  </si>
  <si>
    <t>76.02M</t>
  </si>
  <si>
    <t>55.92M</t>
  </si>
  <si>
    <t>81.15M</t>
  </si>
  <si>
    <t>75.01M</t>
  </si>
  <si>
    <t>101.66M</t>
  </si>
  <si>
    <t>132.55M</t>
  </si>
  <si>
    <t>107.22M</t>
  </si>
  <si>
    <t>97.81M</t>
  </si>
  <si>
    <t>103.68M</t>
  </si>
  <si>
    <t>86.49M</t>
  </si>
  <si>
    <t>102.80M</t>
  </si>
  <si>
    <t>92.03M</t>
  </si>
  <si>
    <t>93.23M</t>
  </si>
  <si>
    <t>84.88M</t>
  </si>
  <si>
    <t>108.65M</t>
  </si>
  <si>
    <t>137.80M</t>
  </si>
  <si>
    <t>101.29M</t>
  </si>
  <si>
    <t>199.78M</t>
  </si>
  <si>
    <t>216.14M</t>
  </si>
  <si>
    <t>146.08M</t>
  </si>
  <si>
    <t>183.22M</t>
  </si>
  <si>
    <t>106.55M</t>
  </si>
  <si>
    <t>193.44M</t>
  </si>
  <si>
    <t>154.69M</t>
  </si>
  <si>
    <t>99.68M</t>
  </si>
  <si>
    <t>80.33M</t>
  </si>
  <si>
    <t>93.99M</t>
  </si>
  <si>
    <t>77.31M</t>
  </si>
  <si>
    <t>118.57M</t>
  </si>
  <si>
    <t>111.74M</t>
  </si>
  <si>
    <t>127.49M</t>
  </si>
  <si>
    <t>80.28M</t>
  </si>
  <si>
    <t>55.86M</t>
  </si>
  <si>
    <t>79.78M</t>
  </si>
  <si>
    <t>82.14M</t>
  </si>
  <si>
    <t>86.65M</t>
  </si>
  <si>
    <t>101.62M</t>
  </si>
  <si>
    <t>39.90M</t>
  </si>
  <si>
    <t>63.24M</t>
  </si>
  <si>
    <t>93.70M</t>
  </si>
  <si>
    <t>81.22M</t>
  </si>
  <si>
    <t>97.97M</t>
  </si>
  <si>
    <t>54.58M</t>
  </si>
  <si>
    <t>71.08M</t>
  </si>
  <si>
    <t>82.54M</t>
  </si>
  <si>
    <t>85.73M</t>
  </si>
  <si>
    <t>84.10M</t>
  </si>
  <si>
    <t>91.75M</t>
  </si>
  <si>
    <t>95.87M</t>
  </si>
  <si>
    <t>80.30M</t>
  </si>
  <si>
    <t>78.05M</t>
  </si>
  <si>
    <t>92.81M</t>
  </si>
  <si>
    <t>73.28M</t>
  </si>
  <si>
    <t>71.83M</t>
  </si>
  <si>
    <t>105.89M</t>
  </si>
  <si>
    <t>123.55M</t>
  </si>
  <si>
    <t>136.90M</t>
  </si>
  <si>
    <t>182.82M</t>
  </si>
  <si>
    <t>108.52M</t>
  </si>
  <si>
    <t>106.95M</t>
  </si>
  <si>
    <t>101.88M</t>
  </si>
  <si>
    <t>92.45M</t>
  </si>
  <si>
    <t>78.61M</t>
  </si>
  <si>
    <t>76.79M</t>
  </si>
  <si>
    <t>80.78M</t>
  </si>
  <si>
    <t>91.91M</t>
  </si>
  <si>
    <t>107.21M</t>
  </si>
  <si>
    <t>94.58M</t>
  </si>
  <si>
    <t>80.21M</t>
  </si>
  <si>
    <t>119.46M</t>
  </si>
  <si>
    <t>89.59M</t>
  </si>
  <si>
    <t>106.14M</t>
  </si>
  <si>
    <t>77.58M</t>
  </si>
  <si>
    <t>113.89M</t>
  </si>
  <si>
    <t>98.44M</t>
  </si>
  <si>
    <t>101.43M</t>
  </si>
  <si>
    <t>98.13M</t>
  </si>
  <si>
    <t>121.89M</t>
  </si>
  <si>
    <t>153.89M</t>
  </si>
  <si>
    <t>99.10M</t>
  </si>
  <si>
    <t>117.58M</t>
  </si>
  <si>
    <t>171.11M</t>
  </si>
  <si>
    <t>119.31M</t>
  </si>
  <si>
    <t>89.50M</t>
  </si>
  <si>
    <t>107.17M</t>
  </si>
  <si>
    <t>124.30M</t>
  </si>
  <si>
    <t>84.04M</t>
  </si>
  <si>
    <t>90.98M</t>
  </si>
  <si>
    <t>127.27M</t>
  </si>
  <si>
    <t>121.44M</t>
  </si>
  <si>
    <t>99.45M</t>
  </si>
  <si>
    <t>68.29M</t>
  </si>
  <si>
    <t>114.86M</t>
  </si>
  <si>
    <t>135.25M</t>
  </si>
  <si>
    <t>145.07M</t>
  </si>
  <si>
    <t>115.86M</t>
  </si>
  <si>
    <t>95.57M</t>
  </si>
  <si>
    <t>111.69M</t>
  </si>
  <si>
    <t>208.36M</t>
  </si>
  <si>
    <t>183.00M</t>
  </si>
  <si>
    <t>267.58M</t>
  </si>
  <si>
    <t>192.87M</t>
  </si>
  <si>
    <t>204.21M</t>
  </si>
  <si>
    <t>193.95M</t>
  </si>
  <si>
    <t>188.89M</t>
  </si>
  <si>
    <t>175.59M</t>
  </si>
  <si>
    <t>212.69M</t>
  </si>
  <si>
    <t>237.04M</t>
  </si>
  <si>
    <t>250.90M</t>
  </si>
  <si>
    <t>188.12M</t>
  </si>
  <si>
    <t>192.83M</t>
  </si>
  <si>
    <t>230.53M</t>
  </si>
  <si>
    <t>217.60M</t>
  </si>
  <si>
    <t>400.50M</t>
  </si>
  <si>
    <t>300.87M</t>
  </si>
  <si>
    <t>288.91M</t>
  </si>
  <si>
    <t>201.70M</t>
  </si>
  <si>
    <t>205.96M</t>
  </si>
  <si>
    <t>225.07M</t>
  </si>
  <si>
    <t>197.15M</t>
  </si>
  <si>
    <t>174.74M</t>
  </si>
  <si>
    <t>179.02M</t>
  </si>
  <si>
    <t>203.88M</t>
  </si>
  <si>
    <t>241.11M</t>
  </si>
  <si>
    <t>174.39M</t>
  </si>
  <si>
    <t>166.98M</t>
  </si>
  <si>
    <t>180.20M</t>
  </si>
  <si>
    <t>195.00M</t>
  </si>
  <si>
    <t>192.18M</t>
  </si>
  <si>
    <t>164.52M</t>
  </si>
  <si>
    <t>174.49M</t>
  </si>
  <si>
    <t>192.28M</t>
  </si>
  <si>
    <t>202.76M</t>
  </si>
  <si>
    <t>177.80M</t>
  </si>
  <si>
    <t>200.19M</t>
  </si>
  <si>
    <t>122.53M</t>
  </si>
  <si>
    <t>233.22M</t>
  </si>
  <si>
    <t>282.94M</t>
  </si>
  <si>
    <t>213.07M</t>
  </si>
  <si>
    <t>245.55M</t>
  </si>
  <si>
    <t>300.33M</t>
  </si>
  <si>
    <t>270.09M</t>
  </si>
  <si>
    <t>202.42M</t>
  </si>
  <si>
    <t>216.35M</t>
  </si>
  <si>
    <t>186.92M</t>
  </si>
  <si>
    <t>285.90M</t>
  </si>
  <si>
    <t>236.97M</t>
  </si>
  <si>
    <t>198.83M</t>
  </si>
  <si>
    <t>205.05M</t>
  </si>
  <si>
    <t>197.28M</t>
  </si>
  <si>
    <t>272.74M</t>
  </si>
  <si>
    <t>228.41M</t>
  </si>
  <si>
    <t>176.30M</t>
  </si>
  <si>
    <t>153.74M</t>
  </si>
  <si>
    <t>171.92M</t>
  </si>
  <si>
    <t>198.91M</t>
  </si>
  <si>
    <t>235.29M</t>
  </si>
  <si>
    <t>197.45M</t>
  </si>
  <si>
    <t>200.11M</t>
  </si>
  <si>
    <t>214.54M</t>
  </si>
  <si>
    <t>227.35M</t>
  </si>
  <si>
    <t>266.47M</t>
  </si>
  <si>
    <t>194.15M</t>
  </si>
  <si>
    <t>176.28M</t>
  </si>
  <si>
    <t>272.86M</t>
  </si>
  <si>
    <t>191.59M</t>
  </si>
  <si>
    <t>178.80M</t>
  </si>
  <si>
    <t>169.79M</t>
  </si>
  <si>
    <t>155.58M</t>
  </si>
  <si>
    <t>131.70M</t>
  </si>
  <si>
    <t>152.15M</t>
  </si>
  <si>
    <t>176.43M</t>
  </si>
  <si>
    <t>152.27M</t>
  </si>
  <si>
    <t>145.38M</t>
  </si>
  <si>
    <t>192.24M</t>
  </si>
  <si>
    <t>191.90M</t>
  </si>
  <si>
    <t>214.58M</t>
  </si>
  <si>
    <t>217.06M</t>
  </si>
  <si>
    <t>157.59M</t>
  </si>
  <si>
    <t>217.10M</t>
  </si>
  <si>
    <t>203.56M</t>
  </si>
  <si>
    <t>162.91M</t>
  </si>
  <si>
    <t>197.00M</t>
  </si>
  <si>
    <t>146.11M</t>
  </si>
  <si>
    <t>164.92M</t>
  </si>
  <si>
    <t>162.42M</t>
  </si>
  <si>
    <t>163.01M</t>
  </si>
  <si>
    <t>157.49M</t>
  </si>
  <si>
    <t>129.94M</t>
  </si>
  <si>
    <t>146.66M</t>
  </si>
  <si>
    <t>129.80M</t>
  </si>
  <si>
    <t>125.00M</t>
  </si>
  <si>
    <t>123.40M</t>
  </si>
  <si>
    <t>111.42M</t>
  </si>
  <si>
    <t>119.36M</t>
  </si>
  <si>
    <t>116.15M</t>
  </si>
  <si>
    <t>122.07M</t>
  </si>
  <si>
    <t>111.22M</t>
  </si>
  <si>
    <t>109.96M</t>
  </si>
  <si>
    <t>133.16M</t>
  </si>
  <si>
    <t>129.65M</t>
  </si>
  <si>
    <t>152.52M</t>
  </si>
  <si>
    <t>116.73M</t>
  </si>
  <si>
    <t>172.57M</t>
  </si>
  <si>
    <t>166.56M</t>
  </si>
  <si>
    <t>171.16M</t>
  </si>
  <si>
    <t>181.60M</t>
  </si>
  <si>
    <t>169.14M</t>
  </si>
  <si>
    <t>260.40M</t>
  </si>
  <si>
    <t>220.80M</t>
  </si>
  <si>
    <t>235.50M</t>
  </si>
  <si>
    <t>208.47M</t>
  </si>
  <si>
    <t>142.13M</t>
  </si>
  <si>
    <t>151.38M</t>
  </si>
  <si>
    <t>130.51M</t>
  </si>
  <si>
    <t>138.05M</t>
  </si>
  <si>
    <t>134.31M</t>
  </si>
  <si>
    <t>123.42M</t>
  </si>
  <si>
    <t>158.53M</t>
  </si>
  <si>
    <t>133.75M</t>
  </si>
  <si>
    <t>122.35M</t>
  </si>
  <si>
    <t>190.45M</t>
  </si>
  <si>
    <t>136.49M</t>
  </si>
  <si>
    <t>197.19M</t>
  </si>
  <si>
    <t>174.37M</t>
  </si>
  <si>
    <t>205.44M</t>
  </si>
  <si>
    <t>151.75M</t>
  </si>
  <si>
    <t>170.68M</t>
  </si>
  <si>
    <t>174.95M</t>
  </si>
  <si>
    <t>186.71M</t>
  </si>
  <si>
    <t>190.40M</t>
  </si>
  <si>
    <t>170.99M</t>
  </si>
  <si>
    <t>226.91M</t>
  </si>
  <si>
    <t>227.56M</t>
  </si>
  <si>
    <t>217.48M</t>
  </si>
  <si>
    <t>190.04M</t>
  </si>
  <si>
    <t>152.09M</t>
  </si>
  <si>
    <t>187.40M</t>
  </si>
  <si>
    <t>216.44M</t>
  </si>
  <si>
    <t>143.46M</t>
  </si>
  <si>
    <t>164.72M</t>
  </si>
  <si>
    <t>310.82M</t>
  </si>
  <si>
    <t>170.67M</t>
  </si>
  <si>
    <t>175.10M</t>
  </si>
  <si>
    <t>129.00M</t>
  </si>
  <si>
    <t>170.58M</t>
  </si>
  <si>
    <t>159.76M</t>
  </si>
  <si>
    <t>174.56M</t>
  </si>
  <si>
    <t>171.22M</t>
  </si>
  <si>
    <t>154.37M</t>
  </si>
  <si>
    <t>227.96M</t>
  </si>
  <si>
    <t>166.00M</t>
  </si>
  <si>
    <t>186.55M</t>
  </si>
  <si>
    <t>190.99M</t>
  </si>
  <si>
    <t>185.24M</t>
  </si>
  <si>
    <t>203.83M</t>
  </si>
  <si>
    <t>134.94M</t>
  </si>
  <si>
    <t>192.64M</t>
  </si>
  <si>
    <t>145.39M</t>
  </si>
  <si>
    <t>230.47M</t>
  </si>
  <si>
    <t>227.49M</t>
  </si>
  <si>
    <t>271.68M</t>
  </si>
  <si>
    <t>128.08M</t>
  </si>
  <si>
    <t>237.53M</t>
  </si>
  <si>
    <t>258.01M</t>
  </si>
  <si>
    <t>387.97M</t>
  </si>
  <si>
    <t>299.28M</t>
  </si>
  <si>
    <t>235.93M</t>
  </si>
  <si>
    <t>313.57M</t>
  </si>
  <si>
    <t>215.73M</t>
  </si>
  <si>
    <t>178.51M</t>
  </si>
  <si>
    <t>157.94M</t>
  </si>
  <si>
    <t>173.05M</t>
  </si>
  <si>
    <t>169.29M</t>
  </si>
  <si>
    <t>181.74M</t>
  </si>
  <si>
    <t>154.35M</t>
  </si>
  <si>
    <t>150.63M</t>
  </si>
  <si>
    <t>149.71M</t>
  </si>
  <si>
    <t>160.04M</t>
  </si>
  <si>
    <t>186.56M</t>
  </si>
  <si>
    <t>205.10M</t>
  </si>
  <si>
    <t>191.80M</t>
  </si>
  <si>
    <t>210.18M</t>
  </si>
  <si>
    <t>216.26M</t>
  </si>
  <si>
    <t>190.57M</t>
  </si>
  <si>
    <t>194.16M</t>
  </si>
  <si>
    <t>160.46M</t>
  </si>
  <si>
    <t>183.98M</t>
  </si>
  <si>
    <t>218.70M</t>
  </si>
  <si>
    <t>223.35M</t>
  </si>
  <si>
    <t>189.50M</t>
  </si>
  <si>
    <t>167.67M</t>
  </si>
  <si>
    <t>182.28M</t>
  </si>
  <si>
    <t>149.37M</t>
  </si>
  <si>
    <t>167.68M</t>
  </si>
  <si>
    <t>180.27M</t>
  </si>
  <si>
    <t>228.19M</t>
  </si>
  <si>
    <t>236.69M</t>
  </si>
  <si>
    <t>176.85M</t>
  </si>
  <si>
    <t>191.67M</t>
  </si>
  <si>
    <t>219.87M</t>
  </si>
  <si>
    <t>266.62M</t>
  </si>
  <si>
    <t>215.06M</t>
  </si>
  <si>
    <t>234.25M</t>
  </si>
  <si>
    <t>328.31M</t>
  </si>
  <si>
    <t>484.01M</t>
  </si>
  <si>
    <t>415.90M</t>
  </si>
  <si>
    <t>199.45M</t>
  </si>
  <si>
    <t>212.34M</t>
  </si>
  <si>
    <t>195.79M</t>
  </si>
  <si>
    <t>214.44M</t>
  </si>
  <si>
    <t>281.80M</t>
  </si>
  <si>
    <t>218.60M</t>
  </si>
  <si>
    <t>307.46M</t>
  </si>
  <si>
    <t>330.80M</t>
  </si>
  <si>
    <t>434.45M</t>
  </si>
  <si>
    <t>341.04M</t>
  </si>
  <si>
    <t>366.76M</t>
  </si>
  <si>
    <t>267.93M</t>
  </si>
  <si>
    <t>247.23M</t>
  </si>
  <si>
    <t>283.33M</t>
  </si>
  <si>
    <t>296.85M</t>
  </si>
  <si>
    <t>208.64M</t>
  </si>
  <si>
    <t>233.31M</t>
  </si>
  <si>
    <t>256.96M</t>
  </si>
  <si>
    <t>285.73M</t>
  </si>
  <si>
    <t>219.92M</t>
  </si>
  <si>
    <t>209.43M</t>
  </si>
  <si>
    <t>240.66M</t>
  </si>
  <si>
    <t>233.53M</t>
  </si>
  <si>
    <t>342.91M</t>
  </si>
  <si>
    <t>375.99M</t>
  </si>
  <si>
    <t>271.12M</t>
  </si>
  <si>
    <t>221.58M</t>
  </si>
  <si>
    <t>215.09M</t>
  </si>
  <si>
    <t>213.53M</t>
  </si>
  <si>
    <t>262.73M</t>
  </si>
  <si>
    <t>253.81M</t>
  </si>
  <si>
    <t>239.07M</t>
  </si>
  <si>
    <t>112.26M</t>
  </si>
  <si>
    <t>196.68M</t>
  </si>
  <si>
    <t>190.84M</t>
  </si>
  <si>
    <t>199.14M</t>
  </si>
  <si>
    <t>206.47M</t>
  </si>
  <si>
    <t>142.10M</t>
  </si>
  <si>
    <t>167.08M</t>
  </si>
  <si>
    <t>195.49M</t>
  </si>
  <si>
    <t>204.97M</t>
  </si>
  <si>
    <t>276.40M</t>
  </si>
  <si>
    <t>307.35M</t>
  </si>
  <si>
    <t>334.41M</t>
  </si>
  <si>
    <t>304.02M</t>
  </si>
  <si>
    <t>241.53M</t>
  </si>
  <si>
    <t>236.21M</t>
  </si>
  <si>
    <t>181.88M</t>
  </si>
  <si>
    <t>189.15M</t>
  </si>
  <si>
    <t>202.72M</t>
  </si>
  <si>
    <t>167.20M</t>
  </si>
  <si>
    <t>153.71M</t>
  </si>
  <si>
    <t>151.11M</t>
  </si>
  <si>
    <t>176.65M</t>
  </si>
  <si>
    <t>192.89M</t>
  </si>
  <si>
    <t>295.31M</t>
  </si>
  <si>
    <t>126.64M</t>
  </si>
  <si>
    <t>160.15M</t>
  </si>
  <si>
    <t>145.67M</t>
  </si>
  <si>
    <t>130.08M</t>
  </si>
  <si>
    <t>178.27M</t>
  </si>
  <si>
    <t>147.29M</t>
  </si>
  <si>
    <t>163.08M</t>
  </si>
  <si>
    <t>147.20M</t>
  </si>
  <si>
    <t>175.15M</t>
  </si>
  <si>
    <t>148.30M</t>
  </si>
  <si>
    <t>184.51M</t>
  </si>
  <si>
    <t>139.13M</t>
  </si>
  <si>
    <t>183.17M</t>
  </si>
  <si>
    <t>196.60M</t>
  </si>
  <si>
    <t>203.34M</t>
  </si>
  <si>
    <t>168.54M</t>
  </si>
  <si>
    <t>194.31M</t>
  </si>
  <si>
    <t>94.00M</t>
  </si>
  <si>
    <t>166.76M</t>
  </si>
  <si>
    <t>262.00M</t>
  </si>
  <si>
    <t>243.27M</t>
  </si>
  <si>
    <t>201.76M</t>
  </si>
  <si>
    <t>293.90M</t>
  </si>
  <si>
    <t>332.55M</t>
  </si>
  <si>
    <t>238.77M</t>
  </si>
  <si>
    <t>327.63M</t>
  </si>
  <si>
    <t>342.29M</t>
  </si>
  <si>
    <t>265.66M</t>
  </si>
  <si>
    <t>187.77M</t>
  </si>
  <si>
    <t>188.92M</t>
  </si>
  <si>
    <t>152.11M</t>
  </si>
  <si>
    <t>188.41M</t>
  </si>
  <si>
    <t>137.07M</t>
  </si>
  <si>
    <t>142.65M</t>
  </si>
  <si>
    <t>138.81M</t>
  </si>
  <si>
    <t>149.03M</t>
  </si>
  <si>
    <t>164.63M</t>
  </si>
  <si>
    <t>176.42M</t>
  </si>
  <si>
    <t>221.97M</t>
  </si>
  <si>
    <t>176.37M</t>
  </si>
  <si>
    <t>359.44M</t>
  </si>
  <si>
    <t>646.20M</t>
  </si>
  <si>
    <t>339.12M</t>
  </si>
  <si>
    <t>280.13M</t>
  </si>
  <si>
    <t>221.14M</t>
  </si>
  <si>
    <t>397.54M</t>
  </si>
  <si>
    <t>229.50M</t>
  </si>
  <si>
    <t>228.07M</t>
  </si>
  <si>
    <t>179.92M</t>
  </si>
  <si>
    <t>228.64M</t>
  </si>
  <si>
    <t>232.23M</t>
  </si>
  <si>
    <t>281.79M</t>
  </si>
  <si>
    <t>201.80M</t>
  </si>
  <si>
    <t>237.17M</t>
  </si>
  <si>
    <t>399.05M</t>
  </si>
  <si>
    <t>406.70M</t>
  </si>
  <si>
    <t>397.01M</t>
  </si>
  <si>
    <t>283.83M</t>
  </si>
  <si>
    <t>288.50M</t>
  </si>
  <si>
    <t>275.26M</t>
  </si>
  <si>
    <t>296.28M</t>
  </si>
  <si>
    <t>466.57M</t>
  </si>
  <si>
    <t>264.76M</t>
  </si>
  <si>
    <t>302.97M</t>
  </si>
  <si>
    <t>260.95M</t>
  </si>
  <si>
    <t>223.68M</t>
  </si>
  <si>
    <t>225.79M</t>
  </si>
  <si>
    <t>346.51M</t>
  </si>
  <si>
    <t>343.20M</t>
  </si>
  <si>
    <t>218.94M</t>
  </si>
  <si>
    <t>223.51M</t>
  </si>
  <si>
    <t>225.21M</t>
  </si>
  <si>
    <t>241.10M</t>
  </si>
  <si>
    <t>274.01M</t>
  </si>
  <si>
    <t>342.02M</t>
  </si>
  <si>
    <t>560.47M</t>
  </si>
  <si>
    <t>363.67M</t>
  </si>
  <si>
    <t>329.18M</t>
  </si>
  <si>
    <t>186.70M</t>
  </si>
  <si>
    <t>138.26M</t>
  </si>
  <si>
    <t>162.81M</t>
  </si>
  <si>
    <t>191.89M</t>
  </si>
  <si>
    <t>358.45M</t>
  </si>
  <si>
    <t>177.96M</t>
  </si>
  <si>
    <t>161.68M</t>
  </si>
  <si>
    <t>183.24M</t>
  </si>
  <si>
    <t>165.90M</t>
  </si>
  <si>
    <t>159.26M</t>
  </si>
  <si>
    <t>165.29M</t>
  </si>
  <si>
    <t>260.53M</t>
  </si>
  <si>
    <t>230.07M</t>
  </si>
  <si>
    <t>237.63M</t>
  </si>
  <si>
    <t>264.20M</t>
  </si>
  <si>
    <t>209.48M</t>
  </si>
  <si>
    <t>145.00M</t>
  </si>
  <si>
    <t>150.42M</t>
  </si>
  <si>
    <t>164.86M</t>
  </si>
  <si>
    <t>118.32M</t>
  </si>
  <si>
    <t>128.94M</t>
  </si>
  <si>
    <t>161.65M</t>
  </si>
  <si>
    <t>153.03M</t>
  </si>
  <si>
    <t>163.20M</t>
  </si>
  <si>
    <t>166.49M</t>
  </si>
  <si>
    <t>226.22M</t>
  </si>
  <si>
    <t>242.71M</t>
  </si>
  <si>
    <t>166.81M</t>
  </si>
  <si>
    <t>180.35M</t>
  </si>
  <si>
    <t>176.60M</t>
  </si>
  <si>
    <t>180.31M</t>
  </si>
  <si>
    <t>178.33M</t>
  </si>
  <si>
    <t>202.89M</t>
  </si>
  <si>
    <t>179.80M</t>
  </si>
  <si>
    <t>262.25M</t>
  </si>
  <si>
    <t>239.53M</t>
  </si>
  <si>
    <t>281.07M</t>
  </si>
  <si>
    <t>260.29M</t>
  </si>
  <si>
    <t>305.99M</t>
  </si>
  <si>
    <t>246.53M</t>
  </si>
  <si>
    <t>224.19M</t>
  </si>
  <si>
    <t>229.78M</t>
  </si>
  <si>
    <t>121.84M</t>
  </si>
  <si>
    <t>209.39M</t>
  </si>
  <si>
    <t>204.78M</t>
  </si>
  <si>
    <t>317.74M</t>
  </si>
  <si>
    <t>169.58M</t>
  </si>
  <si>
    <t>114.76M</t>
  </si>
  <si>
    <t>177.15M</t>
  </si>
  <si>
    <t>110.18M</t>
  </si>
  <si>
    <t>190.93M</t>
  </si>
  <si>
    <t>162.06M</t>
  </si>
  <si>
    <t>182.96M</t>
  </si>
  <si>
    <t>252.15M</t>
  </si>
  <si>
    <t>274.61M</t>
  </si>
  <si>
    <t>190.23M</t>
  </si>
  <si>
    <t>176.74M</t>
  </si>
  <si>
    <t>185.00M</t>
  </si>
  <si>
    <t>233.47M</t>
  </si>
  <si>
    <t>187.47M</t>
  </si>
  <si>
    <t>233.15M</t>
  </si>
  <si>
    <t>224.72M</t>
  </si>
  <si>
    <t>196.32M</t>
  </si>
  <si>
    <t>224.54M</t>
  </si>
  <si>
    <t>181.65M</t>
  </si>
  <si>
    <t>227.60M</t>
  </si>
  <si>
    <t>213.83M</t>
  </si>
  <si>
    <t>237.51M</t>
  </si>
  <si>
    <t>241.77M</t>
  </si>
  <si>
    <t>294.93M</t>
  </si>
  <si>
    <t>246.22M</t>
  </si>
  <si>
    <t>234.71M</t>
  </si>
  <si>
    <t>219.97M</t>
  </si>
  <si>
    <t>279.63M</t>
  </si>
  <si>
    <t>434.59M</t>
  </si>
  <si>
    <t>341.24M</t>
  </si>
  <si>
    <t>391.58M</t>
  </si>
  <si>
    <t>192.02M</t>
  </si>
  <si>
    <t>272.30M</t>
  </si>
  <si>
    <t>176.99M</t>
  </si>
  <si>
    <t>193.59M</t>
  </si>
  <si>
    <t>201.17M</t>
  </si>
  <si>
    <t>178.49M</t>
  </si>
  <si>
    <t>194.08M</t>
  </si>
  <si>
    <t>165.08M</t>
  </si>
  <si>
    <t>182.33M</t>
  </si>
  <si>
    <t>193.75M</t>
  </si>
  <si>
    <t>186.73M</t>
  </si>
  <si>
    <t>166.94M</t>
  </si>
  <si>
    <t>232.46M</t>
  </si>
  <si>
    <t>231.64M</t>
  </si>
  <si>
    <t>364.03M</t>
  </si>
  <si>
    <t>178.61M</t>
  </si>
  <si>
    <t>212.68M</t>
  </si>
  <si>
    <t>209.56M</t>
  </si>
  <si>
    <t>185.88M</t>
  </si>
  <si>
    <t>164.99M</t>
  </si>
  <si>
    <t>177.36M</t>
  </si>
  <si>
    <t>156.25M</t>
  </si>
  <si>
    <t>164.09M</t>
  </si>
  <si>
    <t>153.58M</t>
  </si>
  <si>
    <t>164.31M</t>
  </si>
  <si>
    <t>166.04M</t>
  </si>
  <si>
    <t>210.24M</t>
  </si>
  <si>
    <t>208.84M</t>
  </si>
  <si>
    <t>159.35M</t>
  </si>
  <si>
    <t>239.20M</t>
  </si>
  <si>
    <t>204.23M</t>
  </si>
  <si>
    <t>220.34M</t>
  </si>
  <si>
    <t>199.51M</t>
  </si>
  <si>
    <t>155.71M</t>
  </si>
  <si>
    <t>199.72M</t>
  </si>
  <si>
    <t>205.53M</t>
  </si>
  <si>
    <t>204.27M</t>
  </si>
  <si>
    <t>234.87M</t>
  </si>
  <si>
    <t>206.42M</t>
  </si>
  <si>
    <t>199.86M</t>
  </si>
  <si>
    <t>184.04M</t>
  </si>
  <si>
    <t>208.26M</t>
  </si>
  <si>
    <t>199.83M</t>
  </si>
  <si>
    <t>177.51M</t>
  </si>
  <si>
    <t>191.57M</t>
  </si>
  <si>
    <t>278.05M</t>
  </si>
  <si>
    <t>234.91M</t>
  </si>
  <si>
    <t>236.52M</t>
  </si>
  <si>
    <t>219.08M</t>
  </si>
  <si>
    <t>222.08M</t>
  </si>
  <si>
    <t>273.93M</t>
  </si>
  <si>
    <t>207.50M</t>
  </si>
  <si>
    <t>165.18M</t>
  </si>
  <si>
    <t>197.29M</t>
  </si>
  <si>
    <t>177.35M</t>
  </si>
  <si>
    <t>182.03M</t>
  </si>
  <si>
    <t>173.78M</t>
  </si>
  <si>
    <t>213.33M</t>
  </si>
  <si>
    <t>143.36M</t>
  </si>
  <si>
    <t>164.13M</t>
  </si>
  <si>
    <t>223.42M</t>
  </si>
  <si>
    <t>197.27M</t>
  </si>
  <si>
    <t>191.53M</t>
  </si>
  <si>
    <t>239.90M</t>
  </si>
  <si>
    <t>92.26M</t>
  </si>
  <si>
    <t>195.88M</t>
  </si>
  <si>
    <t>140.31M</t>
  </si>
  <si>
    <t>155.49M</t>
  </si>
  <si>
    <t>135.64M</t>
  </si>
  <si>
    <t>151.50M</t>
  </si>
  <si>
    <t>149.06M</t>
  </si>
  <si>
    <t>114.51M</t>
  </si>
  <si>
    <t>230.20M</t>
  </si>
  <si>
    <t>246.83M</t>
  </si>
  <si>
    <t>252.34M</t>
  </si>
  <si>
    <t>257.27M</t>
  </si>
  <si>
    <t>279.21M</t>
  </si>
  <si>
    <t>227.83M</t>
  </si>
  <si>
    <t>224.66M</t>
  </si>
  <si>
    <t>291.94M</t>
  </si>
  <si>
    <t>219.38M</t>
  </si>
  <si>
    <t>279.34M</t>
  </si>
  <si>
    <t>280.62M</t>
  </si>
  <si>
    <t>261.10M</t>
  </si>
  <si>
    <t>236.13M</t>
  </si>
  <si>
    <t>174.17M</t>
  </si>
  <si>
    <t>229.96M</t>
  </si>
  <si>
    <t>369.11M</t>
  </si>
  <si>
    <t>374.60M</t>
  </si>
  <si>
    <t>189.52M</t>
  </si>
  <si>
    <t>235.65M</t>
  </si>
  <si>
    <t>158.35M</t>
  </si>
  <si>
    <t>180.95M</t>
  </si>
  <si>
    <t>199.00M</t>
  </si>
  <si>
    <t>172.33M</t>
  </si>
  <si>
    <t>212.14M</t>
  </si>
  <si>
    <t>433.28M</t>
  </si>
  <si>
    <t>486.97M</t>
  </si>
  <si>
    <t>231.07M</t>
  </si>
  <si>
    <t>233.66M</t>
  </si>
  <si>
    <t>224.23M</t>
  </si>
  <si>
    <t>327.65M</t>
  </si>
  <si>
    <t>337.14M</t>
  </si>
  <si>
    <t>282.50M</t>
  </si>
  <si>
    <t>191.87M</t>
  </si>
  <si>
    <t>141.11M</t>
  </si>
  <si>
    <t>229.94M</t>
  </si>
  <si>
    <t>201.09M</t>
  </si>
  <si>
    <t>171.85M</t>
  </si>
  <si>
    <t>180.96M</t>
  </si>
  <si>
    <t>232.80M</t>
  </si>
  <si>
    <t>233.13M</t>
  </si>
  <si>
    <t>226.20M</t>
  </si>
  <si>
    <t>227.29M</t>
  </si>
  <si>
    <t>209.31M</t>
  </si>
  <si>
    <t>272.21M</t>
  </si>
  <si>
    <t>223.83M</t>
  </si>
  <si>
    <t>189.11M</t>
  </si>
  <si>
    <t>203.32M</t>
  </si>
  <si>
    <t>160.97M</t>
  </si>
  <si>
    <t>178.85M</t>
  </si>
  <si>
    <t>252.64M</t>
  </si>
  <si>
    <t>269.55M</t>
  </si>
  <si>
    <t>192.80M</t>
  </si>
  <si>
    <t>170.13M</t>
  </si>
  <si>
    <t>210.13M</t>
  </si>
  <si>
    <t>173.55M</t>
  </si>
  <si>
    <t>164.58M</t>
  </si>
  <si>
    <t>179.90M</t>
  </si>
  <si>
    <t>162.50M</t>
  </si>
  <si>
    <t>201.78M</t>
  </si>
  <si>
    <t>186.01M</t>
  </si>
  <si>
    <t>184.92M</t>
  </si>
  <si>
    <t>179.41M</t>
  </si>
  <si>
    <t>197.07M</t>
  </si>
  <si>
    <t>159.36M</t>
  </si>
  <si>
    <t>166.33M</t>
  </si>
  <si>
    <t>198.56M</t>
  </si>
  <si>
    <t>216.23M</t>
  </si>
  <si>
    <t>211.61M</t>
  </si>
  <si>
    <t>232.36M</t>
  </si>
  <si>
    <t>197.57M</t>
  </si>
  <si>
    <t>196.15M</t>
  </si>
  <si>
    <t>305.43M</t>
  </si>
  <si>
    <t>205.60M</t>
  </si>
  <si>
    <t>248.03M</t>
  </si>
  <si>
    <t>198.34M</t>
  </si>
  <si>
    <t>138.77M</t>
  </si>
  <si>
    <t>159.72M</t>
  </si>
  <si>
    <t>220.15M</t>
  </si>
  <si>
    <t>233.26M</t>
  </si>
  <si>
    <t>169.16M</t>
  </si>
  <si>
    <t>168.67M</t>
  </si>
  <si>
    <t>177.28M</t>
  </si>
  <si>
    <t>185.48M</t>
  </si>
  <si>
    <t>191.65M</t>
  </si>
  <si>
    <t>168.62M</t>
  </si>
  <si>
    <t>174.07M</t>
  </si>
  <si>
    <t>228.81M</t>
  </si>
  <si>
    <t>202.92M</t>
  </si>
  <si>
    <t>209.67M</t>
  </si>
  <si>
    <t>271.40M</t>
  </si>
  <si>
    <t>193.06M</t>
  </si>
  <si>
    <t>227.98M</t>
  </si>
  <si>
    <t>305.31M</t>
  </si>
  <si>
    <t>158.14M</t>
  </si>
  <si>
    <t>164.88M</t>
  </si>
  <si>
    <t>168.63M</t>
  </si>
  <si>
    <t>329.76M</t>
  </si>
  <si>
    <t>132.11M</t>
  </si>
  <si>
    <t>187.13M</t>
  </si>
  <si>
    <t>155.81M</t>
  </si>
  <si>
    <t>190.46M</t>
  </si>
  <si>
    <t>208.12M</t>
  </si>
  <si>
    <t>163.37M</t>
  </si>
  <si>
    <t>191.50M</t>
  </si>
  <si>
    <t>232.72M</t>
  </si>
  <si>
    <t>167.87M</t>
  </si>
  <si>
    <t>180.67M</t>
  </si>
  <si>
    <t>233.50M</t>
  </si>
  <si>
    <t>179.64M</t>
  </si>
  <si>
    <t>201.88M</t>
  </si>
  <si>
    <t>162.78M</t>
  </si>
  <si>
    <t>166.80M</t>
  </si>
  <si>
    <t>187.07M</t>
  </si>
  <si>
    <t>160.38M</t>
  </si>
  <si>
    <t>159.46M</t>
  </si>
  <si>
    <t>193.28M</t>
  </si>
  <si>
    <t>157.46M</t>
  </si>
  <si>
    <t>137.25M</t>
  </si>
  <si>
    <t>191.64M</t>
  </si>
  <si>
    <t>232.42M</t>
  </si>
  <si>
    <t>197.65M</t>
  </si>
  <si>
    <t>235.88M</t>
  </si>
  <si>
    <t>413.60M</t>
  </si>
  <si>
    <t>198.75M</t>
  </si>
  <si>
    <t>156.60M</t>
  </si>
  <si>
    <t>307.52M</t>
  </si>
  <si>
    <t>284.49M</t>
  </si>
  <si>
    <t>237.75M</t>
  </si>
  <si>
    <t>198.77M</t>
  </si>
  <si>
    <t>205.27M</t>
  </si>
  <si>
    <t>235.24M</t>
  </si>
  <si>
    <t>192.21M</t>
  </si>
  <si>
    <t>193.63M</t>
  </si>
  <si>
    <t>221.42M</t>
  </si>
  <si>
    <t>152.53M</t>
  </si>
  <si>
    <t>188.01M</t>
  </si>
  <si>
    <t>252.75M</t>
  </si>
  <si>
    <t>173.76M</t>
  </si>
  <si>
    <t>207.48M</t>
  </si>
  <si>
    <t>250.03M</t>
  </si>
  <si>
    <t>189.25M</t>
  </si>
  <si>
    <t>247.51M</t>
  </si>
  <si>
    <t>276.45M</t>
  </si>
  <si>
    <t>209.98M</t>
  </si>
  <si>
    <t>206.30M</t>
  </si>
  <si>
    <t>192.98M</t>
  </si>
  <si>
    <t>210.85M</t>
  </si>
  <si>
    <t>302.44M</t>
  </si>
  <si>
    <t>327.89M</t>
  </si>
  <si>
    <t>285.44M</t>
  </si>
  <si>
    <t>158.49M</t>
  </si>
  <si>
    <t>321.84M</t>
  </si>
  <si>
    <t>465.25M</t>
  </si>
  <si>
    <t>252.85M</t>
  </si>
  <si>
    <t>170.27M</t>
  </si>
  <si>
    <t>173.26M</t>
  </si>
  <si>
    <t>129.54M</t>
  </si>
  <si>
    <t>211.64M</t>
  </si>
  <si>
    <t>150.88M</t>
  </si>
  <si>
    <t>226.55M</t>
  </si>
  <si>
    <t>234.09M</t>
  </si>
  <si>
    <t>220.61M</t>
  </si>
  <si>
    <t>195.23M</t>
  </si>
  <si>
    <t>257.36M</t>
  </si>
  <si>
    <t>218.43M</t>
  </si>
  <si>
    <t>245.97M</t>
  </si>
  <si>
    <t>198.84M</t>
  </si>
  <si>
    <t>243.23M</t>
  </si>
  <si>
    <t>183.93M</t>
  </si>
  <si>
    <t>188.02M</t>
  </si>
  <si>
    <t>202.09M</t>
  </si>
  <si>
    <t>241.34M</t>
  </si>
  <si>
    <t>202.64M</t>
  </si>
  <si>
    <t>188.04M</t>
  </si>
  <si>
    <t>223.24M</t>
  </si>
  <si>
    <t>308.47M</t>
  </si>
  <si>
    <t>219.35M</t>
  </si>
  <si>
    <t>240.90M</t>
  </si>
  <si>
    <t>199.81M</t>
  </si>
  <si>
    <t>202.20M</t>
  </si>
  <si>
    <t>268.01M</t>
  </si>
  <si>
    <t>354.64M</t>
  </si>
  <si>
    <t>342.79M</t>
  </si>
  <si>
    <t>227.80M</t>
  </si>
  <si>
    <t>182.56M</t>
  </si>
  <si>
    <t>212.58M</t>
  </si>
  <si>
    <t>161.96M</t>
  </si>
  <si>
    <t>254.13M</t>
  </si>
  <si>
    <t>198.57M</t>
  </si>
  <si>
    <t>144.22M</t>
  </si>
  <si>
    <t>141.55M</t>
  </si>
  <si>
    <t>159.15M</t>
  </si>
  <si>
    <t>207.36M</t>
  </si>
  <si>
    <t>229.18M</t>
  </si>
  <si>
    <t>185.63M</t>
  </si>
  <si>
    <t>161.50M</t>
  </si>
  <si>
    <t>208.67M</t>
  </si>
  <si>
    <t>174.44M</t>
  </si>
  <si>
    <t>192.75M</t>
  </si>
  <si>
    <t>187.27M</t>
  </si>
  <si>
    <t>185.33M</t>
  </si>
  <si>
    <t>206.68M</t>
  </si>
  <si>
    <t>217.12M</t>
  </si>
  <si>
    <t>252.12M</t>
  </si>
  <si>
    <t>199.25M</t>
  </si>
  <si>
    <t>210.30M</t>
  </si>
  <si>
    <t>227.02M</t>
  </si>
  <si>
    <t>210.10M</t>
  </si>
  <si>
    <t>241.76M</t>
  </si>
  <si>
    <t>256.64M</t>
  </si>
  <si>
    <t>221.75M</t>
  </si>
  <si>
    <t>279.55M</t>
  </si>
  <si>
    <t>328.46M</t>
  </si>
  <si>
    <t>251.78M</t>
  </si>
  <si>
    <t>314.43M</t>
  </si>
  <si>
    <t>308.50M</t>
  </si>
  <si>
    <t>279.97M</t>
  </si>
  <si>
    <t>303.76M</t>
  </si>
  <si>
    <t>250.86M</t>
  </si>
  <si>
    <t>295.81M</t>
  </si>
  <si>
    <t>258.47M</t>
  </si>
  <si>
    <t>324.37M</t>
  </si>
  <si>
    <t>366.48M</t>
  </si>
  <si>
    <t>542.47M</t>
  </si>
  <si>
    <t>328.96M</t>
  </si>
  <si>
    <t>218.59M</t>
  </si>
  <si>
    <t>255.80M</t>
  </si>
  <si>
    <t>253.45M</t>
  </si>
  <si>
    <t>249.86M</t>
  </si>
  <si>
    <t>242.57M</t>
  </si>
  <si>
    <t>211.01M</t>
  </si>
  <si>
    <t>278.87M</t>
  </si>
  <si>
    <t>331.13M</t>
  </si>
  <si>
    <t>248.16M</t>
  </si>
  <si>
    <t>213.44M</t>
  </si>
  <si>
    <t>190.25M</t>
  </si>
  <si>
    <t>218.93M</t>
  </si>
  <si>
    <t>321.16M</t>
  </si>
  <si>
    <t>109.93M</t>
  </si>
  <si>
    <t>221.24M</t>
  </si>
  <si>
    <t>216.59M</t>
  </si>
  <si>
    <t>212.54M</t>
  </si>
  <si>
    <t>151.31M</t>
  </si>
  <si>
    <t>190.92M</t>
  </si>
  <si>
    <t>179.36M</t>
  </si>
  <si>
    <t>232.58M</t>
  </si>
  <si>
    <t>269.29M</t>
  </si>
  <si>
    <t>292.86M</t>
  </si>
  <si>
    <t>218.09M</t>
  </si>
  <si>
    <t>260.15M</t>
  </si>
  <si>
    <t>273.36M</t>
  </si>
  <si>
    <t>291.84M</t>
  </si>
  <si>
    <t>273.98M</t>
  </si>
  <si>
    <t>332.16M</t>
  </si>
  <si>
    <t>294.01M</t>
  </si>
  <si>
    <t>235.95M</t>
  </si>
  <si>
    <t>282.54M</t>
  </si>
  <si>
    <t>294.97M</t>
  </si>
  <si>
    <t>275.85M</t>
  </si>
  <si>
    <t>323.10M</t>
  </si>
  <si>
    <t>327.76M</t>
  </si>
  <si>
    <t>192.10M</t>
  </si>
  <si>
    <t>320.65M</t>
  </si>
  <si>
    <t>218.37M</t>
  </si>
  <si>
    <t>282.37M</t>
  </si>
  <si>
    <t>205.08M</t>
  </si>
  <si>
    <t>221.23M</t>
  </si>
  <si>
    <t>225.87M</t>
  </si>
  <si>
    <t>230.11M</t>
  </si>
  <si>
    <t>365.30M</t>
  </si>
  <si>
    <t>303.95M</t>
  </si>
  <si>
    <t>206.24M</t>
  </si>
  <si>
    <t>232.77M</t>
  </si>
  <si>
    <t>268.69M</t>
  </si>
  <si>
    <t>334.69M</t>
  </si>
  <si>
    <t>364.31M</t>
  </si>
  <si>
    <t>429.30M</t>
  </si>
  <si>
    <t>284.06M</t>
  </si>
  <si>
    <t>286.19M</t>
  </si>
  <si>
    <t>294.84M</t>
  </si>
  <si>
    <t>213.08M</t>
  </si>
  <si>
    <t>155.12M</t>
  </si>
  <si>
    <t>280.07M</t>
  </si>
  <si>
    <t>420.86M</t>
  </si>
  <si>
    <t>304.05M</t>
  </si>
  <si>
    <t>247.56M</t>
  </si>
  <si>
    <t>276.20M</t>
  </si>
  <si>
    <t>323.37M</t>
  </si>
  <si>
    <t>235.92M</t>
  </si>
  <si>
    <t>259.00M</t>
  </si>
  <si>
    <t>192.76M</t>
  </si>
  <si>
    <t>217.38M</t>
  </si>
  <si>
    <t>263.54M</t>
  </si>
  <si>
    <t>213.23M</t>
  </si>
  <si>
    <t>188.14M</t>
  </si>
  <si>
    <t>206.63M</t>
  </si>
  <si>
    <t>163.54M</t>
  </si>
  <si>
    <t>200.33M</t>
  </si>
  <si>
    <t>179.75M</t>
  </si>
  <si>
    <t>192.37M</t>
  </si>
  <si>
    <t>207.66M</t>
  </si>
  <si>
    <t>210.83M</t>
  </si>
  <si>
    <t>236.79M</t>
  </si>
  <si>
    <t>210.69M</t>
  </si>
  <si>
    <t>167.61M</t>
  </si>
  <si>
    <t>168.69M</t>
  </si>
  <si>
    <t>233.51M</t>
  </si>
  <si>
    <t>243.41M</t>
  </si>
  <si>
    <t>145.28M</t>
  </si>
  <si>
    <t>242.29M</t>
  </si>
  <si>
    <t>166.64M</t>
  </si>
  <si>
    <t>159.54M</t>
  </si>
  <si>
    <t>168.87M</t>
  </si>
  <si>
    <t>246.97M</t>
  </si>
  <si>
    <t>213.42M</t>
  </si>
  <si>
    <t>276.83M</t>
  </si>
  <si>
    <t>203.80M</t>
  </si>
  <si>
    <t>251.82M</t>
  </si>
  <si>
    <t>172.27M</t>
  </si>
  <si>
    <t>193.47M</t>
  </si>
  <si>
    <t>220.09M</t>
  </si>
  <si>
    <t>199.56M</t>
  </si>
  <si>
    <t>191.04M</t>
  </si>
  <si>
    <t>273.73M</t>
  </si>
  <si>
    <t>267.36M</t>
  </si>
  <si>
    <t>361.17M</t>
  </si>
  <si>
    <t>536.30M</t>
  </si>
  <si>
    <t>270.56M</t>
  </si>
  <si>
    <t>273.27M</t>
  </si>
  <si>
    <t>235.74M</t>
  </si>
  <si>
    <t>376.12M</t>
  </si>
  <si>
    <t>309.33M</t>
  </si>
  <si>
    <t>273.16M</t>
  </si>
  <si>
    <t>282.32M</t>
  </si>
  <si>
    <t>322.09M</t>
  </si>
  <si>
    <t>504.16M</t>
  </si>
  <si>
    <t>283.21M</t>
  </si>
  <si>
    <t>304.06M</t>
  </si>
  <si>
    <t>272.12M</t>
  </si>
  <si>
    <t>235.28M</t>
  </si>
  <si>
    <t>165.63M</t>
  </si>
  <si>
    <t>190.65M</t>
  </si>
  <si>
    <t>242.14M</t>
  </si>
  <si>
    <t>199.26M</t>
  </si>
  <si>
    <t>148.64M</t>
  </si>
  <si>
    <t>168.85M</t>
  </si>
  <si>
    <t>199.34M</t>
  </si>
  <si>
    <t>227.51M</t>
  </si>
  <si>
    <t>246.90M</t>
  </si>
  <si>
    <t>199.70M</t>
  </si>
  <si>
    <t>233.05M</t>
  </si>
  <si>
    <t>241.16M</t>
  </si>
  <si>
    <t>323.83M</t>
  </si>
  <si>
    <t>312.14M</t>
  </si>
  <si>
    <t>284.75M</t>
  </si>
  <si>
    <t>209.75M</t>
  </si>
  <si>
    <t>193.24M</t>
  </si>
  <si>
    <t>199.88M</t>
  </si>
  <si>
    <t>236.43M</t>
  </si>
  <si>
    <t>274.52M</t>
  </si>
  <si>
    <t>272.15M</t>
  </si>
  <si>
    <t>279.15M</t>
  </si>
  <si>
    <t>161.18M</t>
  </si>
  <si>
    <t>195.83M</t>
  </si>
  <si>
    <t>314.75M</t>
  </si>
  <si>
    <t>494.19M</t>
  </si>
  <si>
    <t>302.70M</t>
  </si>
  <si>
    <t>190.96M</t>
  </si>
  <si>
    <t>276.82M</t>
  </si>
  <si>
    <t>183.82M</t>
  </si>
  <si>
    <t>224.34M</t>
  </si>
  <si>
    <t>231.29M</t>
  </si>
  <si>
    <t>218.62M</t>
  </si>
  <si>
    <t>204.34M</t>
  </si>
  <si>
    <t>212.00M</t>
  </si>
  <si>
    <t>221.63M</t>
  </si>
  <si>
    <t>275.46M</t>
  </si>
  <si>
    <t>218.57M</t>
  </si>
  <si>
    <t>252.31M</t>
  </si>
  <si>
    <t>259.27M</t>
  </si>
  <si>
    <t>283.55M</t>
  </si>
  <si>
    <t>310.01M</t>
  </si>
  <si>
    <t>282.89M</t>
  </si>
  <si>
    <t>209.04M</t>
  </si>
  <si>
    <t>277.87M</t>
  </si>
  <si>
    <t>322.87M</t>
  </si>
  <si>
    <t>218.10M</t>
  </si>
  <si>
    <t>235.57M</t>
  </si>
  <si>
    <t>355.33M</t>
  </si>
  <si>
    <t>137.57M</t>
  </si>
  <si>
    <t>224.47M</t>
  </si>
  <si>
    <t>275.23M</t>
  </si>
  <si>
    <t>356.79M</t>
  </si>
  <si>
    <t>292.07M</t>
  </si>
  <si>
    <t>317.62M</t>
  </si>
  <si>
    <t>143.14M</t>
  </si>
  <si>
    <t>219.89M</t>
  </si>
  <si>
    <t>199.21M</t>
  </si>
  <si>
    <t>300.34M</t>
  </si>
  <si>
    <t>327.50M</t>
  </si>
  <si>
    <t>343.73M</t>
  </si>
  <si>
    <t>339.40M</t>
  </si>
  <si>
    <t>267.68M</t>
  </si>
  <si>
    <t>211.14M</t>
  </si>
  <si>
    <t>289.95M</t>
  </si>
  <si>
    <t>264.67M</t>
  </si>
  <si>
    <t>380.75M</t>
  </si>
  <si>
    <t>386.94M</t>
  </si>
  <si>
    <t>271.32M</t>
  </si>
  <si>
    <t>274.09M</t>
  </si>
  <si>
    <t>287.81M</t>
  </si>
  <si>
    <t>213.09M</t>
  </si>
  <si>
    <t>310.74M</t>
  </si>
  <si>
    <t>240.29M</t>
  </si>
  <si>
    <t>251.44M</t>
  </si>
  <si>
    <t>297.07M</t>
  </si>
  <si>
    <t>156.30M</t>
  </si>
  <si>
    <t>208.40M</t>
  </si>
  <si>
    <t>181.92M</t>
  </si>
  <si>
    <t>209.01M</t>
  </si>
  <si>
    <t>99.58M</t>
  </si>
  <si>
    <t>194.12M</t>
  </si>
  <si>
    <t>190.10M</t>
  </si>
  <si>
    <t>190.44M</t>
  </si>
  <si>
    <t>201.53M</t>
  </si>
  <si>
    <t>396.49M</t>
  </si>
  <si>
    <t>286.35M</t>
  </si>
  <si>
    <t>249.12M</t>
  </si>
  <si>
    <t>298.02M</t>
  </si>
  <si>
    <t>274.20M</t>
  </si>
  <si>
    <t>320.43M</t>
  </si>
  <si>
    <t>293.43M</t>
  </si>
  <si>
    <t>187.04M</t>
  </si>
  <si>
    <t>192.30M</t>
  </si>
  <si>
    <t>215.08M</t>
  </si>
  <si>
    <t>195.80M</t>
  </si>
  <si>
    <t>258.67M</t>
  </si>
  <si>
    <t>226.93M</t>
  </si>
  <si>
    <t>201.33M</t>
  </si>
  <si>
    <t>225.58M</t>
  </si>
  <si>
    <t>225.72M</t>
  </si>
  <si>
    <t>260.26M</t>
  </si>
  <si>
    <t>228.16M</t>
  </si>
  <si>
    <t>248.88M</t>
  </si>
  <si>
    <t>229.59M</t>
  </si>
  <si>
    <t>206.03M</t>
  </si>
  <si>
    <t>209.24M</t>
  </si>
  <si>
    <t>262.86M</t>
  </si>
  <si>
    <t>266.82M</t>
  </si>
  <si>
    <t>355.06M</t>
  </si>
  <si>
    <t>314.85M</t>
  </si>
  <si>
    <t>281.26M</t>
  </si>
  <si>
    <t>261.23M</t>
  </si>
  <si>
    <t>379.86M</t>
  </si>
  <si>
    <t>490.31M</t>
  </si>
  <si>
    <t>381.18M</t>
  </si>
  <si>
    <t>267.35M</t>
  </si>
  <si>
    <t>250.67M</t>
  </si>
  <si>
    <t>260.25M</t>
  </si>
  <si>
    <t>260.23M</t>
  </si>
  <si>
    <t>278.97M</t>
  </si>
  <si>
    <t>265.36M</t>
  </si>
  <si>
    <t>232.43M</t>
  </si>
  <si>
    <t>280.90M</t>
  </si>
  <si>
    <t>279.94M</t>
  </si>
  <si>
    <t>302.10M</t>
  </si>
  <si>
    <t>301.91M</t>
  </si>
  <si>
    <t>327.96M</t>
  </si>
  <si>
    <t>472.76M</t>
  </si>
  <si>
    <t>426.34M</t>
  </si>
  <si>
    <t>199.61M</t>
  </si>
  <si>
    <t>198.18M</t>
  </si>
  <si>
    <t>296.62M</t>
  </si>
  <si>
    <t>289.78M</t>
  </si>
  <si>
    <t>226.24M</t>
  </si>
  <si>
    <t>276.43M</t>
  </si>
  <si>
    <t>242.88M</t>
  </si>
  <si>
    <t>235.99M</t>
  </si>
  <si>
    <t>255.03M</t>
  </si>
  <si>
    <t>165.50M</t>
  </si>
  <si>
    <t>215.62M</t>
  </si>
  <si>
    <t>376.96M</t>
  </si>
  <si>
    <t>266.99M</t>
  </si>
  <si>
    <t>148.63M</t>
  </si>
  <si>
    <t>186.52M</t>
  </si>
  <si>
    <t>217.54M</t>
  </si>
  <si>
    <t>225.88M</t>
  </si>
  <si>
    <t>244.45M</t>
  </si>
  <si>
    <t>192.85M</t>
  </si>
  <si>
    <t>173.79M</t>
  </si>
  <si>
    <t>221.53M</t>
  </si>
  <si>
    <t>213.31M</t>
  </si>
  <si>
    <t>235.03M</t>
  </si>
  <si>
    <t>163.16M</t>
  </si>
  <si>
    <t>153.76M</t>
  </si>
  <si>
    <t>159.17M</t>
  </si>
  <si>
    <t>155.48M</t>
  </si>
  <si>
    <t>199.57M</t>
  </si>
  <si>
    <t>189.10M</t>
  </si>
  <si>
    <t>126.12M</t>
  </si>
  <si>
    <t>141.15M</t>
  </si>
  <si>
    <t>161.77M</t>
  </si>
  <si>
    <t>154.57M</t>
  </si>
  <si>
    <t>182.35M</t>
  </si>
  <si>
    <t>119.21M</t>
  </si>
  <si>
    <t>122.01M</t>
  </si>
  <si>
    <t>149.99M</t>
  </si>
  <si>
    <t>125.26M</t>
  </si>
  <si>
    <t>160.29M</t>
  </si>
  <si>
    <t>150.93M</t>
  </si>
  <si>
    <t>145.35M</t>
  </si>
  <si>
    <t>144.21M</t>
  </si>
  <si>
    <t>186.19M</t>
  </si>
  <si>
    <t>212.50M</t>
  </si>
  <si>
    <t>178.46M</t>
  </si>
  <si>
    <t>153.13M</t>
  </si>
  <si>
    <t>150.26M</t>
  </si>
  <si>
    <t>114.59M</t>
  </si>
  <si>
    <t>165.86M</t>
  </si>
  <si>
    <t>214.27M</t>
  </si>
  <si>
    <t>204.84M</t>
  </si>
  <si>
    <t>164.78M</t>
  </si>
  <si>
    <t>209.35M</t>
  </si>
  <si>
    <t>270.05M</t>
  </si>
  <si>
    <t>251.94M</t>
  </si>
  <si>
    <t>318.87M</t>
  </si>
  <si>
    <t>220.85M</t>
  </si>
  <si>
    <t>264.86M</t>
  </si>
  <si>
    <t>329.48M</t>
  </si>
  <si>
    <t>304.63M</t>
  </si>
  <si>
    <t>246.51M</t>
  </si>
  <si>
    <t>167.29M</t>
  </si>
  <si>
    <t>247.05M</t>
  </si>
  <si>
    <t>271.07M</t>
  </si>
  <si>
    <t>249.44M</t>
  </si>
  <si>
    <t>285.11M</t>
  </si>
  <si>
    <t>184.43M</t>
  </si>
  <si>
    <t>247.82M</t>
  </si>
  <si>
    <t>284.65M</t>
  </si>
  <si>
    <t>235.40M</t>
  </si>
  <si>
    <t>207.34M</t>
  </si>
  <si>
    <t>152.57M</t>
  </si>
  <si>
    <t>143.78M</t>
  </si>
  <si>
    <t>241.78M</t>
  </si>
  <si>
    <t>205.58M</t>
  </si>
  <si>
    <t>284.73M</t>
  </si>
  <si>
    <t>320.69M</t>
  </si>
  <si>
    <t>639.02M</t>
  </si>
  <si>
    <t>586.11M</t>
  </si>
  <si>
    <t>344.48M</t>
  </si>
  <si>
    <t>155.97M</t>
  </si>
  <si>
    <t>159.83M</t>
  </si>
  <si>
    <t>294.04M</t>
  </si>
  <si>
    <t>236.17M</t>
  </si>
  <si>
    <t>158.71M</t>
  </si>
  <si>
    <t>198.35M</t>
  </si>
  <si>
    <t>216.22M</t>
  </si>
  <si>
    <t>279.59M</t>
  </si>
  <si>
    <t>121.83M</t>
  </si>
  <si>
    <t>168.44M</t>
  </si>
  <si>
    <t>126.74M</t>
  </si>
  <si>
    <t>133.72M</t>
  </si>
  <si>
    <t>109.87M</t>
  </si>
  <si>
    <t>103.11M</t>
  </si>
  <si>
    <t>90.05M</t>
  </si>
  <si>
    <t>108.32M</t>
  </si>
  <si>
    <t>145.40M</t>
  </si>
  <si>
    <t>106.12M</t>
  </si>
  <si>
    <t>103.40M</t>
  </si>
  <si>
    <t>94.39M</t>
  </si>
  <si>
    <t>119.91M</t>
  </si>
  <si>
    <t>115.91M</t>
  </si>
  <si>
    <t>139.08M</t>
  </si>
  <si>
    <t>157.62M</t>
  </si>
  <si>
    <t>208.51M</t>
  </si>
  <si>
    <t>164.49M</t>
  </si>
  <si>
    <t>290.70M</t>
  </si>
  <si>
    <t>343.72M</t>
  </si>
  <si>
    <t>123.59M</t>
  </si>
  <si>
    <t>110.55M</t>
  </si>
  <si>
    <t>231.32M</t>
  </si>
  <si>
    <t>247.61M</t>
  </si>
  <si>
    <t>76.61M</t>
  </si>
  <si>
    <t>78.08M</t>
  </si>
  <si>
    <t>85.27M</t>
  </si>
  <si>
    <t>98.74M</t>
  </si>
  <si>
    <t>104.65M</t>
  </si>
  <si>
    <t>168.76M</t>
  </si>
  <si>
    <t>132.92M</t>
  </si>
  <si>
    <t>121.50M</t>
  </si>
  <si>
    <t>108.62M</t>
  </si>
  <si>
    <t>96.25M</t>
  </si>
  <si>
    <t>89.01M</t>
  </si>
  <si>
    <t>116.47M</t>
  </si>
  <si>
    <t>80.07M</t>
  </si>
  <si>
    <t>104.83M</t>
  </si>
  <si>
    <t>91.86M</t>
  </si>
  <si>
    <t>141.30M</t>
  </si>
  <si>
    <t>98.16M</t>
  </si>
  <si>
    <t>101.71M</t>
  </si>
  <si>
    <t>108.56M</t>
  </si>
  <si>
    <t>118.28M</t>
  </si>
  <si>
    <t>119.83M</t>
  </si>
  <si>
    <t>128.89M</t>
  </si>
  <si>
    <t>121.51M</t>
  </si>
  <si>
    <t>112.19M</t>
  </si>
  <si>
    <t>127.82M</t>
  </si>
  <si>
    <t>120.48M</t>
  </si>
  <si>
    <t>112.05M</t>
  </si>
  <si>
    <t>129.58M</t>
  </si>
  <si>
    <t>115.72M</t>
  </si>
  <si>
    <t>111.29M</t>
  </si>
  <si>
    <t>122.20M</t>
  </si>
  <si>
    <t>122.09M</t>
  </si>
  <si>
    <t>127.24M</t>
  </si>
  <si>
    <t>138.45M</t>
  </si>
  <si>
    <t>109.00M</t>
  </si>
  <si>
    <t>116.91M</t>
  </si>
  <si>
    <t>136.61M</t>
  </si>
  <si>
    <t>150.85M</t>
  </si>
  <si>
    <t>70.31M</t>
  </si>
  <si>
    <t>108.03M</t>
  </si>
  <si>
    <t>90.49M</t>
  </si>
  <si>
    <t>123.01M</t>
  </si>
  <si>
    <t>137.68M</t>
  </si>
  <si>
    <t>128.24M</t>
  </si>
  <si>
    <t>147.14M</t>
  </si>
  <si>
    <t>142.84M</t>
  </si>
  <si>
    <t>138.80M</t>
  </si>
  <si>
    <t>212.55M</t>
  </si>
  <si>
    <t>160.40M</t>
  </si>
  <si>
    <t>152.68M</t>
  </si>
  <si>
    <t>160.23M</t>
  </si>
  <si>
    <t>175.97M</t>
  </si>
  <si>
    <t>165.55M</t>
  </si>
  <si>
    <t>168.17M</t>
  </si>
  <si>
    <t>114.46M</t>
  </si>
  <si>
    <t>157.56M</t>
  </si>
  <si>
    <t>119.66M</t>
  </si>
  <si>
    <t>205.63M</t>
  </si>
  <si>
    <t>155.94M</t>
  </si>
  <si>
    <t>172.49M</t>
  </si>
  <si>
    <t>196.55M</t>
  </si>
  <si>
    <t>184.15M</t>
  </si>
  <si>
    <t>153.00M</t>
  </si>
  <si>
    <t>68.07M</t>
  </si>
  <si>
    <t>115.69M</t>
  </si>
  <si>
    <t>138.47M</t>
  </si>
  <si>
    <t>141.12M</t>
  </si>
  <si>
    <t>185.87M</t>
  </si>
  <si>
    <t>171.83M</t>
  </si>
  <si>
    <t>171.31M</t>
  </si>
  <si>
    <t>166.99M</t>
  </si>
  <si>
    <t>138.31M</t>
  </si>
  <si>
    <t>134.26M</t>
  </si>
  <si>
    <t>149.07M</t>
  </si>
  <si>
    <t>173.88M</t>
  </si>
  <si>
    <t>154.26M</t>
  </si>
  <si>
    <t>145.49M</t>
  </si>
  <si>
    <t>135.32M</t>
  </si>
  <si>
    <t>177.84M</t>
  </si>
  <si>
    <t>185.85M</t>
  </si>
  <si>
    <t>204.92M</t>
  </si>
  <si>
    <t>155.20M</t>
  </si>
  <si>
    <t>146.89M</t>
  </si>
  <si>
    <t>149.97M</t>
  </si>
  <si>
    <t>135.68M</t>
  </si>
  <si>
    <t>175.35M</t>
  </si>
  <si>
    <t>134.50M</t>
  </si>
  <si>
    <t>171.93M</t>
  </si>
  <si>
    <t>169.45M</t>
  </si>
  <si>
    <t>188.26M</t>
  </si>
  <si>
    <t>237.55M</t>
  </si>
  <si>
    <t>309.92M</t>
  </si>
  <si>
    <t>222.71M</t>
  </si>
  <si>
    <t>219.75M</t>
  </si>
  <si>
    <t>278.20M</t>
  </si>
  <si>
    <t>156.42M</t>
  </si>
  <si>
    <t>167.91M</t>
  </si>
  <si>
    <t>152.48M</t>
  </si>
  <si>
    <t>188.61M</t>
  </si>
  <si>
    <t>211.37M</t>
  </si>
  <si>
    <t>174.14M</t>
  </si>
  <si>
    <t>154.93M</t>
  </si>
  <si>
    <t>147.83M</t>
  </si>
  <si>
    <t>159.13M</t>
  </si>
  <si>
    <t>129.60M</t>
  </si>
  <si>
    <t>198.47M</t>
  </si>
  <si>
    <t>188.70M</t>
  </si>
  <si>
    <t>166.02M</t>
  </si>
  <si>
    <t>154.32M</t>
  </si>
  <si>
    <t>190.76M</t>
  </si>
  <si>
    <t>268.81M</t>
  </si>
  <si>
    <t>209.05M</t>
  </si>
  <si>
    <t>197.67M</t>
  </si>
  <si>
    <t>246.27M</t>
  </si>
  <si>
    <t>287.88M</t>
  </si>
  <si>
    <t>206.33M</t>
  </si>
  <si>
    <t>205.12M</t>
  </si>
  <si>
    <t>195.85M</t>
  </si>
  <si>
    <t>236.84M</t>
  </si>
  <si>
    <t>218.98M</t>
  </si>
  <si>
    <t>311.86M</t>
  </si>
  <si>
    <t>246.32M</t>
  </si>
  <si>
    <t>293.35M</t>
  </si>
  <si>
    <t>293.12M</t>
  </si>
  <si>
    <t>225.80M</t>
  </si>
  <si>
    <t>214.79M</t>
  </si>
  <si>
    <t>218.27M</t>
  </si>
  <si>
    <t>183.83M</t>
  </si>
  <si>
    <t>219.01M</t>
  </si>
  <si>
    <t>183.01M</t>
  </si>
  <si>
    <t>111.25M</t>
  </si>
  <si>
    <t>132.01M</t>
  </si>
  <si>
    <t>144.44M</t>
  </si>
  <si>
    <t>123.73M</t>
  </si>
  <si>
    <t>133.81M</t>
  </si>
  <si>
    <t>225.15M</t>
  </si>
  <si>
    <t>193.20M</t>
  </si>
  <si>
    <t>176.11M</t>
  </si>
  <si>
    <t>141.06M</t>
  </si>
  <si>
    <t>150.25M</t>
  </si>
  <si>
    <t>138.28M</t>
  </si>
  <si>
    <t>166.85M</t>
  </si>
  <si>
    <t>141.84M</t>
  </si>
  <si>
    <t>202.19M</t>
  </si>
  <si>
    <t>285.27M</t>
  </si>
  <si>
    <t>162.27M</t>
  </si>
  <si>
    <t>138.52M</t>
  </si>
  <si>
    <t>147.18M</t>
  </si>
  <si>
    <t>169.49M</t>
  </si>
  <si>
    <t>122.14M</t>
  </si>
  <si>
    <t>159.44M</t>
  </si>
  <si>
    <t>139.83M</t>
  </si>
  <si>
    <t>195.36M</t>
  </si>
  <si>
    <t>156.05M</t>
  </si>
  <si>
    <t>129.03M</t>
  </si>
  <si>
    <t>153.20M</t>
  </si>
  <si>
    <t>161.19M</t>
  </si>
  <si>
    <t>202.74M</t>
  </si>
  <si>
    <t>228.59M</t>
  </si>
  <si>
    <t>217.18M</t>
  </si>
  <si>
    <t>171.73M</t>
  </si>
  <si>
    <t>130.78M</t>
  </si>
  <si>
    <t>143.85M</t>
  </si>
  <si>
    <t>183.36M</t>
  </si>
  <si>
    <t>168.33M</t>
  </si>
  <si>
    <t>144.55M</t>
  </si>
  <si>
    <t>156.51M</t>
  </si>
  <si>
    <t>166.88M</t>
  </si>
  <si>
    <t>151.90M</t>
  </si>
  <si>
    <t>166.24M</t>
  </si>
  <si>
    <t>171.46M</t>
  </si>
  <si>
    <t>229.24M</t>
  </si>
  <si>
    <t>200.48M</t>
  </si>
  <si>
    <t>221.48M</t>
  </si>
  <si>
    <t>147.22M</t>
  </si>
  <si>
    <t>177.17M</t>
  </si>
  <si>
    <t>161.25M</t>
  </si>
  <si>
    <t>177.20M</t>
  </si>
  <si>
    <t>126.92M</t>
  </si>
  <si>
    <t>152.28M</t>
  </si>
  <si>
    <t>195.12M</t>
  </si>
  <si>
    <t>167.79M</t>
  </si>
  <si>
    <t>171.03M</t>
  </si>
  <si>
    <t>161.26M</t>
  </si>
  <si>
    <t>202.22M</t>
  </si>
  <si>
    <t>184.53M</t>
  </si>
  <si>
    <t>182.31M</t>
  </si>
  <si>
    <t>216.32M</t>
  </si>
  <si>
    <t>204.66M</t>
  </si>
  <si>
    <t>254.64M</t>
  </si>
  <si>
    <t>218.28M</t>
  </si>
  <si>
    <t>286.26M</t>
  </si>
  <si>
    <t>166.77M</t>
  </si>
  <si>
    <t>205.62M</t>
  </si>
  <si>
    <t>186.48M</t>
  </si>
  <si>
    <t>165.84M</t>
  </si>
  <si>
    <t>158.05M</t>
  </si>
  <si>
    <t>250.14M</t>
  </si>
  <si>
    <t>234.96M</t>
  </si>
  <si>
    <t>212.31M</t>
  </si>
  <si>
    <t>150.68M</t>
  </si>
  <si>
    <t>225.33M</t>
  </si>
  <si>
    <t>331.64M</t>
  </si>
  <si>
    <t>191.70M</t>
  </si>
  <si>
    <t>267.86M</t>
  </si>
  <si>
    <t>132.49M</t>
  </si>
  <si>
    <t>178.11M</t>
  </si>
  <si>
    <t>179.86M</t>
  </si>
  <si>
    <t>181.87M</t>
  </si>
  <si>
    <t>133.66M</t>
  </si>
  <si>
    <t>131.48M</t>
  </si>
  <si>
    <t>143.30M</t>
  </si>
  <si>
    <t>124.47M</t>
  </si>
  <si>
    <t>113.13M</t>
  </si>
  <si>
    <t>110.36M</t>
  </si>
  <si>
    <t>134.07M</t>
  </si>
  <si>
    <t>101.96M</t>
  </si>
  <si>
    <t>108.74M</t>
  </si>
  <si>
    <t>101.74M</t>
  </si>
  <si>
    <t>101.75M</t>
  </si>
  <si>
    <t>85.99M</t>
  </si>
  <si>
    <t>94.54M</t>
  </si>
  <si>
    <t>91.65M</t>
  </si>
  <si>
    <t>101.91M</t>
  </si>
  <si>
    <t>124.43M</t>
  </si>
  <si>
    <t>79.90M</t>
  </si>
  <si>
    <t>101.17M</t>
  </si>
  <si>
    <t>137.33M</t>
  </si>
  <si>
    <t>113.82M</t>
  </si>
  <si>
    <t>126.43M</t>
  </si>
  <si>
    <t>184.41M</t>
  </si>
  <si>
    <t>179.52M</t>
  </si>
  <si>
    <t>123.98M</t>
  </si>
  <si>
    <t>114.90M</t>
  </si>
  <si>
    <t>128.68M</t>
  </si>
  <si>
    <t>132.97M</t>
  </si>
  <si>
    <t>136.93M</t>
  </si>
  <si>
    <t>191.24M</t>
  </si>
  <si>
    <t>187.14M</t>
  </si>
  <si>
    <t>121.06M</t>
  </si>
  <si>
    <t>130.85M</t>
  </si>
  <si>
    <t>115.51M</t>
  </si>
  <si>
    <t>127.83M</t>
  </si>
  <si>
    <t>126.54M</t>
  </si>
  <si>
    <t>151.03M</t>
  </si>
  <si>
    <t>133.93M</t>
  </si>
  <si>
    <t>189.42M</t>
  </si>
  <si>
    <t>187.78M</t>
  </si>
  <si>
    <t>198.61M</t>
  </si>
  <si>
    <t>241.32M</t>
  </si>
  <si>
    <t>270.00M</t>
  </si>
  <si>
    <t>135.85M</t>
  </si>
  <si>
    <t>159.07M</t>
  </si>
  <si>
    <t>169.02M</t>
  </si>
  <si>
    <t>177.45M</t>
  </si>
  <si>
    <t>137.93M</t>
  </si>
  <si>
    <t>183.09M</t>
  </si>
  <si>
    <t>143.17M</t>
  </si>
  <si>
    <t>154.75M</t>
  </si>
  <si>
    <t>131.43M</t>
  </si>
  <si>
    <t>159.71M</t>
  </si>
  <si>
    <t>130.49M</t>
  </si>
  <si>
    <t>193.84M</t>
  </si>
  <si>
    <t>151.65M</t>
  </si>
  <si>
    <t>122.65M</t>
  </si>
  <si>
    <t>129.87M</t>
  </si>
  <si>
    <t>75.65M</t>
  </si>
  <si>
    <t>123.47M</t>
  </si>
  <si>
    <t>330.88M</t>
  </si>
  <si>
    <t>206.01M</t>
  </si>
  <si>
    <t>170.21M</t>
  </si>
  <si>
    <t>112.98M</t>
  </si>
  <si>
    <t>155.23M</t>
  </si>
  <si>
    <t>159.65M</t>
  </si>
  <si>
    <t>233.71M</t>
  </si>
  <si>
    <t>153.83M</t>
  </si>
  <si>
    <t>218.77M</t>
  </si>
  <si>
    <t>172.84M</t>
  </si>
  <si>
    <t>106.73M</t>
  </si>
  <si>
    <t>228.98M</t>
  </si>
  <si>
    <t>130.03M</t>
  </si>
  <si>
    <t>192.23M</t>
  </si>
  <si>
    <t>161.34M</t>
  </si>
  <si>
    <t>89.60M</t>
  </si>
  <si>
    <t>154.63M</t>
  </si>
  <si>
    <t>207.94M</t>
  </si>
  <si>
    <t>222.93M</t>
  </si>
  <si>
    <t>266.89M</t>
  </si>
  <si>
    <t>145.88M</t>
  </si>
  <si>
    <t>193.53M</t>
  </si>
  <si>
    <t>206.51M</t>
  </si>
  <si>
    <t>150.11M</t>
  </si>
  <si>
    <t>156.62M</t>
  </si>
  <si>
    <t>158.75M</t>
  </si>
  <si>
    <t>139.81M</t>
  </si>
  <si>
    <t>167.26M</t>
  </si>
  <si>
    <t>147.34M</t>
  </si>
  <si>
    <t>204.95M</t>
  </si>
  <si>
    <t>226.40M</t>
  </si>
  <si>
    <t>163.89M</t>
  </si>
  <si>
    <t>166.78M</t>
  </si>
  <si>
    <t>93.01M</t>
  </si>
  <si>
    <t>230.39M</t>
  </si>
  <si>
    <t>142.64M</t>
  </si>
  <si>
    <t>219.26M</t>
  </si>
  <si>
    <t>272.84M</t>
  </si>
  <si>
    <t>167.69M</t>
  </si>
  <si>
    <t>143.75M</t>
  </si>
  <si>
    <t>195.31M</t>
  </si>
  <si>
    <t>154.79M</t>
  </si>
  <si>
    <t>526.92M</t>
  </si>
  <si>
    <t>218.14M</t>
  </si>
  <si>
    <t>201.36M</t>
  </si>
  <si>
    <t>276.00M</t>
  </si>
  <si>
    <t>191.95M</t>
  </si>
  <si>
    <t>545.19M</t>
  </si>
  <si>
    <t>224.82M</t>
  </si>
  <si>
    <t>230.93M</t>
  </si>
  <si>
    <t>140.46M</t>
  </si>
  <si>
    <t>194.65M</t>
  </si>
  <si>
    <t>142.11M</t>
  </si>
  <si>
    <t>161.46M</t>
  </si>
  <si>
    <t>168.34M</t>
  </si>
  <si>
    <t>237.49M</t>
  </si>
  <si>
    <t>360.82M</t>
  </si>
  <si>
    <t>181.19M</t>
  </si>
  <si>
    <t>147.07M</t>
  </si>
  <si>
    <t>328.62M</t>
  </si>
  <si>
    <t>192.59M</t>
  </si>
  <si>
    <t>245.89M</t>
  </si>
  <si>
    <t>156.71M</t>
  </si>
  <si>
    <t>215.39M</t>
  </si>
  <si>
    <t>204.69M</t>
  </si>
  <si>
    <t>381.31M</t>
  </si>
  <si>
    <t>224.75M</t>
  </si>
  <si>
    <t>242.42M</t>
  </si>
  <si>
    <t>298.29M</t>
  </si>
  <si>
    <t>347.55M</t>
  </si>
  <si>
    <t>354.40M</t>
  </si>
  <si>
    <t>351.61M</t>
  </si>
  <si>
    <t>315.04M</t>
  </si>
  <si>
    <t>172.77M</t>
  </si>
  <si>
    <t>177.77M</t>
  </si>
  <si>
    <t>227.90M</t>
  </si>
  <si>
    <t>165.75M</t>
  </si>
  <si>
    <t>160.09M</t>
  </si>
  <si>
    <t>165.30M</t>
  </si>
  <si>
    <t>155.15M</t>
  </si>
  <si>
    <t>150.07M</t>
  </si>
  <si>
    <t>196.02M</t>
  </si>
  <si>
    <t>188.21M</t>
  </si>
  <si>
    <t>200.97M</t>
  </si>
  <si>
    <t>244.30M</t>
  </si>
  <si>
    <t>161.79M</t>
  </si>
  <si>
    <t>174.08M</t>
  </si>
  <si>
    <t>154.91M</t>
  </si>
  <si>
    <t>153.46M</t>
  </si>
  <si>
    <t>143.56M</t>
  </si>
  <si>
    <t>144.91M</t>
  </si>
  <si>
    <t>153.68M</t>
  </si>
  <si>
    <t>206.95M</t>
  </si>
  <si>
    <t>188.00M</t>
  </si>
  <si>
    <t>162.60M</t>
  </si>
  <si>
    <t>181.82M</t>
  </si>
  <si>
    <t>134.08M</t>
  </si>
  <si>
    <t>136.22M</t>
  </si>
  <si>
    <t>183.74M</t>
  </si>
  <si>
    <t>129.47M</t>
  </si>
  <si>
    <t>139.07M</t>
  </si>
  <si>
    <t>207.37M</t>
  </si>
  <si>
    <t>149.39M</t>
  </si>
  <si>
    <t>145.29M</t>
  </si>
  <si>
    <t>186.45M</t>
  </si>
  <si>
    <t>131.74M</t>
  </si>
  <si>
    <t>123.00M</t>
  </si>
  <si>
    <t>120.56M</t>
  </si>
  <si>
    <t>113.02M</t>
  </si>
  <si>
    <t>123.77M</t>
  </si>
  <si>
    <t>114.40M</t>
  </si>
  <si>
    <t>108.33M</t>
  </si>
  <si>
    <t>128.69M</t>
  </si>
  <si>
    <t>126.20M</t>
  </si>
  <si>
    <t>126.78M</t>
  </si>
  <si>
    <t>120.35M</t>
  </si>
  <si>
    <t>121.58M</t>
  </si>
  <si>
    <t>115.09M</t>
  </si>
  <si>
    <t>109.17M</t>
  </si>
  <si>
    <t>124.95M</t>
  </si>
  <si>
    <t>152.33M</t>
  </si>
  <si>
    <t>233.02M</t>
  </si>
  <si>
    <t>57.57M</t>
  </si>
  <si>
    <t>125.79M</t>
  </si>
  <si>
    <t>129.02M</t>
  </si>
  <si>
    <t>99.27M</t>
  </si>
  <si>
    <t>87.32M</t>
  </si>
  <si>
    <t>139.39M</t>
  </si>
  <si>
    <t>165.12M</t>
  </si>
  <si>
    <t>169.87M</t>
  </si>
  <si>
    <t>131.73M</t>
  </si>
  <si>
    <t>147.31M</t>
  </si>
  <si>
    <t>228.30M</t>
  </si>
  <si>
    <t>161.84M</t>
  </si>
  <si>
    <t>143.98M</t>
  </si>
  <si>
    <t>122.92M</t>
  </si>
  <si>
    <t>124.77M</t>
  </si>
  <si>
    <t>143.97M</t>
  </si>
  <si>
    <t>86.36M</t>
  </si>
  <si>
    <t>129.01M</t>
  </si>
  <si>
    <t>110.63M</t>
  </si>
  <si>
    <t>109.10M</t>
  </si>
  <si>
    <t>127.84M</t>
  </si>
  <si>
    <t>114.13M</t>
  </si>
  <si>
    <t>147.02M</t>
  </si>
  <si>
    <t>131.69M</t>
  </si>
  <si>
    <t>130.96M</t>
  </si>
  <si>
    <t>127.92M</t>
  </si>
  <si>
    <t>150.19M</t>
  </si>
  <si>
    <t>123.41M</t>
  </si>
  <si>
    <t>126.44M</t>
  </si>
  <si>
    <t>163.11M</t>
  </si>
  <si>
    <t>136.88M</t>
  </si>
  <si>
    <t>224.76M</t>
  </si>
  <si>
    <t>126.50M</t>
  </si>
  <si>
    <t>112.30M</t>
  </si>
  <si>
    <t>188.09M</t>
  </si>
  <si>
    <t>169.09M</t>
  </si>
  <si>
    <t>111.28M</t>
  </si>
  <si>
    <t>86.28M</t>
  </si>
  <si>
    <t>109.34M</t>
  </si>
  <si>
    <t>106.06M</t>
  </si>
  <si>
    <t>122.50M</t>
  </si>
  <si>
    <t>95.99M</t>
  </si>
  <si>
    <t>133.58M</t>
  </si>
  <si>
    <t>121.91M</t>
  </si>
  <si>
    <t>140.65M</t>
  </si>
  <si>
    <t>158.58M</t>
  </si>
  <si>
    <t>127.02M</t>
  </si>
  <si>
    <t>155.78M</t>
  </si>
  <si>
    <t>148.70M</t>
  </si>
  <si>
    <t>130.16M</t>
  </si>
  <si>
    <t>108.06M</t>
  </si>
  <si>
    <t>102.83M</t>
  </si>
  <si>
    <t>121.60M</t>
  </si>
  <si>
    <t>110.52M</t>
  </si>
  <si>
    <t>117.84M</t>
  </si>
  <si>
    <t>98.89M</t>
  </si>
  <si>
    <t>99.71M</t>
  </si>
  <si>
    <t>125.83M</t>
  </si>
  <si>
    <t>126.53M</t>
  </si>
  <si>
    <t>114.08M</t>
  </si>
  <si>
    <t>92.01M</t>
  </si>
  <si>
    <t>139.28M</t>
  </si>
  <si>
    <t>92.59M</t>
  </si>
  <si>
    <t>118.54M</t>
  </si>
  <si>
    <t>143.20M</t>
  </si>
  <si>
    <t>156.84M</t>
  </si>
  <si>
    <t>160.76M</t>
  </si>
  <si>
    <t>138.71M</t>
  </si>
  <si>
    <t>105.11M</t>
  </si>
  <si>
    <t>97.45M</t>
  </si>
  <si>
    <t>99.25M</t>
  </si>
  <si>
    <t>112.06M</t>
  </si>
  <si>
    <t>96.26M</t>
  </si>
  <si>
    <t>86.52M</t>
  </si>
  <si>
    <t>117.23M</t>
  </si>
  <si>
    <t>131.86M</t>
  </si>
  <si>
    <t>122.16M</t>
  </si>
  <si>
    <t>172.62M</t>
  </si>
  <si>
    <t>112.79M</t>
  </si>
  <si>
    <t>99.47M</t>
  </si>
  <si>
    <t>103.29M</t>
  </si>
  <si>
    <t>129.61M</t>
  </si>
  <si>
    <t>124.49M</t>
  </si>
  <si>
    <t>123.06M</t>
  </si>
  <si>
    <t>118.22M</t>
  </si>
  <si>
    <t>153.02M</t>
  </si>
  <si>
    <t>155.25M</t>
  </si>
  <si>
    <t>181.53M</t>
  </si>
  <si>
    <t>135.48M</t>
  </si>
  <si>
    <t>154.85M</t>
  </si>
  <si>
    <t>186.76M</t>
  </si>
  <si>
    <t>110.29M</t>
  </si>
  <si>
    <t>106.16M</t>
  </si>
  <si>
    <t>204.00M</t>
  </si>
  <si>
    <t>216.90M</t>
  </si>
  <si>
    <t>156.49M</t>
  </si>
  <si>
    <t>148.41M</t>
  </si>
  <si>
    <t>105.59M</t>
  </si>
  <si>
    <t>110.82M</t>
  </si>
  <si>
    <t>141.50M</t>
  </si>
  <si>
    <t>149.04M</t>
  </si>
  <si>
    <t>181.69M</t>
  </si>
  <si>
    <t>90.68M</t>
  </si>
  <si>
    <t>134.12M</t>
  </si>
  <si>
    <t>142.36M</t>
  </si>
  <si>
    <t>115.11M</t>
  </si>
  <si>
    <t>138.56M</t>
  </si>
  <si>
    <t>161.04M</t>
  </si>
  <si>
    <t>154.84M</t>
  </si>
  <si>
    <t>103.54M</t>
  </si>
  <si>
    <t>154.21M</t>
  </si>
  <si>
    <t>154.12M</t>
  </si>
  <si>
    <t>91.13M</t>
  </si>
  <si>
    <t>201.83M</t>
  </si>
  <si>
    <t>220.65M</t>
  </si>
  <si>
    <t>196.29M</t>
  </si>
  <si>
    <t>146.55M</t>
  </si>
  <si>
    <t>191.33M</t>
  </si>
  <si>
    <t>163.15M</t>
  </si>
  <si>
    <t>157.43M</t>
  </si>
  <si>
    <t>133.05M</t>
  </si>
  <si>
    <t>143.29M</t>
  </si>
  <si>
    <t>178.57M</t>
  </si>
  <si>
    <t>191.97M</t>
  </si>
  <si>
    <t>79.72M</t>
  </si>
  <si>
    <t>183.47M</t>
  </si>
  <si>
    <t>158.04M</t>
  </si>
  <si>
    <t>146.65M</t>
  </si>
  <si>
    <t>162.18M</t>
  </si>
  <si>
    <t>173.91M</t>
  </si>
  <si>
    <t>138.65M</t>
  </si>
  <si>
    <t>134.64M</t>
  </si>
  <si>
    <t>146.75M</t>
  </si>
  <si>
    <t>187.52M</t>
  </si>
  <si>
    <t>169.23M</t>
  </si>
  <si>
    <t>148.24M</t>
  </si>
  <si>
    <t>131.55M</t>
  </si>
  <si>
    <t>111.05M</t>
  </si>
  <si>
    <t>150.53M</t>
  </si>
  <si>
    <t>188.49M</t>
  </si>
  <si>
    <t>163.91M</t>
  </si>
  <si>
    <t>212.99M</t>
  </si>
  <si>
    <t>126.63M</t>
  </si>
  <si>
    <t>140.87M</t>
  </si>
  <si>
    <t>166.82M</t>
  </si>
  <si>
    <t>131.40M</t>
  </si>
  <si>
    <t>169.01M</t>
  </si>
  <si>
    <t>196.21M</t>
  </si>
  <si>
    <t>193.56M</t>
  </si>
  <si>
    <t>171.47M</t>
  </si>
  <si>
    <t>195.22M</t>
  </si>
  <si>
    <t>165.94M</t>
  </si>
  <si>
    <t>217.21M</t>
  </si>
  <si>
    <t>177.56M</t>
  </si>
  <si>
    <t>178.12M</t>
  </si>
  <si>
    <t>176.07M</t>
  </si>
  <si>
    <t>201.50M</t>
  </si>
  <si>
    <t>152.40M</t>
  </si>
  <si>
    <t>223.58M</t>
  </si>
  <si>
    <t>188.34M</t>
  </si>
  <si>
    <t>144.27M</t>
  </si>
  <si>
    <t>161.15M</t>
  </si>
  <si>
    <t>252.41M</t>
  </si>
  <si>
    <t>265.30M</t>
  </si>
  <si>
    <t>211.36M</t>
  </si>
  <si>
    <t>159.08M</t>
  </si>
  <si>
    <t>163.51M</t>
  </si>
  <si>
    <t>158.72M</t>
  </si>
  <si>
    <t>178.03M</t>
  </si>
  <si>
    <t>126.97M</t>
  </si>
  <si>
    <t>190.01M</t>
  </si>
  <si>
    <t>194.74M</t>
  </si>
  <si>
    <t>159.59M</t>
  </si>
  <si>
    <t>177.05M</t>
  </si>
  <si>
    <t>160.57M</t>
  </si>
  <si>
    <t>97.41M</t>
  </si>
  <si>
    <t>172.61M</t>
  </si>
  <si>
    <t>155.84M</t>
  </si>
  <si>
    <t>126.15M</t>
  </si>
  <si>
    <t>100.18M</t>
  </si>
  <si>
    <t>114.92M</t>
  </si>
  <si>
    <t>102.89M</t>
  </si>
  <si>
    <t>93.78M</t>
  </si>
  <si>
    <t>131.39M</t>
  </si>
  <si>
    <t>159.23M</t>
  </si>
  <si>
    <t>160.77M</t>
  </si>
  <si>
    <t>129.78M</t>
  </si>
  <si>
    <t>154.41M</t>
  </si>
  <si>
    <t>176.59M</t>
  </si>
  <si>
    <t>177.02M</t>
  </si>
  <si>
    <t>136.96M</t>
  </si>
  <si>
    <t>174.33M</t>
  </si>
  <si>
    <t>205.45M</t>
  </si>
  <si>
    <t>163.10M</t>
  </si>
  <si>
    <t>145.43M</t>
  </si>
  <si>
    <t>137.16M</t>
  </si>
  <si>
    <t>145.30M</t>
  </si>
  <si>
    <t>172.99M</t>
  </si>
  <si>
    <t>350.12M</t>
  </si>
  <si>
    <t>165.76M</t>
  </si>
  <si>
    <t>148.71M</t>
  </si>
  <si>
    <t>152.70M</t>
  </si>
  <si>
    <t>166.27M</t>
  </si>
  <si>
    <t>157.24M</t>
  </si>
  <si>
    <t>162.09M</t>
  </si>
  <si>
    <t>163.63M</t>
  </si>
  <si>
    <t>185.90M</t>
  </si>
  <si>
    <t>136.98M</t>
  </si>
  <si>
    <t>147.17M</t>
  </si>
  <si>
    <t>164.25M</t>
  </si>
  <si>
    <t>201.32M</t>
  </si>
  <si>
    <t>144.48M</t>
  </si>
  <si>
    <t>228.71M</t>
  </si>
  <si>
    <t>208.48M</t>
  </si>
  <si>
    <t>258.36M</t>
  </si>
  <si>
    <t>184.97M</t>
  </si>
  <si>
    <t>205.24M</t>
  </si>
  <si>
    <t>295.03M</t>
  </si>
  <si>
    <t>204.05M</t>
  </si>
  <si>
    <t>166.11M</t>
  </si>
  <si>
    <t>175.55M</t>
  </si>
  <si>
    <t>195.10M</t>
  </si>
  <si>
    <t>175.87M</t>
  </si>
  <si>
    <t>165.61M</t>
  </si>
  <si>
    <t>218.85M</t>
  </si>
  <si>
    <t>167.63M</t>
  </si>
  <si>
    <t>170.83M</t>
  </si>
  <si>
    <t>217.11M</t>
  </si>
  <si>
    <t>137.30M</t>
  </si>
  <si>
    <t>157.14M</t>
  </si>
  <si>
    <t>164.17M</t>
  </si>
  <si>
    <t>203.79M</t>
  </si>
  <si>
    <t>188.45M</t>
  </si>
  <si>
    <t>242.40M</t>
  </si>
  <si>
    <t>168.10M</t>
  </si>
  <si>
    <t>207.30M</t>
  </si>
  <si>
    <t>174.12M</t>
  </si>
  <si>
    <t>182.76M</t>
  </si>
  <si>
    <t>215.96M</t>
  </si>
  <si>
    <t>199.92M</t>
  </si>
  <si>
    <t>217.71M</t>
  </si>
  <si>
    <t>189.79M</t>
  </si>
  <si>
    <t>123.54M</t>
  </si>
  <si>
    <t>170.28M</t>
  </si>
  <si>
    <t>133.26M</t>
  </si>
  <si>
    <t>195.58M</t>
  </si>
  <si>
    <t>211.95M</t>
  </si>
  <si>
    <t>203.44M</t>
  </si>
  <si>
    <t>216.56M</t>
  </si>
  <si>
    <t>184.21M</t>
  </si>
  <si>
    <t>155.56M</t>
  </si>
  <si>
    <t>157.93M</t>
  </si>
  <si>
    <t>172.24M</t>
  </si>
  <si>
    <t>206.65M</t>
  </si>
  <si>
    <t>167.50M</t>
  </si>
  <si>
    <t>191.30M</t>
  </si>
  <si>
    <t>191.13M</t>
  </si>
  <si>
    <t>217.88M</t>
  </si>
  <si>
    <t>150.44M</t>
  </si>
  <si>
    <t>109.01M</t>
  </si>
  <si>
    <t>167.83M</t>
  </si>
  <si>
    <t>215.59M</t>
  </si>
  <si>
    <t>214.83M</t>
  </si>
  <si>
    <t>201.41M</t>
  </si>
  <si>
    <t>193.01M</t>
  </si>
  <si>
    <t>300.77M</t>
  </si>
  <si>
    <t>311.36M</t>
  </si>
  <si>
    <t>179.59M</t>
  </si>
  <si>
    <t>194.75M</t>
  </si>
  <si>
    <t>154.90M</t>
  </si>
  <si>
    <t>234.03M</t>
  </si>
  <si>
    <t>284.08M</t>
  </si>
  <si>
    <t>346.18M</t>
  </si>
  <si>
    <t>423.68M</t>
  </si>
  <si>
    <t>374.38M</t>
  </si>
  <si>
    <t>408.64M</t>
  </si>
  <si>
    <t>306.00M</t>
  </si>
  <si>
    <t>241.71M</t>
  </si>
  <si>
    <t>197.54M</t>
  </si>
  <si>
    <t>153.78M</t>
  </si>
  <si>
    <t>121.46M</t>
  </si>
  <si>
    <t>113.21M</t>
  </si>
  <si>
    <t>107.81M</t>
  </si>
  <si>
    <t>108.48M</t>
  </si>
  <si>
    <t>100.25M</t>
  </si>
  <si>
    <t>157.63M</t>
  </si>
  <si>
    <t>224.79M</t>
  </si>
  <si>
    <t>175.56M</t>
  </si>
  <si>
    <t>182.42M</t>
  </si>
  <si>
    <t>159.31M</t>
  </si>
  <si>
    <t>135.09M</t>
  </si>
  <si>
    <t>137.50M</t>
  </si>
  <si>
    <t>181.32M</t>
  </si>
  <si>
    <t>137.55M</t>
  </si>
  <si>
    <t>114.39M</t>
  </si>
  <si>
    <t>113.79M</t>
  </si>
  <si>
    <t>97.88M</t>
  </si>
  <si>
    <t>169.55M</t>
  </si>
  <si>
    <t>170.29M</t>
  </si>
  <si>
    <t>148.23M</t>
  </si>
  <si>
    <t>181.14M</t>
  </si>
  <si>
    <t>156.97M</t>
  </si>
  <si>
    <t>145.81M</t>
  </si>
  <si>
    <t>146.28M</t>
  </si>
  <si>
    <t>193.78M</t>
  </si>
  <si>
    <t>252.51M</t>
  </si>
  <si>
    <t>154.30M</t>
  </si>
  <si>
    <t>155.17M</t>
  </si>
  <si>
    <t>128.38M</t>
  </si>
  <si>
    <t>153.23M</t>
  </si>
  <si>
    <t>175.14M</t>
  </si>
  <si>
    <t>191.09M</t>
  </si>
  <si>
    <t>134.67M</t>
  </si>
  <si>
    <t>164.53M</t>
  </si>
  <si>
    <t>95.05M</t>
  </si>
  <si>
    <t>201.98M</t>
  </si>
  <si>
    <t>145.33M</t>
  </si>
  <si>
    <t>197.58M</t>
  </si>
  <si>
    <t>146.64M</t>
  </si>
  <si>
    <t>158.36M</t>
  </si>
  <si>
    <t>145.57M</t>
  </si>
  <si>
    <t>141.23M</t>
  </si>
  <si>
    <t>197.66M</t>
  </si>
  <si>
    <t>182.89M</t>
  </si>
  <si>
    <t>128.96M</t>
  </si>
  <si>
    <t>164.98M</t>
  </si>
  <si>
    <t>154.52M</t>
  </si>
  <si>
    <t>160.70M</t>
  </si>
  <si>
    <t>189.62M</t>
  </si>
  <si>
    <t>170.69M</t>
  </si>
  <si>
    <t>247.70M</t>
  </si>
  <si>
    <t>130.43M</t>
  </si>
  <si>
    <t>192.35M</t>
  </si>
  <si>
    <t>223.49M</t>
  </si>
  <si>
    <t>150.05M</t>
  </si>
  <si>
    <t>72.05M</t>
  </si>
  <si>
    <t>169.98M</t>
  </si>
  <si>
    <t>130.29M</t>
  </si>
  <si>
    <t>140.47M</t>
  </si>
  <si>
    <t>180.15M</t>
  </si>
  <si>
    <t>186.59M</t>
  </si>
  <si>
    <t>150.71M</t>
  </si>
  <si>
    <t>161.93M</t>
  </si>
  <si>
    <t>169.00M</t>
  </si>
  <si>
    <t>164.65M</t>
  </si>
  <si>
    <t>163.76M</t>
  </si>
  <si>
    <t>155.88M</t>
  </si>
  <si>
    <t>177.58M</t>
  </si>
  <si>
    <t>171.26M</t>
  </si>
  <si>
    <t>194.91M</t>
  </si>
  <si>
    <t>146.68M</t>
  </si>
  <si>
    <t>157.02M</t>
  </si>
  <si>
    <t>172.18M</t>
  </si>
  <si>
    <t>153.16M</t>
  </si>
  <si>
    <t>219.91M</t>
  </si>
  <si>
    <t>172.31M</t>
  </si>
  <si>
    <t>249.61M</t>
  </si>
  <si>
    <t>353.55M</t>
  </si>
  <si>
    <t>150.45M</t>
  </si>
  <si>
    <t>154.76M</t>
  </si>
  <si>
    <t>172.15M</t>
  </si>
  <si>
    <t>181.96M</t>
  </si>
  <si>
    <t>196.14M</t>
  </si>
  <si>
    <t>179.00M</t>
  </si>
  <si>
    <t>162.64M</t>
  </si>
  <si>
    <t>158.89M</t>
  </si>
  <si>
    <t>161.87M</t>
  </si>
  <si>
    <t>193.36M</t>
  </si>
  <si>
    <t>153.92M</t>
  </si>
  <si>
    <t>162.30M</t>
  </si>
  <si>
    <t>165.74M</t>
  </si>
  <si>
    <t>187.75M</t>
  </si>
  <si>
    <t>271.56M</t>
  </si>
  <si>
    <t>200.84M</t>
  </si>
  <si>
    <t>185.44M</t>
  </si>
  <si>
    <t>208.17M</t>
  </si>
  <si>
    <t>178.31M</t>
  </si>
  <si>
    <t>173.82M</t>
  </si>
  <si>
    <t>178.98M</t>
  </si>
  <si>
    <t>159.94M</t>
  </si>
  <si>
    <t>333.91M</t>
  </si>
  <si>
    <t>212.88M</t>
  </si>
  <si>
    <t>273.78M</t>
  </si>
  <si>
    <t>186.90M</t>
  </si>
  <si>
    <t>139.37M</t>
  </si>
  <si>
    <t>147.75M</t>
  </si>
  <si>
    <t>213.40M</t>
  </si>
  <si>
    <t>176.72M</t>
  </si>
  <si>
    <t>194.19M</t>
  </si>
  <si>
    <t>187.58M</t>
  </si>
  <si>
    <t>230.31M</t>
  </si>
  <si>
    <t>276.54M</t>
  </si>
  <si>
    <t>270.67M</t>
  </si>
  <si>
    <t>179.46M</t>
  </si>
  <si>
    <t>253.68M</t>
  </si>
  <si>
    <t>295.63M</t>
  </si>
  <si>
    <t>245.62M</t>
  </si>
  <si>
    <t>263.11M</t>
  </si>
  <si>
    <t>312.75M</t>
  </si>
  <si>
    <t>301.81M</t>
  </si>
  <si>
    <t>127.88M</t>
  </si>
  <si>
    <t>293.95M</t>
  </si>
  <si>
    <t>178.42M</t>
  </si>
  <si>
    <t>157.30M</t>
  </si>
  <si>
    <t>118.51M</t>
  </si>
  <si>
    <t>114.69M</t>
  </si>
  <si>
    <t>134.17M</t>
  </si>
  <si>
    <t>235.91M</t>
  </si>
  <si>
    <t>198.21M</t>
  </si>
  <si>
    <t>216.21M</t>
  </si>
  <si>
    <t>227.81M</t>
  </si>
  <si>
    <t>204.37M</t>
  </si>
  <si>
    <t>202.26M</t>
  </si>
  <si>
    <t>267.76M</t>
  </si>
  <si>
    <t>212.48M</t>
  </si>
  <si>
    <t>235.97M</t>
  </si>
  <si>
    <t>213.19M</t>
  </si>
  <si>
    <t>246.46M</t>
  </si>
  <si>
    <t>200.05M</t>
  </si>
  <si>
    <t>249.59M</t>
  </si>
  <si>
    <t>308.22M</t>
  </si>
  <si>
    <t>253.74M</t>
  </si>
  <si>
    <t>261.83M</t>
  </si>
  <si>
    <t>248.32M</t>
  </si>
  <si>
    <t>189.24M</t>
  </si>
  <si>
    <t>144.58M</t>
  </si>
  <si>
    <t>190.02M</t>
  </si>
  <si>
    <t>257.66M</t>
  </si>
  <si>
    <t>150.96M</t>
  </si>
  <si>
    <t>173.59M</t>
  </si>
  <si>
    <t>156.54M</t>
  </si>
  <si>
    <t>160.98M</t>
  </si>
  <si>
    <t>137.11M</t>
  </si>
  <si>
    <t>167.94M</t>
  </si>
  <si>
    <t>160.07M</t>
  </si>
  <si>
    <t>164.62M</t>
  </si>
  <si>
    <t>198.43M</t>
  </si>
  <si>
    <t>146.87M</t>
  </si>
  <si>
    <t>149.31M</t>
  </si>
  <si>
    <t>217.08M</t>
  </si>
  <si>
    <t>222.27M</t>
  </si>
  <si>
    <t>204.67M</t>
  </si>
  <si>
    <t>181.78M</t>
  </si>
  <si>
    <t>234.21M</t>
  </si>
  <si>
    <t>232.68M</t>
  </si>
  <si>
    <t>181.37M</t>
  </si>
  <si>
    <t>136.75M</t>
  </si>
  <si>
    <t>148.76M</t>
  </si>
  <si>
    <t>182.12M</t>
  </si>
  <si>
    <t>184.03M</t>
  </si>
  <si>
    <t>153.27M</t>
  </si>
  <si>
    <t>257.49M</t>
  </si>
  <si>
    <t>219.98M</t>
  </si>
  <si>
    <t>142.92M</t>
  </si>
  <si>
    <t>183.18M</t>
  </si>
  <si>
    <t>241.33M</t>
  </si>
  <si>
    <t>200.87M</t>
  </si>
  <si>
    <t>166.09M</t>
  </si>
  <si>
    <t>188.38M</t>
  </si>
  <si>
    <t>196.71M</t>
  </si>
  <si>
    <t>241.19M</t>
  </si>
  <si>
    <t>187.91M</t>
  </si>
  <si>
    <t>166.16M</t>
  </si>
  <si>
    <t>255.24M</t>
  </si>
  <si>
    <t>170.08M</t>
  </si>
  <si>
    <t>174.57M</t>
  </si>
  <si>
    <t>175.96M</t>
  </si>
  <si>
    <t>178.93M</t>
  </si>
  <si>
    <t>183.37M</t>
  </si>
  <si>
    <t>193.17M</t>
  </si>
  <si>
    <t>180.60M</t>
  </si>
  <si>
    <t>136.03M</t>
  </si>
  <si>
    <t>171.51M</t>
  </si>
  <si>
    <t>159.19M</t>
  </si>
  <si>
    <t>209.54M</t>
  </si>
  <si>
    <t>183.58M</t>
  </si>
  <si>
    <t>146.44M</t>
  </si>
  <si>
    <t>206.45M</t>
  </si>
  <si>
    <t>203.94M</t>
  </si>
  <si>
    <t>161.64M</t>
  </si>
  <si>
    <t>154.74M</t>
  </si>
  <si>
    <t>138.87M</t>
  </si>
  <si>
    <t>132.00M</t>
  </si>
  <si>
    <t>139.93M</t>
  </si>
  <si>
    <t>167.05M</t>
  </si>
  <si>
    <t>152.66M</t>
  </si>
  <si>
    <t>123.36M</t>
  </si>
  <si>
    <t>106.80M</t>
  </si>
  <si>
    <t>148.67M</t>
  </si>
  <si>
    <t>157.70M</t>
  </si>
  <si>
    <t>137.40M</t>
  </si>
  <si>
    <t>140.49M</t>
  </si>
  <si>
    <t>163.73M</t>
  </si>
  <si>
    <t>127.63M</t>
  </si>
  <si>
    <t>141.02M</t>
  </si>
  <si>
    <t>158.46M</t>
  </si>
  <si>
    <t>160.60M</t>
  </si>
  <si>
    <t>119.78M</t>
  </si>
  <si>
    <t>161.80M</t>
  </si>
  <si>
    <t>171.90M</t>
  </si>
  <si>
    <t>160.99M</t>
  </si>
  <si>
    <t>169.62M</t>
  </si>
  <si>
    <t>134.80M</t>
  </si>
  <si>
    <t>157.37M</t>
  </si>
  <si>
    <t>127.30M</t>
  </si>
  <si>
    <t>169.48M</t>
  </si>
  <si>
    <t>97.89M</t>
  </si>
  <si>
    <t>118.19M</t>
  </si>
  <si>
    <t>154.51M</t>
  </si>
  <si>
    <t>133.57M</t>
  </si>
  <si>
    <t>102.45M</t>
  </si>
  <si>
    <t>147.61M</t>
  </si>
  <si>
    <t>204.61M</t>
  </si>
  <si>
    <t>241.54M</t>
  </si>
  <si>
    <t>185.41M</t>
  </si>
  <si>
    <t>159.61M</t>
  </si>
  <si>
    <t>149.72M</t>
  </si>
  <si>
    <t>161.61M</t>
  </si>
  <si>
    <t>163.03M</t>
  </si>
  <si>
    <t>194.10M</t>
  </si>
  <si>
    <t>163.86M</t>
  </si>
  <si>
    <t>170.41M</t>
  </si>
  <si>
    <t>155.63M</t>
  </si>
  <si>
    <t>141.87M</t>
  </si>
  <si>
    <t>189.70M</t>
  </si>
  <si>
    <t>196.58M</t>
  </si>
  <si>
    <t>172.35M</t>
  </si>
  <si>
    <t>190.98M</t>
  </si>
  <si>
    <t>175.49M</t>
  </si>
  <si>
    <t>226.99M</t>
  </si>
  <si>
    <t>206.15M</t>
  </si>
  <si>
    <t>218.52M</t>
  </si>
  <si>
    <t>192.67M</t>
  </si>
  <si>
    <t>136.21M</t>
  </si>
  <si>
    <t>182.69M</t>
  </si>
  <si>
    <t>206.23M</t>
  </si>
  <si>
    <t>311.76M</t>
  </si>
  <si>
    <t>303.97M</t>
  </si>
  <si>
    <t>196.10M</t>
  </si>
  <si>
    <t>295.35M</t>
  </si>
  <si>
    <t>306.72M</t>
  </si>
  <si>
    <t>289.34M</t>
  </si>
  <si>
    <t>247.13M</t>
  </si>
  <si>
    <t>228.89M</t>
  </si>
  <si>
    <t>144.75M</t>
  </si>
  <si>
    <t>250.07M</t>
  </si>
  <si>
    <t>387.49M</t>
  </si>
  <si>
    <t>584.41M</t>
  </si>
  <si>
    <t>424.96M</t>
  </si>
  <si>
    <t>371.86M</t>
  </si>
  <si>
    <t>313.51M</t>
  </si>
  <si>
    <t>179.91M</t>
  </si>
  <si>
    <t>156.57M</t>
  </si>
  <si>
    <t>294.28M</t>
  </si>
  <si>
    <t>437.21M</t>
  </si>
  <si>
    <t>383.11M</t>
  </si>
  <si>
    <t>410.09M</t>
  </si>
  <si>
    <t>467.46M</t>
  </si>
  <si>
    <t>337.33M</t>
  </si>
  <si>
    <t>299.47M</t>
  </si>
  <si>
    <t>272.45M</t>
  </si>
  <si>
    <t>285.88M</t>
  </si>
  <si>
    <t>331.04M</t>
  </si>
  <si>
    <t>317.81M</t>
  </si>
  <si>
    <t>286.29M</t>
  </si>
  <si>
    <t>206.18M</t>
  </si>
  <si>
    <t>270.23M</t>
  </si>
  <si>
    <t>240.03M</t>
  </si>
  <si>
    <t>221.27M</t>
  </si>
  <si>
    <t>256.28M</t>
  </si>
  <si>
    <t>128.52M</t>
  </si>
  <si>
    <t>258.68M</t>
  </si>
  <si>
    <t>223.62M</t>
  </si>
  <si>
    <t>197.20M</t>
  </si>
  <si>
    <t>185.25M</t>
  </si>
  <si>
    <t>182.43M</t>
  </si>
  <si>
    <t>180.83M</t>
  </si>
  <si>
    <t>186.99M</t>
  </si>
  <si>
    <t>197.96M</t>
  </si>
  <si>
    <t>232.02M</t>
  </si>
  <si>
    <t>185.14M</t>
  </si>
  <si>
    <t>159.92M</t>
  </si>
  <si>
    <t>263.66M</t>
  </si>
  <si>
    <t>190.42M</t>
  </si>
  <si>
    <t>199.63M</t>
  </si>
  <si>
    <t>163.19M</t>
  </si>
  <si>
    <t>152.62M</t>
  </si>
  <si>
    <t>182.61M</t>
  </si>
  <si>
    <t>184.36M</t>
  </si>
  <si>
    <t>161.30M</t>
  </si>
  <si>
    <t>162.62M</t>
  </si>
  <si>
    <t>171.35M</t>
  </si>
  <si>
    <t>172.90M</t>
  </si>
  <si>
    <t>173.00M</t>
  </si>
  <si>
    <t>174.15M</t>
  </si>
  <si>
    <t>209.25M</t>
  </si>
  <si>
    <t>214.57M</t>
  </si>
  <si>
    <t>194.26M</t>
  </si>
  <si>
    <t>196.28M</t>
  </si>
  <si>
    <t>179.79M</t>
  </si>
  <si>
    <t>262.51M</t>
  </si>
  <si>
    <t>236.94M</t>
  </si>
  <si>
    <t>311.79M</t>
  </si>
  <si>
    <t>343.60M</t>
  </si>
  <si>
    <t>233.88M</t>
  </si>
  <si>
    <t>316.60M</t>
  </si>
  <si>
    <t>250.00M</t>
  </si>
  <si>
    <t>252.29M</t>
  </si>
  <si>
    <t>208.91M</t>
  </si>
  <si>
    <t>227.73M</t>
  </si>
  <si>
    <t>322.86M</t>
  </si>
  <si>
    <t>231.60M</t>
  </si>
  <si>
    <t>208.92M</t>
  </si>
  <si>
    <t>241.30M</t>
  </si>
  <si>
    <t>253.99M</t>
  </si>
  <si>
    <t>229.48M</t>
  </si>
  <si>
    <t>250.09M</t>
  </si>
  <si>
    <t>175.19M</t>
  </si>
  <si>
    <t>235.14M</t>
  </si>
  <si>
    <t>328.81M</t>
  </si>
  <si>
    <t>279.06M</t>
  </si>
  <si>
    <t>228.35M</t>
  </si>
  <si>
    <t>243.98M</t>
  </si>
  <si>
    <t>201.45M</t>
  </si>
  <si>
    <t>236.86M</t>
  </si>
  <si>
    <t>107.30M</t>
  </si>
  <si>
    <t>175.21M</t>
  </si>
  <si>
    <t>182.38M</t>
  </si>
  <si>
    <t>152.13M</t>
  </si>
  <si>
    <t>145.80M</t>
  </si>
  <si>
    <t>196.42M</t>
  </si>
  <si>
    <t>189.96M</t>
  </si>
  <si>
    <t>169.07M</t>
  </si>
  <si>
    <t>174.25M</t>
  </si>
  <si>
    <t>163.22M</t>
  </si>
  <si>
    <t>187.19M</t>
  </si>
  <si>
    <t>188.17M</t>
  </si>
  <si>
    <t>187.45M</t>
  </si>
  <si>
    <t>208.39M</t>
  </si>
  <si>
    <t>232.53M</t>
  </si>
  <si>
    <t>201.13M</t>
  </si>
  <si>
    <t>181.22M</t>
  </si>
  <si>
    <t>192.94M</t>
  </si>
  <si>
    <t>191.22M</t>
  </si>
  <si>
    <t>172.67M</t>
  </si>
  <si>
    <t>189.36M</t>
  </si>
  <si>
    <t>209.18M</t>
  </si>
  <si>
    <t>175.61M</t>
  </si>
  <si>
    <t>184.56M</t>
  </si>
  <si>
    <t>205.03M</t>
  </si>
  <si>
    <t>178.96M</t>
  </si>
  <si>
    <t>211.31M</t>
  </si>
  <si>
    <t>194.97M</t>
  </si>
  <si>
    <t>190.17M</t>
  </si>
  <si>
    <t>180.23M</t>
  </si>
  <si>
    <t>237.98M</t>
  </si>
  <si>
    <t>184.30M</t>
  </si>
  <si>
    <t>201.59M</t>
  </si>
  <si>
    <t>162.69M</t>
  </si>
  <si>
    <t>261.40M</t>
  </si>
  <si>
    <t>309.75M</t>
  </si>
  <si>
    <t>221.17M</t>
  </si>
  <si>
    <t>225.19M</t>
  </si>
  <si>
    <t>248.40M</t>
  </si>
  <si>
    <t>263.25M</t>
  </si>
  <si>
    <t>226.19M</t>
  </si>
  <si>
    <t>251.25M</t>
  </si>
  <si>
    <t>192.96M</t>
  </si>
  <si>
    <t>214.90M</t>
  </si>
  <si>
    <t>249.07M</t>
  </si>
  <si>
    <t>274.58M</t>
  </si>
  <si>
    <t>183.33M</t>
  </si>
  <si>
    <t>189.56M</t>
  </si>
  <si>
    <t>194.47M</t>
  </si>
  <si>
    <t>193.42M</t>
  </si>
  <si>
    <t>222.07M</t>
  </si>
  <si>
    <t>244.07M</t>
  </si>
  <si>
    <t>229.22M</t>
  </si>
  <si>
    <t>263.58M</t>
  </si>
  <si>
    <t>187.84M</t>
  </si>
  <si>
    <t>192.44M</t>
  </si>
  <si>
    <t>165.16M</t>
  </si>
  <si>
    <t>219.23M</t>
  </si>
  <si>
    <t>240.35M</t>
  </si>
  <si>
    <t>214.15M</t>
  </si>
  <si>
    <t>170.00M</t>
  </si>
  <si>
    <t>234.06M</t>
  </si>
  <si>
    <t>271.49M</t>
  </si>
  <si>
    <t>217.19M</t>
  </si>
  <si>
    <t>153.64M</t>
  </si>
  <si>
    <t>185.53M</t>
  </si>
  <si>
    <t>273.34M</t>
  </si>
  <si>
    <t>306.62M</t>
  </si>
  <si>
    <t>200.77M</t>
  </si>
  <si>
    <t>227.16M</t>
  </si>
  <si>
    <t>254.80M</t>
  </si>
  <si>
    <t>206.00M</t>
  </si>
  <si>
    <t>142.67M</t>
  </si>
  <si>
    <t>245.19M</t>
  </si>
  <si>
    <t>201.40M</t>
  </si>
  <si>
    <t>200.57M</t>
  </si>
  <si>
    <t>211.30M</t>
  </si>
  <si>
    <t>220.72M</t>
  </si>
  <si>
    <t>273.11M</t>
  </si>
  <si>
    <t>228.60M</t>
  </si>
  <si>
    <t>188.16M</t>
  </si>
  <si>
    <t>201.67M</t>
  </si>
  <si>
    <t>184.91M</t>
  </si>
  <si>
    <t>175.62M</t>
  </si>
  <si>
    <t>214.89M</t>
  </si>
  <si>
    <t>186.87M</t>
  </si>
  <si>
    <t>144.72M</t>
  </si>
  <si>
    <t>198.78M</t>
  </si>
  <si>
    <t>200.17M</t>
  </si>
  <si>
    <t>179.81M</t>
  </si>
  <si>
    <t>148.34M</t>
  </si>
  <si>
    <t>167.34M</t>
  </si>
  <si>
    <t>172.45M</t>
  </si>
  <si>
    <t>137.97M</t>
  </si>
  <si>
    <t>139.38M</t>
  </si>
  <si>
    <t>232.66M</t>
  </si>
  <si>
    <t>189.46M</t>
  </si>
  <si>
    <t>199.50M</t>
  </si>
  <si>
    <t>175.36M</t>
  </si>
  <si>
    <t>181.28M</t>
  </si>
  <si>
    <t>167.16M</t>
  </si>
  <si>
    <t>171.67M</t>
  </si>
  <si>
    <t>138.78M</t>
  </si>
  <si>
    <t>126.66M</t>
  </si>
  <si>
    <t>119.18M</t>
  </si>
  <si>
    <t>128.09M</t>
  </si>
  <si>
    <t>155.05M</t>
  </si>
  <si>
    <t>118.99M</t>
  </si>
  <si>
    <t>117.92M</t>
  </si>
  <si>
    <t>97.28M</t>
  </si>
  <si>
    <t>171.42M</t>
  </si>
  <si>
    <t>183.63M</t>
  </si>
  <si>
    <t>199.42M</t>
  </si>
  <si>
    <t>135.33M</t>
  </si>
  <si>
    <t>155.47M</t>
  </si>
  <si>
    <t>161.47M</t>
  </si>
  <si>
    <t>216.66M</t>
  </si>
  <si>
    <t>221.40M</t>
  </si>
  <si>
    <t>209.46M</t>
  </si>
  <si>
    <t>313.89M</t>
  </si>
  <si>
    <t>211.47M</t>
  </si>
  <si>
    <t>268.93M</t>
  </si>
  <si>
    <t>284.36M</t>
  </si>
  <si>
    <t>224.02M</t>
  </si>
  <si>
    <t>202.52M</t>
  </si>
  <si>
    <t>242.82M</t>
  </si>
  <si>
    <t>278.09M</t>
  </si>
  <si>
    <t>322.70M</t>
  </si>
  <si>
    <t>274.42M</t>
  </si>
  <si>
    <t>247.50M</t>
  </si>
  <si>
    <t>299.82M</t>
  </si>
  <si>
    <t>239.18M</t>
  </si>
  <si>
    <t>250.05M</t>
  </si>
  <si>
    <t>261.43M</t>
  </si>
  <si>
    <t>123.13M</t>
  </si>
  <si>
    <t>203.22M</t>
  </si>
  <si>
    <t>308.53M</t>
  </si>
  <si>
    <t>232.27M</t>
  </si>
  <si>
    <t>240.61M</t>
  </si>
  <si>
    <t>347.33M</t>
  </si>
  <si>
    <t>286.86M</t>
  </si>
  <si>
    <t>292.51M</t>
  </si>
  <si>
    <t>357.30M</t>
  </si>
  <si>
    <t>426.85M</t>
  </si>
  <si>
    <t>387.72M</t>
  </si>
  <si>
    <t>342.09M</t>
  </si>
  <si>
    <t>300.28M</t>
  </si>
  <si>
    <t>339.04M</t>
  </si>
  <si>
    <t>352.05M</t>
  </si>
  <si>
    <t>285.41M</t>
  </si>
  <si>
    <t>319.03M</t>
  </si>
  <si>
    <t>369.18M</t>
  </si>
  <si>
    <t>411.52M</t>
  </si>
  <si>
    <t>375.54M</t>
  </si>
  <si>
    <t>378.43M</t>
  </si>
  <si>
    <t>404.29M</t>
  </si>
  <si>
    <t>301.07M</t>
  </si>
  <si>
    <t>275.58M</t>
  </si>
  <si>
    <t>357.24M</t>
  </si>
  <si>
    <t>275.01M</t>
  </si>
  <si>
    <t>250.80M</t>
  </si>
  <si>
    <t>320.50M</t>
  </si>
  <si>
    <t>413.54M</t>
  </si>
  <si>
    <t>384.71M</t>
  </si>
  <si>
    <t>326.94M</t>
  </si>
  <si>
    <t>268.16M</t>
  </si>
  <si>
    <t>238.71M</t>
  </si>
  <si>
    <t>302.17M</t>
  </si>
  <si>
    <t>270.90M</t>
  </si>
  <si>
    <t>289.44M</t>
  </si>
  <si>
    <t>322.91M</t>
  </si>
  <si>
    <t>317.65M</t>
  </si>
  <si>
    <t>391.19M</t>
  </si>
  <si>
    <t>347.62M</t>
  </si>
  <si>
    <t>237.96M</t>
  </si>
  <si>
    <t>230.99M</t>
  </si>
  <si>
    <t>224.33M</t>
  </si>
  <si>
    <t>277.08M</t>
  </si>
  <si>
    <t>256.49M</t>
  </si>
  <si>
    <t>337.46M</t>
  </si>
  <si>
    <t>276.05M</t>
  </si>
  <si>
    <t>237.78M</t>
  </si>
  <si>
    <t>254.73M</t>
  </si>
  <si>
    <t>268.47M</t>
  </si>
  <si>
    <t>207.25M</t>
  </si>
  <si>
    <t>263.91M</t>
  </si>
  <si>
    <t>229.93M</t>
  </si>
  <si>
    <t>204.77M</t>
  </si>
  <si>
    <t>258.20M</t>
  </si>
  <si>
    <t>242.75M</t>
  </si>
  <si>
    <t>239.98M</t>
  </si>
  <si>
    <t>272.19M</t>
  </si>
  <si>
    <t>255.56M</t>
  </si>
  <si>
    <t>263.61M</t>
  </si>
  <si>
    <t>283.48M</t>
  </si>
  <si>
    <t>228.05M</t>
  </si>
  <si>
    <t>267.55M</t>
  </si>
  <si>
    <t>310.69M</t>
  </si>
  <si>
    <t>313.37M</t>
  </si>
  <si>
    <t>272.47M</t>
  </si>
  <si>
    <t>321.33M</t>
  </si>
  <si>
    <t>250.38M</t>
  </si>
  <si>
    <t>202.68M</t>
  </si>
  <si>
    <t>226.54M</t>
  </si>
  <si>
    <t>291.98M</t>
  </si>
  <si>
    <t>246.74M</t>
  </si>
  <si>
    <t>238.90M</t>
  </si>
  <si>
    <t>244.09M</t>
  </si>
  <si>
    <t>350.32M</t>
  </si>
  <si>
    <t>252.09M</t>
  </si>
  <si>
    <t>216.29M</t>
  </si>
  <si>
    <t>202.31M</t>
  </si>
  <si>
    <t>275.45M</t>
  </si>
  <si>
    <t>289.13M</t>
  </si>
  <si>
    <t>247.76M</t>
  </si>
  <si>
    <t>223.26M</t>
  </si>
  <si>
    <t>269.69M</t>
  </si>
  <si>
    <t>306.10M</t>
  </si>
  <si>
    <t>97.69M</t>
  </si>
  <si>
    <t>190.38M</t>
  </si>
  <si>
    <t>120.19M</t>
  </si>
  <si>
    <t>151.44M</t>
  </si>
  <si>
    <t>167.17M</t>
  </si>
  <si>
    <t>213.04M</t>
  </si>
  <si>
    <t>215.67M</t>
  </si>
  <si>
    <t>240.47M</t>
  </si>
  <si>
    <t>210.91M</t>
  </si>
  <si>
    <t>178.04M</t>
  </si>
  <si>
    <t>210.50M</t>
  </si>
  <si>
    <t>249.57M</t>
  </si>
  <si>
    <t>204.18M</t>
  </si>
  <si>
    <t>241.55M</t>
  </si>
  <si>
    <t>208.14M</t>
  </si>
  <si>
    <t>225.69M</t>
  </si>
  <si>
    <t>173.85M</t>
  </si>
  <si>
    <t>240.51M</t>
  </si>
  <si>
    <t>239.73M</t>
  </si>
  <si>
    <t>258.57M</t>
  </si>
  <si>
    <t>354.04M</t>
  </si>
  <si>
    <t>264.55M</t>
  </si>
  <si>
    <t>261.22M</t>
  </si>
  <si>
    <t>258.66M</t>
  </si>
  <si>
    <t>226.07M</t>
  </si>
  <si>
    <t>202.25M</t>
  </si>
  <si>
    <t>150.01M</t>
  </si>
  <si>
    <t>216.67M</t>
  </si>
  <si>
    <t>243.83M</t>
  </si>
  <si>
    <t>258.23M</t>
  </si>
  <si>
    <t>195.46M</t>
  </si>
  <si>
    <t>200.08M</t>
  </si>
  <si>
    <t>239.83M</t>
  </si>
  <si>
    <t>297.12M</t>
  </si>
  <si>
    <t>265.39M</t>
  </si>
  <si>
    <t>276.36M</t>
  </si>
  <si>
    <t>234.50M</t>
  </si>
  <si>
    <t>138.40M</t>
  </si>
  <si>
    <t>341.38M</t>
  </si>
  <si>
    <t>328.65M</t>
  </si>
  <si>
    <t>296.35M</t>
  </si>
  <si>
    <t>302.61M</t>
  </si>
  <si>
    <t>347.56M</t>
  </si>
  <si>
    <t>279.83M</t>
  </si>
  <si>
    <t>257.81M</t>
  </si>
  <si>
    <t>271.94M</t>
  </si>
  <si>
    <t>265.62M</t>
  </si>
  <si>
    <t>260.65M</t>
  </si>
  <si>
    <t>342.66M</t>
  </si>
  <si>
    <t>285.85M</t>
  </si>
  <si>
    <t>369.62M</t>
  </si>
  <si>
    <t>286.07M</t>
  </si>
  <si>
    <t>473.92M</t>
  </si>
  <si>
    <t>326.54M</t>
  </si>
  <si>
    <t>463.72M</t>
  </si>
  <si>
    <t>293.46M</t>
  </si>
  <si>
    <t>285.36M</t>
  </si>
  <si>
    <t>240.83M</t>
  </si>
  <si>
    <t>272.55M</t>
  </si>
  <si>
    <t>270.04M</t>
  </si>
  <si>
    <t>348.58M</t>
  </si>
  <si>
    <t>253.13M</t>
  </si>
  <si>
    <t>217.70M</t>
  </si>
  <si>
    <t>227.97M</t>
  </si>
  <si>
    <t>272.94M</t>
  </si>
  <si>
    <t>458.30M</t>
  </si>
  <si>
    <t>396.26M</t>
  </si>
  <si>
    <t>301.05M</t>
  </si>
  <si>
    <t>377.32M</t>
  </si>
  <si>
    <t>219.68M</t>
  </si>
  <si>
    <t>245.22M</t>
  </si>
  <si>
    <t>234.11M</t>
  </si>
  <si>
    <t>226.43M</t>
  </si>
  <si>
    <t>269.53M</t>
  </si>
  <si>
    <t>241.98M</t>
  </si>
  <si>
    <t>177.88M</t>
  </si>
  <si>
    <t>267.66M</t>
  </si>
  <si>
    <t>120.84M</t>
  </si>
  <si>
    <t>214.29M</t>
  </si>
  <si>
    <t>193.91M</t>
  </si>
  <si>
    <t>169.56M</t>
  </si>
  <si>
    <t>143.68M</t>
  </si>
  <si>
    <t>80.06M</t>
  </si>
  <si>
    <t>213.84M</t>
  </si>
  <si>
    <t>172.01M</t>
  </si>
  <si>
    <t>196.84M</t>
  </si>
  <si>
    <t>164.66M</t>
  </si>
  <si>
    <t>155.79M</t>
  </si>
  <si>
    <t>170.05M</t>
  </si>
  <si>
    <t>197.62M</t>
  </si>
  <si>
    <t>172.46M</t>
  </si>
  <si>
    <t>145.52M</t>
  </si>
  <si>
    <t>177.12M</t>
  </si>
  <si>
    <t>202.51M</t>
  </si>
  <si>
    <t>207.60M</t>
  </si>
  <si>
    <t>125.72M</t>
  </si>
  <si>
    <t>117.64M</t>
  </si>
  <si>
    <t>146.31M</t>
  </si>
  <si>
    <t>144.03M</t>
  </si>
  <si>
    <t>154.98M</t>
  </si>
  <si>
    <t>113.92M</t>
  </si>
  <si>
    <t>189.59M</t>
  </si>
  <si>
    <t>198.55M</t>
  </si>
  <si>
    <t>331.79M</t>
  </si>
  <si>
    <t>230.44M</t>
  </si>
  <si>
    <t>209.27M</t>
  </si>
  <si>
    <t>252.91M</t>
  </si>
  <si>
    <t>290.17M</t>
  </si>
  <si>
    <t>203.37M</t>
  </si>
  <si>
    <t>223.29M</t>
  </si>
  <si>
    <t>140.07M</t>
  </si>
  <si>
    <t>164.36M</t>
  </si>
  <si>
    <t>174.66M</t>
  </si>
  <si>
    <t>159.18M</t>
  </si>
  <si>
    <t>203.81M</t>
  </si>
  <si>
    <t>138.02M</t>
  </si>
  <si>
    <t>127.90M</t>
  </si>
  <si>
    <t>247.71M</t>
  </si>
  <si>
    <t>215.20M</t>
  </si>
  <si>
    <t>246.30M</t>
  </si>
  <si>
    <t>334.09M</t>
  </si>
  <si>
    <t>291.28M</t>
  </si>
  <si>
    <t>259.89M</t>
  </si>
  <si>
    <t>216.50M</t>
  </si>
  <si>
    <t>273.69M</t>
  </si>
  <si>
    <t>244.38M</t>
  </si>
  <si>
    <t>196.25M</t>
  </si>
  <si>
    <t>148.53M</t>
  </si>
  <si>
    <t>171.15M</t>
  </si>
  <si>
    <t>202.29M</t>
  </si>
  <si>
    <t>212.98M</t>
  </si>
  <si>
    <t>210.73M</t>
  </si>
  <si>
    <t>231.68M</t>
  </si>
  <si>
    <t>261.31M</t>
  </si>
  <si>
    <t>206.86M</t>
  </si>
  <si>
    <t>112.20M</t>
  </si>
  <si>
    <t>128.59M</t>
  </si>
  <si>
    <t>310.98M</t>
  </si>
  <si>
    <t>301.77M</t>
  </si>
  <si>
    <t>290.85M</t>
  </si>
  <si>
    <t>102.81M</t>
  </si>
  <si>
    <t>233.62M</t>
  </si>
  <si>
    <t>323.84M</t>
  </si>
  <si>
    <t>337.95M</t>
  </si>
  <si>
    <t>287.93M</t>
  </si>
  <si>
    <t>291.48M</t>
  </si>
  <si>
    <t>311.21M</t>
  </si>
  <si>
    <t>424.52M</t>
  </si>
  <si>
    <t>305.00M</t>
  </si>
  <si>
    <t>285.68M</t>
  </si>
  <si>
    <t>168.29M</t>
  </si>
  <si>
    <t>274.88M</t>
  </si>
  <si>
    <t>300.96M</t>
  </si>
  <si>
    <t>335.49M</t>
  </si>
  <si>
    <t>292.18M</t>
  </si>
  <si>
    <t>545.71M</t>
  </si>
  <si>
    <t>210.78M</t>
  </si>
  <si>
    <t>324.72M</t>
  </si>
  <si>
    <t>314.18M</t>
  </si>
  <si>
    <t>1.08B</t>
  </si>
  <si>
    <t>364.84M</t>
  </si>
  <si>
    <t>314.21M</t>
  </si>
  <si>
    <t>293.39M</t>
  </si>
  <si>
    <t>248.78M</t>
  </si>
  <si>
    <t>324.82M</t>
  </si>
  <si>
    <t>375.18M</t>
  </si>
  <si>
    <t>441.40M</t>
  </si>
  <si>
    <t>219.21M</t>
  </si>
  <si>
    <t>223.14M</t>
  </si>
  <si>
    <t>264.45M</t>
  </si>
  <si>
    <t>349.07M</t>
  </si>
  <si>
    <t>314.64M</t>
  </si>
  <si>
    <t>284.38M</t>
  </si>
  <si>
    <t>548.34M</t>
  </si>
  <si>
    <t>252.55M</t>
  </si>
  <si>
    <t>283.92M</t>
  </si>
  <si>
    <t>359.62M</t>
  </si>
  <si>
    <t>346.20M</t>
  </si>
  <si>
    <t>268.96M</t>
  </si>
  <si>
    <t>250.45M</t>
  </si>
  <si>
    <t>296.79M</t>
  </si>
  <si>
    <t>325.96M</t>
  </si>
  <si>
    <t>336.04M</t>
  </si>
  <si>
    <t>231.41M</t>
  </si>
  <si>
    <t>543.94M</t>
  </si>
  <si>
    <t>372.03M</t>
  </si>
  <si>
    <t>332.48M</t>
  </si>
  <si>
    <t>263.82M</t>
  </si>
  <si>
    <t>307.40M</t>
  </si>
  <si>
    <t>357.90M</t>
  </si>
  <si>
    <t>287.85M</t>
  </si>
  <si>
    <t>307.91M</t>
  </si>
  <si>
    <t>288.17M</t>
  </si>
  <si>
    <t>306.95M</t>
  </si>
  <si>
    <t>339.77M</t>
  </si>
  <si>
    <t>275.66M</t>
  </si>
  <si>
    <t>309.46M</t>
  </si>
  <si>
    <t>274.90M</t>
  </si>
  <si>
    <t>364.82M</t>
  </si>
  <si>
    <t>351.19M</t>
  </si>
  <si>
    <t>259.55M</t>
  </si>
  <si>
    <t>313.61M</t>
  </si>
  <si>
    <t>321.97M</t>
  </si>
  <si>
    <t>325.45M</t>
  </si>
  <si>
    <t>324.19M</t>
  </si>
  <si>
    <t>329.47M</t>
  </si>
  <si>
    <t>379.41M</t>
  </si>
  <si>
    <t>394.20M</t>
  </si>
  <si>
    <t>419.25M</t>
  </si>
  <si>
    <t>445.69M</t>
  </si>
  <si>
    <t>373.77M</t>
  </si>
  <si>
    <t>344.46M</t>
  </si>
  <si>
    <t>407.67M</t>
  </si>
  <si>
    <t>599.57M</t>
  </si>
  <si>
    <t>386.37M</t>
  </si>
  <si>
    <t>291.32M</t>
  </si>
  <si>
    <t>294.08M</t>
  </si>
  <si>
    <t>253.34M</t>
  </si>
  <si>
    <t>344.58M</t>
  </si>
  <si>
    <t>424.36M</t>
  </si>
  <si>
    <t>469.05M</t>
  </si>
  <si>
    <t>633.30M</t>
  </si>
  <si>
    <t>463.28M</t>
  </si>
  <si>
    <t>359.32M</t>
  </si>
  <si>
    <t>396.25M</t>
  </si>
  <si>
    <t>481.62M</t>
  </si>
  <si>
    <t>369.66M</t>
  </si>
  <si>
    <t>315.80M</t>
  </si>
  <si>
    <t>372.44M</t>
  </si>
  <si>
    <t>346.08M</t>
  </si>
  <si>
    <t>340.50M</t>
  </si>
  <si>
    <t>344.08M</t>
  </si>
  <si>
    <t>343.86M</t>
  </si>
  <si>
    <t>347.04M</t>
  </si>
  <si>
    <t>292.50M</t>
  </si>
  <si>
    <t>221.93M</t>
  </si>
  <si>
    <t>326.86M</t>
  </si>
  <si>
    <t>265.29M</t>
  </si>
  <si>
    <t>314.54M</t>
  </si>
  <si>
    <t>279.84M</t>
  </si>
  <si>
    <t>354.47M</t>
  </si>
  <si>
    <t>317.40M</t>
  </si>
  <si>
    <t>278.85M</t>
  </si>
  <si>
    <t>239.63M</t>
  </si>
  <si>
    <t>272.77M</t>
  </si>
  <si>
    <t>313.62M</t>
  </si>
  <si>
    <t>269.63M</t>
  </si>
  <si>
    <t>237.93M</t>
  </si>
  <si>
    <t>238.48M</t>
  </si>
  <si>
    <t>335.58M</t>
  </si>
  <si>
    <t>368.19M</t>
  </si>
  <si>
    <t>316.72M</t>
  </si>
  <si>
    <t>379.62M</t>
  </si>
  <si>
    <t>337.41M</t>
  </si>
  <si>
    <t>339.01M</t>
  </si>
  <si>
    <t>344.88M</t>
  </si>
  <si>
    <t>300.67M</t>
  </si>
  <si>
    <t>285.92M</t>
  </si>
  <si>
    <t>401.75M</t>
  </si>
  <si>
    <t>793.54M</t>
  </si>
  <si>
    <t>542.65M</t>
  </si>
  <si>
    <t>355.14M</t>
  </si>
  <si>
    <t>310.46M</t>
  </si>
  <si>
    <t>329.67M</t>
  </si>
  <si>
    <t>343.56M</t>
  </si>
  <si>
    <t>365.33M</t>
  </si>
  <si>
    <t>266.16M</t>
  </si>
  <si>
    <t>331.24M</t>
  </si>
  <si>
    <t>370.45M</t>
  </si>
  <si>
    <t>266.96M</t>
  </si>
  <si>
    <t>303.74M</t>
  </si>
  <si>
    <t>265.86M</t>
  </si>
  <si>
    <t>152.32M</t>
  </si>
  <si>
    <t>288.98M</t>
  </si>
  <si>
    <t>309.37M</t>
  </si>
  <si>
    <t>281.56M</t>
  </si>
  <si>
    <t>287.01M</t>
  </si>
  <si>
    <t>464.25M</t>
  </si>
  <si>
    <t>405.98M</t>
  </si>
  <si>
    <t>384.65M</t>
  </si>
  <si>
    <t>410.17M</t>
  </si>
  <si>
    <t>452.35M</t>
  </si>
  <si>
    <t>408.14M</t>
  </si>
  <si>
    <t>583.44M</t>
  </si>
  <si>
    <t>717.12M</t>
  </si>
  <si>
    <t>2.38B</t>
  </si>
  <si>
    <t>227.11M</t>
  </si>
  <si>
    <t>227.54M</t>
  </si>
  <si>
    <t>350.59M</t>
  </si>
  <si>
    <t>270.41M</t>
  </si>
  <si>
    <t>262.31M</t>
  </si>
  <si>
    <t>345.48M</t>
  </si>
  <si>
    <t>243.75M</t>
  </si>
  <si>
    <t>340.32M</t>
  </si>
  <si>
    <t>311.33M</t>
  </si>
  <si>
    <t>318.48M</t>
  </si>
  <si>
    <t>288.36M</t>
  </si>
  <si>
    <t>279.18M</t>
  </si>
  <si>
    <t>291.40M</t>
  </si>
  <si>
    <t>510.61M</t>
  </si>
  <si>
    <t>432.54M</t>
  </si>
  <si>
    <t>280.38M</t>
  </si>
  <si>
    <t>218.78M</t>
  </si>
  <si>
    <t>269.06M</t>
  </si>
  <si>
    <t>346.35M</t>
  </si>
  <si>
    <t>387.16M</t>
  </si>
  <si>
    <t>372.07M</t>
  </si>
  <si>
    <t>273.52M</t>
  </si>
  <si>
    <t>356.21M</t>
  </si>
  <si>
    <t>277.94M</t>
  </si>
  <si>
    <t>304.95M</t>
  </si>
  <si>
    <t>276.55M</t>
  </si>
  <si>
    <t>335.24M</t>
  </si>
  <si>
    <t>289.02M</t>
  </si>
  <si>
    <t>257.63M</t>
  </si>
  <si>
    <t>159.09M</t>
  </si>
  <si>
    <t>231.46M</t>
  </si>
  <si>
    <t>260.64M</t>
  </si>
  <si>
    <t>278.67M</t>
  </si>
  <si>
    <t>289.14M</t>
  </si>
  <si>
    <t>519.81M</t>
  </si>
  <si>
    <t>544.18M</t>
  </si>
  <si>
    <t>276.12M</t>
  </si>
  <si>
    <t>233.81M</t>
  </si>
  <si>
    <t>444.87M</t>
  </si>
  <si>
    <t>442.16M</t>
  </si>
  <si>
    <t>291.72M</t>
  </si>
  <si>
    <t>229.38M</t>
  </si>
  <si>
    <t>265.17M</t>
  </si>
  <si>
    <t>301.43M</t>
  </si>
  <si>
    <t>278.36M</t>
  </si>
  <si>
    <t>281.22M</t>
  </si>
  <si>
    <t>291.46M</t>
  </si>
  <si>
    <t>272.78M</t>
  </si>
  <si>
    <t>363.59M</t>
  </si>
  <si>
    <t>359.72M</t>
  </si>
  <si>
    <t>297.94M</t>
  </si>
  <si>
    <t>353.46M</t>
  </si>
  <si>
    <t>240.01M</t>
  </si>
  <si>
    <t>578.06M</t>
  </si>
  <si>
    <t>261.84M</t>
  </si>
  <si>
    <t>214.75M</t>
  </si>
  <si>
    <t>197.35M</t>
  </si>
  <si>
    <t>236.76M</t>
  </si>
  <si>
    <t>267.98M</t>
  </si>
  <si>
    <t>296.71M</t>
  </si>
  <si>
    <t>336.48M</t>
  </si>
  <si>
    <t>235.39M</t>
  </si>
  <si>
    <t>195.93M</t>
  </si>
  <si>
    <t>259.98M</t>
  </si>
  <si>
    <t>192.48M</t>
  </si>
  <si>
    <t>323.65M</t>
  </si>
  <si>
    <t>238.37M</t>
  </si>
  <si>
    <t>350.52M</t>
  </si>
  <si>
    <t>285.54M</t>
  </si>
  <si>
    <t>331.35M</t>
  </si>
  <si>
    <t>309.12M</t>
  </si>
  <si>
    <t>268.67M</t>
  </si>
  <si>
    <t>321.75M</t>
  </si>
  <si>
    <t>378.05M</t>
  </si>
  <si>
    <t>368.98M</t>
  </si>
  <si>
    <t>478.06M</t>
  </si>
  <si>
    <t>380.39M</t>
  </si>
  <si>
    <t>345.36M</t>
  </si>
  <si>
    <t>305.08M</t>
  </si>
  <si>
    <t>367.92M</t>
  </si>
  <si>
    <t>254.45M</t>
  </si>
  <si>
    <t>477.31M</t>
  </si>
  <si>
    <t>450.88M</t>
  </si>
  <si>
    <t>288.75M</t>
  </si>
  <si>
    <t>255.86M</t>
  </si>
  <si>
    <t>328.78M</t>
  </si>
  <si>
    <t>379.13M</t>
  </si>
  <si>
    <t>349.35M</t>
  </si>
  <si>
    <t>264.81M</t>
  </si>
  <si>
    <t>144.95M</t>
  </si>
  <si>
    <t>346.57M</t>
  </si>
  <si>
    <t>314.70M</t>
  </si>
  <si>
    <t>305.42M</t>
  </si>
  <si>
    <t>357.63M</t>
  </si>
  <si>
    <t>316.21M</t>
  </si>
  <si>
    <t>272.82M</t>
  </si>
  <si>
    <t>170.85M</t>
  </si>
  <si>
    <t>345.22M</t>
  </si>
  <si>
    <t>485.99M</t>
  </si>
  <si>
    <t>443.85M</t>
  </si>
  <si>
    <t>356.53M</t>
  </si>
  <si>
    <t>342.75M</t>
  </si>
  <si>
    <t>325.08M</t>
  </si>
  <si>
    <t>197.31M</t>
  </si>
  <si>
    <t>328.32M</t>
  </si>
  <si>
    <t>856.53M</t>
  </si>
  <si>
    <t>371.93M</t>
  </si>
  <si>
    <t>434.71M</t>
  </si>
  <si>
    <t>606.52M</t>
  </si>
  <si>
    <t>391.41M</t>
  </si>
  <si>
    <t>458.04M</t>
  </si>
  <si>
    <t>114.23M</t>
  </si>
  <si>
    <t>572.78M</t>
  </si>
  <si>
    <t>393.64M</t>
  </si>
  <si>
    <t>366.23M</t>
  </si>
  <si>
    <t>306.37M</t>
  </si>
  <si>
    <t>278.03M</t>
  </si>
  <si>
    <t>217.80M</t>
  </si>
  <si>
    <t>290.90M</t>
  </si>
  <si>
    <t>458.96M</t>
  </si>
  <si>
    <t>320.85M</t>
  </si>
  <si>
    <t>107.28M</t>
  </si>
  <si>
    <t>298.86M</t>
  </si>
  <si>
    <t>324.10M</t>
  </si>
  <si>
    <t>305.17M</t>
  </si>
  <si>
    <t>393.04M</t>
  </si>
  <si>
    <t>266.08M</t>
  </si>
  <si>
    <t>313.15M</t>
  </si>
  <si>
    <t>350.81M</t>
  </si>
  <si>
    <t>281.16M</t>
  </si>
  <si>
    <t>283.09M</t>
  </si>
  <si>
    <t>420.71M</t>
  </si>
  <si>
    <t>339.26M</t>
  </si>
  <si>
    <t>366.49M</t>
  </si>
  <si>
    <t>284.32M</t>
  </si>
  <si>
    <t>341.49M</t>
  </si>
  <si>
    <t>542.49M</t>
  </si>
  <si>
    <t>340.10M</t>
  </si>
  <si>
    <t>286.39M</t>
  </si>
  <si>
    <t>332.64M</t>
  </si>
  <si>
    <t>380.47M</t>
  </si>
  <si>
    <t>342.63M</t>
  </si>
  <si>
    <t>339.03M</t>
  </si>
  <si>
    <t>407.71M</t>
  </si>
  <si>
    <t>442.34M</t>
  </si>
  <si>
    <t>615.51M</t>
  </si>
  <si>
    <t>598.67M</t>
  </si>
  <si>
    <t>543.29M</t>
  </si>
  <si>
    <t>249.18M</t>
  </si>
  <si>
    <t>332.19M</t>
  </si>
  <si>
    <t>358.61M</t>
  </si>
  <si>
    <t>368.60M</t>
  </si>
  <si>
    <t>459.04M</t>
  </si>
  <si>
    <t>303.50M</t>
  </si>
  <si>
    <t>285.91M</t>
  </si>
  <si>
    <t>377.14M</t>
  </si>
  <si>
    <t>387.74M</t>
  </si>
  <si>
    <t>358.98M</t>
  </si>
  <si>
    <t>382.51M</t>
  </si>
  <si>
    <t>292.47M</t>
  </si>
  <si>
    <t>393.44M</t>
  </si>
  <si>
    <t>423.61M</t>
  </si>
  <si>
    <t>377.16M</t>
  </si>
  <si>
    <t>351.91M</t>
  </si>
  <si>
    <t>932.28M</t>
  </si>
  <si>
    <t>505.39M</t>
  </si>
  <si>
    <t>339.08M</t>
  </si>
  <si>
    <t>557.54M</t>
  </si>
  <si>
    <t>313.07M</t>
  </si>
  <si>
    <t>275.18M</t>
  </si>
  <si>
    <t>414.77M</t>
  </si>
  <si>
    <t>275.99M</t>
  </si>
  <si>
    <t>417.74M</t>
  </si>
  <si>
    <t>311.99M</t>
  </si>
  <si>
    <t>365.97M</t>
  </si>
  <si>
    <t>399.37M</t>
  </si>
  <si>
    <t>424.85M</t>
  </si>
  <si>
    <t>399.45M</t>
  </si>
  <si>
    <t>284.69M</t>
  </si>
  <si>
    <t>259.16M</t>
  </si>
  <si>
    <t>359.83M</t>
  </si>
  <si>
    <t>374.59M</t>
  </si>
  <si>
    <t>319.40M</t>
  </si>
  <si>
    <t>318.93M</t>
  </si>
  <si>
    <t>152.65M</t>
  </si>
  <si>
    <t>331.58M</t>
  </si>
  <si>
    <t>292.70M</t>
  </si>
  <si>
    <t>245.57M</t>
  </si>
  <si>
    <t>240.12M</t>
  </si>
  <si>
    <t>226.25M</t>
  </si>
  <si>
    <t>194.62M</t>
  </si>
  <si>
    <t>261.60M</t>
  </si>
  <si>
    <t>261.30M</t>
  </si>
  <si>
    <t>347.43M</t>
  </si>
  <si>
    <t>381.65M</t>
  </si>
  <si>
    <t>300.93M</t>
  </si>
  <si>
    <t>357.35M</t>
  </si>
  <si>
    <t>350.68M</t>
  </si>
  <si>
    <t>362.59M</t>
  </si>
  <si>
    <t>384.51M</t>
  </si>
  <si>
    <t>280.88M</t>
  </si>
  <si>
    <t>249.95M</t>
  </si>
  <si>
    <t>331.44M</t>
  </si>
  <si>
    <t>298.60M</t>
  </si>
  <si>
    <t>384.72M</t>
  </si>
  <si>
    <t>281.48M</t>
  </si>
  <si>
    <t>336.84M</t>
  </si>
  <si>
    <t>301.03M</t>
  </si>
  <si>
    <t>296.69M</t>
  </si>
  <si>
    <t>423.41M</t>
  </si>
  <si>
    <t>261.70M</t>
  </si>
  <si>
    <t>193.40M</t>
  </si>
  <si>
    <t>338.70M</t>
  </si>
  <si>
    <t>320.68M</t>
  </si>
  <si>
    <t>342.06M</t>
  </si>
  <si>
    <t>302.95M</t>
  </si>
  <si>
    <t>372.27M</t>
  </si>
  <si>
    <t>345.41M</t>
  </si>
  <si>
    <t>274.95M</t>
  </si>
  <si>
    <t>240.32M</t>
  </si>
  <si>
    <t>366.98M</t>
  </si>
  <si>
    <t>275.49M</t>
  </si>
  <si>
    <t>289.75M</t>
  </si>
  <si>
    <t>83.20M</t>
  </si>
  <si>
    <t>320.44M</t>
  </si>
  <si>
    <t>331.71M</t>
  </si>
  <si>
    <t>287.60M</t>
  </si>
  <si>
    <t>285.53M</t>
  </si>
  <si>
    <t>291.29M</t>
  </si>
  <si>
    <t>457.68M</t>
  </si>
  <si>
    <t>307.09M</t>
  </si>
  <si>
    <t>426.06M</t>
  </si>
  <si>
    <t>511.39M</t>
  </si>
  <si>
    <t>406.40M</t>
  </si>
  <si>
    <t>331.41M</t>
  </si>
  <si>
    <t>256.22M</t>
  </si>
  <si>
    <t>401.87M</t>
  </si>
  <si>
    <t>472.94M</t>
  </si>
  <si>
    <t>542.86M</t>
  </si>
  <si>
    <t>311.56M</t>
  </si>
  <si>
    <t>295.70M</t>
  </si>
  <si>
    <t>328.64M</t>
  </si>
  <si>
    <t>338.49M</t>
  </si>
  <si>
    <t>320.72M</t>
  </si>
  <si>
    <t>274.50M</t>
  </si>
  <si>
    <t>227.63M</t>
  </si>
  <si>
    <t>277.07M</t>
  </si>
  <si>
    <t>301.49M</t>
  </si>
  <si>
    <t>275.81M</t>
  </si>
  <si>
    <t>276.79M</t>
  </si>
  <si>
    <t>281.84M</t>
  </si>
  <si>
    <t>269.05M</t>
  </si>
  <si>
    <t>298.58M</t>
  </si>
  <si>
    <t>286.82M</t>
  </si>
  <si>
    <t>318.65M</t>
  </si>
  <si>
    <t>345.54M</t>
  </si>
  <si>
    <t>374.89M</t>
  </si>
  <si>
    <t>321.17M</t>
  </si>
  <si>
    <t>208.06M</t>
  </si>
  <si>
    <t>214.70M</t>
  </si>
  <si>
    <t>329.71M</t>
  </si>
  <si>
    <t>297.21M</t>
  </si>
  <si>
    <t>274.89M</t>
  </si>
  <si>
    <t>223.18M</t>
  </si>
  <si>
    <t>396.77M</t>
  </si>
  <si>
    <t>399.69M</t>
  </si>
  <si>
    <t>402.26M</t>
  </si>
  <si>
    <t>269.66M</t>
  </si>
  <si>
    <t>137.45M</t>
  </si>
  <si>
    <t>247.81M</t>
  </si>
  <si>
    <t>420.08M</t>
  </si>
  <si>
    <t>266.29M</t>
  </si>
  <si>
    <t>259.22M</t>
  </si>
  <si>
    <t>275.98M</t>
  </si>
  <si>
    <t>208.77M</t>
  </si>
  <si>
    <t>316.85M</t>
  </si>
  <si>
    <t>308.38M</t>
  </si>
  <si>
    <t>298.73M</t>
  </si>
  <si>
    <t>194.27M</t>
  </si>
  <si>
    <t>219.15M</t>
  </si>
  <si>
    <t>303.41M</t>
  </si>
  <si>
    <t>267.10M</t>
  </si>
  <si>
    <t>159.41M</t>
  </si>
  <si>
    <t>131.78M</t>
  </si>
  <si>
    <t>222.06M</t>
  </si>
  <si>
    <t>217.56M</t>
  </si>
  <si>
    <t>165.03M</t>
  </si>
  <si>
    <t>181.09M</t>
  </si>
  <si>
    <t>185.59M</t>
  </si>
  <si>
    <t>161.90M</t>
  </si>
  <si>
    <t>226.58M</t>
  </si>
  <si>
    <t>291.56M</t>
  </si>
  <si>
    <t>437.05M</t>
  </si>
  <si>
    <t>347.85M</t>
  </si>
  <si>
    <t>354.76M</t>
  </si>
  <si>
    <t>263.89M</t>
  </si>
  <si>
    <t>263.17M</t>
  </si>
  <si>
    <t>206.20M</t>
  </si>
  <si>
    <t>220.08M</t>
  </si>
  <si>
    <t>195.32M</t>
  </si>
  <si>
    <t>278.94M</t>
  </si>
  <si>
    <t>114.84M</t>
  </si>
  <si>
    <t>148.38M</t>
  </si>
  <si>
    <t>175.45M</t>
  </si>
  <si>
    <t>155.22M</t>
  </si>
  <si>
    <t>152.87M</t>
  </si>
  <si>
    <t>199.77M</t>
  </si>
  <si>
    <t>306.09M</t>
  </si>
  <si>
    <t>232.16M</t>
  </si>
  <si>
    <t>198.58M</t>
  </si>
  <si>
    <t>171.53M</t>
  </si>
  <si>
    <t>237.69M</t>
  </si>
  <si>
    <t>319.02M</t>
  </si>
  <si>
    <t>321.62M</t>
  </si>
  <si>
    <t>281.77M</t>
  </si>
  <si>
    <t>323.01M</t>
  </si>
  <si>
    <t>404.75M</t>
  </si>
  <si>
    <t>410.23M</t>
  </si>
  <si>
    <t>428.69M</t>
  </si>
  <si>
    <t>213.74M</t>
  </si>
  <si>
    <t>303.84M</t>
  </si>
  <si>
    <t>490.58M</t>
  </si>
  <si>
    <t>349.93M</t>
  </si>
  <si>
    <t>151.30M</t>
  </si>
  <si>
    <t>303.86M</t>
  </si>
  <si>
    <t>294.29M</t>
  </si>
  <si>
    <t>441.62M</t>
  </si>
  <si>
    <t>345.71M</t>
  </si>
  <si>
    <t>181.11M</t>
  </si>
  <si>
    <t>378.57M</t>
  </si>
  <si>
    <t>341.42M</t>
  </si>
  <si>
    <t>597.27M</t>
  </si>
  <si>
    <t>721.20M</t>
  </si>
  <si>
    <t>418.42M</t>
  </si>
  <si>
    <t>586.91M</t>
  </si>
  <si>
    <t>475.21M</t>
  </si>
  <si>
    <t>495.69M</t>
  </si>
  <si>
    <t>476.87M</t>
  </si>
  <si>
    <t>435.87M</t>
  </si>
  <si>
    <t>482.83M</t>
  </si>
  <si>
    <t>407.78M</t>
  </si>
  <si>
    <t>270.57M</t>
  </si>
  <si>
    <t>251.04M</t>
  </si>
  <si>
    <t>344.39M</t>
  </si>
  <si>
    <t>357.74M</t>
  </si>
  <si>
    <t>413.86M</t>
  </si>
  <si>
    <t>316.17M</t>
  </si>
  <si>
    <t>337.38M</t>
  </si>
  <si>
    <t>449.93M</t>
  </si>
  <si>
    <t>380.56M</t>
  </si>
  <si>
    <t>545.69M</t>
  </si>
  <si>
    <t>560.28M</t>
  </si>
  <si>
    <t>1.07B</t>
  </si>
  <si>
    <t>499.91M</t>
  </si>
  <si>
    <t>539.68M</t>
  </si>
  <si>
    <t>255.83M</t>
  </si>
  <si>
    <t>354.52M</t>
  </si>
  <si>
    <t>334.68M</t>
  </si>
  <si>
    <t>262.11M</t>
  </si>
  <si>
    <t>310.89M</t>
  </si>
  <si>
    <t>344.74M</t>
  </si>
  <si>
    <t>305.24M</t>
  </si>
  <si>
    <t>338.69M</t>
  </si>
  <si>
    <t>353.82M</t>
  </si>
  <si>
    <t>328.23M</t>
  </si>
  <si>
    <t>437.65M</t>
  </si>
  <si>
    <t>349.42M</t>
  </si>
  <si>
    <t>256.56M</t>
  </si>
  <si>
    <t>292.56M</t>
  </si>
  <si>
    <t>308.62M</t>
  </si>
  <si>
    <t>388.24M</t>
  </si>
  <si>
    <t>488.45M</t>
  </si>
  <si>
    <t>449.87M</t>
  </si>
  <si>
    <t>618.22M</t>
  </si>
  <si>
    <t>335.12M</t>
  </si>
  <si>
    <t>490.92M</t>
  </si>
  <si>
    <t>291.06M</t>
  </si>
  <si>
    <t>302.84M</t>
  </si>
  <si>
    <t>348.00M</t>
  </si>
  <si>
    <t>325.68M</t>
  </si>
  <si>
    <t>311.69M</t>
  </si>
  <si>
    <t>319.01M</t>
  </si>
  <si>
    <t>312.33M</t>
  </si>
  <si>
    <t>228.31M</t>
  </si>
  <si>
    <t>220.19M</t>
  </si>
  <si>
    <t>253.46M</t>
  </si>
  <si>
    <t>199.60M</t>
  </si>
  <si>
    <t>197.32M</t>
  </si>
  <si>
    <t>239.66M</t>
  </si>
  <si>
    <t>278.92M</t>
  </si>
  <si>
    <t>302.11M</t>
  </si>
  <si>
    <t>388.80M</t>
  </si>
  <si>
    <t>193.88M</t>
  </si>
  <si>
    <t>313.86M</t>
  </si>
  <si>
    <t>342.38M</t>
  </si>
  <si>
    <t>384.83M</t>
  </si>
  <si>
    <t>310.06M</t>
  </si>
  <si>
    <t>308.13M</t>
  </si>
  <si>
    <t>394.28M</t>
  </si>
  <si>
    <t>351.01M</t>
  </si>
  <si>
    <t>508.02M</t>
  </si>
  <si>
    <t>211.24M</t>
  </si>
  <si>
    <t>279.04M</t>
  </si>
  <si>
    <t>424.67M</t>
  </si>
  <si>
    <t>434.43M</t>
  </si>
  <si>
    <t>719.10M</t>
  </si>
  <si>
    <t>417.80M</t>
  </si>
  <si>
    <t>423.64M</t>
  </si>
  <si>
    <t>479.63M</t>
  </si>
  <si>
    <t>339.23M</t>
  </si>
  <si>
    <t>353.99M</t>
  </si>
  <si>
    <t>369.01M</t>
  </si>
  <si>
    <t>400.90M</t>
  </si>
  <si>
    <t>370.22M</t>
  </si>
  <si>
    <t>434.36M</t>
  </si>
  <si>
    <t>448.01M</t>
  </si>
  <si>
    <t>336.32M</t>
  </si>
  <si>
    <t>502.49M</t>
  </si>
  <si>
    <t>490.71M</t>
  </si>
  <si>
    <t>333.02M</t>
  </si>
  <si>
    <t>439.82M</t>
  </si>
  <si>
    <t>331.92M</t>
  </si>
  <si>
    <t>343.87M</t>
  </si>
  <si>
    <t>116.19M</t>
  </si>
  <si>
    <t>211.69M</t>
  </si>
  <si>
    <t>190.26M</t>
  </si>
  <si>
    <t>153.82M</t>
  </si>
  <si>
    <t>163.48M</t>
  </si>
  <si>
    <t>159.48M</t>
  </si>
  <si>
    <t>187.20M</t>
  </si>
  <si>
    <t>248.12M</t>
  </si>
  <si>
    <t>336.97M</t>
  </si>
  <si>
    <t>221.81M</t>
  </si>
  <si>
    <t>310.18M</t>
  </si>
  <si>
    <t>320.93M</t>
  </si>
  <si>
    <t>337.57M</t>
  </si>
  <si>
    <t>325.93M</t>
  </si>
  <si>
    <t>278.41M</t>
  </si>
  <si>
    <t>324.76M</t>
  </si>
  <si>
    <t>312.28M</t>
  </si>
  <si>
    <t>338.02M</t>
  </si>
  <si>
    <t>412.52M</t>
  </si>
  <si>
    <t>269.02M</t>
  </si>
  <si>
    <t>380.35M</t>
  </si>
  <si>
    <t>386.23M</t>
  </si>
  <si>
    <t>303.31M</t>
  </si>
  <si>
    <t>259.96M</t>
  </si>
  <si>
    <t>253.60M</t>
  </si>
  <si>
    <t>202.62M</t>
  </si>
  <si>
    <t>316.67M</t>
  </si>
  <si>
    <t>320.13M</t>
  </si>
  <si>
    <t>252.49M</t>
  </si>
  <si>
    <t>295.00M</t>
  </si>
  <si>
    <t>322.13M</t>
  </si>
  <si>
    <t>266.58M</t>
  </si>
  <si>
    <t>280.67M</t>
  </si>
  <si>
    <t>257.75M</t>
  </si>
  <si>
    <t>291.59M</t>
  </si>
  <si>
    <t>362.36M</t>
  </si>
  <si>
    <t>251.26M</t>
  </si>
  <si>
    <t>332.52M</t>
  </si>
  <si>
    <t>251.07M</t>
  </si>
  <si>
    <t>121.81M</t>
  </si>
  <si>
    <t>401.94M</t>
  </si>
  <si>
    <t>262.48M</t>
  </si>
  <si>
    <t>287.17M</t>
  </si>
  <si>
    <t>288.49M</t>
  </si>
  <si>
    <t>391.18M</t>
  </si>
  <si>
    <t>387.84M</t>
  </si>
  <si>
    <t>270.49M</t>
  </si>
  <si>
    <t>503.22M</t>
  </si>
  <si>
    <t>445.45M</t>
  </si>
  <si>
    <t>372.14M</t>
  </si>
  <si>
    <t>286.95M</t>
  </si>
  <si>
    <t>287.29M</t>
  </si>
  <si>
    <t>344.35M</t>
  </si>
  <si>
    <t>305.61M</t>
  </si>
  <si>
    <t>258.35M</t>
  </si>
  <si>
    <t>335.50M</t>
  </si>
  <si>
    <t>266.25M</t>
  </si>
  <si>
    <t>330.96M</t>
  </si>
  <si>
    <t>295.76M</t>
  </si>
  <si>
    <t>296.87M</t>
  </si>
  <si>
    <t>283.39M</t>
  </si>
  <si>
    <t>306.03M</t>
  </si>
  <si>
    <t>339.15M</t>
  </si>
  <si>
    <t>387.91M</t>
  </si>
  <si>
    <t>301.72M</t>
  </si>
  <si>
    <t>287.19M</t>
  </si>
  <si>
    <t>332.40M</t>
  </si>
  <si>
    <t>266.36M</t>
  </si>
  <si>
    <t>331.69M</t>
  </si>
  <si>
    <t>331.93M</t>
  </si>
  <si>
    <t>264.06M</t>
  </si>
  <si>
    <t>249.48M</t>
  </si>
  <si>
    <t>327.23M</t>
  </si>
  <si>
    <t>307.76M</t>
  </si>
  <si>
    <t>269.41M</t>
  </si>
  <si>
    <t>327.41M</t>
  </si>
  <si>
    <t>235.21M</t>
  </si>
  <si>
    <t>231.96M</t>
  </si>
  <si>
    <t>279.31M</t>
  </si>
  <si>
    <t>150.40M</t>
  </si>
  <si>
    <t>247.75M</t>
  </si>
  <si>
    <t>225.08M</t>
  </si>
  <si>
    <t>270.24M</t>
  </si>
  <si>
    <t>234.62M</t>
  </si>
  <si>
    <t>186.89M</t>
  </si>
  <si>
    <t>248.06M</t>
  </si>
  <si>
    <t>367.56M</t>
  </si>
  <si>
    <t>323.94M</t>
  </si>
  <si>
    <t>188.76M</t>
  </si>
  <si>
    <t>187.56M</t>
  </si>
  <si>
    <t>238.13M</t>
  </si>
  <si>
    <t>129.09M</t>
  </si>
  <si>
    <t>133.36M</t>
  </si>
  <si>
    <t>209.15M</t>
  </si>
  <si>
    <t>243.58M</t>
  </si>
  <si>
    <t>160.72M</t>
  </si>
  <si>
    <t>140.03M</t>
  </si>
  <si>
    <t>148.50M</t>
  </si>
  <si>
    <t>156.00M</t>
  </si>
  <si>
    <t>184.90M</t>
  </si>
  <si>
    <t>187.06M</t>
  </si>
  <si>
    <t>592.40M</t>
  </si>
  <si>
    <t>216.46M</t>
  </si>
  <si>
    <t>208.35M</t>
  </si>
  <si>
    <t>181.67M</t>
  </si>
  <si>
    <t>236.36M</t>
  </si>
  <si>
    <t>219.43M</t>
  </si>
  <si>
    <t>254.50M</t>
  </si>
  <si>
    <t>206.29M</t>
  </si>
  <si>
    <t>538.27M</t>
  </si>
  <si>
    <t>263.71M</t>
  </si>
  <si>
    <t>338.93M</t>
  </si>
  <si>
    <t>254.49M</t>
  </si>
  <si>
    <t>209.11M</t>
  </si>
  <si>
    <t>255.13M</t>
  </si>
  <si>
    <t>321.01M</t>
  </si>
  <si>
    <t>275.27M</t>
  </si>
  <si>
    <t>222.96M</t>
  </si>
  <si>
    <t>213.89M</t>
  </si>
  <si>
    <t>205.59M</t>
  </si>
  <si>
    <t>202.86M</t>
  </si>
  <si>
    <t>330.46M</t>
  </si>
  <si>
    <t>231.34M</t>
  </si>
  <si>
    <t>241.92M</t>
  </si>
  <si>
    <t>212.35M</t>
  </si>
  <si>
    <t>228.65M</t>
  </si>
  <si>
    <t>322.80M</t>
  </si>
  <si>
    <t>256.81M</t>
  </si>
  <si>
    <t>230.42M</t>
  </si>
  <si>
    <t>288.74M</t>
  </si>
  <si>
    <t>209.94M</t>
  </si>
  <si>
    <t>270.19M</t>
  </si>
  <si>
    <t>303.12M</t>
  </si>
  <si>
    <t>289.09M</t>
  </si>
  <si>
    <t>229.86M</t>
  </si>
  <si>
    <t>262.80M</t>
  </si>
  <si>
    <t>344.97M</t>
  </si>
  <si>
    <t>241.20M</t>
  </si>
  <si>
    <t>247.74M</t>
  </si>
  <si>
    <t>355.35M</t>
  </si>
  <si>
    <t>382.99M</t>
  </si>
  <si>
    <t>306.14M</t>
  </si>
  <si>
    <t>317.46M</t>
  </si>
  <si>
    <t>326.53M</t>
  </si>
  <si>
    <t>308.06M</t>
  </si>
  <si>
    <t>103.45M</t>
  </si>
  <si>
    <t>233.83M</t>
  </si>
  <si>
    <t>304.15M</t>
  </si>
  <si>
    <t>346.37M</t>
  </si>
  <si>
    <t>453.06M</t>
  </si>
  <si>
    <t>310.17M</t>
  </si>
  <si>
    <t>298.87M</t>
  </si>
  <si>
    <t>658.56M</t>
  </si>
  <si>
    <t>468.71M</t>
  </si>
  <si>
    <t>243.95M</t>
  </si>
  <si>
    <t>365.28M</t>
  </si>
  <si>
    <t>394.16M</t>
  </si>
  <si>
    <t>365.47M</t>
  </si>
  <si>
    <t>233.28M</t>
  </si>
  <si>
    <t>227.26M</t>
  </si>
  <si>
    <t>253.52M</t>
  </si>
  <si>
    <t>374.00M</t>
  </si>
  <si>
    <t>266.76M</t>
  </si>
  <si>
    <t>265.85M</t>
  </si>
  <si>
    <t>343.83M</t>
  </si>
  <si>
    <t>276.69M</t>
  </si>
  <si>
    <t>254.85M</t>
  </si>
  <si>
    <t>239.26M</t>
  </si>
  <si>
    <t>309.93M</t>
  </si>
  <si>
    <t>430.38M</t>
  </si>
  <si>
    <t>250.96M</t>
  </si>
  <si>
    <t>239.91M</t>
  </si>
  <si>
    <t>249.47M</t>
  </si>
  <si>
    <t>208.83M</t>
  </si>
  <si>
    <t>275.37M</t>
  </si>
  <si>
    <t>308.02M</t>
  </si>
  <si>
    <t>227.74M</t>
  </si>
  <si>
    <t>225.26M</t>
  </si>
  <si>
    <t>268.17M</t>
  </si>
  <si>
    <t>288.22M</t>
  </si>
  <si>
    <t>276.66M</t>
  </si>
  <si>
    <t>61.42M</t>
  </si>
  <si>
    <t>55.62M</t>
  </si>
  <si>
    <t>84.86M</t>
  </si>
  <si>
    <t>64.95M</t>
  </si>
  <si>
    <t>49.56M</t>
  </si>
  <si>
    <t>60.69M</t>
  </si>
  <si>
    <t>54.55M</t>
  </si>
  <si>
    <t>59.22M</t>
  </si>
  <si>
    <t>63.04M</t>
  </si>
  <si>
    <t>65.49M</t>
  </si>
  <si>
    <t>77.46M</t>
  </si>
  <si>
    <t>38.27M</t>
  </si>
  <si>
    <t>40.50M</t>
  </si>
  <si>
    <t>43.78M</t>
  </si>
  <si>
    <t>39.55M</t>
  </si>
  <si>
    <t>44.78M</t>
  </si>
  <si>
    <t>41.34M</t>
  </si>
  <si>
    <t>40.38M</t>
  </si>
  <si>
    <t>36.61M</t>
  </si>
  <si>
    <t>37.61M</t>
  </si>
  <si>
    <t>42.38M</t>
  </si>
  <si>
    <t>55.30M</t>
  </si>
  <si>
    <t>38.44M</t>
  </si>
  <si>
    <t>58.42M</t>
  </si>
  <si>
    <t>45.59M</t>
  </si>
  <si>
    <t>42.57M</t>
  </si>
  <si>
    <t>49.11M</t>
  </si>
  <si>
    <t>48.43M</t>
  </si>
  <si>
    <t>43.49M</t>
  </si>
  <si>
    <t>35.48M</t>
  </si>
  <si>
    <t>38.66M</t>
  </si>
  <si>
    <t>35.42M</t>
  </si>
  <si>
    <t>47.51M</t>
  </si>
  <si>
    <t>48.33M</t>
  </si>
  <si>
    <t>50.13M</t>
  </si>
  <si>
    <t>46.23M</t>
  </si>
  <si>
    <t>59.11M</t>
  </si>
  <si>
    <t>104.94M</t>
  </si>
  <si>
    <t>58.69M</t>
  </si>
  <si>
    <t>57.30M</t>
  </si>
  <si>
    <t>63.72M</t>
  </si>
  <si>
    <t>190.89M</t>
  </si>
  <si>
    <t>39.04M</t>
  </si>
  <si>
    <t>51.69M</t>
  </si>
  <si>
    <t>69.89M</t>
  </si>
  <si>
    <t>51.19M</t>
  </si>
  <si>
    <t>40.00M</t>
  </si>
  <si>
    <t>35.70M</t>
  </si>
  <si>
    <t>39.94M</t>
  </si>
  <si>
    <t>36.97M</t>
  </si>
  <si>
    <t>44.03M</t>
  </si>
  <si>
    <t>43.21M</t>
  </si>
  <si>
    <t>45.74M</t>
  </si>
  <si>
    <t>43.81M</t>
  </si>
  <si>
    <t>36.62M</t>
  </si>
  <si>
    <t>41.29M</t>
  </si>
  <si>
    <t>35.09M</t>
  </si>
  <si>
    <t>71.23M</t>
  </si>
  <si>
    <t>45.58M</t>
  </si>
  <si>
    <t>79.12M</t>
  </si>
  <si>
    <t>41.60M</t>
  </si>
  <si>
    <t>29.51M</t>
  </si>
  <si>
    <t>30.72M</t>
  </si>
  <si>
    <t>40.43M</t>
  </si>
  <si>
    <t>38.11M</t>
  </si>
  <si>
    <t>34.59M</t>
  </si>
  <si>
    <t>34.85M</t>
  </si>
  <si>
    <t>40.32M</t>
  </si>
  <si>
    <t>41.35M</t>
  </si>
  <si>
    <t>45.87M</t>
  </si>
  <si>
    <t>43.55M</t>
  </si>
  <si>
    <t>25.20M</t>
  </si>
  <si>
    <t>38.59M</t>
  </si>
  <si>
    <t>37.01M</t>
  </si>
  <si>
    <t>36.56M</t>
  </si>
  <si>
    <t>26.28M</t>
  </si>
  <si>
    <t>35.49M</t>
  </si>
  <si>
    <t>30.25M</t>
  </si>
  <si>
    <t>28.22M</t>
  </si>
  <si>
    <t>30.71M</t>
  </si>
  <si>
    <t>28.96M</t>
  </si>
  <si>
    <t>35.20M</t>
  </si>
  <si>
    <t>30.77M</t>
  </si>
  <si>
    <t>29.72M</t>
  </si>
  <si>
    <t>27.30M</t>
  </si>
  <si>
    <t>33.42M</t>
  </si>
  <si>
    <t>31.62M</t>
  </si>
  <si>
    <t>27.81M</t>
  </si>
  <si>
    <t>34.18M</t>
  </si>
  <si>
    <t>42.56M</t>
  </si>
  <si>
    <t>43.10M</t>
  </si>
  <si>
    <t>57.05M</t>
  </si>
  <si>
    <t>92.09M</t>
  </si>
  <si>
    <t>49.70M</t>
  </si>
  <si>
    <t>42.18M</t>
  </si>
  <si>
    <t>61.29M</t>
  </si>
  <si>
    <t>45.29M</t>
  </si>
  <si>
    <t>52.99M</t>
  </si>
  <si>
    <t>40.66M</t>
  </si>
  <si>
    <t>26.04M</t>
  </si>
  <si>
    <t>32.22M</t>
  </si>
  <si>
    <t>32.45M</t>
  </si>
  <si>
    <t>32.72M</t>
  </si>
  <si>
    <t>28.94M</t>
  </si>
  <si>
    <t>34.02M</t>
  </si>
  <si>
    <t>33.89M</t>
  </si>
  <si>
    <t>23.65M</t>
  </si>
  <si>
    <t>39.16M</t>
  </si>
  <si>
    <t>37.71M</t>
  </si>
  <si>
    <t>47.30M</t>
  </si>
  <si>
    <t>41.21M</t>
  </si>
  <si>
    <t>40.26M</t>
  </si>
  <si>
    <t>40.42M</t>
  </si>
  <si>
    <t>42.40M</t>
  </si>
  <si>
    <t>54.26M</t>
  </si>
  <si>
    <t>38.48M</t>
  </si>
  <si>
    <t>35.45M</t>
  </si>
  <si>
    <t>77.01M</t>
  </si>
  <si>
    <t>49.60M</t>
  </si>
  <si>
    <t>35.90M</t>
  </si>
  <si>
    <t>37.13M</t>
  </si>
  <si>
    <t>37.60M</t>
  </si>
  <si>
    <t>34.93M</t>
  </si>
  <si>
    <t>44.82M</t>
  </si>
  <si>
    <t>91.28M</t>
  </si>
  <si>
    <t>56.57M</t>
  </si>
  <si>
    <t>30.13M</t>
  </si>
  <si>
    <t>42.03M</t>
  </si>
  <si>
    <t>38.45M</t>
  </si>
  <si>
    <t>46.14M</t>
  </si>
  <si>
    <t>42.24M</t>
  </si>
  <si>
    <t>45.11M</t>
  </si>
  <si>
    <t>45.38M</t>
  </si>
  <si>
    <t>40.79M</t>
  </si>
  <si>
    <t>40.98M</t>
  </si>
  <si>
    <t>46.15M</t>
  </si>
  <si>
    <t>47.47M</t>
  </si>
  <si>
    <t>51.41M</t>
  </si>
  <si>
    <t>45.36M</t>
  </si>
  <si>
    <t>64.54M</t>
  </si>
  <si>
    <t>53.57M</t>
  </si>
  <si>
    <t>64.61M</t>
  </si>
  <si>
    <t>112.21M</t>
  </si>
  <si>
    <t>51.07M</t>
  </si>
  <si>
    <t>40.65M</t>
  </si>
  <si>
    <t>25.01M</t>
  </si>
  <si>
    <t>31.81M</t>
  </si>
  <si>
    <t>46.99M</t>
  </si>
  <si>
    <t>38.87M</t>
  </si>
  <si>
    <t>44.38M</t>
  </si>
  <si>
    <t>53.45M</t>
  </si>
  <si>
    <t>54.33M</t>
  </si>
  <si>
    <t>48.72M</t>
  </si>
  <si>
    <t>61.20M</t>
  </si>
  <si>
    <t>42.16M</t>
  </si>
  <si>
    <t>42.65M</t>
  </si>
  <si>
    <t>47.32M</t>
  </si>
  <si>
    <t>111.48M</t>
  </si>
  <si>
    <t>44.49M</t>
  </si>
  <si>
    <t>43.36M</t>
  </si>
  <si>
    <t>58.29M</t>
  </si>
  <si>
    <t>36.08M</t>
  </si>
  <si>
    <t>44.40M</t>
  </si>
  <si>
    <t>48.38M</t>
  </si>
  <si>
    <t>48.18M</t>
  </si>
  <si>
    <t>33.25M</t>
  </si>
  <si>
    <t>59.76M</t>
  </si>
  <si>
    <t>46.30M</t>
  </si>
  <si>
    <t>40.34M</t>
  </si>
  <si>
    <t>39.30M</t>
  </si>
  <si>
    <t>36.72M</t>
  </si>
  <si>
    <t>37.73M</t>
  </si>
  <si>
    <t>35.55M</t>
  </si>
  <si>
    <t>53.40M</t>
  </si>
  <si>
    <t>53.65M</t>
  </si>
  <si>
    <t>37.95M</t>
  </si>
  <si>
    <t>39.86M</t>
  </si>
  <si>
    <t>53.72M</t>
  </si>
  <si>
    <t>89.35M</t>
  </si>
  <si>
    <t>75.21M</t>
  </si>
  <si>
    <t>75.06M</t>
  </si>
  <si>
    <t>109.29M</t>
  </si>
  <si>
    <t>79.99M</t>
  </si>
  <si>
    <t>122.90M</t>
  </si>
  <si>
    <t>52.58M</t>
  </si>
  <si>
    <t>47.53M</t>
  </si>
  <si>
    <t>43.63M</t>
  </si>
  <si>
    <t>56.26M</t>
  </si>
  <si>
    <t>46.57M</t>
  </si>
  <si>
    <t>42.71M</t>
  </si>
  <si>
    <t>35.60M</t>
  </si>
  <si>
    <t>51.40M</t>
  </si>
  <si>
    <t>43.64M</t>
  </si>
  <si>
    <t>38.02M</t>
  </si>
  <si>
    <t>45.21M</t>
  </si>
  <si>
    <t>49.19M</t>
  </si>
  <si>
    <t>50.09M</t>
  </si>
  <si>
    <t>48.64M</t>
  </si>
  <si>
    <t>46.39M</t>
  </si>
  <si>
    <t>38.80M</t>
  </si>
  <si>
    <t>40.67M</t>
  </si>
  <si>
    <t>45.30M</t>
  </si>
  <si>
    <t>57.84M</t>
  </si>
  <si>
    <t>47.68M</t>
  </si>
  <si>
    <t>89.49M</t>
  </si>
  <si>
    <t>48.62M</t>
  </si>
  <si>
    <t>76.99M</t>
  </si>
  <si>
    <t>53.10M</t>
  </si>
  <si>
    <t>56.53M</t>
  </si>
  <si>
    <t>45.71M</t>
  </si>
  <si>
    <t>59.47M</t>
  </si>
  <si>
    <t>49.30M</t>
  </si>
  <si>
    <t>78.30M</t>
  </si>
  <si>
    <t>35.71M</t>
  </si>
  <si>
    <t>59.62M</t>
  </si>
  <si>
    <t>33.97M</t>
  </si>
  <si>
    <t>50.58M</t>
  </si>
  <si>
    <t>45.24M</t>
  </si>
  <si>
    <t>48.82M</t>
  </si>
  <si>
    <t>41.89M</t>
  </si>
  <si>
    <t>52.21M</t>
  </si>
  <si>
    <t>52.25M</t>
  </si>
  <si>
    <t>40.40M</t>
  </si>
  <si>
    <t>57.32M</t>
  </si>
  <si>
    <t>64.30M</t>
  </si>
  <si>
    <t>59.95M</t>
  </si>
  <si>
    <t>41.38M</t>
  </si>
  <si>
    <t>44.06M</t>
  </si>
  <si>
    <t>57.38M</t>
  </si>
  <si>
    <t>39.53M</t>
  </si>
  <si>
    <t>34.81M</t>
  </si>
  <si>
    <t>31.69M</t>
  </si>
  <si>
    <t>30.23M</t>
  </si>
  <si>
    <t>40.09M</t>
  </si>
  <si>
    <t>42.31M</t>
  </si>
  <si>
    <t>37.34M</t>
  </si>
  <si>
    <t>34.60M</t>
  </si>
  <si>
    <t>34.96M</t>
  </si>
  <si>
    <t>36.86M</t>
  </si>
  <si>
    <t>34.61M</t>
  </si>
  <si>
    <t>35.52M</t>
  </si>
  <si>
    <t>52.48M</t>
  </si>
  <si>
    <t>40.84M</t>
  </si>
  <si>
    <t>44.47M</t>
  </si>
  <si>
    <t>36.20M</t>
  </si>
  <si>
    <t>38.13M</t>
  </si>
  <si>
    <t>43.58M</t>
  </si>
  <si>
    <t>36.82M</t>
  </si>
  <si>
    <t>40.53M</t>
  </si>
  <si>
    <t>79.29M</t>
  </si>
  <si>
    <t>42.91M</t>
  </si>
  <si>
    <t>52.92M</t>
  </si>
  <si>
    <t>45.50M</t>
  </si>
  <si>
    <t>64.07M</t>
  </si>
  <si>
    <t>46.42M</t>
  </si>
  <si>
    <t>39.59M</t>
  </si>
  <si>
    <t>35.17M</t>
  </si>
  <si>
    <t>30.75M</t>
  </si>
  <si>
    <t>33.01M</t>
  </si>
  <si>
    <t>36.50M</t>
  </si>
  <si>
    <t>35.19M</t>
  </si>
  <si>
    <t>32.64M</t>
  </si>
  <si>
    <t>50.48M</t>
  </si>
  <si>
    <t>41.91M</t>
  </si>
  <si>
    <t>34.48M</t>
  </si>
  <si>
    <t>26.56M</t>
  </si>
  <si>
    <t>32.61M</t>
  </si>
  <si>
    <t>36.33M</t>
  </si>
  <si>
    <t>30.49M</t>
  </si>
  <si>
    <t>41.57M</t>
  </si>
  <si>
    <t>50.20M</t>
  </si>
  <si>
    <t>53.49M</t>
  </si>
  <si>
    <t>51.91M</t>
  </si>
  <si>
    <t>70.52M</t>
  </si>
  <si>
    <t>50.59M</t>
  </si>
  <si>
    <t>73.40M</t>
  </si>
  <si>
    <t>41.77M</t>
  </si>
  <si>
    <t>52.12M</t>
  </si>
  <si>
    <t>330.47M</t>
  </si>
  <si>
    <t>41.69M</t>
  </si>
  <si>
    <t>37.72M</t>
  </si>
  <si>
    <t>44.21M</t>
  </si>
  <si>
    <t>52.71M</t>
  </si>
  <si>
    <t>44.05M</t>
  </si>
  <si>
    <t>29.09M</t>
  </si>
  <si>
    <t>43.29M</t>
  </si>
  <si>
    <t>38.84M</t>
  </si>
  <si>
    <t>27.56M</t>
  </si>
  <si>
    <t>39.87M</t>
  </si>
  <si>
    <t>48.54M</t>
  </si>
  <si>
    <t>46.80M</t>
  </si>
  <si>
    <t>44.81M</t>
  </si>
  <si>
    <t>41.50M</t>
  </si>
  <si>
    <t>84.47M</t>
  </si>
  <si>
    <t>47.02M</t>
  </si>
  <si>
    <t>101.51M</t>
  </si>
  <si>
    <t>68.80M</t>
  </si>
  <si>
    <t>56.22M</t>
  </si>
  <si>
    <t>61.49M</t>
  </si>
  <si>
    <t>44.91M</t>
  </si>
  <si>
    <t>45.18M</t>
  </si>
  <si>
    <t>48.04M</t>
  </si>
  <si>
    <t>44.02M</t>
  </si>
  <si>
    <t>60.96M</t>
  </si>
  <si>
    <t>41.62M</t>
  </si>
  <si>
    <t>25.24M</t>
  </si>
  <si>
    <t>44.95M</t>
  </si>
  <si>
    <t>55.53M</t>
  </si>
  <si>
    <t>75.80M</t>
  </si>
  <si>
    <t>50.35M</t>
  </si>
  <si>
    <t>47.91M</t>
  </si>
  <si>
    <t>43.60M</t>
  </si>
  <si>
    <t>46.48M</t>
  </si>
  <si>
    <t>60.68M</t>
  </si>
  <si>
    <t>49.65M</t>
  </si>
  <si>
    <t>46.01M</t>
  </si>
  <si>
    <t>53.32M</t>
  </si>
  <si>
    <t>55.21M</t>
  </si>
  <si>
    <t>62.67M</t>
  </si>
  <si>
    <t>76.97M</t>
  </si>
  <si>
    <t>102.34M</t>
  </si>
  <si>
    <t>61.77M</t>
  </si>
  <si>
    <t>66.92M</t>
  </si>
  <si>
    <t>57.65M</t>
  </si>
  <si>
    <t>49.32M</t>
  </si>
  <si>
    <t>45.40M</t>
  </si>
  <si>
    <t>31.46M</t>
  </si>
  <si>
    <t>39.62M</t>
  </si>
  <si>
    <t>43.20M</t>
  </si>
  <si>
    <t>35.38M</t>
  </si>
  <si>
    <t>51.79M</t>
  </si>
  <si>
    <t>143.89M</t>
  </si>
  <si>
    <t>51.56M</t>
  </si>
  <si>
    <t>54.04M</t>
  </si>
  <si>
    <t>35.14M</t>
  </si>
  <si>
    <t>39.88M</t>
  </si>
  <si>
    <t>43.46M</t>
  </si>
  <si>
    <t>36.43M</t>
  </si>
  <si>
    <t>60.37M</t>
  </si>
  <si>
    <t>42.00M</t>
  </si>
  <si>
    <t>69.19M</t>
  </si>
  <si>
    <t>45.64M</t>
  </si>
  <si>
    <t>43.45M</t>
  </si>
  <si>
    <t>40.28M</t>
  </si>
  <si>
    <t>45.35M</t>
  </si>
  <si>
    <t>40.95M</t>
  </si>
  <si>
    <t>41.42M</t>
  </si>
  <si>
    <t>36.99M</t>
  </si>
  <si>
    <t>41.53M</t>
  </si>
  <si>
    <t>47.26M</t>
  </si>
  <si>
    <t>50.12M</t>
  </si>
  <si>
    <t>39.20M</t>
  </si>
  <si>
    <t>42.78M</t>
  </si>
  <si>
    <t>42.45M</t>
  </si>
  <si>
    <t>35.44M</t>
  </si>
  <si>
    <t>48.14M</t>
  </si>
  <si>
    <t>52.23M</t>
  </si>
  <si>
    <t>50.98M</t>
  </si>
  <si>
    <t>72.20M</t>
  </si>
  <si>
    <t>55.68M</t>
  </si>
  <si>
    <t>58.24M</t>
  </si>
  <si>
    <t>68.96M</t>
  </si>
  <si>
    <t>93.83M</t>
  </si>
  <si>
    <t>64.12M</t>
  </si>
  <si>
    <t>67.42M</t>
  </si>
  <si>
    <t>51.75M</t>
  </si>
  <si>
    <t>56.79M</t>
  </si>
  <si>
    <t>46.33M</t>
  </si>
  <si>
    <t>51.23M</t>
  </si>
  <si>
    <t>44.84M</t>
  </si>
  <si>
    <t>38.78M</t>
  </si>
  <si>
    <t>36.93M</t>
  </si>
  <si>
    <t>28.86M</t>
  </si>
  <si>
    <t>38.05M</t>
  </si>
  <si>
    <t>67.49M</t>
  </si>
  <si>
    <t>43.69M</t>
  </si>
  <si>
    <t>40.03M</t>
  </si>
  <si>
    <t>52.22M</t>
  </si>
  <si>
    <t>38.63M</t>
  </si>
  <si>
    <t>41.98M</t>
  </si>
  <si>
    <t>47.54M</t>
  </si>
  <si>
    <t>32.10M</t>
  </si>
  <si>
    <t>49.91M</t>
  </si>
  <si>
    <t>44.30M</t>
  </si>
  <si>
    <t>26.48M</t>
  </si>
  <si>
    <t>35.63M</t>
  </si>
  <si>
    <t>43.25M</t>
  </si>
  <si>
    <t>50.01M</t>
  </si>
  <si>
    <t>49.78M</t>
  </si>
  <si>
    <t>89.17M</t>
  </si>
  <si>
    <t>72.67M</t>
  </si>
  <si>
    <t>68.04M</t>
  </si>
  <si>
    <t>65.25M</t>
  </si>
  <si>
    <t>55.13M</t>
  </si>
  <si>
    <t>76.15M</t>
  </si>
  <si>
    <t>48.22M</t>
  </si>
  <si>
    <t>46.27M</t>
  </si>
  <si>
    <t>44.32M</t>
  </si>
  <si>
    <t>61.06M</t>
  </si>
  <si>
    <t>41.83M</t>
  </si>
  <si>
    <t>40.57M</t>
  </si>
  <si>
    <t>44.89M</t>
  </si>
  <si>
    <t>66.33M</t>
  </si>
  <si>
    <t>88.59M</t>
  </si>
  <si>
    <t>61.64M</t>
  </si>
  <si>
    <t>84.20M</t>
  </si>
  <si>
    <t>89.40M</t>
  </si>
  <si>
    <t>48.37M</t>
  </si>
  <si>
    <t>59.43M</t>
  </si>
  <si>
    <t>56.20M</t>
  </si>
  <si>
    <t>55.31M</t>
  </si>
  <si>
    <t>65.83M</t>
  </si>
  <si>
    <t>60.34M</t>
  </si>
  <si>
    <t>109.77M</t>
  </si>
  <si>
    <t>71.55M</t>
  </si>
  <si>
    <t>61.84M</t>
  </si>
  <si>
    <t>40.59M</t>
  </si>
  <si>
    <t>46.74M</t>
  </si>
  <si>
    <t>39.73M</t>
  </si>
  <si>
    <t>40.86M</t>
  </si>
  <si>
    <t>38.69M</t>
  </si>
  <si>
    <t>64.34M</t>
  </si>
  <si>
    <t>81.85M</t>
  </si>
  <si>
    <t>61.36M</t>
  </si>
  <si>
    <t>38.90M</t>
  </si>
  <si>
    <t>34.34M</t>
  </si>
  <si>
    <t>43.90M</t>
  </si>
  <si>
    <t>38.65M</t>
  </si>
  <si>
    <t>43.00M</t>
  </si>
  <si>
    <t>36.36M</t>
  </si>
  <si>
    <t>48.96M</t>
  </si>
  <si>
    <t>37.28M</t>
  </si>
  <si>
    <t>35.76M</t>
  </si>
  <si>
    <t>61.35M</t>
  </si>
  <si>
    <t>43.12M</t>
  </si>
  <si>
    <t>35.21M</t>
  </si>
  <si>
    <t>40.36M</t>
  </si>
  <si>
    <t>42.64M</t>
  </si>
  <si>
    <t>45.13M</t>
  </si>
  <si>
    <t>51.14M</t>
  </si>
  <si>
    <t>54.20M</t>
  </si>
  <si>
    <t>41.25M</t>
  </si>
  <si>
    <t>30.08M</t>
  </si>
  <si>
    <t>34.78M</t>
  </si>
  <si>
    <t>35.86M</t>
  </si>
  <si>
    <t>33.36M</t>
  </si>
  <si>
    <t>31.85M</t>
  </si>
  <si>
    <t>31.47M</t>
  </si>
  <si>
    <t>30.46M</t>
  </si>
  <si>
    <t>35.88M</t>
  </si>
  <si>
    <t>41.43M</t>
  </si>
  <si>
    <t>26.72M</t>
  </si>
  <si>
    <t>31.17M</t>
  </si>
  <si>
    <t>32.51M</t>
  </si>
  <si>
    <t>61.71M</t>
  </si>
  <si>
    <t>99.88M</t>
  </si>
  <si>
    <t>48.36M</t>
  </si>
  <si>
    <t>37.88M</t>
  </si>
  <si>
    <t>50.55M</t>
  </si>
  <si>
    <t>43.32M</t>
  </si>
  <si>
    <t>44.19M</t>
  </si>
  <si>
    <t>41.65M</t>
  </si>
  <si>
    <t>37.79M</t>
  </si>
  <si>
    <t>38.29M</t>
  </si>
  <si>
    <t>35.13M</t>
  </si>
  <si>
    <t>60.62M</t>
  </si>
  <si>
    <t>41.99M</t>
  </si>
  <si>
    <t>44.63M</t>
  </si>
  <si>
    <t>48.03M</t>
  </si>
  <si>
    <t>33.26M</t>
  </si>
  <si>
    <t>66.19M</t>
  </si>
  <si>
    <t>71.34M</t>
  </si>
  <si>
    <t>51.34M</t>
  </si>
  <si>
    <t>48.23M</t>
  </si>
  <si>
    <t>63.85M</t>
  </si>
  <si>
    <t>109.81M</t>
  </si>
  <si>
    <t>65.07M</t>
  </si>
  <si>
    <t>53.12M</t>
  </si>
  <si>
    <t>52.60M</t>
  </si>
  <si>
    <t>40.88M</t>
  </si>
  <si>
    <t>43.17M</t>
  </si>
  <si>
    <t>32.16M</t>
  </si>
  <si>
    <t>43.01M</t>
  </si>
  <si>
    <t>34.17M</t>
  </si>
  <si>
    <t>39.85M</t>
  </si>
  <si>
    <t>25.42M</t>
  </si>
  <si>
    <t>35.56M</t>
  </si>
  <si>
    <t>40.71M</t>
  </si>
  <si>
    <t>58.53M</t>
  </si>
  <si>
    <t>51.15M</t>
  </si>
  <si>
    <t>43.37M</t>
  </si>
  <si>
    <t>48.47M</t>
  </si>
  <si>
    <t>35.95M</t>
  </si>
  <si>
    <t>56.52M</t>
  </si>
  <si>
    <t>94.30M</t>
  </si>
  <si>
    <t>44.62M</t>
  </si>
  <si>
    <t>61.18M</t>
  </si>
  <si>
    <t>50.19M</t>
  </si>
  <si>
    <t>35.28M</t>
  </si>
  <si>
    <t>51.89M</t>
  </si>
  <si>
    <t>60.67M</t>
  </si>
  <si>
    <t>52.98M</t>
  </si>
  <si>
    <t>52.73M</t>
  </si>
  <si>
    <t>34.01M</t>
  </si>
  <si>
    <t>41.40M</t>
  </si>
  <si>
    <t>706.65M</t>
  </si>
  <si>
    <t>45.76M</t>
  </si>
  <si>
    <t>45.31M</t>
  </si>
  <si>
    <t>50.37M</t>
  </si>
  <si>
    <t>53.48M</t>
  </si>
  <si>
    <t>54.14M</t>
  </si>
  <si>
    <t>39.47M</t>
  </si>
  <si>
    <t>60.58M</t>
  </si>
  <si>
    <t>47.60M</t>
  </si>
  <si>
    <t>43.31M</t>
  </si>
  <si>
    <t>47.67M</t>
  </si>
  <si>
    <t>95.28M</t>
  </si>
  <si>
    <t>58.85M</t>
  </si>
  <si>
    <t>47.95M</t>
  </si>
  <si>
    <t>47.08M</t>
  </si>
  <si>
    <t>54.03M</t>
  </si>
  <si>
    <t>54.77M</t>
  </si>
  <si>
    <t>70.44M</t>
  </si>
  <si>
    <t>53.25M</t>
  </si>
  <si>
    <t>48.68M</t>
  </si>
  <si>
    <t>44.56M</t>
  </si>
  <si>
    <t>44.70M</t>
  </si>
  <si>
    <t>52.89M</t>
  </si>
  <si>
    <t>54.56M</t>
  </si>
  <si>
    <t>51.26M</t>
  </si>
  <si>
    <t>50.34M</t>
  </si>
  <si>
    <t>62.44M</t>
  </si>
  <si>
    <t>74.88M</t>
  </si>
  <si>
    <t>88.21M</t>
  </si>
  <si>
    <t>82.55M</t>
  </si>
  <si>
    <t>86.82M</t>
  </si>
  <si>
    <t>83.86M</t>
  </si>
  <si>
    <t>70.60M</t>
  </si>
  <si>
    <t>73.85M</t>
  </si>
  <si>
    <t>117.87M</t>
  </si>
  <si>
    <t>67.98M</t>
  </si>
  <si>
    <t>74.22M</t>
  </si>
  <si>
    <t>62.25M</t>
  </si>
  <si>
    <t>44.39M</t>
  </si>
  <si>
    <t>70.21M</t>
  </si>
  <si>
    <t>77.41M</t>
  </si>
  <si>
    <t>85.25M</t>
  </si>
  <si>
    <t>82.95M</t>
  </si>
  <si>
    <t>44.25M</t>
  </si>
  <si>
    <t>78.96M</t>
  </si>
  <si>
    <t>75.67M</t>
  </si>
  <si>
    <t>76.66M</t>
  </si>
  <si>
    <t>161.38M</t>
  </si>
  <si>
    <t>74.82M</t>
  </si>
  <si>
    <t>52.65M</t>
  </si>
  <si>
    <t>36.90M</t>
  </si>
  <si>
    <t>34.94M</t>
  </si>
  <si>
    <t>27.71M</t>
  </si>
  <si>
    <t>46.62M</t>
  </si>
  <si>
    <t>46.06M</t>
  </si>
  <si>
    <t>61.44M</t>
  </si>
  <si>
    <t>94.78M</t>
  </si>
  <si>
    <t>57.91M</t>
  </si>
  <si>
    <t>54.82M</t>
  </si>
  <si>
    <t>62.61M</t>
  </si>
  <si>
    <t>64.69M</t>
  </si>
  <si>
    <t>53.07M</t>
  </si>
  <si>
    <t>53.43M</t>
  </si>
  <si>
    <t>47.71M</t>
  </si>
  <si>
    <t>57.33M</t>
  </si>
  <si>
    <t>32.13M</t>
  </si>
  <si>
    <t>41.32M</t>
  </si>
  <si>
    <t>41.80M</t>
  </si>
  <si>
    <t>40.07M</t>
  </si>
  <si>
    <t>49.10M</t>
  </si>
  <si>
    <t>43.65M</t>
  </si>
  <si>
    <t>39.99M</t>
  </si>
  <si>
    <t>57.77M</t>
  </si>
  <si>
    <t>38.62M</t>
  </si>
  <si>
    <t>47.82M</t>
  </si>
  <si>
    <t>51.85M</t>
  </si>
  <si>
    <t>43.56M</t>
  </si>
  <si>
    <t>44.28M</t>
  </si>
  <si>
    <t>52.41M</t>
  </si>
  <si>
    <t>68.63M</t>
  </si>
  <si>
    <t>48.24M</t>
  </si>
  <si>
    <t>62.05M</t>
  </si>
  <si>
    <t>111.91M</t>
  </si>
  <si>
    <t>48.48M</t>
  </si>
  <si>
    <t>52.93M</t>
  </si>
  <si>
    <t>154.05M</t>
  </si>
  <si>
    <t>55.90M</t>
  </si>
  <si>
    <t>41.68M</t>
  </si>
  <si>
    <t>39.83M</t>
  </si>
  <si>
    <t>45.62M</t>
  </si>
  <si>
    <t>43.89M</t>
  </si>
  <si>
    <t>54.74M</t>
  </si>
  <si>
    <t>46.46M</t>
  </si>
  <si>
    <t>60.70M</t>
  </si>
  <si>
    <t>53.06M</t>
  </si>
  <si>
    <t>47.41M</t>
  </si>
  <si>
    <t>57.76M</t>
  </si>
  <si>
    <t>70.05M</t>
  </si>
  <si>
    <t>41.41M</t>
  </si>
  <si>
    <t>70.51M</t>
  </si>
  <si>
    <t>36.57M</t>
  </si>
  <si>
    <t>39.61M</t>
  </si>
  <si>
    <t>40.20M</t>
  </si>
  <si>
    <t>41.81M</t>
  </si>
  <si>
    <t>46.97M</t>
  </si>
  <si>
    <t>25.04M</t>
  </si>
  <si>
    <t>47.74M</t>
  </si>
  <si>
    <t>43.05M</t>
  </si>
  <si>
    <t>47.70M</t>
  </si>
  <si>
    <t>32.70M</t>
  </si>
  <si>
    <t>48.81M</t>
  </si>
  <si>
    <t>52.87M</t>
  </si>
  <si>
    <t>99.94M</t>
  </si>
  <si>
    <t>58.17M</t>
  </si>
  <si>
    <t>47.94M</t>
  </si>
  <si>
    <t>47.49M</t>
  </si>
  <si>
    <t>30.68M</t>
  </si>
  <si>
    <t>26.01M</t>
  </si>
  <si>
    <t>29.48M</t>
  </si>
  <si>
    <t>30.66M</t>
  </si>
  <si>
    <t>39.96M</t>
  </si>
  <si>
    <t>37.40M</t>
  </si>
  <si>
    <t>34.53M</t>
  </si>
  <si>
    <t>43.85M</t>
  </si>
  <si>
    <t>72.51M</t>
  </si>
  <si>
    <t>37.15M</t>
  </si>
  <si>
    <t>43.92M</t>
  </si>
  <si>
    <t>34.36M</t>
  </si>
  <si>
    <t>43.82M</t>
  </si>
  <si>
    <t>44.15M</t>
  </si>
  <si>
    <t>51.13M</t>
  </si>
  <si>
    <t>37.11M</t>
  </si>
  <si>
    <t>50.22M</t>
  </si>
  <si>
    <t>42.36M</t>
  </si>
  <si>
    <t>31.23M</t>
  </si>
  <si>
    <t>31.49M</t>
  </si>
  <si>
    <t>36.10M</t>
  </si>
  <si>
    <t>40.69M</t>
  </si>
  <si>
    <t>39.27M</t>
  </si>
  <si>
    <t>51.59M</t>
  </si>
  <si>
    <t>43.87M</t>
  </si>
  <si>
    <t>33.69M</t>
  </si>
  <si>
    <t>46.07M</t>
  </si>
  <si>
    <t>47.56M</t>
  </si>
  <si>
    <t>51.92M</t>
  </si>
  <si>
    <t>57.41M</t>
  </si>
  <si>
    <t>35.37M</t>
  </si>
  <si>
    <t>36.15M</t>
  </si>
  <si>
    <t>40.90M</t>
  </si>
  <si>
    <t>53.47M</t>
  </si>
  <si>
    <t>89.82M</t>
  </si>
  <si>
    <t>45.02M</t>
  </si>
  <si>
    <t>40.54M</t>
  </si>
  <si>
    <t>44.36M</t>
  </si>
  <si>
    <t>43.27M</t>
  </si>
  <si>
    <t>40.25M</t>
  </si>
  <si>
    <t>40.77M</t>
  </si>
  <si>
    <t>32.60M</t>
  </si>
  <si>
    <t>38.17M</t>
  </si>
  <si>
    <t>50.10M</t>
  </si>
  <si>
    <t>41.48M</t>
  </si>
  <si>
    <t>38.55M</t>
  </si>
  <si>
    <t>49.84M</t>
  </si>
  <si>
    <t>42.34M</t>
  </si>
  <si>
    <t>18.63M</t>
  </si>
  <si>
    <t>39.05M</t>
  </si>
  <si>
    <t>58.43M</t>
  </si>
  <si>
    <t>35.62M</t>
  </si>
  <si>
    <t>53.77M</t>
  </si>
  <si>
    <t>48.87M</t>
  </si>
  <si>
    <t>49.96M</t>
  </si>
  <si>
    <t>73.20M</t>
  </si>
  <si>
    <t>74.32M</t>
  </si>
  <si>
    <t>75.82M</t>
  </si>
  <si>
    <t>63.94M</t>
  </si>
  <si>
    <t>61.31M</t>
  </si>
  <si>
    <t>129.11M</t>
  </si>
  <si>
    <t>66.21M</t>
  </si>
  <si>
    <t>79.77M</t>
  </si>
  <si>
    <t>68.59M</t>
  </si>
  <si>
    <t>67.81M</t>
  </si>
  <si>
    <t>128.81M</t>
  </si>
  <si>
    <t>113.60M</t>
  </si>
  <si>
    <t>60.59M</t>
  </si>
  <si>
    <t>67.80M</t>
  </si>
  <si>
    <t>37.54M</t>
  </si>
  <si>
    <t>43.68M</t>
  </si>
  <si>
    <t>28.85M</t>
  </si>
  <si>
    <t>47.58M</t>
  </si>
  <si>
    <t>50.25M</t>
  </si>
  <si>
    <t>64.77M</t>
  </si>
  <si>
    <t>57.80M</t>
  </si>
  <si>
    <t>50.49M</t>
  </si>
  <si>
    <t>47.12M</t>
  </si>
  <si>
    <t>41.79M</t>
  </si>
  <si>
    <t>75.38M</t>
  </si>
  <si>
    <t>47.77M</t>
  </si>
  <si>
    <t>49.25M</t>
  </si>
  <si>
    <t>49.76M</t>
  </si>
  <si>
    <t>57.92M</t>
  </si>
  <si>
    <t>55.46M</t>
  </si>
  <si>
    <t>61.87M</t>
  </si>
  <si>
    <t>46.05M</t>
  </si>
  <si>
    <t>46.28M</t>
  </si>
  <si>
    <t>37.56M</t>
  </si>
  <si>
    <t>45.92M</t>
  </si>
  <si>
    <t>34.70M</t>
  </si>
  <si>
    <t>45.47M</t>
  </si>
  <si>
    <t>43.77M</t>
  </si>
  <si>
    <t>52.10M</t>
  </si>
  <si>
    <t>46.35M</t>
  </si>
  <si>
    <t>36.29M</t>
  </si>
  <si>
    <t>67.75M</t>
  </si>
  <si>
    <t>76.59M</t>
  </si>
  <si>
    <t>52.51M</t>
  </si>
  <si>
    <t>55.02M</t>
  </si>
  <si>
    <t>65.81M</t>
  </si>
  <si>
    <t>58.75M</t>
  </si>
  <si>
    <t>66.73M</t>
  </si>
  <si>
    <t>84.68M</t>
  </si>
  <si>
    <t>64.51M</t>
  </si>
  <si>
    <t>54.22M</t>
  </si>
  <si>
    <t>85.07M</t>
  </si>
  <si>
    <t>68.10M</t>
  </si>
  <si>
    <t>40.96M</t>
  </si>
  <si>
    <t>45.52M</t>
  </si>
  <si>
    <t>67.21M</t>
  </si>
  <si>
    <t>38.31M</t>
  </si>
  <si>
    <t>37.24M</t>
  </si>
  <si>
    <t>46.21M</t>
  </si>
  <si>
    <t>47.35M</t>
  </si>
  <si>
    <t>32.83M</t>
  </si>
  <si>
    <t>31.41M</t>
  </si>
  <si>
    <t>31.16M</t>
  </si>
  <si>
    <t>62.48M</t>
  </si>
  <si>
    <t>51.60M</t>
  </si>
  <si>
    <t>88.55M</t>
  </si>
  <si>
    <t>54.34M</t>
  </si>
  <si>
    <t>49.58M</t>
  </si>
  <si>
    <t>60.72M</t>
  </si>
  <si>
    <t>42.77M</t>
  </si>
  <si>
    <t>49.48M</t>
  </si>
  <si>
    <t>67.43M</t>
  </si>
  <si>
    <t>52.31M</t>
  </si>
  <si>
    <t>51.63M</t>
  </si>
  <si>
    <t>33.17M</t>
  </si>
  <si>
    <t>45.27M</t>
  </si>
  <si>
    <t>49.88M</t>
  </si>
  <si>
    <t>54.29M</t>
  </si>
  <si>
    <t>72.83M</t>
  </si>
  <si>
    <t>58.10M</t>
  </si>
  <si>
    <t>44.66M</t>
  </si>
  <si>
    <t>51.32M</t>
  </si>
  <si>
    <t>46.79M</t>
  </si>
  <si>
    <t>101.09M</t>
  </si>
  <si>
    <t>63.11M</t>
  </si>
  <si>
    <t>60.06M</t>
  </si>
  <si>
    <t>72.89M</t>
  </si>
  <si>
    <t>93.34M</t>
  </si>
  <si>
    <t>52.26M</t>
  </si>
  <si>
    <t>48.83M</t>
  </si>
  <si>
    <t>63.65M</t>
  </si>
  <si>
    <t>122.11M</t>
  </si>
  <si>
    <t>57.53M</t>
  </si>
  <si>
    <t>70.74M</t>
  </si>
  <si>
    <t>62.76M</t>
  </si>
  <si>
    <t>88.70M</t>
  </si>
  <si>
    <t>102.10M</t>
  </si>
  <si>
    <t>180.41M</t>
  </si>
  <si>
    <t>66.15M</t>
  </si>
  <si>
    <t>79.40M</t>
  </si>
  <si>
    <t>285.40M</t>
  </si>
  <si>
    <t>40.10M</t>
  </si>
  <si>
    <t>42.05M</t>
  </si>
  <si>
    <t>56.15M</t>
  </si>
  <si>
    <t>38.94M</t>
  </si>
  <si>
    <t>48.07M</t>
  </si>
  <si>
    <t>64.86M</t>
  </si>
  <si>
    <t>49.73M</t>
  </si>
  <si>
    <t>43.61M</t>
  </si>
  <si>
    <t>36.91M</t>
  </si>
  <si>
    <t>38.58M</t>
  </si>
  <si>
    <t>44.87M</t>
  </si>
  <si>
    <t>25.10M</t>
  </si>
  <si>
    <t>36.52M</t>
  </si>
  <si>
    <t>46.37M</t>
  </si>
  <si>
    <t>47.57M</t>
  </si>
  <si>
    <t>46.29M</t>
  </si>
  <si>
    <t>55.71M</t>
  </si>
  <si>
    <t>36.78M</t>
  </si>
  <si>
    <t>47.43M</t>
  </si>
  <si>
    <t>32.07M</t>
  </si>
  <si>
    <t>38.51M</t>
  </si>
  <si>
    <t>42.86M</t>
  </si>
  <si>
    <t>84.35M</t>
  </si>
  <si>
    <t>39.19M</t>
  </si>
  <si>
    <t>31.84M</t>
  </si>
  <si>
    <t>31.26M</t>
  </si>
  <si>
    <t>33.30M</t>
  </si>
  <si>
    <t>27.93M</t>
  </si>
  <si>
    <t>31.61M</t>
  </si>
  <si>
    <t>27.38M</t>
  </si>
  <si>
    <t>25.15M</t>
  </si>
  <si>
    <t>23.46M</t>
  </si>
  <si>
    <t>34.90M</t>
  </si>
  <si>
    <t>27.41M</t>
  </si>
  <si>
    <t>30.60M</t>
  </si>
  <si>
    <t>31.93M</t>
  </si>
  <si>
    <t>27.76M</t>
  </si>
  <si>
    <t>31.06M</t>
  </si>
  <si>
    <t>40.46M</t>
  </si>
  <si>
    <t>156.68M</t>
  </si>
  <si>
    <t>63.48M</t>
  </si>
  <si>
    <t>59.27M</t>
  </si>
  <si>
    <t>76.76M</t>
  </si>
  <si>
    <t>73.08M</t>
  </si>
  <si>
    <t>84.36M</t>
  </si>
  <si>
    <t>72.88M</t>
  </si>
  <si>
    <t>95.50M</t>
  </si>
  <si>
    <t>104.46M</t>
  </si>
  <si>
    <t>80.15M</t>
  </si>
  <si>
    <t>73.45M</t>
  </si>
  <si>
    <t>97.21M</t>
  </si>
  <si>
    <t>133.30M</t>
  </si>
  <si>
    <t>127.17M</t>
  </si>
  <si>
    <t>274.37M</t>
  </si>
  <si>
    <t>83.75M</t>
  </si>
  <si>
    <t>98.25M</t>
  </si>
  <si>
    <t>102.62M</t>
  </si>
  <si>
    <t>105.93M</t>
  </si>
  <si>
    <t>141.82M</t>
  </si>
  <si>
    <t>99.00M</t>
  </si>
  <si>
    <t>121.75M</t>
  </si>
  <si>
    <t>128.55M</t>
  </si>
  <si>
    <t>239.46M</t>
  </si>
  <si>
    <t>186.83M</t>
  </si>
  <si>
    <t>163.90M</t>
  </si>
  <si>
    <t>106.56M</t>
  </si>
  <si>
    <t>200.89M</t>
  </si>
  <si>
    <t>151.14M</t>
  </si>
  <si>
    <t>200.42M</t>
  </si>
  <si>
    <t>134.22M</t>
  </si>
  <si>
    <t>163.72M</t>
  </si>
  <si>
    <t>190.12M</t>
  </si>
  <si>
    <t>266.38M</t>
  </si>
  <si>
    <t>148.42M</t>
  </si>
  <si>
    <t>130.06M</t>
  </si>
  <si>
    <t>142.34M</t>
  </si>
  <si>
    <t>97.04M</t>
  </si>
  <si>
    <t>125.77M</t>
  </si>
  <si>
    <t>119.75M</t>
  </si>
  <si>
    <t>156.35M</t>
  </si>
  <si>
    <t>172.56M</t>
  </si>
  <si>
    <t>314.80M</t>
  </si>
  <si>
    <t>200.96M</t>
  </si>
  <si>
    <t>63.80M</t>
  </si>
  <si>
    <t>118.96M</t>
  </si>
  <si>
    <t>69.47M</t>
  </si>
  <si>
    <t>73.39M</t>
  </si>
  <si>
    <t>78.14M</t>
  </si>
  <si>
    <t>111.82M</t>
  </si>
  <si>
    <t>121.16M</t>
  </si>
  <si>
    <t>76.07M</t>
  </si>
  <si>
    <t>99.32M</t>
  </si>
  <si>
    <t>61.74M</t>
  </si>
  <si>
    <t>69.31M</t>
  </si>
  <si>
    <t>105.29M</t>
  </si>
  <si>
    <t>65.69M</t>
  </si>
  <si>
    <t>103.87M</t>
  </si>
  <si>
    <t>1.33B</t>
  </si>
  <si>
    <t>50.50M</t>
  </si>
  <si>
    <t>43.15M</t>
  </si>
  <si>
    <t>48.26M</t>
  </si>
  <si>
    <t>39.32M</t>
  </si>
  <si>
    <t>61.01M</t>
  </si>
  <si>
    <t>85.54M</t>
  </si>
  <si>
    <t>95.54M</t>
  </si>
  <si>
    <t>82.12M</t>
  </si>
  <si>
    <t>59.84M</t>
  </si>
  <si>
    <t>63.74M</t>
  </si>
  <si>
    <t>73.21M</t>
  </si>
  <si>
    <t>57.88M</t>
  </si>
  <si>
    <t>75.22M</t>
  </si>
  <si>
    <t>92.74M</t>
  </si>
  <si>
    <t>48.17M</t>
  </si>
  <si>
    <t>47.21M</t>
  </si>
  <si>
    <t>83.71M</t>
  </si>
  <si>
    <t>71.10M</t>
  </si>
  <si>
    <t>62.09M</t>
  </si>
  <si>
    <t>67.10M</t>
  </si>
  <si>
    <t>82.45M</t>
  </si>
  <si>
    <t>59.31M</t>
  </si>
  <si>
    <t>51.95M</t>
  </si>
  <si>
    <t>43.34M</t>
  </si>
  <si>
    <t>57.68M</t>
  </si>
  <si>
    <t>91.96M</t>
  </si>
  <si>
    <t>85.72M</t>
  </si>
  <si>
    <t>189.39M</t>
  </si>
  <si>
    <t>106.64M</t>
  </si>
  <si>
    <t>72.23M</t>
  </si>
  <si>
    <t>56.96M</t>
  </si>
  <si>
    <t>78.29M</t>
  </si>
  <si>
    <t>67.89M</t>
  </si>
  <si>
    <t>156.12M</t>
  </si>
  <si>
    <t>211.55M</t>
  </si>
  <si>
    <t>59.57M</t>
  </si>
  <si>
    <t>71.06M</t>
  </si>
  <si>
    <t>107.73M</t>
  </si>
  <si>
    <t>53.52M</t>
  </si>
  <si>
    <t>77.74M</t>
  </si>
  <si>
    <t>91.27M</t>
  </si>
  <si>
    <t>96.03M</t>
  </si>
  <si>
    <t>62.88M</t>
  </si>
  <si>
    <t>93.69M</t>
  </si>
  <si>
    <t>53.92M</t>
  </si>
  <si>
    <t>55.76M</t>
  </si>
  <si>
    <t>66.90M</t>
  </si>
  <si>
    <t>91.69M</t>
  </si>
  <si>
    <t>106.89M</t>
  </si>
  <si>
    <t>79.51M</t>
  </si>
  <si>
    <t>89.07M</t>
  </si>
  <si>
    <t>115.70M</t>
  </si>
  <si>
    <t>87.34M</t>
  </si>
  <si>
    <t>75.71M</t>
  </si>
  <si>
    <t>61.73M</t>
  </si>
  <si>
    <t>47.09M</t>
  </si>
  <si>
    <t>72.81M</t>
  </si>
  <si>
    <t>89.32M</t>
  </si>
  <si>
    <t>91.02M</t>
  </si>
  <si>
    <t>93.95M</t>
  </si>
  <si>
    <t>83.21M</t>
  </si>
  <si>
    <t>42.12M</t>
  </si>
  <si>
    <t>35.51M</t>
  </si>
  <si>
    <t>36.39M</t>
  </si>
  <si>
    <t>37.74M</t>
  </si>
  <si>
    <t>49.51M</t>
  </si>
  <si>
    <t>50.76M</t>
  </si>
  <si>
    <t>37.20M</t>
  </si>
  <si>
    <t>59.33M</t>
  </si>
  <si>
    <t>51.27M</t>
  </si>
  <si>
    <t>48.93M</t>
  </si>
  <si>
    <t>74.09M</t>
  </si>
  <si>
    <t>93.53M</t>
  </si>
  <si>
    <t>108.01M</t>
  </si>
  <si>
    <t>81.10M</t>
  </si>
  <si>
    <t>57.42M</t>
  </si>
  <si>
    <t>71.87M</t>
  </si>
  <si>
    <t>90.10M</t>
  </si>
  <si>
    <t>117.93M</t>
  </si>
  <si>
    <t>457.57M</t>
  </si>
  <si>
    <t>29.38M</t>
  </si>
  <si>
    <t>31.10M</t>
  </si>
  <si>
    <t>19.72M</t>
  </si>
  <si>
    <t>35.35M</t>
  </si>
  <si>
    <t>41.31M</t>
  </si>
  <si>
    <t>32.95M</t>
  </si>
  <si>
    <t>41.26M</t>
  </si>
  <si>
    <t>30.37M</t>
  </si>
  <si>
    <t>40.94M</t>
  </si>
  <si>
    <t>57.31M</t>
  </si>
  <si>
    <t>53.80M</t>
  </si>
  <si>
    <t>52.80M</t>
  </si>
  <si>
    <t>46.03M</t>
  </si>
  <si>
    <t>39.76M</t>
  </si>
  <si>
    <t>52.83M</t>
  </si>
  <si>
    <t>30.85M</t>
  </si>
  <si>
    <t>58.16M</t>
  </si>
  <si>
    <t>53.38M</t>
  </si>
  <si>
    <t>41.02M</t>
  </si>
  <si>
    <t>46.73M</t>
  </si>
  <si>
    <t>71.13M</t>
  </si>
  <si>
    <t>56.27M</t>
  </si>
  <si>
    <t>50.67M</t>
  </si>
  <si>
    <t>59.44M</t>
  </si>
  <si>
    <t>69.45M</t>
  </si>
  <si>
    <t>98.09M</t>
  </si>
  <si>
    <t>42.30M</t>
  </si>
  <si>
    <t>47.00M</t>
  </si>
  <si>
    <t>32.77M</t>
  </si>
  <si>
    <t>49.06M</t>
  </si>
  <si>
    <t>56.55M</t>
  </si>
  <si>
    <t>58.76M</t>
  </si>
  <si>
    <t>75.45M</t>
  </si>
  <si>
    <t>52.13M</t>
  </si>
  <si>
    <t>68.21M</t>
  </si>
  <si>
    <t>100.05M</t>
  </si>
  <si>
    <t>68.84M</t>
  </si>
  <si>
    <t>37.57M</t>
  </si>
  <si>
    <t>42.27M</t>
  </si>
  <si>
    <t>52.97M</t>
  </si>
  <si>
    <t>31.90M</t>
  </si>
  <si>
    <t>41.47M</t>
  </si>
  <si>
    <t>41.19M</t>
  </si>
  <si>
    <t>45.12M</t>
  </si>
  <si>
    <t>44.85M</t>
  </si>
  <si>
    <t>25.14M</t>
  </si>
  <si>
    <t>44.80M</t>
  </si>
  <si>
    <t>72.32M</t>
  </si>
  <si>
    <t>49.13M</t>
  </si>
  <si>
    <t>56.60M</t>
  </si>
  <si>
    <t>48.06M</t>
  </si>
  <si>
    <t>44.52M</t>
  </si>
  <si>
    <t>90.20M</t>
  </si>
  <si>
    <t>83.43M</t>
  </si>
  <si>
    <t>73.02M</t>
  </si>
  <si>
    <t>60.93M</t>
  </si>
  <si>
    <t>51.67M</t>
  </si>
  <si>
    <t>52.46M</t>
  </si>
  <si>
    <t>71.60M</t>
  </si>
  <si>
    <t>89.78M</t>
  </si>
  <si>
    <t>235.41M</t>
  </si>
  <si>
    <t>84.37M</t>
  </si>
  <si>
    <t>78.59M</t>
  </si>
  <si>
    <t>81.18M</t>
  </si>
  <si>
    <t>50.57M</t>
  </si>
  <si>
    <t>79.55M</t>
  </si>
  <si>
    <t>59.42M</t>
  </si>
  <si>
    <t>58.48M</t>
  </si>
  <si>
    <t>53.18M</t>
  </si>
  <si>
    <t>53.22M</t>
  </si>
  <si>
    <t>50.27M</t>
  </si>
  <si>
    <t>65.93M</t>
  </si>
  <si>
    <t>66.82M</t>
  </si>
  <si>
    <t>50.83M</t>
  </si>
  <si>
    <t>54.27M</t>
  </si>
  <si>
    <t>77.88M</t>
  </si>
  <si>
    <t>283.64M</t>
  </si>
  <si>
    <t>52.79M</t>
  </si>
  <si>
    <t>58.73M</t>
  </si>
  <si>
    <t>65.34M</t>
  </si>
  <si>
    <t>76.64M</t>
  </si>
  <si>
    <t>62.02M</t>
  </si>
  <si>
    <t>50.68M</t>
  </si>
  <si>
    <t>60.61M</t>
  </si>
  <si>
    <t>63.25M</t>
  </si>
  <si>
    <t>74.53M</t>
  </si>
  <si>
    <t>47.33M</t>
  </si>
  <si>
    <t>54.47M</t>
  </si>
  <si>
    <t>65.68M</t>
  </si>
  <si>
    <t>78.92M</t>
  </si>
  <si>
    <t>68.26M</t>
  </si>
  <si>
    <t>71.71M</t>
  </si>
  <si>
    <t>111.80M</t>
  </si>
  <si>
    <t>53.23M</t>
  </si>
  <si>
    <t>174.28M</t>
  </si>
  <si>
    <t>54.81M</t>
  </si>
  <si>
    <t>66.37M</t>
  </si>
  <si>
    <t>82.65M</t>
  </si>
  <si>
    <t>84.73M</t>
  </si>
  <si>
    <t>224.00M</t>
  </si>
  <si>
    <t>80.37M</t>
  </si>
  <si>
    <t>58.41M</t>
  </si>
  <si>
    <t>68.20M</t>
  </si>
  <si>
    <t>46.32M</t>
  </si>
  <si>
    <t>85.03M</t>
  </si>
  <si>
    <t>83.67M</t>
  </si>
  <si>
    <t>109.20M</t>
  </si>
  <si>
    <t>90.86M</t>
  </si>
  <si>
    <t>67.48M</t>
  </si>
  <si>
    <t>93.45M</t>
  </si>
  <si>
    <t>35.61M</t>
  </si>
  <si>
    <t>45.45M</t>
  </si>
  <si>
    <t>53.44M</t>
  </si>
  <si>
    <t>78.31M</t>
  </si>
  <si>
    <t>84.80M</t>
  </si>
  <si>
    <t>40.83M</t>
  </si>
  <si>
    <t>38.28M</t>
  </si>
  <si>
    <t>63.03M</t>
  </si>
  <si>
    <t>33.71M</t>
  </si>
  <si>
    <t>53.96M</t>
  </si>
  <si>
    <t>62.43M</t>
  </si>
  <si>
    <t>41.87M</t>
  </si>
  <si>
    <t>110.77M</t>
  </si>
  <si>
    <t>46.10M</t>
  </si>
  <si>
    <t>67.64M</t>
  </si>
  <si>
    <t>59.29M</t>
  </si>
  <si>
    <t>28.17M</t>
  </si>
  <si>
    <t>48.98M</t>
  </si>
  <si>
    <t>54.24M</t>
  </si>
  <si>
    <t>34.45M</t>
  </si>
  <si>
    <t>45.28M</t>
  </si>
  <si>
    <t>51.00M</t>
  </si>
  <si>
    <t>58.08M</t>
  </si>
  <si>
    <t>40.97M</t>
  </si>
  <si>
    <t>46.17M</t>
  </si>
  <si>
    <t>51.31M</t>
  </si>
  <si>
    <t>58.34M</t>
  </si>
  <si>
    <t>105.81M</t>
  </si>
  <si>
    <t>58.44M</t>
  </si>
  <si>
    <t>76.75M</t>
  </si>
  <si>
    <t>45.56M</t>
  </si>
  <si>
    <t>90.76M</t>
  </si>
  <si>
    <t>135.98M</t>
  </si>
  <si>
    <t>136.14M</t>
  </si>
  <si>
    <t>42.22M</t>
  </si>
  <si>
    <t>56.65M</t>
  </si>
  <si>
    <t>87.40M</t>
  </si>
  <si>
    <t>67.09M</t>
  </si>
  <si>
    <t>35.34M</t>
  </si>
  <si>
    <t>55.50M</t>
  </si>
  <si>
    <t>56.58M</t>
  </si>
  <si>
    <t>63.05M</t>
  </si>
  <si>
    <t>55.17M</t>
  </si>
  <si>
    <t>68.05M</t>
  </si>
  <si>
    <t>60.51M</t>
  </si>
  <si>
    <t>70.47M</t>
  </si>
  <si>
    <t>48.10M</t>
  </si>
  <si>
    <t>58.47M</t>
  </si>
  <si>
    <t>90.80M</t>
  </si>
  <si>
    <t>152.51M</t>
  </si>
  <si>
    <t>58.12M</t>
  </si>
  <si>
    <t>82.79M</t>
  </si>
  <si>
    <t>50.11M</t>
  </si>
  <si>
    <t>65.47M</t>
  </si>
  <si>
    <t>90.85M</t>
  </si>
  <si>
    <t>150.04M</t>
  </si>
  <si>
    <t>56.37M</t>
  </si>
  <si>
    <t>44.69M</t>
  </si>
  <si>
    <t>54.98M</t>
  </si>
  <si>
    <t>55.97M</t>
  </si>
  <si>
    <t>49.68M</t>
  </si>
  <si>
    <t>52.49M</t>
  </si>
  <si>
    <t>32.04M</t>
  </si>
  <si>
    <t>57.14M</t>
  </si>
  <si>
    <t>101.81M</t>
  </si>
  <si>
    <t>89.20M</t>
  </si>
  <si>
    <t>61.30M</t>
  </si>
  <si>
    <t>60.08M</t>
  </si>
  <si>
    <t>60.16M</t>
  </si>
  <si>
    <t>118.95M</t>
  </si>
  <si>
    <t>177.46M</t>
  </si>
  <si>
    <t>48.97M</t>
  </si>
  <si>
    <t>84.62M</t>
  </si>
  <si>
    <t>65.97M</t>
  </si>
  <si>
    <t>59.86M</t>
  </si>
  <si>
    <t>44.68M</t>
  </si>
  <si>
    <t>69.18M</t>
  </si>
  <si>
    <t>46.20M</t>
  </si>
  <si>
    <t>45.48M</t>
  </si>
  <si>
    <t>71.39M</t>
  </si>
  <si>
    <t>64.80M</t>
  </si>
  <si>
    <t>61.97M</t>
  </si>
  <si>
    <t>79.80M</t>
  </si>
  <si>
    <t>50.91M</t>
  </si>
  <si>
    <t>76.48M</t>
  </si>
  <si>
    <t>84.45M</t>
  </si>
  <si>
    <t>60.11M</t>
  </si>
  <si>
    <t>73.47M</t>
  </si>
  <si>
    <t>70.65M</t>
  </si>
  <si>
    <t>102.04M</t>
  </si>
  <si>
    <t>95.08M</t>
  </si>
  <si>
    <t>112.40M</t>
  </si>
  <si>
    <t>65.00M</t>
  </si>
  <si>
    <t>84.85M</t>
  </si>
  <si>
    <t>70.24M</t>
  </si>
  <si>
    <t>86.50M</t>
  </si>
  <si>
    <t>122.91M</t>
  </si>
  <si>
    <t>185.47M</t>
  </si>
  <si>
    <t>63.89M</t>
  </si>
  <si>
    <t>63.69M</t>
  </si>
  <si>
    <t>70.43M</t>
  </si>
  <si>
    <t>57.08M</t>
  </si>
  <si>
    <t>59.93M</t>
  </si>
  <si>
    <t>60.84M</t>
  </si>
  <si>
    <t>63.10M</t>
  </si>
  <si>
    <t>102.35M</t>
  </si>
  <si>
    <t>54.37M</t>
  </si>
  <si>
    <t>52.70M</t>
  </si>
  <si>
    <t>59.85M</t>
  </si>
  <si>
    <t>65.72M</t>
  </si>
  <si>
    <t>52.09M</t>
  </si>
  <si>
    <t>70.28M</t>
  </si>
  <si>
    <t>41.71M</t>
  </si>
  <si>
    <t>49.02M</t>
  </si>
  <si>
    <t>61.25M</t>
  </si>
  <si>
    <t>62.29M</t>
  </si>
  <si>
    <t>52.06M</t>
  </si>
  <si>
    <t>44.90M</t>
  </si>
  <si>
    <t>49.74M</t>
  </si>
  <si>
    <t>47.16M</t>
  </si>
  <si>
    <t>54.79M</t>
  </si>
  <si>
    <t>49.75M</t>
  </si>
  <si>
    <t>62.22M</t>
  </si>
  <si>
    <t>71.04M</t>
  </si>
  <si>
    <t>67.29M</t>
  </si>
  <si>
    <t>65.14M</t>
  </si>
  <si>
    <t>59.20M</t>
  </si>
  <si>
    <t>71.03M</t>
  </si>
  <si>
    <t>134.37M</t>
  </si>
  <si>
    <t>64.98M</t>
  </si>
  <si>
    <t>89.66M</t>
  </si>
  <si>
    <t>63.47M</t>
  </si>
  <si>
    <t>65.37M</t>
  </si>
  <si>
    <t>62.45M</t>
  </si>
  <si>
    <t>44.65M</t>
  </si>
  <si>
    <t>64.17M</t>
  </si>
  <si>
    <t>70.46M</t>
  </si>
  <si>
    <t>53.60M</t>
  </si>
  <si>
    <t>26.74M</t>
  </si>
  <si>
    <t>28.67M</t>
  </si>
  <si>
    <t>29.74M</t>
  </si>
  <si>
    <t>29.30M</t>
  </si>
  <si>
    <t>17.65M</t>
  </si>
  <si>
    <t>28.99M</t>
  </si>
  <si>
    <t>39.69M</t>
  </si>
  <si>
    <t>59.56M</t>
  </si>
  <si>
    <t>62.37M</t>
  </si>
  <si>
    <t>40.87M</t>
  </si>
  <si>
    <t>94.86M</t>
  </si>
  <si>
    <t>62.23M</t>
  </si>
  <si>
    <t>79.38M</t>
  </si>
  <si>
    <t>78.57M</t>
  </si>
  <si>
    <t>51.54M</t>
  </si>
  <si>
    <t>116.39M</t>
  </si>
  <si>
    <t>76.84M</t>
  </si>
  <si>
    <t>54.38M</t>
  </si>
  <si>
    <t>51.46M</t>
  </si>
  <si>
    <t>52.16M</t>
  </si>
  <si>
    <t>48.91M</t>
  </si>
  <si>
    <t>40.55M</t>
  </si>
  <si>
    <t>46.63M</t>
  </si>
  <si>
    <t>53.95M</t>
  </si>
  <si>
    <t>65.46M</t>
  </si>
  <si>
    <t>51.33M</t>
  </si>
  <si>
    <t>72.71M</t>
  </si>
  <si>
    <t>78.36M</t>
  </si>
  <si>
    <t>70.14M</t>
  </si>
  <si>
    <t>64.39M</t>
  </si>
  <si>
    <t>99.14M</t>
  </si>
  <si>
    <t>67.03M</t>
  </si>
  <si>
    <t>77.94M</t>
  </si>
  <si>
    <t>150.15M</t>
  </si>
  <si>
    <t>60.13M</t>
  </si>
  <si>
    <t>74.71M</t>
  </si>
  <si>
    <t>59.99M</t>
  </si>
  <si>
    <t>76.38M</t>
  </si>
  <si>
    <t>51.97M</t>
  </si>
  <si>
    <t>86.09M</t>
  </si>
  <si>
    <t>55.27M</t>
  </si>
  <si>
    <t>53.55M</t>
  </si>
  <si>
    <t>67.78M</t>
  </si>
  <si>
    <t>45.77M</t>
  </si>
  <si>
    <t>42.59M</t>
  </si>
  <si>
    <t>93.66M</t>
  </si>
  <si>
    <t>62.98M</t>
  </si>
  <si>
    <t>61.11M</t>
  </si>
  <si>
    <t>54.41M</t>
  </si>
  <si>
    <t>58.28M</t>
  </si>
  <si>
    <t>82.20M</t>
  </si>
  <si>
    <t>89.23M</t>
  </si>
  <si>
    <t>30.98M</t>
  </si>
  <si>
    <t>53.87M</t>
  </si>
  <si>
    <t>59.41M</t>
  </si>
  <si>
    <t>52.94M</t>
  </si>
  <si>
    <t>64.08M</t>
  </si>
  <si>
    <t>58.40M</t>
  </si>
  <si>
    <t>108.45M</t>
  </si>
  <si>
    <t>89.48M</t>
  </si>
  <si>
    <t>69.71M</t>
  </si>
  <si>
    <t>93.67M</t>
  </si>
  <si>
    <t>92.72M</t>
  </si>
  <si>
    <t>101.08M</t>
  </si>
  <si>
    <t>111.30M</t>
  </si>
  <si>
    <t>131.25M</t>
  </si>
  <si>
    <t>99.69M</t>
  </si>
  <si>
    <t>105.96M</t>
  </si>
  <si>
    <t>79.70M</t>
  </si>
  <si>
    <t>41.95M</t>
  </si>
  <si>
    <t>38.37M</t>
  </si>
  <si>
    <t>125.57M</t>
  </si>
  <si>
    <t>65.24M</t>
  </si>
  <si>
    <t>60.12M</t>
  </si>
  <si>
    <t>63.45M</t>
  </si>
  <si>
    <t>45.37M</t>
  </si>
  <si>
    <t>47.88M</t>
  </si>
  <si>
    <t>31.51M</t>
  </si>
  <si>
    <t>50.70M</t>
  </si>
  <si>
    <t>62.95M</t>
  </si>
  <si>
    <t>61.39M</t>
  </si>
  <si>
    <t>72.46M</t>
  </si>
  <si>
    <t>60.85M</t>
  </si>
  <si>
    <t>79.57M</t>
  </si>
  <si>
    <t>81.04M</t>
  </si>
  <si>
    <t>39.51M</t>
  </si>
  <si>
    <t>55.88M</t>
  </si>
  <si>
    <t>50.94M</t>
  </si>
  <si>
    <t>50.89M</t>
  </si>
  <si>
    <t>83.89M</t>
  </si>
  <si>
    <t>219.66M</t>
  </si>
  <si>
    <t>189.43M</t>
  </si>
  <si>
    <t>19.05M</t>
  </si>
  <si>
    <t>30.93M</t>
  </si>
  <si>
    <t>38.50M</t>
  </si>
  <si>
    <t>60.82M</t>
  </si>
  <si>
    <t>32.48M</t>
  </si>
  <si>
    <t>50.26M</t>
  </si>
  <si>
    <t>53.26M</t>
  </si>
  <si>
    <t>42.01M</t>
  </si>
  <si>
    <t>66.25M</t>
  </si>
  <si>
    <t>59.96M</t>
  </si>
  <si>
    <t>35.10M</t>
  </si>
  <si>
    <t>79.48M</t>
  </si>
  <si>
    <t>45.03M</t>
  </si>
  <si>
    <t>54.57M</t>
  </si>
  <si>
    <t>54.67M</t>
  </si>
  <si>
    <t>53.17M</t>
  </si>
  <si>
    <t>39.57M</t>
  </si>
  <si>
    <t>65.55M</t>
  </si>
  <si>
    <t>55.61M</t>
  </si>
  <si>
    <t>49.14M</t>
  </si>
  <si>
    <t>46.53M</t>
  </si>
  <si>
    <t>42.33M</t>
  </si>
  <si>
    <t>52.38M</t>
  </si>
  <si>
    <t>46.86M</t>
  </si>
  <si>
    <t>75.68M</t>
  </si>
  <si>
    <t>128.54M</t>
  </si>
  <si>
    <t>81.46M</t>
  </si>
  <si>
    <t>45.84M</t>
  </si>
  <si>
    <t>47.97M</t>
  </si>
  <si>
    <t>47.10M</t>
  </si>
  <si>
    <t>51.58M</t>
  </si>
  <si>
    <t>47.07M</t>
  </si>
  <si>
    <t>52.88M</t>
  </si>
  <si>
    <t>62.06M</t>
  </si>
  <si>
    <t>64.13M</t>
  </si>
  <si>
    <t>58.88M</t>
  </si>
  <si>
    <t>59.77M</t>
  </si>
  <si>
    <t>80.44M</t>
  </si>
  <si>
    <t>109.27M</t>
  </si>
  <si>
    <t>250.24M</t>
  </si>
  <si>
    <t>82.03M</t>
  </si>
  <si>
    <t>78.88M</t>
  </si>
  <si>
    <t>108.70M</t>
  </si>
  <si>
    <t>70.87M</t>
  </si>
  <si>
    <t>157.10M</t>
  </si>
  <si>
    <t>60.57M</t>
  </si>
  <si>
    <t>75.97M</t>
  </si>
  <si>
    <t>81.36M</t>
  </si>
  <si>
    <t>64.11M</t>
  </si>
  <si>
    <t>76.83M</t>
  </si>
  <si>
    <t>68.99M</t>
  </si>
  <si>
    <t>61.33M</t>
  </si>
  <si>
    <t>32.17M</t>
  </si>
  <si>
    <t>50.92M</t>
  </si>
  <si>
    <t>62.55M</t>
  </si>
  <si>
    <t>56.89M</t>
  </si>
  <si>
    <t>51.61M</t>
  </si>
  <si>
    <t>27.34M</t>
  </si>
  <si>
    <t>22.37M</t>
  </si>
  <si>
    <t>29.20M</t>
  </si>
  <si>
    <t>26.95M</t>
  </si>
  <si>
    <t>62.41M</t>
  </si>
  <si>
    <t>33.04M</t>
  </si>
  <si>
    <t>54.64M</t>
  </si>
  <si>
    <t>35.80M</t>
  </si>
  <si>
    <t>47.89M</t>
  </si>
  <si>
    <t>36.63M</t>
  </si>
  <si>
    <t>38.73M</t>
  </si>
  <si>
    <t>45.39M</t>
  </si>
  <si>
    <t>57.03M</t>
  </si>
  <si>
    <t>58.65M</t>
  </si>
  <si>
    <t>55.95M</t>
  </si>
  <si>
    <t>43.33M</t>
  </si>
  <si>
    <t>60.66M</t>
  </si>
  <si>
    <t>37.16M</t>
  </si>
  <si>
    <t>37.80M</t>
  </si>
  <si>
    <t>49.53M</t>
  </si>
  <si>
    <t>32.42M</t>
  </si>
  <si>
    <t>36.77M</t>
  </si>
  <si>
    <t>52.96M</t>
  </si>
  <si>
    <t>49.00M</t>
  </si>
  <si>
    <t>140.27M</t>
  </si>
  <si>
    <t>37.90M</t>
  </si>
  <si>
    <t>48.61M</t>
  </si>
  <si>
    <t>61.51M</t>
  </si>
  <si>
    <t>57.58M</t>
  </si>
  <si>
    <t>42.53M</t>
  </si>
  <si>
    <t>43.13M</t>
  </si>
  <si>
    <t>45.00M</t>
  </si>
  <si>
    <t>63.81M</t>
  </si>
  <si>
    <t>52.75M</t>
  </si>
  <si>
    <t>46.77M</t>
  </si>
  <si>
    <t>57.97M</t>
  </si>
  <si>
    <t>71.09M</t>
  </si>
  <si>
    <t>72.16M</t>
  </si>
  <si>
    <t>46.90M</t>
  </si>
  <si>
    <t>50.23M</t>
  </si>
  <si>
    <t>54.13M</t>
  </si>
  <si>
    <t>24.43M</t>
  </si>
  <si>
    <t>45.05M</t>
  </si>
  <si>
    <t>46.11M</t>
  </si>
  <si>
    <t>25.47M</t>
  </si>
  <si>
    <t>49.67M</t>
  </si>
  <si>
    <t>48.08M</t>
  </si>
  <si>
    <t>43.39M</t>
  </si>
  <si>
    <t>45.20M</t>
  </si>
  <si>
    <t>55.56M</t>
  </si>
  <si>
    <t>32.87M</t>
  </si>
  <si>
    <t>41.14M</t>
  </si>
  <si>
    <t>34.86M</t>
  </si>
  <si>
    <t>47.50M</t>
  </si>
  <si>
    <t>36.11M</t>
  </si>
  <si>
    <t>31.52M</t>
  </si>
  <si>
    <t>39.44M</t>
  </si>
  <si>
    <t>45.44M</t>
  </si>
  <si>
    <t>44.57M</t>
  </si>
  <si>
    <t>48.40M</t>
  </si>
  <si>
    <t>35.00M</t>
  </si>
  <si>
    <t>101.52M</t>
  </si>
  <si>
    <t>29.45M</t>
  </si>
  <si>
    <t>35.03M</t>
  </si>
  <si>
    <t>28.55M</t>
  </si>
  <si>
    <t>35.68M</t>
  </si>
  <si>
    <t>47.73M</t>
  </si>
  <si>
    <t>25.80M</t>
  </si>
  <si>
    <t>50.66M</t>
  </si>
  <si>
    <t>59.39M</t>
  </si>
  <si>
    <t>54.43M</t>
  </si>
  <si>
    <t>50.18M</t>
  </si>
  <si>
    <t>47.06M</t>
  </si>
  <si>
    <t>69.97M</t>
  </si>
  <si>
    <t>119.02M</t>
  </si>
  <si>
    <t>48.88M</t>
  </si>
  <si>
    <t>52.17M</t>
  </si>
  <si>
    <t>56.66M</t>
  </si>
  <si>
    <t>49.09M</t>
  </si>
  <si>
    <t>42.21M</t>
  </si>
  <si>
    <t>44.83M</t>
  </si>
  <si>
    <t>43.79M</t>
  </si>
  <si>
    <t>19.32M</t>
  </si>
  <si>
    <t>47.83M</t>
  </si>
  <si>
    <t>74.03M</t>
  </si>
  <si>
    <t>42.04M</t>
  </si>
  <si>
    <t>77.22M</t>
  </si>
  <si>
    <t>77.68M</t>
  </si>
  <si>
    <t>52.05M</t>
  </si>
  <si>
    <t>59.70M</t>
  </si>
  <si>
    <t>55.99M</t>
  </si>
  <si>
    <t>65.91M</t>
  </si>
  <si>
    <t>114.96M</t>
  </si>
  <si>
    <t>133.91M</t>
  </si>
  <si>
    <t>95.86M</t>
  </si>
  <si>
    <t>86.43M</t>
  </si>
  <si>
    <t>71.57M</t>
  </si>
  <si>
    <t>231.22M</t>
  </si>
  <si>
    <t>46.78M</t>
  </si>
  <si>
    <t>56.36M</t>
  </si>
  <si>
    <t>62.21M</t>
  </si>
  <si>
    <t>49.12M</t>
  </si>
  <si>
    <t>46.51M</t>
  </si>
  <si>
    <t>50.28M</t>
  </si>
  <si>
    <t>44.00M</t>
  </si>
  <si>
    <t>49.20M</t>
  </si>
  <si>
    <t>66.65M</t>
  </si>
  <si>
    <t>42.13M</t>
  </si>
  <si>
    <t>63.53M</t>
  </si>
  <si>
    <t>75.79M</t>
  </si>
  <si>
    <t>59.05M</t>
  </si>
  <si>
    <t>42.84M</t>
  </si>
  <si>
    <t>40.04M</t>
  </si>
  <si>
    <t>57.17M</t>
  </si>
  <si>
    <t>41.90M</t>
  </si>
  <si>
    <t>39.33M</t>
  </si>
  <si>
    <t>44.27M</t>
  </si>
  <si>
    <t>38.32M</t>
  </si>
  <si>
    <t>47.80M</t>
  </si>
  <si>
    <t>34.65M</t>
  </si>
  <si>
    <t>54.05M</t>
  </si>
  <si>
    <t>87.21M</t>
  </si>
  <si>
    <t>58.38M</t>
  </si>
  <si>
    <t>55.70M</t>
  </si>
  <si>
    <t>75.05M</t>
  </si>
  <si>
    <t>169.85M</t>
  </si>
  <si>
    <t>51.08M</t>
  </si>
  <si>
    <t>55.25M</t>
  </si>
  <si>
    <t>41.16M</t>
  </si>
  <si>
    <t>62.81M</t>
  </si>
  <si>
    <t>63.32M</t>
  </si>
  <si>
    <t>65.13M</t>
  </si>
  <si>
    <t>50.61M</t>
  </si>
  <si>
    <t>38.04M</t>
  </si>
  <si>
    <t>24.25M</t>
  </si>
  <si>
    <t>37.96M</t>
  </si>
  <si>
    <t>57.63M</t>
  </si>
  <si>
    <t>42.98M</t>
  </si>
  <si>
    <t>40.51M</t>
  </si>
  <si>
    <t>49.62M</t>
  </si>
  <si>
    <t>29.54M</t>
  </si>
  <si>
    <t>38.86M</t>
  </si>
  <si>
    <t>32.27M</t>
  </si>
  <si>
    <t>45.78M</t>
  </si>
  <si>
    <t>40.74M</t>
  </si>
  <si>
    <t>47.86M</t>
  </si>
  <si>
    <t>57.70M</t>
  </si>
  <si>
    <t>52.33M</t>
  </si>
  <si>
    <t>52.11M</t>
  </si>
  <si>
    <t>50.95M</t>
  </si>
  <si>
    <t>184.96M</t>
  </si>
  <si>
    <t>44.17M</t>
  </si>
  <si>
    <t>33.34M</t>
  </si>
  <si>
    <t>53.27M</t>
  </si>
  <si>
    <t>60.38M</t>
  </si>
  <si>
    <t>48.89M</t>
  </si>
  <si>
    <t>66.04M</t>
  </si>
  <si>
    <t>56.08M</t>
  </si>
  <si>
    <t>37.93M</t>
  </si>
  <si>
    <t>55.83M</t>
  </si>
  <si>
    <t>58.98M</t>
  </si>
  <si>
    <t>55.96M</t>
  </si>
  <si>
    <t>49.93M</t>
  </si>
  <si>
    <t>48.13M</t>
  </si>
  <si>
    <t>58.14M</t>
  </si>
  <si>
    <t>58.50M</t>
  </si>
  <si>
    <t>65.94M</t>
  </si>
  <si>
    <t>45.67M</t>
  </si>
  <si>
    <t>72.01M</t>
  </si>
  <si>
    <t>52.81M</t>
  </si>
  <si>
    <t>76.18M</t>
  </si>
  <si>
    <t>37.19M</t>
  </si>
  <si>
    <t>44.07M</t>
  </si>
  <si>
    <t>49.39M</t>
  </si>
  <si>
    <t>50.77M</t>
  </si>
  <si>
    <t>55.39M</t>
  </si>
  <si>
    <t>58.81M</t>
  </si>
  <si>
    <t>138.04M</t>
  </si>
  <si>
    <t>37.39M</t>
  </si>
  <si>
    <t>29.40M</t>
  </si>
  <si>
    <t>31.88M</t>
  </si>
  <si>
    <t>31.80M</t>
  </si>
  <si>
    <t>29.02M</t>
  </si>
  <si>
    <t>22.20M</t>
  </si>
  <si>
    <t>53.70M</t>
  </si>
  <si>
    <t>45.54M</t>
  </si>
  <si>
    <t>31.86M</t>
  </si>
  <si>
    <t>45.26M</t>
  </si>
  <si>
    <t>52.84M</t>
  </si>
  <si>
    <t>46.41M</t>
  </si>
  <si>
    <t>40.17M</t>
  </si>
  <si>
    <t>43.83M</t>
  </si>
  <si>
    <t>48.53M</t>
  </si>
  <si>
    <t>39.45M</t>
  </si>
  <si>
    <t>54.99M</t>
  </si>
  <si>
    <t>67.38M</t>
  </si>
  <si>
    <t>59.97M</t>
  </si>
  <si>
    <t>46.64M</t>
  </si>
  <si>
    <t>64.09M</t>
  </si>
  <si>
    <t>56.43M</t>
  </si>
  <si>
    <t>59.64M</t>
  </si>
  <si>
    <t>25.97M</t>
  </si>
  <si>
    <t>66.86M</t>
  </si>
  <si>
    <t>57.61M</t>
  </si>
  <si>
    <t>79.22M</t>
  </si>
  <si>
    <t>80.12M</t>
  </si>
  <si>
    <t>83.31M</t>
  </si>
  <si>
    <t>110.00M</t>
  </si>
  <si>
    <t>101.41M</t>
  </si>
  <si>
    <t>75.29M</t>
  </si>
  <si>
    <t>69.66M</t>
  </si>
  <si>
    <t>84.83M</t>
  </si>
  <si>
    <t>88.49M</t>
  </si>
  <si>
    <t>79.36M</t>
  </si>
  <si>
    <t>68.52M</t>
  </si>
  <si>
    <t>85.59M</t>
  </si>
  <si>
    <t>91.37M</t>
  </si>
  <si>
    <t>72.18M</t>
  </si>
  <si>
    <t>82.41M</t>
  </si>
  <si>
    <t>104.39M</t>
  </si>
  <si>
    <t>136.64M</t>
  </si>
  <si>
    <t>77.13M</t>
  </si>
  <si>
    <t>76.30M</t>
  </si>
  <si>
    <t>69.23M</t>
  </si>
  <si>
    <t>89.88M</t>
  </si>
  <si>
    <t>106.05M</t>
  </si>
  <si>
    <t>112.51M</t>
  </si>
  <si>
    <t>119.80M</t>
  </si>
  <si>
    <t>64.50M</t>
  </si>
  <si>
    <t>65.66M</t>
  </si>
  <si>
    <t>72.12M</t>
  </si>
  <si>
    <t>60.35M</t>
  </si>
  <si>
    <t>111.65M</t>
  </si>
  <si>
    <t>84.01M</t>
  </si>
  <si>
    <t>62.89M</t>
  </si>
  <si>
    <t>80.02M</t>
  </si>
  <si>
    <t>100.52M</t>
  </si>
  <si>
    <t>107.59M</t>
  </si>
  <si>
    <t>76.78M</t>
  </si>
  <si>
    <t>64.15M</t>
  </si>
  <si>
    <t>81.89M</t>
  </si>
  <si>
    <t>88.52M</t>
  </si>
  <si>
    <t>76.49M</t>
  </si>
  <si>
    <t>77.02M</t>
  </si>
  <si>
    <t>71.73M</t>
  </si>
  <si>
    <t>74.51M</t>
  </si>
  <si>
    <t>79.54M</t>
  </si>
  <si>
    <t>42.17M</t>
  </si>
  <si>
    <t>69.57M</t>
  </si>
  <si>
    <t>72.25M</t>
  </si>
  <si>
    <t>77.35M</t>
  </si>
  <si>
    <t>96.90M</t>
  </si>
  <si>
    <t>83.94M</t>
  </si>
  <si>
    <t>83.79M</t>
  </si>
  <si>
    <t>66.28M</t>
  </si>
  <si>
    <t>69.25M</t>
  </si>
  <si>
    <t>64.21M</t>
  </si>
  <si>
    <t>69.65M</t>
  </si>
  <si>
    <t>132.57M</t>
  </si>
  <si>
    <t>83.78M</t>
  </si>
  <si>
    <t>64.68M</t>
  </si>
  <si>
    <t>44.53M</t>
  </si>
  <si>
    <t>107.98M</t>
  </si>
  <si>
    <t>69.02M</t>
  </si>
  <si>
    <t>69.96M</t>
  </si>
  <si>
    <t>52.37M</t>
  </si>
  <si>
    <t>62.97M</t>
  </si>
  <si>
    <t>38.03M</t>
  </si>
  <si>
    <t>55.00M</t>
  </si>
  <si>
    <t>41.17M</t>
  </si>
  <si>
    <t>66.88M</t>
  </si>
  <si>
    <t>50.07M</t>
  </si>
  <si>
    <t>61.27M</t>
  </si>
  <si>
    <t>50.60M</t>
  </si>
  <si>
    <t>58.87M</t>
  </si>
  <si>
    <t>79.53M</t>
  </si>
  <si>
    <t>68.12M</t>
  </si>
  <si>
    <t>70.01M</t>
  </si>
  <si>
    <t>63.38M</t>
  </si>
  <si>
    <t>61.58M</t>
  </si>
  <si>
    <t>65.74M</t>
  </si>
  <si>
    <t>59.48M</t>
  </si>
  <si>
    <t>101.76M</t>
  </si>
  <si>
    <t>92.23M</t>
  </si>
  <si>
    <t>75.00M</t>
  </si>
  <si>
    <t>88.77M</t>
  </si>
  <si>
    <t>94.55M</t>
  </si>
  <si>
    <t>93.22M</t>
  </si>
  <si>
    <t>77.92M</t>
  </si>
  <si>
    <t>106.85M</t>
  </si>
  <si>
    <t>77.93M</t>
  </si>
  <si>
    <t>101.60M</t>
  </si>
  <si>
    <t>140.38M</t>
  </si>
  <si>
    <t>121.65M</t>
  </si>
  <si>
    <t>122.29M</t>
  </si>
  <si>
    <t>93.02M</t>
  </si>
  <si>
    <t>142.73M</t>
  </si>
  <si>
    <t>140.25M</t>
  </si>
  <si>
    <t>97.83M</t>
  </si>
  <si>
    <t>75.88M</t>
  </si>
  <si>
    <t>69.05M</t>
  </si>
  <si>
    <t>105.06M</t>
  </si>
  <si>
    <t>95.49M</t>
  </si>
  <si>
    <t>60.86M</t>
  </si>
  <si>
    <t>56.21M</t>
  </si>
  <si>
    <t>75.25M</t>
  </si>
  <si>
    <t>121.73M</t>
  </si>
  <si>
    <t>98.19M</t>
  </si>
  <si>
    <t>112.37M</t>
  </si>
  <si>
    <t>60.09M</t>
  </si>
  <si>
    <t>91.12M</t>
  </si>
  <si>
    <t>100.92M</t>
  </si>
  <si>
    <t>86.62M</t>
  </si>
  <si>
    <t>146.56M</t>
  </si>
  <si>
    <t>70.95M</t>
  </si>
  <si>
    <t>31.98M</t>
  </si>
  <si>
    <t>64.40M</t>
  </si>
  <si>
    <t>56.49M</t>
  </si>
  <si>
    <t>44.99M</t>
  </si>
  <si>
    <t>53.93M</t>
  </si>
  <si>
    <t>27.88M</t>
  </si>
  <si>
    <t>46.31M</t>
  </si>
  <si>
    <t>49.54M</t>
  </si>
  <si>
    <t>49.97M</t>
  </si>
  <si>
    <t>74.47M</t>
  </si>
  <si>
    <t>67.73M</t>
  </si>
  <si>
    <t>63.82M</t>
  </si>
  <si>
    <t>64.37M</t>
  </si>
  <si>
    <t>52.67M</t>
  </si>
  <si>
    <t>68.62M</t>
  </si>
  <si>
    <t>139.35M</t>
  </si>
  <si>
    <t>73.26M</t>
  </si>
  <si>
    <t>63.08M</t>
  </si>
  <si>
    <t>41.28M</t>
  </si>
  <si>
    <t>36.58M</t>
  </si>
  <si>
    <t>76.29M</t>
  </si>
  <si>
    <t>59.14M</t>
  </si>
  <si>
    <t>78.74M</t>
  </si>
  <si>
    <t>67.93M</t>
  </si>
  <si>
    <t>90.75M</t>
  </si>
  <si>
    <t>74.46M</t>
  </si>
  <si>
    <t>95.96M</t>
  </si>
  <si>
    <t>76.26M</t>
  </si>
  <si>
    <t>61.08M</t>
  </si>
  <si>
    <t>66.69M</t>
  </si>
  <si>
    <t>68.79M</t>
  </si>
  <si>
    <t>66.52M</t>
  </si>
  <si>
    <t>57.49M</t>
  </si>
  <si>
    <t>38.08M</t>
  </si>
  <si>
    <t>68.11M</t>
  </si>
  <si>
    <t>62.72M</t>
  </si>
  <si>
    <t>33.06M</t>
  </si>
  <si>
    <t>51.21M</t>
  </si>
  <si>
    <t>55.67M</t>
  </si>
  <si>
    <t>104.29M</t>
  </si>
  <si>
    <t>77.76M</t>
  </si>
  <si>
    <t>77.52M</t>
  </si>
  <si>
    <t>59.83M</t>
  </si>
  <si>
    <t>59.53M</t>
  </si>
  <si>
    <t>70.83M</t>
  </si>
  <si>
    <t>68.15M</t>
  </si>
  <si>
    <t>66.13M</t>
  </si>
  <si>
    <t>88.83M</t>
  </si>
  <si>
    <t>72.19M</t>
  </si>
  <si>
    <t>68.17M</t>
  </si>
  <si>
    <t>97.87M</t>
  </si>
  <si>
    <t>86.19M</t>
  </si>
  <si>
    <t>63.71M</t>
  </si>
  <si>
    <t>58.57M</t>
  </si>
  <si>
    <t>66.27M</t>
  </si>
  <si>
    <t>124.48M</t>
  </si>
  <si>
    <t>105.56M</t>
  </si>
  <si>
    <t>78.75M</t>
  </si>
  <si>
    <t>90.87M</t>
  </si>
  <si>
    <t>101.92M</t>
  </si>
  <si>
    <t>151.78M</t>
  </si>
  <si>
    <t>108.80M</t>
  </si>
  <si>
    <t>75.75M</t>
  </si>
  <si>
    <t>78.46M</t>
  </si>
  <si>
    <t>85.46M</t>
  </si>
  <si>
    <t>86.06M</t>
  </si>
  <si>
    <t>126.81M</t>
  </si>
  <si>
    <t>76.24M</t>
  </si>
  <si>
    <t>82.91M</t>
  </si>
  <si>
    <t>70.17M</t>
  </si>
  <si>
    <t>73.00M</t>
  </si>
  <si>
    <t>54.96M</t>
  </si>
  <si>
    <t>58.72M</t>
  </si>
  <si>
    <t>68.76M</t>
  </si>
  <si>
    <t>74.90M</t>
  </si>
  <si>
    <t>35.36M</t>
  </si>
  <si>
    <t>82.58M</t>
  </si>
  <si>
    <t>91.52M</t>
  </si>
  <si>
    <t>59.80M</t>
  </si>
  <si>
    <t>79.91M</t>
  </si>
  <si>
    <t>83.70M</t>
  </si>
  <si>
    <t>74.59M</t>
  </si>
  <si>
    <t>82.56M</t>
  </si>
  <si>
    <t>95.58M</t>
  </si>
  <si>
    <t>98.41M</t>
  </si>
  <si>
    <t>75.18M</t>
  </si>
  <si>
    <t>89.52M</t>
  </si>
  <si>
    <t>172.07M</t>
  </si>
  <si>
    <t>140.96M</t>
  </si>
  <si>
    <t>158.03M</t>
  </si>
  <si>
    <t>126.73M</t>
  </si>
  <si>
    <t>95.22M</t>
  </si>
  <si>
    <t>93.17M</t>
  </si>
  <si>
    <t>64.24M</t>
  </si>
  <si>
    <t>76.35M</t>
  </si>
  <si>
    <t>80.52M</t>
  </si>
  <si>
    <t>79.64M</t>
  </si>
  <si>
    <t>83.77M</t>
  </si>
  <si>
    <t>84.50M</t>
  </si>
  <si>
    <t>75.93M</t>
  </si>
  <si>
    <t>55.34M</t>
  </si>
  <si>
    <t>40.63M</t>
  </si>
  <si>
    <t>39.36M</t>
  </si>
  <si>
    <t>109.04M</t>
  </si>
  <si>
    <t>71.59M</t>
  </si>
  <si>
    <t>66.93M</t>
  </si>
  <si>
    <t>62.74M</t>
  </si>
  <si>
    <t>67.60M</t>
  </si>
  <si>
    <t>82.21M</t>
  </si>
  <si>
    <t>80.98M</t>
  </si>
  <si>
    <t>65.20M</t>
  </si>
  <si>
    <t>83.48M</t>
  </si>
  <si>
    <t>86.89M</t>
  </si>
  <si>
    <t>66.98M</t>
  </si>
  <si>
    <t>58.20M</t>
  </si>
  <si>
    <t>71.19M</t>
  </si>
  <si>
    <t>61.16M</t>
  </si>
  <si>
    <t>78.40M</t>
  </si>
  <si>
    <t>101.05M</t>
  </si>
  <si>
    <t>62.83M</t>
  </si>
  <si>
    <t>77.08M</t>
  </si>
  <si>
    <t>78.03M</t>
  </si>
  <si>
    <t>65.43M</t>
  </si>
  <si>
    <t>114.57M</t>
  </si>
  <si>
    <t>80.40M</t>
  </si>
  <si>
    <t>93.14M</t>
  </si>
  <si>
    <t>85.23M</t>
  </si>
  <si>
    <t>75.95M</t>
  </si>
  <si>
    <t>84.89M</t>
  </si>
  <si>
    <t>200.71M</t>
  </si>
  <si>
    <t>96.42M</t>
  </si>
  <si>
    <t>133.40M</t>
  </si>
  <si>
    <t>71.93M</t>
  </si>
  <si>
    <t>67.66M</t>
  </si>
  <si>
    <t>84.46M</t>
  </si>
  <si>
    <t>58.30M</t>
  </si>
  <si>
    <t>86.39M</t>
  </si>
  <si>
    <t>89.81M</t>
  </si>
  <si>
    <t>93.68M</t>
  </si>
  <si>
    <t>126.96M</t>
  </si>
  <si>
    <t>51.96M</t>
  </si>
  <si>
    <t>71.95M</t>
  </si>
  <si>
    <t>71.80M</t>
  </si>
  <si>
    <t>93.90M</t>
  </si>
  <si>
    <t>76.60M</t>
  </si>
  <si>
    <t>83.42M</t>
  </si>
  <si>
    <t>69.99M</t>
  </si>
  <si>
    <t>124.15M</t>
  </si>
  <si>
    <t>56.81M</t>
  </si>
  <si>
    <t>71.74M</t>
  </si>
  <si>
    <t>82.23M</t>
  </si>
  <si>
    <t>89.75M</t>
  </si>
  <si>
    <t>117.46M</t>
  </si>
  <si>
    <t>72.59M</t>
  </si>
  <si>
    <t>110.24M</t>
  </si>
  <si>
    <t>121.47M</t>
  </si>
  <si>
    <t>151.23M</t>
  </si>
  <si>
    <t>105.20M</t>
  </si>
  <si>
    <t>78.55M</t>
  </si>
  <si>
    <t>95.15M</t>
  </si>
  <si>
    <t>94.23M</t>
  </si>
  <si>
    <t>75.48M</t>
  </si>
  <si>
    <t>110.33M</t>
  </si>
  <si>
    <t>100.56M</t>
  </si>
  <si>
    <t>69.15M</t>
  </si>
  <si>
    <t>79.09M</t>
  </si>
  <si>
    <t>56.80M</t>
  </si>
  <si>
    <t>37.29M</t>
  </si>
  <si>
    <t>61.67M</t>
  </si>
  <si>
    <t>66.02M</t>
  </si>
  <si>
    <t>69.33M</t>
  </si>
  <si>
    <t>58.97M</t>
  </si>
  <si>
    <t>107.90M</t>
  </si>
  <si>
    <t>74.86M</t>
  </si>
  <si>
    <t>79.74M</t>
  </si>
  <si>
    <t>95.85M</t>
  </si>
  <si>
    <t>100.28M</t>
  </si>
  <si>
    <t>76.01M</t>
  </si>
  <si>
    <t>78.77M</t>
  </si>
  <si>
    <t>70.12M</t>
  </si>
  <si>
    <t>81.56M</t>
  </si>
  <si>
    <t>91.64M</t>
  </si>
  <si>
    <t>63.79M</t>
  </si>
  <si>
    <t>20.10M</t>
  </si>
  <si>
    <t>89.80M</t>
  </si>
  <si>
    <t>81.93M</t>
  </si>
  <si>
    <t>114.62M</t>
  </si>
  <si>
    <t>81.58M</t>
  </si>
  <si>
    <t>102.64M</t>
  </si>
  <si>
    <t>100.83M</t>
  </si>
  <si>
    <t>136.51M</t>
  </si>
  <si>
    <t>98.22M</t>
  </si>
  <si>
    <t>92.31M</t>
  </si>
  <si>
    <t>96.27M</t>
  </si>
  <si>
    <t>46.72M</t>
  </si>
  <si>
    <t>111.32M</t>
  </si>
  <si>
    <t>110.08M</t>
  </si>
  <si>
    <t>107.39M</t>
  </si>
  <si>
    <t>167.42M</t>
  </si>
  <si>
    <t>88.87M</t>
  </si>
  <si>
    <t>106.59M</t>
  </si>
  <si>
    <t>85.80M</t>
  </si>
  <si>
    <t>126.23M</t>
  </si>
  <si>
    <t>381.47M</t>
  </si>
  <si>
    <t>84.33M</t>
  </si>
  <si>
    <t>93.74M</t>
  </si>
  <si>
    <t>83.95M</t>
  </si>
  <si>
    <t>76.92M</t>
  </si>
  <si>
    <t>62.07M</t>
  </si>
  <si>
    <t>77.86M</t>
  </si>
  <si>
    <t>72.31M</t>
  </si>
  <si>
    <t>168.66M</t>
  </si>
  <si>
    <t>77.60M</t>
  </si>
  <si>
    <t>103.62M</t>
  </si>
  <si>
    <t>77.98M</t>
  </si>
  <si>
    <t>83.81M</t>
  </si>
  <si>
    <t>82.13M</t>
  </si>
  <si>
    <t>106.78M</t>
  </si>
  <si>
    <t>125.61M</t>
  </si>
  <si>
    <t>129.38M</t>
  </si>
  <si>
    <t>143.26M</t>
  </si>
  <si>
    <t>117.99M</t>
  </si>
  <si>
    <t>83.90M</t>
  </si>
  <si>
    <t>102.29M</t>
  </si>
  <si>
    <t>72.97M</t>
  </si>
  <si>
    <t>99.83M</t>
  </si>
  <si>
    <t>105.21M</t>
  </si>
  <si>
    <t>83.74M</t>
  </si>
  <si>
    <t>67.34M</t>
  </si>
  <si>
    <t>86.11M</t>
  </si>
  <si>
    <t>87.69M</t>
  </si>
  <si>
    <t>89.73M</t>
  </si>
  <si>
    <t>126.13M</t>
  </si>
  <si>
    <t>245.18M</t>
  </si>
  <si>
    <t>105.44M</t>
  </si>
  <si>
    <t>66.79M</t>
  </si>
  <si>
    <t>98.80M</t>
  </si>
  <si>
    <t>89.28M</t>
  </si>
  <si>
    <t>77.95M</t>
  </si>
  <si>
    <t>108.30M</t>
  </si>
  <si>
    <t>73.91M</t>
  </si>
  <si>
    <t>90.39M</t>
  </si>
  <si>
    <t>112.36M</t>
  </si>
  <si>
    <t>96.39M</t>
  </si>
  <si>
    <t>84.76M</t>
  </si>
  <si>
    <t>116.84M</t>
  </si>
  <si>
    <t>83.82M</t>
  </si>
  <si>
    <t>34.30M</t>
  </si>
  <si>
    <t>30.55M</t>
  </si>
  <si>
    <t>65.23M</t>
  </si>
  <si>
    <t>98.28M</t>
  </si>
  <si>
    <t>81.17M</t>
  </si>
  <si>
    <t>78.48M</t>
  </si>
  <si>
    <t>57.43M</t>
  </si>
  <si>
    <t>58.64M</t>
  </si>
  <si>
    <t>76.19M</t>
  </si>
  <si>
    <t>86.81M</t>
  </si>
  <si>
    <t>112.78M</t>
  </si>
  <si>
    <t>74.01M</t>
  </si>
  <si>
    <t>97.70M</t>
  </si>
  <si>
    <t>65.86M</t>
  </si>
  <si>
    <t>96.64M</t>
  </si>
  <si>
    <t>67.85M</t>
  </si>
  <si>
    <t>96.78M</t>
  </si>
  <si>
    <t>66.48M</t>
  </si>
  <si>
    <t>57.90M</t>
  </si>
  <si>
    <t>60.94M</t>
  </si>
  <si>
    <t>89.44M</t>
  </si>
  <si>
    <t>72.11M</t>
  </si>
  <si>
    <t>95.31M</t>
  </si>
  <si>
    <t>63.14M</t>
  </si>
  <si>
    <t>258.96M</t>
  </si>
  <si>
    <t>70.29M</t>
  </si>
  <si>
    <t>54.42M</t>
  </si>
  <si>
    <t>53.78M</t>
  </si>
  <si>
    <t>69.69M</t>
  </si>
  <si>
    <t>71.24M</t>
  </si>
  <si>
    <t>69.80M</t>
  </si>
  <si>
    <t>68.88M</t>
  </si>
  <si>
    <t>62.24M</t>
  </si>
  <si>
    <t>68.49M</t>
  </si>
  <si>
    <t>74.80M</t>
  </si>
  <si>
    <t>62.52M</t>
  </si>
  <si>
    <t>74.14M</t>
  </si>
  <si>
    <t>83.87M</t>
  </si>
  <si>
    <t>69.77M</t>
  </si>
  <si>
    <t>124.14M</t>
  </si>
  <si>
    <t>87.54M</t>
  </si>
  <si>
    <t>78.43M</t>
  </si>
  <si>
    <t>99.33M</t>
  </si>
  <si>
    <t>48.50M</t>
  </si>
  <si>
    <t>82.89M</t>
  </si>
  <si>
    <t>62.93M</t>
  </si>
  <si>
    <t>55.18M</t>
  </si>
  <si>
    <t>56.76M</t>
  </si>
  <si>
    <t>30.69M</t>
  </si>
  <si>
    <t>53.36M</t>
  </si>
  <si>
    <t>64.42M</t>
  </si>
  <si>
    <t>53.20M</t>
  </si>
  <si>
    <t>46.36M</t>
  </si>
  <si>
    <t>73.64M</t>
  </si>
  <si>
    <t>102.71M</t>
  </si>
  <si>
    <t>46.95M</t>
  </si>
  <si>
    <t>40.99M</t>
  </si>
  <si>
    <t>33.11M</t>
  </si>
  <si>
    <t>51.39M</t>
  </si>
  <si>
    <t>47.11M</t>
  </si>
  <si>
    <t>193.50M</t>
  </si>
  <si>
    <t>78.86M</t>
  </si>
  <si>
    <t>62.84M</t>
  </si>
  <si>
    <t>50.56M</t>
  </si>
  <si>
    <t>72.37M</t>
  </si>
  <si>
    <t>47.55M</t>
  </si>
  <si>
    <t>51.57M</t>
  </si>
  <si>
    <t>23.83M</t>
  </si>
  <si>
    <t>82.17M</t>
  </si>
  <si>
    <t>43.35M</t>
  </si>
  <si>
    <t>77.59M</t>
  </si>
  <si>
    <t>65.57M</t>
  </si>
  <si>
    <t>96.67M</t>
  </si>
  <si>
    <t>75.90M</t>
  </si>
  <si>
    <t>81.54M</t>
  </si>
  <si>
    <t>68.45M</t>
  </si>
  <si>
    <t>115.67M</t>
  </si>
  <si>
    <t>73.51M</t>
  </si>
  <si>
    <t>82.83M</t>
  </si>
  <si>
    <t>43.48M</t>
  </si>
  <si>
    <t>78.21M</t>
  </si>
  <si>
    <t>74.08M</t>
  </si>
  <si>
    <t>72.70M</t>
  </si>
  <si>
    <t>98.11M</t>
  </si>
  <si>
    <t>88.11M</t>
  </si>
  <si>
    <t>122.21M</t>
  </si>
  <si>
    <t>86.23M</t>
  </si>
  <si>
    <t>98.51M</t>
  </si>
  <si>
    <t>102.28M</t>
  </si>
  <si>
    <t>79.31M</t>
  </si>
  <si>
    <t>61.09M</t>
  </si>
  <si>
    <t>54.01M</t>
  </si>
  <si>
    <t>55.64M</t>
  </si>
  <si>
    <t>73.23M</t>
  </si>
  <si>
    <t>87.62M</t>
  </si>
  <si>
    <t>94.74M</t>
  </si>
  <si>
    <t>66.57M</t>
  </si>
  <si>
    <t>121.63M</t>
  </si>
  <si>
    <t>191.23M</t>
  </si>
  <si>
    <t>64.04M</t>
  </si>
  <si>
    <t>148.32M</t>
  </si>
  <si>
    <t>40.62M</t>
  </si>
  <si>
    <t>52.59M</t>
  </si>
  <si>
    <t>75.51M</t>
  </si>
  <si>
    <t>63.66M</t>
  </si>
  <si>
    <t>124.40M</t>
  </si>
  <si>
    <t>55.69M</t>
  </si>
  <si>
    <t>72.28M</t>
  </si>
  <si>
    <t>76.88M</t>
  </si>
  <si>
    <t>59.90M</t>
  </si>
  <si>
    <t>85.57M</t>
  </si>
  <si>
    <t>89.02M</t>
  </si>
  <si>
    <t>70.49M</t>
  </si>
  <si>
    <t>83.26M</t>
  </si>
  <si>
    <t>114.36M</t>
  </si>
  <si>
    <t>170.52M</t>
  </si>
  <si>
    <t>85.45M</t>
  </si>
  <si>
    <t>56.13M</t>
  </si>
  <si>
    <t>66.70M</t>
  </si>
  <si>
    <t>71.64M</t>
  </si>
  <si>
    <t>49.21M</t>
  </si>
  <si>
    <t>79.08M</t>
  </si>
  <si>
    <t>118.16M</t>
  </si>
  <si>
    <t>120.44M</t>
  </si>
  <si>
    <t>99.87M</t>
  </si>
  <si>
    <t>48.66M</t>
  </si>
  <si>
    <t>81.45M</t>
  </si>
  <si>
    <t>73.09M</t>
  </si>
  <si>
    <t>97.93M</t>
  </si>
  <si>
    <t>50.52M</t>
  </si>
  <si>
    <t>239.36M</t>
  </si>
  <si>
    <t>83.64M</t>
  </si>
  <si>
    <t>85.17M</t>
  </si>
  <si>
    <t>92.32M</t>
  </si>
  <si>
    <t>33.84M</t>
  </si>
  <si>
    <t>70.64M</t>
  </si>
  <si>
    <t>85.15M</t>
  </si>
  <si>
    <t>73.78M</t>
  </si>
  <si>
    <t>88.29M</t>
  </si>
  <si>
    <t>106.33M</t>
  </si>
  <si>
    <t>69.32M</t>
  </si>
  <si>
    <t>25.84M</t>
  </si>
  <si>
    <t>38.53M</t>
  </si>
  <si>
    <t>22.45M</t>
  </si>
  <si>
    <t>27.95M</t>
  </si>
  <si>
    <t>21.36M</t>
  </si>
  <si>
    <t>42.25M</t>
  </si>
  <si>
    <t>61.68M</t>
  </si>
  <si>
    <t>102.46M</t>
  </si>
  <si>
    <t>70.33M</t>
  </si>
  <si>
    <t>54.51M</t>
  </si>
  <si>
    <t>101.22M</t>
  </si>
  <si>
    <t>70.79M</t>
  </si>
  <si>
    <t>40.39M</t>
  </si>
  <si>
    <t>63.17M</t>
  </si>
  <si>
    <t>87.58M</t>
  </si>
  <si>
    <t>65.17M</t>
  </si>
  <si>
    <t>65.28M</t>
  </si>
  <si>
    <t>78.42M</t>
  </si>
  <si>
    <t>51.11M</t>
  </si>
  <si>
    <t>64.57M</t>
  </si>
  <si>
    <t>104.98M</t>
  </si>
  <si>
    <t>103.33M</t>
  </si>
  <si>
    <t>100.96M</t>
  </si>
  <si>
    <t>69.74M</t>
  </si>
  <si>
    <t>68.47M</t>
  </si>
  <si>
    <t>52.77M</t>
  </si>
  <si>
    <t>104.51M</t>
  </si>
  <si>
    <t>80.03M</t>
  </si>
  <si>
    <t>66.77M</t>
  </si>
  <si>
    <t>70.70M</t>
  </si>
  <si>
    <t>82.29M</t>
  </si>
  <si>
    <t>68.28M</t>
  </si>
  <si>
    <t>92.98M</t>
  </si>
  <si>
    <t>52.04M</t>
  </si>
  <si>
    <t>81.99M</t>
  </si>
  <si>
    <t>63.33M</t>
  </si>
  <si>
    <t>48.45M</t>
  </si>
  <si>
    <t>58.67M</t>
  </si>
  <si>
    <t>85.52M</t>
  </si>
  <si>
    <t>189.72M</t>
  </si>
  <si>
    <t>144.81M</t>
  </si>
  <si>
    <t>53.00M</t>
  </si>
  <si>
    <t>50.44M</t>
  </si>
  <si>
    <t>51.64M</t>
  </si>
  <si>
    <t>31.25M</t>
  </si>
  <si>
    <t>53.46M</t>
  </si>
  <si>
    <t>44.23M</t>
  </si>
  <si>
    <t>56.86M</t>
  </si>
  <si>
    <t>60.50M</t>
  </si>
  <si>
    <t>52.18M</t>
  </si>
  <si>
    <t>34.72M</t>
  </si>
  <si>
    <t>68.53M</t>
  </si>
  <si>
    <t>49.24M</t>
  </si>
  <si>
    <t>45.55M</t>
  </si>
  <si>
    <t>54.84M</t>
  </si>
  <si>
    <t>51.45M</t>
  </si>
  <si>
    <t>65.87M</t>
  </si>
  <si>
    <t>63.35M</t>
  </si>
  <si>
    <t>319.23M</t>
  </si>
  <si>
    <t>68.77M</t>
  </si>
  <si>
    <t>65.62M</t>
  </si>
  <si>
    <t>72.07M</t>
  </si>
  <si>
    <t>64.52M</t>
  </si>
  <si>
    <t>74.58M</t>
  </si>
  <si>
    <t>50.14M</t>
  </si>
  <si>
    <t>28.54M</t>
  </si>
  <si>
    <t>63.50M</t>
  </si>
  <si>
    <t>72.94M</t>
  </si>
  <si>
    <t>70.19M</t>
  </si>
  <si>
    <t>89.05M</t>
  </si>
  <si>
    <t>56.61M</t>
  </si>
  <si>
    <t>53.88M</t>
  </si>
  <si>
    <t>42.15M</t>
  </si>
  <si>
    <t>62.08M</t>
  </si>
  <si>
    <t>113.67M</t>
  </si>
  <si>
    <t>65.45M</t>
  </si>
  <si>
    <t>42.79M</t>
  </si>
  <si>
    <t>56.32M</t>
  </si>
  <si>
    <t>77.64M</t>
  </si>
  <si>
    <t>143.23M</t>
  </si>
  <si>
    <t>54.11M</t>
  </si>
  <si>
    <t>57.00M</t>
  </si>
  <si>
    <t>103.27M</t>
  </si>
  <si>
    <t>83.88M</t>
  </si>
  <si>
    <t>38.49M</t>
  </si>
  <si>
    <t>71.26M</t>
  </si>
  <si>
    <t>92.97M</t>
  </si>
  <si>
    <t>79.60M</t>
  </si>
  <si>
    <t>228.58M</t>
  </si>
  <si>
    <t>105.60M</t>
  </si>
  <si>
    <t>75.85M</t>
  </si>
  <si>
    <t>96.47M</t>
  </si>
  <si>
    <t>100.11M</t>
  </si>
  <si>
    <t>65.79M</t>
  </si>
  <si>
    <t>96.44M</t>
  </si>
  <si>
    <t>59.30M</t>
  </si>
  <si>
    <t>68.33M</t>
  </si>
  <si>
    <t>78.26M</t>
  </si>
  <si>
    <t>46.69M</t>
  </si>
  <si>
    <t>86.87M</t>
  </si>
  <si>
    <t>43.74M</t>
  </si>
  <si>
    <t>98.97M</t>
  </si>
  <si>
    <t>52.91M</t>
  </si>
  <si>
    <t>70.41M</t>
  </si>
  <si>
    <t>67.46M</t>
  </si>
  <si>
    <t>Market returns</t>
  </si>
  <si>
    <t>Listing Date</t>
  </si>
  <si>
    <t># of IPOs</t>
  </si>
  <si>
    <t>Classification</t>
  </si>
  <si>
    <t>IPOs per year</t>
  </si>
  <si>
    <t>Hot</t>
  </si>
  <si>
    <t>IS</t>
  </si>
  <si>
    <t>Hot/cold dummy</t>
  </si>
  <si>
    <t>Employee % of offer size</t>
  </si>
  <si>
    <t>Average</t>
  </si>
  <si>
    <t>Median age</t>
  </si>
  <si>
    <t>Age (days)</t>
  </si>
  <si>
    <t>sentiment ID</t>
  </si>
  <si>
    <t>Industry</t>
  </si>
  <si>
    <t>Consumer, non-cyclical</t>
  </si>
  <si>
    <t>Number of
Observations</t>
  </si>
  <si>
    <t>Standard
Deviation</t>
  </si>
  <si>
    <t>Mean
Underpricing</t>
  </si>
  <si>
    <t>Median 
Underpricing</t>
  </si>
  <si>
    <t>Minimum
Underpricing</t>
  </si>
  <si>
    <t>Maximum
Underpricing</t>
  </si>
  <si>
    <t>Model 1</t>
  </si>
  <si>
    <t>Model 2</t>
  </si>
  <si>
    <t>Model 3</t>
  </si>
  <si>
    <t>Model 4</t>
  </si>
  <si>
    <t>Model 5</t>
  </si>
  <si>
    <t>LN ISI</t>
  </si>
  <si>
    <t>0.046</t>
  </si>
  <si>
    <t>(0.503)</t>
  </si>
  <si>
    <t>AGE</t>
  </si>
  <si>
    <t>EMPL</t>
  </si>
  <si>
    <t>0.000</t>
  </si>
  <si>
    <t>(0.468)</t>
  </si>
  <si>
    <t>SIZE</t>
  </si>
  <si>
    <t>d. Hot/Cold</t>
  </si>
  <si>
    <t xml:space="preserve">-0.056 </t>
  </si>
  <si>
    <t>d. Energy</t>
  </si>
  <si>
    <t>d. Industrial</t>
  </si>
  <si>
    <t>d. Financial</t>
  </si>
  <si>
    <t>d. Consumer,</t>
  </si>
  <si>
    <t>0.119</t>
  </si>
  <si>
    <t>cyclical</t>
  </si>
  <si>
    <t>non-cyclical</t>
  </si>
  <si>
    <t>(0.566)</t>
  </si>
  <si>
    <t>d. Technology</t>
  </si>
  <si>
    <t>Intercept</t>
  </si>
  <si>
    <t>0.135*</t>
  </si>
  <si>
    <t>Average underpricing per year</t>
  </si>
  <si>
    <t>Norway</t>
  </si>
  <si>
    <t>Sweden</t>
  </si>
  <si>
    <t>Denmark</t>
  </si>
  <si>
    <t>Finland</t>
  </si>
  <si>
    <t>Number of IPOs</t>
  </si>
  <si>
    <t>Offer Size (NOK)</t>
  </si>
  <si>
    <t>Currency</t>
  </si>
  <si>
    <t>EU to NOK</t>
  </si>
  <si>
    <t>SEK to NOK</t>
  </si>
  <si>
    <t>DKK to NOK</t>
  </si>
  <si>
    <t>Offer Size (Mln NOK)</t>
  </si>
  <si>
    <t>Offer Price (NOK)</t>
  </si>
  <si>
    <t>0.137*</t>
  </si>
  <si>
    <t>-0.011</t>
  </si>
  <si>
    <t>(0.938)</t>
  </si>
  <si>
    <t>UPR</t>
  </si>
  <si>
    <t>ISI</t>
  </si>
  <si>
    <t>Issue Size</t>
  </si>
  <si>
    <t>Issue Price</t>
  </si>
  <si>
    <t>Median</t>
  </si>
  <si>
    <t>Std.Dev</t>
  </si>
  <si>
    <t>Minimum</t>
  </si>
  <si>
    <t>Maximum</t>
  </si>
  <si>
    <t>Issue Size (mln NOK)</t>
  </si>
  <si>
    <t>Issue Price (NOK)</t>
  </si>
  <si>
    <t>Age (Years)</t>
  </si>
  <si>
    <t>Mean Difference</t>
  </si>
  <si>
    <t>t-Stat</t>
  </si>
  <si>
    <t>N</t>
  </si>
  <si>
    <t>LN PRICE</t>
  </si>
  <si>
    <t>(0.006)</t>
  </si>
  <si>
    <t>-0.201**</t>
  </si>
  <si>
    <t>(0.014)</t>
  </si>
  <si>
    <t>-0.022</t>
  </si>
  <si>
    <t>(0.879)</t>
  </si>
  <si>
    <t>0.207*</t>
  </si>
  <si>
    <t>0.131</t>
  </si>
  <si>
    <t>0.063</t>
  </si>
  <si>
    <t>0.041</t>
  </si>
  <si>
    <t>0.446</t>
  </si>
  <si>
    <t>(0.245)</t>
  </si>
  <si>
    <t>(0.735)</t>
  </si>
  <si>
    <t>(0.562)</t>
  </si>
  <si>
    <t>(0.307)</t>
  </si>
  <si>
    <t>(0.332)</t>
  </si>
  <si>
    <t>(0.074)</t>
  </si>
  <si>
    <t>-0.017</t>
  </si>
  <si>
    <t xml:space="preserve">-0.201** </t>
  </si>
  <si>
    <t>0.206*</t>
  </si>
  <si>
    <t>0.132</t>
  </si>
  <si>
    <t>0.064</t>
  </si>
  <si>
    <t>0.457</t>
  </si>
  <si>
    <t>(0.235)</t>
  </si>
  <si>
    <t>(0.730)</t>
  </si>
  <si>
    <t>(0.555)</t>
  </si>
  <si>
    <t>(0.302)</t>
  </si>
  <si>
    <t>(0.075)</t>
  </si>
  <si>
    <t xml:space="preserve">-0.067*** </t>
  </si>
  <si>
    <t>-0.068***</t>
  </si>
  <si>
    <t>(0.464)</t>
  </si>
  <si>
    <t>(0.902)</t>
  </si>
  <si>
    <t>(0.065)</t>
  </si>
  <si>
    <t>(0.061)</t>
  </si>
  <si>
    <t>(0.445)</t>
  </si>
  <si>
    <t>(0.472)</t>
  </si>
  <si>
    <t>(0.304)</t>
  </si>
  <si>
    <t>(0.778)</t>
  </si>
  <si>
    <t>(0.135)</t>
  </si>
  <si>
    <t>(0.402)</t>
  </si>
  <si>
    <t>(0.048)</t>
  </si>
  <si>
    <t>(0.163)</t>
  </si>
  <si>
    <t>(0.639)</t>
  </si>
  <si>
    <t>(0.421)</t>
  </si>
  <si>
    <t>(0.189)</t>
  </si>
  <si>
    <t>(0.127)</t>
  </si>
  <si>
    <t>(0.364)</t>
  </si>
  <si>
    <t>(0.672)</t>
  </si>
  <si>
    <t>(0.269)</t>
  </si>
  <si>
    <t xml:space="preserve">-0.133** </t>
  </si>
  <si>
    <t xml:space="preserve">-0.689** </t>
  </si>
  <si>
    <t>0.162</t>
  </si>
  <si>
    <t>0.780**</t>
  </si>
  <si>
    <t>0.266</t>
  </si>
  <si>
    <t>0.231</t>
  </si>
  <si>
    <t>0.068</t>
  </si>
  <si>
    <t>0.112</t>
  </si>
  <si>
    <t>0.420</t>
  </si>
  <si>
    <t>(0.195)</t>
  </si>
  <si>
    <t>(0.803)</t>
  </si>
  <si>
    <t>(0.843)</t>
  </si>
  <si>
    <t>(0.427)</t>
  </si>
  <si>
    <t>(0.038)</t>
  </si>
  <si>
    <t>(0.019)</t>
  </si>
  <si>
    <t>(0.681)</t>
  </si>
  <si>
    <t>(0.023)</t>
  </si>
  <si>
    <t>(0.429)</t>
  </si>
  <si>
    <t>(0.832)</t>
  </si>
  <si>
    <t>(0.763)</t>
  </si>
  <si>
    <t>(0.759)</t>
  </si>
  <si>
    <t xml:space="preserve">-0.026* </t>
  </si>
  <si>
    <t>0.116*</t>
  </si>
  <si>
    <t>-0.001</t>
  </si>
  <si>
    <t>0.206</t>
  </si>
  <si>
    <t>(0.171)</t>
  </si>
  <si>
    <t>(0.932)</t>
  </si>
  <si>
    <t>(0.193)</t>
  </si>
  <si>
    <t>(0.961)</t>
  </si>
  <si>
    <t>(0.088)</t>
  </si>
  <si>
    <t>(0.182)</t>
  </si>
  <si>
    <t>(0.808)</t>
  </si>
  <si>
    <t>(0.964)</t>
  </si>
  <si>
    <t>(0.140)</t>
  </si>
  <si>
    <t>(0.097)</t>
  </si>
  <si>
    <t>(0.441)</t>
  </si>
  <si>
    <t>(0.983)</t>
  </si>
  <si>
    <t>(0.343)</t>
  </si>
  <si>
    <t>R-squared</t>
  </si>
  <si>
    <t>Adj. R-squared</t>
  </si>
  <si>
    <t>Model 6</t>
  </si>
  <si>
    <t>-0.020**</t>
  </si>
  <si>
    <t>Mean
Sentiment</t>
  </si>
  <si>
    <t>3-month lag</t>
  </si>
  <si>
    <t>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</si>
</sst>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0"/>
    <numFmt numFmtId="165" formatCode="yyyy\-mm\-dd;@"/>
    <numFmt numFmtId="166" formatCode="m/d/yyyy;@"/>
    <numFmt numFmtId="172" formatCode="0.00000%"/>
    <numFmt numFmtId="185" formatCode="0.000"/>
  </numFmts>
  <fonts count="29" x14ac:knownFonts="1">
    <font>
      <sz val="10"/>
      <name val="Arial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b/>
      <u/>
      <sz val="10"/>
      <name val="Arial Unicode MS"/>
      <family val="2"/>
    </font>
    <font>
      <b/>
      <sz val="10"/>
      <color rgb="FF002855"/>
      <name val="Arial"/>
      <family val="2"/>
    </font>
    <font>
      <b/>
      <sz val="10"/>
      <color theme="1"/>
      <name val="Arial Unicode MS"/>
      <family val="2"/>
    </font>
    <font>
      <sz val="9"/>
      <name val="Arial Unicode MS"/>
      <family val="2"/>
    </font>
    <font>
      <b/>
      <sz val="9"/>
      <name val="Arial Unicode M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5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</cellStyleXfs>
  <cellXfs count="140">
    <xf numFmtId="0" fontId="19" fillId="0" borderId="0" xfId="0" applyFont="1"/>
    <xf numFmtId="0" fontId="20" fillId="0" borderId="0" xfId="0" applyFont="1"/>
    <xf numFmtId="2" fontId="19" fillId="0" borderId="0" xfId="42" applyNumberFormat="1" applyFont="1"/>
    <xf numFmtId="164" fontId="19" fillId="0" borderId="0" xfId="0" applyNumberFormat="1" applyFont="1"/>
    <xf numFmtId="2" fontId="19" fillId="0" borderId="0" xfId="0" applyNumberFormat="1" applyFont="1"/>
    <xf numFmtId="10" fontId="19" fillId="0" borderId="0" xfId="43" applyNumberFormat="1" applyFont="1"/>
    <xf numFmtId="2" fontId="0" fillId="0" borderId="0" xfId="0" applyNumberFormat="1"/>
    <xf numFmtId="166" fontId="19" fillId="0" borderId="0" xfId="0" applyNumberFormat="1" applyFont="1"/>
    <xf numFmtId="0" fontId="0" fillId="0" borderId="0" xfId="0" applyAlignment="1">
      <alignment horizontal="right"/>
    </xf>
    <xf numFmtId="0" fontId="20" fillId="0" borderId="0" xfId="0" applyFont="1" applyAlignment="1">
      <alignment horizontal="right"/>
    </xf>
    <xf numFmtId="164" fontId="0" fillId="0" borderId="0" xfId="0" applyNumberFormat="1"/>
    <xf numFmtId="0" fontId="19" fillId="0" borderId="0" xfId="0" applyNumberFormat="1" applyFont="1"/>
    <xf numFmtId="1" fontId="19" fillId="0" borderId="0" xfId="0" applyNumberFormat="1" applyFont="1"/>
    <xf numFmtId="10" fontId="19" fillId="0" borderId="0" xfId="0" applyNumberFormat="1" applyFont="1"/>
    <xf numFmtId="0" fontId="1" fillId="0" borderId="0" xfId="44"/>
    <xf numFmtId="10" fontId="1" fillId="0" borderId="0" xfId="44" applyNumberFormat="1"/>
    <xf numFmtId="4" fontId="1" fillId="0" borderId="0" xfId="44" applyNumberFormat="1"/>
    <xf numFmtId="166" fontId="1" fillId="0" borderId="0" xfId="44" applyNumberFormat="1"/>
    <xf numFmtId="0" fontId="0" fillId="0" borderId="0" xfId="0" applyNumberFormat="1" applyAlignment="1">
      <alignment horizontal="right"/>
    </xf>
    <xf numFmtId="17" fontId="19" fillId="0" borderId="0" xfId="0" applyNumberFormat="1" applyFont="1"/>
    <xf numFmtId="14" fontId="1" fillId="0" borderId="0" xfId="44" applyNumberFormat="1"/>
    <xf numFmtId="172" fontId="19" fillId="0" borderId="0" xfId="43" applyNumberFormat="1" applyFont="1"/>
    <xf numFmtId="0" fontId="22" fillId="0" borderId="0" xfId="0" applyFont="1"/>
    <xf numFmtId="0" fontId="22" fillId="0" borderId="0" xfId="0" applyFont="1" applyAlignment="1">
      <alignment horizontal="center"/>
    </xf>
    <xf numFmtId="0" fontId="23" fillId="0" borderId="0" xfId="0" applyFont="1"/>
    <xf numFmtId="0" fontId="23" fillId="0" borderId="0" xfId="0" applyFont="1" applyBorder="1"/>
    <xf numFmtId="0" fontId="24" fillId="0" borderId="0" xfId="0" applyFont="1" applyBorder="1" applyAlignment="1">
      <alignment horizontal="center"/>
    </xf>
    <xf numFmtId="10" fontId="19" fillId="33" borderId="0" xfId="43" applyNumberFormat="1" applyFont="1" applyFill="1"/>
    <xf numFmtId="172" fontId="19" fillId="0" borderId="0" xfId="0" applyNumberFormat="1" applyFont="1"/>
    <xf numFmtId="10" fontId="19" fillId="33" borderId="0" xfId="0" applyNumberFormat="1" applyFont="1" applyFill="1"/>
    <xf numFmtId="43" fontId="19" fillId="0" borderId="0" xfId="42" applyFont="1"/>
    <xf numFmtId="164" fontId="19" fillId="0" borderId="0" xfId="0" applyNumberFormat="1" applyFont="1" applyAlignment="1">
      <alignment horizontal="right"/>
    </xf>
    <xf numFmtId="10" fontId="22" fillId="0" borderId="0" xfId="43" applyNumberFormat="1" applyFont="1"/>
    <xf numFmtId="0" fontId="22" fillId="0" borderId="0" xfId="0" applyFont="1" applyAlignment="1">
      <alignment horizontal="center" vertical="center"/>
    </xf>
    <xf numFmtId="10" fontId="22" fillId="0" borderId="0" xfId="43" applyNumberFormat="1" applyFont="1" applyAlignment="1">
      <alignment horizontal="center" vertical="center"/>
    </xf>
    <xf numFmtId="0" fontId="19" fillId="0" borderId="0" xfId="42" applyNumberFormat="1" applyFont="1"/>
    <xf numFmtId="0" fontId="25" fillId="0" borderId="0" xfId="0" applyFont="1"/>
    <xf numFmtId="15" fontId="25" fillId="0" borderId="0" xfId="0" applyNumberFormat="1" applyFont="1"/>
    <xf numFmtId="0" fontId="19" fillId="0" borderId="10" xfId="0" applyFont="1" applyBorder="1"/>
    <xf numFmtId="0" fontId="19" fillId="0" borderId="11" xfId="0" applyFont="1" applyBorder="1"/>
    <xf numFmtId="0" fontId="19" fillId="0" borderId="0" xfId="0" applyFont="1" applyAlignment="1">
      <alignment horizontal="right"/>
    </xf>
    <xf numFmtId="0" fontId="22" fillId="0" borderId="11" xfId="0" applyFont="1" applyBorder="1"/>
    <xf numFmtId="14" fontId="22" fillId="0" borderId="0" xfId="0" applyNumberFormat="1" applyFont="1"/>
    <xf numFmtId="0" fontId="22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2" fillId="0" borderId="10" xfId="0" applyFont="1" applyBorder="1"/>
    <xf numFmtId="1" fontId="22" fillId="0" borderId="0" xfId="0" applyNumberFormat="1" applyFont="1" applyAlignment="1">
      <alignment horizontal="center"/>
    </xf>
    <xf numFmtId="185" fontId="22" fillId="0" borderId="0" xfId="0" applyNumberFormat="1" applyFont="1" applyAlignment="1">
      <alignment horizontal="center"/>
    </xf>
    <xf numFmtId="0" fontId="23" fillId="0" borderId="11" xfId="0" applyFont="1" applyBorder="1"/>
    <xf numFmtId="49" fontId="22" fillId="0" borderId="0" xfId="0" applyNumberFormat="1" applyFont="1"/>
    <xf numFmtId="0" fontId="24" fillId="0" borderId="0" xfId="0" applyFont="1"/>
    <xf numFmtId="10" fontId="22" fillId="0" borderId="0" xfId="43" applyNumberFormat="1" applyFont="1" applyAlignment="1">
      <alignment horizontal="center"/>
    </xf>
    <xf numFmtId="165" fontId="22" fillId="0" borderId="0" xfId="0" applyNumberFormat="1" applyFont="1"/>
    <xf numFmtId="0" fontId="22" fillId="0" borderId="12" xfId="0" applyFont="1" applyBorder="1"/>
    <xf numFmtId="0" fontId="23" fillId="0" borderId="12" xfId="0" applyFont="1" applyBorder="1" applyAlignment="1">
      <alignment horizontal="right"/>
    </xf>
    <xf numFmtId="14" fontId="23" fillId="0" borderId="12" xfId="0" applyNumberFormat="1" applyFont="1" applyBorder="1" applyAlignment="1">
      <alignment horizontal="right"/>
    </xf>
    <xf numFmtId="0" fontId="23" fillId="0" borderId="10" xfId="0" applyFont="1" applyBorder="1"/>
    <xf numFmtId="0" fontId="23" fillId="0" borderId="12" xfId="0" applyFont="1" applyBorder="1"/>
    <xf numFmtId="185" fontId="22" fillId="0" borderId="0" xfId="0" applyNumberFormat="1" applyFont="1" applyAlignment="1">
      <alignment horizontal="right"/>
    </xf>
    <xf numFmtId="185" fontId="22" fillId="0" borderId="0" xfId="42" applyNumberFormat="1" applyFont="1" applyAlignment="1">
      <alignment horizontal="right"/>
    </xf>
    <xf numFmtId="185" fontId="22" fillId="0" borderId="10" xfId="0" applyNumberFormat="1" applyFont="1" applyBorder="1" applyAlignment="1">
      <alignment horizontal="right"/>
    </xf>
    <xf numFmtId="185" fontId="22" fillId="0" borderId="10" xfId="42" applyNumberFormat="1" applyFont="1" applyBorder="1" applyAlignment="1">
      <alignment horizontal="right"/>
    </xf>
    <xf numFmtId="0" fontId="26" fillId="0" borderId="10" xfId="0" applyFont="1" applyBorder="1"/>
    <xf numFmtId="0" fontId="22" fillId="0" borderId="13" xfId="0" applyFont="1" applyBorder="1"/>
    <xf numFmtId="0" fontId="22" fillId="0" borderId="0" xfId="0" applyFont="1" applyBorder="1"/>
    <xf numFmtId="0" fontId="26" fillId="0" borderId="10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49" fontId="22" fillId="0" borderId="0" xfId="0" applyNumberFormat="1" applyFont="1" applyAlignment="1">
      <alignment horizontal="center"/>
    </xf>
    <xf numFmtId="49" fontId="22" fillId="0" borderId="10" xfId="0" applyNumberFormat="1" applyFont="1" applyBorder="1" applyAlignment="1">
      <alignment horizontal="center"/>
    </xf>
    <xf numFmtId="49" fontId="2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11" fontId="22" fillId="0" borderId="0" xfId="0" applyNumberFormat="1" applyFont="1"/>
    <xf numFmtId="185" fontId="22" fillId="0" borderId="0" xfId="0" applyNumberFormat="1" applyFont="1"/>
    <xf numFmtId="2" fontId="22" fillId="0" borderId="0" xfId="0" applyNumberFormat="1" applyFont="1" applyAlignment="1">
      <alignment horizontal="center"/>
    </xf>
    <xf numFmtId="185" fontId="22" fillId="0" borderId="0" xfId="42" applyNumberFormat="1" applyFont="1"/>
    <xf numFmtId="49" fontId="22" fillId="0" borderId="0" xfId="42" applyNumberFormat="1" applyFont="1"/>
    <xf numFmtId="164" fontId="22" fillId="0" borderId="0" xfId="42" applyNumberFormat="1" applyFont="1"/>
    <xf numFmtId="185" fontId="22" fillId="0" borderId="0" xfId="42" applyNumberFormat="1" applyFont="1" applyAlignment="1">
      <alignment horizontal="center"/>
    </xf>
    <xf numFmtId="49" fontId="22" fillId="0" borderId="0" xfId="42" applyNumberFormat="1" applyFont="1" applyBorder="1" applyAlignment="1">
      <alignment horizontal="center"/>
    </xf>
    <xf numFmtId="185" fontId="22" fillId="0" borderId="0" xfId="42" applyNumberFormat="1" applyFont="1" applyBorder="1" applyAlignment="1">
      <alignment horizontal="center"/>
    </xf>
    <xf numFmtId="185" fontId="22" fillId="0" borderId="0" xfId="0" applyNumberFormat="1" applyFont="1" applyBorder="1" applyAlignment="1">
      <alignment horizontal="center"/>
    </xf>
    <xf numFmtId="185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1" fontId="22" fillId="0" borderId="10" xfId="42" applyNumberFormat="1" applyFont="1" applyBorder="1" applyAlignment="1">
      <alignment horizontal="right"/>
    </xf>
    <xf numFmtId="14" fontId="22" fillId="0" borderId="10" xfId="0" applyNumberFormat="1" applyFont="1" applyBorder="1"/>
    <xf numFmtId="0" fontId="23" fillId="0" borderId="10" xfId="0" applyNumberFormat="1" applyFont="1" applyBorder="1"/>
    <xf numFmtId="0" fontId="23" fillId="0" borderId="10" xfId="0" applyFont="1" applyBorder="1" applyAlignment="1">
      <alignment horizontal="center" wrapText="1"/>
    </xf>
    <xf numFmtId="0" fontId="22" fillId="0" borderId="10" xfId="0" applyFont="1" applyBorder="1" applyAlignment="1">
      <alignment horizontal="center" vertical="center"/>
    </xf>
    <xf numFmtId="10" fontId="22" fillId="0" borderId="10" xfId="43" applyNumberFormat="1" applyFont="1" applyBorder="1" applyAlignment="1">
      <alignment horizontal="center" vertical="center"/>
    </xf>
    <xf numFmtId="0" fontId="26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 wrapText="1"/>
    </xf>
    <xf numFmtId="0" fontId="27" fillId="0" borderId="13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2" fillId="0" borderId="15" xfId="0" applyFont="1" applyBorder="1"/>
    <xf numFmtId="0" fontId="23" fillId="0" borderId="14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22" fillId="0" borderId="16" xfId="0" applyFont="1" applyBorder="1"/>
    <xf numFmtId="0" fontId="22" fillId="0" borderId="17" xfId="0" applyFont="1" applyBorder="1"/>
    <xf numFmtId="0" fontId="23" fillId="0" borderId="12" xfId="0" applyFont="1" applyBorder="1" applyAlignment="1">
      <alignment horizontal="center" wrapText="1"/>
    </xf>
    <xf numFmtId="2" fontId="22" fillId="0" borderId="10" xfId="0" applyNumberFormat="1" applyFont="1" applyBorder="1" applyAlignment="1">
      <alignment horizontal="center"/>
    </xf>
    <xf numFmtId="2" fontId="22" fillId="0" borderId="0" xfId="0" applyNumberFormat="1" applyFont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0" fontId="20" fillId="0" borderId="16" xfId="0" applyFont="1" applyBorder="1"/>
    <xf numFmtId="0" fontId="20" fillId="0" borderId="13" xfId="0" applyFont="1" applyBorder="1"/>
    <xf numFmtId="0" fontId="20" fillId="0" borderId="15" xfId="0" applyFont="1" applyBorder="1"/>
    <xf numFmtId="0" fontId="19" fillId="0" borderId="18" xfId="0" applyFont="1" applyBorder="1"/>
    <xf numFmtId="166" fontId="19" fillId="0" borderId="0" xfId="0" applyNumberFormat="1" applyFont="1" applyBorder="1"/>
    <xf numFmtId="0" fontId="19" fillId="0" borderId="0" xfId="0" applyNumberFormat="1" applyFont="1" applyBorder="1"/>
    <xf numFmtId="164" fontId="19" fillId="0" borderId="0" xfId="0" applyNumberFormat="1" applyFont="1" applyBorder="1"/>
    <xf numFmtId="2" fontId="19" fillId="0" borderId="0" xfId="0" applyNumberFormat="1" applyFont="1" applyBorder="1"/>
    <xf numFmtId="10" fontId="19" fillId="0" borderId="0" xfId="43" applyNumberFormat="1" applyFont="1" applyBorder="1"/>
    <xf numFmtId="1" fontId="19" fillId="0" borderId="0" xfId="0" applyNumberFormat="1" applyFont="1" applyBorder="1"/>
    <xf numFmtId="2" fontId="19" fillId="0" borderId="0" xfId="42" applyNumberFormat="1" applyFont="1" applyBorder="1"/>
    <xf numFmtId="10" fontId="19" fillId="0" borderId="0" xfId="0" applyNumberFormat="1" applyFont="1" applyBorder="1"/>
    <xf numFmtId="0" fontId="19" fillId="0" borderId="0" xfId="0" applyFont="1" applyBorder="1"/>
    <xf numFmtId="0" fontId="19" fillId="0" borderId="17" xfId="0" applyFont="1" applyBorder="1"/>
    <xf numFmtId="166" fontId="19" fillId="0" borderId="10" xfId="0" applyNumberFormat="1" applyFont="1" applyBorder="1"/>
    <xf numFmtId="0" fontId="19" fillId="0" borderId="10" xfId="0" applyNumberFormat="1" applyFont="1" applyBorder="1"/>
    <xf numFmtId="164" fontId="19" fillId="0" borderId="10" xfId="0" applyNumberFormat="1" applyFont="1" applyBorder="1"/>
    <xf numFmtId="2" fontId="19" fillId="0" borderId="10" xfId="0" applyNumberFormat="1" applyFont="1" applyBorder="1"/>
    <xf numFmtId="10" fontId="19" fillId="0" borderId="10" xfId="43" applyNumberFormat="1" applyFont="1" applyBorder="1"/>
    <xf numFmtId="1" fontId="19" fillId="0" borderId="10" xfId="0" applyNumberFormat="1" applyFont="1" applyBorder="1"/>
    <xf numFmtId="2" fontId="19" fillId="0" borderId="10" xfId="42" applyNumberFormat="1" applyFont="1" applyBorder="1"/>
    <xf numFmtId="10" fontId="19" fillId="0" borderId="10" xfId="0" applyNumberFormat="1" applyFont="1" applyBorder="1"/>
    <xf numFmtId="0" fontId="19" fillId="0" borderId="14" xfId="0" applyFont="1" applyBorder="1"/>
    <xf numFmtId="0" fontId="19" fillId="0" borderId="12" xfId="0" applyFont="1" applyBorder="1"/>
    <xf numFmtId="0" fontId="19" fillId="0" borderId="0" xfId="0" applyFont="1" applyAlignment="1">
      <alignment horizontal="left"/>
    </xf>
    <xf numFmtId="14" fontId="23" fillId="0" borderId="0" xfId="0" applyNumberFormat="1" applyFont="1"/>
    <xf numFmtId="10" fontId="19" fillId="0" borderId="0" xfId="43" applyNumberFormat="1" applyFont="1" applyFill="1" applyBorder="1"/>
    <xf numFmtId="10" fontId="19" fillId="0" borderId="0" xfId="0" applyNumberFormat="1" applyFont="1" applyFill="1" applyBorder="1"/>
    <xf numFmtId="0" fontId="28" fillId="0" borderId="12" xfId="0" applyFont="1" applyBorder="1" applyAlignment="1">
      <alignment horizontal="left"/>
    </xf>
    <xf numFmtId="0" fontId="28" fillId="0" borderId="12" xfId="0" applyFont="1" applyBorder="1" applyAlignment="1">
      <alignment horizontal="right"/>
    </xf>
    <xf numFmtId="0" fontId="27" fillId="0" borderId="0" xfId="0" applyFont="1" applyAlignment="1">
      <alignment horizontal="left"/>
    </xf>
    <xf numFmtId="10" fontId="27" fillId="0" borderId="0" xfId="0" applyNumberFormat="1" applyFont="1" applyBorder="1" applyAlignment="1">
      <alignment horizontal="right"/>
    </xf>
    <xf numFmtId="10" fontId="27" fillId="0" borderId="0" xfId="0" applyNumberFormat="1" applyFont="1" applyFill="1" applyBorder="1" applyAlignment="1">
      <alignment horizontal="right"/>
    </xf>
    <xf numFmtId="10" fontId="27" fillId="0" borderId="10" xfId="0" applyNumberFormat="1" applyFont="1" applyBorder="1" applyAlignment="1">
      <alignment horizontal="right"/>
    </xf>
    <xf numFmtId="0" fontId="27" fillId="0" borderId="10" xfId="0" applyFont="1" applyBorder="1" applyAlignment="1">
      <alignment horizontal="left"/>
    </xf>
    <xf numFmtId="10" fontId="22" fillId="0" borderId="10" xfId="43" applyNumberFormat="1" applyFont="1" applyBorder="1" applyAlignment="1">
      <alignment horizont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80D934FF-AA83-C64E-B8FA-7BF868EB5228}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Underpricing rate per year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'Des. statistics'!$B$63:$B$76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'Des. statistics'!$C$63:$C$76</c:f>
              <c:numCache>
                <c:formatCode>0.00%</c:formatCode>
                <c:ptCount val="14"/>
                <c:pt idx="0">
                  <c:v>6.3303693094495725E-2</c:v>
                </c:pt>
                <c:pt idx="1">
                  <c:v>1.4677079466409094E-2</c:v>
                </c:pt>
                <c:pt idx="2">
                  <c:v>1.7338415397782057E-2</c:v>
                </c:pt>
                <c:pt idx="3">
                  <c:v>0.67438105058483622</c:v>
                </c:pt>
                <c:pt idx="4">
                  <c:v>0.44033808800000002</c:v>
                </c:pt>
                <c:pt idx="5">
                  <c:v>-1.3062695099726332E-2</c:v>
                </c:pt>
                <c:pt idx="6">
                  <c:v>5.7064290244947379E-2</c:v>
                </c:pt>
                <c:pt idx="7">
                  <c:v>3.2837580392777774E-2</c:v>
                </c:pt>
                <c:pt idx="8">
                  <c:v>0.13519625170685715</c:v>
                </c:pt>
                <c:pt idx="9">
                  <c:v>9.1314963258346149E-2</c:v>
                </c:pt>
                <c:pt idx="10">
                  <c:v>5.848543651753705E-2</c:v>
                </c:pt>
                <c:pt idx="11">
                  <c:v>7.240966378931786E-2</c:v>
                </c:pt>
                <c:pt idx="12">
                  <c:v>0.12261795678074754</c:v>
                </c:pt>
                <c:pt idx="13">
                  <c:v>-6.8730711012280846E-3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E-8948-BB2A-24110732B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969469711"/>
        <c:axId val="1960328751"/>
      </c:barChart>
      <c:lineChart>
        <c:grouping val="standard"/>
        <c:varyColors val="0"/>
        <c:ser>
          <c:idx val="1"/>
          <c:order val="1"/>
          <c:tx>
            <c:v>Number of IPOs per year</c:v>
          </c:tx>
          <c:spPr>
            <a:ln w="28575" cap="rnd">
              <a:solidFill>
                <a:schemeClr val="accent3"/>
              </a:solidFill>
              <a:round/>
            </a:ln>
            <a:effectLst>
              <a:softEdge rad="0"/>
            </a:effectLst>
          </c:spPr>
          <c:marker>
            <c:symbol val="square"/>
            <c:size val="5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cat>
            <c:strRef>
              <c:f>'Des. statistics'!$P$7:$AC$7</c:f>
              <c:strCache>
                <c:ptCount val="14"/>
                <c:pt idx="0">
                  <c:v>Hot</c:v>
                </c:pt>
                <c:pt idx="1">
                  <c:v>Hot</c:v>
                </c:pt>
                <c:pt idx="2">
                  <c:v>Hot</c:v>
                </c:pt>
                <c:pt idx="3">
                  <c:v>Cold</c:v>
                </c:pt>
                <c:pt idx="4">
                  <c:v>Cold</c:v>
                </c:pt>
                <c:pt idx="5">
                  <c:v>Hot</c:v>
                </c:pt>
                <c:pt idx="6">
                  <c:v>Cold</c:v>
                </c:pt>
                <c:pt idx="7">
                  <c:v>Cold</c:v>
                </c:pt>
                <c:pt idx="8">
                  <c:v>Cold</c:v>
                </c:pt>
                <c:pt idx="9">
                  <c:v>Cold</c:v>
                </c:pt>
                <c:pt idx="10">
                  <c:v>Hot</c:v>
                </c:pt>
                <c:pt idx="11">
                  <c:v>Hot</c:v>
                </c:pt>
                <c:pt idx="12">
                  <c:v>Hot</c:v>
                </c:pt>
                <c:pt idx="13">
                  <c:v>Hot</c:v>
                </c:pt>
              </c:strCache>
            </c:strRef>
          </c:cat>
          <c:val>
            <c:numRef>
              <c:f>'Des. statistics'!$D$63:$D$76</c:f>
              <c:numCache>
                <c:formatCode>General</c:formatCode>
                <c:ptCount val="14"/>
                <c:pt idx="0">
                  <c:v>38</c:v>
                </c:pt>
                <c:pt idx="1">
                  <c:v>44</c:v>
                </c:pt>
                <c:pt idx="2">
                  <c:v>47</c:v>
                </c:pt>
                <c:pt idx="3">
                  <c:v>19</c:v>
                </c:pt>
                <c:pt idx="4">
                  <c:v>3</c:v>
                </c:pt>
                <c:pt idx="5">
                  <c:v>29</c:v>
                </c:pt>
                <c:pt idx="6">
                  <c:v>19</c:v>
                </c:pt>
                <c:pt idx="7">
                  <c:v>9</c:v>
                </c:pt>
                <c:pt idx="8">
                  <c:v>14</c:v>
                </c:pt>
                <c:pt idx="9">
                  <c:v>26</c:v>
                </c:pt>
                <c:pt idx="10">
                  <c:v>54</c:v>
                </c:pt>
                <c:pt idx="11">
                  <c:v>75</c:v>
                </c:pt>
                <c:pt idx="12">
                  <c:v>92</c:v>
                </c:pt>
                <c:pt idx="1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E-8948-BB2A-24110732B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094303"/>
        <c:axId val="1970881775"/>
      </c:lineChart>
      <c:catAx>
        <c:axId val="196946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328751"/>
        <c:crosses val="autoZero"/>
        <c:auto val="1"/>
        <c:lblAlgn val="ctr"/>
        <c:lblOffset val="100"/>
        <c:noMultiLvlLbl val="0"/>
      </c:catAx>
      <c:valAx>
        <c:axId val="1960328751"/>
        <c:scaling>
          <c:orientation val="minMax"/>
          <c:min val="-0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Underpricing Rate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9469711"/>
        <c:crosses val="autoZero"/>
        <c:crossBetween val="between"/>
      </c:valAx>
      <c:valAx>
        <c:axId val="1970881775"/>
        <c:scaling>
          <c:orientation val="minMax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IPOs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094303"/>
        <c:crosses val="max"/>
        <c:crossBetween val="between"/>
        <c:majorUnit val="10"/>
      </c:valAx>
      <c:catAx>
        <c:axId val="1971094303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0881775"/>
        <c:crosses val="max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320989</xdr:colOff>
      <xdr:row>1</xdr:row>
      <xdr:rowOff>139560</xdr:rowOff>
    </xdr:from>
    <xdr:to>
      <xdr:col>31</xdr:col>
      <xdr:colOff>474506</xdr:colOff>
      <xdr:row>11</xdr:row>
      <xdr:rowOff>41868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AE6F08C-57DE-BF42-9990-F6DE56FB800B}"/>
            </a:ext>
          </a:extLst>
        </xdr:cNvPr>
        <xdr:cNvSpPr txBox="1"/>
      </xdr:nvSpPr>
      <xdr:spPr>
        <a:xfrm>
          <a:off x="25623297" y="307033"/>
          <a:ext cx="2944725" cy="15770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data </a:t>
          </a:r>
          <a:r>
            <a:rPr lang="en-US" sz="1100" baseline="0"/>
            <a:t>to the right of this textbox contains intermediate calculations as well as some unimportant data. The  dataset used for calculations and  analysis is to the left hand side.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254000</xdr:colOff>
      <xdr:row>59</xdr:row>
      <xdr:rowOff>0</xdr:rowOff>
    </xdr:from>
    <xdr:to>
      <xdr:col>11</xdr:col>
      <xdr:colOff>444500</xdr:colOff>
      <xdr:row>78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F99638-559F-AE4F-B654-F9B19A567F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17</xdr:row>
      <xdr:rowOff>12700</xdr:rowOff>
    </xdr:from>
    <xdr:to>
      <xdr:col>7</xdr:col>
      <xdr:colOff>622300</xdr:colOff>
      <xdr:row>19</xdr:row>
      <xdr:rowOff>50800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A92D871-A238-F345-B8BB-7700FCB1A0BC}"/>
            </a:ext>
          </a:extLst>
        </xdr:cNvPr>
        <xdr:cNvSpPr txBox="1"/>
      </xdr:nvSpPr>
      <xdr:spPr>
        <a:xfrm>
          <a:off x="5918200" y="3924300"/>
          <a:ext cx="1447800" cy="50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1440" rtlCol="0" anchor="t"/>
        <a:lstStyle/>
        <a:p>
          <a:pPr algn="ctr"/>
          <a:r>
            <a:rPr lang="en-US" sz="1100" b="1"/>
            <a:t>Positive/Negative Sub-Samples</a:t>
          </a:r>
        </a:p>
      </xdr:txBody>
    </xdr:sp>
    <xdr:clientData/>
  </xdr:twoCellAnchor>
  <xdr:twoCellAnchor>
    <xdr:from>
      <xdr:col>4</xdr:col>
      <xdr:colOff>889000</xdr:colOff>
      <xdr:row>17</xdr:row>
      <xdr:rowOff>63500</xdr:rowOff>
    </xdr:from>
    <xdr:to>
      <xdr:col>6</xdr:col>
      <xdr:colOff>165100</xdr:colOff>
      <xdr:row>19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D04240D-EA0E-E847-BE3F-44047A5BFFA0}"/>
            </a:ext>
          </a:extLst>
        </xdr:cNvPr>
        <xdr:cNvSpPr txBox="1"/>
      </xdr:nvSpPr>
      <xdr:spPr>
        <a:xfrm>
          <a:off x="4686300" y="3822700"/>
          <a:ext cx="1016000" cy="406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Winsorization</a:t>
          </a:r>
        </a:p>
      </xdr:txBody>
    </xdr:sp>
    <xdr:clientData/>
  </xdr:twoCellAnchor>
  <xdr:twoCellAnchor>
    <xdr:from>
      <xdr:col>3</xdr:col>
      <xdr:colOff>330200</xdr:colOff>
      <xdr:row>17</xdr:row>
      <xdr:rowOff>88900</xdr:rowOff>
    </xdr:from>
    <xdr:to>
      <xdr:col>4</xdr:col>
      <xdr:colOff>635000</xdr:colOff>
      <xdr:row>18</xdr:row>
      <xdr:rowOff>139700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95BD909-0293-264B-9D89-0B65C86DD10E}"/>
            </a:ext>
          </a:extLst>
        </xdr:cNvPr>
        <xdr:cNvSpPr txBox="1"/>
      </xdr:nvSpPr>
      <xdr:spPr>
        <a:xfrm>
          <a:off x="3251200" y="4000500"/>
          <a:ext cx="1130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Main Models</a:t>
          </a:r>
        </a:p>
      </xdr:txBody>
    </xdr:sp>
    <xdr:clientData/>
  </xdr:twoCellAnchor>
  <xdr:twoCellAnchor>
    <xdr:from>
      <xdr:col>1</xdr:col>
      <xdr:colOff>1282700</xdr:colOff>
      <xdr:row>17</xdr:row>
      <xdr:rowOff>12700</xdr:rowOff>
    </xdr:from>
    <xdr:to>
      <xdr:col>3</xdr:col>
      <xdr:colOff>101600</xdr:colOff>
      <xdr:row>19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F4F0726-B5F2-2B4F-AC73-FF3298BF01A1}"/>
            </a:ext>
          </a:extLst>
        </xdr:cNvPr>
        <xdr:cNvSpPr txBox="1"/>
      </xdr:nvSpPr>
      <xdr:spPr>
        <a:xfrm>
          <a:off x="1955800" y="3771900"/>
          <a:ext cx="1104900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No Control</a:t>
          </a:r>
          <a:r>
            <a:rPr lang="en-US" sz="1100" b="1" baseline="0"/>
            <a:t> Variables</a:t>
          </a:r>
          <a:endParaRPr lang="en-US" sz="1100" b="1"/>
        </a:p>
      </xdr:txBody>
    </xdr:sp>
    <xdr:clientData/>
  </xdr:twoCellAnchor>
  <xdr:twoCellAnchor>
    <xdr:from>
      <xdr:col>2</xdr:col>
      <xdr:colOff>838200</xdr:colOff>
      <xdr:row>101</xdr:row>
      <xdr:rowOff>38100</xdr:rowOff>
    </xdr:from>
    <xdr:to>
      <xdr:col>4</xdr:col>
      <xdr:colOff>279400</xdr:colOff>
      <xdr:row>102</xdr:row>
      <xdr:rowOff>190500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516747C-A3B5-E54F-AB74-19E24E3A9D1E}"/>
            </a:ext>
          </a:extLst>
        </xdr:cNvPr>
        <xdr:cNvSpPr txBox="1"/>
      </xdr:nvSpPr>
      <xdr:spPr>
        <a:xfrm>
          <a:off x="2882900" y="21717000"/>
          <a:ext cx="1003300" cy="355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/>
            <a:t>Positive</a:t>
          </a:r>
        </a:p>
      </xdr:txBody>
    </xdr:sp>
    <xdr:clientData/>
  </xdr:twoCellAnchor>
  <xdr:twoCellAnchor>
    <xdr:from>
      <xdr:col>6</xdr:col>
      <xdr:colOff>38100</xdr:colOff>
      <xdr:row>101</xdr:row>
      <xdr:rowOff>25400</xdr:rowOff>
    </xdr:from>
    <xdr:to>
      <xdr:col>7</xdr:col>
      <xdr:colOff>279400</xdr:colOff>
      <xdr:row>102</xdr:row>
      <xdr:rowOff>177800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833AA7B-B046-5349-816E-1A085330F041}"/>
            </a:ext>
          </a:extLst>
        </xdr:cNvPr>
        <xdr:cNvSpPr txBox="1"/>
      </xdr:nvSpPr>
      <xdr:spPr>
        <a:xfrm>
          <a:off x="5092700" y="21704300"/>
          <a:ext cx="1003300" cy="355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/>
            <a:t>Negative</a:t>
          </a:r>
        </a:p>
      </xdr:txBody>
    </xdr:sp>
    <xdr:clientData/>
  </xdr:twoCellAnchor>
  <xdr:twoCellAnchor>
    <xdr:from>
      <xdr:col>8</xdr:col>
      <xdr:colOff>457200</xdr:colOff>
      <xdr:row>101</xdr:row>
      <xdr:rowOff>25400</xdr:rowOff>
    </xdr:from>
    <xdr:to>
      <xdr:col>9</xdr:col>
      <xdr:colOff>622300</xdr:colOff>
      <xdr:row>102</xdr:row>
      <xdr:rowOff>177800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BFBFD61-4E24-F54B-8169-70277A59F590}"/>
            </a:ext>
          </a:extLst>
        </xdr:cNvPr>
        <xdr:cNvSpPr txBox="1"/>
      </xdr:nvSpPr>
      <xdr:spPr>
        <a:xfrm>
          <a:off x="6985000" y="21704300"/>
          <a:ext cx="1308100" cy="355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/>
            <a:t>Mean Difference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505544</xdr:colOff>
      <xdr:row>11</xdr:row>
      <xdr:rowOff>49884</xdr:rowOff>
    </xdr:from>
    <xdr:to>
      <xdr:col>12</xdr:col>
      <xdr:colOff>497757</xdr:colOff>
      <xdr:row>34</xdr:row>
      <xdr:rowOff>77116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93525-9CB9-BA42-ABF1-2F364AB9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9044" y="2107284"/>
          <a:ext cx="5237313" cy="4116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F72-0EB9-B248-B26C-BEEA9C34751B}">
  <dimension ref="A1:CA551"/>
  <sheetViews>
    <sheetView tabSelected="1" topLeftCell="D126" zoomScale="91" zoomScaleNormal="91" workbookViewId="0">
      <selection activeCell="H162" sqref="H162"/>
    </sheetView>
  </sheetViews>
  <sheetFormatPr baseColWidth="10" defaultColWidth="8.83203125" defaultRowHeight="13" x14ac:dyDescent="0.15"/>
  <cols>
    <col min="1" max="1" width="14.5" hidden="1" customWidth="1"/>
    <col min="2" max="2" width="30.5" hidden="1" customWidth="1"/>
    <col min="3" max="3" width="15.1640625" hidden="1" customWidth="1"/>
    <col min="4" max="4" width="15.5" customWidth="1"/>
    <col min="5" max="5" width="10.6640625" bestFit="1" customWidth="1"/>
    <col min="6" max="6" width="17.6640625" customWidth="1"/>
    <col min="7" max="7" width="13.1640625" customWidth="1"/>
    <col min="8" max="8" width="19.6640625" customWidth="1"/>
    <col min="9" max="9" width="17.6640625" customWidth="1"/>
    <col min="11" max="11" width="15.1640625" customWidth="1"/>
    <col min="12" max="12" width="15.83203125" customWidth="1"/>
    <col min="13" max="13" width="13.33203125" customWidth="1"/>
    <col min="14" max="14" width="11.5" bestFit="1" customWidth="1"/>
    <col min="15" max="15" width="11.1640625" bestFit="1" customWidth="1"/>
    <col min="16" max="16" width="18.33203125" customWidth="1"/>
    <col min="17" max="17" width="18.1640625" customWidth="1"/>
    <col min="18" max="19" width="17.33203125" bestFit="1" customWidth="1"/>
    <col min="20" max="20" width="16.33203125" bestFit="1" customWidth="1"/>
    <col min="24" max="24" width="10" bestFit="1" customWidth="1"/>
    <col min="25" max="25" width="8.6640625" bestFit="1" customWidth="1"/>
    <col min="26" max="26" width="19.1640625" bestFit="1" customWidth="1"/>
    <col min="27" max="27" width="10.33203125" style="39" customWidth="1"/>
    <col min="28" max="28" width="10.1640625" customWidth="1"/>
    <col min="41" max="41" width="20.83203125" customWidth="1"/>
    <col min="42" max="42" width="16.33203125" customWidth="1"/>
    <col min="44" max="44" width="10.1640625" bestFit="1" customWidth="1"/>
    <col min="49" max="49" width="15.1640625" customWidth="1"/>
    <col min="50" max="50" width="12.5" customWidth="1"/>
    <col min="64" max="64" width="25.33203125" bestFit="1" customWidth="1"/>
    <col min="65" max="65" width="21" bestFit="1" customWidth="1"/>
    <col min="66" max="66" width="15.5" bestFit="1" customWidth="1"/>
    <col min="67" max="67" width="5.5" customWidth="1"/>
    <col min="68" max="68" width="12.83203125" hidden="1" customWidth="1"/>
    <col min="69" max="69" width="14.33203125" hidden="1" customWidth="1"/>
    <col min="70" max="70" width="14.6640625" hidden="1" customWidth="1"/>
    <col min="71" max="71" width="17.33203125" customWidth="1"/>
    <col min="72" max="72" width="17.83203125" bestFit="1" customWidth="1"/>
    <col min="73" max="73" width="16.6640625" customWidth="1"/>
    <col min="74" max="74" width="16.1640625" customWidth="1"/>
    <col min="75" max="75" width="14" bestFit="1" customWidth="1"/>
    <col min="76" max="76" width="12.6640625" bestFit="1" customWidth="1"/>
    <col min="77" max="78" width="12.6640625" customWidth="1"/>
    <col min="79" max="79" width="15.33203125" customWidth="1"/>
  </cols>
  <sheetData>
    <row r="1" spans="1:79" x14ac:dyDescent="0.15">
      <c r="A1" s="104" t="s">
        <v>2167</v>
      </c>
      <c r="B1" s="105" t="s">
        <v>9322</v>
      </c>
      <c r="C1" s="105" t="s">
        <v>2155</v>
      </c>
      <c r="D1" s="105" t="s">
        <v>2156</v>
      </c>
      <c r="E1" s="105" t="s">
        <v>9332</v>
      </c>
      <c r="F1" s="105" t="s">
        <v>2159</v>
      </c>
      <c r="G1" s="105" t="s">
        <v>2161</v>
      </c>
      <c r="H1" s="105" t="s">
        <v>9379</v>
      </c>
      <c r="I1" s="105" t="s">
        <v>9380</v>
      </c>
      <c r="J1" s="105" t="s">
        <v>2166</v>
      </c>
      <c r="K1" s="105" t="s">
        <v>9321</v>
      </c>
      <c r="L1" s="105" t="s">
        <v>9328</v>
      </c>
      <c r="M1" s="105" t="s">
        <v>53</v>
      </c>
      <c r="N1" s="105" t="s">
        <v>96</v>
      </c>
      <c r="O1" s="105" t="s">
        <v>45</v>
      </c>
      <c r="P1" s="105" t="s">
        <v>38</v>
      </c>
      <c r="Q1" s="105" t="s">
        <v>9335</v>
      </c>
      <c r="R1" s="105" t="s">
        <v>152</v>
      </c>
      <c r="S1" s="105" t="s">
        <v>81</v>
      </c>
      <c r="T1" s="106" t="s">
        <v>74</v>
      </c>
      <c r="AB1" s="1"/>
      <c r="AC1" s="1"/>
      <c r="AD1" s="1"/>
      <c r="AG1" s="1" t="s">
        <v>11</v>
      </c>
      <c r="AH1" s="1" t="s">
        <v>9375</v>
      </c>
      <c r="AI1" s="1" t="s">
        <v>9334</v>
      </c>
      <c r="AN1" s="1" t="s">
        <v>9327</v>
      </c>
      <c r="AO1" s="1" t="s">
        <v>9329</v>
      </c>
      <c r="AP1" s="1" t="s">
        <v>9333</v>
      </c>
      <c r="AS1" s="1" t="s">
        <v>9331</v>
      </c>
      <c r="AW1" s="1" t="s">
        <v>2160</v>
      </c>
      <c r="AX1" s="1" t="s">
        <v>2161</v>
      </c>
      <c r="BH1" s="1" t="s">
        <v>12</v>
      </c>
      <c r="BI1" s="1" t="s">
        <v>13</v>
      </c>
      <c r="BJ1" s="1" t="s">
        <v>14</v>
      </c>
      <c r="BL1" s="1" t="s">
        <v>3</v>
      </c>
      <c r="BM1" s="1" t="s">
        <v>4</v>
      </c>
      <c r="BN1" s="1" t="s">
        <v>5</v>
      </c>
      <c r="BO1" s="1" t="s">
        <v>6</v>
      </c>
      <c r="BP1" s="1" t="s">
        <v>7</v>
      </c>
      <c r="BQ1" s="1" t="s">
        <v>8</v>
      </c>
      <c r="BR1" s="1" t="s">
        <v>9</v>
      </c>
      <c r="BS1" s="1" t="s">
        <v>10</v>
      </c>
      <c r="BT1" s="1" t="s">
        <v>11</v>
      </c>
      <c r="BU1" s="1" t="s">
        <v>12</v>
      </c>
      <c r="BV1" s="1" t="s">
        <v>13</v>
      </c>
      <c r="BW1" s="1" t="s">
        <v>14</v>
      </c>
      <c r="BX1" s="1" t="s">
        <v>15</v>
      </c>
      <c r="BY1" s="1" t="s">
        <v>16</v>
      </c>
      <c r="BZ1" s="1" t="s">
        <v>17</v>
      </c>
      <c r="CA1" s="1" t="s">
        <v>18</v>
      </c>
    </row>
    <row r="2" spans="1:79" x14ac:dyDescent="0.15">
      <c r="A2" s="107">
        <v>2</v>
      </c>
      <c r="B2" s="108">
        <v>38401</v>
      </c>
      <c r="C2" s="109">
        <v>2005</v>
      </c>
      <c r="D2" s="110">
        <f>_xlfn.XLOOKUP(AP2,'Sentiment index'!$E$2:$E$169,'Sentiment index'!$A$2:$A$169)</f>
        <v>4.5582200000000003E-2</v>
      </c>
      <c r="E2" s="111">
        <v>14.451505226094831</v>
      </c>
      <c r="F2" s="112">
        <f>(AW2-BT2)/BT2</f>
        <v>3.4177211759999437E-3</v>
      </c>
      <c r="G2" s="113">
        <v>47</v>
      </c>
      <c r="H2" s="114">
        <v>1000</v>
      </c>
      <c r="I2" s="114">
        <f>IF(AH2="NOK",AG2, IF(AH2="EUR", _xlfn.XLOOKUP(C2,'Exchange rates'!$A$3:$A$16,'Exchange rates'!$B$3:$B$16)*AG2,IF(AH2="SEK", _xlfn.XLOOKUP(C2,'Exchange rates'!$A$3:$A$16,'Exchange rates'!$C$3:$C$16)*Dataset!AG2,_xlfn.XLOOKUP(Dataset!C2,'Exchange rates'!$A$3:$A$16,'Exchange rates'!$D$3:$D$16)*Dataset!AG2)))</f>
        <v>20</v>
      </c>
      <c r="J2" s="115">
        <f>F2-K2</f>
        <v>1.2317721175999944E-2</v>
      </c>
      <c r="K2" s="112">
        <f>-0.0089</f>
        <v>-8.8999999999999999E-3</v>
      </c>
      <c r="L2" s="116">
        <v>1</v>
      </c>
      <c r="M2" s="116">
        <f>IF($AI2=M$1,1,0)</f>
        <v>1</v>
      </c>
      <c r="N2" s="116">
        <f>IF($AI2=N$1,1,0)</f>
        <v>0</v>
      </c>
      <c r="O2" s="116">
        <f>IF($AI2=O$1,1,0)</f>
        <v>0</v>
      </c>
      <c r="P2" s="116">
        <f>IF($AI2=P$1,1,0)</f>
        <v>0</v>
      </c>
      <c r="Q2" s="116">
        <f>IF($AI2=Q$1,1,0)</f>
        <v>0</v>
      </c>
      <c r="R2" s="116">
        <f>IF($AI2=R$1,1,0)</f>
        <v>0</v>
      </c>
      <c r="S2" s="116">
        <f>IF($AI2=S$1,1,0)</f>
        <v>0</v>
      </c>
      <c r="T2" s="39">
        <f>IF($AI2=T$1,1,0)</f>
        <v>0</v>
      </c>
      <c r="AG2" s="2">
        <v>20</v>
      </c>
      <c r="AH2" t="str">
        <f>IF(AU2="NORWAY","NOK",IF(AU2="FINLAND","EUR",IF(AU2="SWEDEN","SEK","DKK")))</f>
        <v>NOK</v>
      </c>
      <c r="AI2" t="s">
        <v>53</v>
      </c>
      <c r="AN2" t="str">
        <f>IF(D2&gt;=0,"1","0")</f>
        <v>1</v>
      </c>
      <c r="AO2" s="5">
        <f>IF(AX2&lt;&gt;"",G2/H2,"")</f>
        <v>4.7E-2</v>
      </c>
      <c r="AP2">
        <f>A2-1</f>
        <v>1</v>
      </c>
      <c r="AS2">
        <f>_xlfn.XLOOKUP(C2,'Company age'!$A$2:$A$15,'Company age'!$B$2:$B$15)</f>
        <v>13</v>
      </c>
      <c r="AU2" t="s">
        <v>44</v>
      </c>
      <c r="AW2" s="3">
        <f>BT2*(1+BV2)</f>
        <v>20.068354423519999</v>
      </c>
      <c r="AX2">
        <v>47</v>
      </c>
      <c r="BH2" s="2">
        <v>3.0379734040000002</v>
      </c>
      <c r="BI2" s="2">
        <f>34.17721176/100</f>
        <v>0.34177211759999998</v>
      </c>
      <c r="BJ2" s="2">
        <v>117.7215195</v>
      </c>
      <c r="BL2" t="s">
        <v>455</v>
      </c>
      <c r="BM2" t="s">
        <v>456</v>
      </c>
      <c r="BN2" t="s">
        <v>44</v>
      </c>
      <c r="BO2" t="s">
        <v>53</v>
      </c>
      <c r="BP2" t="s">
        <v>457</v>
      </c>
      <c r="BQ2" t="s">
        <v>146</v>
      </c>
      <c r="BR2" t="s">
        <v>27</v>
      </c>
      <c r="BS2" s="2">
        <v>1000</v>
      </c>
      <c r="BT2" s="2">
        <v>20</v>
      </c>
      <c r="BU2" s="5">
        <f t="shared" ref="BU2:BW65" si="0">BH2/100</f>
        <v>3.0379734040000002E-2</v>
      </c>
      <c r="BV2" s="5">
        <f t="shared" si="0"/>
        <v>3.4177211759999996E-3</v>
      </c>
      <c r="BW2" s="5">
        <f t="shared" si="0"/>
        <v>1.177215195</v>
      </c>
      <c r="BX2" s="2"/>
      <c r="BY2" s="2"/>
      <c r="BZ2" s="2"/>
      <c r="CA2" s="2">
        <v>0</v>
      </c>
    </row>
    <row r="3" spans="1:79" x14ac:dyDescent="0.15">
      <c r="A3" s="107">
        <v>3</v>
      </c>
      <c r="B3" s="108">
        <v>38420</v>
      </c>
      <c r="C3" s="109">
        <v>2005</v>
      </c>
      <c r="D3" s="110">
        <f>_xlfn.XLOOKUP(AP3,'Sentiment index'!$E$2:$E$169,'Sentiment index'!$A$2:$A$169)</f>
        <v>1.1540999999999999E-3</v>
      </c>
      <c r="E3" s="111">
        <v>10.901257772208716</v>
      </c>
      <c r="F3" s="112">
        <f>(AW3-BT3)/BT3</f>
        <v>3.4177211760000208E-3</v>
      </c>
      <c r="G3" s="113">
        <v>1297.4027185367468</v>
      </c>
      <c r="H3" s="114">
        <v>351.76100000000002</v>
      </c>
      <c r="I3" s="114">
        <f>IF(AH3="NOK",AG3, IF(AH3="EUR", _xlfn.XLOOKUP(C3,'Exchange rates'!$A$3:$A$16,'Exchange rates'!$B$3:$B$16)*AG3,IF(AH3="SEK", _xlfn.XLOOKUP(C3,'Exchange rates'!$A$3:$A$16,'Exchange rates'!$C$3:$C$16)*Dataset!AG3,_xlfn.XLOOKUP(Dataset!C3,'Exchange rates'!$A$3:$A$16,'Exchange rates'!$D$3:$D$16)*Dataset!AG3)))</f>
        <v>115</v>
      </c>
      <c r="J3" s="115">
        <f t="shared" ref="J3:J66" si="1">F3-K3</f>
        <v>8.1177211760000215E-3</v>
      </c>
      <c r="K3" s="112">
        <f>IF(AU3="NORWAY",_xlfn.XLOOKUP(B3,'Oslo OBX Historical Data'!$A$2:$A$3477,'Oslo OBX Historical Data'!$G$2:$G$3477),IF(AU3="FINLAND",_xlfn.XLOOKUP(B3,'OMX Helsinki Historical Data'!$A$2:$A$3479,'OMX Helsinki Historical Data'!$G$2:$G$3479),IF(AU3="DENMARK",_xlfn.XLOOKUP(B3,'OMX Copenhagen All shares Histo'!$A$2:$A$3461,'OMX Copenhagen All shares Histo'!$G$2:$G$3461),_xlfn.XLOOKUP(Dataset!B3,'OMX Stockholm Historical Data'!$A$2:$A$3477,'OMX Stockholm Historical Data'!$G$2:$G$3477))))</f>
        <v>-4.7000000000000002E-3</v>
      </c>
      <c r="L3" s="116">
        <v>1</v>
      </c>
      <c r="M3" s="116">
        <f>IF($AI3=M$1,1,0)</f>
        <v>1</v>
      </c>
      <c r="N3" s="116">
        <f>IF($AI3=N$1,1,0)</f>
        <v>0</v>
      </c>
      <c r="O3" s="116">
        <f>IF($AI3=O$1,1,0)</f>
        <v>0</v>
      </c>
      <c r="P3" s="116">
        <f>IF($AI3=P$1,1,0)</f>
        <v>0</v>
      </c>
      <c r="Q3" s="116">
        <f>IF($AI3=Q$1,1,0)</f>
        <v>0</v>
      </c>
      <c r="R3" s="116">
        <f>IF($AI3=R$1,1,0)</f>
        <v>0</v>
      </c>
      <c r="S3" s="116">
        <f>IF($AI3=S$1,1,0)</f>
        <v>0</v>
      </c>
      <c r="T3" s="39">
        <f>IF($AI3=T$1,1,0)</f>
        <v>0</v>
      </c>
      <c r="AG3" s="2">
        <v>115</v>
      </c>
      <c r="AH3" t="str">
        <f>IF(AU3="NORWAY","NOK",IF(AU3="FINLAND","EUR",IF(AU3="SWEDEN","SEK","DKK")))</f>
        <v>NOK</v>
      </c>
      <c r="AI3" t="s">
        <v>53</v>
      </c>
      <c r="AN3" t="str">
        <f>IF(D3&gt;=0,"1","0")</f>
        <v>1</v>
      </c>
      <c r="AO3" s="5" t="str">
        <f>IF(AX3&lt;&gt;"",G3/H3,"")</f>
        <v/>
      </c>
      <c r="AP3">
        <f>A3-1</f>
        <v>2</v>
      </c>
      <c r="AS3">
        <f>_xlfn.XLOOKUP(C3,'Company age'!$A$2:$A$15,'Company age'!$B$2:$B$15)</f>
        <v>13</v>
      </c>
      <c r="AU3" t="s">
        <v>44</v>
      </c>
      <c r="AW3" s="3">
        <f>BT3*(1+BV3)</f>
        <v>115.39303793524</v>
      </c>
      <c r="BH3" s="2">
        <v>33.333332059999996</v>
      </c>
      <c r="BI3" s="2">
        <f>34.17721176/100</f>
        <v>0.34177211759999998</v>
      </c>
      <c r="BJ3" s="2">
        <v>-21.666666029999998</v>
      </c>
      <c r="BL3" t="s">
        <v>880</v>
      </c>
      <c r="BM3" t="s">
        <v>881</v>
      </c>
      <c r="BN3" t="s">
        <v>44</v>
      </c>
      <c r="BO3" t="s">
        <v>53</v>
      </c>
      <c r="BP3" t="s">
        <v>25</v>
      </c>
      <c r="BQ3" t="s">
        <v>75</v>
      </c>
      <c r="BR3" t="s">
        <v>27</v>
      </c>
      <c r="BS3" s="2">
        <v>351.76100000000002</v>
      </c>
      <c r="BT3" s="2">
        <v>115</v>
      </c>
      <c r="BU3" s="5">
        <f t="shared" si="0"/>
        <v>0.33333332059999998</v>
      </c>
      <c r="BV3" s="5">
        <f t="shared" si="0"/>
        <v>3.4177211759999996E-3</v>
      </c>
      <c r="BW3" s="5">
        <f t="shared" si="0"/>
        <v>-0.21666666029999998</v>
      </c>
      <c r="BX3" s="2"/>
      <c r="BY3" s="2"/>
      <c r="BZ3" s="2"/>
      <c r="CA3" s="2">
        <v>6.2037399999999998</v>
      </c>
    </row>
    <row r="4" spans="1:79" x14ac:dyDescent="0.15">
      <c r="A4" s="107">
        <v>3</v>
      </c>
      <c r="B4" s="108">
        <v>38429</v>
      </c>
      <c r="C4" s="109">
        <v>2005</v>
      </c>
      <c r="D4" s="110">
        <f>_xlfn.XLOOKUP(AP4,'Sentiment index'!$E$2:$E$169,'Sentiment index'!$A$2:$A$169)</f>
        <v>1.1540999999999999E-3</v>
      </c>
      <c r="E4" s="111">
        <v>11.62410289161598</v>
      </c>
      <c r="F4" s="112">
        <f>(AW4-BT4)/BT4</f>
        <v>-0.18157894129999996</v>
      </c>
      <c r="G4" s="113">
        <v>1345.3697160909214</v>
      </c>
      <c r="H4" s="114">
        <v>469.92200000000003</v>
      </c>
      <c r="I4" s="114">
        <f>IF(AH4="NOK",AG4, IF(AH4="EUR", _xlfn.XLOOKUP(C4,'Exchange rates'!$A$3:$A$16,'Exchange rates'!$B$3:$B$16)*AG4,IF(AH4="SEK", _xlfn.XLOOKUP(C4,'Exchange rates'!$A$3:$A$16,'Exchange rates'!$C$3:$C$16)*Dataset!AG4,_xlfn.XLOOKUP(Dataset!C4,'Exchange rates'!$A$3:$A$16,'Exchange rates'!$D$3:$D$16)*Dataset!AG4)))</f>
        <v>49</v>
      </c>
      <c r="J4" s="115">
        <f t="shared" si="1"/>
        <v>-0.19947894129999996</v>
      </c>
      <c r="K4" s="112">
        <f>IF(AU4="NORWAY",_xlfn.XLOOKUP(B4,'Oslo OBX Historical Data'!$A$2:$A$3477,'Oslo OBX Historical Data'!$G$2:$G$3477),IF(AU4="FINLAND",_xlfn.XLOOKUP(B4,'OMX Helsinki Historical Data'!$A$2:$A$3479,'OMX Helsinki Historical Data'!$G$2:$G$3479),IF(AU4="DENMARK",_xlfn.XLOOKUP(B4,'OMX Copenhagen All shares Histo'!$A$2:$A$3461,'OMX Copenhagen All shares Histo'!$G$2:$G$3461),_xlfn.XLOOKUP(Dataset!B4,'OMX Stockholm Historical Data'!$A$2:$A$3477,'OMX Stockholm Historical Data'!$G$2:$G$3477))))</f>
        <v>1.7899999999999999E-2</v>
      </c>
      <c r="L4" s="116">
        <v>1</v>
      </c>
      <c r="M4" s="116">
        <f>IF($AI4=M$1,1,0)</f>
        <v>1</v>
      </c>
      <c r="N4" s="116">
        <f>IF($AI4=N$1,1,0)</f>
        <v>0</v>
      </c>
      <c r="O4" s="116">
        <f>IF($AI4=O$1,1,0)</f>
        <v>0</v>
      </c>
      <c r="P4" s="116">
        <f>IF($AI4=P$1,1,0)</f>
        <v>0</v>
      </c>
      <c r="Q4" s="116">
        <f>IF($AI4=Q$1,1,0)</f>
        <v>0</v>
      </c>
      <c r="R4" s="116">
        <f>IF($AI4=R$1,1,0)</f>
        <v>0</v>
      </c>
      <c r="S4" s="116">
        <f>IF($AI4=S$1,1,0)</f>
        <v>0</v>
      </c>
      <c r="T4" s="39">
        <f>IF($AI4=T$1,1,0)</f>
        <v>0</v>
      </c>
      <c r="AG4" s="2">
        <v>49</v>
      </c>
      <c r="AH4" t="str">
        <f>IF(AU4="NORWAY","NOK",IF(AU4="FINLAND","EUR",IF(AU4="SWEDEN","SEK","DKK")))</f>
        <v>NOK</v>
      </c>
      <c r="AI4" t="s">
        <v>53</v>
      </c>
      <c r="AN4" t="str">
        <f>IF(D4&gt;=0,"1","0")</f>
        <v>1</v>
      </c>
      <c r="AO4" s="5" t="str">
        <f>IF(AX4&lt;&gt;"",G4/H4,"")</f>
        <v/>
      </c>
      <c r="AP4">
        <f>A4-1</f>
        <v>2</v>
      </c>
      <c r="AS4">
        <f>_xlfn.XLOOKUP(C4,'Company age'!$A$2:$A$15,'Company age'!$B$2:$B$15)</f>
        <v>13</v>
      </c>
      <c r="AU4" t="s">
        <v>44</v>
      </c>
      <c r="AW4" s="3">
        <f>BT4*(1+BV4)</f>
        <v>40.102631876300002</v>
      </c>
      <c r="BH4" s="2">
        <v>-7.8947358129999996</v>
      </c>
      <c r="BI4" s="2">
        <v>-18.157894129999999</v>
      </c>
      <c r="BJ4" s="2">
        <v>-27.105262759999999</v>
      </c>
      <c r="BL4" t="s">
        <v>740</v>
      </c>
      <c r="BM4" t="s">
        <v>741</v>
      </c>
      <c r="BN4" t="s">
        <v>44</v>
      </c>
      <c r="BO4" t="s">
        <v>53</v>
      </c>
      <c r="BP4" t="s">
        <v>457</v>
      </c>
      <c r="BQ4" t="s">
        <v>742</v>
      </c>
      <c r="BR4" t="s">
        <v>27</v>
      </c>
      <c r="BS4" s="2">
        <v>469.92200000000003</v>
      </c>
      <c r="BT4" s="2">
        <v>49</v>
      </c>
      <c r="BU4" s="5">
        <f t="shared" si="0"/>
        <v>-7.8947358129999992E-2</v>
      </c>
      <c r="BV4" s="5">
        <f t="shared" si="0"/>
        <v>-0.18157894129999999</v>
      </c>
      <c r="BW4" s="5">
        <f t="shared" si="0"/>
        <v>-0.27105262759999998</v>
      </c>
      <c r="BX4" s="2"/>
      <c r="BY4" s="2"/>
      <c r="BZ4" s="2"/>
      <c r="CA4" s="2">
        <v>19.476500000000001</v>
      </c>
    </row>
    <row r="5" spans="1:79" x14ac:dyDescent="0.15">
      <c r="A5" s="107">
        <v>4</v>
      </c>
      <c r="B5" s="108">
        <v>38460</v>
      </c>
      <c r="C5" s="109">
        <v>2005</v>
      </c>
      <c r="D5" s="110">
        <f>_xlfn.XLOOKUP(AP5,'Sentiment index'!$E$2:$E$169,'Sentiment index'!$A$2:$A$169)</f>
        <v>-1.9739900000000001E-2</v>
      </c>
      <c r="E5" s="111">
        <v>14.992307573576536</v>
      </c>
      <c r="F5" s="112">
        <f>(AW5-BT5)/BT5</f>
        <v>0.19200000759999986</v>
      </c>
      <c r="G5" s="113">
        <v>4845</v>
      </c>
      <c r="H5" s="114">
        <v>4714.95</v>
      </c>
      <c r="I5" s="114">
        <f>IF(AH5="NOK",AG5, IF(AH5="EUR", _xlfn.XLOOKUP(C5,'Exchange rates'!$A$3:$A$16,'Exchange rates'!$B$3:$B$16)*AG5,IF(AH5="SEK", _xlfn.XLOOKUP(C5,'Exchange rates'!$A$3:$A$16,'Exchange rates'!$C$3:$C$16)*Dataset!AG5,_xlfn.XLOOKUP(Dataset!C5,'Exchange rates'!$A$3:$A$16,'Exchange rates'!$D$3:$D$16)*Dataset!AG5)))</f>
        <v>120.20177999999999</v>
      </c>
      <c r="J5" s="115">
        <f t="shared" si="1"/>
        <v>0.21500000759999985</v>
      </c>
      <c r="K5" s="112">
        <f>IF(AU5="NORWAY",_xlfn.XLOOKUP(B5,'Oslo OBX Historical Data'!$A$2:$A$3477,'Oslo OBX Historical Data'!$G$2:$G$3477),IF(AU5="FINLAND",_xlfn.XLOOKUP(B5,'OMX Helsinki Historical Data'!$A$2:$A$3479,'OMX Helsinki Historical Data'!$G$2:$G$3479),IF(AU5="DENMARK",_xlfn.XLOOKUP(B5,'OMX Copenhagen All shares Histo'!$A$2:$A$3461,'OMX Copenhagen All shares Histo'!$G$2:$G$3461),_xlfn.XLOOKUP(Dataset!B5,'OMX Stockholm Historical Data'!$A$2:$A$3477,'OMX Stockholm Historical Data'!$G$2:$G$3477))))</f>
        <v>-2.3E-2</v>
      </c>
      <c r="L5" s="116">
        <v>1</v>
      </c>
      <c r="M5" s="116">
        <f>IF($AI5=M$1,1,0)</f>
        <v>1</v>
      </c>
      <c r="N5" s="116">
        <f>IF($AI5=N$1,1,0)</f>
        <v>0</v>
      </c>
      <c r="O5" s="116">
        <f>IF($AI5=O$1,1,0)</f>
        <v>0</v>
      </c>
      <c r="P5" s="116">
        <f>IF($AI5=P$1,1,0)</f>
        <v>0</v>
      </c>
      <c r="Q5" s="116">
        <f>IF($AI5=Q$1,1,0)</f>
        <v>0</v>
      </c>
      <c r="R5" s="116">
        <f>IF($AI5=R$1,1,0)</f>
        <v>0</v>
      </c>
      <c r="S5" s="116">
        <f>IF($AI5=S$1,1,0)</f>
        <v>0</v>
      </c>
      <c r="T5" s="39">
        <f>IF($AI5=T$1,1,0)</f>
        <v>0</v>
      </c>
      <c r="AG5" s="2">
        <v>15</v>
      </c>
      <c r="AH5" t="str">
        <f>IF(AU5="NORWAY","NOK",IF(AU5="FINLAND","EUR",IF(AU5="SWEDEN","SEK","DKK")))</f>
        <v>EUR</v>
      </c>
      <c r="AI5" t="s">
        <v>53</v>
      </c>
      <c r="AN5" t="str">
        <f>IF(D5&gt;=0,"1","0")</f>
        <v>0</v>
      </c>
      <c r="AO5" s="5">
        <f>IF(AX5&lt;&gt;"",G5/H5,"")</f>
        <v>1.0275824770146025</v>
      </c>
      <c r="AP5">
        <f>A5-1</f>
        <v>3</v>
      </c>
      <c r="AS5">
        <f>_xlfn.XLOOKUP(C5,'Company age'!$A$2:$A$15,'Company age'!$B$2:$B$15)</f>
        <v>13</v>
      </c>
      <c r="AU5" t="s">
        <v>64</v>
      </c>
      <c r="AW5" s="3">
        <f>BT5*(1+BV5)</f>
        <v>17.880000113999998</v>
      </c>
      <c r="AX5">
        <v>4845</v>
      </c>
      <c r="BA5">
        <f>AVERAGE(AX2:AX527)</f>
        <v>1264.5811764705882</v>
      </c>
      <c r="BH5" s="2">
        <v>28</v>
      </c>
      <c r="BI5" s="2">
        <v>19.200000760000002</v>
      </c>
      <c r="BJ5" s="2">
        <v>13.600000380000001</v>
      </c>
      <c r="BL5" t="s">
        <v>106</v>
      </c>
      <c r="BM5" t="s">
        <v>107</v>
      </c>
      <c r="BN5" t="s">
        <v>64</v>
      </c>
      <c r="BO5" t="s">
        <v>53</v>
      </c>
      <c r="BP5" t="s">
        <v>25</v>
      </c>
      <c r="BQ5" t="s">
        <v>46</v>
      </c>
      <c r="BR5" t="s">
        <v>27</v>
      </c>
      <c r="BS5" s="2">
        <v>4714.95</v>
      </c>
      <c r="BT5" s="2">
        <v>15</v>
      </c>
      <c r="BU5" s="5">
        <f t="shared" si="0"/>
        <v>0.28000000000000003</v>
      </c>
      <c r="BV5" s="5">
        <f t="shared" si="0"/>
        <v>0.19200000760000002</v>
      </c>
      <c r="BW5" s="5">
        <f t="shared" si="0"/>
        <v>0.13600000380000002</v>
      </c>
      <c r="BX5" s="2">
        <v>43.64</v>
      </c>
      <c r="BY5" s="2">
        <v>796.40002440000001</v>
      </c>
      <c r="BZ5" s="2">
        <v>43.89</v>
      </c>
      <c r="CA5" s="2">
        <v>256.404</v>
      </c>
    </row>
    <row r="6" spans="1:79" x14ac:dyDescent="0.15">
      <c r="A6" s="107">
        <v>4</v>
      </c>
      <c r="B6" s="108">
        <v>38468</v>
      </c>
      <c r="C6" s="109">
        <v>2005</v>
      </c>
      <c r="D6" s="110">
        <f>_xlfn.XLOOKUP(AP6,'Sentiment index'!$E$2:$E$169,'Sentiment index'!$A$2:$A$169)</f>
        <v>-1.9739900000000001E-2</v>
      </c>
      <c r="E6" s="111">
        <v>13.773595536053669</v>
      </c>
      <c r="F6" s="112">
        <f>(AW6-BT6)/BT6</f>
        <v>3.107142944</v>
      </c>
      <c r="G6" s="113">
        <v>2728</v>
      </c>
      <c r="H6" s="114">
        <v>704.22500000000002</v>
      </c>
      <c r="I6" s="114">
        <f>IF(AH6="NOK",AG6, IF(AH6="EUR", _xlfn.XLOOKUP(C6,'Exchange rates'!$A$3:$A$16,'Exchange rates'!$B$3:$B$16)*AG6,IF(AH6="SEK", _xlfn.XLOOKUP(C6,'Exchange rates'!$A$3:$A$16,'Exchange rates'!$C$3:$C$16)*Dataset!AG6,_xlfn.XLOOKUP(Dataset!C6,'Exchange rates'!$A$3:$A$16,'Exchange rates'!$D$3:$D$16)*Dataset!AG6)))</f>
        <v>21.5</v>
      </c>
      <c r="J6" s="115">
        <f t="shared" si="1"/>
        <v>3.100842944</v>
      </c>
      <c r="K6" s="112">
        <f>IF(AU6="NORWAY",_xlfn.XLOOKUP(B6,'Oslo OBX Historical Data'!$A$2:$A$3477,'Oslo OBX Historical Data'!$G$2:$G$3477),IF(AU6="FINLAND",_xlfn.XLOOKUP(B6,'OMX Helsinki Historical Data'!$A$2:$A$3479,'OMX Helsinki Historical Data'!$G$2:$G$3479),IF(AU6="DENMARK",_xlfn.XLOOKUP(B6,'OMX Copenhagen All shares Histo'!$A$2:$A$3461,'OMX Copenhagen All shares Histo'!$G$2:$G$3461),_xlfn.XLOOKUP(Dataset!B6,'OMX Stockholm Historical Data'!$A$2:$A$3477,'OMX Stockholm Historical Data'!$G$2:$G$3477))))</f>
        <v>6.3E-3</v>
      </c>
      <c r="L6" s="116">
        <v>1</v>
      </c>
      <c r="M6" s="116">
        <f>IF($AI6=M$1,1,0)</f>
        <v>0</v>
      </c>
      <c r="N6" s="116">
        <f>IF($AI6=N$1,1,0)</f>
        <v>1</v>
      </c>
      <c r="O6" s="116">
        <f>IF($AI6=O$1,1,0)</f>
        <v>0</v>
      </c>
      <c r="P6" s="116">
        <f>IF($AI6=P$1,1,0)</f>
        <v>0</v>
      </c>
      <c r="Q6" s="116">
        <f>IF($AI6=Q$1,1,0)</f>
        <v>0</v>
      </c>
      <c r="R6" s="116">
        <f>IF($AI6=R$1,1,0)</f>
        <v>0</v>
      </c>
      <c r="S6" s="116">
        <f>IF($AI6=S$1,1,0)</f>
        <v>0</v>
      </c>
      <c r="T6" s="39">
        <f>IF($AI6=T$1,1,0)</f>
        <v>0</v>
      </c>
      <c r="AG6" s="2">
        <v>21.5</v>
      </c>
      <c r="AH6" t="str">
        <f>IF(AU6="NORWAY","NOK",IF(AU6="FINLAND","EUR",IF(AU6="SWEDEN","SEK","DKK")))</f>
        <v>NOK</v>
      </c>
      <c r="AI6" t="s">
        <v>96</v>
      </c>
      <c r="AN6" t="str">
        <f>IF(D6&gt;=0,"1","0")</f>
        <v>0</v>
      </c>
      <c r="AO6" s="5">
        <f>IF(AX6&lt;&gt;"",G6/H6,"")</f>
        <v>3.8737619368809684</v>
      </c>
      <c r="AP6">
        <f>A6-1</f>
        <v>3</v>
      </c>
      <c r="AS6">
        <f>_xlfn.XLOOKUP(C6,'Company age'!$A$2:$A$15,'Company age'!$B$2:$B$15)</f>
        <v>13</v>
      </c>
      <c r="AU6" t="s">
        <v>44</v>
      </c>
      <c r="AW6" s="3">
        <f>BT6*(1+BV6)</f>
        <v>88.303573295999996</v>
      </c>
      <c r="AX6">
        <v>2728</v>
      </c>
      <c r="BA6">
        <f>STDEVP(AX2:AX527)</f>
        <v>3375.7327749862347</v>
      </c>
      <c r="BH6" s="2">
        <v>212.5</v>
      </c>
      <c r="BI6" s="2">
        <v>310.71429439999997</v>
      </c>
      <c r="BJ6" s="2">
        <v>136.60714719999999</v>
      </c>
      <c r="BL6" t="s">
        <v>573</v>
      </c>
      <c r="BM6" t="s">
        <v>574</v>
      </c>
      <c r="BN6" t="s">
        <v>44</v>
      </c>
      <c r="BO6" t="s">
        <v>96</v>
      </c>
      <c r="BP6" t="s">
        <v>25</v>
      </c>
      <c r="BQ6" t="s">
        <v>75</v>
      </c>
      <c r="BR6" t="s">
        <v>27</v>
      </c>
      <c r="BS6" s="2">
        <v>704.22500000000002</v>
      </c>
      <c r="BT6" s="2">
        <v>21.5</v>
      </c>
      <c r="BU6" s="5">
        <f t="shared" si="0"/>
        <v>2.125</v>
      </c>
      <c r="BV6" s="5">
        <f t="shared" si="0"/>
        <v>3.1071429439999996</v>
      </c>
      <c r="BW6" s="5">
        <f t="shared" si="0"/>
        <v>1.3660714719999998</v>
      </c>
      <c r="BX6" s="2"/>
      <c r="BY6" s="2"/>
      <c r="BZ6" s="2"/>
      <c r="CA6" s="2">
        <v>38.604700000000001</v>
      </c>
    </row>
    <row r="7" spans="1:79" x14ac:dyDescent="0.15">
      <c r="A7" s="107">
        <v>5</v>
      </c>
      <c r="B7" s="108">
        <v>38475</v>
      </c>
      <c r="C7" s="109">
        <v>2005</v>
      </c>
      <c r="D7" s="110">
        <f>_xlfn.XLOOKUP(AP7,'Sentiment index'!$E$2:$E$169,'Sentiment index'!$A$2:$A$169)</f>
        <v>3.2043000000000002E-2</v>
      </c>
      <c r="E7" s="111">
        <v>13.349292336687038</v>
      </c>
      <c r="F7" s="112">
        <f>(AW7-BT7)/BT7</f>
        <v>0.58181819920000011</v>
      </c>
      <c r="G7" s="113">
        <v>1204.1404718728309</v>
      </c>
      <c r="H7" s="114">
        <v>324.36</v>
      </c>
      <c r="I7" s="114">
        <f>IF(AH7="NOK",AG7, IF(AH7="EUR", _xlfn.XLOOKUP(C7,'Exchange rates'!$A$3:$A$16,'Exchange rates'!$B$3:$B$16)*AG7,IF(AH7="SEK", _xlfn.XLOOKUP(C7,'Exchange rates'!$A$3:$A$16,'Exchange rates'!$C$3:$C$16)*Dataset!AG7,_xlfn.XLOOKUP(Dataset!C7,'Exchange rates'!$A$3:$A$16,'Exchange rates'!$D$3:$D$16)*Dataset!AG7)))</f>
        <v>53</v>
      </c>
      <c r="J7" s="115">
        <f t="shared" si="1"/>
        <v>0.57531819920000016</v>
      </c>
      <c r="K7" s="112">
        <f>IF(AU7="NORWAY",_xlfn.XLOOKUP(B7,'Oslo OBX Historical Data'!$A$2:$A$3477,'Oslo OBX Historical Data'!$G$2:$G$3477),IF(AU7="FINLAND",_xlfn.XLOOKUP(B7,'OMX Helsinki Historical Data'!$A$2:$A$3479,'OMX Helsinki Historical Data'!$G$2:$G$3479),IF(AU7="DENMARK",_xlfn.XLOOKUP(B7,'OMX Copenhagen All shares Histo'!$A$2:$A$3461,'OMX Copenhagen All shares Histo'!$G$2:$G$3461),_xlfn.XLOOKUP(Dataset!B7,'OMX Stockholm Historical Data'!$A$2:$A$3477,'OMX Stockholm Historical Data'!$G$2:$G$3477))))</f>
        <v>6.4999999999999997E-3</v>
      </c>
      <c r="L7" s="116">
        <v>1</v>
      </c>
      <c r="M7" s="116">
        <f>IF($AI7=M$1,1,0)</f>
        <v>0</v>
      </c>
      <c r="N7" s="116">
        <f>IF($AI7=N$1,1,0)</f>
        <v>0</v>
      </c>
      <c r="O7" s="116">
        <f>IF($AI7=O$1,1,0)</f>
        <v>1</v>
      </c>
      <c r="P7" s="116">
        <f>IF($AI7=P$1,1,0)</f>
        <v>0</v>
      </c>
      <c r="Q7" s="116">
        <f>IF($AI7=Q$1,1,0)</f>
        <v>0</v>
      </c>
      <c r="R7" s="116">
        <f>IF($AI7=R$1,1,0)</f>
        <v>0</v>
      </c>
      <c r="S7" s="116">
        <f>IF($AI7=S$1,1,0)</f>
        <v>0</v>
      </c>
      <c r="T7" s="39">
        <f>IF($AI7=T$1,1,0)</f>
        <v>0</v>
      </c>
      <c r="AG7" s="2">
        <v>53</v>
      </c>
      <c r="AH7" t="str">
        <f>IF(AU7="NORWAY","NOK",IF(AU7="FINLAND","EUR",IF(AU7="SWEDEN","SEK","DKK")))</f>
        <v>NOK</v>
      </c>
      <c r="AI7" t="s">
        <v>45</v>
      </c>
      <c r="AN7" t="str">
        <f>IF(D7&gt;=0,"1","0")</f>
        <v>1</v>
      </c>
      <c r="AO7" s="5" t="str">
        <f>IF(AX7&lt;&gt;"",G7/H7,"")</f>
        <v/>
      </c>
      <c r="AP7">
        <f>A7-1</f>
        <v>4</v>
      </c>
      <c r="AR7" s="13">
        <f>AVERAGE(J2:J527)</f>
        <v>8.1266910758621774E-2</v>
      </c>
      <c r="AS7">
        <f>_xlfn.XLOOKUP(C7,'Company age'!$A$2:$A$15,'Company age'!$B$2:$B$15)</f>
        <v>13</v>
      </c>
      <c r="AU7" t="s">
        <v>44</v>
      </c>
      <c r="AW7" s="3">
        <f>BT7*(1+BV7)</f>
        <v>83.836364557600007</v>
      </c>
      <c r="BH7" s="2">
        <v>18.181818010000001</v>
      </c>
      <c r="BI7" s="2">
        <v>58.181819920000002</v>
      </c>
      <c r="BJ7" s="2">
        <v>56.363636020000001</v>
      </c>
      <c r="BL7" t="s">
        <v>895</v>
      </c>
      <c r="BM7" t="s">
        <v>896</v>
      </c>
      <c r="BN7" t="s">
        <v>44</v>
      </c>
      <c r="BO7" t="s">
        <v>45</v>
      </c>
      <c r="BP7" t="s">
        <v>25</v>
      </c>
      <c r="BQ7" t="s">
        <v>75</v>
      </c>
      <c r="BR7" t="s">
        <v>27</v>
      </c>
      <c r="BS7" s="2">
        <v>324.36</v>
      </c>
      <c r="BT7" s="2">
        <v>53</v>
      </c>
      <c r="BU7" s="5">
        <f t="shared" si="0"/>
        <v>0.1818181801</v>
      </c>
      <c r="BV7" s="5">
        <f t="shared" si="0"/>
        <v>0.5818181992</v>
      </c>
      <c r="BW7" s="5">
        <f t="shared" si="0"/>
        <v>0.56363636019999996</v>
      </c>
      <c r="BX7" s="2"/>
      <c r="BY7" s="2"/>
      <c r="BZ7" s="2"/>
      <c r="CA7" s="2">
        <v>22.638000000000002</v>
      </c>
    </row>
    <row r="8" spans="1:79" x14ac:dyDescent="0.15">
      <c r="A8" s="107">
        <v>5</v>
      </c>
      <c r="B8" s="108">
        <v>38485</v>
      </c>
      <c r="C8" s="109">
        <v>2005</v>
      </c>
      <c r="D8" s="110">
        <f>_xlfn.XLOOKUP(AP8,'Sentiment index'!$E$2:$E$169,'Sentiment index'!$A$2:$A$169)</f>
        <v>3.2043000000000002E-2</v>
      </c>
      <c r="E8" s="111">
        <v>12.823569605791947</v>
      </c>
      <c r="F8" s="112">
        <f>(AW8-BT8)/BT8</f>
        <v>-9.999999999999995E-2</v>
      </c>
      <c r="G8" s="113">
        <v>381</v>
      </c>
      <c r="H8" s="114">
        <v>734.57600000000002</v>
      </c>
      <c r="I8" s="114">
        <f>IF(AH8="NOK",AG8, IF(AH8="EUR", _xlfn.XLOOKUP(C8,'Exchange rates'!$A$3:$A$16,'Exchange rates'!$B$3:$B$16)*AG8,IF(AH8="SEK", _xlfn.XLOOKUP(C8,'Exchange rates'!$A$3:$A$16,'Exchange rates'!$C$3:$C$16)*Dataset!AG8,_xlfn.XLOOKUP(Dataset!C8,'Exchange rates'!$A$3:$A$16,'Exchange rates'!$D$3:$D$16)*Dataset!AG8)))</f>
        <v>29</v>
      </c>
      <c r="J8" s="115">
        <f t="shared" si="1"/>
        <v>-9.9599999999999952E-2</v>
      </c>
      <c r="K8" s="112">
        <f>IF(AU8="NORWAY",_xlfn.XLOOKUP(B8,'Oslo OBX Historical Data'!$A$2:$A$3477,'Oslo OBX Historical Data'!$G$2:$G$3477),IF(AU8="FINLAND",_xlfn.XLOOKUP(B8,'OMX Helsinki Historical Data'!$A$2:$A$3479,'OMX Helsinki Historical Data'!$G$2:$G$3479),IF(AU8="DENMARK",_xlfn.XLOOKUP(B8,'OMX Copenhagen All shares Histo'!$A$2:$A$3461,'OMX Copenhagen All shares Histo'!$G$2:$G$3461),_xlfn.XLOOKUP(Dataset!B8,'OMX Stockholm Historical Data'!$A$2:$A$3477,'OMX Stockholm Historical Data'!$G$2:$G$3477))))</f>
        <v>-4.0000000000000002E-4</v>
      </c>
      <c r="L8" s="116">
        <v>1</v>
      </c>
      <c r="M8" s="116">
        <f>IF($AI8=M$1,1,0)</f>
        <v>0</v>
      </c>
      <c r="N8" s="116">
        <f>IF($AI8=N$1,1,0)</f>
        <v>0</v>
      </c>
      <c r="O8" s="116">
        <f>IF($AI8=O$1,1,0)</f>
        <v>0</v>
      </c>
      <c r="P8" s="116">
        <f>IF($AI8=P$1,1,0)</f>
        <v>0</v>
      </c>
      <c r="Q8" s="116">
        <f>IF($AI8=Q$1,1,0)</f>
        <v>1</v>
      </c>
      <c r="R8" s="116">
        <f>IF($AI8=R$1,1,0)</f>
        <v>0</v>
      </c>
      <c r="S8" s="116">
        <f>IF($AI8=S$1,1,0)</f>
        <v>0</v>
      </c>
      <c r="T8" s="39">
        <f>IF($AI8=T$1,1,0)</f>
        <v>0</v>
      </c>
      <c r="AG8" s="2">
        <v>29</v>
      </c>
      <c r="AH8" t="str">
        <f>IF(AU8="NORWAY","NOK",IF(AU8="FINLAND","EUR",IF(AU8="SWEDEN","SEK","DKK")))</f>
        <v>NOK</v>
      </c>
      <c r="AI8" t="s">
        <v>32</v>
      </c>
      <c r="AN8" t="str">
        <f>IF(D8&gt;=0,"1","0")</f>
        <v>1</v>
      </c>
      <c r="AO8" s="5">
        <f>IF(AX8&lt;&gt;"",G8/H8,"")</f>
        <v>0.5186665504998802</v>
      </c>
      <c r="AP8">
        <f>A8-1</f>
        <v>4</v>
      </c>
      <c r="AS8">
        <f>_xlfn.XLOOKUP(C8,'Company age'!$A$2:$A$15,'Company age'!$B$2:$B$15)</f>
        <v>13</v>
      </c>
      <c r="AU8" t="s">
        <v>44</v>
      </c>
      <c r="AW8" s="3">
        <f>BT8*(1+BV8)</f>
        <v>26.1</v>
      </c>
      <c r="AX8">
        <v>381</v>
      </c>
      <c r="BH8" s="2">
        <v>40</v>
      </c>
      <c r="BI8" s="2">
        <v>-10</v>
      </c>
      <c r="BJ8" s="2">
        <v>125</v>
      </c>
      <c r="BL8" t="s">
        <v>565</v>
      </c>
      <c r="BM8" t="s">
        <v>566</v>
      </c>
      <c r="BN8" t="s">
        <v>44</v>
      </c>
      <c r="BO8" t="s">
        <v>32</v>
      </c>
      <c r="BP8" t="s">
        <v>25</v>
      </c>
      <c r="BQ8" t="s">
        <v>75</v>
      </c>
      <c r="BR8" t="s">
        <v>27</v>
      </c>
      <c r="BS8" s="2">
        <v>734.57600000000002</v>
      </c>
      <c r="BT8" s="2">
        <v>29</v>
      </c>
      <c r="BU8" s="5">
        <f t="shared" si="0"/>
        <v>0.4</v>
      </c>
      <c r="BV8" s="5">
        <f t="shared" si="0"/>
        <v>-0.1</v>
      </c>
      <c r="BW8" s="5">
        <f t="shared" si="0"/>
        <v>1.25</v>
      </c>
      <c r="BX8" s="2"/>
      <c r="BY8" s="2"/>
      <c r="BZ8" s="2"/>
      <c r="CA8" s="2">
        <v>0</v>
      </c>
    </row>
    <row r="9" spans="1:79" x14ac:dyDescent="0.15">
      <c r="A9" s="107">
        <v>5</v>
      </c>
      <c r="B9" s="108">
        <v>38497</v>
      </c>
      <c r="C9" s="109">
        <v>2005</v>
      </c>
      <c r="D9" s="110">
        <f>_xlfn.XLOOKUP(AP9,'Sentiment index'!$E$2:$E$169,'Sentiment index'!$A$2:$A$169)</f>
        <v>3.2043000000000002E-2</v>
      </c>
      <c r="E9" s="111">
        <v>18.596997280840927</v>
      </c>
      <c r="F9" s="112">
        <f>(AW9-BT9)/BT9</f>
        <v>-2.0000000000000018E-2</v>
      </c>
      <c r="G9" s="113">
        <v>782.20133169660949</v>
      </c>
      <c r="H9" s="114">
        <v>64</v>
      </c>
      <c r="I9" s="114">
        <f>IF(AH9="NOK",AG9, IF(AH9="EUR", _xlfn.XLOOKUP(C9,'Exchange rates'!$A$3:$A$16,'Exchange rates'!$B$3:$B$16)*AG9,IF(AH9="SEK", _xlfn.XLOOKUP(C9,'Exchange rates'!$A$3:$A$16,'Exchange rates'!$C$3:$C$16)*Dataset!AG9,_xlfn.XLOOKUP(Dataset!C9,'Exchange rates'!$A$3:$A$16,'Exchange rates'!$D$3:$D$16)*Dataset!AG9)))</f>
        <v>8</v>
      </c>
      <c r="J9" s="115">
        <f t="shared" si="1"/>
        <v>-2.5500000000000016E-2</v>
      </c>
      <c r="K9" s="112">
        <f>IF(AU9="NORWAY",_xlfn.XLOOKUP(B9,'Oslo OBX Historical Data'!$A$2:$A$3477,'Oslo OBX Historical Data'!$G$2:$G$3477),IF(AU9="FINLAND",_xlfn.XLOOKUP(B9,'OMX Helsinki Historical Data'!$A$2:$A$3479,'OMX Helsinki Historical Data'!$G$2:$G$3479),IF(AU9="DENMARK",_xlfn.XLOOKUP(B9,'OMX Copenhagen All shares Histo'!$A$2:$A$3461,'OMX Copenhagen All shares Histo'!$G$2:$G$3461),_xlfn.XLOOKUP(Dataset!B9,'OMX Stockholm Historical Data'!$A$2:$A$3477,'OMX Stockholm Historical Data'!$G$2:$G$3477))))</f>
        <v>5.4999999999999997E-3</v>
      </c>
      <c r="L9" s="116">
        <v>1</v>
      </c>
      <c r="M9" s="116">
        <f>IF($AI9=M$1,1,0)</f>
        <v>0</v>
      </c>
      <c r="N9" s="116">
        <f>IF($AI9=N$1,1,0)</f>
        <v>0</v>
      </c>
      <c r="O9" s="116">
        <f>IF($AI9=O$1,1,0)</f>
        <v>0</v>
      </c>
      <c r="P9" s="116">
        <f>IF($AI9=P$1,1,0)</f>
        <v>0</v>
      </c>
      <c r="Q9" s="116">
        <f>IF($AI9=Q$1,1,0)</f>
        <v>0</v>
      </c>
      <c r="R9" s="116">
        <f>IF($AI9=R$1,1,0)</f>
        <v>1</v>
      </c>
      <c r="S9" s="116">
        <f>IF($AI9=S$1,1,0)</f>
        <v>0</v>
      </c>
      <c r="T9" s="39">
        <f>IF($AI9=T$1,1,0)</f>
        <v>0</v>
      </c>
      <c r="AG9" s="2">
        <v>8</v>
      </c>
      <c r="AH9" t="str">
        <f>IF(AU9="NORWAY","NOK",IF(AU9="FINLAND","EUR",IF(AU9="SWEDEN","SEK","DKK")))</f>
        <v>NOK</v>
      </c>
      <c r="AI9" t="s">
        <v>152</v>
      </c>
      <c r="AN9" t="str">
        <f>IF(D9&gt;=0,"1","0")</f>
        <v>1</v>
      </c>
      <c r="AO9" s="5" t="str">
        <f>IF(AX9&lt;&gt;"",G9/H9,"")</f>
        <v/>
      </c>
      <c r="AP9">
        <f>A9-1</f>
        <v>4</v>
      </c>
      <c r="AS9">
        <f>_xlfn.XLOOKUP(C9,'Company age'!$A$2:$A$15,'Company age'!$B$2:$B$15)</f>
        <v>13</v>
      </c>
      <c r="AU9" t="s">
        <v>44</v>
      </c>
      <c r="AW9" s="3">
        <f>BT9*(1+BV9)</f>
        <v>7.84</v>
      </c>
      <c r="BH9" s="2">
        <v>0</v>
      </c>
      <c r="BI9" s="2">
        <v>-2</v>
      </c>
      <c r="BJ9" s="2">
        <v>40</v>
      </c>
      <c r="BL9" t="s">
        <v>1367</v>
      </c>
      <c r="BM9" t="s">
        <v>1368</v>
      </c>
      <c r="BN9" t="s">
        <v>44</v>
      </c>
      <c r="BO9" t="s">
        <v>152</v>
      </c>
      <c r="BP9" t="s">
        <v>25</v>
      </c>
      <c r="BQ9" t="s">
        <v>54</v>
      </c>
      <c r="BR9" t="s">
        <v>27</v>
      </c>
      <c r="BS9" s="2">
        <v>64</v>
      </c>
      <c r="BT9" s="2">
        <v>8</v>
      </c>
      <c r="BU9" s="5">
        <f t="shared" si="0"/>
        <v>0</v>
      </c>
      <c r="BV9" s="5">
        <f t="shared" si="0"/>
        <v>-0.02</v>
      </c>
      <c r="BW9" s="5">
        <f t="shared" si="0"/>
        <v>0.4</v>
      </c>
      <c r="BX9" s="2"/>
      <c r="BY9" s="2"/>
      <c r="BZ9" s="2"/>
      <c r="CA9" s="2">
        <v>33.792000000000002</v>
      </c>
    </row>
    <row r="10" spans="1:79" x14ac:dyDescent="0.15">
      <c r="A10" s="107">
        <v>5</v>
      </c>
      <c r="B10" s="108">
        <v>38497</v>
      </c>
      <c r="C10" s="109">
        <v>2005</v>
      </c>
      <c r="D10" s="110">
        <f>_xlfn.XLOOKUP(AP10,'Sentiment index'!$E$2:$E$169,'Sentiment index'!$A$2:$A$169)</f>
        <v>3.2043000000000002E-2</v>
      </c>
      <c r="E10" s="111">
        <v>12.840576838266475</v>
      </c>
      <c r="F10" s="112">
        <f>(AW10-BT10)/BT10</f>
        <v>-0.1230769253</v>
      </c>
      <c r="G10" s="113">
        <v>411</v>
      </c>
      <c r="H10" s="114">
        <v>10</v>
      </c>
      <c r="I10" s="114">
        <f>IF(AH10="NOK",AG10, IF(AH10="EUR", _xlfn.XLOOKUP(C10,'Exchange rates'!$A$3:$A$16,'Exchange rates'!$B$3:$B$16)*AG10,IF(AH10="SEK", _xlfn.XLOOKUP(C10,'Exchange rates'!$A$3:$A$16,'Exchange rates'!$C$3:$C$16)*Dataset!AG10,_xlfn.XLOOKUP(Dataset!C10,'Exchange rates'!$A$3:$A$16,'Exchange rates'!$D$3:$D$16)*Dataset!AG10)))</f>
        <v>40</v>
      </c>
      <c r="J10" s="115">
        <f t="shared" si="1"/>
        <v>-0.12857692530000001</v>
      </c>
      <c r="K10" s="112">
        <f>IF(AU10="NORWAY",_xlfn.XLOOKUP(B10,'Oslo OBX Historical Data'!$A$2:$A$3477,'Oslo OBX Historical Data'!$G$2:$G$3477),IF(AU10="FINLAND",_xlfn.XLOOKUP(B10,'OMX Helsinki Historical Data'!$A$2:$A$3479,'OMX Helsinki Historical Data'!$G$2:$G$3479),IF(AU10="DENMARK",_xlfn.XLOOKUP(B10,'OMX Copenhagen All shares Histo'!$A$2:$A$3461,'OMX Copenhagen All shares Histo'!$G$2:$G$3461),_xlfn.XLOOKUP(Dataset!B10,'OMX Stockholm Historical Data'!$A$2:$A$3477,'OMX Stockholm Historical Data'!$G$2:$G$3477))))</f>
        <v>5.4999999999999997E-3</v>
      </c>
      <c r="L10" s="116">
        <v>1</v>
      </c>
      <c r="M10" s="116">
        <f>IF($AI10=M$1,1,0)</f>
        <v>0</v>
      </c>
      <c r="N10" s="116">
        <f>IF($AI10=N$1,1,0)</f>
        <v>1</v>
      </c>
      <c r="O10" s="116">
        <f>IF($AI10=O$1,1,0)</f>
        <v>0</v>
      </c>
      <c r="P10" s="116">
        <f>IF($AI10=P$1,1,0)</f>
        <v>0</v>
      </c>
      <c r="Q10" s="116">
        <f>IF($AI10=Q$1,1,0)</f>
        <v>0</v>
      </c>
      <c r="R10" s="116">
        <f>IF($AI10=R$1,1,0)</f>
        <v>0</v>
      </c>
      <c r="S10" s="116">
        <f>IF($AI10=S$1,1,0)</f>
        <v>0</v>
      </c>
      <c r="T10" s="39">
        <f>IF($AI10=T$1,1,0)</f>
        <v>0</v>
      </c>
      <c r="AG10" s="2">
        <v>40</v>
      </c>
      <c r="AH10" t="str">
        <f>IF(AU10="NORWAY","NOK",IF(AU10="FINLAND","EUR",IF(AU10="SWEDEN","SEK","DKK")))</f>
        <v>NOK</v>
      </c>
      <c r="AI10" t="s">
        <v>96</v>
      </c>
      <c r="AN10" t="str">
        <f>IF(D10&gt;=0,"1","0")</f>
        <v>1</v>
      </c>
      <c r="AO10" s="5">
        <f>IF(AX10&lt;&gt;"",G10/H10,"")</f>
        <v>41.1</v>
      </c>
      <c r="AP10">
        <f>A10-1</f>
        <v>4</v>
      </c>
      <c r="AS10">
        <f>_xlfn.XLOOKUP(C10,'Company age'!$A$2:$A$15,'Company age'!$B$2:$B$15)</f>
        <v>13</v>
      </c>
      <c r="AU10" t="s">
        <v>44</v>
      </c>
      <c r="AW10" s="3">
        <f>BT10*(1+BV10)</f>
        <v>35.076922988</v>
      </c>
      <c r="AX10">
        <v>411</v>
      </c>
      <c r="BH10" s="2">
        <v>20</v>
      </c>
      <c r="BI10" s="2">
        <v>-12.307692530000001</v>
      </c>
      <c r="BJ10" s="2">
        <v>-16.153846739999999</v>
      </c>
      <c r="BL10" t="s">
        <v>1881</v>
      </c>
      <c r="BM10" t="s">
        <v>1882</v>
      </c>
      <c r="BN10" t="s">
        <v>44</v>
      </c>
      <c r="BO10" t="s">
        <v>96</v>
      </c>
      <c r="BP10" t="s">
        <v>25</v>
      </c>
      <c r="BQ10" t="s">
        <v>54</v>
      </c>
      <c r="BR10" t="s">
        <v>27</v>
      </c>
      <c r="BS10" s="2">
        <v>10</v>
      </c>
      <c r="BT10" s="2">
        <v>40</v>
      </c>
      <c r="BU10" s="5">
        <f t="shared" si="0"/>
        <v>0.2</v>
      </c>
      <c r="BV10" s="5">
        <f t="shared" si="0"/>
        <v>-0.1230769253</v>
      </c>
      <c r="BW10" s="5">
        <f t="shared" si="0"/>
        <v>-0.1615384674</v>
      </c>
      <c r="BX10" s="2">
        <v>3.97</v>
      </c>
      <c r="BY10" s="2" t="s">
        <v>216</v>
      </c>
      <c r="BZ10" s="2">
        <v>4</v>
      </c>
      <c r="CA10" s="2">
        <v>14.51</v>
      </c>
    </row>
    <row r="11" spans="1:79" x14ac:dyDescent="0.15">
      <c r="A11" s="107">
        <v>5</v>
      </c>
      <c r="B11" s="108">
        <v>38499</v>
      </c>
      <c r="C11" s="109">
        <v>2005</v>
      </c>
      <c r="D11" s="110">
        <f>_xlfn.XLOOKUP(AP11,'Sentiment index'!$E$2:$E$169,'Sentiment index'!$A$2:$A$169)</f>
        <v>3.2043000000000002E-2</v>
      </c>
      <c r="E11" s="111">
        <v>14.749152020376526</v>
      </c>
      <c r="F11" s="112">
        <f>(AW11-BT11)/BT11</f>
        <v>0.4609374618999999</v>
      </c>
      <c r="G11" s="113">
        <v>1020</v>
      </c>
      <c r="H11" s="114">
        <v>355.84800000000001</v>
      </c>
      <c r="I11" s="114">
        <f>IF(AH11="NOK",AG11, IF(AH11="EUR", _xlfn.XLOOKUP(C11,'Exchange rates'!$A$3:$A$16,'Exchange rates'!$B$3:$B$16)*AG11,IF(AH11="SEK", _xlfn.XLOOKUP(C11,'Exchange rates'!$A$3:$A$16,'Exchange rates'!$C$3:$C$16)*Dataset!AG11,_xlfn.XLOOKUP(Dataset!C11,'Exchange rates'!$A$3:$A$16,'Exchange rates'!$D$3:$D$16)*Dataset!AG11)))</f>
        <v>38.464569599999997</v>
      </c>
      <c r="J11" s="115">
        <f t="shared" si="1"/>
        <v>0.45483746189999991</v>
      </c>
      <c r="K11" s="112">
        <f>IF(AU11="NORWAY",_xlfn.XLOOKUP(B11,'Oslo OBX Historical Data'!$A$2:$A$3477,'Oslo OBX Historical Data'!$G$2:$G$3477),IF(AU11="FINLAND",_xlfn.XLOOKUP(B11,'OMX Helsinki Historical Data'!$A$2:$A$3479,'OMX Helsinki Historical Data'!$G$2:$G$3479),IF(AU11="DENMARK",_xlfn.XLOOKUP(B11,'OMX Copenhagen All shares Histo'!$A$2:$A$3461,'OMX Copenhagen All shares Histo'!$G$2:$G$3461),_xlfn.XLOOKUP(Dataset!B11,'OMX Stockholm Historical Data'!$A$2:$A$3477,'OMX Stockholm Historical Data'!$G$2:$G$3477))))</f>
        <v>6.1000000000000004E-3</v>
      </c>
      <c r="L11" s="116">
        <v>1</v>
      </c>
      <c r="M11" s="116">
        <f>IF($AI11=M$1,1,0)</f>
        <v>0</v>
      </c>
      <c r="N11" s="116">
        <f>IF($AI11=N$1,1,0)</f>
        <v>0</v>
      </c>
      <c r="O11" s="116">
        <f>IF($AI11=O$1,1,0)</f>
        <v>0</v>
      </c>
      <c r="P11" s="116">
        <f>IF($AI11=P$1,1,0)</f>
        <v>0</v>
      </c>
      <c r="Q11" s="116">
        <f>IF($AI11=Q$1,1,0)</f>
        <v>0</v>
      </c>
      <c r="R11" s="116">
        <f>IF($AI11=R$1,1,0)</f>
        <v>1</v>
      </c>
      <c r="S11" s="116">
        <f>IF($AI11=S$1,1,0)</f>
        <v>0</v>
      </c>
      <c r="T11" s="39">
        <f>IF($AI11=T$1,1,0)</f>
        <v>0</v>
      </c>
      <c r="AG11" s="2">
        <v>4.8</v>
      </c>
      <c r="AH11" t="str">
        <f>IF(AU11="NORWAY","NOK",IF(AU11="FINLAND","EUR",IF(AU11="SWEDEN","SEK","DKK")))</f>
        <v>EUR</v>
      </c>
      <c r="AI11" t="s">
        <v>152</v>
      </c>
      <c r="AN11" t="str">
        <f>IF(D11&gt;=0,"1","0")</f>
        <v>1</v>
      </c>
      <c r="AO11" s="5">
        <f>IF(AX11&lt;&gt;"",G11/H11,"")</f>
        <v>2.8663923922573682</v>
      </c>
      <c r="AP11">
        <f>A11-1</f>
        <v>4</v>
      </c>
      <c r="AR11" s="11">
        <f>COUNTIF(K2:K527,"&lt;0")</f>
        <v>242</v>
      </c>
      <c r="AS11">
        <f>_xlfn.XLOOKUP(C11,'Company age'!$A$2:$A$15,'Company age'!$B$2:$B$15)</f>
        <v>13</v>
      </c>
      <c r="AU11" t="s">
        <v>64</v>
      </c>
      <c r="AW11" s="3">
        <f>BT11*(1+BV11)</f>
        <v>7.0124998171199993</v>
      </c>
      <c r="AX11">
        <v>1020</v>
      </c>
      <c r="BH11" s="2">
        <v>18.749998089999998</v>
      </c>
      <c r="BI11" s="2">
        <v>46.093746189999997</v>
      </c>
      <c r="BJ11" s="2">
        <v>40.624996189999997</v>
      </c>
      <c r="BL11" t="s">
        <v>877</v>
      </c>
      <c r="BM11" t="s">
        <v>878</v>
      </c>
      <c r="BN11" t="s">
        <v>64</v>
      </c>
      <c r="BO11" t="s">
        <v>152</v>
      </c>
      <c r="BP11" t="s">
        <v>25</v>
      </c>
      <c r="BQ11" t="s">
        <v>75</v>
      </c>
      <c r="BR11" t="s">
        <v>27</v>
      </c>
      <c r="BS11" s="2">
        <v>355.84800000000001</v>
      </c>
      <c r="BT11" s="2">
        <v>4.8</v>
      </c>
      <c r="BU11" s="5">
        <f t="shared" si="0"/>
        <v>0.18749998089999997</v>
      </c>
      <c r="BV11" s="5">
        <f t="shared" si="0"/>
        <v>0.46093746189999996</v>
      </c>
      <c r="BW11" s="5">
        <f t="shared" si="0"/>
        <v>0.40624996189999996</v>
      </c>
      <c r="BX11" s="2"/>
      <c r="BY11" s="2"/>
      <c r="BZ11" s="2"/>
      <c r="CA11" s="2">
        <v>15.396000000000001</v>
      </c>
    </row>
    <row r="12" spans="1:79" x14ac:dyDescent="0.15">
      <c r="A12" s="107">
        <v>6</v>
      </c>
      <c r="B12" s="108">
        <v>38510</v>
      </c>
      <c r="C12" s="109">
        <v>2005</v>
      </c>
      <c r="D12" s="110">
        <f>_xlfn.XLOOKUP(AP12,'Sentiment index'!$E$2:$E$169,'Sentiment index'!$A$2:$A$169)</f>
        <v>3.6714400000000001E-2</v>
      </c>
      <c r="E12" s="111">
        <v>14.97506232474421</v>
      </c>
      <c r="F12" s="112">
        <f>(AW12-BT12)/BT12</f>
        <v>-0.95555557250000012</v>
      </c>
      <c r="G12" s="113">
        <v>1047.7110997715906</v>
      </c>
      <c r="H12" s="114">
        <v>1280</v>
      </c>
      <c r="I12" s="114">
        <f>IF(AH12="NOK",AG12, IF(AH12="EUR", _xlfn.XLOOKUP(C12,'Exchange rates'!$A$3:$A$16,'Exchange rates'!$B$3:$B$16)*AG12,IF(AH12="SEK", _xlfn.XLOOKUP(C12,'Exchange rates'!$A$3:$A$16,'Exchange rates'!$C$3:$C$16)*Dataset!AG12,_xlfn.XLOOKUP(Dataset!C12,'Exchange rates'!$A$3:$A$16,'Exchange rates'!$D$3:$D$16)*Dataset!AG12)))</f>
        <v>64</v>
      </c>
      <c r="J12" s="115">
        <f t="shared" si="1"/>
        <v>-0.95585557250000008</v>
      </c>
      <c r="K12" s="112">
        <f>IF(AU12="NORWAY",_xlfn.XLOOKUP(B12,'Oslo OBX Historical Data'!$A$2:$A$3477,'Oslo OBX Historical Data'!$G$2:$G$3477),IF(AU12="FINLAND",_xlfn.XLOOKUP(B12,'OMX Helsinki Historical Data'!$A$2:$A$3479,'OMX Helsinki Historical Data'!$G$2:$G$3479),IF(AU12="DENMARK",_xlfn.XLOOKUP(B12,'OMX Copenhagen All shares Histo'!$A$2:$A$3461,'OMX Copenhagen All shares Histo'!$G$2:$G$3461),_xlfn.XLOOKUP(Dataset!B12,'OMX Stockholm Historical Data'!$A$2:$A$3477,'OMX Stockholm Historical Data'!$G$2:$G$3477))))</f>
        <v>2.9999999999999997E-4</v>
      </c>
      <c r="L12" s="116">
        <v>1</v>
      </c>
      <c r="M12" s="116">
        <f>IF($AI12=M$1,1,0)</f>
        <v>1</v>
      </c>
      <c r="N12" s="116">
        <f>IF($AI12=N$1,1,0)</f>
        <v>0</v>
      </c>
      <c r="O12" s="116">
        <f>IF($AI12=O$1,1,0)</f>
        <v>0</v>
      </c>
      <c r="P12" s="116">
        <f>IF($AI12=P$1,1,0)</f>
        <v>0</v>
      </c>
      <c r="Q12" s="116">
        <f>IF($AI12=Q$1,1,0)</f>
        <v>0</v>
      </c>
      <c r="R12" s="116">
        <f>IF($AI12=R$1,1,0)</f>
        <v>0</v>
      </c>
      <c r="S12" s="116">
        <f>IF($AI12=S$1,1,0)</f>
        <v>0</v>
      </c>
      <c r="T12" s="39">
        <f>IF($AI12=T$1,1,0)</f>
        <v>0</v>
      </c>
      <c r="AG12" s="2">
        <v>64</v>
      </c>
      <c r="AH12" t="str">
        <f>IF(AU12="NORWAY","NOK",IF(AU12="FINLAND","EUR",IF(AU12="SWEDEN","SEK","DKK")))</f>
        <v>NOK</v>
      </c>
      <c r="AI12" t="s">
        <v>53</v>
      </c>
      <c r="AN12" t="str">
        <f>IF(D12&gt;=0,"1","0")</f>
        <v>1</v>
      </c>
      <c r="AO12" s="5" t="str">
        <f>IF(AX12&lt;&gt;"",G12/H12,"")</f>
        <v/>
      </c>
      <c r="AP12">
        <f>A12-1</f>
        <v>5</v>
      </c>
      <c r="AS12">
        <f>_xlfn.XLOOKUP(C12,'Company age'!$A$2:$A$15,'Company age'!$B$2:$B$15)</f>
        <v>13</v>
      </c>
      <c r="AU12" t="s">
        <v>44</v>
      </c>
      <c r="AW12" s="3">
        <f>BT12*(1+BV12)</f>
        <v>2.8444433599999925</v>
      </c>
      <c r="BH12" s="2">
        <v>-95.866668700000005</v>
      </c>
      <c r="BI12" s="2">
        <v>-95.555557250000007</v>
      </c>
      <c r="BJ12" s="2"/>
      <c r="BL12" t="s">
        <v>392</v>
      </c>
      <c r="BM12" t="s">
        <v>393</v>
      </c>
      <c r="BN12" t="s">
        <v>44</v>
      </c>
      <c r="BO12" t="s">
        <v>53</v>
      </c>
      <c r="BP12" t="s">
        <v>25</v>
      </c>
      <c r="BQ12" t="s">
        <v>54</v>
      </c>
      <c r="BR12" t="s">
        <v>27</v>
      </c>
      <c r="BS12" s="2">
        <v>1280</v>
      </c>
      <c r="BT12" s="2">
        <v>64</v>
      </c>
      <c r="BU12" s="5">
        <f t="shared" si="0"/>
        <v>-0.95866668700000002</v>
      </c>
      <c r="BV12" s="5">
        <f t="shared" si="0"/>
        <v>-0.95555557250000012</v>
      </c>
      <c r="BW12" s="5">
        <f t="shared" si="0"/>
        <v>0</v>
      </c>
      <c r="BX12" s="2"/>
      <c r="BY12" s="2"/>
      <c r="BZ12" s="2"/>
      <c r="CA12" s="2">
        <v>0</v>
      </c>
    </row>
    <row r="13" spans="1:79" x14ac:dyDescent="0.15">
      <c r="A13" s="107">
        <v>6</v>
      </c>
      <c r="B13" s="108">
        <v>38510</v>
      </c>
      <c r="C13" s="109">
        <v>2005</v>
      </c>
      <c r="D13" s="110">
        <f>_xlfn.XLOOKUP(AP13,'Sentiment index'!$E$2:$E$169,'Sentiment index'!$A$2:$A$169)</f>
        <v>3.6714400000000001E-2</v>
      </c>
      <c r="E13" s="111">
        <v>14.59844670570771</v>
      </c>
      <c r="F13" s="112">
        <f>(AW13-BT13)/BT13</f>
        <v>-0.19411764139999996</v>
      </c>
      <c r="G13" s="113">
        <v>1060.1472495125845</v>
      </c>
      <c r="H13" s="114">
        <v>109.2</v>
      </c>
      <c r="I13" s="114">
        <f>IF(AH13="NOK",AG13, IF(AH13="EUR", _xlfn.XLOOKUP(C13,'Exchange rates'!$A$3:$A$16,'Exchange rates'!$B$3:$B$16)*AG13,IF(AH13="SEK", _xlfn.XLOOKUP(C13,'Exchange rates'!$A$3:$A$16,'Exchange rates'!$C$3:$C$16)*Dataset!AG13,_xlfn.XLOOKUP(Dataset!C13,'Exchange rates'!$A$3:$A$16,'Exchange rates'!$D$3:$D$16)*Dataset!AG13)))</f>
        <v>28</v>
      </c>
      <c r="J13" s="115">
        <f t="shared" si="1"/>
        <v>-0.19441764139999995</v>
      </c>
      <c r="K13" s="112">
        <f>IF(AU13="NORWAY",_xlfn.XLOOKUP(B13,'Oslo OBX Historical Data'!$A$2:$A$3477,'Oslo OBX Historical Data'!$G$2:$G$3477),IF(AU13="FINLAND",_xlfn.XLOOKUP(B13,'OMX Helsinki Historical Data'!$A$2:$A$3479,'OMX Helsinki Historical Data'!$G$2:$G$3479),IF(AU13="DENMARK",_xlfn.XLOOKUP(B13,'OMX Copenhagen All shares Histo'!$A$2:$A$3461,'OMX Copenhagen All shares Histo'!$G$2:$G$3461),_xlfn.XLOOKUP(Dataset!B13,'OMX Stockholm Historical Data'!$A$2:$A$3477,'OMX Stockholm Historical Data'!$G$2:$G$3477))))</f>
        <v>2.9999999999999997E-4</v>
      </c>
      <c r="L13" s="116">
        <v>1</v>
      </c>
      <c r="M13" s="116">
        <f>IF($AI13=M$1,1,0)</f>
        <v>0</v>
      </c>
      <c r="N13" s="116">
        <f>IF($AI13=N$1,1,0)</f>
        <v>0</v>
      </c>
      <c r="O13" s="116">
        <f>IF($AI13=O$1,1,0)</f>
        <v>1</v>
      </c>
      <c r="P13" s="116">
        <f>IF($AI13=P$1,1,0)</f>
        <v>0</v>
      </c>
      <c r="Q13" s="116">
        <f>IF($AI13=Q$1,1,0)</f>
        <v>0</v>
      </c>
      <c r="R13" s="116">
        <f>IF($AI13=R$1,1,0)</f>
        <v>0</v>
      </c>
      <c r="S13" s="116">
        <f>IF($AI13=S$1,1,0)</f>
        <v>0</v>
      </c>
      <c r="T13" s="39">
        <f>IF($AI13=T$1,1,0)</f>
        <v>0</v>
      </c>
      <c r="AG13" s="2">
        <v>28</v>
      </c>
      <c r="AH13" t="str">
        <f>IF(AU13="NORWAY","NOK",IF(AU13="FINLAND","EUR",IF(AU13="SWEDEN","SEK","DKK")))</f>
        <v>NOK</v>
      </c>
      <c r="AI13" t="s">
        <v>45</v>
      </c>
      <c r="AN13" t="str">
        <f>IF(D13&gt;=0,"1","0")</f>
        <v>1</v>
      </c>
      <c r="AO13" s="5" t="str">
        <f>IF(AX13&lt;&gt;"",G13/H13,"")</f>
        <v/>
      </c>
      <c r="AP13">
        <f>A13-1</f>
        <v>5</v>
      </c>
      <c r="AR13">
        <f>COUNTIF(K2:K527,"&gt;0")</f>
        <v>284</v>
      </c>
      <c r="AS13">
        <f>_xlfn.XLOOKUP(C13,'Company age'!$A$2:$A$15,'Company age'!$B$2:$B$15)</f>
        <v>13</v>
      </c>
      <c r="AU13" t="s">
        <v>44</v>
      </c>
      <c r="AW13" s="3">
        <f>BT13*(1+BV13)</f>
        <v>22.564706040800001</v>
      </c>
      <c r="BC13" t="str">
        <f ca="1">IF(OR(NORMINV(RAND(),BA5,BA6)&lt;1,NORMINV(RAND(),BA5,BA6)&gt;BA7),"",NORMINV(RAND(),BA5,BA6))</f>
        <v/>
      </c>
      <c r="BH13" s="2">
        <v>-23.529411320000001</v>
      </c>
      <c r="BI13" s="2">
        <v>-19.411764139999999</v>
      </c>
      <c r="BJ13" s="2">
        <v>-4.705882549</v>
      </c>
      <c r="BL13" t="s">
        <v>1231</v>
      </c>
      <c r="BM13" t="s">
        <v>1232</v>
      </c>
      <c r="BN13" t="s">
        <v>44</v>
      </c>
      <c r="BO13" t="s">
        <v>45</v>
      </c>
      <c r="BP13" t="s">
        <v>457</v>
      </c>
      <c r="BQ13" t="s">
        <v>54</v>
      </c>
      <c r="BR13" t="s">
        <v>27</v>
      </c>
      <c r="BS13" s="2">
        <v>109.2</v>
      </c>
      <c r="BT13" s="2">
        <v>28</v>
      </c>
      <c r="BU13" s="5">
        <f t="shared" si="0"/>
        <v>-0.23529411320000002</v>
      </c>
      <c r="BV13" s="5">
        <f t="shared" si="0"/>
        <v>-0.19411764139999999</v>
      </c>
      <c r="BW13" s="5">
        <f t="shared" si="0"/>
        <v>-4.7058825489999997E-2</v>
      </c>
      <c r="BX13" s="2"/>
      <c r="BY13" s="2"/>
      <c r="BZ13" s="2"/>
      <c r="CA13" s="2">
        <v>0</v>
      </c>
    </row>
    <row r="14" spans="1:79" x14ac:dyDescent="0.15">
      <c r="A14" s="107">
        <v>6</v>
      </c>
      <c r="B14" s="108">
        <v>38512</v>
      </c>
      <c r="C14" s="109">
        <v>2005</v>
      </c>
      <c r="D14" s="110">
        <f>_xlfn.XLOOKUP(AP14,'Sentiment index'!$E$2:$E$169,'Sentiment index'!$A$2:$A$169)</f>
        <v>3.6714400000000001E-2</v>
      </c>
      <c r="E14" s="111">
        <v>13.284965428924714</v>
      </c>
      <c r="F14" s="112">
        <f>(AW14-BT14)/BT14</f>
        <v>-7.0000000000000034E-2</v>
      </c>
      <c r="G14" s="113">
        <v>1433.0113612447487</v>
      </c>
      <c r="H14" s="114">
        <v>145.61600000000001</v>
      </c>
      <c r="I14" s="114">
        <f>IF(AH14="NOK",AG14, IF(AH14="EUR", _xlfn.XLOOKUP(C14,'Exchange rates'!$A$3:$A$16,'Exchange rates'!$B$3:$B$16)*AG14,IF(AH14="SEK", _xlfn.XLOOKUP(C14,'Exchange rates'!$A$3:$A$16,'Exchange rates'!$C$3:$C$16)*Dataset!AG14,_xlfn.XLOOKUP(Dataset!C14,'Exchange rates'!$A$3:$A$16,'Exchange rates'!$D$3:$D$16)*Dataset!AG14)))</f>
        <v>29</v>
      </c>
      <c r="J14" s="115">
        <f t="shared" si="1"/>
        <v>-8.1600000000000034E-2</v>
      </c>
      <c r="K14" s="112">
        <f>IF(AU14="NORWAY",_xlfn.XLOOKUP(B14,'Oslo OBX Historical Data'!$A$2:$A$3477,'Oslo OBX Historical Data'!$G$2:$G$3477),IF(AU14="FINLAND",_xlfn.XLOOKUP(B14,'OMX Helsinki Historical Data'!$A$2:$A$3479,'OMX Helsinki Historical Data'!$G$2:$G$3479),IF(AU14="DENMARK",_xlfn.XLOOKUP(B14,'OMX Copenhagen All shares Histo'!$A$2:$A$3461,'OMX Copenhagen All shares Histo'!$G$2:$G$3461),_xlfn.XLOOKUP(Dataset!B14,'OMX Stockholm Historical Data'!$A$2:$A$3477,'OMX Stockholm Historical Data'!$G$2:$G$3477))))</f>
        <v>1.1599999999999999E-2</v>
      </c>
      <c r="L14" s="116">
        <v>1</v>
      </c>
      <c r="M14" s="116">
        <f>IF($AI14=M$1,1,0)</f>
        <v>0</v>
      </c>
      <c r="N14" s="116">
        <f>IF($AI14=N$1,1,0)</f>
        <v>0</v>
      </c>
      <c r="O14" s="116">
        <f>IF($AI14=O$1,1,0)</f>
        <v>0</v>
      </c>
      <c r="P14" s="116">
        <f>IF($AI14=P$1,1,0)</f>
        <v>1</v>
      </c>
      <c r="Q14" s="116">
        <f>IF($AI14=Q$1,1,0)</f>
        <v>0</v>
      </c>
      <c r="R14" s="116">
        <f>IF($AI14=R$1,1,0)</f>
        <v>0</v>
      </c>
      <c r="S14" s="116">
        <f>IF($AI14=S$1,1,0)</f>
        <v>0</v>
      </c>
      <c r="T14" s="39">
        <f>IF($AI14=T$1,1,0)</f>
        <v>0</v>
      </c>
      <c r="AG14" s="2">
        <v>29</v>
      </c>
      <c r="AH14" t="str">
        <f>IF(AU14="NORWAY","NOK",IF(AU14="FINLAND","EUR",IF(AU14="SWEDEN","SEK","DKK")))</f>
        <v>NOK</v>
      </c>
      <c r="AI14" t="s">
        <v>38</v>
      </c>
      <c r="AN14" t="str">
        <f>IF(D14&gt;=0,"1","0")</f>
        <v>1</v>
      </c>
      <c r="AO14" s="5" t="str">
        <f>IF(AX14&lt;&gt;"",G14/H14,"")</f>
        <v/>
      </c>
      <c r="AP14">
        <f>A14-1</f>
        <v>5</v>
      </c>
      <c r="AS14">
        <f>_xlfn.XLOOKUP(C14,'Company age'!$A$2:$A$15,'Company age'!$B$2:$B$15)</f>
        <v>13</v>
      </c>
      <c r="AU14" t="s">
        <v>44</v>
      </c>
      <c r="AW14" s="3">
        <f>BT14*(1+BV14)</f>
        <v>26.97</v>
      </c>
      <c r="BC14">
        <f ca="1">ROUND(NORMINV(RAND(),$BA$5,500),0)</f>
        <v>1482</v>
      </c>
      <c r="BH14" s="2">
        <v>-20</v>
      </c>
      <c r="BI14" s="2">
        <v>-7</v>
      </c>
      <c r="BJ14" s="2">
        <v>0</v>
      </c>
      <c r="BL14" t="s">
        <v>1134</v>
      </c>
      <c r="BM14" t="s">
        <v>1135</v>
      </c>
      <c r="BN14" t="s">
        <v>44</v>
      </c>
      <c r="BO14" t="s">
        <v>38</v>
      </c>
      <c r="BP14" t="s">
        <v>25</v>
      </c>
      <c r="BQ14" t="s">
        <v>75</v>
      </c>
      <c r="BR14" t="s">
        <v>27</v>
      </c>
      <c r="BS14" s="2">
        <v>145.61600000000001</v>
      </c>
      <c r="BT14" s="2">
        <v>29</v>
      </c>
      <c r="BU14" s="5">
        <f t="shared" si="0"/>
        <v>-0.2</v>
      </c>
      <c r="BV14" s="5">
        <f t="shared" si="0"/>
        <v>-7.0000000000000007E-2</v>
      </c>
      <c r="BW14" s="5">
        <f t="shared" si="0"/>
        <v>0</v>
      </c>
      <c r="BX14" s="2"/>
      <c r="BY14" s="2"/>
      <c r="BZ14" s="2"/>
      <c r="CA14" s="2">
        <v>13.6348</v>
      </c>
    </row>
    <row r="15" spans="1:79" x14ac:dyDescent="0.15">
      <c r="A15" s="107">
        <v>6</v>
      </c>
      <c r="B15" s="108">
        <v>38513</v>
      </c>
      <c r="C15" s="109">
        <v>2005</v>
      </c>
      <c r="D15" s="110">
        <f>_xlfn.XLOOKUP(AP15,'Sentiment index'!$E$2:$E$169,'Sentiment index'!$A$2:$A$169)</f>
        <v>3.6714400000000001E-2</v>
      </c>
      <c r="E15" s="111">
        <v>13.095957216201377</v>
      </c>
      <c r="F15" s="112">
        <f>(AW15-BT15)/BT15</f>
        <v>0</v>
      </c>
      <c r="G15" s="113">
        <v>12</v>
      </c>
      <c r="H15" s="114">
        <v>280.89299999999997</v>
      </c>
      <c r="I15" s="114">
        <f>IF(AH15="NOK",AG15, IF(AH15="EUR", _xlfn.XLOOKUP(C15,'Exchange rates'!$A$3:$A$16,'Exchange rates'!$B$3:$B$16)*AG15,IF(AH15="SEK", _xlfn.XLOOKUP(C15,'Exchange rates'!$A$3:$A$16,'Exchange rates'!$C$3:$C$16)*Dataset!AG15,_xlfn.XLOOKUP(Dataset!C15,'Exchange rates'!$A$3:$A$16,'Exchange rates'!$D$3:$D$16)*Dataset!AG15)))</f>
        <v>24.195914999999999</v>
      </c>
      <c r="J15" s="115">
        <f t="shared" si="1"/>
        <v>-1.4E-3</v>
      </c>
      <c r="K15" s="112">
        <f>IF(AU15="NORWAY",_xlfn.XLOOKUP(B15,'Oslo OBX Historical Data'!$A$2:$A$3477,'Oslo OBX Historical Data'!$G$2:$G$3477),IF(AU15="FINLAND",_xlfn.XLOOKUP(B15,'OMX Helsinki Historical Data'!$A$2:$A$3479,'OMX Helsinki Historical Data'!$G$2:$G$3479),IF(AU15="DENMARK",_xlfn.XLOOKUP(B15,'OMX Copenhagen All shares Histo'!$A$2:$A$3461,'OMX Copenhagen All shares Histo'!$G$2:$G$3461),_xlfn.XLOOKUP(Dataset!B15,'OMX Stockholm Historical Data'!$A$2:$A$3477,'OMX Stockholm Historical Data'!$G$2:$G$3477))))</f>
        <v>1.4E-3</v>
      </c>
      <c r="L15" s="116">
        <v>1</v>
      </c>
      <c r="M15" s="116">
        <f>IF($AI15=M$1,1,0)</f>
        <v>0</v>
      </c>
      <c r="N15" s="116">
        <f>IF($AI15=N$1,1,0)</f>
        <v>0</v>
      </c>
      <c r="O15" s="116">
        <f>IF($AI15=O$1,1,0)</f>
        <v>0</v>
      </c>
      <c r="P15" s="116">
        <f>IF($AI15=P$1,1,0)</f>
        <v>0</v>
      </c>
      <c r="Q15" s="116">
        <f>IF($AI15=Q$1,1,0)</f>
        <v>1</v>
      </c>
      <c r="R15" s="116">
        <f>IF($AI15=R$1,1,0)</f>
        <v>0</v>
      </c>
      <c r="S15" s="116">
        <f>IF($AI15=S$1,1,0)</f>
        <v>0</v>
      </c>
      <c r="T15" s="39">
        <f>IF($AI15=T$1,1,0)</f>
        <v>0</v>
      </c>
      <c r="AG15" s="2">
        <v>22.5</v>
      </c>
      <c r="AH15" t="str">
        <f>IF(AU15="NORWAY","NOK",IF(AU15="FINLAND","EUR",IF(AU15="SWEDEN","SEK","DKK")))</f>
        <v>DKK</v>
      </c>
      <c r="AI15" t="s">
        <v>32</v>
      </c>
      <c r="AN15" t="str">
        <f>IF(D15&gt;=0,"1","0")</f>
        <v>1</v>
      </c>
      <c r="AO15" s="5">
        <f>IF(AX15&lt;&gt;"",G15/H15,"")</f>
        <v>4.2720893721096651E-2</v>
      </c>
      <c r="AP15">
        <f>A15-1</f>
        <v>5</v>
      </c>
      <c r="AS15">
        <f>_xlfn.XLOOKUP(C15,'Company age'!$A$2:$A$15,'Company age'!$B$2:$B$15)</f>
        <v>13</v>
      </c>
      <c r="AU15" t="s">
        <v>23</v>
      </c>
      <c r="AW15" s="3">
        <f>BT15*(1+BV15)</f>
        <v>22.5</v>
      </c>
      <c r="AX15">
        <v>12</v>
      </c>
      <c r="BC15">
        <f ca="1">ROUND(NORMINV(RAND(),$BA$5,500),0)</f>
        <v>2415</v>
      </c>
      <c r="BH15" s="2">
        <v>0</v>
      </c>
      <c r="BI15" s="2">
        <v>0</v>
      </c>
      <c r="BJ15" s="2">
        <v>0</v>
      </c>
      <c r="BL15" t="s">
        <v>940</v>
      </c>
      <c r="BM15" t="s">
        <v>941</v>
      </c>
      <c r="BN15" t="s">
        <v>23</v>
      </c>
      <c r="BO15" t="s">
        <v>32</v>
      </c>
      <c r="BP15" t="s">
        <v>25</v>
      </c>
      <c r="BQ15" t="s">
        <v>54</v>
      </c>
      <c r="BR15" t="s">
        <v>27</v>
      </c>
      <c r="BS15" s="2">
        <v>280.89299999999997</v>
      </c>
      <c r="BT15" s="2">
        <v>22.5</v>
      </c>
      <c r="BU15" s="5">
        <f t="shared" si="0"/>
        <v>0</v>
      </c>
      <c r="BV15" s="5">
        <f t="shared" si="0"/>
        <v>0</v>
      </c>
      <c r="BW15" s="5">
        <f t="shared" si="0"/>
        <v>0</v>
      </c>
      <c r="BX15" s="2"/>
      <c r="BY15" s="2"/>
      <c r="BZ15" s="2"/>
      <c r="CA15" s="2">
        <v>38.366900000000001</v>
      </c>
    </row>
    <row r="16" spans="1:79" x14ac:dyDescent="0.15">
      <c r="A16" s="107">
        <v>6</v>
      </c>
      <c r="B16" s="108">
        <v>38520</v>
      </c>
      <c r="C16" s="109">
        <v>2005</v>
      </c>
      <c r="D16" s="110">
        <f>_xlfn.XLOOKUP(AP16,'Sentiment index'!$E$2:$E$169,'Sentiment index'!$A$2:$A$169)</f>
        <v>3.6714400000000001E-2</v>
      </c>
      <c r="E16" s="111">
        <v>15.464569432042968</v>
      </c>
      <c r="F16" s="112">
        <f>(AW16-BT16)/BT16</f>
        <v>-0.17249999999999996</v>
      </c>
      <c r="G16" s="113">
        <v>1484</v>
      </c>
      <c r="H16" s="114">
        <v>715</v>
      </c>
      <c r="I16" s="114">
        <f>IF(AH16="NOK",AG16, IF(AH16="EUR", _xlfn.XLOOKUP(C16,'Exchange rates'!$A$3:$A$16,'Exchange rates'!$B$3:$B$16)*AG16,IF(AH16="SEK", _xlfn.XLOOKUP(C16,'Exchange rates'!$A$3:$A$16,'Exchange rates'!$C$3:$C$16)*Dataset!AG16,_xlfn.XLOOKUP(Dataset!C16,'Exchange rates'!$A$3:$A$16,'Exchange rates'!$D$3:$D$16)*Dataset!AG16)))</f>
        <v>20</v>
      </c>
      <c r="J16" s="115">
        <f t="shared" si="1"/>
        <v>-0.17909999999999995</v>
      </c>
      <c r="K16" s="112">
        <f>IF(AU16="NORWAY",_xlfn.XLOOKUP(B16,'Oslo OBX Historical Data'!$A$2:$A$3477,'Oslo OBX Historical Data'!$G$2:$G$3477),IF(AU16="FINLAND",_xlfn.XLOOKUP(B16,'OMX Helsinki Historical Data'!$A$2:$A$3479,'OMX Helsinki Historical Data'!$G$2:$G$3479),IF(AU16="DENMARK",_xlfn.XLOOKUP(B16,'OMX Copenhagen All shares Histo'!$A$2:$A$3461,'OMX Copenhagen All shares Histo'!$G$2:$G$3461),_xlfn.XLOOKUP(Dataset!B16,'OMX Stockholm Historical Data'!$A$2:$A$3477,'OMX Stockholm Historical Data'!$G$2:$G$3477))))</f>
        <v>6.6E-3</v>
      </c>
      <c r="L16" s="116">
        <v>1</v>
      </c>
      <c r="M16" s="116">
        <f>IF($AI16=M$1,1,0)</f>
        <v>1</v>
      </c>
      <c r="N16" s="116">
        <f>IF($AI16=N$1,1,0)</f>
        <v>0</v>
      </c>
      <c r="O16" s="116">
        <f>IF($AI16=O$1,1,0)</f>
        <v>0</v>
      </c>
      <c r="P16" s="116">
        <f>IF($AI16=P$1,1,0)</f>
        <v>0</v>
      </c>
      <c r="Q16" s="116">
        <f>IF($AI16=Q$1,1,0)</f>
        <v>0</v>
      </c>
      <c r="R16" s="116">
        <f>IF($AI16=R$1,1,0)</f>
        <v>0</v>
      </c>
      <c r="S16" s="116">
        <f>IF($AI16=S$1,1,0)</f>
        <v>0</v>
      </c>
      <c r="T16" s="39">
        <f>IF($AI16=T$1,1,0)</f>
        <v>0</v>
      </c>
      <c r="AG16" s="2">
        <v>20</v>
      </c>
      <c r="AH16" t="str">
        <f>IF(AU16="NORWAY","NOK",IF(AU16="FINLAND","EUR",IF(AU16="SWEDEN","SEK","DKK")))</f>
        <v>NOK</v>
      </c>
      <c r="AI16" t="s">
        <v>53</v>
      </c>
      <c r="AN16" t="str">
        <f>IF(D16&gt;=0,"1","0")</f>
        <v>1</v>
      </c>
      <c r="AO16" s="5">
        <f>IF(AX16&lt;&gt;"",G16/H16,"")</f>
        <v>2.0755244755244755</v>
      </c>
      <c r="AP16">
        <f>A16-1</f>
        <v>5</v>
      </c>
      <c r="AS16">
        <f>_xlfn.XLOOKUP(C16,'Company age'!$A$2:$A$15,'Company age'!$B$2:$B$15)</f>
        <v>13</v>
      </c>
      <c r="AU16" t="s">
        <v>44</v>
      </c>
      <c r="AW16" s="3">
        <f>BT16*(1+BV16)</f>
        <v>16.55</v>
      </c>
      <c r="AX16">
        <v>1484</v>
      </c>
      <c r="BC16">
        <f ca="1">ROUND(NORMINV(RAND(),$BA$5,500),0)</f>
        <v>1625</v>
      </c>
      <c r="BH16" s="2">
        <v>0</v>
      </c>
      <c r="BI16" s="2">
        <v>-17.25</v>
      </c>
      <c r="BJ16" s="2">
        <v>-22.166666029999998</v>
      </c>
      <c r="BL16" t="s">
        <v>582</v>
      </c>
      <c r="BM16" t="s">
        <v>583</v>
      </c>
      <c r="BN16" t="s">
        <v>44</v>
      </c>
      <c r="BO16" t="s">
        <v>53</v>
      </c>
      <c r="BP16" t="s">
        <v>457</v>
      </c>
      <c r="BQ16" t="s">
        <v>54</v>
      </c>
      <c r="BR16" t="s">
        <v>27</v>
      </c>
      <c r="BS16" s="2">
        <v>715</v>
      </c>
      <c r="BT16" s="2">
        <v>20</v>
      </c>
      <c r="BU16" s="5">
        <f t="shared" si="0"/>
        <v>0</v>
      </c>
      <c r="BV16" s="5">
        <f t="shared" si="0"/>
        <v>-0.17249999999999999</v>
      </c>
      <c r="BW16" s="5">
        <f t="shared" si="0"/>
        <v>-0.22166666029999998</v>
      </c>
      <c r="BX16" s="2"/>
      <c r="BY16" s="2"/>
      <c r="BZ16" s="2"/>
      <c r="CA16" s="2">
        <v>85.75</v>
      </c>
    </row>
    <row r="17" spans="1:79" x14ac:dyDescent="0.15">
      <c r="A17" s="107">
        <v>6</v>
      </c>
      <c r="B17" s="108">
        <v>38530</v>
      </c>
      <c r="C17" s="109">
        <v>2005</v>
      </c>
      <c r="D17" s="110">
        <f>_xlfn.XLOOKUP(AP17,'Sentiment index'!$E$2:$E$169,'Sentiment index'!$A$2:$A$169)</f>
        <v>3.6714400000000001E-2</v>
      </c>
      <c r="E17" s="111">
        <v>13.305836688629777</v>
      </c>
      <c r="F17" s="112">
        <f>(AW17-BT17)/BT17</f>
        <v>3.6585366730000048E-2</v>
      </c>
      <c r="G17" s="113">
        <v>1309.2901954586673</v>
      </c>
      <c r="H17" s="114">
        <v>1305.8</v>
      </c>
      <c r="I17" s="114">
        <f>IF(AH17="NOK",AG17, IF(AH17="EUR", _xlfn.XLOOKUP(C17,'Exchange rates'!$A$3:$A$16,'Exchange rates'!$B$3:$B$16)*AG17,IF(AH17="SEK", _xlfn.XLOOKUP(C17,'Exchange rates'!$A$3:$A$16,'Exchange rates'!$C$3:$C$16)*Dataset!AG17,_xlfn.XLOOKUP(Dataset!C17,'Exchange rates'!$A$3:$A$16,'Exchange rates'!$D$3:$D$16)*Dataset!AG17)))</f>
        <v>42</v>
      </c>
      <c r="J17" s="115">
        <f t="shared" si="1"/>
        <v>2.6785366730000048E-2</v>
      </c>
      <c r="K17" s="112">
        <f>IF(AU17="NORWAY",_xlfn.XLOOKUP(B17,'Oslo OBX Historical Data'!$A$2:$A$3477,'Oslo OBX Historical Data'!$G$2:$G$3477),IF(AU17="FINLAND",_xlfn.XLOOKUP(B17,'OMX Helsinki Historical Data'!$A$2:$A$3479,'OMX Helsinki Historical Data'!$G$2:$G$3479),IF(AU17="DENMARK",_xlfn.XLOOKUP(B17,'OMX Copenhagen All shares Histo'!$A$2:$A$3461,'OMX Copenhagen All shares Histo'!$G$2:$G$3461),_xlfn.XLOOKUP(Dataset!B17,'OMX Stockholm Historical Data'!$A$2:$A$3477,'OMX Stockholm Historical Data'!$G$2:$G$3477))))</f>
        <v>9.7999999999999997E-3</v>
      </c>
      <c r="L17" s="116">
        <v>1</v>
      </c>
      <c r="M17" s="116">
        <f>IF($AI17=M$1,1,0)</f>
        <v>1</v>
      </c>
      <c r="N17" s="116">
        <f>IF($AI17=N$1,1,0)</f>
        <v>0</v>
      </c>
      <c r="O17" s="116">
        <f>IF($AI17=O$1,1,0)</f>
        <v>0</v>
      </c>
      <c r="P17" s="116">
        <f>IF($AI17=P$1,1,0)</f>
        <v>0</v>
      </c>
      <c r="Q17" s="116">
        <f>IF($AI17=Q$1,1,0)</f>
        <v>0</v>
      </c>
      <c r="R17" s="116">
        <f>IF($AI17=R$1,1,0)</f>
        <v>0</v>
      </c>
      <c r="S17" s="116">
        <f>IF($AI17=S$1,1,0)</f>
        <v>0</v>
      </c>
      <c r="T17" s="39">
        <f>IF($AI17=T$1,1,0)</f>
        <v>0</v>
      </c>
      <c r="AG17" s="2">
        <v>42</v>
      </c>
      <c r="AH17" t="str">
        <f>IF(AU17="NORWAY","NOK",IF(AU17="FINLAND","EUR",IF(AU17="SWEDEN","SEK","DKK")))</f>
        <v>NOK</v>
      </c>
      <c r="AI17" t="s">
        <v>53</v>
      </c>
      <c r="AN17" t="str">
        <f>IF(D17&gt;=0,"1","0")</f>
        <v>1</v>
      </c>
      <c r="AO17" s="5" t="str">
        <f>IF(AX17&lt;&gt;"",G17/H17,"")</f>
        <v/>
      </c>
      <c r="AP17">
        <f>A17-1</f>
        <v>5</v>
      </c>
      <c r="AR17" s="30">
        <f>MIN(E2:E527)</f>
        <v>4.6039440429790259</v>
      </c>
      <c r="AS17">
        <f>_xlfn.XLOOKUP(C17,'Company age'!$A$2:$A$15,'Company age'!$B$2:$B$15)</f>
        <v>13</v>
      </c>
      <c r="AU17" t="s">
        <v>44</v>
      </c>
      <c r="AW17" s="3">
        <f>BT17*(1+BV17)</f>
        <v>43.536585402660002</v>
      </c>
      <c r="BC17">
        <f ca="1">ROUND(NORMINV(RAND(),$BA$5,500),0)</f>
        <v>512</v>
      </c>
      <c r="BH17" s="2">
        <v>0</v>
      </c>
      <c r="BI17" s="2">
        <v>3.658536673</v>
      </c>
      <c r="BJ17" s="2">
        <v>2.4390244480000001</v>
      </c>
      <c r="BL17" t="s">
        <v>389</v>
      </c>
      <c r="BM17" t="s">
        <v>390</v>
      </c>
      <c r="BN17" t="s">
        <v>44</v>
      </c>
      <c r="BO17" t="s">
        <v>53</v>
      </c>
      <c r="BP17" t="s">
        <v>25</v>
      </c>
      <c r="BQ17" t="s">
        <v>75</v>
      </c>
      <c r="BR17" t="s">
        <v>27</v>
      </c>
      <c r="BS17" s="2">
        <v>1305.8</v>
      </c>
      <c r="BT17" s="2">
        <v>42</v>
      </c>
      <c r="BU17" s="5">
        <f t="shared" si="0"/>
        <v>0</v>
      </c>
      <c r="BV17" s="5">
        <f t="shared" si="0"/>
        <v>3.6585366729999999E-2</v>
      </c>
      <c r="BW17" s="5">
        <f t="shared" si="0"/>
        <v>2.439024448E-2</v>
      </c>
      <c r="BX17" s="2"/>
      <c r="BY17" s="2"/>
      <c r="BZ17" s="2"/>
      <c r="CA17" s="2">
        <v>32.999600000000001</v>
      </c>
    </row>
    <row r="18" spans="1:79" x14ac:dyDescent="0.15">
      <c r="A18" s="107">
        <v>7</v>
      </c>
      <c r="B18" s="108">
        <v>38544</v>
      </c>
      <c r="C18" s="109">
        <v>2005</v>
      </c>
      <c r="D18" s="110">
        <f>_xlfn.XLOOKUP(AP18,'Sentiment index'!$E$2:$E$169,'Sentiment index'!$A$2:$A$169)</f>
        <v>2.9862400000000001E-2</v>
      </c>
      <c r="E18" s="111">
        <v>14.077538522290537</v>
      </c>
      <c r="F18" s="112">
        <f>(AW18-BT18)/BT18</f>
        <v>0.48148143769999979</v>
      </c>
      <c r="G18" s="113">
        <v>3</v>
      </c>
      <c r="H18" s="114">
        <v>812.5</v>
      </c>
      <c r="I18" s="114">
        <f>IF(AH18="NOK",AG18, IF(AH18="EUR", _xlfn.XLOOKUP(C18,'Exchange rates'!$A$3:$A$16,'Exchange rates'!$B$3:$B$16)*AG18,IF(AH18="SEK", _xlfn.XLOOKUP(C18,'Exchange rates'!$A$3:$A$16,'Exchange rates'!$C$3:$C$16)*Dataset!AG18,_xlfn.XLOOKUP(Dataset!C18,'Exchange rates'!$A$3:$A$16,'Exchange rates'!$D$3:$D$16)*Dataset!AG18)))</f>
        <v>65</v>
      </c>
      <c r="J18" s="115">
        <f t="shared" si="1"/>
        <v>0.45158143769999981</v>
      </c>
      <c r="K18" s="112">
        <f>IF(AU18="NORWAY",_xlfn.XLOOKUP(B18,'Oslo OBX Historical Data'!$A$2:$A$3477,'Oslo OBX Historical Data'!$G$2:$G$3477),IF(AU18="FINLAND",_xlfn.XLOOKUP(B18,'OMX Helsinki Historical Data'!$A$2:$A$3479,'OMX Helsinki Historical Data'!$G$2:$G$3479),IF(AU18="DENMARK",_xlfn.XLOOKUP(B18,'OMX Copenhagen All shares Histo'!$A$2:$A$3461,'OMX Copenhagen All shares Histo'!$G$2:$G$3461),_xlfn.XLOOKUP(Dataset!B18,'OMX Stockholm Historical Data'!$A$2:$A$3477,'OMX Stockholm Historical Data'!$G$2:$G$3477))))</f>
        <v>2.9899999999999999E-2</v>
      </c>
      <c r="L18" s="116">
        <v>1</v>
      </c>
      <c r="M18" s="116">
        <f>IF($AI18=M$1,1,0)</f>
        <v>0</v>
      </c>
      <c r="N18" s="116">
        <f>IF($AI18=N$1,1,0)</f>
        <v>1</v>
      </c>
      <c r="O18" s="116">
        <f>IF($AI18=O$1,1,0)</f>
        <v>0</v>
      </c>
      <c r="P18" s="116">
        <f>IF($AI18=P$1,1,0)</f>
        <v>0</v>
      </c>
      <c r="Q18" s="116">
        <f>IF($AI18=Q$1,1,0)</f>
        <v>0</v>
      </c>
      <c r="R18" s="116">
        <f>IF($AI18=R$1,1,0)</f>
        <v>0</v>
      </c>
      <c r="S18" s="116">
        <f>IF($AI18=S$1,1,0)</f>
        <v>0</v>
      </c>
      <c r="T18" s="39">
        <f>IF($AI18=T$1,1,0)</f>
        <v>0</v>
      </c>
      <c r="AG18" s="2">
        <v>65</v>
      </c>
      <c r="AH18" t="str">
        <f>IF(AU18="NORWAY","NOK",IF(AU18="FINLAND","EUR",IF(AU18="SWEDEN","SEK","DKK")))</f>
        <v>NOK</v>
      </c>
      <c r="AI18" t="s">
        <v>96</v>
      </c>
      <c r="AN18" t="str">
        <f>IF(D18&gt;=0,"1","0")</f>
        <v>1</v>
      </c>
      <c r="AO18" s="5">
        <f>IF(AX18&lt;&gt;"",G18/H18,"")</f>
        <v>3.6923076923076922E-3</v>
      </c>
      <c r="AP18">
        <f>A18-1</f>
        <v>6</v>
      </c>
      <c r="AR18" s="12">
        <f>MIN(G2:G527)</f>
        <v>1</v>
      </c>
      <c r="AS18">
        <f>_xlfn.XLOOKUP(C18,'Company age'!$A$2:$A$15,'Company age'!$B$2:$B$15)</f>
        <v>13</v>
      </c>
      <c r="AU18" t="s">
        <v>44</v>
      </c>
      <c r="AW18" s="3">
        <f>BT18*(1+BV18)</f>
        <v>96.296293450499988</v>
      </c>
      <c r="AX18">
        <v>3</v>
      </c>
      <c r="BC18">
        <f ca="1">ROUND(NORMINV(RAND(),$BA$5,500),0)</f>
        <v>1479</v>
      </c>
      <c r="BH18" s="2">
        <v>29.629625319999999</v>
      </c>
      <c r="BI18" s="2">
        <v>48.148143769999997</v>
      </c>
      <c r="BJ18" s="2">
        <v>18.518514629999999</v>
      </c>
      <c r="BL18" t="s">
        <v>540</v>
      </c>
      <c r="BM18" t="s">
        <v>541</v>
      </c>
      <c r="BN18" t="s">
        <v>44</v>
      </c>
      <c r="BO18" t="s">
        <v>96</v>
      </c>
      <c r="BP18" t="s">
        <v>25</v>
      </c>
      <c r="BQ18" t="s">
        <v>54</v>
      </c>
      <c r="BR18" t="s">
        <v>27</v>
      </c>
      <c r="BS18" s="2">
        <v>812.5</v>
      </c>
      <c r="BT18" s="2">
        <v>65</v>
      </c>
      <c r="BU18" s="5">
        <f t="shared" si="0"/>
        <v>0.29629625319999997</v>
      </c>
      <c r="BV18" s="5">
        <f t="shared" si="0"/>
        <v>0.48148143769999996</v>
      </c>
      <c r="BW18" s="5">
        <f t="shared" si="0"/>
        <v>0.18518514629999999</v>
      </c>
      <c r="BX18" s="2">
        <v>33.1</v>
      </c>
      <c r="BY18" s="2">
        <v>-49.307693479999998</v>
      </c>
      <c r="BZ18" s="2">
        <v>32.799999999999997</v>
      </c>
      <c r="CA18" s="2">
        <v>27.6</v>
      </c>
    </row>
    <row r="19" spans="1:79" x14ac:dyDescent="0.15">
      <c r="A19" s="107">
        <v>7</v>
      </c>
      <c r="B19" s="108">
        <v>38544</v>
      </c>
      <c r="C19" s="109">
        <v>2005</v>
      </c>
      <c r="D19" s="110">
        <f>_xlfn.XLOOKUP(AP19,'Sentiment index'!$E$2:$E$169,'Sentiment index'!$A$2:$A$169)</f>
        <v>2.9862400000000001E-2</v>
      </c>
      <c r="E19" s="111">
        <v>11.765612898718985</v>
      </c>
      <c r="F19" s="112">
        <f>(AW19-BT19)/BT19</f>
        <v>0.25806451800000013</v>
      </c>
      <c r="G19" s="113">
        <v>1341.425581718888</v>
      </c>
      <c r="H19" s="114">
        <v>35.459099999999999</v>
      </c>
      <c r="I19" s="114">
        <f>IF(AH19="NOK",AG19, IF(AH19="EUR", _xlfn.XLOOKUP(C19,'Exchange rates'!$A$3:$A$16,'Exchange rates'!$B$3:$B$16)*AG19,IF(AH19="SEK", _xlfn.XLOOKUP(C19,'Exchange rates'!$A$3:$A$16,'Exchange rates'!$C$3:$C$16)*Dataset!AG19,_xlfn.XLOOKUP(Dataset!C19,'Exchange rates'!$A$3:$A$16,'Exchange rates'!$D$3:$D$16)*Dataset!AG19)))</f>
        <v>40</v>
      </c>
      <c r="J19" s="115">
        <f t="shared" si="1"/>
        <v>0.22816451800000012</v>
      </c>
      <c r="K19" s="112">
        <f>IF(AU19="NORWAY",_xlfn.XLOOKUP(B19,'Oslo OBX Historical Data'!$A$2:$A$3477,'Oslo OBX Historical Data'!$G$2:$G$3477),IF(AU19="FINLAND",_xlfn.XLOOKUP(B19,'OMX Helsinki Historical Data'!$A$2:$A$3479,'OMX Helsinki Historical Data'!$G$2:$G$3479),IF(AU19="DENMARK",_xlfn.XLOOKUP(B19,'OMX Copenhagen All shares Histo'!$A$2:$A$3461,'OMX Copenhagen All shares Histo'!$G$2:$G$3461),_xlfn.XLOOKUP(Dataset!B19,'OMX Stockholm Historical Data'!$A$2:$A$3477,'OMX Stockholm Historical Data'!$G$2:$G$3477))))</f>
        <v>2.9899999999999999E-2</v>
      </c>
      <c r="L19" s="116">
        <v>1</v>
      </c>
      <c r="M19" s="116">
        <f>IF($AI19=M$1,1,0)</f>
        <v>0</v>
      </c>
      <c r="N19" s="116">
        <f>IF($AI19=N$1,1,0)</f>
        <v>1</v>
      </c>
      <c r="O19" s="116">
        <f>IF($AI19=O$1,1,0)</f>
        <v>0</v>
      </c>
      <c r="P19" s="116">
        <f>IF($AI19=P$1,1,0)</f>
        <v>0</v>
      </c>
      <c r="Q19" s="116">
        <f>IF($AI19=Q$1,1,0)</f>
        <v>0</v>
      </c>
      <c r="R19" s="116">
        <f>IF($AI19=R$1,1,0)</f>
        <v>0</v>
      </c>
      <c r="S19" s="116">
        <f>IF($AI19=S$1,1,0)</f>
        <v>0</v>
      </c>
      <c r="T19" s="39">
        <f>IF($AI19=T$1,1,0)</f>
        <v>0</v>
      </c>
      <c r="AG19" s="2">
        <v>40</v>
      </c>
      <c r="AH19" t="str">
        <f>IF(AU19="NORWAY","NOK",IF(AU19="FINLAND","EUR",IF(AU19="SWEDEN","SEK","DKK")))</f>
        <v>NOK</v>
      </c>
      <c r="AI19" t="s">
        <v>96</v>
      </c>
      <c r="AN19" t="str">
        <f>IF(D19&gt;=0,"1","0")</f>
        <v>1</v>
      </c>
      <c r="AO19" s="5" t="str">
        <f>IF(AX19&lt;&gt;"",G19/H19,"")</f>
        <v/>
      </c>
      <c r="AP19">
        <f>A19-1</f>
        <v>6</v>
      </c>
      <c r="AS19">
        <f>_xlfn.XLOOKUP(C19,'Company age'!$A$2:$A$15,'Company age'!$B$2:$B$15)</f>
        <v>13</v>
      </c>
      <c r="AU19" t="s">
        <v>44</v>
      </c>
      <c r="AW19" s="3">
        <f>BT19*(1+BV19)</f>
        <v>50.322580720000005</v>
      </c>
      <c r="BC19">
        <f ca="1">ROUND(NORMINV(RAND(),$BA$5,500),0)</f>
        <v>1160</v>
      </c>
      <c r="BH19" s="2">
        <v>11.2903223</v>
      </c>
      <c r="BI19" s="2">
        <v>25.806451800000001</v>
      </c>
      <c r="BJ19" s="2">
        <v>32.258064269999998</v>
      </c>
      <c r="BL19" t="s">
        <v>1513</v>
      </c>
      <c r="BM19" t="s">
        <v>1514</v>
      </c>
      <c r="BN19" t="s">
        <v>44</v>
      </c>
      <c r="BO19" t="s">
        <v>96</v>
      </c>
      <c r="BP19" t="s">
        <v>25</v>
      </c>
      <c r="BQ19" t="s">
        <v>1257</v>
      </c>
      <c r="BR19" t="s">
        <v>27</v>
      </c>
      <c r="BS19" s="2">
        <v>35.459099999999999</v>
      </c>
      <c r="BT19" s="2">
        <v>40</v>
      </c>
      <c r="BU19" s="5">
        <f t="shared" si="0"/>
        <v>0.112903223</v>
      </c>
      <c r="BV19" s="5">
        <f t="shared" si="0"/>
        <v>0.25806451800000002</v>
      </c>
      <c r="BW19" s="5">
        <f t="shared" si="0"/>
        <v>0.32258064269999998</v>
      </c>
      <c r="BX19" s="2"/>
      <c r="BY19" s="2"/>
      <c r="BZ19" s="2"/>
      <c r="CA19" s="2">
        <v>48.776600000000002</v>
      </c>
    </row>
    <row r="20" spans="1:79" x14ac:dyDescent="0.15">
      <c r="A20" s="107">
        <v>9</v>
      </c>
      <c r="B20" s="108">
        <v>38610</v>
      </c>
      <c r="C20" s="109">
        <v>2005</v>
      </c>
      <c r="D20" s="110">
        <f>_xlfn.XLOOKUP(AP20,'Sentiment index'!$E$2:$E$169,'Sentiment index'!$A$2:$A$169)</f>
        <v>-0.14050699999999999</v>
      </c>
      <c r="E20" s="111">
        <v>11.874084458548705</v>
      </c>
      <c r="F20" s="112">
        <f>(AW20-BT20)/BT20</f>
        <v>-1.4901161193847656E-8</v>
      </c>
      <c r="G20" s="113">
        <v>7</v>
      </c>
      <c r="H20" s="111">
        <v>34.5</v>
      </c>
      <c r="I20" s="114">
        <f>IF(AH20="NOK",AG20, IF(AH20="EUR", _xlfn.XLOOKUP(C20,'Exchange rates'!$A$3:$A$16,'Exchange rates'!$B$3:$B$16)*AG20,IF(AH20="SEK", _xlfn.XLOOKUP(C20,'Exchange rates'!$A$3:$A$16,'Exchange rates'!$C$3:$C$16)*Dataset!AG20,_xlfn.XLOOKUP(Dataset!C20,'Exchange rates'!$A$3:$A$16,'Exchange rates'!$D$3:$D$16)*Dataset!AG20)))</f>
        <v>11.5</v>
      </c>
      <c r="J20" s="115">
        <f t="shared" si="1"/>
        <v>-4.8000149011611934E-3</v>
      </c>
      <c r="K20" s="112">
        <f>IF(AU20="NORWAY",_xlfn.XLOOKUP(B20,'Oslo OBX Historical Data'!$A$2:$A$3477,'Oslo OBX Historical Data'!$G$2:$G$3477),IF(AU20="FINLAND",_xlfn.XLOOKUP(B20,'OMX Helsinki Historical Data'!$A$2:$A$3479,'OMX Helsinki Historical Data'!$G$2:$G$3479),IF(AU20="DENMARK",_xlfn.XLOOKUP(B20,'OMX Copenhagen All shares Histo'!$A$2:$A$3461,'OMX Copenhagen All shares Histo'!$G$2:$G$3461),_xlfn.XLOOKUP(Dataset!B20,'OMX Stockholm Historical Data'!$A$2:$A$3477,'OMX Stockholm Historical Data'!$G$2:$G$3477))))</f>
        <v>4.7999999999999996E-3</v>
      </c>
      <c r="L20" s="116">
        <v>1</v>
      </c>
      <c r="M20" s="116">
        <f>IF($AI20=M$1,1,0)</f>
        <v>0</v>
      </c>
      <c r="N20" s="116">
        <f>IF($AI20=N$1,1,0)</f>
        <v>1</v>
      </c>
      <c r="O20" s="116">
        <f>IF($AI20=O$1,1,0)</f>
        <v>0</v>
      </c>
      <c r="P20" s="116">
        <f>IF($AI20=P$1,1,0)</f>
        <v>0</v>
      </c>
      <c r="Q20" s="116">
        <f>IF($AI20=Q$1,1,0)</f>
        <v>0</v>
      </c>
      <c r="R20" s="116">
        <f>IF($AI20=R$1,1,0)</f>
        <v>0</v>
      </c>
      <c r="S20" s="116">
        <f>IF($AI20=S$1,1,0)</f>
        <v>0</v>
      </c>
      <c r="T20" s="39">
        <f>IF($AI20=T$1,1,0)</f>
        <v>0</v>
      </c>
      <c r="AG20" s="4">
        <v>11.5</v>
      </c>
      <c r="AH20" t="str">
        <f>IF(AU20="NORWAY","NOK",IF(AU20="FINLAND","EUR",IF(AU20="SWEDEN","SEK","DKK")))</f>
        <v>NOK</v>
      </c>
      <c r="AI20" t="s">
        <v>96</v>
      </c>
      <c r="AN20" t="str">
        <f>IF(D20&gt;=0,"1","0")</f>
        <v>0</v>
      </c>
      <c r="AO20" s="5">
        <f>IF(AX20&lt;&gt;"",G20/H20,"")</f>
        <v>0.20289855072463769</v>
      </c>
      <c r="AP20">
        <f>A20-1</f>
        <v>8</v>
      </c>
      <c r="AR20" s="28"/>
      <c r="AS20">
        <f>_xlfn.XLOOKUP(C20,'Company age'!$A$2:$A$15,'Company age'!$B$2:$B$15)</f>
        <v>13</v>
      </c>
      <c r="AU20" t="s">
        <v>44</v>
      </c>
      <c r="AW20" s="3">
        <f>BT20*(1+BV20)</f>
        <v>11.499999828636646</v>
      </c>
      <c r="AX20">
        <v>7</v>
      </c>
      <c r="BC20">
        <f ca="1">ROUND(NORMINV(RAND(),$BA$5,500),0)</f>
        <v>1517</v>
      </c>
      <c r="BH20" s="2">
        <v>34.374996189999997</v>
      </c>
      <c r="BI20" s="2">
        <v>-1.4901161190000001E-6</v>
      </c>
      <c r="BJ20" s="2">
        <v>1.5624984500000001</v>
      </c>
      <c r="BL20" t="s">
        <v>1517</v>
      </c>
      <c r="BM20" t="s">
        <v>1518</v>
      </c>
      <c r="BN20" t="s">
        <v>44</v>
      </c>
      <c r="BO20" t="s">
        <v>96</v>
      </c>
      <c r="BP20" t="s">
        <v>25</v>
      </c>
      <c r="BQ20" t="s">
        <v>54</v>
      </c>
      <c r="BR20" t="s">
        <v>27</v>
      </c>
      <c r="BS20" s="4">
        <v>34.5</v>
      </c>
      <c r="BT20" s="4">
        <v>11.5</v>
      </c>
      <c r="BU20" s="5">
        <f t="shared" si="0"/>
        <v>0.34374996189999996</v>
      </c>
      <c r="BV20" s="5">
        <f t="shared" si="0"/>
        <v>-1.4901161190000001E-8</v>
      </c>
      <c r="BW20" s="5">
        <f t="shared" si="0"/>
        <v>1.5624984500000001E-2</v>
      </c>
      <c r="BX20" s="4"/>
      <c r="BY20" s="4"/>
      <c r="BZ20" s="4"/>
      <c r="CA20" s="4">
        <v>45.959400000000002</v>
      </c>
    </row>
    <row r="21" spans="1:79" x14ac:dyDescent="0.15">
      <c r="A21" s="107">
        <v>9</v>
      </c>
      <c r="B21" s="108">
        <v>38618</v>
      </c>
      <c r="C21" s="109">
        <v>2005</v>
      </c>
      <c r="D21" s="110">
        <f>_xlfn.XLOOKUP(AP21,'Sentiment index'!$E$2:$E$169,'Sentiment index'!$A$2:$A$169)</f>
        <v>-0.14050699999999999</v>
      </c>
      <c r="E21" s="111">
        <v>11.96288122824788</v>
      </c>
      <c r="F21" s="112">
        <f>(AW21-BT21)/BT21</f>
        <v>-0.16470588680000003</v>
      </c>
      <c r="G21" s="113">
        <v>175</v>
      </c>
      <c r="H21" s="111">
        <v>23.1</v>
      </c>
      <c r="I21" s="114">
        <f>IF(AH21="NOK",AG21, IF(AH21="EUR", _xlfn.XLOOKUP(C21,'Exchange rates'!$A$3:$A$16,'Exchange rates'!$B$3:$B$16)*AG21,IF(AH21="SEK", _xlfn.XLOOKUP(C21,'Exchange rates'!$A$3:$A$16,'Exchange rates'!$C$3:$C$16)*Dataset!AG21,_xlfn.XLOOKUP(Dataset!C21,'Exchange rates'!$A$3:$A$16,'Exchange rates'!$D$3:$D$16)*Dataset!AG21)))</f>
        <v>11</v>
      </c>
      <c r="J21" s="115">
        <f t="shared" si="1"/>
        <v>-0.16640588680000004</v>
      </c>
      <c r="K21" s="112">
        <f>IF(AU21="NORWAY",_xlfn.XLOOKUP(B21,'Oslo OBX Historical Data'!$A$2:$A$3477,'Oslo OBX Historical Data'!$G$2:$G$3477),IF(AU21="FINLAND",_xlfn.XLOOKUP(B21,'OMX Helsinki Historical Data'!$A$2:$A$3479,'OMX Helsinki Historical Data'!$G$2:$G$3479),IF(AU21="DENMARK",_xlfn.XLOOKUP(B21,'OMX Copenhagen All shares Histo'!$A$2:$A$3461,'OMX Copenhagen All shares Histo'!$G$2:$G$3461),_xlfn.XLOOKUP(Dataset!B21,'OMX Stockholm Historical Data'!$A$2:$A$3477,'OMX Stockholm Historical Data'!$G$2:$G$3477))))</f>
        <v>1.6999999999999999E-3</v>
      </c>
      <c r="L21" s="116">
        <v>1</v>
      </c>
      <c r="M21" s="116">
        <f>IF($AI21=M$1,1,0)</f>
        <v>0</v>
      </c>
      <c r="N21" s="116">
        <f>IF($AI21=N$1,1,0)</f>
        <v>0</v>
      </c>
      <c r="O21" s="116">
        <f>IF($AI21=O$1,1,0)</f>
        <v>0</v>
      </c>
      <c r="P21" s="116">
        <f>IF($AI21=P$1,1,0)</f>
        <v>0</v>
      </c>
      <c r="Q21" s="116">
        <f>IF($AI21=Q$1,1,0)</f>
        <v>1</v>
      </c>
      <c r="R21" s="116">
        <f>IF($AI21=R$1,1,0)</f>
        <v>0</v>
      </c>
      <c r="S21" s="116">
        <f>IF($AI21=S$1,1,0)</f>
        <v>0</v>
      </c>
      <c r="T21" s="39">
        <f>IF($AI21=T$1,1,0)</f>
        <v>0</v>
      </c>
      <c r="AG21" s="4">
        <v>11</v>
      </c>
      <c r="AH21" t="str">
        <f>IF(AU21="NORWAY","NOK",IF(AU21="FINLAND","EUR",IF(AU21="SWEDEN","SEK","DKK")))</f>
        <v>NOK</v>
      </c>
      <c r="AI21" t="s">
        <v>32</v>
      </c>
      <c r="AN21" t="str">
        <f>IF(D21&gt;=0,"1","0")</f>
        <v>0</v>
      </c>
      <c r="AO21" s="5">
        <f>IF(AX21&lt;&gt;"",G21/H21,"")</f>
        <v>7.5757575757575752</v>
      </c>
      <c r="AP21">
        <f>A21-1</f>
        <v>8</v>
      </c>
      <c r="AS21">
        <f>_xlfn.XLOOKUP(C21,'Company age'!$A$2:$A$15,'Company age'!$B$2:$B$15)</f>
        <v>13</v>
      </c>
      <c r="AU21" t="s">
        <v>44</v>
      </c>
      <c r="AW21" s="3">
        <f>BT21*(1+BV21)</f>
        <v>9.1882352451999996</v>
      </c>
      <c r="AX21">
        <v>175</v>
      </c>
      <c r="BC21">
        <f ca="1">ROUND(NORMINV(RAND(),$BA$5,500),0)</f>
        <v>913</v>
      </c>
      <c r="BH21" s="2">
        <v>-5.8823528290000002</v>
      </c>
      <c r="BI21" s="2">
        <v>-16.470588679999999</v>
      </c>
      <c r="BJ21" s="2">
        <v>-25.882352829999999</v>
      </c>
      <c r="BL21" t="s">
        <v>1618</v>
      </c>
      <c r="BM21" t="s">
        <v>1619</v>
      </c>
      <c r="BN21" t="s">
        <v>44</v>
      </c>
      <c r="BO21" t="s">
        <v>32</v>
      </c>
      <c r="BP21" t="s">
        <v>25</v>
      </c>
      <c r="BQ21" t="s">
        <v>54</v>
      </c>
      <c r="BR21" t="s">
        <v>27</v>
      </c>
      <c r="BS21" s="4">
        <v>23.1</v>
      </c>
      <c r="BT21" s="4">
        <v>11</v>
      </c>
      <c r="BU21" s="5">
        <f t="shared" si="0"/>
        <v>-5.8823528290000003E-2</v>
      </c>
      <c r="BV21" s="5">
        <f t="shared" si="0"/>
        <v>-0.16470588679999998</v>
      </c>
      <c r="BW21" s="5">
        <f t="shared" si="0"/>
        <v>-0.25882352829999999</v>
      </c>
      <c r="BX21" s="4"/>
      <c r="BY21" s="4"/>
      <c r="BZ21" s="4"/>
      <c r="CA21" s="4">
        <v>12.964</v>
      </c>
    </row>
    <row r="22" spans="1:79" x14ac:dyDescent="0.15">
      <c r="A22" s="107">
        <v>10</v>
      </c>
      <c r="B22" s="108">
        <v>38630</v>
      </c>
      <c r="C22" s="109">
        <v>2005</v>
      </c>
      <c r="D22" s="110">
        <f>_xlfn.XLOOKUP(AP22,'Sentiment index'!$E$2:$E$169,'Sentiment index'!$A$2:$A$169)</f>
        <v>-7.7263600000000002E-2</v>
      </c>
      <c r="E22" s="111">
        <v>12.614576604977046</v>
      </c>
      <c r="F22" s="112">
        <f>(AW22-BT22)/BT22</f>
        <v>-0.25714284900000001</v>
      </c>
      <c r="G22" s="113">
        <v>8185</v>
      </c>
      <c r="H22" s="111">
        <v>1356.83</v>
      </c>
      <c r="I22" s="114">
        <f>IF(AH22="NOK",AG22, IF(AH22="EUR", _xlfn.XLOOKUP(C22,'Exchange rates'!$A$3:$A$16,'Exchange rates'!$B$3:$B$16)*AG22,IF(AH22="SEK", _xlfn.XLOOKUP(C22,'Exchange rates'!$A$3:$A$16,'Exchange rates'!$C$3:$C$16)*Dataset!AG22,_xlfn.XLOOKUP(Dataset!C22,'Exchange rates'!$A$3:$A$16,'Exchange rates'!$D$3:$D$16)*Dataset!AG22)))</f>
        <v>56.13946</v>
      </c>
      <c r="J22" s="115">
        <f t="shared" si="1"/>
        <v>-0.25474284899999999</v>
      </c>
      <c r="K22" s="112">
        <f>IF(AU22="NORWAY",_xlfn.XLOOKUP(B22,'Oslo OBX Historical Data'!$A$2:$A$3477,'Oslo OBX Historical Data'!$G$2:$G$3477),IF(AU22="FINLAND",_xlfn.XLOOKUP(B22,'OMX Helsinki Historical Data'!$A$2:$A$3479,'OMX Helsinki Historical Data'!$G$2:$G$3479),IF(AU22="DENMARK",_xlfn.XLOOKUP(B22,'OMX Copenhagen All shares Histo'!$A$2:$A$3461,'OMX Copenhagen All shares Histo'!$G$2:$G$3461),_xlfn.XLOOKUP(Dataset!B22,'OMX Stockholm Historical Data'!$A$2:$A$3477,'OMX Stockholm Historical Data'!$G$2:$G$3477))))</f>
        <v>-2.3999999999999998E-3</v>
      </c>
      <c r="L22" s="116">
        <v>1</v>
      </c>
      <c r="M22" s="116">
        <f>IF($AI22=M$1,1,0)</f>
        <v>0</v>
      </c>
      <c r="N22" s="116">
        <f>IF($AI22=N$1,1,0)</f>
        <v>1</v>
      </c>
      <c r="O22" s="116">
        <f>IF($AI22=O$1,1,0)</f>
        <v>0</v>
      </c>
      <c r="P22" s="116">
        <f>IF($AI22=P$1,1,0)</f>
        <v>0</v>
      </c>
      <c r="Q22" s="116">
        <f>IF($AI22=Q$1,1,0)</f>
        <v>0</v>
      </c>
      <c r="R22" s="116">
        <f>IF($AI22=R$1,1,0)</f>
        <v>0</v>
      </c>
      <c r="S22" s="116">
        <f>IF($AI22=S$1,1,0)</f>
        <v>0</v>
      </c>
      <c r="T22" s="39">
        <f>IF($AI22=T$1,1,0)</f>
        <v>0</v>
      </c>
      <c r="AG22" s="4">
        <v>65</v>
      </c>
      <c r="AH22" t="str">
        <f>IF(AU22="NORWAY","NOK",IF(AU22="FINLAND","EUR",IF(AU22="SWEDEN","SEK","DKK")))</f>
        <v>SEK</v>
      </c>
      <c r="AI22" t="s">
        <v>96</v>
      </c>
      <c r="AN22" t="str">
        <f>IF(D22&gt;=0,"1","0")</f>
        <v>0</v>
      </c>
      <c r="AO22" s="5">
        <f>IF(AX22&lt;&gt;"",G22/H22,"")</f>
        <v>6.0324432685008444</v>
      </c>
      <c r="AP22">
        <f>A22-1</f>
        <v>9</v>
      </c>
      <c r="AS22">
        <f>_xlfn.XLOOKUP(C22,'Company age'!$A$2:$A$15,'Company age'!$B$2:$B$15)</f>
        <v>13</v>
      </c>
      <c r="AU22" t="s">
        <v>80</v>
      </c>
      <c r="AW22" s="3">
        <f>BT22*(1+BV22)</f>
        <v>48.285714814999999</v>
      </c>
      <c r="AX22">
        <v>8185</v>
      </c>
      <c r="BC22">
        <f ca="1">ROUND(NORMINV(RAND(),$BA$5,500),0)</f>
        <v>1629</v>
      </c>
      <c r="BH22" s="2">
        <v>-17.142856600000002</v>
      </c>
      <c r="BI22" s="2">
        <v>-25.714284899999999</v>
      </c>
      <c r="BJ22" s="2">
        <v>-23.809524540000002</v>
      </c>
      <c r="BL22" t="s">
        <v>366</v>
      </c>
      <c r="BM22" t="s">
        <v>367</v>
      </c>
      <c r="BN22" t="s">
        <v>80</v>
      </c>
      <c r="BO22" t="s">
        <v>96</v>
      </c>
      <c r="BP22" t="s">
        <v>25</v>
      </c>
      <c r="BQ22" t="s">
        <v>54</v>
      </c>
      <c r="BR22" t="s">
        <v>27</v>
      </c>
      <c r="BS22" s="4">
        <v>1356.83</v>
      </c>
      <c r="BT22" s="4">
        <v>65</v>
      </c>
      <c r="BU22" s="5">
        <f t="shared" si="0"/>
        <v>-0.171428566</v>
      </c>
      <c r="BV22" s="5">
        <f t="shared" si="0"/>
        <v>-0.25714284900000001</v>
      </c>
      <c r="BW22" s="5">
        <f t="shared" si="0"/>
        <v>-0.23809524540000002</v>
      </c>
      <c r="BX22" s="4">
        <v>242.4</v>
      </c>
      <c r="BY22" s="4">
        <v>3685.5385740000002</v>
      </c>
      <c r="BZ22" s="4">
        <v>244</v>
      </c>
      <c r="CA22" s="4">
        <v>40</v>
      </c>
    </row>
    <row r="23" spans="1:79" x14ac:dyDescent="0.15">
      <c r="A23" s="107">
        <v>10</v>
      </c>
      <c r="B23" s="108">
        <v>38631</v>
      </c>
      <c r="C23" s="109">
        <v>2005</v>
      </c>
      <c r="D23" s="110">
        <f>_xlfn.XLOOKUP(AP23,'Sentiment index'!$E$2:$E$169,'Sentiment index'!$A$2:$A$169)</f>
        <v>-7.7263600000000002E-2</v>
      </c>
      <c r="E23" s="111">
        <v>11.648052825782102</v>
      </c>
      <c r="F23" s="112">
        <f>(AW23-BT23)/BT23</f>
        <v>1.1320754290000044E-2</v>
      </c>
      <c r="G23" s="113">
        <v>562</v>
      </c>
      <c r="H23" s="111">
        <v>532.59</v>
      </c>
      <c r="I23" s="114">
        <f>IF(AH23="NOK",AG23, IF(AH23="EUR", _xlfn.XLOOKUP(C23,'Exchange rates'!$A$3:$A$16,'Exchange rates'!$B$3:$B$16)*AG23,IF(AH23="SEK", _xlfn.XLOOKUP(C23,'Exchange rates'!$A$3:$A$16,'Exchange rates'!$C$3:$C$16)*Dataset!AG23,_xlfn.XLOOKUP(Dataset!C23,'Exchange rates'!$A$3:$A$16,'Exchange rates'!$D$3:$D$16)*Dataset!AG23)))</f>
        <v>48.366304</v>
      </c>
      <c r="J23" s="115">
        <f t="shared" si="1"/>
        <v>1.6820754290000045E-2</v>
      </c>
      <c r="K23" s="112">
        <f>IF(AU23="NORWAY",_xlfn.XLOOKUP(B23,'Oslo OBX Historical Data'!$A$2:$A$3477,'Oslo OBX Historical Data'!$G$2:$G$3477),IF(AU23="FINLAND",_xlfn.XLOOKUP(B23,'OMX Helsinki Historical Data'!$A$2:$A$3479,'OMX Helsinki Historical Data'!$G$2:$G$3479),IF(AU23="DENMARK",_xlfn.XLOOKUP(B23,'OMX Copenhagen All shares Histo'!$A$2:$A$3461,'OMX Copenhagen All shares Histo'!$G$2:$G$3461),_xlfn.XLOOKUP(Dataset!B23,'OMX Stockholm Historical Data'!$A$2:$A$3477,'OMX Stockholm Historical Data'!$G$2:$G$3477))))</f>
        <v>-5.4999999999999997E-3</v>
      </c>
      <c r="L23" s="116">
        <v>1</v>
      </c>
      <c r="M23" s="116">
        <f>IF($AI23=M$1,1,0)</f>
        <v>0</v>
      </c>
      <c r="N23" s="116">
        <f>IF($AI23=N$1,1,0)</f>
        <v>0</v>
      </c>
      <c r="O23" s="116">
        <f>IF($AI23=O$1,1,0)</f>
        <v>0</v>
      </c>
      <c r="P23" s="116">
        <f>IF($AI23=P$1,1,0)</f>
        <v>1</v>
      </c>
      <c r="Q23" s="116">
        <f>IF($AI23=Q$1,1,0)</f>
        <v>0</v>
      </c>
      <c r="R23" s="116">
        <f>IF($AI23=R$1,1,0)</f>
        <v>0</v>
      </c>
      <c r="S23" s="116">
        <f>IF($AI23=S$1,1,0)</f>
        <v>0</v>
      </c>
      <c r="T23" s="39">
        <f>IF($AI23=T$1,1,0)</f>
        <v>0</v>
      </c>
      <c r="AG23" s="4">
        <v>56</v>
      </c>
      <c r="AH23" t="str">
        <f>IF(AU23="NORWAY","NOK",IF(AU23="FINLAND","EUR",IF(AU23="SWEDEN","SEK","DKK")))</f>
        <v>SEK</v>
      </c>
      <c r="AI23" t="s">
        <v>38</v>
      </c>
      <c r="AN23" t="str">
        <f>IF(D23&gt;=0,"1","0")</f>
        <v>0</v>
      </c>
      <c r="AO23" s="5">
        <f>IF(AX23&lt;&gt;"",G23/H23,"")</f>
        <v>1.0552207138699561</v>
      </c>
      <c r="AP23">
        <f>A23-1</f>
        <v>9</v>
      </c>
      <c r="AS23">
        <f>_xlfn.XLOOKUP(C23,'Company age'!$A$2:$A$15,'Company age'!$B$2:$B$15)</f>
        <v>13</v>
      </c>
      <c r="AU23" t="s">
        <v>80</v>
      </c>
      <c r="AW23" s="3">
        <f>BT23*(1+BV23)</f>
        <v>56.633962240240002</v>
      </c>
      <c r="AX23">
        <v>562</v>
      </c>
      <c r="BC23">
        <f ca="1">ROUND(NORMINV(RAND(),$BA$5,500),0)</f>
        <v>917</v>
      </c>
      <c r="BH23" s="2">
        <v>-1.886792421</v>
      </c>
      <c r="BI23" s="2">
        <v>1.1320754289999999</v>
      </c>
      <c r="BJ23" s="2">
        <v>-8.6792449949999995</v>
      </c>
      <c r="BL23" t="s">
        <v>720</v>
      </c>
      <c r="BM23" t="s">
        <v>721</v>
      </c>
      <c r="BN23" t="s">
        <v>80</v>
      </c>
      <c r="BO23" t="s">
        <v>38</v>
      </c>
      <c r="BP23" t="s">
        <v>25</v>
      </c>
      <c r="BQ23" t="s">
        <v>75</v>
      </c>
      <c r="BR23" t="s">
        <v>27</v>
      </c>
      <c r="BS23" s="4">
        <v>532.59</v>
      </c>
      <c r="BT23" s="4">
        <v>56</v>
      </c>
      <c r="BU23" s="5">
        <f t="shared" si="0"/>
        <v>-1.8867924210000001E-2</v>
      </c>
      <c r="BV23" s="5">
        <f t="shared" si="0"/>
        <v>1.1320754289999999E-2</v>
      </c>
      <c r="BW23" s="5">
        <f t="shared" si="0"/>
        <v>-8.6792449949999989E-2</v>
      </c>
      <c r="BX23" s="4"/>
      <c r="BY23" s="4"/>
      <c r="BZ23" s="4"/>
      <c r="CA23" s="4">
        <v>28.016999999999999</v>
      </c>
    </row>
    <row r="24" spans="1:79" x14ac:dyDescent="0.15">
      <c r="A24" s="107">
        <v>10</v>
      </c>
      <c r="B24" s="108">
        <v>38638</v>
      </c>
      <c r="C24" s="109">
        <v>2005</v>
      </c>
      <c r="D24" s="110">
        <f>_xlfn.XLOOKUP(AP24,'Sentiment index'!$E$2:$E$169,'Sentiment index'!$A$2:$A$169)</f>
        <v>-7.7263600000000002E-2</v>
      </c>
      <c r="E24" s="111">
        <v>14.282201745980966</v>
      </c>
      <c r="F24" s="112">
        <f>(AW24-BT24)/BT24</f>
        <v>7.3529410359999992E-2</v>
      </c>
      <c r="G24" s="113">
        <v>27</v>
      </c>
      <c r="H24" s="111">
        <v>79.5321</v>
      </c>
      <c r="I24" s="114">
        <f>IF(AH24="NOK",AG24, IF(AH24="EUR", _xlfn.XLOOKUP(C24,'Exchange rates'!$A$3:$A$16,'Exchange rates'!$B$3:$B$16)*AG24,IF(AH24="SEK", _xlfn.XLOOKUP(C24,'Exchange rates'!$A$3:$A$16,'Exchange rates'!$C$3:$C$16)*Dataset!AG24,_xlfn.XLOOKUP(Dataset!C24,'Exchange rates'!$A$3:$A$16,'Exchange rates'!$D$3:$D$16)*Dataset!AG24)))</f>
        <v>30</v>
      </c>
      <c r="J24" s="115">
        <f t="shared" si="1"/>
        <v>7.7029410359999995E-2</v>
      </c>
      <c r="K24" s="112">
        <f>IF(AU24="NORWAY",_xlfn.XLOOKUP(B24,'Oslo OBX Historical Data'!$A$2:$A$3477,'Oslo OBX Historical Data'!$G$2:$G$3477),IF(AU24="FINLAND",_xlfn.XLOOKUP(B24,'OMX Helsinki Historical Data'!$A$2:$A$3479,'OMX Helsinki Historical Data'!$G$2:$G$3479),IF(AU24="DENMARK",_xlfn.XLOOKUP(B24,'OMX Copenhagen All shares Histo'!$A$2:$A$3461,'OMX Copenhagen All shares Histo'!$G$2:$G$3461),_xlfn.XLOOKUP(Dataset!B24,'OMX Stockholm Historical Data'!$A$2:$A$3477,'OMX Stockholm Historical Data'!$G$2:$G$3477))))</f>
        <v>-3.5000000000000001E-3</v>
      </c>
      <c r="L24" s="116">
        <v>1</v>
      </c>
      <c r="M24" s="116">
        <f>IF($AI24=M$1,1,0)</f>
        <v>0</v>
      </c>
      <c r="N24" s="116">
        <f>IF($AI24=N$1,1,0)</f>
        <v>0</v>
      </c>
      <c r="O24" s="116">
        <f>IF($AI24=O$1,1,0)</f>
        <v>1</v>
      </c>
      <c r="P24" s="116">
        <f>IF($AI24=P$1,1,0)</f>
        <v>0</v>
      </c>
      <c r="Q24" s="116">
        <f>IF($AI24=Q$1,1,0)</f>
        <v>0</v>
      </c>
      <c r="R24" s="116">
        <f>IF($AI24=R$1,1,0)</f>
        <v>0</v>
      </c>
      <c r="S24" s="116">
        <f>IF($AI24=S$1,1,0)</f>
        <v>0</v>
      </c>
      <c r="T24" s="39">
        <f>IF($AI24=T$1,1,0)</f>
        <v>0</v>
      </c>
      <c r="AG24" s="4">
        <v>30</v>
      </c>
      <c r="AH24" t="str">
        <f>IF(AU24="NORWAY","NOK",IF(AU24="FINLAND","EUR",IF(AU24="SWEDEN","SEK","DKK")))</f>
        <v>NOK</v>
      </c>
      <c r="AI24" t="s">
        <v>45</v>
      </c>
      <c r="AN24" t="str">
        <f>IF(D24&gt;=0,"1","0")</f>
        <v>0</v>
      </c>
      <c r="AO24" s="5">
        <f>IF(AX24&lt;&gt;"",G24/H24,"")</f>
        <v>0.33948556620534348</v>
      </c>
      <c r="AP24">
        <f>A24-1</f>
        <v>9</v>
      </c>
      <c r="AS24">
        <f>_xlfn.XLOOKUP(C24,'Company age'!$A$2:$A$15,'Company age'!$B$2:$B$15)</f>
        <v>13</v>
      </c>
      <c r="AU24" t="s">
        <v>44</v>
      </c>
      <c r="AW24" s="3">
        <f>BT24*(1+BV24)</f>
        <v>32.2058823108</v>
      </c>
      <c r="AX24">
        <v>27</v>
      </c>
      <c r="BC24">
        <f ca="1">ROUND(NORMINV(RAND(),$BA$5,500),0)</f>
        <v>1653</v>
      </c>
      <c r="BH24" s="2">
        <v>10.294117930000001</v>
      </c>
      <c r="BI24" s="2">
        <v>7.3529410359999998</v>
      </c>
      <c r="BJ24" s="2">
        <v>11.764705660000001</v>
      </c>
      <c r="BL24" t="s">
        <v>1309</v>
      </c>
      <c r="BM24" t="s">
        <v>1310</v>
      </c>
      <c r="BN24" t="s">
        <v>44</v>
      </c>
      <c r="BO24" t="s">
        <v>45</v>
      </c>
      <c r="BP24" t="s">
        <v>25</v>
      </c>
      <c r="BQ24" t="s">
        <v>75</v>
      </c>
      <c r="BR24" t="s">
        <v>27</v>
      </c>
      <c r="BS24" s="4">
        <v>79.5321</v>
      </c>
      <c r="BT24" s="4">
        <v>30</v>
      </c>
      <c r="BU24" s="5">
        <f t="shared" si="0"/>
        <v>0.1029411793</v>
      </c>
      <c r="BV24" s="5">
        <f t="shared" si="0"/>
        <v>7.3529410359999992E-2</v>
      </c>
      <c r="BW24" s="5">
        <f t="shared" si="0"/>
        <v>0.11764705660000001</v>
      </c>
      <c r="BX24" s="4"/>
      <c r="BY24" s="4"/>
      <c r="BZ24" s="4"/>
      <c r="CA24" s="4">
        <v>9.6180000000000003</v>
      </c>
    </row>
    <row r="25" spans="1:79" x14ac:dyDescent="0.15">
      <c r="A25" s="107">
        <v>10</v>
      </c>
      <c r="B25" s="108">
        <v>38639</v>
      </c>
      <c r="C25" s="109">
        <v>2005</v>
      </c>
      <c r="D25" s="110">
        <f>_xlfn.XLOOKUP(AP25,'Sentiment index'!$E$2:$E$169,'Sentiment index'!$A$2:$A$169)</f>
        <v>-7.7263600000000002E-2</v>
      </c>
      <c r="E25" s="111">
        <v>14.068337932220206</v>
      </c>
      <c r="F25" s="112">
        <f>(AW25-BT25)/BT25</f>
        <v>6.4705882069999943E-2</v>
      </c>
      <c r="G25" s="113">
        <v>4674</v>
      </c>
      <c r="H25" s="111">
        <v>6648.91</v>
      </c>
      <c r="I25" s="114">
        <f>IF(AH25="NOK",AG25, IF(AH25="EUR", _xlfn.XLOOKUP(C25,'Exchange rates'!$A$3:$A$16,'Exchange rates'!$B$3:$B$16)*AG25,IF(AH25="SEK", _xlfn.XLOOKUP(C25,'Exchange rates'!$A$3:$A$16,'Exchange rates'!$C$3:$C$16)*Dataset!AG25,_xlfn.XLOOKUP(Dataset!C25,'Exchange rates'!$A$3:$A$16,'Exchange rates'!$D$3:$D$16)*Dataset!AG25)))</f>
        <v>247.33602000000002</v>
      </c>
      <c r="J25" s="115">
        <f t="shared" si="1"/>
        <v>8.6705882069999934E-2</v>
      </c>
      <c r="K25" s="112">
        <f>IF(AU25="NORWAY",_xlfn.XLOOKUP(B25,'Oslo OBX Historical Data'!$A$2:$A$3477,'Oslo OBX Historical Data'!$G$2:$G$3477),IF(AU25="FINLAND",_xlfn.XLOOKUP(B25,'OMX Helsinki Historical Data'!$A$2:$A$3479,'OMX Helsinki Historical Data'!$G$2:$G$3479),IF(AU25="DENMARK",_xlfn.XLOOKUP(B25,'OMX Copenhagen All shares Histo'!$A$2:$A$3461,'OMX Copenhagen All shares Histo'!$G$2:$G$3461),_xlfn.XLOOKUP(Dataset!B25,'OMX Stockholm Historical Data'!$A$2:$A$3477,'OMX Stockholm Historical Data'!$G$2:$G$3477))))</f>
        <v>-2.1999999999999999E-2</v>
      </c>
      <c r="L25" s="116">
        <v>1</v>
      </c>
      <c r="M25" s="116">
        <f>IF($AI25=M$1,1,0)</f>
        <v>0</v>
      </c>
      <c r="N25" s="116">
        <f>IF($AI25=N$1,1,0)</f>
        <v>0</v>
      </c>
      <c r="O25" s="116">
        <f>IF($AI25=O$1,1,0)</f>
        <v>1</v>
      </c>
      <c r="P25" s="116">
        <f>IF($AI25=P$1,1,0)</f>
        <v>0</v>
      </c>
      <c r="Q25" s="116">
        <f>IF($AI25=Q$1,1,0)</f>
        <v>0</v>
      </c>
      <c r="R25" s="116">
        <f>IF($AI25=R$1,1,0)</f>
        <v>0</v>
      </c>
      <c r="S25" s="116">
        <f>IF($AI25=S$1,1,0)</f>
        <v>0</v>
      </c>
      <c r="T25" s="39">
        <f>IF($AI25=T$1,1,0)</f>
        <v>0</v>
      </c>
      <c r="AG25" s="4">
        <v>230</v>
      </c>
      <c r="AH25" t="str">
        <f>IF(AU25="NORWAY","NOK",IF(AU25="FINLAND","EUR",IF(AU25="SWEDEN","SEK","DKK")))</f>
        <v>DKK</v>
      </c>
      <c r="AI25" t="s">
        <v>45</v>
      </c>
      <c r="AN25" t="str">
        <f>IF(D25&gt;=0,"1","0")</f>
        <v>0</v>
      </c>
      <c r="AO25" s="5">
        <f>IF(AX25&lt;&gt;"",G25/H25,"")</f>
        <v>0.70297236689923615</v>
      </c>
      <c r="AP25">
        <f>A25-1</f>
        <v>9</v>
      </c>
      <c r="AS25">
        <f>_xlfn.XLOOKUP(C25,'Company age'!$A$2:$A$15,'Company age'!$B$2:$B$15)</f>
        <v>13</v>
      </c>
      <c r="AU25" t="s">
        <v>23</v>
      </c>
      <c r="AW25" s="3">
        <f>BT25*(1+BV25)</f>
        <v>244.88235287609999</v>
      </c>
      <c r="AX25">
        <v>4674</v>
      </c>
      <c r="BC25">
        <f ca="1">ROUND(NORMINV(RAND(),$BA$5,500),0)</f>
        <v>731</v>
      </c>
      <c r="BH25" s="2">
        <v>2.9411764140000001</v>
      </c>
      <c r="BI25" s="2">
        <v>6.4705882069999996</v>
      </c>
      <c r="BJ25" s="2">
        <v>7.6470589640000002</v>
      </c>
      <c r="BL25" t="s">
        <v>68</v>
      </c>
      <c r="BM25" t="s">
        <v>69</v>
      </c>
      <c r="BN25" t="s">
        <v>23</v>
      </c>
      <c r="BO25" t="s">
        <v>45</v>
      </c>
      <c r="BP25" t="s">
        <v>25</v>
      </c>
      <c r="BQ25" t="s">
        <v>46</v>
      </c>
      <c r="BR25" t="s">
        <v>27</v>
      </c>
      <c r="BS25" s="4">
        <v>6648.91</v>
      </c>
      <c r="BT25" s="4">
        <v>230</v>
      </c>
      <c r="BU25" s="5">
        <f t="shared" si="0"/>
        <v>2.9411764140000001E-2</v>
      </c>
      <c r="BV25" s="5">
        <f t="shared" si="0"/>
        <v>6.4705882069999998E-2</v>
      </c>
      <c r="BW25" s="5">
        <f t="shared" si="0"/>
        <v>7.6470589640000003E-2</v>
      </c>
      <c r="BX25" s="4">
        <v>165.75</v>
      </c>
      <c r="BY25" s="4">
        <v>360.18362430000002</v>
      </c>
      <c r="BZ25" s="4">
        <v>162.4</v>
      </c>
      <c r="CA25" s="4">
        <v>68</v>
      </c>
    </row>
    <row r="26" spans="1:79" x14ac:dyDescent="0.15">
      <c r="A26" s="107">
        <v>10</v>
      </c>
      <c r="B26" s="108">
        <v>38646</v>
      </c>
      <c r="C26" s="109">
        <v>2005</v>
      </c>
      <c r="D26" s="110">
        <f>_xlfn.XLOOKUP(AP26,'Sentiment index'!$E$2:$E$169,'Sentiment index'!$A$2:$A$169)</f>
        <v>-7.7263600000000002E-2</v>
      </c>
      <c r="E26" s="111">
        <v>14.97249399252081</v>
      </c>
      <c r="F26" s="112">
        <f>(AW26-BT26)/BT26</f>
        <v>-9.7777776720000042E-2</v>
      </c>
      <c r="G26" s="113">
        <v>407</v>
      </c>
      <c r="H26" s="111">
        <v>2498.4299999999998</v>
      </c>
      <c r="I26" s="114">
        <f>IF(AH26="NOK",AG26, IF(AH26="EUR", _xlfn.XLOOKUP(C26,'Exchange rates'!$A$3:$A$16,'Exchange rates'!$B$3:$B$16)*AG26,IF(AH26="SEK", _xlfn.XLOOKUP(C26,'Exchange rates'!$A$3:$A$16,'Exchange rates'!$C$3:$C$16)*Dataset!AG26,_xlfn.XLOOKUP(Dataset!C26,'Exchange rates'!$A$3:$A$16,'Exchange rates'!$D$3:$D$16)*Dataset!AG26)))</f>
        <v>36.85</v>
      </c>
      <c r="J26" s="115">
        <f t="shared" si="1"/>
        <v>-0.12997777672000005</v>
      </c>
      <c r="K26" s="112">
        <f>IF(AU26="NORWAY",_xlfn.XLOOKUP(B26,'Oslo OBX Historical Data'!$A$2:$A$3477,'Oslo OBX Historical Data'!$G$2:$G$3477),IF(AU26="FINLAND",_xlfn.XLOOKUP(B26,'OMX Helsinki Historical Data'!$A$2:$A$3479,'OMX Helsinki Historical Data'!$G$2:$G$3479),IF(AU26="DENMARK",_xlfn.XLOOKUP(B26,'OMX Copenhagen All shares Histo'!$A$2:$A$3461,'OMX Copenhagen All shares Histo'!$G$2:$G$3461),_xlfn.XLOOKUP(Dataset!B26,'OMX Stockholm Historical Data'!$A$2:$A$3477,'OMX Stockholm Historical Data'!$G$2:$G$3477))))</f>
        <v>3.2199999999999999E-2</v>
      </c>
      <c r="L26" s="116">
        <v>1</v>
      </c>
      <c r="M26" s="116">
        <f>IF($AI26=M$1,1,0)</f>
        <v>1</v>
      </c>
      <c r="N26" s="116">
        <f>IF($AI26=N$1,1,0)</f>
        <v>0</v>
      </c>
      <c r="O26" s="116">
        <f>IF($AI26=O$1,1,0)</f>
        <v>0</v>
      </c>
      <c r="P26" s="116">
        <f>IF($AI26=P$1,1,0)</f>
        <v>0</v>
      </c>
      <c r="Q26" s="116">
        <f>IF($AI26=Q$1,1,0)</f>
        <v>0</v>
      </c>
      <c r="R26" s="116">
        <f>IF($AI26=R$1,1,0)</f>
        <v>0</v>
      </c>
      <c r="S26" s="116">
        <f>IF($AI26=S$1,1,0)</f>
        <v>0</v>
      </c>
      <c r="T26" s="39">
        <f>IF($AI26=T$1,1,0)</f>
        <v>0</v>
      </c>
      <c r="AG26" s="4">
        <v>36.85</v>
      </c>
      <c r="AH26" t="str">
        <f>IF(AU26="NORWAY","NOK",IF(AU26="FINLAND","EUR",IF(AU26="SWEDEN","SEK","DKK")))</f>
        <v>NOK</v>
      </c>
      <c r="AI26" t="s">
        <v>53</v>
      </c>
      <c r="AN26" t="str">
        <f>IF(D26&gt;=0,"1","0")</f>
        <v>0</v>
      </c>
      <c r="AO26" s="5">
        <f>IF(AX26&lt;&gt;"",G26/H26,"")</f>
        <v>0.16290230264606173</v>
      </c>
      <c r="AP26">
        <f>A26-1</f>
        <v>9</v>
      </c>
      <c r="AS26">
        <f>_xlfn.XLOOKUP(C26,'Company age'!$A$2:$A$15,'Company age'!$B$2:$B$15)</f>
        <v>13</v>
      </c>
      <c r="AU26" t="s">
        <v>44</v>
      </c>
      <c r="AW26" s="3">
        <f>BT26*(1+BV26)</f>
        <v>33.246888927868</v>
      </c>
      <c r="AX26">
        <v>407</v>
      </c>
      <c r="BC26">
        <f ca="1">ROUND(NORMINV(RAND(),$BA$5,500),0)</f>
        <v>1896</v>
      </c>
      <c r="BH26" s="2">
        <v>1.111111164</v>
      </c>
      <c r="BI26" s="2">
        <v>-9.7777776719999991</v>
      </c>
      <c r="BJ26" s="2">
        <v>-34.44444275</v>
      </c>
      <c r="BL26" t="s">
        <v>250</v>
      </c>
      <c r="BM26" t="s">
        <v>251</v>
      </c>
      <c r="BN26" t="s">
        <v>44</v>
      </c>
      <c r="BO26" t="s">
        <v>53</v>
      </c>
      <c r="BP26" t="s">
        <v>25</v>
      </c>
      <c r="BQ26" t="s">
        <v>146</v>
      </c>
      <c r="BR26" t="s">
        <v>27</v>
      </c>
      <c r="BS26" s="4">
        <v>2498.4299999999998</v>
      </c>
      <c r="BT26" s="4">
        <v>36.85</v>
      </c>
      <c r="BU26" s="5">
        <f t="shared" si="0"/>
        <v>1.1111111639999999E-2</v>
      </c>
      <c r="BV26" s="5">
        <f t="shared" si="0"/>
        <v>-9.7777776719999987E-2</v>
      </c>
      <c r="BW26" s="5">
        <f t="shared" si="0"/>
        <v>-0.34444442749999998</v>
      </c>
      <c r="BX26" s="4"/>
      <c r="BY26" s="4"/>
      <c r="BZ26" s="4"/>
      <c r="CA26" s="4">
        <v>0</v>
      </c>
    </row>
    <row r="27" spans="1:79" x14ac:dyDescent="0.15">
      <c r="A27" s="107">
        <v>10</v>
      </c>
      <c r="B27" s="108">
        <v>38646</v>
      </c>
      <c r="C27" s="109">
        <v>2005</v>
      </c>
      <c r="D27" s="110">
        <f>_xlfn.XLOOKUP(AP27,'Sentiment index'!$E$2:$E$169,'Sentiment index'!$A$2:$A$169)</f>
        <v>-7.7263600000000002E-2</v>
      </c>
      <c r="E27" s="111">
        <v>13.588509381542057</v>
      </c>
      <c r="F27" s="112">
        <f>(AW27-BT27)/BT27</f>
        <v>4.9999999999999481E-3</v>
      </c>
      <c r="G27" s="113">
        <v>101</v>
      </c>
      <c r="H27" s="111">
        <v>156.42500000000001</v>
      </c>
      <c r="I27" s="114">
        <f>IF(AH27="NOK",AG27, IF(AH27="EUR", _xlfn.XLOOKUP(C27,'Exchange rates'!$A$3:$A$16,'Exchange rates'!$B$3:$B$16)*AG27,IF(AH27="SEK", _xlfn.XLOOKUP(C27,'Exchange rates'!$A$3:$A$16,'Exchange rates'!$C$3:$C$16)*Dataset!AG27,_xlfn.XLOOKUP(Dataset!C27,'Exchange rates'!$A$3:$A$16,'Exchange rates'!$D$3:$D$16)*Dataset!AG27)))</f>
        <v>42.320515999999998</v>
      </c>
      <c r="J27" s="115">
        <f t="shared" si="1"/>
        <v>3.0999999999999483E-3</v>
      </c>
      <c r="K27" s="112">
        <f>IF(AU27="NORWAY",_xlfn.XLOOKUP(B27,'Oslo OBX Historical Data'!$A$2:$A$3477,'Oslo OBX Historical Data'!$G$2:$G$3477),IF(AU27="FINLAND",_xlfn.XLOOKUP(B27,'OMX Helsinki Historical Data'!$A$2:$A$3479,'OMX Helsinki Historical Data'!$G$2:$G$3479),IF(AU27="DENMARK",_xlfn.XLOOKUP(B27,'OMX Copenhagen All shares Histo'!$A$2:$A$3461,'OMX Copenhagen All shares Histo'!$G$2:$G$3461),_xlfn.XLOOKUP(Dataset!B27,'OMX Stockholm Historical Data'!$A$2:$A$3477,'OMX Stockholm Historical Data'!$G$2:$G$3477))))</f>
        <v>1.9E-3</v>
      </c>
      <c r="L27" s="116">
        <v>1</v>
      </c>
      <c r="M27" s="116">
        <f>IF($AI27=M$1,1,0)</f>
        <v>0</v>
      </c>
      <c r="N27" s="116">
        <f>IF($AI27=N$1,1,0)</f>
        <v>0</v>
      </c>
      <c r="O27" s="116">
        <f>IF($AI27=O$1,1,0)</f>
        <v>0</v>
      </c>
      <c r="P27" s="116">
        <f>IF($AI27=P$1,1,0)</f>
        <v>0</v>
      </c>
      <c r="Q27" s="116">
        <f>IF($AI27=Q$1,1,0)</f>
        <v>0</v>
      </c>
      <c r="R27" s="116">
        <f>IF($AI27=R$1,1,0)</f>
        <v>1</v>
      </c>
      <c r="S27" s="116">
        <f>IF($AI27=S$1,1,0)</f>
        <v>0</v>
      </c>
      <c r="T27" s="39">
        <f>IF($AI27=T$1,1,0)</f>
        <v>0</v>
      </c>
      <c r="AG27" s="4">
        <v>49</v>
      </c>
      <c r="AH27" t="str">
        <f>IF(AU27="NORWAY","NOK",IF(AU27="FINLAND","EUR",IF(AU27="SWEDEN","SEK","DKK")))</f>
        <v>SEK</v>
      </c>
      <c r="AI27" t="s">
        <v>152</v>
      </c>
      <c r="AN27" t="str">
        <f>IF(D27&gt;=0,"1","0")</f>
        <v>0</v>
      </c>
      <c r="AO27" s="5">
        <f>IF(AX27&lt;&gt;"",G27/H27,"")</f>
        <v>0.64567684193703045</v>
      </c>
      <c r="AP27">
        <f>A27-1</f>
        <v>9</v>
      </c>
      <c r="AS27">
        <f>_xlfn.XLOOKUP(C27,'Company age'!$A$2:$A$15,'Company age'!$B$2:$B$15)</f>
        <v>13</v>
      </c>
      <c r="AU27" t="s">
        <v>80</v>
      </c>
      <c r="AW27" s="3">
        <f>BT27*(1+BV27)</f>
        <v>49.244999999999997</v>
      </c>
      <c r="AX27">
        <v>101</v>
      </c>
      <c r="BC27">
        <f ca="1">ROUND(NORMINV(RAND(),$BA$5,500),0)</f>
        <v>1636</v>
      </c>
      <c r="BH27" s="2">
        <v>0.5</v>
      </c>
      <c r="BI27" s="2">
        <v>0.5</v>
      </c>
      <c r="BJ27" s="2">
        <v>1</v>
      </c>
      <c r="BL27" t="s">
        <v>1114</v>
      </c>
      <c r="BM27" t="s">
        <v>1115</v>
      </c>
      <c r="BN27" t="s">
        <v>80</v>
      </c>
      <c r="BO27" t="s">
        <v>152</v>
      </c>
      <c r="BP27" t="s">
        <v>25</v>
      </c>
      <c r="BQ27" t="s">
        <v>1066</v>
      </c>
      <c r="BR27" t="s">
        <v>27</v>
      </c>
      <c r="BS27" s="4">
        <v>156.42500000000001</v>
      </c>
      <c r="BT27" s="4">
        <v>49</v>
      </c>
      <c r="BU27" s="5">
        <f t="shared" si="0"/>
        <v>5.0000000000000001E-3</v>
      </c>
      <c r="BV27" s="5">
        <f t="shared" si="0"/>
        <v>5.0000000000000001E-3</v>
      </c>
      <c r="BW27" s="5">
        <f t="shared" si="0"/>
        <v>0.01</v>
      </c>
      <c r="BX27" s="4"/>
      <c r="BY27" s="4"/>
      <c r="BZ27" s="4"/>
      <c r="CA27" s="4">
        <v>12.4092</v>
      </c>
    </row>
    <row r="28" spans="1:79" x14ac:dyDescent="0.15">
      <c r="A28" s="107">
        <v>10</v>
      </c>
      <c r="B28" s="108">
        <v>38649</v>
      </c>
      <c r="C28" s="109">
        <v>2005</v>
      </c>
      <c r="D28" s="110">
        <f>_xlfn.XLOOKUP(AP28,'Sentiment index'!$E$2:$E$169,'Sentiment index'!$A$2:$A$169)</f>
        <v>-7.7263600000000002E-2</v>
      </c>
      <c r="E28" s="111">
        <v>14.354629097518414</v>
      </c>
      <c r="F28" s="112">
        <f>(AW28-BT28)/BT28</f>
        <v>9.1836709979999848E-2</v>
      </c>
      <c r="G28" s="113">
        <v>4361</v>
      </c>
      <c r="H28" s="111">
        <v>1504.1</v>
      </c>
      <c r="I28" s="114">
        <f>IF(AH28="NOK",AG28, IF(AH28="EUR", _xlfn.XLOOKUP(C28,'Exchange rates'!$A$3:$A$16,'Exchange rates'!$B$3:$B$16)*AG28,IF(AH28="SEK", _xlfn.XLOOKUP(C28,'Exchange rates'!$A$3:$A$16,'Exchange rates'!$C$3:$C$16)*Dataset!AG28,_xlfn.XLOOKUP(Dataset!C28,'Exchange rates'!$A$3:$A$16,'Exchange rates'!$D$3:$D$16)*Dataset!AG28)))</f>
        <v>44</v>
      </c>
      <c r="J28" s="115">
        <f t="shared" si="1"/>
        <v>0.10203670997999985</v>
      </c>
      <c r="K28" s="112">
        <f>IF(AU28="NORWAY",_xlfn.XLOOKUP(B28,'Oslo OBX Historical Data'!$A$2:$A$3477,'Oslo OBX Historical Data'!$G$2:$G$3477),IF(AU28="FINLAND",_xlfn.XLOOKUP(B28,'OMX Helsinki Historical Data'!$A$2:$A$3479,'OMX Helsinki Historical Data'!$G$2:$G$3479),IF(AU28="DENMARK",_xlfn.XLOOKUP(B28,'OMX Copenhagen All shares Histo'!$A$2:$A$3461,'OMX Copenhagen All shares Histo'!$G$2:$G$3461),_xlfn.XLOOKUP(Dataset!B28,'OMX Stockholm Historical Data'!$A$2:$A$3477,'OMX Stockholm Historical Data'!$G$2:$G$3477))))</f>
        <v>-1.0200000000000001E-2</v>
      </c>
      <c r="L28" s="116">
        <v>1</v>
      </c>
      <c r="M28" s="116">
        <f>IF($AI28=M$1,1,0)</f>
        <v>0</v>
      </c>
      <c r="N28" s="116">
        <f>IF($AI28=N$1,1,0)</f>
        <v>0</v>
      </c>
      <c r="O28" s="116">
        <f>IF($AI28=O$1,1,0)</f>
        <v>0</v>
      </c>
      <c r="P28" s="116">
        <f>IF($AI28=P$1,1,0)</f>
        <v>0</v>
      </c>
      <c r="Q28" s="116">
        <f>IF($AI28=Q$1,1,0)</f>
        <v>1</v>
      </c>
      <c r="R28" s="116">
        <f>IF($AI28=R$1,1,0)</f>
        <v>0</v>
      </c>
      <c r="S28" s="116">
        <f>IF($AI28=S$1,1,0)</f>
        <v>0</v>
      </c>
      <c r="T28" s="39">
        <f>IF($AI28=T$1,1,0)</f>
        <v>0</v>
      </c>
      <c r="AG28" s="4">
        <v>44</v>
      </c>
      <c r="AH28" t="str">
        <f>IF(AU28="NORWAY","NOK",IF(AU28="FINLAND","EUR",IF(AU28="SWEDEN","SEK","DKK")))</f>
        <v>NOK</v>
      </c>
      <c r="AI28" t="s">
        <v>32</v>
      </c>
      <c r="AN28" t="str">
        <f>IF(D28&gt;=0,"1","0")</f>
        <v>0</v>
      </c>
      <c r="AO28" s="5">
        <f>IF(AX28&lt;&gt;"",G28/H28,"")</f>
        <v>2.8994082840236688</v>
      </c>
      <c r="AP28">
        <f>A28-1</f>
        <v>9</v>
      </c>
      <c r="AS28">
        <f>_xlfn.XLOOKUP(C28,'Company age'!$A$2:$A$15,'Company age'!$B$2:$B$15)</f>
        <v>13</v>
      </c>
      <c r="AU28" t="s">
        <v>44</v>
      </c>
      <c r="AW28" s="3">
        <f>BT28*(1+BV28)</f>
        <v>48.040815239119993</v>
      </c>
      <c r="AX28">
        <v>4361</v>
      </c>
      <c r="BC28">
        <f ca="1">ROUND(NORMINV(RAND(),$BA$5,500),0)</f>
        <v>1403</v>
      </c>
      <c r="BH28" s="2">
        <v>4.6938753130000004</v>
      </c>
      <c r="BI28" s="2">
        <v>9.1836709980000002</v>
      </c>
      <c r="BJ28" s="2">
        <v>12.346936230000001</v>
      </c>
      <c r="BL28" t="s">
        <v>331</v>
      </c>
      <c r="BM28" t="s">
        <v>332</v>
      </c>
      <c r="BN28" t="s">
        <v>44</v>
      </c>
      <c r="BO28" t="s">
        <v>32</v>
      </c>
      <c r="BP28" t="s">
        <v>25</v>
      </c>
      <c r="BQ28" t="s">
        <v>75</v>
      </c>
      <c r="BR28" t="s">
        <v>27</v>
      </c>
      <c r="BS28" s="4">
        <v>1504.1</v>
      </c>
      <c r="BT28" s="4">
        <v>44</v>
      </c>
      <c r="BU28" s="5">
        <f t="shared" si="0"/>
        <v>4.6938753130000004E-2</v>
      </c>
      <c r="BV28" s="5">
        <f t="shared" si="0"/>
        <v>9.183670998E-2</v>
      </c>
      <c r="BW28" s="5">
        <f t="shared" si="0"/>
        <v>0.12346936230000001</v>
      </c>
      <c r="BX28" s="4"/>
      <c r="BY28" s="4"/>
      <c r="BZ28" s="4"/>
      <c r="CA28" s="4">
        <v>0</v>
      </c>
    </row>
    <row r="29" spans="1:79" x14ac:dyDescent="0.15">
      <c r="A29" s="107">
        <v>10</v>
      </c>
      <c r="B29" s="108">
        <v>38649</v>
      </c>
      <c r="C29" s="109">
        <v>2005</v>
      </c>
      <c r="D29" s="110">
        <f>_xlfn.XLOOKUP(AP29,'Sentiment index'!$E$2:$E$169,'Sentiment index'!$A$2:$A$169)</f>
        <v>-7.7263600000000002E-2</v>
      </c>
      <c r="E29" s="111">
        <v>13.066587590863952</v>
      </c>
      <c r="F29" s="112">
        <f>(AW29-BT29)/BT29</f>
        <v>0</v>
      </c>
      <c r="G29" s="113">
        <v>393</v>
      </c>
      <c r="H29" s="111">
        <v>60</v>
      </c>
      <c r="I29" s="114">
        <f>IF(AH29="NOK",AG29, IF(AH29="EUR", _xlfn.XLOOKUP(C29,'Exchange rates'!$A$3:$A$16,'Exchange rates'!$B$3:$B$16)*AG29,IF(AH29="SEK", _xlfn.XLOOKUP(C29,'Exchange rates'!$A$3:$A$16,'Exchange rates'!$C$3:$C$16)*Dataset!AG29,_xlfn.XLOOKUP(Dataset!C29,'Exchange rates'!$A$3:$A$16,'Exchange rates'!$D$3:$D$16)*Dataset!AG29)))</f>
        <v>15</v>
      </c>
      <c r="J29" s="115">
        <f t="shared" si="1"/>
        <v>1.0200000000000001E-2</v>
      </c>
      <c r="K29" s="112">
        <f>IF(AU29="NORWAY",_xlfn.XLOOKUP(B29,'Oslo OBX Historical Data'!$A$2:$A$3477,'Oslo OBX Historical Data'!$G$2:$G$3477),IF(AU29="FINLAND",_xlfn.XLOOKUP(B29,'OMX Helsinki Historical Data'!$A$2:$A$3479,'OMX Helsinki Historical Data'!$G$2:$G$3479),IF(AU29="DENMARK",_xlfn.XLOOKUP(B29,'OMX Copenhagen All shares Histo'!$A$2:$A$3461,'OMX Copenhagen All shares Histo'!$G$2:$G$3461),_xlfn.XLOOKUP(Dataset!B29,'OMX Stockholm Historical Data'!$A$2:$A$3477,'OMX Stockholm Historical Data'!$G$2:$G$3477))))</f>
        <v>-1.0200000000000001E-2</v>
      </c>
      <c r="L29" s="116">
        <v>1</v>
      </c>
      <c r="M29" s="116">
        <f>IF($AI29=M$1,1,0)</f>
        <v>0</v>
      </c>
      <c r="N29" s="116">
        <f>IF($AI29=N$1,1,0)</f>
        <v>0</v>
      </c>
      <c r="O29" s="116">
        <f>IF($AI29=O$1,1,0)</f>
        <v>0</v>
      </c>
      <c r="P29" s="116">
        <f>IF($AI29=P$1,1,0)</f>
        <v>0</v>
      </c>
      <c r="Q29" s="116">
        <f>IF($AI29=Q$1,1,0)</f>
        <v>0</v>
      </c>
      <c r="R29" s="116">
        <f>IF($AI29=R$1,1,0)</f>
        <v>1</v>
      </c>
      <c r="S29" s="116">
        <f>IF($AI29=S$1,1,0)</f>
        <v>0</v>
      </c>
      <c r="T29" s="39">
        <f>IF($AI29=T$1,1,0)</f>
        <v>0</v>
      </c>
      <c r="AG29" s="4">
        <v>15</v>
      </c>
      <c r="AH29" t="str">
        <f>IF(AU29="NORWAY","NOK",IF(AU29="FINLAND","EUR",IF(AU29="SWEDEN","SEK","DKK")))</f>
        <v>NOK</v>
      </c>
      <c r="AI29" t="s">
        <v>152</v>
      </c>
      <c r="AN29" t="str">
        <f>IF(D29&gt;=0,"1","0")</f>
        <v>0</v>
      </c>
      <c r="AO29" s="5">
        <f>IF(AX29&lt;&gt;"",G29/H29,"")</f>
        <v>6.55</v>
      </c>
      <c r="AP29">
        <f>A29-1</f>
        <v>9</v>
      </c>
      <c r="AS29">
        <f>_xlfn.XLOOKUP(C29,'Company age'!$A$2:$A$15,'Company age'!$B$2:$B$15)</f>
        <v>13</v>
      </c>
      <c r="AU29" t="s">
        <v>44</v>
      </c>
      <c r="AW29" s="3">
        <f>BT29*(1+BV29)</f>
        <v>15</v>
      </c>
      <c r="AX29">
        <v>393</v>
      </c>
      <c r="BC29">
        <f ca="1">ROUND(NORMINV(RAND(),$BA$5,500),0)</f>
        <v>84</v>
      </c>
      <c r="BH29" s="2">
        <v>1</v>
      </c>
      <c r="BI29" s="2">
        <v>0</v>
      </c>
      <c r="BJ29" s="2">
        <v>0.20000000300000001</v>
      </c>
      <c r="BL29" t="s">
        <v>1379</v>
      </c>
      <c r="BM29" t="s">
        <v>1380</v>
      </c>
      <c r="BN29" t="s">
        <v>44</v>
      </c>
      <c r="BO29" t="s">
        <v>152</v>
      </c>
      <c r="BP29" t="s">
        <v>25</v>
      </c>
      <c r="BQ29" t="s">
        <v>75</v>
      </c>
      <c r="BR29" t="s">
        <v>27</v>
      </c>
      <c r="BS29" s="4">
        <v>60</v>
      </c>
      <c r="BT29" s="4">
        <v>15</v>
      </c>
      <c r="BU29" s="5">
        <f t="shared" si="0"/>
        <v>0.01</v>
      </c>
      <c r="BV29" s="5">
        <f t="shared" si="0"/>
        <v>0</v>
      </c>
      <c r="BW29" s="5">
        <f t="shared" si="0"/>
        <v>2.0000000299999999E-3</v>
      </c>
      <c r="BX29" s="4"/>
      <c r="BY29" s="4"/>
      <c r="BZ29" s="4"/>
      <c r="CA29" s="4">
        <v>0</v>
      </c>
    </row>
    <row r="30" spans="1:79" x14ac:dyDescent="0.15">
      <c r="A30" s="107">
        <v>10</v>
      </c>
      <c r="B30" s="108">
        <v>38650</v>
      </c>
      <c r="C30" s="109">
        <v>2005</v>
      </c>
      <c r="D30" s="110">
        <f>_xlfn.XLOOKUP(AP30,'Sentiment index'!$E$2:$E$169,'Sentiment index'!$A$2:$A$169)</f>
        <v>-7.7263600000000002E-2</v>
      </c>
      <c r="E30" s="111">
        <v>13.067500202829013</v>
      </c>
      <c r="F30" s="112">
        <f>(AW30-BT30)/BT30</f>
        <v>0</v>
      </c>
      <c r="G30" s="113">
        <v>80</v>
      </c>
      <c r="H30" s="111">
        <v>4223</v>
      </c>
      <c r="I30" s="114">
        <f>IF(AH30="NOK",AG30, IF(AH30="EUR", _xlfn.XLOOKUP(C30,'Exchange rates'!$A$3:$A$16,'Exchange rates'!$B$3:$B$16)*AG30,IF(AH30="SEK", _xlfn.XLOOKUP(C30,'Exchange rates'!$A$3:$A$16,'Exchange rates'!$C$3:$C$16)*Dataset!AG30,_xlfn.XLOOKUP(Dataset!C30,'Exchange rates'!$A$3:$A$16,'Exchange rates'!$D$3:$D$16)*Dataset!AG30)))</f>
        <v>82</v>
      </c>
      <c r="J30" s="115">
        <f t="shared" si="1"/>
        <v>-2.7400000000000001E-2</v>
      </c>
      <c r="K30" s="112">
        <f>IF(AU30="NORWAY",_xlfn.XLOOKUP(B30,'Oslo OBX Historical Data'!$A$2:$A$3477,'Oslo OBX Historical Data'!$G$2:$G$3477),IF(AU30="FINLAND",_xlfn.XLOOKUP(B30,'OMX Helsinki Historical Data'!$A$2:$A$3479,'OMX Helsinki Historical Data'!$G$2:$G$3479),IF(AU30="DENMARK",_xlfn.XLOOKUP(B30,'OMX Copenhagen All shares Histo'!$A$2:$A$3461,'OMX Copenhagen All shares Histo'!$G$2:$G$3461),_xlfn.XLOOKUP(Dataset!B30,'OMX Stockholm Historical Data'!$A$2:$A$3477,'OMX Stockholm Historical Data'!$G$2:$G$3477))))</f>
        <v>2.7400000000000001E-2</v>
      </c>
      <c r="L30" s="116">
        <v>1</v>
      </c>
      <c r="M30" s="116">
        <f>IF($AI30=M$1,1,0)</f>
        <v>0</v>
      </c>
      <c r="N30" s="116">
        <f>IF($AI30=N$1,1,0)</f>
        <v>1</v>
      </c>
      <c r="O30" s="116">
        <f>IF($AI30=O$1,1,0)</f>
        <v>0</v>
      </c>
      <c r="P30" s="116">
        <f>IF($AI30=P$1,1,0)</f>
        <v>0</v>
      </c>
      <c r="Q30" s="116">
        <f>IF($AI30=Q$1,1,0)</f>
        <v>0</v>
      </c>
      <c r="R30" s="116">
        <f>IF($AI30=R$1,1,0)</f>
        <v>0</v>
      </c>
      <c r="S30" s="116">
        <f>IF($AI30=S$1,1,0)</f>
        <v>0</v>
      </c>
      <c r="T30" s="39">
        <f>IF($AI30=T$1,1,0)</f>
        <v>0</v>
      </c>
      <c r="AG30" s="4">
        <v>82</v>
      </c>
      <c r="AH30" t="str">
        <f>IF(AU30="NORWAY","NOK",IF(AU30="FINLAND","EUR",IF(AU30="SWEDEN","SEK","DKK")))</f>
        <v>NOK</v>
      </c>
      <c r="AI30" t="s">
        <v>96</v>
      </c>
      <c r="AN30" t="str">
        <f>IF(D30&gt;=0,"1","0")</f>
        <v>0</v>
      </c>
      <c r="AO30" s="5">
        <f>IF(AX30&lt;&gt;"",G30/H30,"")</f>
        <v>1.8943878759175942E-2</v>
      </c>
      <c r="AP30">
        <f>A30-1</f>
        <v>9</v>
      </c>
      <c r="AS30">
        <f>_xlfn.XLOOKUP(C30,'Company age'!$A$2:$A$15,'Company age'!$B$2:$B$15)</f>
        <v>13</v>
      </c>
      <c r="AU30" t="s">
        <v>44</v>
      </c>
      <c r="AW30" s="3">
        <f>BT30*(1+BV30)</f>
        <v>82</v>
      </c>
      <c r="AX30">
        <v>80</v>
      </c>
      <c r="BC30">
        <f ca="1">ROUND(NORMINV(RAND(),$BA$5,500),0)</f>
        <v>1132</v>
      </c>
      <c r="BH30" s="2">
        <v>2</v>
      </c>
      <c r="BI30" s="2">
        <v>0</v>
      </c>
      <c r="BJ30" s="2">
        <v>-0.25</v>
      </c>
      <c r="BL30" t="s">
        <v>114</v>
      </c>
      <c r="BM30" t="s">
        <v>115</v>
      </c>
      <c r="BN30" t="s">
        <v>44</v>
      </c>
      <c r="BO30" t="s">
        <v>96</v>
      </c>
      <c r="BP30" t="s">
        <v>25</v>
      </c>
      <c r="BQ30" t="s">
        <v>46</v>
      </c>
      <c r="BR30" t="s">
        <v>27</v>
      </c>
      <c r="BS30" s="4">
        <v>4223</v>
      </c>
      <c r="BT30" s="4">
        <v>82</v>
      </c>
      <c r="BU30" s="5">
        <f t="shared" si="0"/>
        <v>0.02</v>
      </c>
      <c r="BV30" s="5">
        <f t="shared" si="0"/>
        <v>0</v>
      </c>
      <c r="BW30" s="5">
        <f t="shared" si="0"/>
        <v>-2.5000000000000001E-3</v>
      </c>
      <c r="BX30" s="4"/>
      <c r="BY30" s="4"/>
      <c r="BZ30" s="4"/>
      <c r="CA30" s="4">
        <v>128.34800000000001</v>
      </c>
    </row>
    <row r="31" spans="1:79" x14ac:dyDescent="0.15">
      <c r="A31" s="107">
        <v>11</v>
      </c>
      <c r="B31" s="108">
        <v>38660</v>
      </c>
      <c r="C31" s="109">
        <v>2005</v>
      </c>
      <c r="D31" s="110">
        <f>_xlfn.XLOOKUP(AP31,'Sentiment index'!$E$2:$E$169,'Sentiment index'!$A$2:$A$169)</f>
        <v>-4.8474299999999998E-2</v>
      </c>
      <c r="E31" s="111">
        <v>10.998546187834789</v>
      </c>
      <c r="F31" s="112">
        <f>(AW31-BT31)/BT31</f>
        <v>6.7073197360000114E-2</v>
      </c>
      <c r="G31" s="113">
        <v>1523.1759844596395</v>
      </c>
      <c r="H31" s="111">
        <v>155.08600000000001</v>
      </c>
      <c r="I31" s="114">
        <f>IF(AH31="NOK",AG31, IF(AH31="EUR", _xlfn.XLOOKUP(C31,'Exchange rates'!$A$3:$A$16,'Exchange rates'!$B$3:$B$16)*AG31,IF(AH31="SEK", _xlfn.XLOOKUP(C31,'Exchange rates'!$A$3:$A$16,'Exchange rates'!$C$3:$C$16)*Dataset!AG31,_xlfn.XLOOKUP(Dataset!C31,'Exchange rates'!$A$3:$A$16,'Exchange rates'!$D$3:$D$16)*Dataset!AG31)))</f>
        <v>24.5</v>
      </c>
      <c r="J31" s="115">
        <f t="shared" si="1"/>
        <v>3.0273197360000115E-2</v>
      </c>
      <c r="K31" s="112">
        <f>IF(AU31="NORWAY",_xlfn.XLOOKUP(B31,'Oslo OBX Historical Data'!$A$2:$A$3477,'Oslo OBX Historical Data'!$G$2:$G$3477),IF(AU31="FINLAND",_xlfn.XLOOKUP(B31,'OMX Helsinki Historical Data'!$A$2:$A$3479,'OMX Helsinki Historical Data'!$G$2:$G$3479),IF(AU31="DENMARK",_xlfn.XLOOKUP(B31,'OMX Copenhagen All shares Histo'!$A$2:$A$3461,'OMX Copenhagen All shares Histo'!$G$2:$G$3461),_xlfn.XLOOKUP(Dataset!B31,'OMX Stockholm Historical Data'!$A$2:$A$3477,'OMX Stockholm Historical Data'!$G$2:$G$3477))))</f>
        <v>3.6799999999999999E-2</v>
      </c>
      <c r="L31" s="116">
        <v>1</v>
      </c>
      <c r="M31" s="116">
        <f>IF($AI31=M$1,1,0)</f>
        <v>0</v>
      </c>
      <c r="N31" s="116">
        <f>IF($AI31=N$1,1,0)</f>
        <v>0</v>
      </c>
      <c r="O31" s="116">
        <f>IF($AI31=O$1,1,0)</f>
        <v>0</v>
      </c>
      <c r="P31" s="116">
        <f>IF($AI31=P$1,1,0)</f>
        <v>0</v>
      </c>
      <c r="Q31" s="116">
        <f>IF($AI31=Q$1,1,0)</f>
        <v>1</v>
      </c>
      <c r="R31" s="116">
        <f>IF($AI31=R$1,1,0)</f>
        <v>0</v>
      </c>
      <c r="S31" s="116">
        <f>IF($AI31=S$1,1,0)</f>
        <v>0</v>
      </c>
      <c r="T31" s="39">
        <f>IF($AI31=T$1,1,0)</f>
        <v>0</v>
      </c>
      <c r="AG31" s="4">
        <v>24.5</v>
      </c>
      <c r="AH31" t="str">
        <f>IF(AU31="NORWAY","NOK",IF(AU31="FINLAND","EUR",IF(AU31="SWEDEN","SEK","DKK")))</f>
        <v>NOK</v>
      </c>
      <c r="AI31" t="s">
        <v>32</v>
      </c>
      <c r="AN31" t="str">
        <f>IF(D31&gt;=0,"1","0")</f>
        <v>0</v>
      </c>
      <c r="AO31" s="5" t="str">
        <f>IF(AX31&lt;&gt;"",G31/H31,"")</f>
        <v/>
      </c>
      <c r="AP31">
        <f>A31-1</f>
        <v>10</v>
      </c>
      <c r="AS31">
        <f>_xlfn.XLOOKUP(C31,'Company age'!$A$2:$A$15,'Company age'!$B$2:$B$15)</f>
        <v>13</v>
      </c>
      <c r="AU31" t="s">
        <v>44</v>
      </c>
      <c r="AW31" s="3">
        <f>BT31*(1+BV31)</f>
        <v>26.143293335320003</v>
      </c>
      <c r="BC31">
        <f ca="1">ROUND(NORMINV(RAND(),$BA$5,500),0)</f>
        <v>1156</v>
      </c>
      <c r="BH31" s="2">
        <v>6.7073197359999996</v>
      </c>
      <c r="BI31" s="2">
        <v>6.7073197359999996</v>
      </c>
      <c r="BJ31" s="2">
        <v>3.658539057</v>
      </c>
      <c r="BL31" t="s">
        <v>1126</v>
      </c>
      <c r="BM31" t="s">
        <v>1127</v>
      </c>
      <c r="BN31" t="s">
        <v>44</v>
      </c>
      <c r="BO31" t="s">
        <v>32</v>
      </c>
      <c r="BP31" t="s">
        <v>25</v>
      </c>
      <c r="BQ31" t="s">
        <v>75</v>
      </c>
      <c r="BR31" t="s">
        <v>27</v>
      </c>
      <c r="BS31" s="4">
        <v>155.08600000000001</v>
      </c>
      <c r="BT31" s="4">
        <v>24.5</v>
      </c>
      <c r="BU31" s="5">
        <f t="shared" si="0"/>
        <v>6.7073197360000003E-2</v>
      </c>
      <c r="BV31" s="5">
        <f t="shared" si="0"/>
        <v>6.7073197360000003E-2</v>
      </c>
      <c r="BW31" s="5">
        <f t="shared" si="0"/>
        <v>3.6585390570000001E-2</v>
      </c>
      <c r="BX31" s="4">
        <v>82.25</v>
      </c>
      <c r="BY31" s="4">
        <v>239.16389469999999</v>
      </c>
      <c r="BZ31" s="4">
        <v>80.75</v>
      </c>
      <c r="CA31" s="4">
        <v>21.489000000000001</v>
      </c>
    </row>
    <row r="32" spans="1:79" x14ac:dyDescent="0.15">
      <c r="A32" s="107">
        <v>11</v>
      </c>
      <c r="B32" s="108">
        <v>38664</v>
      </c>
      <c r="C32" s="109">
        <v>2005</v>
      </c>
      <c r="D32" s="110">
        <f>_xlfn.XLOOKUP(AP32,'Sentiment index'!$E$2:$E$169,'Sentiment index'!$A$2:$A$169)</f>
        <v>-4.8474299999999998E-2</v>
      </c>
      <c r="E32" s="111">
        <v>14.872648421785115</v>
      </c>
      <c r="F32" s="112">
        <f>(AW32-BT32)/BT32</f>
        <v>-0.84</v>
      </c>
      <c r="G32" s="113">
        <v>264</v>
      </c>
      <c r="H32" s="111">
        <v>929.048</v>
      </c>
      <c r="I32" s="114">
        <f>IF(AH32="NOK",AG32, IF(AH32="EUR", _xlfn.XLOOKUP(C32,'Exchange rates'!$A$3:$A$16,'Exchange rates'!$B$3:$B$16)*AG32,IF(AH32="SEK", _xlfn.XLOOKUP(C32,'Exchange rates'!$A$3:$A$16,'Exchange rates'!$C$3:$C$16)*Dataset!AG32,_xlfn.XLOOKUP(Dataset!C32,'Exchange rates'!$A$3:$A$16,'Exchange rates'!$D$3:$D$16)*Dataset!AG32)))</f>
        <v>95.005240000000001</v>
      </c>
      <c r="J32" s="115">
        <f t="shared" si="1"/>
        <v>-0.84439999999999993</v>
      </c>
      <c r="K32" s="112">
        <f>IF(AU32="NORWAY",_xlfn.XLOOKUP(B32,'Oslo OBX Historical Data'!$A$2:$A$3477,'Oslo OBX Historical Data'!$G$2:$G$3477),IF(AU32="FINLAND",_xlfn.XLOOKUP(B32,'OMX Helsinki Historical Data'!$A$2:$A$3479,'OMX Helsinki Historical Data'!$G$2:$G$3479),IF(AU32="DENMARK",_xlfn.XLOOKUP(B32,'OMX Copenhagen All shares Histo'!$A$2:$A$3461,'OMX Copenhagen All shares Histo'!$G$2:$G$3461),_xlfn.XLOOKUP(Dataset!B32,'OMX Stockholm Historical Data'!$A$2:$A$3477,'OMX Stockholm Historical Data'!$G$2:$G$3477))))</f>
        <v>4.4000000000000003E-3</v>
      </c>
      <c r="L32" s="116">
        <v>1</v>
      </c>
      <c r="M32" s="116">
        <f>IF($AI32=M$1,1,0)</f>
        <v>0</v>
      </c>
      <c r="N32" s="116">
        <f>IF($AI32=N$1,1,0)</f>
        <v>0</v>
      </c>
      <c r="O32" s="116">
        <f>IF($AI32=O$1,1,0)</f>
        <v>0</v>
      </c>
      <c r="P32" s="116">
        <f>IF($AI32=P$1,1,0)</f>
        <v>0</v>
      </c>
      <c r="Q32" s="116">
        <f>IF($AI32=Q$1,1,0)</f>
        <v>0</v>
      </c>
      <c r="R32" s="116">
        <f>IF($AI32=R$1,1,0)</f>
        <v>0</v>
      </c>
      <c r="S32" s="116">
        <f>IF($AI32=S$1,1,0)</f>
        <v>1</v>
      </c>
      <c r="T32" s="39">
        <f>IF($AI32=T$1,1,0)</f>
        <v>0</v>
      </c>
      <c r="AG32" s="4">
        <v>110</v>
      </c>
      <c r="AH32" t="str">
        <f>IF(AU32="NORWAY","NOK",IF(AU32="FINLAND","EUR",IF(AU32="SWEDEN","SEK","DKK")))</f>
        <v>SEK</v>
      </c>
      <c r="AI32" t="s">
        <v>81</v>
      </c>
      <c r="AN32" t="str">
        <f>IF(D32&gt;=0,"1","0")</f>
        <v>0</v>
      </c>
      <c r="AO32" s="5">
        <f>IF(AX32&lt;&gt;"",G32/H32,"")</f>
        <v>0.28416185170195729</v>
      </c>
      <c r="AP32">
        <f>A32-1</f>
        <v>10</v>
      </c>
      <c r="AS32">
        <f>_xlfn.XLOOKUP(C32,'Company age'!$A$2:$A$15,'Company age'!$B$2:$B$15)</f>
        <v>13</v>
      </c>
      <c r="AU32" t="s">
        <v>80</v>
      </c>
      <c r="AW32" s="3">
        <f>BT32*(1+BV32)</f>
        <v>17.600000000000005</v>
      </c>
      <c r="AX32">
        <v>264</v>
      </c>
      <c r="BC32">
        <f ca="1">ROUND(NORMINV(RAND(),$BA$5,500),0)</f>
        <v>2125</v>
      </c>
      <c r="BH32" s="2">
        <v>-84</v>
      </c>
      <c r="BI32" s="2">
        <v>-84</v>
      </c>
      <c r="BJ32" s="2"/>
      <c r="BL32" t="s">
        <v>489</v>
      </c>
      <c r="BM32" t="s">
        <v>490</v>
      </c>
      <c r="BN32" t="s">
        <v>80</v>
      </c>
      <c r="BO32" t="s">
        <v>81</v>
      </c>
      <c r="BP32" t="s">
        <v>25</v>
      </c>
      <c r="BQ32" t="s">
        <v>146</v>
      </c>
      <c r="BR32" t="s">
        <v>27</v>
      </c>
      <c r="BS32" s="4">
        <v>929.048</v>
      </c>
      <c r="BT32" s="4">
        <v>110</v>
      </c>
      <c r="BU32" s="5">
        <f t="shared" si="0"/>
        <v>-0.84</v>
      </c>
      <c r="BV32" s="5">
        <f t="shared" si="0"/>
        <v>-0.84</v>
      </c>
      <c r="BW32" s="5">
        <f t="shared" si="0"/>
        <v>0</v>
      </c>
      <c r="BX32" s="4">
        <v>7.3</v>
      </c>
      <c r="BY32" s="4">
        <v>-91.679260249999999</v>
      </c>
      <c r="BZ32" s="4">
        <v>7.12</v>
      </c>
      <c r="CA32" s="4">
        <v>24.68</v>
      </c>
    </row>
    <row r="33" spans="1:79" x14ac:dyDescent="0.15">
      <c r="A33" s="107">
        <v>11</v>
      </c>
      <c r="B33" s="108">
        <v>38665</v>
      </c>
      <c r="C33" s="109">
        <v>2005</v>
      </c>
      <c r="D33" s="110">
        <f>_xlfn.XLOOKUP(AP33,'Sentiment index'!$E$2:$E$169,'Sentiment index'!$A$2:$A$169)</f>
        <v>-4.8474299999999998E-2</v>
      </c>
      <c r="E33" s="111">
        <v>10.038937366426554</v>
      </c>
      <c r="F33" s="112">
        <f>(AW33-BT33)/BT33</f>
        <v>0.16999999999999996</v>
      </c>
      <c r="G33" s="113">
        <v>121</v>
      </c>
      <c r="H33" s="111">
        <v>278.904</v>
      </c>
      <c r="I33" s="114">
        <f>IF(AH33="NOK",AG33, IF(AH33="EUR", _xlfn.XLOOKUP(C33,'Exchange rates'!$A$3:$A$16,'Exchange rates'!$B$3:$B$16)*AG33,IF(AH33="SEK", _xlfn.XLOOKUP(C33,'Exchange rates'!$A$3:$A$16,'Exchange rates'!$C$3:$C$16)*Dataset!AG33,_xlfn.XLOOKUP(Dataset!C33,'Exchange rates'!$A$3:$A$16,'Exchange rates'!$D$3:$D$16)*Dataset!AG33)))</f>
        <v>77.731560000000002</v>
      </c>
      <c r="J33" s="115">
        <f t="shared" si="1"/>
        <v>0.17249999999999996</v>
      </c>
      <c r="K33" s="112">
        <f>IF(AU33="NORWAY",_xlfn.XLOOKUP(B33,'Oslo OBX Historical Data'!$A$2:$A$3477,'Oslo OBX Historical Data'!$G$2:$G$3477),IF(AU33="FINLAND",_xlfn.XLOOKUP(B33,'OMX Helsinki Historical Data'!$A$2:$A$3479,'OMX Helsinki Historical Data'!$G$2:$G$3479),IF(AU33="DENMARK",_xlfn.XLOOKUP(B33,'OMX Copenhagen All shares Histo'!$A$2:$A$3461,'OMX Copenhagen All shares Histo'!$G$2:$G$3461),_xlfn.XLOOKUP(Dataset!B33,'OMX Stockholm Historical Data'!$A$2:$A$3477,'OMX Stockholm Historical Data'!$G$2:$G$3477))))</f>
        <v>-2.5000000000000001E-3</v>
      </c>
      <c r="L33" s="116">
        <v>1</v>
      </c>
      <c r="M33" s="116">
        <f>IF($AI33=M$1,1,0)</f>
        <v>0</v>
      </c>
      <c r="N33" s="116">
        <f>IF($AI33=N$1,1,0)</f>
        <v>0</v>
      </c>
      <c r="O33" s="116">
        <f>IF($AI33=O$1,1,0)</f>
        <v>0</v>
      </c>
      <c r="P33" s="116">
        <f>IF($AI33=P$1,1,0)</f>
        <v>0</v>
      </c>
      <c r="Q33" s="116">
        <f>IF($AI33=Q$1,1,0)</f>
        <v>1</v>
      </c>
      <c r="R33" s="116">
        <f>IF($AI33=R$1,1,0)</f>
        <v>0</v>
      </c>
      <c r="S33" s="116">
        <f>IF($AI33=S$1,1,0)</f>
        <v>0</v>
      </c>
      <c r="T33" s="39">
        <f>IF($AI33=T$1,1,0)</f>
        <v>0</v>
      </c>
      <c r="AG33" s="4">
        <v>90</v>
      </c>
      <c r="AH33" t="str">
        <f>IF(AU33="NORWAY","NOK",IF(AU33="FINLAND","EUR",IF(AU33="SWEDEN","SEK","DKK")))</f>
        <v>SEK</v>
      </c>
      <c r="AI33" t="s">
        <v>32</v>
      </c>
      <c r="AN33" t="str">
        <f>IF(D33&gt;=0,"1","0")</f>
        <v>0</v>
      </c>
      <c r="AO33" s="5">
        <f>IF(AX33&lt;&gt;"",G33/H33,"")</f>
        <v>0.43384103490806875</v>
      </c>
      <c r="AP33">
        <f>A33-1</f>
        <v>10</v>
      </c>
      <c r="AS33">
        <f>_xlfn.XLOOKUP(C33,'Company age'!$A$2:$A$15,'Company age'!$B$2:$B$15)</f>
        <v>13</v>
      </c>
      <c r="AU33" t="s">
        <v>80</v>
      </c>
      <c r="AW33" s="3">
        <f>BT33*(1+BV33)</f>
        <v>105.3</v>
      </c>
      <c r="AX33">
        <v>121</v>
      </c>
      <c r="BC33">
        <f ca="1">ROUND(NORMINV(RAND(),$BA$5,500),0)</f>
        <v>1918</v>
      </c>
      <c r="BH33" s="2">
        <v>21</v>
      </c>
      <c r="BI33" s="2">
        <v>17</v>
      </c>
      <c r="BJ33" s="2">
        <v>29</v>
      </c>
      <c r="BL33" t="s">
        <v>944</v>
      </c>
      <c r="BM33" t="s">
        <v>945</v>
      </c>
      <c r="BN33" t="s">
        <v>80</v>
      </c>
      <c r="BO33" t="s">
        <v>32</v>
      </c>
      <c r="BP33" t="s">
        <v>25</v>
      </c>
      <c r="BQ33" t="s">
        <v>54</v>
      </c>
      <c r="BR33" t="s">
        <v>27</v>
      </c>
      <c r="BS33" s="4">
        <v>278.904</v>
      </c>
      <c r="BT33" s="4">
        <v>90</v>
      </c>
      <c r="BU33" s="5">
        <f t="shared" si="0"/>
        <v>0.21</v>
      </c>
      <c r="BV33" s="5">
        <f t="shared" si="0"/>
        <v>0.17</v>
      </c>
      <c r="BW33" s="5">
        <f t="shared" si="0"/>
        <v>0.28999999999999998</v>
      </c>
      <c r="BX33" s="4">
        <v>31.6</v>
      </c>
      <c r="BY33" s="4">
        <v>-62.46918488</v>
      </c>
      <c r="BZ33" s="4">
        <v>31.78</v>
      </c>
      <c r="CA33" s="4">
        <v>13.276</v>
      </c>
    </row>
    <row r="34" spans="1:79" x14ac:dyDescent="0.15">
      <c r="A34" s="107">
        <v>11</v>
      </c>
      <c r="B34" s="108">
        <v>38672</v>
      </c>
      <c r="C34" s="109">
        <v>2005</v>
      </c>
      <c r="D34" s="110">
        <f>_xlfn.XLOOKUP(AP34,'Sentiment index'!$E$2:$E$169,'Sentiment index'!$A$2:$A$169)</f>
        <v>-4.8474299999999998E-2</v>
      </c>
      <c r="E34" s="111">
        <v>11.801189033485018</v>
      </c>
      <c r="F34" s="112">
        <f>(AW34-BT34)/BT34</f>
        <v>5.147056102999998E-2</v>
      </c>
      <c r="G34" s="113">
        <v>4</v>
      </c>
      <c r="H34" s="111">
        <v>555.08799999999997</v>
      </c>
      <c r="I34" s="114">
        <f>IF(AH34="NOK",AG34, IF(AH34="EUR", _xlfn.XLOOKUP(C34,'Exchange rates'!$A$3:$A$16,'Exchange rates'!$B$3:$B$16)*AG34,IF(AH34="SEK", _xlfn.XLOOKUP(C34,'Exchange rates'!$A$3:$A$16,'Exchange rates'!$C$3:$C$16)*Dataset!AG34,_xlfn.XLOOKUP(Dataset!C34,'Exchange rates'!$A$3:$A$16,'Exchange rates'!$D$3:$D$16)*Dataset!AG34)))</f>
        <v>56</v>
      </c>
      <c r="J34" s="115">
        <f t="shared" si="1"/>
        <v>5.6670561029999983E-2</v>
      </c>
      <c r="K34" s="112">
        <f>IF(AU34="NORWAY",_xlfn.XLOOKUP(B34,'Oslo OBX Historical Data'!$A$2:$A$3477,'Oslo OBX Historical Data'!$G$2:$G$3477),IF(AU34="FINLAND",_xlfn.XLOOKUP(B34,'OMX Helsinki Historical Data'!$A$2:$A$3479,'OMX Helsinki Historical Data'!$G$2:$G$3479),IF(AU34="DENMARK",_xlfn.XLOOKUP(B34,'OMX Copenhagen All shares Histo'!$A$2:$A$3461,'OMX Copenhagen All shares Histo'!$G$2:$G$3461),_xlfn.XLOOKUP(Dataset!B34,'OMX Stockholm Historical Data'!$A$2:$A$3477,'OMX Stockholm Historical Data'!$G$2:$G$3477))))</f>
        <v>-5.1999999999999998E-3</v>
      </c>
      <c r="L34" s="116">
        <v>1</v>
      </c>
      <c r="M34" s="116">
        <f>IF($AI34=M$1,1,0)</f>
        <v>0</v>
      </c>
      <c r="N34" s="116">
        <f>IF($AI34=N$1,1,0)</f>
        <v>0</v>
      </c>
      <c r="O34" s="116">
        <f>IF($AI34=O$1,1,0)</f>
        <v>0</v>
      </c>
      <c r="P34" s="116">
        <f>IF($AI34=P$1,1,0)</f>
        <v>1</v>
      </c>
      <c r="Q34" s="116">
        <f>IF($AI34=Q$1,1,0)</f>
        <v>0</v>
      </c>
      <c r="R34" s="116">
        <f>IF($AI34=R$1,1,0)</f>
        <v>0</v>
      </c>
      <c r="S34" s="116">
        <f>IF($AI34=S$1,1,0)</f>
        <v>0</v>
      </c>
      <c r="T34" s="39">
        <f>IF($AI34=T$1,1,0)</f>
        <v>0</v>
      </c>
      <c r="AG34" s="4">
        <v>56</v>
      </c>
      <c r="AH34" t="str">
        <f>IF(AU34="NORWAY","NOK",IF(AU34="FINLAND","EUR",IF(AU34="SWEDEN","SEK","DKK")))</f>
        <v>NOK</v>
      </c>
      <c r="AI34" t="s">
        <v>38</v>
      </c>
      <c r="AN34" t="str">
        <f>IF(D34&gt;=0,"1","0")</f>
        <v>0</v>
      </c>
      <c r="AO34" s="5">
        <f>IF(AX34&lt;&gt;"",G34/H34,"")</f>
        <v>7.2060646239875481E-3</v>
      </c>
      <c r="AP34">
        <f>A34-1</f>
        <v>10</v>
      </c>
      <c r="AS34">
        <f>_xlfn.XLOOKUP(C34,'Company age'!$A$2:$A$15,'Company age'!$B$2:$B$15)</f>
        <v>13</v>
      </c>
      <c r="AU34" t="s">
        <v>44</v>
      </c>
      <c r="AW34" s="3">
        <f>BT34*(1+BV34)</f>
        <v>58.882351417679999</v>
      </c>
      <c r="AX34">
        <v>4</v>
      </c>
      <c r="BC34">
        <f ca="1">ROUND(NORMINV(RAND(),$BA$5,500),0)</f>
        <v>1069</v>
      </c>
      <c r="BH34" s="2">
        <v>8.8235263820000007</v>
      </c>
      <c r="BI34" s="2">
        <v>5.1470561029999997</v>
      </c>
      <c r="BJ34" s="2">
        <v>-2.8049244070000002E-6</v>
      </c>
      <c r="BL34" t="s">
        <v>703</v>
      </c>
      <c r="BM34" t="s">
        <v>704</v>
      </c>
      <c r="BN34" t="s">
        <v>44</v>
      </c>
      <c r="BO34" t="s">
        <v>38</v>
      </c>
      <c r="BP34" t="s">
        <v>25</v>
      </c>
      <c r="BQ34" t="s">
        <v>75</v>
      </c>
      <c r="BR34" t="s">
        <v>27</v>
      </c>
      <c r="BS34" s="4">
        <v>555.08799999999997</v>
      </c>
      <c r="BT34" s="4">
        <v>56</v>
      </c>
      <c r="BU34" s="5">
        <f t="shared" si="0"/>
        <v>8.8235263820000007E-2</v>
      </c>
      <c r="BV34" s="5">
        <f t="shared" si="0"/>
        <v>5.147056103E-2</v>
      </c>
      <c r="BW34" s="5">
        <f t="shared" si="0"/>
        <v>-2.8049244070000001E-8</v>
      </c>
      <c r="BX34" s="4"/>
      <c r="BY34" s="4"/>
      <c r="BZ34" s="4"/>
      <c r="CA34" s="4">
        <v>29.871200000000002</v>
      </c>
    </row>
    <row r="35" spans="1:79" x14ac:dyDescent="0.15">
      <c r="A35" s="107">
        <v>11</v>
      </c>
      <c r="B35" s="108">
        <v>38674</v>
      </c>
      <c r="C35" s="109">
        <v>2005</v>
      </c>
      <c r="D35" s="110">
        <f>_xlfn.XLOOKUP(AP35,'Sentiment index'!$E$2:$E$169,'Sentiment index'!$A$2:$A$169)</f>
        <v>-4.8474299999999998E-2</v>
      </c>
      <c r="E35" s="111">
        <v>13.315841255565521</v>
      </c>
      <c r="F35" s="112">
        <f>(AW35-BT35)/BT35</f>
        <v>0.1</v>
      </c>
      <c r="G35" s="113">
        <v>928</v>
      </c>
      <c r="H35" s="111">
        <v>135</v>
      </c>
      <c r="I35" s="114">
        <f>IF(AH35="NOK",AG35, IF(AH35="EUR", _xlfn.XLOOKUP(C35,'Exchange rates'!$A$3:$A$16,'Exchange rates'!$B$3:$B$16)*AG35,IF(AH35="SEK", _xlfn.XLOOKUP(C35,'Exchange rates'!$A$3:$A$16,'Exchange rates'!$C$3:$C$16)*Dataset!AG35,_xlfn.XLOOKUP(Dataset!C35,'Exchange rates'!$A$3:$A$16,'Exchange rates'!$D$3:$D$16)*Dataset!AG35)))</f>
        <v>30</v>
      </c>
      <c r="J35" s="115">
        <f t="shared" si="1"/>
        <v>7.8899999999999998E-2</v>
      </c>
      <c r="K35" s="112">
        <f>IF(AU35="NORWAY",_xlfn.XLOOKUP(B35,'Oslo OBX Historical Data'!$A$2:$A$3477,'Oslo OBX Historical Data'!$G$2:$G$3477),IF(AU35="FINLAND",_xlfn.XLOOKUP(B35,'OMX Helsinki Historical Data'!$A$2:$A$3479,'OMX Helsinki Historical Data'!$G$2:$G$3479),IF(AU35="DENMARK",_xlfn.XLOOKUP(B35,'OMX Copenhagen All shares Histo'!$A$2:$A$3461,'OMX Copenhagen All shares Histo'!$G$2:$G$3461),_xlfn.XLOOKUP(Dataset!B35,'OMX Stockholm Historical Data'!$A$2:$A$3477,'OMX Stockholm Historical Data'!$G$2:$G$3477))))</f>
        <v>2.1100000000000001E-2</v>
      </c>
      <c r="L35" s="116">
        <v>1</v>
      </c>
      <c r="M35" s="116">
        <f>IF($AI35=M$1,1,0)</f>
        <v>0</v>
      </c>
      <c r="N35" s="116">
        <f>IF($AI35=N$1,1,0)</f>
        <v>0</v>
      </c>
      <c r="O35" s="116">
        <f>IF($AI35=O$1,1,0)</f>
        <v>0</v>
      </c>
      <c r="P35" s="116">
        <f>IF($AI35=P$1,1,0)</f>
        <v>0</v>
      </c>
      <c r="Q35" s="116">
        <f>IF($AI35=Q$1,1,0)</f>
        <v>1</v>
      </c>
      <c r="R35" s="116">
        <f>IF($AI35=R$1,1,0)</f>
        <v>0</v>
      </c>
      <c r="S35" s="116">
        <f>IF($AI35=S$1,1,0)</f>
        <v>0</v>
      </c>
      <c r="T35" s="39">
        <f>IF($AI35=T$1,1,0)</f>
        <v>0</v>
      </c>
      <c r="AG35" s="4">
        <v>30</v>
      </c>
      <c r="AH35" t="str">
        <f>IF(AU35="NORWAY","NOK",IF(AU35="FINLAND","EUR",IF(AU35="SWEDEN","SEK","DKK")))</f>
        <v>NOK</v>
      </c>
      <c r="AI35" t="s">
        <v>32</v>
      </c>
      <c r="AN35" t="str">
        <f>IF(D35&gt;=0,"1","0")</f>
        <v>0</v>
      </c>
      <c r="AO35" s="5">
        <f>IF(AX35&lt;&gt;"",G35/H35,"")</f>
        <v>6.8740740740740742</v>
      </c>
      <c r="AP35">
        <f>A35-1</f>
        <v>10</v>
      </c>
      <c r="AS35">
        <f>_xlfn.XLOOKUP(C35,'Company age'!$A$2:$A$15,'Company age'!$B$2:$B$15)</f>
        <v>13</v>
      </c>
      <c r="AU35" t="s">
        <v>44</v>
      </c>
      <c r="AW35" s="3">
        <f>BT35*(1+BV35)</f>
        <v>33</v>
      </c>
      <c r="AX35">
        <v>928</v>
      </c>
      <c r="BC35">
        <f ca="1">ROUND(NORMINV(RAND(),$BA$5,500),0)</f>
        <v>2176</v>
      </c>
      <c r="BH35" s="2">
        <v>10</v>
      </c>
      <c r="BI35" s="2">
        <v>10</v>
      </c>
      <c r="BJ35" s="2">
        <v>12.5</v>
      </c>
      <c r="BL35" t="s">
        <v>1190</v>
      </c>
      <c r="BM35" t="s">
        <v>1191</v>
      </c>
      <c r="BN35" t="s">
        <v>44</v>
      </c>
      <c r="BO35" t="s">
        <v>32</v>
      </c>
      <c r="BP35" t="s">
        <v>25</v>
      </c>
      <c r="BQ35" t="s">
        <v>75</v>
      </c>
      <c r="BR35" t="s">
        <v>27</v>
      </c>
      <c r="BS35" s="4">
        <v>135</v>
      </c>
      <c r="BT35" s="4">
        <v>30</v>
      </c>
      <c r="BU35" s="5">
        <f t="shared" si="0"/>
        <v>0.1</v>
      </c>
      <c r="BV35" s="5">
        <f t="shared" si="0"/>
        <v>0.1</v>
      </c>
      <c r="BW35" s="5">
        <f t="shared" si="0"/>
        <v>0.125</v>
      </c>
      <c r="BX35" s="4"/>
      <c r="BY35" s="4"/>
      <c r="BZ35" s="4"/>
      <c r="CA35" s="4">
        <v>10.952999999999999</v>
      </c>
    </row>
    <row r="36" spans="1:79" x14ac:dyDescent="0.15">
      <c r="A36" s="107">
        <v>12</v>
      </c>
      <c r="B36" s="108">
        <v>38694</v>
      </c>
      <c r="C36" s="109">
        <v>2005</v>
      </c>
      <c r="D36" s="110">
        <f>_xlfn.XLOOKUP(AP36,'Sentiment index'!$E$2:$E$169,'Sentiment index'!$A$2:$A$169)</f>
        <v>-6.6289000000000001E-3</v>
      </c>
      <c r="E36" s="111">
        <v>16.001344002125052</v>
      </c>
      <c r="F36" s="112">
        <f>(AW36-BT36)/BT36</f>
        <v>-3.7037036420000009E-2</v>
      </c>
      <c r="G36" s="113">
        <v>24043</v>
      </c>
      <c r="H36" s="111">
        <v>879.93499999999995</v>
      </c>
      <c r="I36" s="114">
        <f>IF(AH36="NOK",AG36, IF(AH36="EUR", _xlfn.XLOOKUP(C36,'Exchange rates'!$A$3:$A$16,'Exchange rates'!$B$3:$B$16)*AG36,IF(AH36="SEK", _xlfn.XLOOKUP(C36,'Exchange rates'!$A$3:$A$16,'Exchange rates'!$C$3:$C$16)*Dataset!AG36,_xlfn.XLOOKUP(Dataset!C36,'Exchange rates'!$A$3:$A$16,'Exchange rates'!$D$3:$D$16)*Dataset!AG36)))</f>
        <v>66.503668000000005</v>
      </c>
      <c r="J36" s="115">
        <f t="shared" si="1"/>
        <v>-3.8137036420000006E-2</v>
      </c>
      <c r="K36" s="112">
        <f>IF(AU36="NORWAY",_xlfn.XLOOKUP(B36,'Oslo OBX Historical Data'!$A$2:$A$3477,'Oslo OBX Historical Data'!$G$2:$G$3477),IF(AU36="FINLAND",_xlfn.XLOOKUP(B36,'OMX Helsinki Historical Data'!$A$2:$A$3479,'OMX Helsinki Historical Data'!$G$2:$G$3479),IF(AU36="DENMARK",_xlfn.XLOOKUP(B36,'OMX Copenhagen All shares Histo'!$A$2:$A$3461,'OMX Copenhagen All shares Histo'!$G$2:$G$3461),_xlfn.XLOOKUP(Dataset!B36,'OMX Stockholm Historical Data'!$A$2:$A$3477,'OMX Stockholm Historical Data'!$G$2:$G$3477))))</f>
        <v>1.1000000000000001E-3</v>
      </c>
      <c r="L36" s="116">
        <v>1</v>
      </c>
      <c r="M36" s="116">
        <f>IF($AI36=M$1,1,0)</f>
        <v>0</v>
      </c>
      <c r="N36" s="116">
        <f>IF($AI36=N$1,1,0)</f>
        <v>0</v>
      </c>
      <c r="O36" s="116">
        <f>IF($AI36=O$1,1,0)</f>
        <v>0</v>
      </c>
      <c r="P36" s="116">
        <f>IF($AI36=P$1,1,0)</f>
        <v>0</v>
      </c>
      <c r="Q36" s="116">
        <f>IF($AI36=Q$1,1,0)</f>
        <v>1</v>
      </c>
      <c r="R36" s="116">
        <f>IF($AI36=R$1,1,0)</f>
        <v>0</v>
      </c>
      <c r="S36" s="116">
        <f>IF($AI36=S$1,1,0)</f>
        <v>0</v>
      </c>
      <c r="T36" s="39">
        <f>IF($AI36=T$1,1,0)</f>
        <v>0</v>
      </c>
      <c r="AG36" s="4">
        <v>77</v>
      </c>
      <c r="AH36" t="str">
        <f>IF(AU36="NORWAY","NOK",IF(AU36="FINLAND","EUR",IF(AU36="SWEDEN","SEK","DKK")))</f>
        <v>SEK</v>
      </c>
      <c r="AI36" t="s">
        <v>32</v>
      </c>
      <c r="AN36" t="str">
        <f>IF(D36&gt;=0,"1","0")</f>
        <v>0</v>
      </c>
      <c r="AO36" s="5">
        <f>IF(AX36&lt;&gt;"",G36/H36,"")</f>
        <v>27.323609130219847</v>
      </c>
      <c r="AP36">
        <f>A36-1</f>
        <v>11</v>
      </c>
      <c r="AS36">
        <f>_xlfn.XLOOKUP(C36,'Company age'!$A$2:$A$15,'Company age'!$B$2:$B$15)</f>
        <v>13</v>
      </c>
      <c r="AU36" t="s">
        <v>80</v>
      </c>
      <c r="AW36" s="3">
        <f>BT36*(1+BV36)</f>
        <v>74.148148195659999</v>
      </c>
      <c r="AX36">
        <v>24043</v>
      </c>
      <c r="BC36">
        <f ca="1">ROUND(NORMINV(RAND(),$BA$5,500),0)</f>
        <v>1145</v>
      </c>
      <c r="BH36" s="2">
        <v>-3.7037036419999998</v>
      </c>
      <c r="BI36" s="2">
        <v>-3.7037036419999998</v>
      </c>
      <c r="BJ36" s="2">
        <v>-3.7037036419999998</v>
      </c>
      <c r="BL36" t="s">
        <v>497</v>
      </c>
      <c r="BM36" t="s">
        <v>498</v>
      </c>
      <c r="BN36" t="s">
        <v>80</v>
      </c>
      <c r="BO36" t="s">
        <v>32</v>
      </c>
      <c r="BP36" t="s">
        <v>25</v>
      </c>
      <c r="BQ36" t="s">
        <v>146</v>
      </c>
      <c r="BR36" t="s">
        <v>27</v>
      </c>
      <c r="BS36" s="4">
        <v>879.93499999999995</v>
      </c>
      <c r="BT36" s="4">
        <v>77</v>
      </c>
      <c r="BU36" s="5">
        <f t="shared" si="0"/>
        <v>-3.7037036419999995E-2</v>
      </c>
      <c r="BV36" s="5">
        <f t="shared" si="0"/>
        <v>-3.7037036419999995E-2</v>
      </c>
      <c r="BW36" s="5">
        <f t="shared" si="0"/>
        <v>-3.7037036419999995E-2</v>
      </c>
      <c r="BX36" s="4">
        <v>536</v>
      </c>
      <c r="BY36" s="4">
        <v>644.05157469999995</v>
      </c>
      <c r="BZ36" s="4">
        <v>536</v>
      </c>
      <c r="CA36" s="4">
        <v>0</v>
      </c>
    </row>
    <row r="37" spans="1:79" x14ac:dyDescent="0.15">
      <c r="A37" s="107">
        <v>12</v>
      </c>
      <c r="B37" s="108">
        <v>38698</v>
      </c>
      <c r="C37" s="109">
        <v>2005</v>
      </c>
      <c r="D37" s="110">
        <f>_xlfn.XLOOKUP(AP37,'Sentiment index'!$E$2:$E$169,'Sentiment index'!$A$2:$A$169)</f>
        <v>-6.6289000000000001E-3</v>
      </c>
      <c r="E37" s="111">
        <v>15.185192519338711</v>
      </c>
      <c r="F37" s="112">
        <f>(AW37-BT37)/BT37</f>
        <v>6.5217390059999839E-2</v>
      </c>
      <c r="G37" s="113">
        <v>1042</v>
      </c>
      <c r="H37" s="111">
        <v>48.15</v>
      </c>
      <c r="I37" s="114">
        <f>IF(AH37="NOK",AG37, IF(AH37="EUR", _xlfn.XLOOKUP(C37,'Exchange rates'!$A$3:$A$16,'Exchange rates'!$B$3:$B$16)*AG37,IF(AH37="SEK", _xlfn.XLOOKUP(C37,'Exchange rates'!$A$3:$A$16,'Exchange rates'!$C$3:$C$16)*Dataset!AG37,_xlfn.XLOOKUP(Dataset!C37,'Exchange rates'!$A$3:$A$16,'Exchange rates'!$D$3:$D$16)*Dataset!AG37)))</f>
        <v>18</v>
      </c>
      <c r="J37" s="115">
        <f t="shared" si="1"/>
        <v>5.8217390059999839E-2</v>
      </c>
      <c r="K37" s="112">
        <f>IF(AU37="NORWAY",_xlfn.XLOOKUP(B37,'Oslo OBX Historical Data'!$A$2:$A$3477,'Oslo OBX Historical Data'!$G$2:$G$3477),IF(AU37="FINLAND",_xlfn.XLOOKUP(B37,'OMX Helsinki Historical Data'!$A$2:$A$3479,'OMX Helsinki Historical Data'!$G$2:$G$3479),IF(AU37="DENMARK",_xlfn.XLOOKUP(B37,'OMX Copenhagen All shares Histo'!$A$2:$A$3461,'OMX Copenhagen All shares Histo'!$G$2:$G$3461),_xlfn.XLOOKUP(Dataset!B37,'OMX Stockholm Historical Data'!$A$2:$A$3477,'OMX Stockholm Historical Data'!$G$2:$G$3477))))</f>
        <v>7.0000000000000001E-3</v>
      </c>
      <c r="L37" s="116">
        <v>1</v>
      </c>
      <c r="M37" s="116">
        <f>IF($AI37=M$1,1,0)</f>
        <v>1</v>
      </c>
      <c r="N37" s="116">
        <f>IF($AI37=N$1,1,0)</f>
        <v>0</v>
      </c>
      <c r="O37" s="116">
        <f>IF($AI37=O$1,1,0)</f>
        <v>0</v>
      </c>
      <c r="P37" s="116">
        <f>IF($AI37=P$1,1,0)</f>
        <v>0</v>
      </c>
      <c r="Q37" s="116">
        <f>IF($AI37=Q$1,1,0)</f>
        <v>0</v>
      </c>
      <c r="R37" s="116">
        <f>IF($AI37=R$1,1,0)</f>
        <v>0</v>
      </c>
      <c r="S37" s="116">
        <f>IF($AI37=S$1,1,0)</f>
        <v>0</v>
      </c>
      <c r="T37" s="39">
        <f>IF($AI37=T$1,1,0)</f>
        <v>0</v>
      </c>
      <c r="AG37" s="4">
        <v>18</v>
      </c>
      <c r="AH37" t="str">
        <f>IF(AU37="NORWAY","NOK",IF(AU37="FINLAND","EUR",IF(AU37="SWEDEN","SEK","DKK")))</f>
        <v>NOK</v>
      </c>
      <c r="AI37" t="s">
        <v>53</v>
      </c>
      <c r="AN37" t="str">
        <f>IF(D37&gt;=0,"1","0")</f>
        <v>0</v>
      </c>
      <c r="AO37" s="5">
        <f>IF(AX37&lt;&gt;"",G37/H37,"")</f>
        <v>21.640706126687437</v>
      </c>
      <c r="AP37">
        <f>A37-1</f>
        <v>11</v>
      </c>
      <c r="AS37">
        <f>_xlfn.XLOOKUP(C37,'Company age'!$A$2:$A$15,'Company age'!$B$2:$B$15)</f>
        <v>13</v>
      </c>
      <c r="AU37" t="s">
        <v>44</v>
      </c>
      <c r="AW37" s="3">
        <f>BT37*(1+BV37)</f>
        <v>19.173913021079997</v>
      </c>
      <c r="AX37">
        <v>1042</v>
      </c>
      <c r="BC37">
        <f ca="1">ROUND(NORMINV(RAND(),$BA$5,500),0)</f>
        <v>1957</v>
      </c>
      <c r="BH37" s="2">
        <v>5.4347825050000003</v>
      </c>
      <c r="BI37" s="2">
        <v>6.5217390059999998</v>
      </c>
      <c r="BJ37" s="2">
        <v>13.043478009999999</v>
      </c>
      <c r="BL37" t="s">
        <v>1443</v>
      </c>
      <c r="BM37" t="s">
        <v>1444</v>
      </c>
      <c r="BN37" t="s">
        <v>44</v>
      </c>
      <c r="BO37" t="s">
        <v>53</v>
      </c>
      <c r="BP37" t="s">
        <v>25</v>
      </c>
      <c r="BQ37" t="s">
        <v>146</v>
      </c>
      <c r="BR37" t="s">
        <v>27</v>
      </c>
      <c r="BS37" s="4">
        <v>48.15</v>
      </c>
      <c r="BT37" s="4">
        <v>18</v>
      </c>
      <c r="BU37" s="5">
        <f t="shared" si="0"/>
        <v>5.434782505E-2</v>
      </c>
      <c r="BV37" s="5">
        <f t="shared" si="0"/>
        <v>6.5217390059999991E-2</v>
      </c>
      <c r="BW37" s="5">
        <f t="shared" si="0"/>
        <v>0.13043478009999998</v>
      </c>
      <c r="BX37" s="4"/>
      <c r="BY37" s="4"/>
      <c r="BZ37" s="4"/>
      <c r="CA37" s="4">
        <v>0</v>
      </c>
    </row>
    <row r="38" spans="1:79" x14ac:dyDescent="0.15">
      <c r="A38" s="107">
        <v>12</v>
      </c>
      <c r="B38" s="108">
        <v>38699</v>
      </c>
      <c r="C38" s="109">
        <v>2005</v>
      </c>
      <c r="D38" s="110">
        <f>_xlfn.XLOOKUP(AP38,'Sentiment index'!$E$2:$E$169,'Sentiment index'!$A$2:$A$169)</f>
        <v>-6.6289000000000001E-3</v>
      </c>
      <c r="E38" s="111">
        <v>15.673913880247595</v>
      </c>
      <c r="F38" s="112">
        <f>(AW38-BT38)/BT38</f>
        <v>-0.32478630070000009</v>
      </c>
      <c r="G38" s="113">
        <v>185</v>
      </c>
      <c r="H38" s="111">
        <v>187.965</v>
      </c>
      <c r="I38" s="114">
        <f>IF(AH38="NOK",AG38, IF(AH38="EUR", _xlfn.XLOOKUP(C38,'Exchange rates'!$A$3:$A$16,'Exchange rates'!$B$3:$B$16)*AG38,IF(AH38="SEK", _xlfn.XLOOKUP(C38,'Exchange rates'!$A$3:$A$16,'Exchange rates'!$C$3:$C$16)*Dataset!AG38,_xlfn.XLOOKUP(Dataset!C38,'Exchange rates'!$A$3:$A$16,'Exchange rates'!$D$3:$D$16)*Dataset!AG38)))</f>
        <v>15</v>
      </c>
      <c r="J38" s="115">
        <f t="shared" si="1"/>
        <v>-0.32068630070000009</v>
      </c>
      <c r="K38" s="112">
        <f>IF(AU38="NORWAY",_xlfn.XLOOKUP(B38,'Oslo OBX Historical Data'!$A$2:$A$3477,'Oslo OBX Historical Data'!$G$2:$G$3477),IF(AU38="FINLAND",_xlfn.XLOOKUP(B38,'OMX Helsinki Historical Data'!$A$2:$A$3479,'OMX Helsinki Historical Data'!$G$2:$G$3479),IF(AU38="DENMARK",_xlfn.XLOOKUP(B38,'OMX Copenhagen All shares Histo'!$A$2:$A$3461,'OMX Copenhagen All shares Histo'!$G$2:$G$3461),_xlfn.XLOOKUP(Dataset!B38,'OMX Stockholm Historical Data'!$A$2:$A$3477,'OMX Stockholm Historical Data'!$G$2:$G$3477))))</f>
        <v>-4.1000000000000003E-3</v>
      </c>
      <c r="L38" s="116">
        <v>1</v>
      </c>
      <c r="M38" s="116">
        <f>IF($AI38=M$1,1,0)</f>
        <v>0</v>
      </c>
      <c r="N38" s="116">
        <f>IF($AI38=N$1,1,0)</f>
        <v>0</v>
      </c>
      <c r="O38" s="116">
        <f>IF($AI38=O$1,1,0)</f>
        <v>0</v>
      </c>
      <c r="P38" s="116">
        <f>IF($AI38=P$1,1,0)</f>
        <v>0</v>
      </c>
      <c r="Q38" s="116">
        <f>IF($AI38=Q$1,1,0)</f>
        <v>0</v>
      </c>
      <c r="R38" s="116">
        <f>IF($AI38=R$1,1,0)</f>
        <v>1</v>
      </c>
      <c r="S38" s="116">
        <f>IF($AI38=S$1,1,0)</f>
        <v>0</v>
      </c>
      <c r="T38" s="39">
        <f>IF($AI38=T$1,1,0)</f>
        <v>0</v>
      </c>
      <c r="AG38" s="4">
        <v>15</v>
      </c>
      <c r="AH38" t="str">
        <f>IF(AU38="NORWAY","NOK",IF(AU38="FINLAND","EUR",IF(AU38="SWEDEN","SEK","DKK")))</f>
        <v>NOK</v>
      </c>
      <c r="AI38" t="s">
        <v>152</v>
      </c>
      <c r="AN38" t="str">
        <f>IF(D38&gt;=0,"1","0")</f>
        <v>0</v>
      </c>
      <c r="AO38" s="5">
        <f>IF(AX38&lt;&gt;"",G38/H38,"")</f>
        <v>0.98422578671561189</v>
      </c>
      <c r="AP38">
        <f>A38-1</f>
        <v>11</v>
      </c>
      <c r="AS38">
        <f>_xlfn.XLOOKUP(C38,'Company age'!$A$2:$A$15,'Company age'!$B$2:$B$15)</f>
        <v>13</v>
      </c>
      <c r="AU38" t="s">
        <v>44</v>
      </c>
      <c r="AW38" s="3">
        <f>BT38*(1+BV38)</f>
        <v>10.128205489499999</v>
      </c>
      <c r="AX38">
        <v>185</v>
      </c>
      <c r="BC38">
        <f ca="1">ROUND(NORMINV(RAND(),$BA$5,500),0)</f>
        <v>1379</v>
      </c>
      <c r="BH38" s="2">
        <v>-29.914527889999999</v>
      </c>
      <c r="BI38" s="2">
        <v>-32.478630070000001</v>
      </c>
      <c r="BJ38" s="2">
        <v>-50.42734909</v>
      </c>
      <c r="BL38" t="s">
        <v>1074</v>
      </c>
      <c r="BM38" t="s">
        <v>1075</v>
      </c>
      <c r="BN38" t="s">
        <v>44</v>
      </c>
      <c r="BO38" t="s">
        <v>152</v>
      </c>
      <c r="BP38" t="s">
        <v>25</v>
      </c>
      <c r="BQ38" t="s">
        <v>54</v>
      </c>
      <c r="BR38" t="s">
        <v>27</v>
      </c>
      <c r="BS38" s="4">
        <v>187.965</v>
      </c>
      <c r="BT38" s="4">
        <v>15</v>
      </c>
      <c r="BU38" s="5">
        <f t="shared" si="0"/>
        <v>-0.29914527889999998</v>
      </c>
      <c r="BV38" s="5">
        <f t="shared" si="0"/>
        <v>-0.32478630070000003</v>
      </c>
      <c r="BW38" s="5">
        <f t="shared" si="0"/>
        <v>-0.50427349089999995</v>
      </c>
      <c r="BX38" s="4"/>
      <c r="BY38" s="4"/>
      <c r="BZ38" s="4"/>
      <c r="CA38" s="4">
        <v>0</v>
      </c>
    </row>
    <row r="39" spans="1:79" x14ac:dyDescent="0.15">
      <c r="A39" s="107">
        <v>12</v>
      </c>
      <c r="B39" s="108">
        <v>38700</v>
      </c>
      <c r="C39" s="109">
        <v>2005</v>
      </c>
      <c r="D39" s="110">
        <f>_xlfn.XLOOKUP(AP39,'Sentiment index'!$E$2:$E$169,'Sentiment index'!$A$2:$A$169)</f>
        <v>-6.6289000000000001E-3</v>
      </c>
      <c r="E39" s="111">
        <v>11.732790314054258</v>
      </c>
      <c r="F39" s="112">
        <f>(AW39-BT39)/BT39</f>
        <v>0.3</v>
      </c>
      <c r="G39" s="113">
        <v>1070.6187196260851</v>
      </c>
      <c r="H39" s="111">
        <v>75</v>
      </c>
      <c r="I39" s="114">
        <f>IF(AH39="NOK",AG39, IF(AH39="EUR", _xlfn.XLOOKUP(C39,'Exchange rates'!$A$3:$A$16,'Exchange rates'!$B$3:$B$16)*AG39,IF(AH39="SEK", _xlfn.XLOOKUP(C39,'Exchange rates'!$A$3:$A$16,'Exchange rates'!$C$3:$C$16)*Dataset!AG39,_xlfn.XLOOKUP(Dataset!C39,'Exchange rates'!$A$3:$A$16,'Exchange rates'!$D$3:$D$16)*Dataset!AG39)))</f>
        <v>10</v>
      </c>
      <c r="J39" s="115">
        <f t="shared" si="1"/>
        <v>0.29220000000000002</v>
      </c>
      <c r="K39" s="112">
        <f>IF(AU39="NORWAY",_xlfn.XLOOKUP(B39,'Oslo OBX Historical Data'!$A$2:$A$3477,'Oslo OBX Historical Data'!$G$2:$G$3477),IF(AU39="FINLAND",_xlfn.XLOOKUP(B39,'OMX Helsinki Historical Data'!$A$2:$A$3479,'OMX Helsinki Historical Data'!$G$2:$G$3479),IF(AU39="DENMARK",_xlfn.XLOOKUP(B39,'OMX Copenhagen All shares Histo'!$A$2:$A$3461,'OMX Copenhagen All shares Histo'!$G$2:$G$3461),_xlfn.XLOOKUP(Dataset!B39,'OMX Stockholm Historical Data'!$A$2:$A$3477,'OMX Stockholm Historical Data'!$G$2:$G$3477))))</f>
        <v>7.7999999999999996E-3</v>
      </c>
      <c r="L39" s="116">
        <v>1</v>
      </c>
      <c r="M39" s="116">
        <f>IF($AI39=M$1,1,0)</f>
        <v>0</v>
      </c>
      <c r="N39" s="116">
        <f>IF($AI39=N$1,1,0)</f>
        <v>0</v>
      </c>
      <c r="O39" s="116">
        <f>IF($AI39=O$1,1,0)</f>
        <v>0</v>
      </c>
      <c r="P39" s="116">
        <f>IF($AI39=P$1,1,0)</f>
        <v>0</v>
      </c>
      <c r="Q39" s="116">
        <f>IF($AI39=Q$1,1,0)</f>
        <v>1</v>
      </c>
      <c r="R39" s="116">
        <f>IF($AI39=R$1,1,0)</f>
        <v>0</v>
      </c>
      <c r="S39" s="116">
        <f>IF($AI39=S$1,1,0)</f>
        <v>0</v>
      </c>
      <c r="T39" s="39">
        <f>IF($AI39=T$1,1,0)</f>
        <v>0</v>
      </c>
      <c r="AG39" s="4">
        <v>10</v>
      </c>
      <c r="AH39" t="str">
        <f>IF(AU39="NORWAY","NOK",IF(AU39="FINLAND","EUR",IF(AU39="SWEDEN","SEK","DKK")))</f>
        <v>NOK</v>
      </c>
      <c r="AI39" t="s">
        <v>32</v>
      </c>
      <c r="AN39" t="str">
        <f>IF(D39&gt;=0,"1","0")</f>
        <v>0</v>
      </c>
      <c r="AO39" s="5" t="str">
        <f>IF(AX39&lt;&gt;"",G39/H39,"")</f>
        <v/>
      </c>
      <c r="AP39">
        <f>A39-1</f>
        <v>11</v>
      </c>
      <c r="AS39">
        <f>_xlfn.XLOOKUP(C39,'Company age'!$A$2:$A$15,'Company age'!$B$2:$B$15)</f>
        <v>13</v>
      </c>
      <c r="AU39" t="s">
        <v>44</v>
      </c>
      <c r="AW39" s="3">
        <f>BT39*(1+BV39)</f>
        <v>13</v>
      </c>
      <c r="BC39">
        <f ca="1">ROUND(NORMINV(RAND(),$BA$5,500),0)</f>
        <v>1439</v>
      </c>
      <c r="BH39" s="2">
        <v>20</v>
      </c>
      <c r="BI39" s="2">
        <v>30</v>
      </c>
      <c r="BJ39" s="2">
        <v>36</v>
      </c>
      <c r="BL39" t="s">
        <v>1347</v>
      </c>
      <c r="BM39" t="s">
        <v>1348</v>
      </c>
      <c r="BN39" t="s">
        <v>44</v>
      </c>
      <c r="BO39" t="s">
        <v>32</v>
      </c>
      <c r="BP39" t="s">
        <v>25</v>
      </c>
      <c r="BQ39" t="s">
        <v>54</v>
      </c>
      <c r="BR39" t="s">
        <v>27</v>
      </c>
      <c r="BS39" s="4">
        <v>75</v>
      </c>
      <c r="BT39" s="4">
        <v>10</v>
      </c>
      <c r="BU39" s="5">
        <f t="shared" si="0"/>
        <v>0.2</v>
      </c>
      <c r="BV39" s="5">
        <f t="shared" si="0"/>
        <v>0.3</v>
      </c>
      <c r="BW39" s="5">
        <f t="shared" si="0"/>
        <v>0.36</v>
      </c>
      <c r="BX39" s="4"/>
      <c r="BY39" s="4"/>
      <c r="BZ39" s="4"/>
      <c r="CA39" s="4">
        <v>23.507400000000001</v>
      </c>
    </row>
    <row r="40" spans="1:79" x14ac:dyDescent="0.15">
      <c r="A40" s="107">
        <v>14</v>
      </c>
      <c r="B40" s="108">
        <v>38749</v>
      </c>
      <c r="C40" s="109">
        <v>2006</v>
      </c>
      <c r="D40" s="110">
        <f>_xlfn.XLOOKUP(AP40,'Sentiment index'!$E$2:$E$169,'Sentiment index'!$A$2:$A$169)</f>
        <v>-5.9180999999999999E-3</v>
      </c>
      <c r="E40" s="111">
        <v>9.6708465033234692</v>
      </c>
      <c r="F40" s="112">
        <f>(AW40-BT40)/BT40</f>
        <v>-6.5217390059999866E-2</v>
      </c>
      <c r="G40" s="113">
        <v>1202.1207939910723</v>
      </c>
      <c r="H40" s="114">
        <v>188.3</v>
      </c>
      <c r="I40" s="114">
        <f>IF(AH40="NOK",AG40, IF(AH40="EUR", _xlfn.XLOOKUP(C40,'Exchange rates'!$A$3:$A$16,'Exchange rates'!$B$3:$B$16)*AG40,IF(AH40="SEK", _xlfn.XLOOKUP(C40,'Exchange rates'!$A$3:$A$16,'Exchange rates'!$C$3:$C$16)*Dataset!AG40,_xlfn.XLOOKUP(Dataset!C40,'Exchange rates'!$A$3:$A$16,'Exchange rates'!$D$3:$D$16)*Dataset!AG40)))</f>
        <v>134.84829500000001</v>
      </c>
      <c r="J40" s="115">
        <f t="shared" si="1"/>
        <v>-6.9417390059999862E-2</v>
      </c>
      <c r="K40" s="112">
        <f>IF(AU40="NORWAY",_xlfn.XLOOKUP(B40,'Oslo OBX Historical Data'!$A$2:$A$3477,'Oslo OBX Historical Data'!$G$2:$G$3477),IF(AU40="FINLAND",_xlfn.XLOOKUP(B40,'OMX Helsinki Historical Data'!$A$2:$A$3479,'OMX Helsinki Historical Data'!$G$2:$G$3479),IF(AU40="DENMARK",_xlfn.XLOOKUP(B40,'OMX Copenhagen All shares Histo'!$A$2:$A$3461,'OMX Copenhagen All shares Histo'!$G$2:$G$3461),_xlfn.XLOOKUP(Dataset!B40,'OMX Stockholm Historical Data'!$A$2:$A$3477,'OMX Stockholm Historical Data'!$G$2:$G$3477))))</f>
        <v>4.1999999999999997E-3</v>
      </c>
      <c r="L40" s="116">
        <v>1</v>
      </c>
      <c r="M40" s="116">
        <f>IF($AI40=M$1,1,0)</f>
        <v>0</v>
      </c>
      <c r="N40" s="116">
        <f>IF($AI40=N$1,1,0)</f>
        <v>0</v>
      </c>
      <c r="O40" s="116">
        <f>IF($AI40=O$1,1,0)</f>
        <v>0</v>
      </c>
      <c r="P40" s="116">
        <f>IF($AI40=P$1,1,0)</f>
        <v>0</v>
      </c>
      <c r="Q40" s="116">
        <f>IF($AI40=Q$1,1,0)</f>
        <v>1</v>
      </c>
      <c r="R40" s="116">
        <f>IF($AI40=R$1,1,0)</f>
        <v>0</v>
      </c>
      <c r="S40" s="116">
        <f>IF($AI40=S$1,1,0)</f>
        <v>0</v>
      </c>
      <c r="T40" s="39">
        <f>IF($AI40=T$1,1,0)</f>
        <v>0</v>
      </c>
      <c r="AG40" s="2">
        <v>155</v>
      </c>
      <c r="AH40" t="str">
        <f>IF(AU40="NORWAY","NOK",IF(AU40="FINLAND","EUR",IF(AU40="SWEDEN","SEK","DKK")))</f>
        <v>SEK</v>
      </c>
      <c r="AI40" t="s">
        <v>32</v>
      </c>
      <c r="AN40" t="str">
        <f>IF(D40&gt;=0,"1","0")</f>
        <v>0</v>
      </c>
      <c r="AO40" s="5" t="str">
        <f>IF(AX40&lt;&gt;"",G40/H40,"")</f>
        <v/>
      </c>
      <c r="AP40">
        <f>A40-1</f>
        <v>13</v>
      </c>
      <c r="AS40">
        <f>_xlfn.XLOOKUP(C40,'Company age'!$A$2:$A$15,'Company age'!$B$2:$B$15)</f>
        <v>13</v>
      </c>
      <c r="AU40" t="s">
        <v>80</v>
      </c>
      <c r="AW40" s="3">
        <f>BT40*(1+BV40)</f>
        <v>144.89130454070002</v>
      </c>
      <c r="BC40">
        <f ca="1">ROUND(NORMINV(RAND(),$BA$5,500),0)</f>
        <v>1879</v>
      </c>
      <c r="BH40" s="2">
        <v>-0.2173912972</v>
      </c>
      <c r="BI40" s="2">
        <v>-6.5217390059999998</v>
      </c>
      <c r="BJ40" s="2">
        <v>0</v>
      </c>
      <c r="BL40" t="s">
        <v>1085</v>
      </c>
      <c r="BM40" t="s">
        <v>1086</v>
      </c>
      <c r="BN40" t="s">
        <v>80</v>
      </c>
      <c r="BO40" t="s">
        <v>32</v>
      </c>
      <c r="BP40" t="s">
        <v>25</v>
      </c>
      <c r="BQ40" t="s">
        <v>1087</v>
      </c>
      <c r="BR40" t="s">
        <v>27</v>
      </c>
      <c r="BS40" s="2">
        <v>188.3</v>
      </c>
      <c r="BT40" s="2">
        <v>155</v>
      </c>
      <c r="BU40" s="5">
        <f t="shared" si="0"/>
        <v>-2.1739129720000001E-3</v>
      </c>
      <c r="BV40" s="5">
        <f t="shared" si="0"/>
        <v>-6.5217390059999991E-2</v>
      </c>
      <c r="BW40" s="5">
        <f t="shared" si="0"/>
        <v>0</v>
      </c>
      <c r="BX40" s="2"/>
      <c r="BY40" s="2"/>
      <c r="BZ40" s="2"/>
      <c r="CA40" s="2">
        <v>35.8947</v>
      </c>
    </row>
    <row r="41" spans="1:79" x14ac:dyDescent="0.15">
      <c r="A41" s="107">
        <v>14</v>
      </c>
      <c r="B41" s="108">
        <v>38756</v>
      </c>
      <c r="C41" s="109">
        <v>2006</v>
      </c>
      <c r="D41" s="110">
        <f>_xlfn.XLOOKUP(AP41,'Sentiment index'!$E$2:$E$169,'Sentiment index'!$A$2:$A$169)</f>
        <v>-5.9180999999999999E-3</v>
      </c>
      <c r="E41" s="111">
        <v>14.549331012660193</v>
      </c>
      <c r="F41" s="112">
        <f>(AW41-BT41)/BT41</f>
        <v>4.9107141490000006E-2</v>
      </c>
      <c r="G41" s="113">
        <v>1353.85250999098</v>
      </c>
      <c r="H41" s="114">
        <v>425.48700000000002</v>
      </c>
      <c r="I41" s="114">
        <f>IF(AH41="NOK",AG41, IF(AH41="EUR", _xlfn.XLOOKUP(C41,'Exchange rates'!$A$3:$A$16,'Exchange rates'!$B$3:$B$16)*AG41,IF(AH41="SEK", _xlfn.XLOOKUP(C41,'Exchange rates'!$A$3:$A$16,'Exchange rates'!$C$3:$C$16)*Dataset!AG41,_xlfn.XLOOKUP(Dataset!C41,'Exchange rates'!$A$3:$A$16,'Exchange rates'!$D$3:$D$16)*Dataset!AG41)))</f>
        <v>107.9121</v>
      </c>
      <c r="J41" s="115">
        <f t="shared" si="1"/>
        <v>6.3607141490000005E-2</v>
      </c>
      <c r="K41" s="112">
        <f>IF(AU41="NORWAY",_xlfn.XLOOKUP(B41,'Oslo OBX Historical Data'!$A$2:$A$3477,'Oslo OBX Historical Data'!$G$2:$G$3477),IF(AU41="FINLAND",_xlfn.XLOOKUP(B41,'OMX Helsinki Historical Data'!$A$2:$A$3479,'OMX Helsinki Historical Data'!$G$2:$G$3479),IF(AU41="DENMARK",_xlfn.XLOOKUP(B41,'OMX Copenhagen All shares Histo'!$A$2:$A$3461,'OMX Copenhagen All shares Histo'!$G$2:$G$3461),_xlfn.XLOOKUP(Dataset!B41,'OMX Stockholm Historical Data'!$A$2:$A$3477,'OMX Stockholm Historical Data'!$G$2:$G$3477))))</f>
        <v>-1.4500000000000001E-2</v>
      </c>
      <c r="L41" s="116">
        <v>1</v>
      </c>
      <c r="M41" s="116">
        <f>IF($AI41=M$1,1,0)</f>
        <v>0</v>
      </c>
      <c r="N41" s="116">
        <f>IF($AI41=N$1,1,0)</f>
        <v>0</v>
      </c>
      <c r="O41" s="116">
        <f>IF($AI41=O$1,1,0)</f>
        <v>1</v>
      </c>
      <c r="P41" s="116">
        <f>IF($AI41=P$1,1,0)</f>
        <v>0</v>
      </c>
      <c r="Q41" s="116">
        <f>IF($AI41=Q$1,1,0)</f>
        <v>0</v>
      </c>
      <c r="R41" s="116">
        <f>IF($AI41=R$1,1,0)</f>
        <v>0</v>
      </c>
      <c r="S41" s="116">
        <f>IF($AI41=S$1,1,0)</f>
        <v>0</v>
      </c>
      <c r="T41" s="39">
        <f>IF($AI41=T$1,1,0)</f>
        <v>0</v>
      </c>
      <c r="AG41" s="2">
        <v>100</v>
      </c>
      <c r="AH41" t="str">
        <f>IF(AU41="NORWAY","NOK",IF(AU41="FINLAND","EUR",IF(AU41="SWEDEN","SEK","DKK")))</f>
        <v>DKK</v>
      </c>
      <c r="AI41" t="s">
        <v>45</v>
      </c>
      <c r="AN41" t="str">
        <f>IF(D41&gt;=0,"1","0")</f>
        <v>0</v>
      </c>
      <c r="AO41" s="5" t="str">
        <f>IF(AX41&lt;&gt;"",G41/H41,"")</f>
        <v/>
      </c>
      <c r="AP41">
        <f>A41-1</f>
        <v>13</v>
      </c>
      <c r="AS41">
        <f>_xlfn.XLOOKUP(C41,'Company age'!$A$2:$A$15,'Company age'!$B$2:$B$15)</f>
        <v>13</v>
      </c>
      <c r="AU41" t="s">
        <v>23</v>
      </c>
      <c r="AW41" s="3">
        <f>BT41*(1+BV41)</f>
        <v>104.910714149</v>
      </c>
      <c r="BC41">
        <f ca="1">ROUND(NORMINV(RAND(),$BA$5,500),0)</f>
        <v>575</v>
      </c>
      <c r="BH41" s="2">
        <v>7.1428570750000002</v>
      </c>
      <c r="BI41" s="2">
        <v>4.9107141490000004</v>
      </c>
      <c r="BJ41" s="2">
        <v>3.5714285370000001</v>
      </c>
      <c r="BL41" t="s">
        <v>811</v>
      </c>
      <c r="BM41" t="s">
        <v>812</v>
      </c>
      <c r="BN41" t="s">
        <v>23</v>
      </c>
      <c r="BO41" t="s">
        <v>45</v>
      </c>
      <c r="BP41" t="s">
        <v>25</v>
      </c>
      <c r="BQ41" t="s">
        <v>54</v>
      </c>
      <c r="BR41" t="s">
        <v>27</v>
      </c>
      <c r="BS41" s="2">
        <v>425.48700000000002</v>
      </c>
      <c r="BT41" s="2">
        <v>100</v>
      </c>
      <c r="BU41" s="5">
        <f t="shared" si="0"/>
        <v>7.1428570750000003E-2</v>
      </c>
      <c r="BV41" s="5">
        <f t="shared" si="0"/>
        <v>4.9107141490000006E-2</v>
      </c>
      <c r="BW41" s="5">
        <f t="shared" si="0"/>
        <v>3.5714285370000001E-2</v>
      </c>
      <c r="BX41" s="2"/>
      <c r="BY41" s="2"/>
      <c r="BZ41" s="2"/>
      <c r="CA41" s="2">
        <v>4.03</v>
      </c>
    </row>
    <row r="42" spans="1:79" x14ac:dyDescent="0.15">
      <c r="A42" s="107">
        <v>14</v>
      </c>
      <c r="B42" s="108">
        <v>38761</v>
      </c>
      <c r="C42" s="109">
        <v>2006</v>
      </c>
      <c r="D42" s="110">
        <f>_xlfn.XLOOKUP(AP42,'Sentiment index'!$E$2:$E$169,'Sentiment index'!$A$2:$A$169)</f>
        <v>-5.9180999999999999E-3</v>
      </c>
      <c r="E42" s="111">
        <v>13.289927105913938</v>
      </c>
      <c r="F42" s="112">
        <f>(AW42-BT42)/BT42</f>
        <v>0</v>
      </c>
      <c r="G42" s="113">
        <v>1118.1888901490565</v>
      </c>
      <c r="H42" s="114">
        <v>938</v>
      </c>
      <c r="I42" s="114">
        <f>IF(AH42="NOK",AG42, IF(AH42="EUR", _xlfn.XLOOKUP(C42,'Exchange rates'!$A$3:$A$16,'Exchange rates'!$B$3:$B$16)*AG42,IF(AH42="SEK", _xlfn.XLOOKUP(C42,'Exchange rates'!$A$3:$A$16,'Exchange rates'!$C$3:$C$16)*Dataset!AG42,_xlfn.XLOOKUP(Dataset!C42,'Exchange rates'!$A$3:$A$16,'Exchange rates'!$D$3:$D$16)*Dataset!AG42)))</f>
        <v>16.399999999999999</v>
      </c>
      <c r="J42" s="115">
        <f t="shared" si="1"/>
        <v>-1E-4</v>
      </c>
      <c r="K42" s="112">
        <f>IF(AU42="NORWAY",_xlfn.XLOOKUP(B42,'Oslo OBX Historical Data'!$A$2:$A$3477,'Oslo OBX Historical Data'!$G$2:$G$3477),IF(AU42="FINLAND",_xlfn.XLOOKUP(B42,'OMX Helsinki Historical Data'!$A$2:$A$3479,'OMX Helsinki Historical Data'!$G$2:$G$3479),IF(AU42="DENMARK",_xlfn.XLOOKUP(B42,'OMX Copenhagen All shares Histo'!$A$2:$A$3461,'OMX Copenhagen All shares Histo'!$G$2:$G$3461),_xlfn.XLOOKUP(Dataset!B42,'OMX Stockholm Historical Data'!$A$2:$A$3477,'OMX Stockholm Historical Data'!$G$2:$G$3477))))</f>
        <v>1E-4</v>
      </c>
      <c r="L42" s="116">
        <v>1</v>
      </c>
      <c r="M42" s="116">
        <f>IF($AI42=M$1,1,0)</f>
        <v>1</v>
      </c>
      <c r="N42" s="116">
        <f>IF($AI42=N$1,1,0)</f>
        <v>0</v>
      </c>
      <c r="O42" s="116">
        <f>IF($AI42=O$1,1,0)</f>
        <v>0</v>
      </c>
      <c r="P42" s="116">
        <f>IF($AI42=P$1,1,0)</f>
        <v>0</v>
      </c>
      <c r="Q42" s="116">
        <f>IF($AI42=Q$1,1,0)</f>
        <v>0</v>
      </c>
      <c r="R42" s="116">
        <f>IF($AI42=R$1,1,0)</f>
        <v>0</v>
      </c>
      <c r="S42" s="116">
        <f>IF($AI42=S$1,1,0)</f>
        <v>0</v>
      </c>
      <c r="T42" s="39">
        <f>IF($AI42=T$1,1,0)</f>
        <v>0</v>
      </c>
      <c r="AG42" s="2">
        <v>16.399999999999999</v>
      </c>
      <c r="AH42" t="str">
        <f>IF(AU42="NORWAY","NOK",IF(AU42="FINLAND","EUR",IF(AU42="SWEDEN","SEK","DKK")))</f>
        <v>NOK</v>
      </c>
      <c r="AI42" t="s">
        <v>53</v>
      </c>
      <c r="AN42" t="str">
        <f>IF(D42&gt;=0,"1","0")</f>
        <v>0</v>
      </c>
      <c r="AO42" s="5" t="str">
        <f>IF(AX42&lt;&gt;"",G42/H42,"")</f>
        <v/>
      </c>
      <c r="AP42">
        <f>A42-1</f>
        <v>13</v>
      </c>
      <c r="AS42">
        <f>_xlfn.XLOOKUP(C42,'Company age'!$A$2:$A$15,'Company age'!$B$2:$B$15)</f>
        <v>13</v>
      </c>
      <c r="AU42" t="s">
        <v>44</v>
      </c>
      <c r="AW42" s="3">
        <f>BT42*(1+BV42)</f>
        <v>16.399999999999999</v>
      </c>
      <c r="BC42">
        <f ca="1">ROUND(NORMINV(RAND(),$BA$5,500),0)</f>
        <v>721</v>
      </c>
      <c r="BH42" s="2">
        <v>6.6666665079999996</v>
      </c>
      <c r="BI42" s="2">
        <v>0</v>
      </c>
      <c r="BJ42" s="2">
        <v>-7.3333334920000004</v>
      </c>
      <c r="BL42" t="s">
        <v>486</v>
      </c>
      <c r="BM42" t="s">
        <v>487</v>
      </c>
      <c r="BN42" t="s">
        <v>44</v>
      </c>
      <c r="BO42" t="s">
        <v>53</v>
      </c>
      <c r="BP42" t="s">
        <v>25</v>
      </c>
      <c r="BQ42" t="s">
        <v>146</v>
      </c>
      <c r="BR42" t="s">
        <v>27</v>
      </c>
      <c r="BS42" s="2">
        <v>938</v>
      </c>
      <c r="BT42" s="2">
        <v>16.399999999999999</v>
      </c>
      <c r="BU42" s="5">
        <f t="shared" si="0"/>
        <v>6.6666665079999993E-2</v>
      </c>
      <c r="BV42" s="5">
        <f t="shared" si="0"/>
        <v>0</v>
      </c>
      <c r="BW42" s="5">
        <f t="shared" si="0"/>
        <v>-7.3333334920000007E-2</v>
      </c>
      <c r="BX42" s="2"/>
      <c r="BY42" s="2"/>
      <c r="BZ42" s="2"/>
      <c r="CA42" s="2">
        <v>0</v>
      </c>
    </row>
    <row r="43" spans="1:79" x14ac:dyDescent="0.15">
      <c r="A43" s="107">
        <v>14</v>
      </c>
      <c r="B43" s="108">
        <v>38770</v>
      </c>
      <c r="C43" s="109">
        <v>2006</v>
      </c>
      <c r="D43" s="110">
        <f>_xlfn.XLOOKUP(AP43,'Sentiment index'!$E$2:$E$169,'Sentiment index'!$A$2:$A$169)</f>
        <v>-5.9180999999999999E-3</v>
      </c>
      <c r="E43" s="111">
        <v>13.27065035061378</v>
      </c>
      <c r="F43" s="112">
        <f>(AW43-BT43)/BT43</f>
        <v>1.0526316169999994E-2</v>
      </c>
      <c r="G43" s="113">
        <v>131</v>
      </c>
      <c r="H43" s="114">
        <v>10.7705</v>
      </c>
      <c r="I43" s="114">
        <f>IF(AH43="NOK",AG43, IF(AH43="EUR", _xlfn.XLOOKUP(C43,'Exchange rates'!$A$3:$A$16,'Exchange rates'!$B$3:$B$16)*AG43,IF(AH43="SEK", _xlfn.XLOOKUP(C43,'Exchange rates'!$A$3:$A$16,'Exchange rates'!$C$3:$C$16)*Dataset!AG43,_xlfn.XLOOKUP(Dataset!C43,'Exchange rates'!$A$3:$A$16,'Exchange rates'!$D$3:$D$16)*Dataset!AG43)))</f>
        <v>5.3956049999999998</v>
      </c>
      <c r="J43" s="115">
        <f t="shared" si="1"/>
        <v>6.526316169999994E-3</v>
      </c>
      <c r="K43" s="112">
        <f>IF(AU43="NORWAY",_xlfn.XLOOKUP(B43,'Oslo OBX Historical Data'!$A$2:$A$3477,'Oslo OBX Historical Data'!$G$2:$G$3477),IF(AU43="FINLAND",_xlfn.XLOOKUP(B43,'OMX Helsinki Historical Data'!$A$2:$A$3479,'OMX Helsinki Historical Data'!$G$2:$G$3479),IF(AU43="DENMARK",_xlfn.XLOOKUP(B43,'OMX Copenhagen All shares Histo'!$A$2:$A$3461,'OMX Copenhagen All shares Histo'!$G$2:$G$3461),_xlfn.XLOOKUP(Dataset!B43,'OMX Stockholm Historical Data'!$A$2:$A$3477,'OMX Stockholm Historical Data'!$G$2:$G$3477))))</f>
        <v>4.0000000000000001E-3</v>
      </c>
      <c r="L43" s="116">
        <v>1</v>
      </c>
      <c r="M43" s="116">
        <f>IF($AI43=M$1,1,0)</f>
        <v>0</v>
      </c>
      <c r="N43" s="116">
        <f>IF($AI43=N$1,1,0)</f>
        <v>0</v>
      </c>
      <c r="O43" s="116">
        <f>IF($AI43=O$1,1,0)</f>
        <v>0</v>
      </c>
      <c r="P43" s="116">
        <f>IF($AI43=P$1,1,0)</f>
        <v>0</v>
      </c>
      <c r="Q43" s="116">
        <f>IF($AI43=Q$1,1,0)</f>
        <v>0</v>
      </c>
      <c r="R43" s="116">
        <f>IF($AI43=R$1,1,0)</f>
        <v>1</v>
      </c>
      <c r="S43" s="116">
        <f>IF($AI43=S$1,1,0)</f>
        <v>0</v>
      </c>
      <c r="T43" s="39">
        <f>IF($AI43=T$1,1,0)</f>
        <v>0</v>
      </c>
      <c r="AG43" s="2">
        <v>5</v>
      </c>
      <c r="AH43" t="str">
        <f>IF(AU43="NORWAY","NOK",IF(AU43="FINLAND","EUR",IF(AU43="SWEDEN","SEK","DKK")))</f>
        <v>DKK</v>
      </c>
      <c r="AI43" t="s">
        <v>152</v>
      </c>
      <c r="AN43" t="str">
        <f>IF(D43&gt;=0,"1","0")</f>
        <v>0</v>
      </c>
      <c r="AO43" s="5">
        <f>IF(AX43&lt;&gt;"",G43/H43,"")</f>
        <v>12.162852235272272</v>
      </c>
      <c r="AP43">
        <f>A43-1</f>
        <v>13</v>
      </c>
      <c r="AS43">
        <f>_xlfn.XLOOKUP(C43,'Company age'!$A$2:$A$15,'Company age'!$B$2:$B$15)</f>
        <v>13</v>
      </c>
      <c r="AU43" t="s">
        <v>23</v>
      </c>
      <c r="AW43" s="3">
        <f>BT43*(1+BV43)</f>
        <v>5.05263158085</v>
      </c>
      <c r="AX43">
        <v>131</v>
      </c>
      <c r="BC43">
        <f ca="1">ROUND(NORMINV(RAND(),$BA$5,500),0)</f>
        <v>1416</v>
      </c>
      <c r="BH43" s="2">
        <v>0.52631580830000002</v>
      </c>
      <c r="BI43" s="2">
        <v>1.0526316170000001</v>
      </c>
      <c r="BJ43" s="2">
        <v>6.8421053890000003</v>
      </c>
      <c r="BL43" t="s">
        <v>1867</v>
      </c>
      <c r="BM43" t="s">
        <v>1868</v>
      </c>
      <c r="BN43" t="s">
        <v>23</v>
      </c>
      <c r="BO43" t="s">
        <v>152</v>
      </c>
      <c r="BP43" t="s">
        <v>25</v>
      </c>
      <c r="BQ43" t="s">
        <v>54</v>
      </c>
      <c r="BR43" t="s">
        <v>27</v>
      </c>
      <c r="BS43" s="2">
        <v>10.7705</v>
      </c>
      <c r="BT43" s="2">
        <v>5</v>
      </c>
      <c r="BU43" s="5">
        <f t="shared" si="0"/>
        <v>5.2631580830000005E-3</v>
      </c>
      <c r="BV43" s="5">
        <f t="shared" si="0"/>
        <v>1.0526316170000001E-2</v>
      </c>
      <c r="BW43" s="5">
        <f t="shared" si="0"/>
        <v>6.842105389E-2</v>
      </c>
      <c r="BX43" s="2">
        <v>220</v>
      </c>
      <c r="BY43" s="2">
        <v>4600</v>
      </c>
      <c r="BZ43" s="2">
        <v>223.5</v>
      </c>
      <c r="CA43" s="2">
        <v>20</v>
      </c>
    </row>
    <row r="44" spans="1:79" x14ac:dyDescent="0.15">
      <c r="A44" s="107">
        <v>14</v>
      </c>
      <c r="B44" s="108">
        <v>38771</v>
      </c>
      <c r="C44" s="109">
        <v>2006</v>
      </c>
      <c r="D44" s="110">
        <f>_xlfn.XLOOKUP(AP44,'Sentiment index'!$E$2:$E$169,'Sentiment index'!$A$2:$A$169)</f>
        <v>-5.9180999999999999E-3</v>
      </c>
      <c r="E44" s="111">
        <v>14.943261047032339</v>
      </c>
      <c r="F44" s="112">
        <f>(AW44-BT44)/BT44</f>
        <v>-7.1428573130000016E-3</v>
      </c>
      <c r="G44" s="113">
        <v>2778</v>
      </c>
      <c r="H44" s="114">
        <v>1393.84</v>
      </c>
      <c r="I44" s="114">
        <f>IF(AH44="NOK",AG44, IF(AH44="EUR", _xlfn.XLOOKUP(C44,'Exchange rates'!$A$3:$A$16,'Exchange rates'!$B$3:$B$16)*AG44,IF(AH44="SEK", _xlfn.XLOOKUP(C44,'Exchange rates'!$A$3:$A$16,'Exchange rates'!$C$3:$C$16)*Dataset!AG44,_xlfn.XLOOKUP(Dataset!C44,'Exchange rates'!$A$3:$A$16,'Exchange rates'!$D$3:$D$16)*Dataset!AG44)))</f>
        <v>48.719383999999998</v>
      </c>
      <c r="J44" s="115">
        <f t="shared" si="1"/>
        <v>-1.2042857313000001E-2</v>
      </c>
      <c r="K44" s="112">
        <f>IF(AU44="NORWAY",_xlfn.XLOOKUP(B44,'Oslo OBX Historical Data'!$A$2:$A$3477,'Oslo OBX Historical Data'!$G$2:$G$3477),IF(AU44="FINLAND",_xlfn.XLOOKUP(B44,'OMX Helsinki Historical Data'!$A$2:$A$3479,'OMX Helsinki Historical Data'!$G$2:$G$3479),IF(AU44="DENMARK",_xlfn.XLOOKUP(B44,'OMX Copenhagen All shares Histo'!$A$2:$A$3461,'OMX Copenhagen All shares Histo'!$G$2:$G$3461),_xlfn.XLOOKUP(Dataset!B44,'OMX Stockholm Historical Data'!$A$2:$A$3477,'OMX Stockholm Historical Data'!$G$2:$G$3477))))</f>
        <v>4.8999999999999998E-3</v>
      </c>
      <c r="L44" s="116">
        <v>1</v>
      </c>
      <c r="M44" s="116">
        <f>IF($AI44=M$1,1,0)</f>
        <v>0</v>
      </c>
      <c r="N44" s="116">
        <f>IF($AI44=N$1,1,0)</f>
        <v>0</v>
      </c>
      <c r="O44" s="116">
        <f>IF($AI44=O$1,1,0)</f>
        <v>0</v>
      </c>
      <c r="P44" s="116">
        <f>IF($AI44=P$1,1,0)</f>
        <v>1</v>
      </c>
      <c r="Q44" s="116">
        <f>IF($AI44=Q$1,1,0)</f>
        <v>0</v>
      </c>
      <c r="R44" s="116">
        <f>IF($AI44=R$1,1,0)</f>
        <v>0</v>
      </c>
      <c r="S44" s="116">
        <f>IF($AI44=S$1,1,0)</f>
        <v>0</v>
      </c>
      <c r="T44" s="39">
        <f>IF($AI44=T$1,1,0)</f>
        <v>0</v>
      </c>
      <c r="AG44" s="2">
        <v>56</v>
      </c>
      <c r="AH44" t="str">
        <f>IF(AU44="NORWAY","NOK",IF(AU44="FINLAND","EUR",IF(AU44="SWEDEN","SEK","DKK")))</f>
        <v>SEK</v>
      </c>
      <c r="AI44" t="s">
        <v>38</v>
      </c>
      <c r="AN44" t="str">
        <f>IF(D44&gt;=0,"1","0")</f>
        <v>0</v>
      </c>
      <c r="AO44" s="5">
        <f>IF(AX44&lt;&gt;"",G44/H44,"")</f>
        <v>1.9930551569764106</v>
      </c>
      <c r="AP44">
        <f>A44-1</f>
        <v>13</v>
      </c>
      <c r="AS44">
        <f>_xlfn.XLOOKUP(C44,'Company age'!$A$2:$A$15,'Company age'!$B$2:$B$15)</f>
        <v>13</v>
      </c>
      <c r="AU44" t="s">
        <v>80</v>
      </c>
      <c r="AW44" s="3">
        <f>BT44*(1+BV44)</f>
        <v>55.599999990472</v>
      </c>
      <c r="AX44">
        <v>2778</v>
      </c>
      <c r="BC44">
        <f ca="1">ROUND(NORMINV(RAND(),$BA$5,500),0)</f>
        <v>487</v>
      </c>
      <c r="BH44" s="2">
        <v>5</v>
      </c>
      <c r="BI44" s="2">
        <v>-0.71428573129999995</v>
      </c>
      <c r="BJ44" s="2">
        <v>-5</v>
      </c>
      <c r="BL44" t="s">
        <v>380</v>
      </c>
      <c r="BM44" t="s">
        <v>381</v>
      </c>
      <c r="BN44" t="s">
        <v>80</v>
      </c>
      <c r="BO44" t="s">
        <v>38</v>
      </c>
      <c r="BP44" t="s">
        <v>25</v>
      </c>
      <c r="BQ44" t="s">
        <v>132</v>
      </c>
      <c r="BR44" t="s">
        <v>27</v>
      </c>
      <c r="BS44" s="2">
        <v>1393.84</v>
      </c>
      <c r="BT44" s="2">
        <v>56</v>
      </c>
      <c r="BU44" s="5">
        <f t="shared" si="0"/>
        <v>0.05</v>
      </c>
      <c r="BV44" s="5">
        <f t="shared" si="0"/>
        <v>-7.1428573129999999E-3</v>
      </c>
      <c r="BW44" s="5">
        <f t="shared" si="0"/>
        <v>-0.05</v>
      </c>
      <c r="BX44" s="2"/>
      <c r="BY44" s="2"/>
      <c r="BZ44" s="2"/>
      <c r="CA44" s="2">
        <v>75.040000000000006</v>
      </c>
    </row>
    <row r="45" spans="1:79" x14ac:dyDescent="0.15">
      <c r="A45" s="107">
        <v>15</v>
      </c>
      <c r="B45" s="108">
        <v>38785</v>
      </c>
      <c r="C45" s="109">
        <v>2006</v>
      </c>
      <c r="D45" s="110">
        <f>_xlfn.XLOOKUP(AP45,'Sentiment index'!$E$2:$E$169,'Sentiment index'!$A$2:$A$169)</f>
        <v>-9.0800199999999998E-2</v>
      </c>
      <c r="E45" s="111">
        <v>11.398047913865494</v>
      </c>
      <c r="F45" s="112">
        <f>(AW45-BT45)/BT45</f>
        <v>-0.12849160189999997</v>
      </c>
      <c r="G45" s="113">
        <v>60</v>
      </c>
      <c r="H45" s="114">
        <v>9682.32</v>
      </c>
      <c r="I45" s="114">
        <f>IF(AH45="NOK",AG45, IF(AH45="EUR", _xlfn.XLOOKUP(C45,'Exchange rates'!$A$3:$A$16,'Exchange rates'!$B$3:$B$16)*AG45,IF(AH45="SEK", _xlfn.XLOOKUP(C45,'Exchange rates'!$A$3:$A$16,'Exchange rates'!$C$3:$C$16)*Dataset!AG45,_xlfn.XLOOKUP(Dataset!C45,'Exchange rates'!$A$3:$A$16,'Exchange rates'!$D$3:$D$16)*Dataset!AG45)))</f>
        <v>67</v>
      </c>
      <c r="J45" s="115">
        <f t="shared" si="1"/>
        <v>-0.11799160189999998</v>
      </c>
      <c r="K45" s="112">
        <f>IF(AU45="NORWAY",_xlfn.XLOOKUP(B45,'Oslo OBX Historical Data'!$A$2:$A$3477,'Oslo OBX Historical Data'!$G$2:$G$3477),IF(AU45="FINLAND",_xlfn.XLOOKUP(B45,'OMX Helsinki Historical Data'!$A$2:$A$3479,'OMX Helsinki Historical Data'!$G$2:$G$3479),IF(AU45="DENMARK",_xlfn.XLOOKUP(B45,'OMX Copenhagen All shares Histo'!$A$2:$A$3461,'OMX Copenhagen All shares Histo'!$G$2:$G$3461),_xlfn.XLOOKUP(Dataset!B45,'OMX Stockholm Historical Data'!$A$2:$A$3477,'OMX Stockholm Historical Data'!$G$2:$G$3477))))</f>
        <v>-1.0500000000000001E-2</v>
      </c>
      <c r="L45" s="116">
        <v>1</v>
      </c>
      <c r="M45" s="116">
        <f>IF($AI45=M$1,1,0)</f>
        <v>1</v>
      </c>
      <c r="N45" s="116">
        <f>IF($AI45=N$1,1,0)</f>
        <v>0</v>
      </c>
      <c r="O45" s="116">
        <f>IF($AI45=O$1,1,0)</f>
        <v>0</v>
      </c>
      <c r="P45" s="116">
        <f>IF($AI45=P$1,1,0)</f>
        <v>0</v>
      </c>
      <c r="Q45" s="116">
        <f>IF($AI45=Q$1,1,0)</f>
        <v>0</v>
      </c>
      <c r="R45" s="116">
        <f>IF($AI45=R$1,1,0)</f>
        <v>0</v>
      </c>
      <c r="S45" s="116">
        <f>IF($AI45=S$1,1,0)</f>
        <v>0</v>
      </c>
      <c r="T45" s="39">
        <f>IF($AI45=T$1,1,0)</f>
        <v>0</v>
      </c>
      <c r="AG45" s="2">
        <v>67</v>
      </c>
      <c r="AH45" t="str">
        <f>IF(AU45="NORWAY","NOK",IF(AU45="FINLAND","EUR",IF(AU45="SWEDEN","SEK","DKK")))</f>
        <v>NOK</v>
      </c>
      <c r="AI45" t="s">
        <v>53</v>
      </c>
      <c r="AN45" t="str">
        <f>IF(D45&gt;=0,"1","0")</f>
        <v>0</v>
      </c>
      <c r="AO45" s="5">
        <f>IF(AX45&lt;&gt;"",G45/H45,"")</f>
        <v>6.1968619091292169E-3</v>
      </c>
      <c r="AP45">
        <f>A45-1</f>
        <v>14</v>
      </c>
      <c r="AS45">
        <f>_xlfn.XLOOKUP(C45,'Company age'!$A$2:$A$15,'Company age'!$B$2:$B$15)</f>
        <v>13</v>
      </c>
      <c r="AU45" t="s">
        <v>44</v>
      </c>
      <c r="AW45" s="3">
        <f>BT45*(1+BV45)</f>
        <v>58.391062672700002</v>
      </c>
      <c r="AX45">
        <v>60</v>
      </c>
      <c r="BC45">
        <f ca="1">ROUND(NORMINV(RAND(),$BA$5,500),0)</f>
        <v>1432</v>
      </c>
      <c r="BH45" s="2">
        <v>2.2346391680000002</v>
      </c>
      <c r="BI45" s="2">
        <v>-12.849160189999999</v>
      </c>
      <c r="BJ45" s="2">
        <v>12.29050541</v>
      </c>
      <c r="BL45" t="s">
        <v>57</v>
      </c>
      <c r="BM45" t="s">
        <v>58</v>
      </c>
      <c r="BN45" t="s">
        <v>44</v>
      </c>
      <c r="BO45" t="s">
        <v>53</v>
      </c>
      <c r="BP45" t="s">
        <v>25</v>
      </c>
      <c r="BQ45" t="s">
        <v>54</v>
      </c>
      <c r="BR45" t="s">
        <v>27</v>
      </c>
      <c r="BS45" s="2">
        <v>9682.32</v>
      </c>
      <c r="BT45" s="2">
        <v>67</v>
      </c>
      <c r="BU45" s="5">
        <f t="shared" si="0"/>
        <v>2.2346391680000001E-2</v>
      </c>
      <c r="BV45" s="5">
        <f t="shared" si="0"/>
        <v>-0.1284916019</v>
      </c>
      <c r="BW45" s="5">
        <f t="shared" si="0"/>
        <v>0.12290505409999999</v>
      </c>
      <c r="BX45" s="2"/>
      <c r="BY45" s="2"/>
      <c r="BZ45" s="2"/>
      <c r="CA45" s="2">
        <v>0</v>
      </c>
    </row>
    <row r="46" spans="1:79" x14ac:dyDescent="0.15">
      <c r="A46" s="107">
        <v>15</v>
      </c>
      <c r="B46" s="108">
        <v>38789</v>
      </c>
      <c r="C46" s="109">
        <v>2006</v>
      </c>
      <c r="D46" s="110">
        <f>_xlfn.XLOOKUP(AP46,'Sentiment index'!$E$2:$E$169,'Sentiment index'!$A$2:$A$169)</f>
        <v>-9.0800199999999998E-2</v>
      </c>
      <c r="E46" s="111">
        <v>11.719561256594876</v>
      </c>
      <c r="F46" s="112">
        <f>(AW46-BT46)/BT46</f>
        <v>-0.21818181989999991</v>
      </c>
      <c r="G46" s="113">
        <v>44</v>
      </c>
      <c r="H46" s="114">
        <v>437.29300000000001</v>
      </c>
      <c r="I46" s="114">
        <f>IF(AH46="NOK",AG46, IF(AH46="EUR", _xlfn.XLOOKUP(C46,'Exchange rates'!$A$3:$A$16,'Exchange rates'!$B$3:$B$16)*AG46,IF(AH46="SEK", _xlfn.XLOOKUP(C46,'Exchange rates'!$A$3:$A$16,'Exchange rates'!$C$3:$C$16)*Dataset!AG46,_xlfn.XLOOKUP(Dataset!C46,'Exchange rates'!$A$3:$A$16,'Exchange rates'!$D$3:$D$16)*Dataset!AG46)))</f>
        <v>25.762864000000004</v>
      </c>
      <c r="J46" s="115">
        <f t="shared" si="1"/>
        <v>-0.22108181989999992</v>
      </c>
      <c r="K46" s="112">
        <f>IF(AU46="NORWAY",_xlfn.XLOOKUP(B46,'Oslo OBX Historical Data'!$A$2:$A$3477,'Oslo OBX Historical Data'!$G$2:$G$3477),IF(AU46="FINLAND",_xlfn.XLOOKUP(B46,'OMX Helsinki Historical Data'!$A$2:$A$3479,'OMX Helsinki Historical Data'!$G$2:$G$3479),IF(AU46="DENMARK",_xlfn.XLOOKUP(B46,'OMX Copenhagen All shares Histo'!$A$2:$A$3461,'OMX Copenhagen All shares Histo'!$G$2:$G$3461),_xlfn.XLOOKUP(Dataset!B46,'OMX Stockholm Historical Data'!$A$2:$A$3477,'OMX Stockholm Historical Data'!$G$2:$G$3477))))</f>
        <v>2.8999999999999998E-3</v>
      </c>
      <c r="L46" s="116">
        <v>1</v>
      </c>
      <c r="M46" s="116">
        <f>IF($AI46=M$1,1,0)</f>
        <v>0</v>
      </c>
      <c r="N46" s="116">
        <f>IF($AI46=N$1,1,0)</f>
        <v>1</v>
      </c>
      <c r="O46" s="116">
        <f>IF($AI46=O$1,1,0)</f>
        <v>0</v>
      </c>
      <c r="P46" s="116">
        <f>IF($AI46=P$1,1,0)</f>
        <v>0</v>
      </c>
      <c r="Q46" s="116">
        <f>IF($AI46=Q$1,1,0)</f>
        <v>0</v>
      </c>
      <c r="R46" s="116">
        <f>IF($AI46=R$1,1,0)</f>
        <v>0</v>
      </c>
      <c r="S46" s="116">
        <f>IF($AI46=S$1,1,0)</f>
        <v>0</v>
      </c>
      <c r="T46" s="39">
        <f>IF($AI46=T$1,1,0)</f>
        <v>0</v>
      </c>
      <c r="AG46" s="2">
        <v>3.2</v>
      </c>
      <c r="AH46" t="str">
        <f>IF(AU46="NORWAY","NOK",IF(AU46="FINLAND","EUR",IF(AU46="SWEDEN","SEK","DKK")))</f>
        <v>EUR</v>
      </c>
      <c r="AI46" t="s">
        <v>96</v>
      </c>
      <c r="AN46" t="str">
        <f>IF(D46&gt;=0,"1","0")</f>
        <v>0</v>
      </c>
      <c r="AO46" s="5">
        <f>IF(AX46&lt;&gt;"",G46/H46,"")</f>
        <v>0.10061903574948604</v>
      </c>
      <c r="AP46">
        <f>A46-1</f>
        <v>14</v>
      </c>
      <c r="AS46">
        <f>_xlfn.XLOOKUP(C46,'Company age'!$A$2:$A$15,'Company age'!$B$2:$B$15)</f>
        <v>13</v>
      </c>
      <c r="AU46" t="s">
        <v>64</v>
      </c>
      <c r="AW46" s="3">
        <f>BT46*(1+BV46)</f>
        <v>2.5018181763200005</v>
      </c>
      <c r="AX46">
        <v>44</v>
      </c>
      <c r="BC46">
        <f ca="1">ROUND(NORMINV(RAND(),$BA$5,500),0)</f>
        <v>400</v>
      </c>
      <c r="BH46" s="2">
        <v>-4</v>
      </c>
      <c r="BI46" s="2">
        <v>-21.818181989999999</v>
      </c>
      <c r="BJ46" s="2">
        <v>-19.818181989999999</v>
      </c>
      <c r="BL46" t="s">
        <v>815</v>
      </c>
      <c r="BM46" t="s">
        <v>816</v>
      </c>
      <c r="BN46" t="s">
        <v>64</v>
      </c>
      <c r="BO46" t="s">
        <v>96</v>
      </c>
      <c r="BP46" t="s">
        <v>25</v>
      </c>
      <c r="BQ46" t="s">
        <v>51</v>
      </c>
      <c r="BR46" t="s">
        <v>27</v>
      </c>
      <c r="BS46" s="2">
        <v>437.29300000000001</v>
      </c>
      <c r="BT46" s="2">
        <v>3.2</v>
      </c>
      <c r="BU46" s="5">
        <f t="shared" si="0"/>
        <v>-0.04</v>
      </c>
      <c r="BV46" s="5">
        <f t="shared" si="0"/>
        <v>-0.21818181989999999</v>
      </c>
      <c r="BW46" s="5">
        <f t="shared" si="0"/>
        <v>-0.1981818199</v>
      </c>
      <c r="BX46" s="2"/>
      <c r="BY46" s="2"/>
      <c r="BZ46" s="2"/>
      <c r="CA46" s="2">
        <v>38.975000000000001</v>
      </c>
    </row>
    <row r="47" spans="1:79" x14ac:dyDescent="0.15">
      <c r="A47" s="107">
        <v>15</v>
      </c>
      <c r="B47" s="108">
        <v>38790</v>
      </c>
      <c r="C47" s="109">
        <v>2006</v>
      </c>
      <c r="D47" s="110">
        <f>_xlfn.XLOOKUP(AP47,'Sentiment index'!$E$2:$E$169,'Sentiment index'!$A$2:$A$169)</f>
        <v>-9.0800199999999998E-2</v>
      </c>
      <c r="E47" s="111">
        <v>14.164198356630187</v>
      </c>
      <c r="F47" s="112">
        <f>(AW47-BT47)/BT47</f>
        <v>-0.37000000000000005</v>
      </c>
      <c r="G47" s="113">
        <v>1330.3381192121822</v>
      </c>
      <c r="H47" s="114">
        <v>1396.01</v>
      </c>
      <c r="I47" s="114">
        <f>IF(AH47="NOK",AG47, IF(AH47="EUR", _xlfn.XLOOKUP(C47,'Exchange rates'!$A$3:$A$16,'Exchange rates'!$B$3:$B$16)*AG47,IF(AH47="SEK", _xlfn.XLOOKUP(C47,'Exchange rates'!$A$3:$A$16,'Exchange rates'!$C$3:$C$16)*Dataset!AG47,_xlfn.XLOOKUP(Dataset!C47,'Exchange rates'!$A$3:$A$16,'Exchange rates'!$D$3:$D$16)*Dataset!AG47)))</f>
        <v>177.11969000000002</v>
      </c>
      <c r="J47" s="115">
        <f t="shared" si="1"/>
        <v>-0.37400000000000005</v>
      </c>
      <c r="K47" s="112">
        <f>IF(AU47="NORWAY",_xlfn.XLOOKUP(B47,'Oslo OBX Historical Data'!$A$2:$A$3477,'Oslo OBX Historical Data'!$G$2:$G$3477),IF(AU47="FINLAND",_xlfn.XLOOKUP(B47,'OMX Helsinki Historical Data'!$A$2:$A$3479,'OMX Helsinki Historical Data'!$G$2:$G$3479),IF(AU47="DENMARK",_xlfn.XLOOKUP(B47,'OMX Copenhagen All shares Histo'!$A$2:$A$3461,'OMX Copenhagen All shares Histo'!$G$2:$G$3461),_xlfn.XLOOKUP(Dataset!B47,'OMX Stockholm Historical Data'!$A$2:$A$3477,'OMX Stockholm Historical Data'!$G$2:$G$3477))))</f>
        <v>4.0000000000000001E-3</v>
      </c>
      <c r="L47" s="116">
        <v>1</v>
      </c>
      <c r="M47" s="116">
        <f>IF($AI47=M$1,1,0)</f>
        <v>0</v>
      </c>
      <c r="N47" s="116">
        <f>IF($AI47=N$1,1,0)</f>
        <v>1</v>
      </c>
      <c r="O47" s="116">
        <f>IF($AI47=O$1,1,0)</f>
        <v>0</v>
      </c>
      <c r="P47" s="116">
        <f>IF($AI47=P$1,1,0)</f>
        <v>0</v>
      </c>
      <c r="Q47" s="116">
        <f>IF($AI47=Q$1,1,0)</f>
        <v>0</v>
      </c>
      <c r="R47" s="116">
        <f>IF($AI47=R$1,1,0)</f>
        <v>0</v>
      </c>
      <c r="S47" s="116">
        <f>IF($AI47=S$1,1,0)</f>
        <v>0</v>
      </c>
      <c r="T47" s="39">
        <f>IF($AI47=T$1,1,0)</f>
        <v>0</v>
      </c>
      <c r="AG47" s="2">
        <v>22</v>
      </c>
      <c r="AH47" t="str">
        <f>IF(AU47="NORWAY","NOK",IF(AU47="FINLAND","EUR",IF(AU47="SWEDEN","SEK","DKK")))</f>
        <v>EUR</v>
      </c>
      <c r="AI47" t="s">
        <v>96</v>
      </c>
      <c r="AN47" t="str">
        <f>IF(D47&gt;=0,"1","0")</f>
        <v>0</v>
      </c>
      <c r="AO47" s="5" t="str">
        <f>IF(AX47&lt;&gt;"",G47/H47,"")</f>
        <v/>
      </c>
      <c r="AP47">
        <f>A47-1</f>
        <v>14</v>
      </c>
      <c r="AS47">
        <f>_xlfn.XLOOKUP(C47,'Company age'!$A$2:$A$15,'Company age'!$B$2:$B$15)</f>
        <v>13</v>
      </c>
      <c r="AU47" t="s">
        <v>64</v>
      </c>
      <c r="AW47" s="3">
        <f>BT47*(1+BV47)</f>
        <v>13.86</v>
      </c>
      <c r="BC47">
        <f ca="1">ROUND(NORMINV(RAND(),$BA$5,500),0)</f>
        <v>1477</v>
      </c>
      <c r="BH47" s="2">
        <v>-10.83333302</v>
      </c>
      <c r="BI47" s="2">
        <v>-37</v>
      </c>
      <c r="BJ47" s="2">
        <v>-40.5</v>
      </c>
      <c r="BL47" t="s">
        <v>362</v>
      </c>
      <c r="BM47" t="s">
        <v>363</v>
      </c>
      <c r="BN47" t="s">
        <v>64</v>
      </c>
      <c r="BO47" t="s">
        <v>96</v>
      </c>
      <c r="BP47" t="s">
        <v>25</v>
      </c>
      <c r="BQ47" t="s">
        <v>54</v>
      </c>
      <c r="BR47" t="s">
        <v>27</v>
      </c>
      <c r="BS47" s="2">
        <v>1396.01</v>
      </c>
      <c r="BT47" s="2">
        <v>22</v>
      </c>
      <c r="BU47" s="5">
        <f t="shared" si="0"/>
        <v>-0.10833333019999999</v>
      </c>
      <c r="BV47" s="5">
        <f t="shared" si="0"/>
        <v>-0.37</v>
      </c>
      <c r="BW47" s="5">
        <f t="shared" si="0"/>
        <v>-0.40500000000000003</v>
      </c>
      <c r="BX47" s="2"/>
      <c r="BY47" s="2"/>
      <c r="BZ47" s="2"/>
      <c r="CA47" s="2">
        <v>44.436999999999998</v>
      </c>
    </row>
    <row r="48" spans="1:79" x14ac:dyDescent="0.15">
      <c r="A48" s="107">
        <v>15</v>
      </c>
      <c r="B48" s="108">
        <v>38793</v>
      </c>
      <c r="C48" s="109">
        <v>2006</v>
      </c>
      <c r="D48" s="110">
        <f>_xlfn.XLOOKUP(AP48,'Sentiment index'!$E$2:$E$169,'Sentiment index'!$A$2:$A$169)</f>
        <v>-9.0800199999999998E-2</v>
      </c>
      <c r="E48" s="111">
        <v>14.534346737239447</v>
      </c>
      <c r="F48" s="112">
        <f>(AW48-BT48)/BT48</f>
        <v>-0.21774654389999989</v>
      </c>
      <c r="G48" s="113">
        <v>1031</v>
      </c>
      <c r="H48" s="114">
        <v>673.2</v>
      </c>
      <c r="I48" s="114">
        <f>IF(AH48="NOK",AG48, IF(AH48="EUR", _xlfn.XLOOKUP(C48,'Exchange rates'!$A$3:$A$16,'Exchange rates'!$B$3:$B$16)*AG48,IF(AH48="SEK", _xlfn.XLOOKUP(C48,'Exchange rates'!$A$3:$A$16,'Exchange rates'!$C$3:$C$16)*Dataset!AG48,_xlfn.XLOOKUP(Dataset!C48,'Exchange rates'!$A$3:$A$16,'Exchange rates'!$D$3:$D$16)*Dataset!AG48)))</f>
        <v>33</v>
      </c>
      <c r="J48" s="115">
        <f t="shared" si="1"/>
        <v>-0.22644654389999991</v>
      </c>
      <c r="K48" s="112">
        <f>IF(AU48="NORWAY",_xlfn.XLOOKUP(B48,'Oslo OBX Historical Data'!$A$2:$A$3477,'Oslo OBX Historical Data'!$G$2:$G$3477),IF(AU48="FINLAND",_xlfn.XLOOKUP(B48,'OMX Helsinki Historical Data'!$A$2:$A$3479,'OMX Helsinki Historical Data'!$G$2:$G$3479),IF(AU48="DENMARK",_xlfn.XLOOKUP(B48,'OMX Copenhagen All shares Histo'!$A$2:$A$3461,'OMX Copenhagen All shares Histo'!$G$2:$G$3461),_xlfn.XLOOKUP(Dataset!B48,'OMX Stockholm Historical Data'!$A$2:$A$3477,'OMX Stockholm Historical Data'!$G$2:$G$3477))))</f>
        <v>8.6999999999999994E-3</v>
      </c>
      <c r="L48" s="116">
        <v>1</v>
      </c>
      <c r="M48" s="116">
        <f>IF($AI48=M$1,1,0)</f>
        <v>0</v>
      </c>
      <c r="N48" s="116">
        <f>IF($AI48=N$1,1,0)</f>
        <v>0</v>
      </c>
      <c r="O48" s="116">
        <f>IF($AI48=O$1,1,0)</f>
        <v>0</v>
      </c>
      <c r="P48" s="116">
        <f>IF($AI48=P$1,1,0)</f>
        <v>1</v>
      </c>
      <c r="Q48" s="116">
        <f>IF($AI48=Q$1,1,0)</f>
        <v>0</v>
      </c>
      <c r="R48" s="116">
        <f>IF($AI48=R$1,1,0)</f>
        <v>0</v>
      </c>
      <c r="S48" s="116">
        <f>IF($AI48=S$1,1,0)</f>
        <v>0</v>
      </c>
      <c r="T48" s="39">
        <f>IF($AI48=T$1,1,0)</f>
        <v>0</v>
      </c>
      <c r="AG48" s="2">
        <v>33</v>
      </c>
      <c r="AH48" t="str">
        <f>IF(AU48="NORWAY","NOK",IF(AU48="FINLAND","EUR",IF(AU48="SWEDEN","SEK","DKK")))</f>
        <v>NOK</v>
      </c>
      <c r="AI48" t="s">
        <v>38</v>
      </c>
      <c r="AN48" t="str">
        <f>IF(D48&gt;=0,"1","0")</f>
        <v>0</v>
      </c>
      <c r="AO48" s="5">
        <f>IF(AX48&lt;&gt;"",G48/H48,"")</f>
        <v>1.5314913844325608</v>
      </c>
      <c r="AP48">
        <f>A48-1</f>
        <v>14</v>
      </c>
      <c r="AS48">
        <f>_xlfn.XLOOKUP(C48,'Company age'!$A$2:$A$15,'Company age'!$B$2:$B$15)</f>
        <v>13</v>
      </c>
      <c r="AU48" t="s">
        <v>44</v>
      </c>
      <c r="AW48" s="3">
        <f>BT48*(1+BV48)</f>
        <v>25.814364051300004</v>
      </c>
      <c r="AX48">
        <v>1031</v>
      </c>
      <c r="BC48">
        <f ca="1">ROUND(NORMINV(RAND(),$BA$5,500),0)</f>
        <v>1231</v>
      </c>
      <c r="BH48" s="2">
        <v>-6.4892420770000001</v>
      </c>
      <c r="BI48" s="2">
        <v>-21.774654389999998</v>
      </c>
      <c r="BJ48" s="2">
        <v>-19.899963379999999</v>
      </c>
      <c r="BL48" t="s">
        <v>621</v>
      </c>
      <c r="BM48" t="s">
        <v>622</v>
      </c>
      <c r="BN48" t="s">
        <v>44</v>
      </c>
      <c r="BO48" t="s">
        <v>38</v>
      </c>
      <c r="BP48" t="s">
        <v>25</v>
      </c>
      <c r="BQ48" t="s">
        <v>75</v>
      </c>
      <c r="BR48" t="s">
        <v>27</v>
      </c>
      <c r="BS48" s="2">
        <v>673.2</v>
      </c>
      <c r="BT48" s="2">
        <v>33</v>
      </c>
      <c r="BU48" s="5">
        <f t="shared" si="0"/>
        <v>-6.4892420770000001E-2</v>
      </c>
      <c r="BV48" s="5">
        <f t="shared" si="0"/>
        <v>-0.21774654389999998</v>
      </c>
      <c r="BW48" s="5">
        <f t="shared" si="0"/>
        <v>-0.19899963379999999</v>
      </c>
      <c r="BX48" s="2"/>
      <c r="BY48" s="2"/>
      <c r="BZ48" s="2"/>
      <c r="CA48" s="2">
        <v>45</v>
      </c>
    </row>
    <row r="49" spans="1:79" x14ac:dyDescent="0.15">
      <c r="A49" s="107">
        <v>15</v>
      </c>
      <c r="B49" s="108">
        <v>38804</v>
      </c>
      <c r="C49" s="109">
        <v>2006</v>
      </c>
      <c r="D49" s="110">
        <f>_xlfn.XLOOKUP(AP49,'Sentiment index'!$E$2:$E$169,'Sentiment index'!$A$2:$A$169)</f>
        <v>-9.0800199999999998E-2</v>
      </c>
      <c r="E49" s="111">
        <v>14.103968863975382</v>
      </c>
      <c r="F49" s="112">
        <f>(AW49-BT49)/BT49</f>
        <v>0.1966666603000001</v>
      </c>
      <c r="G49" s="113">
        <v>274</v>
      </c>
      <c r="H49" s="114">
        <v>1099.79</v>
      </c>
      <c r="I49" s="114">
        <f>IF(AH49="NOK",AG49, IF(AH49="EUR", _xlfn.XLOOKUP(C49,'Exchange rates'!$A$3:$A$16,'Exchange rates'!$B$3:$B$16)*AG49,IF(AH49="SEK", _xlfn.XLOOKUP(C49,'Exchange rates'!$A$3:$A$16,'Exchange rates'!$C$3:$C$16)*Dataset!AG49,_xlfn.XLOOKUP(Dataset!C49,'Exchange rates'!$A$3:$A$16,'Exchange rates'!$D$3:$D$16)*Dataset!AG49)))</f>
        <v>122.668449</v>
      </c>
      <c r="J49" s="115">
        <f t="shared" si="1"/>
        <v>0.2019666603000001</v>
      </c>
      <c r="K49" s="112">
        <f>IF(AU49="NORWAY",_xlfn.XLOOKUP(B49,'Oslo OBX Historical Data'!$A$2:$A$3477,'Oslo OBX Historical Data'!$G$2:$G$3477),IF(AU49="FINLAND",_xlfn.XLOOKUP(B49,'OMX Helsinki Historical Data'!$A$2:$A$3479,'OMX Helsinki Historical Data'!$G$2:$G$3479),IF(AU49="DENMARK",_xlfn.XLOOKUP(B49,'OMX Copenhagen All shares Histo'!$A$2:$A$3461,'OMX Copenhagen All shares Histo'!$G$2:$G$3461),_xlfn.XLOOKUP(Dataset!B49,'OMX Stockholm Historical Data'!$A$2:$A$3477,'OMX Stockholm Historical Data'!$G$2:$G$3477))))</f>
        <v>-5.3E-3</v>
      </c>
      <c r="L49" s="116">
        <v>1</v>
      </c>
      <c r="M49" s="116">
        <f>IF($AI49=M$1,1,0)</f>
        <v>0</v>
      </c>
      <c r="N49" s="116">
        <f>IF($AI49=N$1,1,0)</f>
        <v>0</v>
      </c>
      <c r="O49" s="116">
        <f>IF($AI49=O$1,1,0)</f>
        <v>0</v>
      </c>
      <c r="P49" s="116">
        <f>IF($AI49=P$1,1,0)</f>
        <v>1</v>
      </c>
      <c r="Q49" s="116">
        <f>IF($AI49=Q$1,1,0)</f>
        <v>0</v>
      </c>
      <c r="R49" s="116">
        <f>IF($AI49=R$1,1,0)</f>
        <v>0</v>
      </c>
      <c r="S49" s="116">
        <f>IF($AI49=S$1,1,0)</f>
        <v>0</v>
      </c>
      <c r="T49" s="39">
        <f>IF($AI49=T$1,1,0)</f>
        <v>0</v>
      </c>
      <c r="AG49" s="2">
        <v>141</v>
      </c>
      <c r="AH49" t="str">
        <f>IF(AU49="NORWAY","NOK",IF(AU49="FINLAND","EUR",IF(AU49="SWEDEN","SEK","DKK")))</f>
        <v>SEK</v>
      </c>
      <c r="AI49" t="s">
        <v>38</v>
      </c>
      <c r="AN49" t="str">
        <f>IF(D49&gt;=0,"1","0")</f>
        <v>0</v>
      </c>
      <c r="AO49" s="5">
        <f>IF(AX49&lt;&gt;"",G49/H49,"")</f>
        <v>0.24913847189008811</v>
      </c>
      <c r="AP49">
        <f>A49-1</f>
        <v>14</v>
      </c>
      <c r="AS49">
        <f>_xlfn.XLOOKUP(C49,'Company age'!$A$2:$A$15,'Company age'!$B$2:$B$15)</f>
        <v>13</v>
      </c>
      <c r="AU49" t="s">
        <v>80</v>
      </c>
      <c r="AW49" s="3">
        <f>BT49*(1+BV49)</f>
        <v>168.72999910230001</v>
      </c>
      <c r="AX49">
        <v>274</v>
      </c>
      <c r="BC49">
        <f ca="1">ROUND(NORMINV(RAND(),$BA$5,500),0)</f>
        <v>1510</v>
      </c>
      <c r="BH49" s="2">
        <v>6.6666665079999996</v>
      </c>
      <c r="BI49" s="2">
        <v>19.666666029999998</v>
      </c>
      <c r="BJ49" s="2">
        <v>130</v>
      </c>
      <c r="BL49" t="s">
        <v>482</v>
      </c>
      <c r="BM49" t="s">
        <v>483</v>
      </c>
      <c r="BN49" t="s">
        <v>80</v>
      </c>
      <c r="BO49" t="s">
        <v>38</v>
      </c>
      <c r="BP49" t="s">
        <v>25</v>
      </c>
      <c r="BQ49" t="s">
        <v>54</v>
      </c>
      <c r="BR49" t="s">
        <v>27</v>
      </c>
      <c r="BS49" s="2">
        <v>1099.79</v>
      </c>
      <c r="BT49" s="2">
        <v>141</v>
      </c>
      <c r="BU49" s="5">
        <f t="shared" si="0"/>
        <v>6.6666665079999993E-2</v>
      </c>
      <c r="BV49" s="5">
        <f t="shared" si="0"/>
        <v>0.19666666029999999</v>
      </c>
      <c r="BW49" s="5">
        <f t="shared" si="0"/>
        <v>1.3</v>
      </c>
      <c r="BX49" s="2"/>
      <c r="BY49" s="2"/>
      <c r="BZ49" s="2"/>
      <c r="CA49" s="2">
        <v>16.010999999999999</v>
      </c>
    </row>
    <row r="50" spans="1:79" x14ac:dyDescent="0.15">
      <c r="A50" s="107">
        <v>16</v>
      </c>
      <c r="B50" s="108">
        <v>38819</v>
      </c>
      <c r="C50" s="109">
        <v>2006</v>
      </c>
      <c r="D50" s="110">
        <f>_xlfn.XLOOKUP(AP50,'Sentiment index'!$E$2:$E$169,'Sentiment index'!$A$2:$A$169)</f>
        <v>-0.1178864</v>
      </c>
      <c r="E50" s="111">
        <v>12.943673763374733</v>
      </c>
      <c r="F50" s="112">
        <f>(AW50-BT50)/BT50</f>
        <v>0.11111114499999991</v>
      </c>
      <c r="G50" s="113">
        <v>1146.4158835298172</v>
      </c>
      <c r="H50" s="114">
        <v>546.45699999999999</v>
      </c>
      <c r="I50" s="114">
        <f>IF(AH50="NOK",AG50, IF(AH50="EUR", _xlfn.XLOOKUP(C50,'Exchange rates'!$A$3:$A$16,'Exchange rates'!$B$3:$B$16)*AG50,IF(AH50="SEK", _xlfn.XLOOKUP(C50,'Exchange rates'!$A$3:$A$16,'Exchange rates'!$C$3:$C$16)*Dataset!AG50,_xlfn.XLOOKUP(Dataset!C50,'Exchange rates'!$A$3:$A$16,'Exchange rates'!$D$3:$D$16)*Dataset!AG50)))</f>
        <v>150.42946739999999</v>
      </c>
      <c r="J50" s="115">
        <f t="shared" si="1"/>
        <v>0.11551114499999991</v>
      </c>
      <c r="K50" s="112">
        <f>IF(AU50="NORWAY",_xlfn.XLOOKUP(B50,'Oslo OBX Historical Data'!$A$2:$A$3477,'Oslo OBX Historical Data'!$G$2:$G$3477),IF(AU50="FINLAND",_xlfn.XLOOKUP(B50,'OMX Helsinki Historical Data'!$A$2:$A$3479,'OMX Helsinki Historical Data'!$G$2:$G$3479),IF(AU50="DENMARK",_xlfn.XLOOKUP(B50,'OMX Copenhagen All shares Histo'!$A$2:$A$3461,'OMX Copenhagen All shares Histo'!$G$2:$G$3461),_xlfn.XLOOKUP(Dataset!B50,'OMX Stockholm Historical Data'!$A$2:$A$3477,'OMX Stockholm Historical Data'!$G$2:$G$3477))))</f>
        <v>-4.4000000000000003E-3</v>
      </c>
      <c r="L50" s="116">
        <v>1</v>
      </c>
      <c r="M50" s="116">
        <f>IF($AI50=M$1,1,0)</f>
        <v>0</v>
      </c>
      <c r="N50" s="116">
        <f>IF($AI50=N$1,1,0)</f>
        <v>0</v>
      </c>
      <c r="O50" s="116">
        <f>IF($AI50=O$1,1,0)</f>
        <v>1</v>
      </c>
      <c r="P50" s="116">
        <f>IF($AI50=P$1,1,0)</f>
        <v>0</v>
      </c>
      <c r="Q50" s="116">
        <f>IF($AI50=Q$1,1,0)</f>
        <v>0</v>
      </c>
      <c r="R50" s="116">
        <f>IF($AI50=R$1,1,0)</f>
        <v>0</v>
      </c>
      <c r="S50" s="116">
        <f>IF($AI50=S$1,1,0)</f>
        <v>0</v>
      </c>
      <c r="T50" s="39">
        <f>IF($AI50=T$1,1,0)</f>
        <v>0</v>
      </c>
      <c r="AG50" s="2">
        <v>139.4</v>
      </c>
      <c r="AH50" t="str">
        <f>IF(AU50="NORWAY","NOK",IF(AU50="FINLAND","EUR",IF(AU50="SWEDEN","SEK","DKK")))</f>
        <v>DKK</v>
      </c>
      <c r="AI50" t="s">
        <v>45</v>
      </c>
      <c r="AN50" t="str">
        <f>IF(D50&gt;=0,"1","0")</f>
        <v>0</v>
      </c>
      <c r="AO50" s="5" t="str">
        <f>IF(AX50&lt;&gt;"",G50/H50,"")</f>
        <v/>
      </c>
      <c r="AP50">
        <f>A50-1</f>
        <v>15</v>
      </c>
      <c r="AS50">
        <f>_xlfn.XLOOKUP(C50,'Company age'!$A$2:$A$15,'Company age'!$B$2:$B$15)</f>
        <v>13</v>
      </c>
      <c r="AU50" t="s">
        <v>23</v>
      </c>
      <c r="AW50" s="3">
        <f>BT50*(1+BV50)</f>
        <v>154.88889361299999</v>
      </c>
      <c r="BC50">
        <f ca="1">ROUND(NORMINV(RAND(),$BA$5,500),0)</f>
        <v>1861</v>
      </c>
      <c r="BH50" s="2">
        <v>25.000003809999999</v>
      </c>
      <c r="BI50" s="2">
        <v>11.111114499999999</v>
      </c>
      <c r="BJ50" s="2">
        <v>6.111114025</v>
      </c>
      <c r="BL50" t="s">
        <v>707</v>
      </c>
      <c r="BM50" t="s">
        <v>708</v>
      </c>
      <c r="BN50" t="s">
        <v>23</v>
      </c>
      <c r="BO50" t="s">
        <v>45</v>
      </c>
      <c r="BP50" t="s">
        <v>709</v>
      </c>
      <c r="BQ50" t="s">
        <v>54</v>
      </c>
      <c r="BR50" t="s">
        <v>27</v>
      </c>
      <c r="BS50" s="2">
        <v>546.45699999999999</v>
      </c>
      <c r="BT50" s="2">
        <v>139.4</v>
      </c>
      <c r="BU50" s="5">
        <f t="shared" si="0"/>
        <v>0.25000003809999999</v>
      </c>
      <c r="BV50" s="5">
        <f t="shared" si="0"/>
        <v>0.11111114499999999</v>
      </c>
      <c r="BW50" s="5">
        <f t="shared" si="0"/>
        <v>6.1111140250000001E-2</v>
      </c>
      <c r="BX50" s="2"/>
      <c r="BY50" s="2"/>
      <c r="BZ50" s="2"/>
      <c r="CA50" s="2">
        <v>14.025</v>
      </c>
    </row>
    <row r="51" spans="1:79" x14ac:dyDescent="0.15">
      <c r="A51" s="107">
        <v>16</v>
      </c>
      <c r="B51" s="108">
        <v>38819</v>
      </c>
      <c r="C51" s="109">
        <v>2006</v>
      </c>
      <c r="D51" s="110">
        <f>_xlfn.XLOOKUP(AP51,'Sentiment index'!$E$2:$E$169,'Sentiment index'!$A$2:$A$169)</f>
        <v>-0.1178864</v>
      </c>
      <c r="E51" s="111">
        <v>13.363550479604942</v>
      </c>
      <c r="F51" s="112">
        <f>(AW51-BT51)/BT51</f>
        <v>0.32857143400000011</v>
      </c>
      <c r="G51" s="113">
        <v>323</v>
      </c>
      <c r="H51" s="114">
        <v>439.04500000000002</v>
      </c>
      <c r="I51" s="114">
        <f>IF(AH51="NOK",AG51, IF(AH51="EUR", _xlfn.XLOOKUP(C51,'Exchange rates'!$A$3:$A$16,'Exchange rates'!$B$3:$B$16)*AG51,IF(AH51="SEK", _xlfn.XLOOKUP(C51,'Exchange rates'!$A$3:$A$16,'Exchange rates'!$C$3:$C$16)*Dataset!AG51,_xlfn.XLOOKUP(Dataset!C51,'Exchange rates'!$A$3:$A$16,'Exchange rates'!$D$3:$D$16)*Dataset!AG51)))</f>
        <v>46.292646250000004</v>
      </c>
      <c r="J51" s="115">
        <f t="shared" si="1"/>
        <v>0.32097143400000011</v>
      </c>
      <c r="K51" s="112">
        <f>IF(AU51="NORWAY",_xlfn.XLOOKUP(B51,'Oslo OBX Historical Data'!$A$2:$A$3477,'Oslo OBX Historical Data'!$G$2:$G$3477),IF(AU51="FINLAND",_xlfn.XLOOKUP(B51,'OMX Helsinki Historical Data'!$A$2:$A$3479,'OMX Helsinki Historical Data'!$G$2:$G$3479),IF(AU51="DENMARK",_xlfn.XLOOKUP(B51,'OMX Copenhagen All shares Histo'!$A$2:$A$3461,'OMX Copenhagen All shares Histo'!$G$2:$G$3461),_xlfn.XLOOKUP(Dataset!B51,'OMX Stockholm Historical Data'!$A$2:$A$3477,'OMX Stockholm Historical Data'!$G$2:$G$3477))))</f>
        <v>7.6E-3</v>
      </c>
      <c r="L51" s="116">
        <v>1</v>
      </c>
      <c r="M51" s="116">
        <f>IF($AI51=M$1,1,0)</f>
        <v>0</v>
      </c>
      <c r="N51" s="116">
        <f>IF($AI51=N$1,1,0)</f>
        <v>0</v>
      </c>
      <c r="O51" s="116">
        <f>IF($AI51=O$1,1,0)</f>
        <v>1</v>
      </c>
      <c r="P51" s="116">
        <f>IF($AI51=P$1,1,0)</f>
        <v>0</v>
      </c>
      <c r="Q51" s="116">
        <f>IF($AI51=Q$1,1,0)</f>
        <v>0</v>
      </c>
      <c r="R51" s="116">
        <f>IF($AI51=R$1,1,0)</f>
        <v>0</v>
      </c>
      <c r="S51" s="116">
        <f>IF($AI51=S$1,1,0)</f>
        <v>0</v>
      </c>
      <c r="T51" s="39">
        <f>IF($AI51=T$1,1,0)</f>
        <v>0</v>
      </c>
      <c r="AG51" s="2">
        <v>5.75</v>
      </c>
      <c r="AH51" t="str">
        <f>IF(AU51="NORWAY","NOK",IF(AU51="FINLAND","EUR",IF(AU51="SWEDEN","SEK","DKK")))</f>
        <v>EUR</v>
      </c>
      <c r="AI51" t="s">
        <v>45</v>
      </c>
      <c r="AN51" t="str">
        <f>IF(D51&gt;=0,"1","0")</f>
        <v>0</v>
      </c>
      <c r="AO51" s="5">
        <f>IF(AX51&lt;&gt;"",G51/H51,"")</f>
        <v>0.73568768577252897</v>
      </c>
      <c r="AP51">
        <f>A51-1</f>
        <v>15</v>
      </c>
      <c r="AS51">
        <f>_xlfn.XLOOKUP(C51,'Company age'!$A$2:$A$15,'Company age'!$B$2:$B$15)</f>
        <v>13</v>
      </c>
      <c r="AU51" t="s">
        <v>64</v>
      </c>
      <c r="AW51" s="3">
        <f>BT51*(1+BV51)</f>
        <v>7.6392857455000005</v>
      </c>
      <c r="AX51">
        <v>323</v>
      </c>
      <c r="BC51">
        <f ca="1">ROUND(NORMINV(RAND(),$BA$5,500),0)</f>
        <v>1739</v>
      </c>
      <c r="BH51" s="2">
        <v>1.4285714629999999</v>
      </c>
      <c r="BI51" s="2">
        <v>32.857143399999998</v>
      </c>
      <c r="BJ51" s="2">
        <v>44.285713200000004</v>
      </c>
      <c r="BL51" t="s">
        <v>798</v>
      </c>
      <c r="BM51" t="s">
        <v>799</v>
      </c>
      <c r="BN51" t="s">
        <v>64</v>
      </c>
      <c r="BO51" t="s">
        <v>45</v>
      </c>
      <c r="BP51" t="s">
        <v>25</v>
      </c>
      <c r="BQ51" t="s">
        <v>75</v>
      </c>
      <c r="BR51" t="s">
        <v>27</v>
      </c>
      <c r="BS51" s="2">
        <v>439.04500000000002</v>
      </c>
      <c r="BT51" s="2">
        <v>5.75</v>
      </c>
      <c r="BU51" s="5">
        <f t="shared" si="0"/>
        <v>1.428571463E-2</v>
      </c>
      <c r="BV51" s="5">
        <f t="shared" si="0"/>
        <v>0.328571434</v>
      </c>
      <c r="BW51" s="5">
        <f t="shared" si="0"/>
        <v>0.44285713200000004</v>
      </c>
      <c r="BX51" s="2"/>
      <c r="BY51" s="2"/>
      <c r="BZ51" s="2"/>
      <c r="CA51" s="2">
        <v>36.225999999999999</v>
      </c>
    </row>
    <row r="52" spans="1:79" x14ac:dyDescent="0.15">
      <c r="A52" s="107">
        <v>17</v>
      </c>
      <c r="B52" s="108">
        <v>38859</v>
      </c>
      <c r="C52" s="109">
        <v>2006</v>
      </c>
      <c r="D52" s="110">
        <f>_xlfn.XLOOKUP(AP52,'Sentiment index'!$E$2:$E$169,'Sentiment index'!$A$2:$A$169)</f>
        <v>-0.1689068</v>
      </c>
      <c r="E52" s="111">
        <v>8.8135361001085784</v>
      </c>
      <c r="F52" s="112">
        <f>(AW52-BT52)/BT52</f>
        <v>-0.38125003810000002</v>
      </c>
      <c r="G52" s="113">
        <v>145</v>
      </c>
      <c r="H52" s="114">
        <v>217.06</v>
      </c>
      <c r="I52" s="114">
        <f>IF(AH52="NOK",AG52, IF(AH52="EUR", _xlfn.XLOOKUP(C52,'Exchange rates'!$A$3:$A$16,'Exchange rates'!$B$3:$B$16)*AG52,IF(AH52="SEK", _xlfn.XLOOKUP(C52,'Exchange rates'!$A$3:$A$16,'Exchange rates'!$C$3:$C$16)*Dataset!AG52,_xlfn.XLOOKUP(Dataset!C52,'Exchange rates'!$A$3:$A$16,'Exchange rates'!$D$3:$D$16)*Dataset!AG52)))</f>
        <v>26.969659</v>
      </c>
      <c r="J52" s="115">
        <f t="shared" si="1"/>
        <v>-0.38355003810000005</v>
      </c>
      <c r="K52" s="112">
        <f>IF(AU52="NORWAY",_xlfn.XLOOKUP(B52,'Oslo OBX Historical Data'!$A$2:$A$3477,'Oslo OBX Historical Data'!$G$2:$G$3477),IF(AU52="FINLAND",_xlfn.XLOOKUP(B52,'OMX Helsinki Historical Data'!$A$2:$A$3479,'OMX Helsinki Historical Data'!$G$2:$G$3479),IF(AU52="DENMARK",_xlfn.XLOOKUP(B52,'OMX Copenhagen All shares Histo'!$A$2:$A$3461,'OMX Copenhagen All shares Histo'!$G$2:$G$3461),_xlfn.XLOOKUP(Dataset!B52,'OMX Stockholm Historical Data'!$A$2:$A$3477,'OMX Stockholm Historical Data'!$G$2:$G$3477))))</f>
        <v>2.3E-3</v>
      </c>
      <c r="L52" s="116">
        <v>1</v>
      </c>
      <c r="M52" s="116">
        <f>IF($AI52=M$1,1,0)</f>
        <v>0</v>
      </c>
      <c r="N52" s="116">
        <f>IF($AI52=N$1,1,0)</f>
        <v>0</v>
      </c>
      <c r="O52" s="116">
        <f>IF($AI52=O$1,1,0)</f>
        <v>1</v>
      </c>
      <c r="P52" s="116">
        <f>IF($AI52=P$1,1,0)</f>
        <v>0</v>
      </c>
      <c r="Q52" s="116">
        <f>IF($AI52=Q$1,1,0)</f>
        <v>0</v>
      </c>
      <c r="R52" s="116">
        <f>IF($AI52=R$1,1,0)</f>
        <v>0</v>
      </c>
      <c r="S52" s="116">
        <f>IF($AI52=S$1,1,0)</f>
        <v>0</v>
      </c>
      <c r="T52" s="39">
        <f>IF($AI52=T$1,1,0)</f>
        <v>0</v>
      </c>
      <c r="AG52" s="2">
        <v>31</v>
      </c>
      <c r="AH52" t="str">
        <f>IF(AU52="NORWAY","NOK",IF(AU52="FINLAND","EUR",IF(AU52="SWEDEN","SEK","DKK")))</f>
        <v>SEK</v>
      </c>
      <c r="AI52" t="s">
        <v>45</v>
      </c>
      <c r="AN52" t="str">
        <f>IF(D52&gt;=0,"1","0")</f>
        <v>0</v>
      </c>
      <c r="AO52" s="5">
        <f>IF(AX52&lt;&gt;"",G52/H52,"")</f>
        <v>0.66801805952271265</v>
      </c>
      <c r="AP52">
        <f>A52-1</f>
        <v>16</v>
      </c>
      <c r="AS52">
        <f>_xlfn.XLOOKUP(C52,'Company age'!$A$2:$A$15,'Company age'!$B$2:$B$15)</f>
        <v>13</v>
      </c>
      <c r="AU52" t="s">
        <v>80</v>
      </c>
      <c r="AW52" s="3">
        <f>BT52*(1+BV52)</f>
        <v>19.181248818899999</v>
      </c>
      <c r="AX52">
        <v>145</v>
      </c>
      <c r="BC52">
        <f ca="1">ROUND(NORMINV(RAND(),$BA$5,500),0)</f>
        <v>1267</v>
      </c>
      <c r="BH52" s="2">
        <v>-16.666669850000002</v>
      </c>
      <c r="BI52" s="2">
        <v>-38.125003810000003</v>
      </c>
      <c r="BJ52" s="2">
        <v>-55.20833588</v>
      </c>
      <c r="BL52" t="s">
        <v>1025</v>
      </c>
      <c r="BM52" t="s">
        <v>1026</v>
      </c>
      <c r="BN52" t="s">
        <v>80</v>
      </c>
      <c r="BO52" t="s">
        <v>45</v>
      </c>
      <c r="BP52" t="s">
        <v>25</v>
      </c>
      <c r="BQ52" t="s">
        <v>146</v>
      </c>
      <c r="BR52" t="s">
        <v>27</v>
      </c>
      <c r="BS52" s="2">
        <v>217.06</v>
      </c>
      <c r="BT52" s="2">
        <v>31</v>
      </c>
      <c r="BU52" s="5">
        <f t="shared" si="0"/>
        <v>-0.16666669850000002</v>
      </c>
      <c r="BV52" s="5">
        <f t="shared" si="0"/>
        <v>-0.38125003810000002</v>
      </c>
      <c r="BW52" s="5">
        <f t="shared" si="0"/>
        <v>-0.55208335880000003</v>
      </c>
      <c r="BX52" s="2">
        <v>105.4</v>
      </c>
      <c r="BY52" s="2">
        <v>393.59921259999999</v>
      </c>
      <c r="BZ52" s="2">
        <v>108.3</v>
      </c>
      <c r="CA52" s="2">
        <v>28.302</v>
      </c>
    </row>
    <row r="53" spans="1:79" x14ac:dyDescent="0.15">
      <c r="A53" s="107">
        <v>17</v>
      </c>
      <c r="B53" s="108">
        <v>38868</v>
      </c>
      <c r="C53" s="109">
        <v>2006</v>
      </c>
      <c r="D53" s="110">
        <f>_xlfn.XLOOKUP(AP53,'Sentiment index'!$E$2:$E$169,'Sentiment index'!$A$2:$A$169)</f>
        <v>-0.1689068</v>
      </c>
      <c r="E53" s="111">
        <v>11.409332991881493</v>
      </c>
      <c r="F53" s="112">
        <f>(AW53-BT53)/BT53</f>
        <v>0.26000000000000006</v>
      </c>
      <c r="G53" s="113">
        <v>2030</v>
      </c>
      <c r="H53" s="114">
        <v>1900.12</v>
      </c>
      <c r="I53" s="114">
        <f>IF(AH53="NOK",AG53, IF(AH53="EUR", _xlfn.XLOOKUP(C53,'Exchange rates'!$A$3:$A$16,'Exchange rates'!$B$3:$B$16)*AG53,IF(AH53="SEK", _xlfn.XLOOKUP(C53,'Exchange rates'!$A$3:$A$16,'Exchange rates'!$C$3:$C$16)*Dataset!AG53,_xlfn.XLOOKUP(Dataset!C53,'Exchange rates'!$A$3:$A$16,'Exchange rates'!$D$3:$D$16)*Dataset!AG53)))</f>
        <v>24.16</v>
      </c>
      <c r="J53" s="115">
        <f t="shared" si="1"/>
        <v>0.28790000000000004</v>
      </c>
      <c r="K53" s="112">
        <f>IF(AU53="NORWAY",_xlfn.XLOOKUP(B53,'Oslo OBX Historical Data'!$A$2:$A$3477,'Oslo OBX Historical Data'!$G$2:$G$3477),IF(AU53="FINLAND",_xlfn.XLOOKUP(B53,'OMX Helsinki Historical Data'!$A$2:$A$3479,'OMX Helsinki Historical Data'!$G$2:$G$3479),IF(AU53="DENMARK",_xlfn.XLOOKUP(B53,'OMX Copenhagen All shares Histo'!$A$2:$A$3461,'OMX Copenhagen All shares Histo'!$G$2:$G$3461),_xlfn.XLOOKUP(Dataset!B53,'OMX Stockholm Historical Data'!$A$2:$A$3477,'OMX Stockholm Historical Data'!$G$2:$G$3477))))</f>
        <v>-2.7900000000000001E-2</v>
      </c>
      <c r="L53" s="116">
        <v>1</v>
      </c>
      <c r="M53" s="116">
        <f>IF($AI53=M$1,1,0)</f>
        <v>0</v>
      </c>
      <c r="N53" s="116">
        <f>IF($AI53=N$1,1,0)</f>
        <v>1</v>
      </c>
      <c r="O53" s="116">
        <f>IF($AI53=O$1,1,0)</f>
        <v>0</v>
      </c>
      <c r="P53" s="116">
        <f>IF($AI53=P$1,1,0)</f>
        <v>0</v>
      </c>
      <c r="Q53" s="116">
        <f>IF($AI53=Q$1,1,0)</f>
        <v>0</v>
      </c>
      <c r="R53" s="116">
        <f>IF($AI53=R$1,1,0)</f>
        <v>0</v>
      </c>
      <c r="S53" s="116">
        <f>IF($AI53=S$1,1,0)</f>
        <v>0</v>
      </c>
      <c r="T53" s="39">
        <f>IF($AI53=T$1,1,0)</f>
        <v>0</v>
      </c>
      <c r="AG53" s="2">
        <v>24.16</v>
      </c>
      <c r="AH53" t="str">
        <f>IF(AU53="NORWAY","NOK",IF(AU53="FINLAND","EUR",IF(AU53="SWEDEN","SEK","DKK")))</f>
        <v>NOK</v>
      </c>
      <c r="AI53" t="s">
        <v>96</v>
      </c>
      <c r="AN53" t="str">
        <f>IF(D53&gt;=0,"1","0")</f>
        <v>0</v>
      </c>
      <c r="AO53" s="5">
        <f>IF(AX53&lt;&gt;"",G53/H53,"")</f>
        <v>1.0683535776687789</v>
      </c>
      <c r="AP53">
        <f>A53-1</f>
        <v>16</v>
      </c>
      <c r="AS53">
        <f>_xlfn.XLOOKUP(C53,'Company age'!$A$2:$A$15,'Company age'!$B$2:$B$15)</f>
        <v>13</v>
      </c>
      <c r="AU53" t="s">
        <v>44</v>
      </c>
      <c r="AW53" s="3">
        <f>BT53*(1+BV53)</f>
        <v>30.441600000000001</v>
      </c>
      <c r="AX53">
        <v>2030</v>
      </c>
      <c r="BC53">
        <f ca="1">ROUND(NORMINV(RAND(),$BA$5,500),0)</f>
        <v>1383</v>
      </c>
      <c r="BH53" s="2">
        <v>36</v>
      </c>
      <c r="BI53" s="2">
        <v>26</v>
      </c>
      <c r="BJ53" s="2">
        <v>20.799999239999998</v>
      </c>
      <c r="BL53" t="s">
        <v>278</v>
      </c>
      <c r="BM53" t="s">
        <v>279</v>
      </c>
      <c r="BN53" t="s">
        <v>44</v>
      </c>
      <c r="BO53" t="s">
        <v>96</v>
      </c>
      <c r="BP53" t="s">
        <v>25</v>
      </c>
      <c r="BQ53" t="s">
        <v>54</v>
      </c>
      <c r="BR53" t="s">
        <v>27</v>
      </c>
      <c r="BS53" s="2">
        <v>1900.12</v>
      </c>
      <c r="BT53" s="2">
        <v>24.16</v>
      </c>
      <c r="BU53" s="5">
        <f t="shared" si="0"/>
        <v>0.36</v>
      </c>
      <c r="BV53" s="5">
        <f t="shared" si="0"/>
        <v>0.26</v>
      </c>
      <c r="BW53" s="5">
        <f t="shared" si="0"/>
        <v>0.20799999239999997</v>
      </c>
      <c r="BX53" s="2">
        <v>29.12</v>
      </c>
      <c r="BY53" s="2">
        <v>-88.852951050000001</v>
      </c>
      <c r="BZ53" s="2">
        <v>28.76</v>
      </c>
      <c r="CA53" s="2">
        <v>0</v>
      </c>
    </row>
    <row r="54" spans="1:79" x14ac:dyDescent="0.15">
      <c r="A54" s="107">
        <v>18</v>
      </c>
      <c r="B54" s="108">
        <v>38869</v>
      </c>
      <c r="C54" s="109">
        <v>2006</v>
      </c>
      <c r="D54" s="110">
        <f>_xlfn.XLOOKUP(AP54,'Sentiment index'!$E$2:$E$169,'Sentiment index'!$A$2:$A$169)</f>
        <v>-3.3432299999999998E-2</v>
      </c>
      <c r="E54" s="111">
        <v>13.858017768824192</v>
      </c>
      <c r="F54" s="112">
        <f>(AW54-BT54)/BT54</f>
        <v>4.9261084200001434E-3</v>
      </c>
      <c r="G54" s="113">
        <v>8</v>
      </c>
      <c r="H54" s="114">
        <v>226.12700000000001</v>
      </c>
      <c r="I54" s="114">
        <f>IF(AH54="NOK",AG54, IF(AH54="EUR", _xlfn.XLOOKUP(C54,'Exchange rates'!$A$3:$A$16,'Exchange rates'!$B$3:$B$16)*AG54,IF(AH54="SEK", _xlfn.XLOOKUP(C54,'Exchange rates'!$A$3:$A$16,'Exchange rates'!$C$3:$C$16)*Dataset!AG54,_xlfn.XLOOKUP(Dataset!C54,'Exchange rates'!$A$3:$A$16,'Exchange rates'!$D$3:$D$16)*Dataset!AG54)))</f>
        <v>80.934074999999993</v>
      </c>
      <c r="J54" s="115">
        <f t="shared" si="1"/>
        <v>6.4261084200001439E-3</v>
      </c>
      <c r="K54" s="112">
        <f>IF(AU54="NORWAY",_xlfn.XLOOKUP(B54,'Oslo OBX Historical Data'!$A$2:$A$3477,'Oslo OBX Historical Data'!$G$2:$G$3477),IF(AU54="FINLAND",_xlfn.XLOOKUP(B54,'OMX Helsinki Historical Data'!$A$2:$A$3479,'OMX Helsinki Historical Data'!$G$2:$G$3479),IF(AU54="DENMARK",_xlfn.XLOOKUP(B54,'OMX Copenhagen All shares Histo'!$A$2:$A$3461,'OMX Copenhagen All shares Histo'!$G$2:$G$3461),_xlfn.XLOOKUP(Dataset!B54,'OMX Stockholm Historical Data'!$A$2:$A$3477,'OMX Stockholm Historical Data'!$G$2:$G$3477))))</f>
        <v>-1.5E-3</v>
      </c>
      <c r="L54" s="116">
        <v>1</v>
      </c>
      <c r="M54" s="116">
        <f>IF($AI54=M$1,1,0)</f>
        <v>0</v>
      </c>
      <c r="N54" s="116">
        <f>IF($AI54=N$1,1,0)</f>
        <v>0</v>
      </c>
      <c r="O54" s="116">
        <f>IF($AI54=O$1,1,0)</f>
        <v>0</v>
      </c>
      <c r="P54" s="116">
        <f>IF($AI54=P$1,1,0)</f>
        <v>0</v>
      </c>
      <c r="Q54" s="116">
        <f>IF($AI54=Q$1,1,0)</f>
        <v>1</v>
      </c>
      <c r="R54" s="116">
        <f>IF($AI54=R$1,1,0)</f>
        <v>0</v>
      </c>
      <c r="S54" s="116">
        <f>IF($AI54=S$1,1,0)</f>
        <v>0</v>
      </c>
      <c r="T54" s="39">
        <f>IF($AI54=T$1,1,0)</f>
        <v>0</v>
      </c>
      <c r="AG54" s="2">
        <v>75</v>
      </c>
      <c r="AH54" t="str">
        <f>IF(AU54="NORWAY","NOK",IF(AU54="FINLAND","EUR",IF(AU54="SWEDEN","SEK","DKK")))</f>
        <v>DKK</v>
      </c>
      <c r="AI54" t="s">
        <v>32</v>
      </c>
      <c r="AN54" t="str">
        <f>IF(D54&gt;=0,"1","0")</f>
        <v>0</v>
      </c>
      <c r="AO54" s="5">
        <f>IF(AX54&lt;&gt;"",G54/H54,"")</f>
        <v>3.5378349334665916E-2</v>
      </c>
      <c r="AP54">
        <f>A54-1</f>
        <v>17</v>
      </c>
      <c r="AS54">
        <f>_xlfn.XLOOKUP(C54,'Company age'!$A$2:$A$15,'Company age'!$B$2:$B$15)</f>
        <v>13</v>
      </c>
      <c r="AU54" t="s">
        <v>23</v>
      </c>
      <c r="AW54" s="3">
        <f>BT54*(1+BV54)</f>
        <v>75.369458131500011</v>
      </c>
      <c r="AX54">
        <v>8</v>
      </c>
      <c r="BC54">
        <f ca="1">ROUND(NORMINV(RAND(),$BA$5,500),0)</f>
        <v>869</v>
      </c>
      <c r="BH54" s="2">
        <v>0.49261084199999999</v>
      </c>
      <c r="BI54" s="2">
        <v>0.49261084199999999</v>
      </c>
      <c r="BJ54" s="2">
        <v>0.49261084199999999</v>
      </c>
      <c r="BL54" t="s">
        <v>981</v>
      </c>
      <c r="BM54" t="s">
        <v>982</v>
      </c>
      <c r="BN54" t="s">
        <v>23</v>
      </c>
      <c r="BO54" t="s">
        <v>32</v>
      </c>
      <c r="BP54" t="s">
        <v>25</v>
      </c>
      <c r="BQ54" t="s">
        <v>54</v>
      </c>
      <c r="BR54" t="s">
        <v>27</v>
      </c>
      <c r="BS54" s="2">
        <v>226.12700000000001</v>
      </c>
      <c r="BT54" s="2">
        <v>75</v>
      </c>
      <c r="BU54" s="5">
        <f t="shared" si="0"/>
        <v>4.9261084200000003E-3</v>
      </c>
      <c r="BV54" s="5">
        <f t="shared" si="0"/>
        <v>4.9261084200000003E-3</v>
      </c>
      <c r="BW54" s="5">
        <f t="shared" si="0"/>
        <v>4.9261084200000003E-3</v>
      </c>
      <c r="BX54" s="2"/>
      <c r="BY54" s="2"/>
      <c r="BZ54" s="2"/>
      <c r="CA54" s="2">
        <v>0</v>
      </c>
    </row>
    <row r="55" spans="1:79" x14ac:dyDescent="0.15">
      <c r="A55" s="107">
        <v>18</v>
      </c>
      <c r="B55" s="108">
        <v>38880</v>
      </c>
      <c r="C55" s="109">
        <v>2006</v>
      </c>
      <c r="D55" s="110">
        <f>_xlfn.XLOOKUP(AP55,'Sentiment index'!$E$2:$E$169,'Sentiment index'!$A$2:$A$169)</f>
        <v>-3.3432299999999998E-2</v>
      </c>
      <c r="E55" s="111">
        <v>11.102293659568389</v>
      </c>
      <c r="F55" s="112">
        <f>(AW55-BT55)/BT55</f>
        <v>0.17391304020000006</v>
      </c>
      <c r="G55" s="113">
        <v>1090</v>
      </c>
      <c r="H55" s="114">
        <v>132.80500000000001</v>
      </c>
      <c r="I55" s="114">
        <f>IF(AH55="NOK",AG55, IF(AH55="EUR", _xlfn.XLOOKUP(C55,'Exchange rates'!$A$3:$A$16,'Exchange rates'!$B$3:$B$16)*AG55,IF(AH55="SEK", _xlfn.XLOOKUP(C55,'Exchange rates'!$A$3:$A$16,'Exchange rates'!$C$3:$C$16)*Dataset!AG55,_xlfn.XLOOKUP(Dataset!C55,'Exchange rates'!$A$3:$A$16,'Exchange rates'!$D$3:$D$16)*Dataset!AG55)))</f>
        <v>17.39978</v>
      </c>
      <c r="J55" s="115">
        <f t="shared" si="1"/>
        <v>0.14871304020000006</v>
      </c>
      <c r="K55" s="112">
        <f>IF(AU55="NORWAY",_xlfn.XLOOKUP(B55,'Oslo OBX Historical Data'!$A$2:$A$3477,'Oslo OBX Historical Data'!$G$2:$G$3477),IF(AU55="FINLAND",_xlfn.XLOOKUP(B55,'OMX Helsinki Historical Data'!$A$2:$A$3479,'OMX Helsinki Historical Data'!$G$2:$G$3479),IF(AU55="DENMARK",_xlfn.XLOOKUP(B55,'OMX Copenhagen All shares Histo'!$A$2:$A$3461,'OMX Copenhagen All shares Histo'!$G$2:$G$3461),_xlfn.XLOOKUP(Dataset!B55,'OMX Stockholm Historical Data'!$A$2:$A$3477,'OMX Stockholm Historical Data'!$G$2:$G$3477))))</f>
        <v>2.52E-2</v>
      </c>
      <c r="L55" s="116">
        <v>1</v>
      </c>
      <c r="M55" s="116">
        <f>IF($AI55=M$1,1,0)</f>
        <v>0</v>
      </c>
      <c r="N55" s="116">
        <f>IF($AI55=N$1,1,0)</f>
        <v>0</v>
      </c>
      <c r="O55" s="116">
        <f>IF($AI55=O$1,1,0)</f>
        <v>0</v>
      </c>
      <c r="P55" s="116">
        <f>IF($AI55=P$1,1,0)</f>
        <v>1</v>
      </c>
      <c r="Q55" s="116">
        <f>IF($AI55=Q$1,1,0)</f>
        <v>0</v>
      </c>
      <c r="R55" s="116">
        <f>IF($AI55=R$1,1,0)</f>
        <v>0</v>
      </c>
      <c r="S55" s="116">
        <f>IF($AI55=S$1,1,0)</f>
        <v>0</v>
      </c>
      <c r="T55" s="39">
        <f>IF($AI55=T$1,1,0)</f>
        <v>0</v>
      </c>
      <c r="AG55" s="2">
        <v>20</v>
      </c>
      <c r="AH55" t="str">
        <f>IF(AU55="NORWAY","NOK",IF(AU55="FINLAND","EUR",IF(AU55="SWEDEN","SEK","DKK")))</f>
        <v>SEK</v>
      </c>
      <c r="AI55" t="s">
        <v>38</v>
      </c>
      <c r="AN55" t="str">
        <f>IF(D55&gt;=0,"1","0")</f>
        <v>0</v>
      </c>
      <c r="AO55" s="5">
        <f>IF(AX55&lt;&gt;"",G55/H55,"")</f>
        <v>8.2075223071420496</v>
      </c>
      <c r="AP55">
        <f>A55-1</f>
        <v>17</v>
      </c>
      <c r="AS55">
        <f>_xlfn.XLOOKUP(C55,'Company age'!$A$2:$A$15,'Company age'!$B$2:$B$15)</f>
        <v>13</v>
      </c>
      <c r="AU55" t="s">
        <v>80</v>
      </c>
      <c r="AW55" s="3">
        <f>BT55*(1+BV55)</f>
        <v>23.478260804000001</v>
      </c>
      <c r="AX55">
        <v>1090</v>
      </c>
      <c r="BC55">
        <f ca="1">ROUND(NORMINV(RAND(),$BA$5,500),0)</f>
        <v>1567</v>
      </c>
      <c r="BH55" s="2">
        <v>20</v>
      </c>
      <c r="BI55" s="2">
        <v>17.39130402</v>
      </c>
      <c r="BJ55" s="2">
        <v>12.173913000000001</v>
      </c>
      <c r="BL55" t="s">
        <v>1162</v>
      </c>
      <c r="BM55" t="s">
        <v>1163</v>
      </c>
      <c r="BN55" t="s">
        <v>80</v>
      </c>
      <c r="BO55" t="s">
        <v>38</v>
      </c>
      <c r="BP55" t="s">
        <v>25</v>
      </c>
      <c r="BQ55" t="s">
        <v>75</v>
      </c>
      <c r="BR55" t="s">
        <v>27</v>
      </c>
      <c r="BS55" s="2">
        <v>132.80500000000001</v>
      </c>
      <c r="BT55" s="2">
        <v>20</v>
      </c>
      <c r="BU55" s="5">
        <f t="shared" si="0"/>
        <v>0.2</v>
      </c>
      <c r="BV55" s="5">
        <f t="shared" si="0"/>
        <v>0.17391304020000001</v>
      </c>
      <c r="BW55" s="5">
        <f t="shared" si="0"/>
        <v>0.12173913</v>
      </c>
      <c r="BX55" s="2"/>
      <c r="BY55" s="2"/>
      <c r="BZ55" s="2"/>
      <c r="CA55" s="2">
        <v>0</v>
      </c>
    </row>
    <row r="56" spans="1:79" x14ac:dyDescent="0.15">
      <c r="A56" s="107">
        <v>18</v>
      </c>
      <c r="B56" s="108">
        <v>38898</v>
      </c>
      <c r="C56" s="109">
        <v>2006</v>
      </c>
      <c r="D56" s="110">
        <f>_xlfn.XLOOKUP(AP56,'Sentiment index'!$E$2:$E$169,'Sentiment index'!$A$2:$A$169)</f>
        <v>-3.3432299999999998E-2</v>
      </c>
      <c r="E56" s="111">
        <v>10.945990553672686</v>
      </c>
      <c r="F56" s="112">
        <f>(AW56-BT56)/BT56</f>
        <v>-0.85208648679999999</v>
      </c>
      <c r="G56" s="113">
        <v>555</v>
      </c>
      <c r="H56" s="114">
        <v>366.9</v>
      </c>
      <c r="I56" s="114">
        <f>IF(AH56="NOK",AG56, IF(AH56="EUR", _xlfn.XLOOKUP(C56,'Exchange rates'!$A$3:$A$16,'Exchange rates'!$B$3:$B$16)*AG56,IF(AH56="SEK", _xlfn.XLOOKUP(C56,'Exchange rates'!$A$3:$A$16,'Exchange rates'!$C$3:$C$16)*Dataset!AG56,_xlfn.XLOOKUP(Dataset!C56,'Exchange rates'!$A$3:$A$16,'Exchange rates'!$D$3:$D$16)*Dataset!AG56)))</f>
        <v>43</v>
      </c>
      <c r="J56" s="115">
        <f t="shared" si="1"/>
        <v>-0.86338648679999996</v>
      </c>
      <c r="K56" s="112">
        <f>IF(AU56="NORWAY",_xlfn.XLOOKUP(B56,'Oslo OBX Historical Data'!$A$2:$A$3477,'Oslo OBX Historical Data'!$G$2:$G$3477),IF(AU56="FINLAND",_xlfn.XLOOKUP(B56,'OMX Helsinki Historical Data'!$A$2:$A$3479,'OMX Helsinki Historical Data'!$G$2:$G$3479),IF(AU56="DENMARK",_xlfn.XLOOKUP(B56,'OMX Copenhagen All shares Histo'!$A$2:$A$3461,'OMX Copenhagen All shares Histo'!$G$2:$G$3461),_xlfn.XLOOKUP(Dataset!B56,'OMX Stockholm Historical Data'!$A$2:$A$3477,'OMX Stockholm Historical Data'!$G$2:$G$3477))))</f>
        <v>1.1299999999999999E-2</v>
      </c>
      <c r="L56" s="116">
        <v>1</v>
      </c>
      <c r="M56" s="116">
        <f>IF($AI56=M$1,1,0)</f>
        <v>0</v>
      </c>
      <c r="N56" s="116">
        <f>IF($AI56=N$1,1,0)</f>
        <v>1</v>
      </c>
      <c r="O56" s="116">
        <f>IF($AI56=O$1,1,0)</f>
        <v>0</v>
      </c>
      <c r="P56" s="116">
        <f>IF($AI56=P$1,1,0)</f>
        <v>0</v>
      </c>
      <c r="Q56" s="116">
        <f>IF($AI56=Q$1,1,0)</f>
        <v>0</v>
      </c>
      <c r="R56" s="116">
        <f>IF($AI56=R$1,1,0)</f>
        <v>0</v>
      </c>
      <c r="S56" s="116">
        <f>IF($AI56=S$1,1,0)</f>
        <v>0</v>
      </c>
      <c r="T56" s="39">
        <f>IF($AI56=T$1,1,0)</f>
        <v>0</v>
      </c>
      <c r="AG56" s="2">
        <v>43</v>
      </c>
      <c r="AH56" t="str">
        <f>IF(AU56="NORWAY","NOK",IF(AU56="FINLAND","EUR",IF(AU56="SWEDEN","SEK","DKK")))</f>
        <v>NOK</v>
      </c>
      <c r="AI56" t="s">
        <v>96</v>
      </c>
      <c r="AN56" t="str">
        <f>IF(D56&gt;=0,"1","0")</f>
        <v>0</v>
      </c>
      <c r="AO56" s="5">
        <f>IF(AX56&lt;&gt;"",G56/H56,"")</f>
        <v>1.5126737530662306</v>
      </c>
      <c r="AP56">
        <f>A56-1</f>
        <v>17</v>
      </c>
      <c r="AS56">
        <f>_xlfn.XLOOKUP(C56,'Company age'!$A$2:$A$15,'Company age'!$B$2:$B$15)</f>
        <v>13</v>
      </c>
      <c r="AU56" t="s">
        <v>44</v>
      </c>
      <c r="AW56" s="3">
        <f>BT56*(1+BV56)</f>
        <v>6.3602810676000008</v>
      </c>
      <c r="AX56">
        <v>555</v>
      </c>
      <c r="BC56">
        <f ca="1">ROUND(NORMINV(RAND(),$BA$5,500),0)</f>
        <v>1527</v>
      </c>
      <c r="BH56" s="2">
        <v>-85.208648679999996</v>
      </c>
      <c r="BI56" s="2">
        <v>-85.208648679999996</v>
      </c>
      <c r="BJ56" s="2">
        <v>-85.150703429999993</v>
      </c>
      <c r="BL56" t="s">
        <v>849</v>
      </c>
      <c r="BM56" t="s">
        <v>850</v>
      </c>
      <c r="BN56" t="s">
        <v>44</v>
      </c>
      <c r="BO56" t="s">
        <v>96</v>
      </c>
      <c r="BP56" t="s">
        <v>25</v>
      </c>
      <c r="BQ56" t="s">
        <v>46</v>
      </c>
      <c r="BR56" t="s">
        <v>27</v>
      </c>
      <c r="BS56" s="2">
        <v>366.9</v>
      </c>
      <c r="BT56" s="2">
        <v>43</v>
      </c>
      <c r="BU56" s="5">
        <f t="shared" si="0"/>
        <v>-0.85208648679999999</v>
      </c>
      <c r="BV56" s="5">
        <f t="shared" si="0"/>
        <v>-0.85208648679999999</v>
      </c>
      <c r="BW56" s="5">
        <f t="shared" si="0"/>
        <v>-0.85150703429999997</v>
      </c>
      <c r="BX56" s="2"/>
      <c r="BY56" s="2"/>
      <c r="BZ56" s="2"/>
      <c r="CA56" s="2">
        <v>75</v>
      </c>
    </row>
    <row r="57" spans="1:79" x14ac:dyDescent="0.15">
      <c r="A57" s="107">
        <v>19</v>
      </c>
      <c r="B57" s="108">
        <v>38901</v>
      </c>
      <c r="C57" s="109">
        <v>2006</v>
      </c>
      <c r="D57" s="110">
        <f>_xlfn.XLOOKUP(AP57,'Sentiment index'!$E$2:$E$169,'Sentiment index'!$A$2:$A$169)</f>
        <v>3.4986200000000002E-2</v>
      </c>
      <c r="E57" s="111">
        <v>12.213984197533817</v>
      </c>
      <c r="F57" s="112">
        <f>(AW57-BT57)/BT57</f>
        <v>-4.5141831040000201E-3</v>
      </c>
      <c r="G57" s="113">
        <v>231</v>
      </c>
      <c r="H57" s="114">
        <v>1120.01</v>
      </c>
      <c r="I57" s="114">
        <f>IF(AH57="NOK",AG57, IF(AH57="EUR", _xlfn.XLOOKUP(C57,'Exchange rates'!$A$3:$A$16,'Exchange rates'!$B$3:$B$16)*AG57,IF(AH57="SEK", _xlfn.XLOOKUP(C57,'Exchange rates'!$A$3:$A$16,'Exchange rates'!$C$3:$C$16)*Dataset!AG57,_xlfn.XLOOKUP(Dataset!C57,'Exchange rates'!$A$3:$A$16,'Exchange rates'!$D$3:$D$16)*Dataset!AG57)))</f>
        <v>47</v>
      </c>
      <c r="J57" s="115">
        <f t="shared" si="1"/>
        <v>-8.3141831040000197E-3</v>
      </c>
      <c r="K57" s="112">
        <f>IF(AU57="NORWAY",_xlfn.XLOOKUP(B57,'Oslo OBX Historical Data'!$A$2:$A$3477,'Oslo OBX Historical Data'!$G$2:$G$3477),IF(AU57="FINLAND",_xlfn.XLOOKUP(B57,'OMX Helsinki Historical Data'!$A$2:$A$3479,'OMX Helsinki Historical Data'!$G$2:$G$3479),IF(AU57="DENMARK",_xlfn.XLOOKUP(B57,'OMX Copenhagen All shares Histo'!$A$2:$A$3461,'OMX Copenhagen All shares Histo'!$G$2:$G$3461),_xlfn.XLOOKUP(Dataset!B57,'OMX Stockholm Historical Data'!$A$2:$A$3477,'OMX Stockholm Historical Data'!$G$2:$G$3477))))</f>
        <v>3.8E-3</v>
      </c>
      <c r="L57" s="116">
        <v>1</v>
      </c>
      <c r="M57" s="116">
        <f>IF($AI57=M$1,1,0)</f>
        <v>1</v>
      </c>
      <c r="N57" s="116">
        <f>IF($AI57=N$1,1,0)</f>
        <v>0</v>
      </c>
      <c r="O57" s="116">
        <f>IF($AI57=O$1,1,0)</f>
        <v>0</v>
      </c>
      <c r="P57" s="116">
        <f>IF($AI57=P$1,1,0)</f>
        <v>0</v>
      </c>
      <c r="Q57" s="116">
        <f>IF($AI57=Q$1,1,0)</f>
        <v>0</v>
      </c>
      <c r="R57" s="116">
        <f>IF($AI57=R$1,1,0)</f>
        <v>0</v>
      </c>
      <c r="S57" s="116">
        <f>IF($AI57=S$1,1,0)</f>
        <v>0</v>
      </c>
      <c r="T57" s="39">
        <f>IF($AI57=T$1,1,0)</f>
        <v>0</v>
      </c>
      <c r="AG57" s="2">
        <v>47</v>
      </c>
      <c r="AH57" t="str">
        <f>IF(AU57="NORWAY","NOK",IF(AU57="FINLAND","EUR",IF(AU57="SWEDEN","SEK","DKK")))</f>
        <v>NOK</v>
      </c>
      <c r="AI57" t="s">
        <v>53</v>
      </c>
      <c r="AN57" t="str">
        <f>IF(D57&gt;=0,"1","0")</f>
        <v>1</v>
      </c>
      <c r="AO57" s="5">
        <f>IF(AX57&lt;&gt;"",G57/H57,"")</f>
        <v>0.20624815849858483</v>
      </c>
      <c r="AP57">
        <f>A57-1</f>
        <v>18</v>
      </c>
      <c r="AS57">
        <f>_xlfn.XLOOKUP(C57,'Company age'!$A$2:$A$15,'Company age'!$B$2:$B$15)</f>
        <v>13</v>
      </c>
      <c r="AU57" t="s">
        <v>44</v>
      </c>
      <c r="AW57" s="3">
        <f>BT57*(1+BV57)</f>
        <v>46.787833394111999</v>
      </c>
      <c r="AX57">
        <v>231</v>
      </c>
      <c r="BC57">
        <f ca="1">ROUND(NORMINV(RAND(),$BA$5,500),0)</f>
        <v>1925</v>
      </c>
      <c r="BH57" s="2">
        <v>1.421277761</v>
      </c>
      <c r="BI57" s="2">
        <v>-0.45141831040000002</v>
      </c>
      <c r="BJ57" s="2">
        <v>0.43362292650000001</v>
      </c>
      <c r="BL57" t="s">
        <v>420</v>
      </c>
      <c r="BM57" t="s">
        <v>421</v>
      </c>
      <c r="BN57" t="s">
        <v>44</v>
      </c>
      <c r="BO57" t="s">
        <v>53</v>
      </c>
      <c r="BP57" t="s">
        <v>25</v>
      </c>
      <c r="BQ57" t="s">
        <v>75</v>
      </c>
      <c r="BR57" t="s">
        <v>27</v>
      </c>
      <c r="BS57" s="2">
        <v>1120.01</v>
      </c>
      <c r="BT57" s="2">
        <v>47</v>
      </c>
      <c r="BU57" s="5">
        <f t="shared" si="0"/>
        <v>1.421277761E-2</v>
      </c>
      <c r="BV57" s="5">
        <f t="shared" si="0"/>
        <v>-4.5141831040000002E-3</v>
      </c>
      <c r="BW57" s="5">
        <f t="shared" si="0"/>
        <v>4.3362292649999998E-3</v>
      </c>
      <c r="BX57" s="2"/>
      <c r="BY57" s="2"/>
      <c r="BZ57" s="2"/>
      <c r="CA57" s="2">
        <v>63.738</v>
      </c>
    </row>
    <row r="58" spans="1:79" x14ac:dyDescent="0.15">
      <c r="A58" s="107">
        <v>19</v>
      </c>
      <c r="B58" s="108">
        <v>38903</v>
      </c>
      <c r="C58" s="109">
        <v>2006</v>
      </c>
      <c r="D58" s="110">
        <f>_xlfn.XLOOKUP(AP58,'Sentiment index'!$E$2:$E$169,'Sentiment index'!$A$2:$A$169)</f>
        <v>3.4986200000000002E-2</v>
      </c>
      <c r="E58" s="111">
        <v>12.314447924727981</v>
      </c>
      <c r="F58" s="112">
        <f>(AW58-BT58)/BT58</f>
        <v>-3.1250149010000339E-3</v>
      </c>
      <c r="G58" s="113">
        <v>251</v>
      </c>
      <c r="H58" s="114">
        <v>138</v>
      </c>
      <c r="I58" s="114">
        <f>IF(AH58="NOK",AG58, IF(AH58="EUR", _xlfn.XLOOKUP(C58,'Exchange rates'!$A$3:$A$16,'Exchange rates'!$B$3:$B$16)*AG58,IF(AH58="SEK", _xlfn.XLOOKUP(C58,'Exchange rates'!$A$3:$A$16,'Exchange rates'!$C$3:$C$16)*Dataset!AG58,_xlfn.XLOOKUP(Dataset!C58,'Exchange rates'!$A$3:$A$16,'Exchange rates'!$D$3:$D$16)*Dataset!AG58)))</f>
        <v>16</v>
      </c>
      <c r="J58" s="115">
        <f t="shared" si="1"/>
        <v>-9.4250149010000339E-3</v>
      </c>
      <c r="K58" s="112">
        <f>IF(AU58="NORWAY",_xlfn.XLOOKUP(B58,'Oslo OBX Historical Data'!$A$2:$A$3477,'Oslo OBX Historical Data'!$G$2:$G$3477),IF(AU58="FINLAND",_xlfn.XLOOKUP(B58,'OMX Helsinki Historical Data'!$A$2:$A$3479,'OMX Helsinki Historical Data'!$G$2:$G$3479),IF(AU58="DENMARK",_xlfn.XLOOKUP(B58,'OMX Copenhagen All shares Histo'!$A$2:$A$3461,'OMX Copenhagen All shares Histo'!$G$2:$G$3461),_xlfn.XLOOKUP(Dataset!B58,'OMX Stockholm Historical Data'!$A$2:$A$3477,'OMX Stockholm Historical Data'!$G$2:$G$3477))))</f>
        <v>6.3E-3</v>
      </c>
      <c r="L58" s="116">
        <v>1</v>
      </c>
      <c r="M58" s="116">
        <f>IF($AI58=M$1,1,0)</f>
        <v>0</v>
      </c>
      <c r="N58" s="116">
        <f>IF($AI58=N$1,1,0)</f>
        <v>0</v>
      </c>
      <c r="O58" s="116">
        <f>IF($AI58=O$1,1,0)</f>
        <v>0</v>
      </c>
      <c r="P58" s="116">
        <f>IF($AI58=P$1,1,0)</f>
        <v>0</v>
      </c>
      <c r="Q58" s="116">
        <f>IF($AI58=Q$1,1,0)</f>
        <v>0</v>
      </c>
      <c r="R58" s="116">
        <f>IF($AI58=R$1,1,0)</f>
        <v>1</v>
      </c>
      <c r="S58" s="116">
        <f>IF($AI58=S$1,1,0)</f>
        <v>0</v>
      </c>
      <c r="T58" s="39">
        <f>IF($AI58=T$1,1,0)</f>
        <v>0</v>
      </c>
      <c r="AG58" s="2">
        <v>16</v>
      </c>
      <c r="AH58" t="str">
        <f>IF(AU58="NORWAY","NOK",IF(AU58="FINLAND","EUR",IF(AU58="SWEDEN","SEK","DKK")))</f>
        <v>NOK</v>
      </c>
      <c r="AI58" t="s">
        <v>152</v>
      </c>
      <c r="AN58" t="str">
        <f>IF(D58&gt;=0,"1","0")</f>
        <v>1</v>
      </c>
      <c r="AO58" s="5">
        <f>IF(AX58&lt;&gt;"",G58/H58,"")</f>
        <v>1.818840579710145</v>
      </c>
      <c r="AP58">
        <f>A58-1</f>
        <v>18</v>
      </c>
      <c r="AS58">
        <f>_xlfn.XLOOKUP(C58,'Company age'!$A$2:$A$15,'Company age'!$B$2:$B$15)</f>
        <v>13</v>
      </c>
      <c r="AU58" t="s">
        <v>44</v>
      </c>
      <c r="AW58" s="3">
        <f>BT58*(1+BV58)</f>
        <v>15.949999761583999</v>
      </c>
      <c r="AX58">
        <v>251</v>
      </c>
      <c r="BC58">
        <f ca="1">ROUND(NORMINV(RAND(),$BA$5,500),0)</f>
        <v>639</v>
      </c>
      <c r="BH58" s="2">
        <v>-1.4901161190000001E-6</v>
      </c>
      <c r="BI58" s="2">
        <v>-0.3125014901</v>
      </c>
      <c r="BJ58" s="2">
        <v>-3.7500014309999998</v>
      </c>
      <c r="BL58" t="s">
        <v>1154</v>
      </c>
      <c r="BM58" t="s">
        <v>1155</v>
      </c>
      <c r="BN58" t="s">
        <v>44</v>
      </c>
      <c r="BO58" t="s">
        <v>152</v>
      </c>
      <c r="BP58" t="s">
        <v>25</v>
      </c>
      <c r="BQ58" t="s">
        <v>54</v>
      </c>
      <c r="BR58" t="s">
        <v>27</v>
      </c>
      <c r="BS58" s="2">
        <v>138</v>
      </c>
      <c r="BT58" s="2">
        <v>16</v>
      </c>
      <c r="BU58" s="5">
        <f t="shared" si="0"/>
        <v>-1.4901161190000001E-8</v>
      </c>
      <c r="BV58" s="5">
        <f t="shared" si="0"/>
        <v>-3.125014901E-3</v>
      </c>
      <c r="BW58" s="5">
        <f t="shared" si="0"/>
        <v>-3.7500014309999996E-2</v>
      </c>
      <c r="BX58" s="2"/>
      <c r="BY58" s="2"/>
      <c r="BZ58" s="2"/>
      <c r="CA58" s="2">
        <v>51.103999999999999</v>
      </c>
    </row>
    <row r="59" spans="1:79" x14ac:dyDescent="0.15">
      <c r="A59" s="107">
        <v>19</v>
      </c>
      <c r="B59" s="108">
        <v>38905</v>
      </c>
      <c r="C59" s="109">
        <v>2006</v>
      </c>
      <c r="D59" s="110">
        <f>_xlfn.XLOOKUP(AP59,'Sentiment index'!$E$2:$E$169,'Sentiment index'!$A$2:$A$169)</f>
        <v>3.4986200000000002E-2</v>
      </c>
      <c r="E59" s="111">
        <v>13.290888454517107</v>
      </c>
      <c r="F59" s="112">
        <f>(AW59-BT59)/BT59</f>
        <v>0.14187499999999995</v>
      </c>
      <c r="G59" s="113">
        <v>1187.8706981541511</v>
      </c>
      <c r="H59" s="114">
        <v>19.86</v>
      </c>
      <c r="I59" s="114">
        <f>IF(AH59="NOK",AG59, IF(AH59="EUR", _xlfn.XLOOKUP(C59,'Exchange rates'!$A$3:$A$16,'Exchange rates'!$B$3:$B$16)*AG59,IF(AH59="SEK", _xlfn.XLOOKUP(C59,'Exchange rates'!$A$3:$A$16,'Exchange rates'!$C$3:$C$16)*Dataset!AG59,_xlfn.XLOOKUP(Dataset!C59,'Exchange rates'!$A$3:$A$16,'Exchange rates'!$D$3:$D$16)*Dataset!AG59)))</f>
        <v>45.5</v>
      </c>
      <c r="J59" s="115">
        <f t="shared" si="1"/>
        <v>0.12427499999999994</v>
      </c>
      <c r="K59" s="112">
        <f>IF(AU59="NORWAY",_xlfn.XLOOKUP(B59,'Oslo OBX Historical Data'!$A$2:$A$3477,'Oslo OBX Historical Data'!$G$2:$G$3477),IF(AU59="FINLAND",_xlfn.XLOOKUP(B59,'OMX Helsinki Historical Data'!$A$2:$A$3479,'OMX Helsinki Historical Data'!$G$2:$G$3479),IF(AU59="DENMARK",_xlfn.XLOOKUP(B59,'OMX Copenhagen All shares Histo'!$A$2:$A$3461,'OMX Copenhagen All shares Histo'!$G$2:$G$3461),_xlfn.XLOOKUP(Dataset!B59,'OMX Stockholm Historical Data'!$A$2:$A$3477,'OMX Stockholm Historical Data'!$G$2:$G$3477))))</f>
        <v>1.7600000000000001E-2</v>
      </c>
      <c r="L59" s="116">
        <v>1</v>
      </c>
      <c r="M59" s="116">
        <f>IF($AI59=M$1,1,0)</f>
        <v>0</v>
      </c>
      <c r="N59" s="116">
        <f>IF($AI59=N$1,1,0)</f>
        <v>0</v>
      </c>
      <c r="O59" s="116">
        <f>IF($AI59=O$1,1,0)</f>
        <v>0</v>
      </c>
      <c r="P59" s="116">
        <f>IF($AI59=P$1,1,0)</f>
        <v>1</v>
      </c>
      <c r="Q59" s="116">
        <f>IF($AI59=Q$1,1,0)</f>
        <v>0</v>
      </c>
      <c r="R59" s="116">
        <f>IF($AI59=R$1,1,0)</f>
        <v>0</v>
      </c>
      <c r="S59" s="116">
        <f>IF($AI59=S$1,1,0)</f>
        <v>0</v>
      </c>
      <c r="T59" s="39">
        <f>IF($AI59=T$1,1,0)</f>
        <v>0</v>
      </c>
      <c r="AG59" s="2">
        <v>45.5</v>
      </c>
      <c r="AH59" t="str">
        <f>IF(AU59="NORWAY","NOK",IF(AU59="FINLAND","EUR",IF(AU59="SWEDEN","SEK","DKK")))</f>
        <v>NOK</v>
      </c>
      <c r="AI59" t="s">
        <v>38</v>
      </c>
      <c r="AN59" t="str">
        <f>IF(D59&gt;=0,"1","0")</f>
        <v>1</v>
      </c>
      <c r="AO59" s="5" t="str">
        <f>IF(AX59&lt;&gt;"",G59/H59,"")</f>
        <v/>
      </c>
      <c r="AP59">
        <f>A59-1</f>
        <v>18</v>
      </c>
      <c r="AS59">
        <f>_xlfn.XLOOKUP(C59,'Company age'!$A$2:$A$15,'Company age'!$B$2:$B$15)</f>
        <v>13</v>
      </c>
      <c r="AU59" t="s">
        <v>44</v>
      </c>
      <c r="AW59" s="3">
        <f>BT59*(1+BV59)</f>
        <v>51.955312499999998</v>
      </c>
      <c r="BC59">
        <f ca="1">ROUND(NORMINV(RAND(),$BA$5,500),0)</f>
        <v>1003</v>
      </c>
      <c r="BH59" s="2">
        <v>9.375</v>
      </c>
      <c r="BI59" s="2">
        <v>14.1875</v>
      </c>
      <c r="BJ59" s="2">
        <v>11.875</v>
      </c>
      <c r="BL59" t="s">
        <v>1643</v>
      </c>
      <c r="BM59" t="s">
        <v>1644</v>
      </c>
      <c r="BN59" t="s">
        <v>44</v>
      </c>
      <c r="BO59" t="s">
        <v>38</v>
      </c>
      <c r="BP59" t="s">
        <v>25</v>
      </c>
      <c r="BQ59" t="s">
        <v>1645</v>
      </c>
      <c r="BR59" t="s">
        <v>27</v>
      </c>
      <c r="BS59" s="2">
        <v>19.86</v>
      </c>
      <c r="BT59" s="2">
        <v>45.5</v>
      </c>
      <c r="BU59" s="5">
        <f t="shared" si="0"/>
        <v>9.375E-2</v>
      </c>
      <c r="BV59" s="5">
        <f t="shared" si="0"/>
        <v>0.141875</v>
      </c>
      <c r="BW59" s="5">
        <f t="shared" si="0"/>
        <v>0.11874999999999999</v>
      </c>
      <c r="BX59" s="2"/>
      <c r="BY59" s="2"/>
      <c r="BZ59" s="2"/>
      <c r="CA59" s="2">
        <v>0</v>
      </c>
    </row>
    <row r="60" spans="1:79" x14ac:dyDescent="0.15">
      <c r="A60" s="107">
        <v>20</v>
      </c>
      <c r="B60" s="108">
        <v>38957</v>
      </c>
      <c r="C60" s="109">
        <v>2006</v>
      </c>
      <c r="D60" s="110">
        <f>_xlfn.XLOOKUP(AP60,'Sentiment index'!$E$2:$E$169,'Sentiment index'!$A$2:$A$169)</f>
        <v>0.1207409</v>
      </c>
      <c r="E60" s="111">
        <v>14.365660103127167</v>
      </c>
      <c r="F60" s="112">
        <f>(AW60-BT60)/BT60</f>
        <v>0.11136363979999998</v>
      </c>
      <c r="G60" s="113">
        <v>474</v>
      </c>
      <c r="H60" s="111">
        <v>376.08699999999999</v>
      </c>
      <c r="I60" s="114">
        <f>IF(AH60="NOK",AG60, IF(AH60="EUR", _xlfn.XLOOKUP(C60,'Exchange rates'!$A$3:$A$16,'Exchange rates'!$B$3:$B$16)*AG60,IF(AH60="SEK", _xlfn.XLOOKUP(C60,'Exchange rates'!$A$3:$A$16,'Exchange rates'!$C$3:$C$16)*Dataset!AG60,_xlfn.XLOOKUP(Dataset!C60,'Exchange rates'!$A$3:$A$16,'Exchange rates'!$D$3:$D$16)*Dataset!AG60)))</f>
        <v>43.499450000000003</v>
      </c>
      <c r="J60" s="115">
        <f t="shared" si="1"/>
        <v>0.11016363979999998</v>
      </c>
      <c r="K60" s="112">
        <f>IF(AU60="NORWAY",_xlfn.XLOOKUP(B60,'Oslo OBX Historical Data'!$A$2:$A$3477,'Oslo OBX Historical Data'!$G$2:$G$3477),IF(AU60="FINLAND",_xlfn.XLOOKUP(B60,'OMX Helsinki Historical Data'!$A$2:$A$3479,'OMX Helsinki Historical Data'!$G$2:$G$3479),IF(AU60="DENMARK",_xlfn.XLOOKUP(B60,'OMX Copenhagen All shares Histo'!$A$2:$A$3461,'OMX Copenhagen All shares Histo'!$G$2:$G$3461),_xlfn.XLOOKUP(Dataset!B60,'OMX Stockholm Historical Data'!$A$2:$A$3477,'OMX Stockholm Historical Data'!$G$2:$G$3477))))</f>
        <v>1.1999999999999999E-3</v>
      </c>
      <c r="L60" s="116">
        <v>1</v>
      </c>
      <c r="M60" s="116">
        <f>IF($AI60=M$1,1,0)</f>
        <v>0</v>
      </c>
      <c r="N60" s="116">
        <f>IF($AI60=N$1,1,0)</f>
        <v>1</v>
      </c>
      <c r="O60" s="116">
        <f>IF($AI60=O$1,1,0)</f>
        <v>0</v>
      </c>
      <c r="P60" s="116">
        <f>IF($AI60=P$1,1,0)</f>
        <v>0</v>
      </c>
      <c r="Q60" s="116">
        <f>IF($AI60=Q$1,1,0)</f>
        <v>0</v>
      </c>
      <c r="R60" s="116">
        <f>IF($AI60=R$1,1,0)</f>
        <v>0</v>
      </c>
      <c r="S60" s="116">
        <f>IF($AI60=S$1,1,0)</f>
        <v>0</v>
      </c>
      <c r="T60" s="39">
        <f>IF($AI60=T$1,1,0)</f>
        <v>0</v>
      </c>
      <c r="AG60" s="4">
        <v>50</v>
      </c>
      <c r="AH60" t="str">
        <f>IF(AU60="NORWAY","NOK",IF(AU60="FINLAND","EUR",IF(AU60="SWEDEN","SEK","DKK")))</f>
        <v>SEK</v>
      </c>
      <c r="AI60" t="s">
        <v>96</v>
      </c>
      <c r="AN60" t="str">
        <f>IF(D60&gt;=0,"1","0")</f>
        <v>1</v>
      </c>
      <c r="AO60" s="5">
        <f>IF(AX60&lt;&gt;"",G60/H60,"")</f>
        <v>1.2603466751044308</v>
      </c>
      <c r="AP60">
        <f>A60-1</f>
        <v>19</v>
      </c>
      <c r="AS60">
        <f>_xlfn.XLOOKUP(C60,'Company age'!$A$2:$A$15,'Company age'!$B$2:$B$15)</f>
        <v>13</v>
      </c>
      <c r="AU60" t="s">
        <v>80</v>
      </c>
      <c r="AW60" s="3">
        <f>BT60*(1+BV60)</f>
        <v>55.568181989999999</v>
      </c>
      <c r="AX60">
        <v>474</v>
      </c>
      <c r="BC60">
        <f ca="1">ROUND(NORMINV(RAND(),$BA$5,500),0)</f>
        <v>1135</v>
      </c>
      <c r="BH60" s="2">
        <v>11.36363602</v>
      </c>
      <c r="BI60" s="2">
        <v>11.13636398</v>
      </c>
      <c r="BJ60" s="2">
        <v>11.818181989999999</v>
      </c>
      <c r="BL60" t="s">
        <v>874</v>
      </c>
      <c r="BM60" t="s">
        <v>875</v>
      </c>
      <c r="BN60" t="s">
        <v>80</v>
      </c>
      <c r="BO60" t="s">
        <v>96</v>
      </c>
      <c r="BP60" t="s">
        <v>25</v>
      </c>
      <c r="BQ60" t="s">
        <v>146</v>
      </c>
      <c r="BR60" t="s">
        <v>27</v>
      </c>
      <c r="BS60" s="4">
        <v>376.08699999999999</v>
      </c>
      <c r="BT60" s="4">
        <v>50</v>
      </c>
      <c r="BU60" s="5">
        <f t="shared" si="0"/>
        <v>0.11363636019999999</v>
      </c>
      <c r="BV60" s="5">
        <f t="shared" si="0"/>
        <v>0.11136363980000001</v>
      </c>
      <c r="BW60" s="5">
        <f t="shared" si="0"/>
        <v>0.1181818199</v>
      </c>
      <c r="BX60" s="4"/>
      <c r="BY60" s="4"/>
      <c r="BZ60" s="4"/>
      <c r="CA60" s="4">
        <v>0</v>
      </c>
    </row>
    <row r="61" spans="1:79" x14ac:dyDescent="0.15">
      <c r="A61" s="107">
        <v>21</v>
      </c>
      <c r="B61" s="108">
        <v>38965</v>
      </c>
      <c r="C61" s="109">
        <v>2006</v>
      </c>
      <c r="D61" s="110">
        <f>_xlfn.XLOOKUP(AP61,'Sentiment index'!$E$2:$E$169,'Sentiment index'!$A$2:$A$169)</f>
        <v>0.13358600000000001</v>
      </c>
      <c r="E61" s="111">
        <v>15.868430865880047</v>
      </c>
      <c r="F61" s="112">
        <f>(AW61-BT61)/BT61</f>
        <v>-1.2499999999999947E-2</v>
      </c>
      <c r="G61" s="113">
        <v>1293.6458128678787</v>
      </c>
      <c r="H61" s="111">
        <v>595.38</v>
      </c>
      <c r="I61" s="114">
        <f>IF(AH61="NOK",AG61, IF(AH61="EUR", _xlfn.XLOOKUP(C61,'Exchange rates'!$A$3:$A$16,'Exchange rates'!$B$3:$B$16)*AG61,IF(AH61="SEK", _xlfn.XLOOKUP(C61,'Exchange rates'!$A$3:$A$16,'Exchange rates'!$C$3:$C$16)*Dataset!AG61,_xlfn.XLOOKUP(Dataset!C61,'Exchange rates'!$A$3:$A$16,'Exchange rates'!$D$3:$D$16)*Dataset!AG61)))</f>
        <v>81.07427491</v>
      </c>
      <c r="J61" s="115">
        <f t="shared" si="1"/>
        <v>-2.5499999999999946E-2</v>
      </c>
      <c r="K61" s="112">
        <f>IF(AU61="NORWAY",_xlfn.XLOOKUP(B61,'Oslo OBX Historical Data'!$A$2:$A$3477,'Oslo OBX Historical Data'!$G$2:$G$3477),IF(AU61="FINLAND",_xlfn.XLOOKUP(B61,'OMX Helsinki Historical Data'!$A$2:$A$3479,'OMX Helsinki Historical Data'!$G$2:$G$3479),IF(AU61="DENMARK",_xlfn.XLOOKUP(B61,'OMX Copenhagen All shares Histo'!$A$2:$A$3461,'OMX Copenhagen All shares Histo'!$G$2:$G$3461),_xlfn.XLOOKUP(Dataset!B61,'OMX Stockholm Historical Data'!$A$2:$A$3477,'OMX Stockholm Historical Data'!$G$2:$G$3477))))</f>
        <v>1.2999999999999999E-2</v>
      </c>
      <c r="L61" s="116">
        <v>1</v>
      </c>
      <c r="M61" s="116">
        <f>IF($AI61=M$1,1,0)</f>
        <v>0</v>
      </c>
      <c r="N61" s="116">
        <f>IF($AI61=N$1,1,0)</f>
        <v>0</v>
      </c>
      <c r="O61" s="116">
        <f>IF($AI61=O$1,1,0)</f>
        <v>1</v>
      </c>
      <c r="P61" s="116">
        <f>IF($AI61=P$1,1,0)</f>
        <v>0</v>
      </c>
      <c r="Q61" s="116">
        <f>IF($AI61=Q$1,1,0)</f>
        <v>0</v>
      </c>
      <c r="R61" s="116">
        <f>IF($AI61=R$1,1,0)</f>
        <v>0</v>
      </c>
      <c r="S61" s="116">
        <f>IF($AI61=S$1,1,0)</f>
        <v>0</v>
      </c>
      <c r="T61" s="39">
        <f>IF($AI61=T$1,1,0)</f>
        <v>0</v>
      </c>
      <c r="AG61" s="4">
        <v>93.19</v>
      </c>
      <c r="AH61" t="str">
        <f>IF(AU61="NORWAY","NOK",IF(AU61="FINLAND","EUR",IF(AU61="SWEDEN","SEK","DKK")))</f>
        <v>SEK</v>
      </c>
      <c r="AI61" t="s">
        <v>45</v>
      </c>
      <c r="AN61" t="str">
        <f>IF(D61&gt;=0,"1","0")</f>
        <v>1</v>
      </c>
      <c r="AO61" s="5" t="str">
        <f>IF(AX61&lt;&gt;"",G61/H61,"")</f>
        <v/>
      </c>
      <c r="AP61">
        <f>A61-1</f>
        <v>20</v>
      </c>
      <c r="AS61">
        <f>_xlfn.XLOOKUP(C61,'Company age'!$A$2:$A$15,'Company age'!$B$2:$B$15)</f>
        <v>13</v>
      </c>
      <c r="AU61" t="s">
        <v>80</v>
      </c>
      <c r="AW61" s="3">
        <f>BT61*(1+BV61)</f>
        <v>92.025125000000003</v>
      </c>
      <c r="BC61">
        <f ca="1">ROUND(NORMINV(RAND(),$BA$5,500),0)</f>
        <v>2174</v>
      </c>
      <c r="BH61" s="2">
        <v>1.8541666269999999</v>
      </c>
      <c r="BI61" s="2">
        <v>-1.25</v>
      </c>
      <c r="BJ61" s="2">
        <v>-8.3333330149999991</v>
      </c>
      <c r="BL61" t="s">
        <v>652</v>
      </c>
      <c r="BM61" t="s">
        <v>653</v>
      </c>
      <c r="BN61" t="s">
        <v>80</v>
      </c>
      <c r="BO61" t="s">
        <v>45</v>
      </c>
      <c r="BP61" t="s">
        <v>25</v>
      </c>
      <c r="BQ61" t="s">
        <v>146</v>
      </c>
      <c r="BR61" t="s">
        <v>27</v>
      </c>
      <c r="BS61" s="4">
        <v>595.38</v>
      </c>
      <c r="BT61" s="4">
        <v>93.19</v>
      </c>
      <c r="BU61" s="5">
        <f t="shared" si="0"/>
        <v>1.854166627E-2</v>
      </c>
      <c r="BV61" s="5">
        <f t="shared" si="0"/>
        <v>-1.2500000000000001E-2</v>
      </c>
      <c r="BW61" s="5">
        <f t="shared" si="0"/>
        <v>-8.3333330149999996E-2</v>
      </c>
      <c r="BX61" s="4"/>
      <c r="BY61" s="4"/>
      <c r="BZ61" s="4"/>
      <c r="CA61" s="4">
        <v>117.932</v>
      </c>
    </row>
    <row r="62" spans="1:79" x14ac:dyDescent="0.15">
      <c r="A62" s="107">
        <v>21</v>
      </c>
      <c r="B62" s="108">
        <v>38975</v>
      </c>
      <c r="C62" s="109">
        <v>2006</v>
      </c>
      <c r="D62" s="110">
        <f>_xlfn.XLOOKUP(AP62,'Sentiment index'!$E$2:$E$169,'Sentiment index'!$A$2:$A$169)</f>
        <v>0.13358600000000001</v>
      </c>
      <c r="E62" s="111">
        <v>12.654249451755371</v>
      </c>
      <c r="F62" s="112">
        <f>(AW62-BT62)/BT62</f>
        <v>-2.4999964239999884E-2</v>
      </c>
      <c r="G62" s="113">
        <v>1559</v>
      </c>
      <c r="H62" s="111">
        <v>673.904</v>
      </c>
      <c r="I62" s="114">
        <f>IF(AH62="NOK",AG62, IF(AH62="EUR", _xlfn.XLOOKUP(C62,'Exchange rates'!$A$3:$A$16,'Exchange rates'!$B$3:$B$16)*AG62,IF(AH62="SEK", _xlfn.XLOOKUP(C62,'Exchange rates'!$A$3:$A$16,'Exchange rates'!$C$3:$C$16)*Dataset!AG62,_xlfn.XLOOKUP(Dataset!C62,'Exchange rates'!$A$3:$A$16,'Exchange rates'!$D$3:$D$16)*Dataset!AG62)))</f>
        <v>86.998900000000006</v>
      </c>
      <c r="J62" s="115">
        <f t="shared" si="1"/>
        <v>-2.9999964239999885E-2</v>
      </c>
      <c r="K62" s="112">
        <f>IF(AU62="NORWAY",_xlfn.XLOOKUP(B62,'Oslo OBX Historical Data'!$A$2:$A$3477,'Oslo OBX Historical Data'!$G$2:$G$3477),IF(AU62="FINLAND",_xlfn.XLOOKUP(B62,'OMX Helsinki Historical Data'!$A$2:$A$3479,'OMX Helsinki Historical Data'!$G$2:$G$3479),IF(AU62="DENMARK",_xlfn.XLOOKUP(B62,'OMX Copenhagen All shares Histo'!$A$2:$A$3461,'OMX Copenhagen All shares Histo'!$G$2:$G$3461),_xlfn.XLOOKUP(Dataset!B62,'OMX Stockholm Historical Data'!$A$2:$A$3477,'OMX Stockholm Historical Data'!$G$2:$G$3477))))</f>
        <v>5.0000000000000001E-3</v>
      </c>
      <c r="L62" s="116">
        <v>1</v>
      </c>
      <c r="M62" s="116">
        <f>IF($AI62=M$1,1,0)</f>
        <v>0</v>
      </c>
      <c r="N62" s="116">
        <f>IF($AI62=N$1,1,0)</f>
        <v>0</v>
      </c>
      <c r="O62" s="116">
        <f>IF($AI62=O$1,1,0)</f>
        <v>0</v>
      </c>
      <c r="P62" s="116">
        <f>IF($AI62=P$1,1,0)</f>
        <v>0</v>
      </c>
      <c r="Q62" s="116">
        <f>IF($AI62=Q$1,1,0)</f>
        <v>1</v>
      </c>
      <c r="R62" s="116">
        <f>IF($AI62=R$1,1,0)</f>
        <v>0</v>
      </c>
      <c r="S62" s="116">
        <f>IF($AI62=S$1,1,0)</f>
        <v>0</v>
      </c>
      <c r="T62" s="39">
        <f>IF($AI62=T$1,1,0)</f>
        <v>0</v>
      </c>
      <c r="AG62" s="4">
        <v>100</v>
      </c>
      <c r="AH62" t="str">
        <f>IF(AU62="NORWAY","NOK",IF(AU62="FINLAND","EUR",IF(AU62="SWEDEN","SEK","DKK")))</f>
        <v>SEK</v>
      </c>
      <c r="AI62" t="s">
        <v>32</v>
      </c>
      <c r="AN62" t="str">
        <f>IF(D62&gt;=0,"1","0")</f>
        <v>1</v>
      </c>
      <c r="AO62" s="5">
        <f>IF(AX62&lt;&gt;"",G62/H62,"")</f>
        <v>2.3133858828557186</v>
      </c>
      <c r="AP62">
        <f>A62-1</f>
        <v>20</v>
      </c>
      <c r="AS62">
        <f>_xlfn.XLOOKUP(C62,'Company age'!$A$2:$A$15,'Company age'!$B$2:$B$15)</f>
        <v>13</v>
      </c>
      <c r="AU62" t="s">
        <v>80</v>
      </c>
      <c r="AW62" s="3">
        <f>BT62*(1+BV62)</f>
        <v>97.500003576000012</v>
      </c>
      <c r="AX62">
        <v>1559</v>
      </c>
      <c r="BC62">
        <f ca="1">ROUND(NORMINV(RAND(),$BA$5,500),0)</f>
        <v>1077</v>
      </c>
      <c r="BH62" s="2">
        <v>51.923084260000003</v>
      </c>
      <c r="BI62" s="2">
        <v>-2.4999964239999999</v>
      </c>
      <c r="BJ62" s="2">
        <v>-3.8461503979999998</v>
      </c>
      <c r="BL62" t="s">
        <v>590</v>
      </c>
      <c r="BM62" t="s">
        <v>591</v>
      </c>
      <c r="BN62" t="s">
        <v>80</v>
      </c>
      <c r="BO62" t="s">
        <v>32</v>
      </c>
      <c r="BP62" t="s">
        <v>25</v>
      </c>
      <c r="BQ62" t="s">
        <v>592</v>
      </c>
      <c r="BR62" t="s">
        <v>27</v>
      </c>
      <c r="BS62" s="4">
        <v>673.904</v>
      </c>
      <c r="BT62" s="4">
        <v>100</v>
      </c>
      <c r="BU62" s="5">
        <f t="shared" si="0"/>
        <v>0.51923084260000008</v>
      </c>
      <c r="BV62" s="5">
        <f t="shared" si="0"/>
        <v>-2.4999964239999999E-2</v>
      </c>
      <c r="BW62" s="5">
        <f t="shared" si="0"/>
        <v>-3.8461503979999999E-2</v>
      </c>
      <c r="BX62" s="4">
        <v>183.5</v>
      </c>
      <c r="BY62" s="4">
        <v>306.31198119999999</v>
      </c>
      <c r="BZ62" s="4">
        <v>185.45</v>
      </c>
      <c r="CA62" s="4">
        <v>0</v>
      </c>
    </row>
    <row r="63" spans="1:79" x14ac:dyDescent="0.15">
      <c r="A63" s="107">
        <v>21</v>
      </c>
      <c r="B63" s="108">
        <v>38975</v>
      </c>
      <c r="C63" s="109">
        <v>2006</v>
      </c>
      <c r="D63" s="110">
        <f>_xlfn.XLOOKUP(AP63,'Sentiment index'!$E$2:$E$169,'Sentiment index'!$A$2:$A$169)</f>
        <v>0.13358600000000001</v>
      </c>
      <c r="E63" s="111">
        <v>13.591584063002143</v>
      </c>
      <c r="F63" s="112">
        <f>(AW63-BT63)/BT63</f>
        <v>0.39726028439999989</v>
      </c>
      <c r="G63" s="113">
        <v>8</v>
      </c>
      <c r="H63" s="111">
        <v>29.286899999999999</v>
      </c>
      <c r="I63" s="114">
        <f>IF(AH63="NOK",AG63, IF(AH63="EUR", _xlfn.XLOOKUP(C63,'Exchange rates'!$A$3:$A$16,'Exchange rates'!$B$3:$B$16)*AG63,IF(AH63="SEK", _xlfn.XLOOKUP(C63,'Exchange rates'!$A$3:$A$16,'Exchange rates'!$C$3:$C$16)*Dataset!AG63,_xlfn.XLOOKUP(Dataset!C63,'Exchange rates'!$A$3:$A$16,'Exchange rates'!$D$3:$D$16)*Dataset!AG63)))</f>
        <v>11.9188493</v>
      </c>
      <c r="J63" s="115">
        <f t="shared" si="1"/>
        <v>0.39226028439999988</v>
      </c>
      <c r="K63" s="112">
        <f>IF(AU63="NORWAY",_xlfn.XLOOKUP(B63,'Oslo OBX Historical Data'!$A$2:$A$3477,'Oslo OBX Historical Data'!$G$2:$G$3477),IF(AU63="FINLAND",_xlfn.XLOOKUP(B63,'OMX Helsinki Historical Data'!$A$2:$A$3479,'OMX Helsinki Historical Data'!$G$2:$G$3479),IF(AU63="DENMARK",_xlfn.XLOOKUP(B63,'OMX Copenhagen All shares Histo'!$A$2:$A$3461,'OMX Copenhagen All shares Histo'!$G$2:$G$3461),_xlfn.XLOOKUP(Dataset!B63,'OMX Stockholm Historical Data'!$A$2:$A$3477,'OMX Stockholm Historical Data'!$G$2:$G$3477))))</f>
        <v>5.0000000000000001E-3</v>
      </c>
      <c r="L63" s="116">
        <v>1</v>
      </c>
      <c r="M63" s="116">
        <f>IF($AI63=M$1,1,0)</f>
        <v>0</v>
      </c>
      <c r="N63" s="116">
        <f>IF($AI63=N$1,1,0)</f>
        <v>0</v>
      </c>
      <c r="O63" s="116">
        <f>IF($AI63=O$1,1,0)</f>
        <v>0</v>
      </c>
      <c r="P63" s="116">
        <f>IF($AI63=P$1,1,0)</f>
        <v>0</v>
      </c>
      <c r="Q63" s="116">
        <f>IF($AI63=Q$1,1,0)</f>
        <v>1</v>
      </c>
      <c r="R63" s="116">
        <f>IF($AI63=R$1,1,0)</f>
        <v>0</v>
      </c>
      <c r="S63" s="116">
        <f>IF($AI63=S$1,1,0)</f>
        <v>0</v>
      </c>
      <c r="T63" s="39">
        <f>IF($AI63=T$1,1,0)</f>
        <v>0</v>
      </c>
      <c r="AG63" s="4">
        <v>13.7</v>
      </c>
      <c r="AH63" t="str">
        <f>IF(AU63="NORWAY","NOK",IF(AU63="FINLAND","EUR",IF(AU63="SWEDEN","SEK","DKK")))</f>
        <v>SEK</v>
      </c>
      <c r="AI63" t="s">
        <v>32</v>
      </c>
      <c r="AN63" t="str">
        <f>IF(D63&gt;=0,"1","0")</f>
        <v>1</v>
      </c>
      <c r="AO63" s="5">
        <f>IF(AX63&lt;&gt;"",G63/H63,"")</f>
        <v>0.27315967207181369</v>
      </c>
      <c r="AP63">
        <f>A63-1</f>
        <v>20</v>
      </c>
      <c r="AS63">
        <f>_xlfn.XLOOKUP(C63,'Company age'!$A$2:$A$15,'Company age'!$B$2:$B$15)</f>
        <v>13</v>
      </c>
      <c r="AU63" t="s">
        <v>80</v>
      </c>
      <c r="AW63" s="3">
        <f>BT63*(1+BV63)</f>
        <v>19.142465896279997</v>
      </c>
      <c r="AX63">
        <v>8</v>
      </c>
      <c r="BC63">
        <f ca="1">ROUND(NORMINV(RAND(),$BA$5,500),0)</f>
        <v>468</v>
      </c>
      <c r="BH63" s="2">
        <v>24.657533650000001</v>
      </c>
      <c r="BI63" s="2">
        <v>39.72602844</v>
      </c>
      <c r="BJ63" s="2">
        <v>41.438354490000002</v>
      </c>
      <c r="BL63" t="s">
        <v>1555</v>
      </c>
      <c r="BM63" t="s">
        <v>1556</v>
      </c>
      <c r="BN63" t="s">
        <v>80</v>
      </c>
      <c r="BO63" t="s">
        <v>32</v>
      </c>
      <c r="BP63" t="s">
        <v>25</v>
      </c>
      <c r="BQ63" t="s">
        <v>54</v>
      </c>
      <c r="BR63" t="s">
        <v>27</v>
      </c>
      <c r="BS63" s="4">
        <v>29.286899999999999</v>
      </c>
      <c r="BT63" s="4">
        <v>13.7</v>
      </c>
      <c r="BU63" s="5">
        <f t="shared" si="0"/>
        <v>0.24657533650000002</v>
      </c>
      <c r="BV63" s="5">
        <f t="shared" si="0"/>
        <v>0.3972602844</v>
      </c>
      <c r="BW63" s="5">
        <f t="shared" si="0"/>
        <v>0.41438354490000001</v>
      </c>
      <c r="BX63" s="4">
        <v>2.42</v>
      </c>
      <c r="BY63" s="4">
        <v>-70.603088380000003</v>
      </c>
      <c r="BZ63" s="4">
        <v>2.4750000000000001</v>
      </c>
      <c r="CA63" s="4">
        <v>0</v>
      </c>
    </row>
    <row r="64" spans="1:79" x14ac:dyDescent="0.15">
      <c r="A64" s="107">
        <v>22</v>
      </c>
      <c r="B64" s="108">
        <v>39000</v>
      </c>
      <c r="C64" s="109">
        <v>2006</v>
      </c>
      <c r="D64" s="110">
        <f>_xlfn.XLOOKUP(AP64,'Sentiment index'!$E$2:$E$169,'Sentiment index'!$A$2:$A$169)</f>
        <v>0.15011189999999999</v>
      </c>
      <c r="E64" s="111">
        <v>15.933436481365165</v>
      </c>
      <c r="F64" s="112">
        <f>(AW64-BT64)/BT64</f>
        <v>0.11515151979999999</v>
      </c>
      <c r="G64" s="113">
        <v>15630</v>
      </c>
      <c r="H64" s="111">
        <v>3843.32</v>
      </c>
      <c r="I64" s="114">
        <f>IF(AH64="NOK",AG64, IF(AH64="EUR", _xlfn.XLOOKUP(C64,'Exchange rates'!$A$3:$A$16,'Exchange rates'!$B$3:$B$16)*AG64,IF(AH64="SEK", _xlfn.XLOOKUP(C64,'Exchange rates'!$A$3:$A$16,'Exchange rates'!$C$3:$C$16)*Dataset!AG64,_xlfn.XLOOKUP(Dataset!C64,'Exchange rates'!$A$3:$A$16,'Exchange rates'!$D$3:$D$16)*Dataset!AG64)))</f>
        <v>100.63618750000001</v>
      </c>
      <c r="J64" s="115">
        <f t="shared" si="1"/>
        <v>0.11135151979999999</v>
      </c>
      <c r="K64" s="112">
        <f>IF(AU64="NORWAY",_xlfn.XLOOKUP(B64,'Oslo OBX Historical Data'!$A$2:$A$3477,'Oslo OBX Historical Data'!$G$2:$G$3477),IF(AU64="FINLAND",_xlfn.XLOOKUP(B64,'OMX Helsinki Historical Data'!$A$2:$A$3479,'OMX Helsinki Historical Data'!$G$2:$G$3479),IF(AU64="DENMARK",_xlfn.XLOOKUP(B64,'OMX Copenhagen All shares Histo'!$A$2:$A$3461,'OMX Copenhagen All shares Histo'!$G$2:$G$3461),_xlfn.XLOOKUP(Dataset!B64,'OMX Stockholm Historical Data'!$A$2:$A$3477,'OMX Stockholm Historical Data'!$G$2:$G$3477))))</f>
        <v>3.8E-3</v>
      </c>
      <c r="L64" s="116">
        <v>1</v>
      </c>
      <c r="M64" s="116">
        <f>IF($AI64=M$1,1,0)</f>
        <v>0</v>
      </c>
      <c r="N64" s="116">
        <f>IF($AI64=N$1,1,0)</f>
        <v>1</v>
      </c>
      <c r="O64" s="116">
        <f>IF($AI64=O$1,1,0)</f>
        <v>0</v>
      </c>
      <c r="P64" s="116">
        <f>IF($AI64=P$1,1,0)</f>
        <v>0</v>
      </c>
      <c r="Q64" s="116">
        <f>IF($AI64=Q$1,1,0)</f>
        <v>0</v>
      </c>
      <c r="R64" s="116">
        <f>IF($AI64=R$1,1,0)</f>
        <v>0</v>
      </c>
      <c r="S64" s="116">
        <f>IF($AI64=S$1,1,0)</f>
        <v>0</v>
      </c>
      <c r="T64" s="39">
        <f>IF($AI64=T$1,1,0)</f>
        <v>0</v>
      </c>
      <c r="AG64" s="4">
        <v>12.5</v>
      </c>
      <c r="AH64" t="str">
        <f>IF(AU64="NORWAY","NOK",IF(AU64="FINLAND","EUR",IF(AU64="SWEDEN","SEK","DKK")))</f>
        <v>EUR</v>
      </c>
      <c r="AI64" t="s">
        <v>96</v>
      </c>
      <c r="AN64" t="str">
        <f>IF(D64&gt;=0,"1","0")</f>
        <v>1</v>
      </c>
      <c r="AO64" s="5">
        <f>IF(AX64&lt;&gt;"",G64/H64,"")</f>
        <v>4.0667964155990131</v>
      </c>
      <c r="AP64">
        <f>A64-1</f>
        <v>21</v>
      </c>
      <c r="AS64">
        <f>_xlfn.XLOOKUP(C64,'Company age'!$A$2:$A$15,'Company age'!$B$2:$B$15)</f>
        <v>13</v>
      </c>
      <c r="AU64" t="s">
        <v>64</v>
      </c>
      <c r="AW64" s="3">
        <f>BT64*(1+BV64)</f>
        <v>13.9393939975</v>
      </c>
      <c r="AX64">
        <v>15630</v>
      </c>
      <c r="BC64">
        <f ca="1">ROUND(NORMINV(RAND(),$BA$5,500),0)</f>
        <v>1102</v>
      </c>
      <c r="BH64" s="2">
        <v>15.151515010000001</v>
      </c>
      <c r="BI64" s="2">
        <v>11.515151980000001</v>
      </c>
      <c r="BJ64" s="2">
        <v>8.1818180080000005</v>
      </c>
      <c r="BL64" t="s">
        <v>135</v>
      </c>
      <c r="BM64" t="s">
        <v>136</v>
      </c>
      <c r="BN64" t="s">
        <v>64</v>
      </c>
      <c r="BO64" t="s">
        <v>96</v>
      </c>
      <c r="BP64" t="s">
        <v>25</v>
      </c>
      <c r="BQ64" t="s">
        <v>46</v>
      </c>
      <c r="BR64" t="s">
        <v>27</v>
      </c>
      <c r="BS64" s="4">
        <v>3843.32</v>
      </c>
      <c r="BT64" s="4">
        <v>12.5</v>
      </c>
      <c r="BU64" s="5">
        <f t="shared" si="0"/>
        <v>0.1515151501</v>
      </c>
      <c r="BV64" s="5">
        <f t="shared" si="0"/>
        <v>0.1151515198</v>
      </c>
      <c r="BW64" s="5">
        <f t="shared" si="0"/>
        <v>8.1818180080000011E-2</v>
      </c>
      <c r="BX64" s="4">
        <v>10.345000000000001</v>
      </c>
      <c r="BY64" s="4">
        <v>220.96000670000001</v>
      </c>
      <c r="BZ64" s="4">
        <v>10.305</v>
      </c>
      <c r="CA64" s="4">
        <v>42</v>
      </c>
    </row>
    <row r="65" spans="1:79" x14ac:dyDescent="0.15">
      <c r="A65" s="107">
        <v>22</v>
      </c>
      <c r="B65" s="108">
        <v>39001</v>
      </c>
      <c r="C65" s="109">
        <v>2006</v>
      </c>
      <c r="D65" s="110">
        <f>_xlfn.XLOOKUP(AP65,'Sentiment index'!$E$2:$E$169,'Sentiment index'!$A$2:$A$169)</f>
        <v>0.15011189999999999</v>
      </c>
      <c r="E65" s="111">
        <v>15.65645723505919</v>
      </c>
      <c r="F65" s="112">
        <f>(AW65-BT65)/BT65</f>
        <v>0.14687500000000014</v>
      </c>
      <c r="G65" s="113">
        <v>6342</v>
      </c>
      <c r="H65" s="111">
        <v>780</v>
      </c>
      <c r="I65" s="114">
        <f>IF(AH65="NOK",AG65, IF(AH65="EUR", _xlfn.XLOOKUP(C65,'Exchange rates'!$A$3:$A$16,'Exchange rates'!$B$3:$B$16)*AG65,IF(AH65="SEK", _xlfn.XLOOKUP(C65,'Exchange rates'!$A$3:$A$16,'Exchange rates'!$C$3:$C$16)*Dataset!AG65,_xlfn.XLOOKUP(Dataset!C65,'Exchange rates'!$A$3:$A$16,'Exchange rates'!$D$3:$D$16)*Dataset!AG65)))</f>
        <v>39</v>
      </c>
      <c r="J65" s="115">
        <f t="shared" si="1"/>
        <v>0.13687500000000014</v>
      </c>
      <c r="K65" s="112">
        <f>IF(AU65="NORWAY",_xlfn.XLOOKUP(B65,'Oslo OBX Historical Data'!$A$2:$A$3477,'Oslo OBX Historical Data'!$G$2:$G$3477),IF(AU65="FINLAND",_xlfn.XLOOKUP(B65,'OMX Helsinki Historical Data'!$A$2:$A$3479,'OMX Helsinki Historical Data'!$G$2:$G$3479),IF(AU65="DENMARK",_xlfn.XLOOKUP(B65,'OMX Copenhagen All shares Histo'!$A$2:$A$3461,'OMX Copenhagen All shares Histo'!$G$2:$G$3461),_xlfn.XLOOKUP(Dataset!B65,'OMX Stockholm Historical Data'!$A$2:$A$3477,'OMX Stockholm Historical Data'!$G$2:$G$3477))))</f>
        <v>0.01</v>
      </c>
      <c r="L65" s="116">
        <v>1</v>
      </c>
      <c r="M65" s="116">
        <f>IF($AI65=M$1,1,0)</f>
        <v>0</v>
      </c>
      <c r="N65" s="116">
        <f>IF($AI65=N$1,1,0)</f>
        <v>0</v>
      </c>
      <c r="O65" s="116">
        <f>IF($AI65=O$1,1,0)</f>
        <v>0</v>
      </c>
      <c r="P65" s="116">
        <f>IF($AI65=P$1,1,0)</f>
        <v>0</v>
      </c>
      <c r="Q65" s="116">
        <f>IF($AI65=Q$1,1,0)</f>
        <v>1</v>
      </c>
      <c r="R65" s="116">
        <f>IF($AI65=R$1,1,0)</f>
        <v>0</v>
      </c>
      <c r="S65" s="116">
        <f>IF($AI65=S$1,1,0)</f>
        <v>0</v>
      </c>
      <c r="T65" s="39">
        <f>IF($AI65=T$1,1,0)</f>
        <v>0</v>
      </c>
      <c r="AG65" s="4">
        <v>39</v>
      </c>
      <c r="AH65" t="str">
        <f>IF(AU65="NORWAY","NOK",IF(AU65="FINLAND","EUR",IF(AU65="SWEDEN","SEK","DKK")))</f>
        <v>NOK</v>
      </c>
      <c r="AI65" t="s">
        <v>32</v>
      </c>
      <c r="AN65" t="str">
        <f>IF(D65&gt;=0,"1","0")</f>
        <v>1</v>
      </c>
      <c r="AO65" s="5">
        <f>IF(AX65&lt;&gt;"",G65/H65,"")</f>
        <v>8.1307692307692303</v>
      </c>
      <c r="AP65">
        <f>A65-1</f>
        <v>21</v>
      </c>
      <c r="AS65">
        <f>_xlfn.XLOOKUP(C65,'Company age'!$A$2:$A$15,'Company age'!$B$2:$B$15)</f>
        <v>13</v>
      </c>
      <c r="AU65" t="s">
        <v>44</v>
      </c>
      <c r="AW65" s="3">
        <f>BT65*(1+BV65)</f>
        <v>44.728125000000006</v>
      </c>
      <c r="AX65">
        <v>6342</v>
      </c>
      <c r="BC65">
        <f ca="1">ROUND(NORMINV(RAND(),$BA$5,500),0)</f>
        <v>1587</v>
      </c>
      <c r="BH65" s="2">
        <v>40.625</v>
      </c>
      <c r="BI65" s="2">
        <v>14.6875</v>
      </c>
      <c r="BJ65" s="2">
        <v>17.8125</v>
      </c>
      <c r="BL65" t="s">
        <v>557</v>
      </c>
      <c r="BM65" t="s">
        <v>558</v>
      </c>
      <c r="BN65" t="s">
        <v>44</v>
      </c>
      <c r="BO65" t="s">
        <v>32</v>
      </c>
      <c r="BP65" t="s">
        <v>25</v>
      </c>
      <c r="BQ65" t="s">
        <v>54</v>
      </c>
      <c r="BR65" t="s">
        <v>27</v>
      </c>
      <c r="BS65" s="4">
        <v>780</v>
      </c>
      <c r="BT65" s="4">
        <v>39</v>
      </c>
      <c r="BU65" s="5">
        <f t="shared" si="0"/>
        <v>0.40625</v>
      </c>
      <c r="BV65" s="5">
        <f t="shared" si="0"/>
        <v>0.14687500000000001</v>
      </c>
      <c r="BW65" s="5">
        <f t="shared" si="0"/>
        <v>0.17812500000000001</v>
      </c>
      <c r="BX65" s="4">
        <v>111.2</v>
      </c>
      <c r="BY65" s="4">
        <v>176.9230804</v>
      </c>
      <c r="BZ65" s="4">
        <v>113.3</v>
      </c>
      <c r="CA65" s="4">
        <v>178.22399999999999</v>
      </c>
    </row>
    <row r="66" spans="1:79" x14ac:dyDescent="0.15">
      <c r="A66" s="107">
        <v>22</v>
      </c>
      <c r="B66" s="108">
        <v>39002</v>
      </c>
      <c r="C66" s="109">
        <v>2006</v>
      </c>
      <c r="D66" s="110">
        <f>_xlfn.XLOOKUP(AP66,'Sentiment index'!$E$2:$E$169,'Sentiment index'!$A$2:$A$169)</f>
        <v>0.15011189999999999</v>
      </c>
      <c r="E66" s="111">
        <v>13.299204306773184</v>
      </c>
      <c r="F66" s="112">
        <f>(AW66-BT66)/BT66</f>
        <v>0.16326530459999994</v>
      </c>
      <c r="G66" s="113">
        <v>647</v>
      </c>
      <c r="H66" s="111">
        <v>28</v>
      </c>
      <c r="I66" s="114">
        <f>IF(AH66="NOK",AG66, IF(AH66="EUR", _xlfn.XLOOKUP(C66,'Exchange rates'!$A$3:$A$16,'Exchange rates'!$B$3:$B$16)*AG66,IF(AH66="SEK", _xlfn.XLOOKUP(C66,'Exchange rates'!$A$3:$A$16,'Exchange rates'!$C$3:$C$16)*Dataset!AG66,_xlfn.XLOOKUP(Dataset!C66,'Exchange rates'!$A$3:$A$16,'Exchange rates'!$D$3:$D$16)*Dataset!AG66)))</f>
        <v>14</v>
      </c>
      <c r="J66" s="115">
        <f t="shared" si="1"/>
        <v>0.16586530459999993</v>
      </c>
      <c r="K66" s="112">
        <f>IF(AU66="NORWAY",_xlfn.XLOOKUP(B66,'Oslo OBX Historical Data'!$A$2:$A$3477,'Oslo OBX Historical Data'!$G$2:$G$3477),IF(AU66="FINLAND",_xlfn.XLOOKUP(B66,'OMX Helsinki Historical Data'!$A$2:$A$3479,'OMX Helsinki Historical Data'!$G$2:$G$3479),IF(AU66="DENMARK",_xlfn.XLOOKUP(B66,'OMX Copenhagen All shares Histo'!$A$2:$A$3461,'OMX Copenhagen All shares Histo'!$G$2:$G$3461),_xlfn.XLOOKUP(Dataset!B66,'OMX Stockholm Historical Data'!$A$2:$A$3477,'OMX Stockholm Historical Data'!$G$2:$G$3477))))</f>
        <v>-2.5999999999999999E-3</v>
      </c>
      <c r="L66" s="116">
        <v>1</v>
      </c>
      <c r="M66" s="116">
        <f>IF($AI66=M$1,1,0)</f>
        <v>0</v>
      </c>
      <c r="N66" s="116">
        <f>IF($AI66=N$1,1,0)</f>
        <v>0</v>
      </c>
      <c r="O66" s="116">
        <f>IF($AI66=O$1,1,0)</f>
        <v>0</v>
      </c>
      <c r="P66" s="116">
        <f>IF($AI66=P$1,1,0)</f>
        <v>0</v>
      </c>
      <c r="Q66" s="116">
        <f>IF($AI66=Q$1,1,0)</f>
        <v>1</v>
      </c>
      <c r="R66" s="116">
        <f>IF($AI66=R$1,1,0)</f>
        <v>0</v>
      </c>
      <c r="S66" s="116">
        <f>IF($AI66=S$1,1,0)</f>
        <v>0</v>
      </c>
      <c r="T66" s="39">
        <f>IF($AI66=T$1,1,0)</f>
        <v>0</v>
      </c>
      <c r="AG66" s="4">
        <v>14</v>
      </c>
      <c r="AH66" t="str">
        <f>IF(AU66="NORWAY","NOK",IF(AU66="FINLAND","EUR",IF(AU66="SWEDEN","SEK","DKK")))</f>
        <v>NOK</v>
      </c>
      <c r="AI66" t="s">
        <v>32</v>
      </c>
      <c r="AN66" t="str">
        <f>IF(D66&gt;=0,"1","0")</f>
        <v>1</v>
      </c>
      <c r="AO66" s="5">
        <f>IF(AX66&lt;&gt;"",G66/H66,"")</f>
        <v>23.107142857142858</v>
      </c>
      <c r="AP66">
        <f>A66-1</f>
        <v>21</v>
      </c>
      <c r="AS66">
        <f>_xlfn.XLOOKUP(C66,'Company age'!$A$2:$A$15,'Company age'!$B$2:$B$15)</f>
        <v>13</v>
      </c>
      <c r="AU66" t="s">
        <v>44</v>
      </c>
      <c r="AW66" s="3">
        <f>BT66*(1+BV66)</f>
        <v>16.285714264399999</v>
      </c>
      <c r="AX66">
        <v>647</v>
      </c>
      <c r="BC66">
        <f ca="1">ROUND(NORMINV(RAND(),$BA$5,500),0)</f>
        <v>1375</v>
      </c>
      <c r="BH66" s="2">
        <v>16.326530460000001</v>
      </c>
      <c r="BI66" s="2">
        <v>16.326530460000001</v>
      </c>
      <c r="BJ66" s="2">
        <v>12.24489784</v>
      </c>
      <c r="BL66" t="s">
        <v>1586</v>
      </c>
      <c r="BM66" t="s">
        <v>1587</v>
      </c>
      <c r="BN66" t="s">
        <v>44</v>
      </c>
      <c r="BO66" t="s">
        <v>32</v>
      </c>
      <c r="BP66" t="s">
        <v>25</v>
      </c>
      <c r="BQ66" t="s">
        <v>75</v>
      </c>
      <c r="BR66" t="s">
        <v>27</v>
      </c>
      <c r="BS66" s="4">
        <v>28</v>
      </c>
      <c r="BT66" s="4">
        <v>14</v>
      </c>
      <c r="BU66" s="5">
        <f t="shared" ref="BU66:BW129" si="2">BH66/100</f>
        <v>0.16326530459999999</v>
      </c>
      <c r="BV66" s="5">
        <f t="shared" si="2"/>
        <v>0.16326530459999999</v>
      </c>
      <c r="BW66" s="5">
        <f t="shared" si="2"/>
        <v>0.12244897840000001</v>
      </c>
      <c r="BX66" s="4"/>
      <c r="BY66" s="4"/>
      <c r="BZ66" s="4"/>
      <c r="CA66" s="4">
        <v>33.318600000000004</v>
      </c>
    </row>
    <row r="67" spans="1:79" x14ac:dyDescent="0.15">
      <c r="A67" s="107">
        <v>22</v>
      </c>
      <c r="B67" s="108">
        <v>39009</v>
      </c>
      <c r="C67" s="109">
        <v>2006</v>
      </c>
      <c r="D67" s="110">
        <f>_xlfn.XLOOKUP(AP67,'Sentiment index'!$E$2:$E$169,'Sentiment index'!$A$2:$A$169)</f>
        <v>0.15011189999999999</v>
      </c>
      <c r="E67" s="111">
        <v>14.001902120013323</v>
      </c>
      <c r="F67" s="112">
        <f>(AW67-BT67)/BT67</f>
        <v>1.9999999999999983E-2</v>
      </c>
      <c r="G67" s="113">
        <v>1077.0633999909387</v>
      </c>
      <c r="H67" s="111">
        <v>117</v>
      </c>
      <c r="I67" s="114">
        <f>IF(AH67="NOK",AG67, IF(AH67="EUR", _xlfn.XLOOKUP(C67,'Exchange rates'!$A$3:$A$16,'Exchange rates'!$B$3:$B$16)*AG67,IF(AH67="SEK", _xlfn.XLOOKUP(C67,'Exchange rates'!$A$3:$A$16,'Exchange rates'!$C$3:$C$16)*Dataset!AG67,_xlfn.XLOOKUP(Dataset!C67,'Exchange rates'!$A$3:$A$16,'Exchange rates'!$D$3:$D$16)*Dataset!AG67)))</f>
        <v>26</v>
      </c>
      <c r="J67" s="115">
        <f t="shared" ref="J67:J130" si="3">F67-K67</f>
        <v>8.2999999999999827E-3</v>
      </c>
      <c r="K67" s="112">
        <f>IF(AU67="NORWAY",_xlfn.XLOOKUP(B67,'Oslo OBX Historical Data'!$A$2:$A$3477,'Oslo OBX Historical Data'!$G$2:$G$3477),IF(AU67="FINLAND",_xlfn.XLOOKUP(B67,'OMX Helsinki Historical Data'!$A$2:$A$3479,'OMX Helsinki Historical Data'!$G$2:$G$3479),IF(AU67="DENMARK",_xlfn.XLOOKUP(B67,'OMX Copenhagen All shares Histo'!$A$2:$A$3461,'OMX Copenhagen All shares Histo'!$G$2:$G$3461),_xlfn.XLOOKUP(Dataset!B67,'OMX Stockholm Historical Data'!$A$2:$A$3477,'OMX Stockholm Historical Data'!$G$2:$G$3477))))</f>
        <v>1.17E-2</v>
      </c>
      <c r="L67" s="116">
        <v>1</v>
      </c>
      <c r="M67" s="116">
        <f>IF($AI67=M$1,1,0)</f>
        <v>0</v>
      </c>
      <c r="N67" s="116">
        <f>IF($AI67=N$1,1,0)</f>
        <v>0</v>
      </c>
      <c r="O67" s="116">
        <f>IF($AI67=O$1,1,0)</f>
        <v>0</v>
      </c>
      <c r="P67" s="116">
        <f>IF($AI67=P$1,1,0)</f>
        <v>0</v>
      </c>
      <c r="Q67" s="116">
        <f>IF($AI67=Q$1,1,0)</f>
        <v>1</v>
      </c>
      <c r="R67" s="116">
        <f>IF($AI67=R$1,1,0)</f>
        <v>0</v>
      </c>
      <c r="S67" s="116">
        <f>IF($AI67=S$1,1,0)</f>
        <v>0</v>
      </c>
      <c r="T67" s="39">
        <f>IF($AI67=T$1,1,0)</f>
        <v>0</v>
      </c>
      <c r="AG67" s="4">
        <v>26</v>
      </c>
      <c r="AH67" t="str">
        <f>IF(AU67="NORWAY","NOK",IF(AU67="FINLAND","EUR",IF(AU67="SWEDEN","SEK","DKK")))</f>
        <v>NOK</v>
      </c>
      <c r="AI67" t="s">
        <v>32</v>
      </c>
      <c r="AN67" t="str">
        <f>IF(D67&gt;=0,"1","0")</f>
        <v>1</v>
      </c>
      <c r="AO67" s="5" t="str">
        <f>IF(AX67&lt;&gt;"",G67/H67,"")</f>
        <v/>
      </c>
      <c r="AP67">
        <f>A67-1</f>
        <v>21</v>
      </c>
      <c r="AS67">
        <f>_xlfn.XLOOKUP(C67,'Company age'!$A$2:$A$15,'Company age'!$B$2:$B$15)</f>
        <v>13</v>
      </c>
      <c r="AU67" t="s">
        <v>44</v>
      </c>
      <c r="AW67" s="3">
        <f>BT67*(1+BV67)</f>
        <v>26.52</v>
      </c>
      <c r="BC67">
        <f ca="1">ROUND(NORMINV(RAND(),$BA$5,500),0)</f>
        <v>1189</v>
      </c>
      <c r="BH67" s="2">
        <v>2</v>
      </c>
      <c r="BI67" s="2">
        <v>2</v>
      </c>
      <c r="BJ67" s="2">
        <v>2</v>
      </c>
      <c r="BL67" t="s">
        <v>1220</v>
      </c>
      <c r="BM67" t="s">
        <v>1221</v>
      </c>
      <c r="BN67" t="s">
        <v>44</v>
      </c>
      <c r="BO67" t="s">
        <v>32</v>
      </c>
      <c r="BP67" t="s">
        <v>25</v>
      </c>
      <c r="BQ67" t="s">
        <v>54</v>
      </c>
      <c r="BR67" t="s">
        <v>27</v>
      </c>
      <c r="BS67" s="4">
        <v>117</v>
      </c>
      <c r="BT67" s="4">
        <v>26</v>
      </c>
      <c r="BU67" s="5">
        <f t="shared" si="2"/>
        <v>0.02</v>
      </c>
      <c r="BV67" s="5">
        <f t="shared" si="2"/>
        <v>0.02</v>
      </c>
      <c r="BW67" s="5">
        <f t="shared" si="2"/>
        <v>0.02</v>
      </c>
      <c r="BX67" s="4"/>
      <c r="BY67" s="4"/>
      <c r="BZ67" s="4"/>
      <c r="CA67" s="4">
        <v>15.389200000000001</v>
      </c>
    </row>
    <row r="68" spans="1:79" x14ac:dyDescent="0.15">
      <c r="A68" s="107">
        <v>22</v>
      </c>
      <c r="B68" s="108">
        <v>39017</v>
      </c>
      <c r="C68" s="109">
        <v>2006</v>
      </c>
      <c r="D68" s="110">
        <f>_xlfn.XLOOKUP(AP68,'Sentiment index'!$E$2:$E$169,'Sentiment index'!$A$2:$A$169)</f>
        <v>0.15011189999999999</v>
      </c>
      <c r="E68" s="111">
        <v>12.533161740489481</v>
      </c>
      <c r="F68" s="112">
        <f>(AW68-BT68)/BT68</f>
        <v>-3.3333332540000066E-2</v>
      </c>
      <c r="G68" s="113">
        <v>1297.7433702963044</v>
      </c>
      <c r="H68" s="111">
        <v>640.16600000000005</v>
      </c>
      <c r="I68" s="114">
        <f>IF(AH68="NOK",AG68, IF(AH68="EUR", _xlfn.XLOOKUP(C68,'Exchange rates'!$A$3:$A$16,'Exchange rates'!$B$3:$B$16)*AG68,IF(AH68="SEK", _xlfn.XLOOKUP(C68,'Exchange rates'!$A$3:$A$16,'Exchange rates'!$C$3:$C$16)*Dataset!AG68,_xlfn.XLOOKUP(Dataset!C68,'Exchange rates'!$A$3:$A$16,'Exchange rates'!$D$3:$D$16)*Dataset!AG68)))</f>
        <v>282.19014149999998</v>
      </c>
      <c r="J68" s="115">
        <f t="shared" si="3"/>
        <v>-3.3233332540000063E-2</v>
      </c>
      <c r="K68" s="112">
        <f>IF(AU68="NORWAY",_xlfn.XLOOKUP(B68,'Oslo OBX Historical Data'!$A$2:$A$3477,'Oslo OBX Historical Data'!$G$2:$G$3477),IF(AU68="FINLAND",_xlfn.XLOOKUP(B68,'OMX Helsinki Historical Data'!$A$2:$A$3479,'OMX Helsinki Historical Data'!$G$2:$G$3479),IF(AU68="DENMARK",_xlfn.XLOOKUP(B68,'OMX Copenhagen All shares Histo'!$A$2:$A$3461,'OMX Copenhagen All shares Histo'!$G$2:$G$3461),_xlfn.XLOOKUP(Dataset!B68,'OMX Stockholm Historical Data'!$A$2:$A$3477,'OMX Stockholm Historical Data'!$G$2:$G$3477))))</f>
        <v>-1E-4</v>
      </c>
      <c r="L68" s="116">
        <v>1</v>
      </c>
      <c r="M68" s="116">
        <f>IF($AI68=M$1,1,0)</f>
        <v>0</v>
      </c>
      <c r="N68" s="116">
        <f>IF($AI68=N$1,1,0)</f>
        <v>0</v>
      </c>
      <c r="O68" s="116">
        <f>IF($AI68=O$1,1,0)</f>
        <v>1</v>
      </c>
      <c r="P68" s="116">
        <f>IF($AI68=P$1,1,0)</f>
        <v>0</v>
      </c>
      <c r="Q68" s="116">
        <f>IF($AI68=Q$1,1,0)</f>
        <v>0</v>
      </c>
      <c r="R68" s="116">
        <f>IF($AI68=R$1,1,0)</f>
        <v>0</v>
      </c>
      <c r="S68" s="116">
        <f>IF($AI68=S$1,1,0)</f>
        <v>0</v>
      </c>
      <c r="T68" s="39">
        <f>IF($AI68=T$1,1,0)</f>
        <v>0</v>
      </c>
      <c r="AG68" s="4">
        <v>261.5</v>
      </c>
      <c r="AH68" t="str">
        <f>IF(AU68="NORWAY","NOK",IF(AU68="FINLAND","EUR",IF(AU68="SWEDEN","SEK","DKK")))</f>
        <v>DKK</v>
      </c>
      <c r="AI68" t="s">
        <v>45</v>
      </c>
      <c r="AN68" t="str">
        <f>IF(D68&gt;=0,"1","0")</f>
        <v>1</v>
      </c>
      <c r="AO68" s="5" t="str">
        <f>IF(AX68&lt;&gt;"",G68/H68,"")</f>
        <v/>
      </c>
      <c r="AP68">
        <f>A68-1</f>
        <v>21</v>
      </c>
      <c r="AS68">
        <f>_xlfn.XLOOKUP(C68,'Company age'!$A$2:$A$15,'Company age'!$B$2:$B$15)</f>
        <v>13</v>
      </c>
      <c r="AU68" t="s">
        <v>23</v>
      </c>
      <c r="AW68" s="3">
        <f>BT68*(1+BV68)</f>
        <v>252.78333354078998</v>
      </c>
      <c r="BC68">
        <f ca="1">ROUND(NORMINV(RAND(),$BA$5,500),0)</f>
        <v>1591</v>
      </c>
      <c r="BH68" s="2">
        <v>0</v>
      </c>
      <c r="BI68" s="2">
        <v>-3.3333332539999998</v>
      </c>
      <c r="BJ68" s="2">
        <v>-0.277777791</v>
      </c>
      <c r="BL68" t="s">
        <v>642</v>
      </c>
      <c r="BM68" t="s">
        <v>643</v>
      </c>
      <c r="BN68" t="s">
        <v>23</v>
      </c>
      <c r="BO68" t="s">
        <v>45</v>
      </c>
      <c r="BP68" t="s">
        <v>25</v>
      </c>
      <c r="BQ68" t="s">
        <v>54</v>
      </c>
      <c r="BR68" t="s">
        <v>27</v>
      </c>
      <c r="BS68" s="4">
        <v>640.16600000000005</v>
      </c>
      <c r="BT68" s="4">
        <v>261.5</v>
      </c>
      <c r="BU68" s="5">
        <f t="shared" si="2"/>
        <v>0</v>
      </c>
      <c r="BV68" s="5">
        <f t="shared" si="2"/>
        <v>-3.3333332539999996E-2</v>
      </c>
      <c r="BW68" s="5">
        <f t="shared" si="2"/>
        <v>-2.7777779099999998E-3</v>
      </c>
      <c r="BX68" s="4"/>
      <c r="BY68" s="4"/>
      <c r="BZ68" s="4"/>
      <c r="CA68" s="4">
        <v>3.35</v>
      </c>
    </row>
    <row r="69" spans="1:79" x14ac:dyDescent="0.15">
      <c r="A69" s="107">
        <v>23</v>
      </c>
      <c r="B69" s="108">
        <v>39031</v>
      </c>
      <c r="C69" s="109">
        <v>2006</v>
      </c>
      <c r="D69" s="110">
        <f>_xlfn.XLOOKUP(AP69,'Sentiment index'!$E$2:$E$169,'Sentiment index'!$A$2:$A$169)</f>
        <v>0.1505988</v>
      </c>
      <c r="E69" s="111">
        <v>14.992608487199435</v>
      </c>
      <c r="F69" s="112">
        <f>(AW69-BT69)/BT69</f>
        <v>0.121875</v>
      </c>
      <c r="G69" s="113">
        <v>1290.514013575767</v>
      </c>
      <c r="H69" s="111">
        <v>229.64699999999999</v>
      </c>
      <c r="I69" s="114">
        <f>IF(AH69="NOK",AG69, IF(AH69="EUR", _xlfn.XLOOKUP(C69,'Exchange rates'!$A$3:$A$16,'Exchange rates'!$B$3:$B$16)*AG69,IF(AH69="SEK", _xlfn.XLOOKUP(C69,'Exchange rates'!$A$3:$A$16,'Exchange rates'!$C$3:$C$16)*Dataset!AG69,_xlfn.XLOOKUP(Dataset!C69,'Exchange rates'!$A$3:$A$16,'Exchange rates'!$D$3:$D$16)*Dataset!AG69)))</f>
        <v>35</v>
      </c>
      <c r="J69" s="115">
        <f t="shared" si="3"/>
        <v>0.113775</v>
      </c>
      <c r="K69" s="112">
        <f>IF(AU69="NORWAY",_xlfn.XLOOKUP(B69,'Oslo OBX Historical Data'!$A$2:$A$3477,'Oslo OBX Historical Data'!$G$2:$G$3477),IF(AU69="FINLAND",_xlfn.XLOOKUP(B69,'OMX Helsinki Historical Data'!$A$2:$A$3479,'OMX Helsinki Historical Data'!$G$2:$G$3479),IF(AU69="DENMARK",_xlfn.XLOOKUP(B69,'OMX Copenhagen All shares Histo'!$A$2:$A$3461,'OMX Copenhagen All shares Histo'!$G$2:$G$3461),_xlfn.XLOOKUP(Dataset!B69,'OMX Stockholm Historical Data'!$A$2:$A$3477,'OMX Stockholm Historical Data'!$G$2:$G$3477))))</f>
        <v>8.0999999999999996E-3</v>
      </c>
      <c r="L69" s="116">
        <v>1</v>
      </c>
      <c r="M69" s="116">
        <f>IF($AI69=M$1,1,0)</f>
        <v>0</v>
      </c>
      <c r="N69" s="116">
        <f>IF($AI69=N$1,1,0)</f>
        <v>1</v>
      </c>
      <c r="O69" s="116">
        <f>IF($AI69=O$1,1,0)</f>
        <v>0</v>
      </c>
      <c r="P69" s="116">
        <f>IF($AI69=P$1,1,0)</f>
        <v>0</v>
      </c>
      <c r="Q69" s="116">
        <f>IF($AI69=Q$1,1,0)</f>
        <v>0</v>
      </c>
      <c r="R69" s="116">
        <f>IF($AI69=R$1,1,0)</f>
        <v>0</v>
      </c>
      <c r="S69" s="116">
        <f>IF($AI69=S$1,1,0)</f>
        <v>0</v>
      </c>
      <c r="T69" s="39">
        <f>IF($AI69=T$1,1,0)</f>
        <v>0</v>
      </c>
      <c r="AG69" s="4">
        <v>35</v>
      </c>
      <c r="AH69" t="str">
        <f>IF(AU69="NORWAY","NOK",IF(AU69="FINLAND","EUR",IF(AU69="SWEDEN","SEK","DKK")))</f>
        <v>NOK</v>
      </c>
      <c r="AI69" t="s">
        <v>96</v>
      </c>
      <c r="AN69" t="str">
        <f>IF(D69&gt;=0,"1","0")</f>
        <v>1</v>
      </c>
      <c r="AO69" s="5" t="str">
        <f>IF(AX69&lt;&gt;"",G69/H69,"")</f>
        <v/>
      </c>
      <c r="AP69">
        <f>A69-1</f>
        <v>22</v>
      </c>
      <c r="AS69">
        <f>_xlfn.XLOOKUP(C69,'Company age'!$A$2:$A$15,'Company age'!$B$2:$B$15)</f>
        <v>13</v>
      </c>
      <c r="AU69" t="s">
        <v>44</v>
      </c>
      <c r="AW69" s="3">
        <f>BT69*(1+BV69)</f>
        <v>39.265625</v>
      </c>
      <c r="BC69">
        <f ca="1">ROUND(NORMINV(RAND(),$BA$5,500),0)</f>
        <v>2605</v>
      </c>
      <c r="BH69" s="2">
        <v>15.3125</v>
      </c>
      <c r="BI69" s="2">
        <v>12.1875</v>
      </c>
      <c r="BJ69" s="2">
        <v>19.0625</v>
      </c>
      <c r="BL69" t="s">
        <v>990</v>
      </c>
      <c r="BM69" t="s">
        <v>991</v>
      </c>
      <c r="BN69" t="s">
        <v>44</v>
      </c>
      <c r="BO69" t="s">
        <v>96</v>
      </c>
      <c r="BP69" t="s">
        <v>25</v>
      </c>
      <c r="BQ69" t="s">
        <v>75</v>
      </c>
      <c r="BR69" t="s">
        <v>27</v>
      </c>
      <c r="BS69" s="4">
        <v>229.64699999999999</v>
      </c>
      <c r="BT69" s="4">
        <v>35</v>
      </c>
      <c r="BU69" s="5">
        <f t="shared" si="2"/>
        <v>0.15312500000000001</v>
      </c>
      <c r="BV69" s="5">
        <f t="shared" si="2"/>
        <v>0.121875</v>
      </c>
      <c r="BW69" s="5">
        <f t="shared" si="2"/>
        <v>0.19062499999999999</v>
      </c>
      <c r="BX69" s="4">
        <v>88.8</v>
      </c>
      <c r="BY69" s="4">
        <v>187.0432892</v>
      </c>
      <c r="BZ69" s="4">
        <v>87.2</v>
      </c>
      <c r="CA69" s="4">
        <v>17.209099999999999</v>
      </c>
    </row>
    <row r="70" spans="1:79" x14ac:dyDescent="0.15">
      <c r="A70" s="107">
        <v>23</v>
      </c>
      <c r="B70" s="108">
        <v>39031</v>
      </c>
      <c r="C70" s="109">
        <v>2006</v>
      </c>
      <c r="D70" s="110">
        <f>_xlfn.XLOOKUP(AP70,'Sentiment index'!$E$2:$E$169,'Sentiment index'!$A$2:$A$169)</f>
        <v>0.1505988</v>
      </c>
      <c r="E70" s="111">
        <v>11.823288257563105</v>
      </c>
      <c r="F70" s="112">
        <f>(AW70-BT70)/BT70</f>
        <v>0.18604646679999987</v>
      </c>
      <c r="G70" s="113">
        <v>146</v>
      </c>
      <c r="H70" s="111">
        <v>54.972000000000001</v>
      </c>
      <c r="I70" s="114">
        <f>IF(AH70="NOK",AG70, IF(AH70="EUR", _xlfn.XLOOKUP(C70,'Exchange rates'!$A$3:$A$16,'Exchange rates'!$B$3:$B$16)*AG70,IF(AH70="SEK", _xlfn.XLOOKUP(C70,'Exchange rates'!$A$3:$A$16,'Exchange rates'!$C$3:$C$16)*Dataset!AG70,_xlfn.XLOOKUP(Dataset!C70,'Exchange rates'!$A$3:$A$16,'Exchange rates'!$D$3:$D$16)*Dataset!AG70)))</f>
        <v>60</v>
      </c>
      <c r="J70" s="115">
        <f t="shared" si="3"/>
        <v>0.17794646679999987</v>
      </c>
      <c r="K70" s="112">
        <f>IF(AU70="NORWAY",_xlfn.XLOOKUP(B70,'Oslo OBX Historical Data'!$A$2:$A$3477,'Oslo OBX Historical Data'!$G$2:$G$3477),IF(AU70="FINLAND",_xlfn.XLOOKUP(B70,'OMX Helsinki Historical Data'!$A$2:$A$3479,'OMX Helsinki Historical Data'!$G$2:$G$3479),IF(AU70="DENMARK",_xlfn.XLOOKUP(B70,'OMX Copenhagen All shares Histo'!$A$2:$A$3461,'OMX Copenhagen All shares Histo'!$G$2:$G$3461),_xlfn.XLOOKUP(Dataset!B70,'OMX Stockholm Historical Data'!$A$2:$A$3477,'OMX Stockholm Historical Data'!$G$2:$G$3477))))</f>
        <v>8.0999999999999996E-3</v>
      </c>
      <c r="L70" s="116">
        <v>1</v>
      </c>
      <c r="M70" s="116">
        <f>IF($AI70=M$1,1,0)</f>
        <v>1</v>
      </c>
      <c r="N70" s="116">
        <f>IF($AI70=N$1,1,0)</f>
        <v>0</v>
      </c>
      <c r="O70" s="116">
        <f>IF($AI70=O$1,1,0)</f>
        <v>0</v>
      </c>
      <c r="P70" s="116">
        <f>IF($AI70=P$1,1,0)</f>
        <v>0</v>
      </c>
      <c r="Q70" s="116">
        <f>IF($AI70=Q$1,1,0)</f>
        <v>0</v>
      </c>
      <c r="R70" s="116">
        <f>IF($AI70=R$1,1,0)</f>
        <v>0</v>
      </c>
      <c r="S70" s="116">
        <f>IF($AI70=S$1,1,0)</f>
        <v>0</v>
      </c>
      <c r="T70" s="39">
        <f>IF($AI70=T$1,1,0)</f>
        <v>0</v>
      </c>
      <c r="AG70" s="4">
        <v>60</v>
      </c>
      <c r="AH70" t="str">
        <f>IF(AU70="NORWAY","NOK",IF(AU70="FINLAND","EUR",IF(AU70="SWEDEN","SEK","DKK")))</f>
        <v>NOK</v>
      </c>
      <c r="AI70" t="s">
        <v>53</v>
      </c>
      <c r="AN70" t="str">
        <f>IF(D70&gt;=0,"1","0")</f>
        <v>1</v>
      </c>
      <c r="AO70" s="5">
        <f>IF(AX70&lt;&gt;"",G70/H70,"")</f>
        <v>2.655897547842538</v>
      </c>
      <c r="AP70">
        <f>A70-1</f>
        <v>22</v>
      </c>
      <c r="AS70">
        <f>_xlfn.XLOOKUP(C70,'Company age'!$A$2:$A$15,'Company age'!$B$2:$B$15)</f>
        <v>13</v>
      </c>
      <c r="AU70" t="s">
        <v>44</v>
      </c>
      <c r="AW70" s="3">
        <f>BT70*(1+BV70)</f>
        <v>71.162788007999993</v>
      </c>
      <c r="AX70">
        <v>146</v>
      </c>
      <c r="BC70">
        <f ca="1">ROUND(NORMINV(RAND(),$BA$5,500),0)</f>
        <v>943</v>
      </c>
      <c r="BH70" s="2">
        <v>22.674413680000001</v>
      </c>
      <c r="BI70" s="2">
        <v>18.604646679999998</v>
      </c>
      <c r="BJ70" s="2">
        <v>8.7209253310000001</v>
      </c>
      <c r="BL70" t="s">
        <v>1402</v>
      </c>
      <c r="BM70" t="s">
        <v>1403</v>
      </c>
      <c r="BN70" t="s">
        <v>44</v>
      </c>
      <c r="BO70" t="s">
        <v>53</v>
      </c>
      <c r="BP70" t="s">
        <v>25</v>
      </c>
      <c r="BQ70" t="s">
        <v>54</v>
      </c>
      <c r="BR70" t="s">
        <v>27</v>
      </c>
      <c r="BS70" s="4">
        <v>54.972000000000001</v>
      </c>
      <c r="BT70" s="4">
        <v>60</v>
      </c>
      <c r="BU70" s="5">
        <f t="shared" si="2"/>
        <v>0.2267441368</v>
      </c>
      <c r="BV70" s="5">
        <f t="shared" si="2"/>
        <v>0.18604646679999998</v>
      </c>
      <c r="BW70" s="5">
        <f t="shared" si="2"/>
        <v>8.7209253309999998E-2</v>
      </c>
      <c r="BX70" s="4"/>
      <c r="BY70" s="4"/>
      <c r="BZ70" s="4"/>
      <c r="CA70" s="4">
        <v>26.5107</v>
      </c>
    </row>
    <row r="71" spans="1:79" x14ac:dyDescent="0.15">
      <c r="A71" s="107">
        <v>23</v>
      </c>
      <c r="B71" s="108">
        <v>39034</v>
      </c>
      <c r="C71" s="109">
        <v>2006</v>
      </c>
      <c r="D71" s="110">
        <f>_xlfn.XLOOKUP(AP71,'Sentiment index'!$E$2:$E$169,'Sentiment index'!$A$2:$A$169)</f>
        <v>0.1505988</v>
      </c>
      <c r="E71" s="111">
        <v>11.982685982931306</v>
      </c>
      <c r="F71" s="112">
        <f>(AW71-BT71)/BT71</f>
        <v>4.8387098310000098E-2</v>
      </c>
      <c r="G71" s="113">
        <v>62</v>
      </c>
      <c r="H71" s="111">
        <v>633.07299999999998</v>
      </c>
      <c r="I71" s="114">
        <f>IF(AH71="NOK",AG71, IF(AH71="EUR", _xlfn.XLOOKUP(C71,'Exchange rates'!$A$3:$A$16,'Exchange rates'!$B$3:$B$16)*AG71,IF(AH71="SEK", _xlfn.XLOOKUP(C71,'Exchange rates'!$A$3:$A$16,'Exchange rates'!$C$3:$C$16)*Dataset!AG71,_xlfn.XLOOKUP(Dataset!C71,'Exchange rates'!$A$3:$A$16,'Exchange rates'!$D$3:$D$16)*Dataset!AG71)))</f>
        <v>47.481324000000001</v>
      </c>
      <c r="J71" s="115">
        <f t="shared" si="3"/>
        <v>5.1487098310000097E-2</v>
      </c>
      <c r="K71" s="112">
        <f>IF(AU71="NORWAY",_xlfn.XLOOKUP(B71,'Oslo OBX Historical Data'!$A$2:$A$3477,'Oslo OBX Historical Data'!$G$2:$G$3477),IF(AU71="FINLAND",_xlfn.XLOOKUP(B71,'OMX Helsinki Historical Data'!$A$2:$A$3479,'OMX Helsinki Historical Data'!$G$2:$G$3479),IF(AU71="DENMARK",_xlfn.XLOOKUP(B71,'OMX Copenhagen All shares Histo'!$A$2:$A$3461,'OMX Copenhagen All shares Histo'!$G$2:$G$3461),_xlfn.XLOOKUP(Dataset!B71,'OMX Stockholm Historical Data'!$A$2:$A$3477,'OMX Stockholm Historical Data'!$G$2:$G$3477))))</f>
        <v>-3.0999999999999999E-3</v>
      </c>
      <c r="L71" s="116">
        <v>1</v>
      </c>
      <c r="M71" s="116">
        <f>IF($AI71=M$1,1,0)</f>
        <v>0</v>
      </c>
      <c r="N71" s="116">
        <f>IF($AI71=N$1,1,0)</f>
        <v>0</v>
      </c>
      <c r="O71" s="116">
        <f>IF($AI71=O$1,1,0)</f>
        <v>0</v>
      </c>
      <c r="P71" s="116">
        <f>IF($AI71=P$1,1,0)</f>
        <v>0</v>
      </c>
      <c r="Q71" s="116">
        <f>IF($AI71=Q$1,1,0)</f>
        <v>1</v>
      </c>
      <c r="R71" s="116">
        <f>IF($AI71=R$1,1,0)</f>
        <v>0</v>
      </c>
      <c r="S71" s="116">
        <f>IF($AI71=S$1,1,0)</f>
        <v>0</v>
      </c>
      <c r="T71" s="39">
        <f>IF($AI71=T$1,1,0)</f>
        <v>0</v>
      </c>
      <c r="AG71" s="4">
        <v>44</v>
      </c>
      <c r="AH71" t="str">
        <f>IF(AU71="NORWAY","NOK",IF(AU71="FINLAND","EUR",IF(AU71="SWEDEN","SEK","DKK")))</f>
        <v>DKK</v>
      </c>
      <c r="AI71" t="s">
        <v>32</v>
      </c>
      <c r="AN71" t="str">
        <f>IF(D71&gt;=0,"1","0")</f>
        <v>1</v>
      </c>
      <c r="AO71" s="5">
        <f>IF(AX71&lt;&gt;"",G71/H71,"")</f>
        <v>9.793499327881619E-2</v>
      </c>
      <c r="AP71">
        <f>A71-1</f>
        <v>22</v>
      </c>
      <c r="AS71">
        <f>_xlfn.XLOOKUP(C71,'Company age'!$A$2:$A$15,'Company age'!$B$2:$B$15)</f>
        <v>13</v>
      </c>
      <c r="AU71" t="s">
        <v>23</v>
      </c>
      <c r="AW71" s="3">
        <f>BT71*(1+BV71)</f>
        <v>46.129032325640004</v>
      </c>
      <c r="AX71">
        <v>62</v>
      </c>
      <c r="BC71">
        <f ca="1">ROUND(NORMINV(RAND(),$BA$5,500),0)</f>
        <v>1528</v>
      </c>
      <c r="BH71" s="2">
        <v>5.913978577</v>
      </c>
      <c r="BI71" s="2">
        <v>4.8387098310000001</v>
      </c>
      <c r="BJ71" s="2">
        <v>6.7204298969999998</v>
      </c>
      <c r="BL71" t="s">
        <v>656</v>
      </c>
      <c r="BM71" t="s">
        <v>657</v>
      </c>
      <c r="BN71" t="s">
        <v>23</v>
      </c>
      <c r="BO71" t="s">
        <v>32</v>
      </c>
      <c r="BP71" t="s">
        <v>25</v>
      </c>
      <c r="BQ71" t="s">
        <v>54</v>
      </c>
      <c r="BR71" t="s">
        <v>27</v>
      </c>
      <c r="BS71" s="4">
        <v>633.07299999999998</v>
      </c>
      <c r="BT71" s="4">
        <v>44</v>
      </c>
      <c r="BU71" s="5">
        <f t="shared" si="2"/>
        <v>5.9139785770000002E-2</v>
      </c>
      <c r="BV71" s="5">
        <f t="shared" si="2"/>
        <v>4.8387098310000001E-2</v>
      </c>
      <c r="BW71" s="5">
        <f t="shared" si="2"/>
        <v>6.7204298969999993E-2</v>
      </c>
      <c r="BX71" s="4"/>
      <c r="BY71" s="4"/>
      <c r="BZ71" s="4"/>
      <c r="CA71" s="4">
        <v>0</v>
      </c>
    </row>
    <row r="72" spans="1:79" x14ac:dyDescent="0.15">
      <c r="A72" s="107">
        <v>23</v>
      </c>
      <c r="B72" s="108">
        <v>39036</v>
      </c>
      <c r="C72" s="109">
        <v>2006</v>
      </c>
      <c r="D72" s="110">
        <f>_xlfn.XLOOKUP(AP72,'Sentiment index'!$E$2:$E$169,'Sentiment index'!$A$2:$A$169)</f>
        <v>0.1505988</v>
      </c>
      <c r="E72" s="111">
        <v>13.172307111906486</v>
      </c>
      <c r="F72" s="112">
        <f>(AW72-BT72)/BT72</f>
        <v>0</v>
      </c>
      <c r="G72" s="113">
        <v>1532.6373367086151</v>
      </c>
      <c r="H72" s="111">
        <v>1444.51</v>
      </c>
      <c r="I72" s="114">
        <f>IF(AH72="NOK",AG72, IF(AH72="EUR", _xlfn.XLOOKUP(C72,'Exchange rates'!$A$3:$A$16,'Exchange rates'!$B$3:$B$16)*AG72,IF(AH72="SEK", _xlfn.XLOOKUP(C72,'Exchange rates'!$A$3:$A$16,'Exchange rates'!$C$3:$C$16)*Dataset!AG72,_xlfn.XLOOKUP(Dataset!C72,'Exchange rates'!$A$3:$A$16,'Exchange rates'!$D$3:$D$16)*Dataset!AG72)))</f>
        <v>53.5</v>
      </c>
      <c r="J72" s="115">
        <f t="shared" si="3"/>
        <v>-9.2999999999999992E-3</v>
      </c>
      <c r="K72" s="112">
        <f>IF(AU72="NORWAY",_xlfn.XLOOKUP(B72,'Oslo OBX Historical Data'!$A$2:$A$3477,'Oslo OBX Historical Data'!$G$2:$G$3477),IF(AU72="FINLAND",_xlfn.XLOOKUP(B72,'OMX Helsinki Historical Data'!$A$2:$A$3479,'OMX Helsinki Historical Data'!$G$2:$G$3479),IF(AU72="DENMARK",_xlfn.XLOOKUP(B72,'OMX Copenhagen All shares Histo'!$A$2:$A$3461,'OMX Copenhagen All shares Histo'!$G$2:$G$3461),_xlfn.XLOOKUP(Dataset!B72,'OMX Stockholm Historical Data'!$A$2:$A$3477,'OMX Stockholm Historical Data'!$G$2:$G$3477))))</f>
        <v>9.2999999999999992E-3</v>
      </c>
      <c r="L72" s="116">
        <v>1</v>
      </c>
      <c r="M72" s="116">
        <f>IF($AI72=M$1,1,0)</f>
        <v>0</v>
      </c>
      <c r="N72" s="116">
        <f>IF($AI72=N$1,1,0)</f>
        <v>0</v>
      </c>
      <c r="O72" s="116">
        <f>IF($AI72=O$1,1,0)</f>
        <v>1</v>
      </c>
      <c r="P72" s="116">
        <f>IF($AI72=P$1,1,0)</f>
        <v>0</v>
      </c>
      <c r="Q72" s="116">
        <f>IF($AI72=Q$1,1,0)</f>
        <v>0</v>
      </c>
      <c r="R72" s="116">
        <f>IF($AI72=R$1,1,0)</f>
        <v>0</v>
      </c>
      <c r="S72" s="116">
        <f>IF($AI72=S$1,1,0)</f>
        <v>0</v>
      </c>
      <c r="T72" s="39">
        <f>IF($AI72=T$1,1,0)</f>
        <v>0</v>
      </c>
      <c r="AG72" s="4">
        <v>53.5</v>
      </c>
      <c r="AH72" t="str">
        <f>IF(AU72="NORWAY","NOK",IF(AU72="FINLAND","EUR",IF(AU72="SWEDEN","SEK","DKK")))</f>
        <v>NOK</v>
      </c>
      <c r="AI72" t="s">
        <v>45</v>
      </c>
      <c r="AN72" t="str">
        <f>IF(D72&gt;=0,"1","0")</f>
        <v>1</v>
      </c>
      <c r="AO72" s="5" t="str">
        <f>IF(AX72&lt;&gt;"",G72/H72,"")</f>
        <v/>
      </c>
      <c r="AP72">
        <f>A72-1</f>
        <v>22</v>
      </c>
      <c r="AS72">
        <f>_xlfn.XLOOKUP(C72,'Company age'!$A$2:$A$15,'Company age'!$B$2:$B$15)</f>
        <v>13</v>
      </c>
      <c r="AU72" t="s">
        <v>44</v>
      </c>
      <c r="AW72" s="3">
        <f>BT72*(1+BV72)</f>
        <v>53.5</v>
      </c>
      <c r="BC72">
        <f ca="1">ROUND(NORMINV(RAND(),$BA$5,500),0)</f>
        <v>355</v>
      </c>
      <c r="BH72" s="2">
        <v>3.2258064750000002</v>
      </c>
      <c r="BI72" s="2">
        <v>0</v>
      </c>
      <c r="BJ72" s="2">
        <v>3.677419424</v>
      </c>
      <c r="BL72" t="s">
        <v>350</v>
      </c>
      <c r="BM72" t="s">
        <v>351</v>
      </c>
      <c r="BN72" t="s">
        <v>44</v>
      </c>
      <c r="BO72" t="s">
        <v>45</v>
      </c>
      <c r="BP72" t="s">
        <v>25</v>
      </c>
      <c r="BQ72" t="s">
        <v>75</v>
      </c>
      <c r="BR72" t="s">
        <v>27</v>
      </c>
      <c r="BS72" s="4">
        <v>1444.51</v>
      </c>
      <c r="BT72" s="4">
        <v>53.5</v>
      </c>
      <c r="BU72" s="5">
        <f t="shared" si="2"/>
        <v>3.2258064750000003E-2</v>
      </c>
      <c r="BV72" s="5">
        <f t="shared" si="2"/>
        <v>0</v>
      </c>
      <c r="BW72" s="5">
        <f t="shared" si="2"/>
        <v>3.6774194240000002E-2</v>
      </c>
      <c r="BX72" s="4"/>
      <c r="BY72" s="4"/>
      <c r="BZ72" s="4"/>
      <c r="CA72" s="4">
        <v>96.058400000000006</v>
      </c>
    </row>
    <row r="73" spans="1:79" x14ac:dyDescent="0.15">
      <c r="A73" s="107">
        <v>23</v>
      </c>
      <c r="B73" s="108">
        <v>39044</v>
      </c>
      <c r="C73" s="109">
        <v>2006</v>
      </c>
      <c r="D73" s="110">
        <f>_xlfn.XLOOKUP(AP73,'Sentiment index'!$E$2:$E$169,'Sentiment index'!$A$2:$A$169)</f>
        <v>0.1505988</v>
      </c>
      <c r="E73" s="111">
        <v>11.974599099887181</v>
      </c>
      <c r="F73" s="112">
        <f>(AW73-BT73)/BT73</f>
        <v>0.19354839319999989</v>
      </c>
      <c r="G73" s="113">
        <v>1258.1798925019432</v>
      </c>
      <c r="H73" s="111">
        <v>131.6</v>
      </c>
      <c r="I73" s="114">
        <f>IF(AH73="NOK",AG73, IF(AH73="EUR", _xlfn.XLOOKUP(C73,'Exchange rates'!$A$3:$A$16,'Exchange rates'!$B$3:$B$16)*AG73,IF(AH73="SEK", _xlfn.XLOOKUP(C73,'Exchange rates'!$A$3:$A$16,'Exchange rates'!$C$3:$C$16)*Dataset!AG73,_xlfn.XLOOKUP(Dataset!C73,'Exchange rates'!$A$3:$A$16,'Exchange rates'!$D$3:$D$16)*Dataset!AG73)))</f>
        <v>28</v>
      </c>
      <c r="J73" s="115">
        <f t="shared" si="3"/>
        <v>0.1962483931999999</v>
      </c>
      <c r="K73" s="112">
        <f>IF(AU73="NORWAY",_xlfn.XLOOKUP(B73,'Oslo OBX Historical Data'!$A$2:$A$3477,'Oslo OBX Historical Data'!$G$2:$G$3477),IF(AU73="FINLAND",_xlfn.XLOOKUP(B73,'OMX Helsinki Historical Data'!$A$2:$A$3479,'OMX Helsinki Historical Data'!$G$2:$G$3479),IF(AU73="DENMARK",_xlfn.XLOOKUP(B73,'OMX Copenhagen All shares Histo'!$A$2:$A$3461,'OMX Copenhagen All shares Histo'!$G$2:$G$3461),_xlfn.XLOOKUP(Dataset!B73,'OMX Stockholm Historical Data'!$A$2:$A$3477,'OMX Stockholm Historical Data'!$G$2:$G$3477))))</f>
        <v>-2.7000000000000001E-3</v>
      </c>
      <c r="L73" s="116">
        <v>1</v>
      </c>
      <c r="M73" s="116">
        <f>IF($AI73=M$1,1,0)</f>
        <v>0</v>
      </c>
      <c r="N73" s="116">
        <f>IF($AI73=N$1,1,0)</f>
        <v>1</v>
      </c>
      <c r="O73" s="116">
        <f>IF($AI73=O$1,1,0)</f>
        <v>0</v>
      </c>
      <c r="P73" s="116">
        <f>IF($AI73=P$1,1,0)</f>
        <v>0</v>
      </c>
      <c r="Q73" s="116">
        <f>IF($AI73=Q$1,1,0)</f>
        <v>0</v>
      </c>
      <c r="R73" s="116">
        <f>IF($AI73=R$1,1,0)</f>
        <v>0</v>
      </c>
      <c r="S73" s="116">
        <f>IF($AI73=S$1,1,0)</f>
        <v>0</v>
      </c>
      <c r="T73" s="39">
        <f>IF($AI73=T$1,1,0)</f>
        <v>0</v>
      </c>
      <c r="AG73" s="4">
        <v>28</v>
      </c>
      <c r="AH73" t="str">
        <f>IF(AU73="NORWAY","NOK",IF(AU73="FINLAND","EUR",IF(AU73="SWEDEN","SEK","DKK")))</f>
        <v>NOK</v>
      </c>
      <c r="AI73" t="s">
        <v>96</v>
      </c>
      <c r="AN73" t="str">
        <f>IF(D73&gt;=0,"1","0")</f>
        <v>1</v>
      </c>
      <c r="AO73" s="5" t="str">
        <f>IF(AX73&lt;&gt;"",G73/H73,"")</f>
        <v/>
      </c>
      <c r="AP73">
        <f>A73-1</f>
        <v>22</v>
      </c>
      <c r="AS73">
        <f>_xlfn.XLOOKUP(C73,'Company age'!$A$2:$A$15,'Company age'!$B$2:$B$15)</f>
        <v>13</v>
      </c>
      <c r="AU73" t="s">
        <v>44</v>
      </c>
      <c r="AW73" s="3">
        <f>BT73*(1+BV73)</f>
        <v>33.419355009599997</v>
      </c>
      <c r="BC73">
        <f ca="1">ROUND(NORMINV(RAND(),$BA$5,500),0)</f>
        <v>838</v>
      </c>
      <c r="BH73" s="2">
        <v>12.096774099999999</v>
      </c>
      <c r="BI73" s="2">
        <v>19.35483932</v>
      </c>
      <c r="BJ73" s="2">
        <v>10.483870509999999</v>
      </c>
      <c r="BL73" t="s">
        <v>1197</v>
      </c>
      <c r="BM73" t="s">
        <v>1198</v>
      </c>
      <c r="BN73" t="s">
        <v>44</v>
      </c>
      <c r="BO73" t="s">
        <v>96</v>
      </c>
      <c r="BP73" t="s">
        <v>25</v>
      </c>
      <c r="BQ73" t="s">
        <v>54</v>
      </c>
      <c r="BR73" t="s">
        <v>27</v>
      </c>
      <c r="BS73" s="4">
        <v>131.6</v>
      </c>
      <c r="BT73" s="4">
        <v>28</v>
      </c>
      <c r="BU73" s="5">
        <f t="shared" si="2"/>
        <v>0.12096774099999999</v>
      </c>
      <c r="BV73" s="5">
        <f t="shared" si="2"/>
        <v>0.1935483932</v>
      </c>
      <c r="BW73" s="5">
        <f t="shared" si="2"/>
        <v>0.10483870509999998</v>
      </c>
      <c r="BX73" s="4"/>
      <c r="BY73" s="4"/>
      <c r="BZ73" s="4"/>
      <c r="CA73" s="4">
        <v>170.57400000000001</v>
      </c>
    </row>
    <row r="74" spans="1:79" x14ac:dyDescent="0.15">
      <c r="A74" s="107">
        <v>23</v>
      </c>
      <c r="B74" s="108">
        <v>39045</v>
      </c>
      <c r="C74" s="109">
        <v>2006</v>
      </c>
      <c r="D74" s="110">
        <f>_xlfn.XLOOKUP(AP74,'Sentiment index'!$E$2:$E$169,'Sentiment index'!$A$2:$A$169)</f>
        <v>0.1505988</v>
      </c>
      <c r="E74" s="111">
        <v>11.805455650002957</v>
      </c>
      <c r="F74" s="112">
        <f>(AW74-BT74)/BT74</f>
        <v>-0.16600000379999999</v>
      </c>
      <c r="G74" s="113">
        <v>627</v>
      </c>
      <c r="H74" s="111">
        <v>1604.12</v>
      </c>
      <c r="I74" s="114">
        <f>IF(AH74="NOK",AG74, IF(AH74="EUR", _xlfn.XLOOKUP(C74,'Exchange rates'!$A$3:$A$16,'Exchange rates'!$B$3:$B$16)*AG74,IF(AH74="SEK", _xlfn.XLOOKUP(C74,'Exchange rates'!$A$3:$A$16,'Exchange rates'!$C$3:$C$16)*Dataset!AG74,_xlfn.XLOOKUP(Dataset!C74,'Exchange rates'!$A$3:$A$16,'Exchange rates'!$D$3:$D$16)*Dataset!AG74)))</f>
        <v>53.939318</v>
      </c>
      <c r="J74" s="115">
        <f t="shared" si="3"/>
        <v>-0.16680000379999999</v>
      </c>
      <c r="K74" s="112">
        <f>IF(AU74="NORWAY",_xlfn.XLOOKUP(B74,'Oslo OBX Historical Data'!$A$2:$A$3477,'Oslo OBX Historical Data'!$G$2:$G$3477),IF(AU74="FINLAND",_xlfn.XLOOKUP(B74,'OMX Helsinki Historical Data'!$A$2:$A$3479,'OMX Helsinki Historical Data'!$G$2:$G$3479),IF(AU74="DENMARK",_xlfn.XLOOKUP(B74,'OMX Copenhagen All shares Histo'!$A$2:$A$3461,'OMX Copenhagen All shares Histo'!$G$2:$G$3461),_xlfn.XLOOKUP(Dataset!B74,'OMX Stockholm Historical Data'!$A$2:$A$3477,'OMX Stockholm Historical Data'!$G$2:$G$3477))))</f>
        <v>8.0000000000000004E-4</v>
      </c>
      <c r="L74" s="116">
        <v>1</v>
      </c>
      <c r="M74" s="116">
        <f>IF($AI74=M$1,1,0)</f>
        <v>0</v>
      </c>
      <c r="N74" s="116">
        <f>IF($AI74=N$1,1,0)</f>
        <v>0</v>
      </c>
      <c r="O74" s="116">
        <f>IF($AI74=O$1,1,0)</f>
        <v>0</v>
      </c>
      <c r="P74" s="116">
        <f>IF($AI74=P$1,1,0)</f>
        <v>0</v>
      </c>
      <c r="Q74" s="116">
        <f>IF($AI74=Q$1,1,0)</f>
        <v>0</v>
      </c>
      <c r="R74" s="116">
        <f>IF($AI74=R$1,1,0)</f>
        <v>0</v>
      </c>
      <c r="S74" s="116">
        <f>IF($AI74=S$1,1,0)</f>
        <v>0</v>
      </c>
      <c r="T74" s="39">
        <f>IF($AI74=T$1,1,0)</f>
        <v>1</v>
      </c>
      <c r="AG74" s="4">
        <v>62</v>
      </c>
      <c r="AH74" t="str">
        <f>IF(AU74="NORWAY","NOK",IF(AU74="FINLAND","EUR",IF(AU74="SWEDEN","SEK","DKK")))</f>
        <v>SEK</v>
      </c>
      <c r="AI74" t="s">
        <v>74</v>
      </c>
      <c r="AN74" t="str">
        <f>IF(D74&gt;=0,"1","0")</f>
        <v>1</v>
      </c>
      <c r="AO74" s="5">
        <f>IF(AX74&lt;&gt;"",G74/H74,"")</f>
        <v>0.39086851357753788</v>
      </c>
      <c r="AP74">
        <f>A74-1</f>
        <v>22</v>
      </c>
      <c r="AS74">
        <f>_xlfn.XLOOKUP(C74,'Company age'!$A$2:$A$15,'Company age'!$B$2:$B$15)</f>
        <v>13</v>
      </c>
      <c r="AU74" t="s">
        <v>80</v>
      </c>
      <c r="AW74" s="3">
        <f>BT74*(1+BV74)</f>
        <v>51.7079997644</v>
      </c>
      <c r="AX74">
        <v>627</v>
      </c>
      <c r="BC74">
        <f ca="1">ROUND(NORMINV(RAND(),$BA$5,500),0)</f>
        <v>551</v>
      </c>
      <c r="BH74" s="2">
        <v>-20.399999619999999</v>
      </c>
      <c r="BI74" s="2">
        <v>-16.600000380000001</v>
      </c>
      <c r="BJ74" s="2">
        <v>7</v>
      </c>
      <c r="BL74" t="s">
        <v>314</v>
      </c>
      <c r="BM74" t="s">
        <v>315</v>
      </c>
      <c r="BN74" t="s">
        <v>80</v>
      </c>
      <c r="BO74" t="s">
        <v>74</v>
      </c>
      <c r="BP74" t="s">
        <v>25</v>
      </c>
      <c r="BQ74" t="s">
        <v>132</v>
      </c>
      <c r="BR74" t="s">
        <v>27</v>
      </c>
      <c r="BS74" s="4">
        <v>1604.12</v>
      </c>
      <c r="BT74" s="4">
        <v>62</v>
      </c>
      <c r="BU74" s="5">
        <f t="shared" si="2"/>
        <v>-0.20399999619999998</v>
      </c>
      <c r="BV74" s="5">
        <f t="shared" si="2"/>
        <v>-0.16600000380000002</v>
      </c>
      <c r="BW74" s="5">
        <f t="shared" si="2"/>
        <v>7.0000000000000007E-2</v>
      </c>
      <c r="BX74" s="4">
        <v>118</v>
      </c>
      <c r="BY74" s="4">
        <v>-75.810630799999998</v>
      </c>
      <c r="BZ74" s="4">
        <v>117</v>
      </c>
      <c r="CA74" s="4">
        <v>0</v>
      </c>
    </row>
    <row r="75" spans="1:79" x14ac:dyDescent="0.15">
      <c r="A75" s="107">
        <v>24</v>
      </c>
      <c r="B75" s="108">
        <v>39052</v>
      </c>
      <c r="C75" s="109">
        <v>2006</v>
      </c>
      <c r="D75" s="110">
        <f>_xlfn.XLOOKUP(AP75,'Sentiment index'!$E$2:$E$169,'Sentiment index'!$A$2:$A$169)</f>
        <v>0.22461970000000001</v>
      </c>
      <c r="E75" s="111">
        <v>11.538818922058766</v>
      </c>
      <c r="F75" s="112">
        <f>(AW75-BT75)/BT75</f>
        <v>-4.1379308699999937E-2</v>
      </c>
      <c r="G75" s="113">
        <v>5182</v>
      </c>
      <c r="H75" s="111">
        <v>3935.21</v>
      </c>
      <c r="I75" s="114">
        <f>IF(AH75="NOK",AG75, IF(AH75="EUR", _xlfn.XLOOKUP(C75,'Exchange rates'!$A$3:$A$16,'Exchange rates'!$B$3:$B$16)*AG75,IF(AH75="SEK", _xlfn.XLOOKUP(C75,'Exchange rates'!$A$3:$A$16,'Exchange rates'!$C$3:$C$16)*Dataset!AG75,_xlfn.XLOOKUP(Dataset!C75,'Exchange rates'!$A$3:$A$16,'Exchange rates'!$D$3:$D$16)*Dataset!AG75)))</f>
        <v>95.698790000000002</v>
      </c>
      <c r="J75" s="115">
        <f t="shared" si="3"/>
        <v>-2.9479308699999936E-2</v>
      </c>
      <c r="K75" s="112">
        <f>IF(AU75="NORWAY",_xlfn.XLOOKUP(B75,'Oslo OBX Historical Data'!$A$2:$A$3477,'Oslo OBX Historical Data'!$G$2:$G$3477),IF(AU75="FINLAND",_xlfn.XLOOKUP(B75,'OMX Helsinki Historical Data'!$A$2:$A$3479,'OMX Helsinki Historical Data'!$G$2:$G$3479),IF(AU75="DENMARK",_xlfn.XLOOKUP(B75,'OMX Copenhagen All shares Histo'!$A$2:$A$3461,'OMX Copenhagen All shares Histo'!$G$2:$G$3461),_xlfn.XLOOKUP(Dataset!B75,'OMX Stockholm Historical Data'!$A$2:$A$3477,'OMX Stockholm Historical Data'!$G$2:$G$3477))))</f>
        <v>-1.1900000000000001E-2</v>
      </c>
      <c r="L75" s="116">
        <v>1</v>
      </c>
      <c r="M75" s="116">
        <f>IF($AI75=M$1,1,0)</f>
        <v>0</v>
      </c>
      <c r="N75" s="116">
        <f>IF($AI75=N$1,1,0)</f>
        <v>1</v>
      </c>
      <c r="O75" s="116">
        <f>IF($AI75=O$1,1,0)</f>
        <v>0</v>
      </c>
      <c r="P75" s="116">
        <f>IF($AI75=P$1,1,0)</f>
        <v>0</v>
      </c>
      <c r="Q75" s="116">
        <f>IF($AI75=Q$1,1,0)</f>
        <v>0</v>
      </c>
      <c r="R75" s="116">
        <f>IF($AI75=R$1,1,0)</f>
        <v>0</v>
      </c>
      <c r="S75" s="116">
        <f>IF($AI75=S$1,1,0)</f>
        <v>0</v>
      </c>
      <c r="T75" s="39">
        <f>IF($AI75=T$1,1,0)</f>
        <v>0</v>
      </c>
      <c r="AG75" s="4">
        <v>110</v>
      </c>
      <c r="AH75" t="str">
        <f>IF(AU75="NORWAY","NOK",IF(AU75="FINLAND","EUR",IF(AU75="SWEDEN","SEK","DKK")))</f>
        <v>SEK</v>
      </c>
      <c r="AI75" t="s">
        <v>96</v>
      </c>
      <c r="AN75" t="str">
        <f>IF(D75&gt;=0,"1","0")</f>
        <v>1</v>
      </c>
      <c r="AO75" s="5">
        <f>IF(AX75&lt;&gt;"",G75/H75,"")</f>
        <v>1.3168293432879059</v>
      </c>
      <c r="AP75">
        <f>A75-1</f>
        <v>23</v>
      </c>
      <c r="AS75">
        <f>_xlfn.XLOOKUP(C75,'Company age'!$A$2:$A$15,'Company age'!$B$2:$B$15)</f>
        <v>13</v>
      </c>
      <c r="AU75" t="s">
        <v>80</v>
      </c>
      <c r="AW75" s="3">
        <f>BT75*(1+BV75)</f>
        <v>105.44827604300001</v>
      </c>
      <c r="AX75">
        <v>5182</v>
      </c>
      <c r="BC75">
        <f ca="1">ROUND(NORMINV(RAND(),$BA$5,500),0)</f>
        <v>1160</v>
      </c>
      <c r="BH75" s="2">
        <v>-3.6206896309999999</v>
      </c>
      <c r="BI75" s="2">
        <v>-4.1379308699999999</v>
      </c>
      <c r="BJ75" s="2">
        <v>3.965517282</v>
      </c>
      <c r="BL75" t="s">
        <v>130</v>
      </c>
      <c r="BM75" t="s">
        <v>131</v>
      </c>
      <c r="BN75" t="s">
        <v>80</v>
      </c>
      <c r="BO75" t="s">
        <v>96</v>
      </c>
      <c r="BP75" t="s">
        <v>25</v>
      </c>
      <c r="BQ75" t="s">
        <v>132</v>
      </c>
      <c r="BR75" t="s">
        <v>27</v>
      </c>
      <c r="BS75" s="4">
        <v>3935.21</v>
      </c>
      <c r="BT75" s="4">
        <v>110</v>
      </c>
      <c r="BU75" s="5">
        <f t="shared" si="2"/>
        <v>-3.620689631E-2</v>
      </c>
      <c r="BV75" s="5">
        <f t="shared" si="2"/>
        <v>-4.1379308699999999E-2</v>
      </c>
      <c r="BW75" s="5">
        <f t="shared" si="2"/>
        <v>3.9655172820000001E-2</v>
      </c>
      <c r="BX75" s="4">
        <v>273.8</v>
      </c>
      <c r="BY75" s="4">
        <v>178.1818237</v>
      </c>
      <c r="BZ75" s="4">
        <v>272</v>
      </c>
      <c r="CA75" s="4">
        <v>78.707800000000006</v>
      </c>
    </row>
    <row r="76" spans="1:79" x14ac:dyDescent="0.15">
      <c r="A76" s="107">
        <v>24</v>
      </c>
      <c r="B76" s="108">
        <v>39056</v>
      </c>
      <c r="C76" s="109">
        <v>2006</v>
      </c>
      <c r="D76" s="110">
        <f>_xlfn.XLOOKUP(AP76,'Sentiment index'!$E$2:$E$169,'Sentiment index'!$A$2:$A$169)</f>
        <v>0.22461970000000001</v>
      </c>
      <c r="E76" s="111">
        <v>14.607086214842921</v>
      </c>
      <c r="F76" s="112">
        <f>(AW76-BT76)/BT76</f>
        <v>0</v>
      </c>
      <c r="G76" s="113">
        <v>1527.5616078076141</v>
      </c>
      <c r="H76" s="111">
        <v>66.519900000000007</v>
      </c>
      <c r="I76" s="114">
        <f>IF(AH76="NOK",AG76, IF(AH76="EUR", _xlfn.XLOOKUP(C76,'Exchange rates'!$A$3:$A$16,'Exchange rates'!$B$3:$B$16)*AG76,IF(AH76="SEK", _xlfn.XLOOKUP(C76,'Exchange rates'!$A$3:$A$16,'Exchange rates'!$C$3:$C$16)*Dataset!AG76,_xlfn.XLOOKUP(Dataset!C76,'Exchange rates'!$A$3:$A$16,'Exchange rates'!$D$3:$D$16)*Dataset!AG76)))</f>
        <v>11.49263865</v>
      </c>
      <c r="J76" s="115">
        <f t="shared" si="3"/>
        <v>-0.01</v>
      </c>
      <c r="K76" s="112">
        <f>IF(AU76="NORWAY",_xlfn.XLOOKUP(B76,'Oslo OBX Historical Data'!$A$2:$A$3477,'Oslo OBX Historical Data'!$G$2:$G$3477),IF(AU76="FINLAND",_xlfn.XLOOKUP(B76,'OMX Helsinki Historical Data'!$A$2:$A$3479,'OMX Helsinki Historical Data'!$G$2:$G$3479),IF(AU76="DENMARK",_xlfn.XLOOKUP(B76,'OMX Copenhagen All shares Histo'!$A$2:$A$3461,'OMX Copenhagen All shares Histo'!$G$2:$G$3461),_xlfn.XLOOKUP(Dataset!B76,'OMX Stockholm Historical Data'!$A$2:$A$3477,'OMX Stockholm Historical Data'!$G$2:$G$3477))))</f>
        <v>0.01</v>
      </c>
      <c r="L76" s="116">
        <v>1</v>
      </c>
      <c r="M76" s="116">
        <f>IF($AI76=M$1,1,0)</f>
        <v>0</v>
      </c>
      <c r="N76" s="116">
        <f>IF($AI76=N$1,1,0)</f>
        <v>1</v>
      </c>
      <c r="O76" s="116">
        <f>IF($AI76=O$1,1,0)</f>
        <v>0</v>
      </c>
      <c r="P76" s="116">
        <f>IF($AI76=P$1,1,0)</f>
        <v>0</v>
      </c>
      <c r="Q76" s="116">
        <f>IF($AI76=Q$1,1,0)</f>
        <v>0</v>
      </c>
      <c r="R76" s="116">
        <f>IF($AI76=R$1,1,0)</f>
        <v>0</v>
      </c>
      <c r="S76" s="116">
        <f>IF($AI76=S$1,1,0)</f>
        <v>0</v>
      </c>
      <c r="T76" s="39">
        <f>IF($AI76=T$1,1,0)</f>
        <v>0</v>
      </c>
      <c r="AG76" s="4">
        <v>10.65</v>
      </c>
      <c r="AH76" t="str">
        <f>IF(AU76="NORWAY","NOK",IF(AU76="FINLAND","EUR",IF(AU76="SWEDEN","SEK","DKK")))</f>
        <v>DKK</v>
      </c>
      <c r="AI76" t="s">
        <v>96</v>
      </c>
      <c r="AN76" t="str">
        <f>IF(D76&gt;=0,"1","0")</f>
        <v>1</v>
      </c>
      <c r="AO76" s="5" t="str">
        <f>IF(AX76&lt;&gt;"",G76/H76,"")</f>
        <v/>
      </c>
      <c r="AP76">
        <f>A76-1</f>
        <v>23</v>
      </c>
      <c r="AS76">
        <f>_xlfn.XLOOKUP(C76,'Company age'!$A$2:$A$15,'Company age'!$B$2:$B$15)</f>
        <v>13</v>
      </c>
      <c r="AU76" t="s">
        <v>23</v>
      </c>
      <c r="AW76" s="3">
        <f>BT76*(1+BV76)</f>
        <v>10.65</v>
      </c>
      <c r="BC76">
        <f ca="1">ROUND(NORMINV(RAND(),$BA$5,500),0)</f>
        <v>1037</v>
      </c>
      <c r="BH76" s="2">
        <v>2</v>
      </c>
      <c r="BI76" s="2">
        <v>0</v>
      </c>
      <c r="BJ76" s="2">
        <v>6</v>
      </c>
      <c r="BL76" t="s">
        <v>1363</v>
      </c>
      <c r="BM76" t="s">
        <v>1364</v>
      </c>
      <c r="BN76" t="s">
        <v>23</v>
      </c>
      <c r="BO76" t="s">
        <v>96</v>
      </c>
      <c r="BP76" t="s">
        <v>25</v>
      </c>
      <c r="BQ76" t="s">
        <v>75</v>
      </c>
      <c r="BR76" t="s">
        <v>27</v>
      </c>
      <c r="BS76" s="4">
        <v>66.519900000000007</v>
      </c>
      <c r="BT76" s="4">
        <v>10.65</v>
      </c>
      <c r="BU76" s="5">
        <f t="shared" si="2"/>
        <v>0.02</v>
      </c>
      <c r="BV76" s="5">
        <f t="shared" si="2"/>
        <v>0</v>
      </c>
      <c r="BW76" s="5">
        <f t="shared" si="2"/>
        <v>0.06</v>
      </c>
      <c r="BX76" s="4">
        <v>80</v>
      </c>
      <c r="BY76" s="4">
        <v>-98.347419740000007</v>
      </c>
      <c r="BZ76" s="4">
        <v>81.2</v>
      </c>
      <c r="CA76" s="4">
        <v>0</v>
      </c>
    </row>
    <row r="77" spans="1:79" x14ac:dyDescent="0.15">
      <c r="A77" s="107">
        <v>24</v>
      </c>
      <c r="B77" s="108">
        <v>39058</v>
      </c>
      <c r="C77" s="109">
        <v>2006</v>
      </c>
      <c r="D77" s="110">
        <f>_xlfn.XLOOKUP(AP77,'Sentiment index'!$E$2:$E$169,'Sentiment index'!$A$2:$A$169)</f>
        <v>0.22461970000000001</v>
      </c>
      <c r="E77" s="111">
        <v>15.111925366248988</v>
      </c>
      <c r="F77" s="112">
        <f>(AW77-BT77)/BT77</f>
        <v>0.12855262759999997</v>
      </c>
      <c r="G77" s="113">
        <v>5</v>
      </c>
      <c r="H77" s="111">
        <v>13.7347</v>
      </c>
      <c r="I77" s="114">
        <f>IF(AH77="NOK",AG77, IF(AH77="EUR", _xlfn.XLOOKUP(C77,'Exchange rates'!$A$3:$A$16,'Exchange rates'!$B$3:$B$16)*AG77,IF(AH77="SEK", _xlfn.XLOOKUP(C77,'Exchange rates'!$A$3:$A$16,'Exchange rates'!$C$3:$C$16)*Dataset!AG77,_xlfn.XLOOKUP(Dataset!C77,'Exchange rates'!$A$3:$A$16,'Exchange rates'!$D$3:$D$16)*Dataset!AG77)))</f>
        <v>2.6099670000000001</v>
      </c>
      <c r="J77" s="115">
        <f t="shared" si="3"/>
        <v>0.12945262759999998</v>
      </c>
      <c r="K77" s="112">
        <f>IF(AU77="NORWAY",_xlfn.XLOOKUP(B77,'Oslo OBX Historical Data'!$A$2:$A$3477,'Oslo OBX Historical Data'!$G$2:$G$3477),IF(AU77="FINLAND",_xlfn.XLOOKUP(B77,'OMX Helsinki Historical Data'!$A$2:$A$3479,'OMX Helsinki Historical Data'!$G$2:$G$3479),IF(AU77="DENMARK",_xlfn.XLOOKUP(B77,'OMX Copenhagen All shares Histo'!$A$2:$A$3461,'OMX Copenhagen All shares Histo'!$G$2:$G$3461),_xlfn.XLOOKUP(Dataset!B77,'OMX Stockholm Historical Data'!$A$2:$A$3477,'OMX Stockholm Historical Data'!$G$2:$G$3477))))</f>
        <v>-8.9999999999999998E-4</v>
      </c>
      <c r="L77" s="116">
        <v>1</v>
      </c>
      <c r="M77" s="116">
        <f>IF($AI77=M$1,1,0)</f>
        <v>0</v>
      </c>
      <c r="N77" s="116">
        <f>IF($AI77=N$1,1,0)</f>
        <v>1</v>
      </c>
      <c r="O77" s="116">
        <f>IF($AI77=O$1,1,0)</f>
        <v>0</v>
      </c>
      <c r="P77" s="116">
        <f>IF($AI77=P$1,1,0)</f>
        <v>0</v>
      </c>
      <c r="Q77" s="116">
        <f>IF($AI77=Q$1,1,0)</f>
        <v>0</v>
      </c>
      <c r="R77" s="116">
        <f>IF($AI77=R$1,1,0)</f>
        <v>0</v>
      </c>
      <c r="S77" s="116">
        <f>IF($AI77=S$1,1,0)</f>
        <v>0</v>
      </c>
      <c r="T77" s="39">
        <f>IF($AI77=T$1,1,0)</f>
        <v>0</v>
      </c>
      <c r="AG77" s="4">
        <v>3</v>
      </c>
      <c r="AH77" t="str">
        <f>IF(AU77="NORWAY","NOK",IF(AU77="FINLAND","EUR",IF(AU77="SWEDEN","SEK","DKK")))</f>
        <v>SEK</v>
      </c>
      <c r="AI77" t="s">
        <v>96</v>
      </c>
      <c r="AN77" t="str">
        <f>IF(D77&gt;=0,"1","0")</f>
        <v>1</v>
      </c>
      <c r="AO77" s="5">
        <f>IF(AX77&lt;&gt;"",G77/H77,"")</f>
        <v>0.36404144247781167</v>
      </c>
      <c r="AP77">
        <f>A77-1</f>
        <v>23</v>
      </c>
      <c r="AS77">
        <f>_xlfn.XLOOKUP(C77,'Company age'!$A$2:$A$15,'Company age'!$B$2:$B$15)</f>
        <v>13</v>
      </c>
      <c r="AU77" t="s">
        <v>80</v>
      </c>
      <c r="AW77" s="3">
        <f>BT77*(1+BV77)</f>
        <v>3.3856578827999999</v>
      </c>
      <c r="AX77">
        <v>5</v>
      </c>
      <c r="BC77">
        <f ca="1">ROUND(NORMINV(RAND(),$BA$5,500),0)</f>
        <v>259</v>
      </c>
      <c r="BH77" s="2">
        <v>1.8421052689999999</v>
      </c>
      <c r="BI77" s="2">
        <v>12.85526276</v>
      </c>
      <c r="BJ77" s="2">
        <v>-8.6842107770000005</v>
      </c>
      <c r="BL77" t="s">
        <v>1821</v>
      </c>
      <c r="BM77" t="s">
        <v>1822</v>
      </c>
      <c r="BN77" t="s">
        <v>80</v>
      </c>
      <c r="BO77" t="s">
        <v>96</v>
      </c>
      <c r="BP77" t="s">
        <v>25</v>
      </c>
      <c r="BQ77" t="s">
        <v>146</v>
      </c>
      <c r="BR77" t="s">
        <v>27</v>
      </c>
      <c r="BS77" s="4">
        <v>13.7347</v>
      </c>
      <c r="BT77" s="4">
        <v>3</v>
      </c>
      <c r="BU77" s="5">
        <f t="shared" si="2"/>
        <v>1.8421052689999998E-2</v>
      </c>
      <c r="BV77" s="5">
        <f t="shared" si="2"/>
        <v>0.1285526276</v>
      </c>
      <c r="BW77" s="5">
        <f t="shared" si="2"/>
        <v>-8.684210777000001E-2</v>
      </c>
      <c r="BX77" s="4"/>
      <c r="BY77" s="4"/>
      <c r="BZ77" s="4"/>
      <c r="CA77" s="4">
        <v>0</v>
      </c>
    </row>
    <row r="78" spans="1:79" x14ac:dyDescent="0.15">
      <c r="A78" s="107">
        <v>24</v>
      </c>
      <c r="B78" s="108">
        <v>39059</v>
      </c>
      <c r="C78" s="109">
        <v>2006</v>
      </c>
      <c r="D78" s="110">
        <f>_xlfn.XLOOKUP(AP78,'Sentiment index'!$E$2:$E$169,'Sentiment index'!$A$2:$A$169)</f>
        <v>0.22461970000000001</v>
      </c>
      <c r="E78" s="111">
        <v>14.020601772292725</v>
      </c>
      <c r="F78" s="112">
        <f>(AW78-BT78)/BT78</f>
        <v>-3.0303030010000093E-2</v>
      </c>
      <c r="G78" s="113">
        <v>470</v>
      </c>
      <c r="H78" s="111">
        <v>677.25</v>
      </c>
      <c r="I78" s="114">
        <f>IF(AH78="NOK",AG78, IF(AH78="EUR", _xlfn.XLOOKUP(C78,'Exchange rates'!$A$3:$A$16,'Exchange rates'!$B$3:$B$16)*AG78,IF(AH78="SEK", _xlfn.XLOOKUP(C78,'Exchange rates'!$A$3:$A$16,'Exchange rates'!$C$3:$C$16)*Dataset!AG78,_xlfn.XLOOKUP(Dataset!C78,'Exchange rates'!$A$3:$A$16,'Exchange rates'!$D$3:$D$16)*Dataset!AG78)))</f>
        <v>35</v>
      </c>
      <c r="J78" s="115">
        <f t="shared" si="3"/>
        <v>-2.9603030010000093E-2</v>
      </c>
      <c r="K78" s="112">
        <f>IF(AU78="NORWAY",_xlfn.XLOOKUP(B78,'Oslo OBX Historical Data'!$A$2:$A$3477,'Oslo OBX Historical Data'!$G$2:$G$3477),IF(AU78="FINLAND",_xlfn.XLOOKUP(B78,'OMX Helsinki Historical Data'!$A$2:$A$3479,'OMX Helsinki Historical Data'!$G$2:$G$3479),IF(AU78="DENMARK",_xlfn.XLOOKUP(B78,'OMX Copenhagen All shares Histo'!$A$2:$A$3461,'OMX Copenhagen All shares Histo'!$G$2:$G$3461),_xlfn.XLOOKUP(Dataset!B78,'OMX Stockholm Historical Data'!$A$2:$A$3477,'OMX Stockholm Historical Data'!$G$2:$G$3477))))</f>
        <v>-6.9999999999999999E-4</v>
      </c>
      <c r="L78" s="116">
        <v>1</v>
      </c>
      <c r="M78" s="116">
        <f>IF($AI78=M$1,1,0)</f>
        <v>0</v>
      </c>
      <c r="N78" s="116">
        <f>IF($AI78=N$1,1,0)</f>
        <v>0</v>
      </c>
      <c r="O78" s="116">
        <f>IF($AI78=O$1,1,0)</f>
        <v>1</v>
      </c>
      <c r="P78" s="116">
        <f>IF($AI78=P$1,1,0)</f>
        <v>0</v>
      </c>
      <c r="Q78" s="116">
        <f>IF($AI78=Q$1,1,0)</f>
        <v>0</v>
      </c>
      <c r="R78" s="116">
        <f>IF($AI78=R$1,1,0)</f>
        <v>0</v>
      </c>
      <c r="S78" s="116">
        <f>IF($AI78=S$1,1,0)</f>
        <v>0</v>
      </c>
      <c r="T78" s="39">
        <f>IF($AI78=T$1,1,0)</f>
        <v>0</v>
      </c>
      <c r="AG78" s="4">
        <v>35</v>
      </c>
      <c r="AH78" t="str">
        <f>IF(AU78="NORWAY","NOK",IF(AU78="FINLAND","EUR",IF(AU78="SWEDEN","SEK","DKK")))</f>
        <v>NOK</v>
      </c>
      <c r="AI78" t="s">
        <v>45</v>
      </c>
      <c r="AN78" t="str">
        <f>IF(D78&gt;=0,"1","0")</f>
        <v>1</v>
      </c>
      <c r="AO78" s="5">
        <f>IF(AX78&lt;&gt;"",G78/H78,"")</f>
        <v>0.69398301956441488</v>
      </c>
      <c r="AP78">
        <f>A78-1</f>
        <v>23</v>
      </c>
      <c r="AS78">
        <f>_xlfn.XLOOKUP(C78,'Company age'!$A$2:$A$15,'Company age'!$B$2:$B$15)</f>
        <v>13</v>
      </c>
      <c r="AU78" t="s">
        <v>44</v>
      </c>
      <c r="AW78" s="3">
        <f>BT78*(1+BV78)</f>
        <v>33.939393949649997</v>
      </c>
      <c r="AX78">
        <v>470</v>
      </c>
      <c r="BC78">
        <f ca="1">ROUND(NORMINV(RAND(),$BA$5,500),0)</f>
        <v>1437</v>
      </c>
      <c r="BH78" s="2">
        <v>-1.5151515010000001</v>
      </c>
      <c r="BI78" s="2">
        <v>-3.0303030010000001</v>
      </c>
      <c r="BJ78" s="2">
        <v>-1.5151515010000001</v>
      </c>
      <c r="BL78" t="s">
        <v>586</v>
      </c>
      <c r="BM78" t="s">
        <v>587</v>
      </c>
      <c r="BN78" t="s">
        <v>44</v>
      </c>
      <c r="BO78" t="s">
        <v>45</v>
      </c>
      <c r="BP78" t="s">
        <v>25</v>
      </c>
      <c r="BQ78" t="s">
        <v>75</v>
      </c>
      <c r="BR78" t="s">
        <v>27</v>
      </c>
      <c r="BS78" s="4">
        <v>677.25</v>
      </c>
      <c r="BT78" s="4">
        <v>35</v>
      </c>
      <c r="BU78" s="5">
        <f t="shared" si="2"/>
        <v>-1.515151501E-2</v>
      </c>
      <c r="BV78" s="5">
        <f t="shared" si="2"/>
        <v>-3.0303030009999999E-2</v>
      </c>
      <c r="BW78" s="5">
        <f t="shared" si="2"/>
        <v>-1.515151501E-2</v>
      </c>
      <c r="BX78" s="4"/>
      <c r="BY78" s="4"/>
      <c r="BZ78" s="4"/>
      <c r="CA78" s="4">
        <v>64.3</v>
      </c>
    </row>
    <row r="79" spans="1:79" x14ac:dyDescent="0.15">
      <c r="A79" s="107">
        <v>24</v>
      </c>
      <c r="B79" s="108">
        <v>39063</v>
      </c>
      <c r="C79" s="109">
        <v>2006</v>
      </c>
      <c r="D79" s="110">
        <f>_xlfn.XLOOKUP(AP79,'Sentiment index'!$E$2:$E$169,'Sentiment index'!$A$2:$A$169)</f>
        <v>0.22461970000000001</v>
      </c>
      <c r="E79" s="111">
        <v>13.749718710518131</v>
      </c>
      <c r="F79" s="112">
        <f>(AW79-BT79)/BT79</f>
        <v>7.8125E-2</v>
      </c>
      <c r="G79" s="113">
        <v>1329.9399734602516</v>
      </c>
      <c r="H79" s="111">
        <v>1199.7</v>
      </c>
      <c r="I79" s="114">
        <f>IF(AH79="NOK",AG79, IF(AH79="EUR", _xlfn.XLOOKUP(C79,'Exchange rates'!$A$3:$A$16,'Exchange rates'!$B$3:$B$16)*AG79,IF(AH79="SEK", _xlfn.XLOOKUP(C79,'Exchange rates'!$A$3:$A$16,'Exchange rates'!$C$3:$C$16)*Dataset!AG79,_xlfn.XLOOKUP(Dataset!C79,'Exchange rates'!$A$3:$A$16,'Exchange rates'!$D$3:$D$16)*Dataset!AG79)))</f>
        <v>90</v>
      </c>
      <c r="J79" s="115">
        <f t="shared" si="3"/>
        <v>7.5124999999999997E-2</v>
      </c>
      <c r="K79" s="112">
        <f>IF(AU79="NORWAY",_xlfn.XLOOKUP(B79,'Oslo OBX Historical Data'!$A$2:$A$3477,'Oslo OBX Historical Data'!$G$2:$G$3477),IF(AU79="FINLAND",_xlfn.XLOOKUP(B79,'OMX Helsinki Historical Data'!$A$2:$A$3479,'OMX Helsinki Historical Data'!$G$2:$G$3479),IF(AU79="DENMARK",_xlfn.XLOOKUP(B79,'OMX Copenhagen All shares Histo'!$A$2:$A$3461,'OMX Copenhagen All shares Histo'!$G$2:$G$3461),_xlfn.XLOOKUP(Dataset!B79,'OMX Stockholm Historical Data'!$A$2:$A$3477,'OMX Stockholm Historical Data'!$G$2:$G$3477))))</f>
        <v>3.0000000000000001E-3</v>
      </c>
      <c r="L79" s="116">
        <v>1</v>
      </c>
      <c r="M79" s="116">
        <f>IF($AI79=M$1,1,0)</f>
        <v>0</v>
      </c>
      <c r="N79" s="116">
        <f>IF($AI79=N$1,1,0)</f>
        <v>0</v>
      </c>
      <c r="O79" s="116">
        <f>IF($AI79=O$1,1,0)</f>
        <v>0</v>
      </c>
      <c r="P79" s="116">
        <f>IF($AI79=P$1,1,0)</f>
        <v>0</v>
      </c>
      <c r="Q79" s="116">
        <f>IF($AI79=Q$1,1,0)</f>
        <v>1</v>
      </c>
      <c r="R79" s="116">
        <f>IF($AI79=R$1,1,0)</f>
        <v>0</v>
      </c>
      <c r="S79" s="116">
        <f>IF($AI79=S$1,1,0)</f>
        <v>0</v>
      </c>
      <c r="T79" s="39">
        <f>IF($AI79=T$1,1,0)</f>
        <v>0</v>
      </c>
      <c r="AG79" s="4">
        <v>90</v>
      </c>
      <c r="AH79" t="str">
        <f>IF(AU79="NORWAY","NOK",IF(AU79="FINLAND","EUR",IF(AU79="SWEDEN","SEK","DKK")))</f>
        <v>NOK</v>
      </c>
      <c r="AI79" t="s">
        <v>32</v>
      </c>
      <c r="AN79" t="str">
        <f>IF(D79&gt;=0,"1","0")</f>
        <v>1</v>
      </c>
      <c r="AO79" s="5" t="str">
        <f>IF(AX79&lt;&gt;"",G79/H79,"")</f>
        <v/>
      </c>
      <c r="AP79">
        <f>A79-1</f>
        <v>23</v>
      </c>
      <c r="AS79">
        <f>_xlfn.XLOOKUP(C79,'Company age'!$A$2:$A$15,'Company age'!$B$2:$B$15)</f>
        <v>13</v>
      </c>
      <c r="AU79" t="s">
        <v>44</v>
      </c>
      <c r="AW79" s="3">
        <f>BT79*(1+BV79)</f>
        <v>97.03125</v>
      </c>
      <c r="BC79">
        <f ca="1">ROUND(NORMINV(RAND(),$BA$5,500),0)</f>
        <v>1593</v>
      </c>
      <c r="BH79" s="2">
        <v>8.125</v>
      </c>
      <c r="BI79" s="2">
        <v>7.8125</v>
      </c>
      <c r="BJ79" s="2">
        <v>18.75</v>
      </c>
      <c r="BL79" t="s">
        <v>399</v>
      </c>
      <c r="BM79" t="s">
        <v>400</v>
      </c>
      <c r="BN79" t="s">
        <v>44</v>
      </c>
      <c r="BO79" t="s">
        <v>32</v>
      </c>
      <c r="BP79" t="s">
        <v>25</v>
      </c>
      <c r="BQ79" t="s">
        <v>54</v>
      </c>
      <c r="BR79" t="s">
        <v>27</v>
      </c>
      <c r="BS79" s="4">
        <v>1199.7</v>
      </c>
      <c r="BT79" s="4">
        <v>90</v>
      </c>
      <c r="BU79" s="5">
        <f t="shared" si="2"/>
        <v>8.1250000000000003E-2</v>
      </c>
      <c r="BV79" s="5">
        <f t="shared" si="2"/>
        <v>7.8125E-2</v>
      </c>
      <c r="BW79" s="5">
        <f t="shared" si="2"/>
        <v>0.1875</v>
      </c>
      <c r="BX79" s="4"/>
      <c r="BY79" s="4"/>
      <c r="BZ79" s="4"/>
      <c r="CA79" s="4">
        <v>56.333300000000001</v>
      </c>
    </row>
    <row r="80" spans="1:79" x14ac:dyDescent="0.15">
      <c r="A80" s="107">
        <v>24</v>
      </c>
      <c r="B80" s="108">
        <v>39063</v>
      </c>
      <c r="C80" s="109">
        <v>2006</v>
      </c>
      <c r="D80" s="110">
        <f>_xlfn.XLOOKUP(AP80,'Sentiment index'!$E$2:$E$169,'Sentiment index'!$A$2:$A$169)</f>
        <v>0.22461970000000001</v>
      </c>
      <c r="E80" s="111">
        <v>14.681769860585195</v>
      </c>
      <c r="F80" s="112">
        <f>(AW80-BT80)/BT80</f>
        <v>0.11956521989999983</v>
      </c>
      <c r="G80" s="113">
        <v>57</v>
      </c>
      <c r="H80" s="111">
        <v>192.06299999999999</v>
      </c>
      <c r="I80" s="114">
        <f>IF(AH80="NOK",AG80, IF(AH80="EUR", _xlfn.XLOOKUP(C80,'Exchange rates'!$A$3:$A$16,'Exchange rates'!$B$3:$B$16)*AG80,IF(AH80="SEK", _xlfn.XLOOKUP(C80,'Exchange rates'!$A$3:$A$16,'Exchange rates'!$C$3:$C$16)*Dataset!AG80,_xlfn.XLOOKUP(Dataset!C80,'Exchange rates'!$A$3:$A$16,'Exchange rates'!$D$3:$D$16)*Dataset!AG80)))</f>
        <v>60.899230000000003</v>
      </c>
      <c r="J80" s="115">
        <f t="shared" si="3"/>
        <v>0.10576521989999982</v>
      </c>
      <c r="K80" s="112">
        <f>IF(AU80="NORWAY",_xlfn.XLOOKUP(B80,'Oslo OBX Historical Data'!$A$2:$A$3477,'Oslo OBX Historical Data'!$G$2:$G$3477),IF(AU80="FINLAND",_xlfn.XLOOKUP(B80,'OMX Helsinki Historical Data'!$A$2:$A$3479,'OMX Helsinki Historical Data'!$G$2:$G$3479),IF(AU80="DENMARK",_xlfn.XLOOKUP(B80,'OMX Copenhagen All shares Histo'!$A$2:$A$3461,'OMX Copenhagen All shares Histo'!$G$2:$G$3461),_xlfn.XLOOKUP(Dataset!B80,'OMX Stockholm Historical Data'!$A$2:$A$3477,'OMX Stockholm Historical Data'!$G$2:$G$3477))))</f>
        <v>1.38E-2</v>
      </c>
      <c r="L80" s="116">
        <v>1</v>
      </c>
      <c r="M80" s="116">
        <f>IF($AI80=M$1,1,0)</f>
        <v>0</v>
      </c>
      <c r="N80" s="116">
        <f>IF($AI80=N$1,1,0)</f>
        <v>0</v>
      </c>
      <c r="O80" s="116">
        <f>IF($AI80=O$1,1,0)</f>
        <v>1</v>
      </c>
      <c r="P80" s="116">
        <f>IF($AI80=P$1,1,0)</f>
        <v>0</v>
      </c>
      <c r="Q80" s="116">
        <f>IF($AI80=Q$1,1,0)</f>
        <v>0</v>
      </c>
      <c r="R80" s="116">
        <f>IF($AI80=R$1,1,0)</f>
        <v>0</v>
      </c>
      <c r="S80" s="116">
        <f>IF($AI80=S$1,1,0)</f>
        <v>0</v>
      </c>
      <c r="T80" s="39">
        <f>IF($AI80=T$1,1,0)</f>
        <v>0</v>
      </c>
      <c r="AG80" s="4">
        <v>70</v>
      </c>
      <c r="AH80" t="str">
        <f>IF(AU80="NORWAY","NOK",IF(AU80="FINLAND","EUR",IF(AU80="SWEDEN","SEK","DKK")))</f>
        <v>SEK</v>
      </c>
      <c r="AI80" t="s">
        <v>45</v>
      </c>
      <c r="AN80" t="str">
        <f>IF(D80&gt;=0,"1","0")</f>
        <v>1</v>
      </c>
      <c r="AO80" s="5">
        <f>IF(AX80&lt;&gt;"",G80/H80,"")</f>
        <v>0.29677761984348888</v>
      </c>
      <c r="AP80">
        <f>A80-1</f>
        <v>23</v>
      </c>
      <c r="AS80">
        <f>_xlfn.XLOOKUP(C80,'Company age'!$A$2:$A$15,'Company age'!$B$2:$B$15)</f>
        <v>13</v>
      </c>
      <c r="AU80" t="s">
        <v>80</v>
      </c>
      <c r="AW80" s="3">
        <f>BT80*(1+BV80)</f>
        <v>78.369565392999988</v>
      </c>
      <c r="AX80">
        <v>57</v>
      </c>
      <c r="BC80">
        <f ca="1">ROUND(NORMINV(RAND(),$BA$5,500),0)</f>
        <v>1808</v>
      </c>
      <c r="BH80" s="2">
        <v>19.565217969999999</v>
      </c>
      <c r="BI80" s="2">
        <v>11.956521990000001</v>
      </c>
      <c r="BJ80" s="2">
        <v>9.7826089859999996</v>
      </c>
      <c r="BL80" t="s">
        <v>1052</v>
      </c>
      <c r="BM80" t="s">
        <v>1053</v>
      </c>
      <c r="BN80" t="s">
        <v>80</v>
      </c>
      <c r="BO80" t="s">
        <v>45</v>
      </c>
      <c r="BP80" t="s">
        <v>25</v>
      </c>
      <c r="BQ80" t="s">
        <v>54</v>
      </c>
      <c r="BR80" t="s">
        <v>27</v>
      </c>
      <c r="BS80" s="4">
        <v>192.06299999999999</v>
      </c>
      <c r="BT80" s="4">
        <v>70</v>
      </c>
      <c r="BU80" s="5">
        <f t="shared" si="2"/>
        <v>0.19565217969999998</v>
      </c>
      <c r="BV80" s="5">
        <f t="shared" si="2"/>
        <v>0.11956521990000001</v>
      </c>
      <c r="BW80" s="5">
        <f t="shared" si="2"/>
        <v>9.7826089859999993E-2</v>
      </c>
      <c r="BX80" s="4"/>
      <c r="BY80" s="4"/>
      <c r="BZ80" s="4"/>
      <c r="CA80" s="4">
        <v>0</v>
      </c>
    </row>
    <row r="81" spans="1:79" x14ac:dyDescent="0.15">
      <c r="A81" s="107">
        <v>24</v>
      </c>
      <c r="B81" s="108">
        <v>39066</v>
      </c>
      <c r="C81" s="109">
        <v>2006</v>
      </c>
      <c r="D81" s="110">
        <f>_xlfn.XLOOKUP(AP81,'Sentiment index'!$E$2:$E$169,'Sentiment index'!$A$2:$A$169)</f>
        <v>0.22461970000000001</v>
      </c>
      <c r="E81" s="111">
        <v>14.436329848549594</v>
      </c>
      <c r="F81" s="112">
        <f>(AW81-BT81)/BT81</f>
        <v>0.20253162380000006</v>
      </c>
      <c r="G81" s="113">
        <v>34</v>
      </c>
      <c r="H81" s="111">
        <v>136.97200000000001</v>
      </c>
      <c r="I81" s="114">
        <f>IF(AH81="NOK",AG81, IF(AH81="EUR", _xlfn.XLOOKUP(C81,'Exchange rates'!$A$3:$A$16,'Exchange rates'!$B$3:$B$16)*AG81,IF(AH81="SEK", _xlfn.XLOOKUP(C81,'Exchange rates'!$A$3:$A$16,'Exchange rates'!$C$3:$C$16)*Dataset!AG81,_xlfn.XLOOKUP(Dataset!C81,'Exchange rates'!$A$3:$A$16,'Exchange rates'!$D$3:$D$16)*Dataset!AG81)))</f>
        <v>21.749725000000002</v>
      </c>
      <c r="J81" s="115">
        <f t="shared" si="3"/>
        <v>0.20143162380000007</v>
      </c>
      <c r="K81" s="112">
        <f>IF(AU81="NORWAY",_xlfn.XLOOKUP(B81,'Oslo OBX Historical Data'!$A$2:$A$3477,'Oslo OBX Historical Data'!$G$2:$G$3477),IF(AU81="FINLAND",_xlfn.XLOOKUP(B81,'OMX Helsinki Historical Data'!$A$2:$A$3479,'OMX Helsinki Historical Data'!$G$2:$G$3479),IF(AU81="DENMARK",_xlfn.XLOOKUP(B81,'OMX Copenhagen All shares Histo'!$A$2:$A$3461,'OMX Copenhagen All shares Histo'!$G$2:$G$3461),_xlfn.XLOOKUP(Dataset!B81,'OMX Stockholm Historical Data'!$A$2:$A$3477,'OMX Stockholm Historical Data'!$G$2:$G$3477))))</f>
        <v>1.1000000000000001E-3</v>
      </c>
      <c r="L81" s="116">
        <v>1</v>
      </c>
      <c r="M81" s="116">
        <f>IF($AI81=M$1,1,0)</f>
        <v>0</v>
      </c>
      <c r="N81" s="116">
        <f>IF($AI81=N$1,1,0)</f>
        <v>0</v>
      </c>
      <c r="O81" s="116">
        <f>IF($AI81=O$1,1,0)</f>
        <v>0</v>
      </c>
      <c r="P81" s="116">
        <f>IF($AI81=P$1,1,0)</f>
        <v>0</v>
      </c>
      <c r="Q81" s="116">
        <f>IF($AI81=Q$1,1,0)</f>
        <v>0</v>
      </c>
      <c r="R81" s="116">
        <f>IF($AI81=R$1,1,0)</f>
        <v>0</v>
      </c>
      <c r="S81" s="116">
        <f>IF($AI81=S$1,1,0)</f>
        <v>0</v>
      </c>
      <c r="T81" s="39">
        <f>IF($AI81=T$1,1,0)</f>
        <v>1</v>
      </c>
      <c r="AG81" s="4">
        <v>25</v>
      </c>
      <c r="AH81" t="str">
        <f>IF(AU81="NORWAY","NOK",IF(AU81="FINLAND","EUR",IF(AU81="SWEDEN","SEK","DKK")))</f>
        <v>SEK</v>
      </c>
      <c r="AI81" t="s">
        <v>74</v>
      </c>
      <c r="AN81" t="str">
        <f>IF(D81&gt;=0,"1","0")</f>
        <v>1</v>
      </c>
      <c r="AO81" s="5">
        <f>IF(AX81&lt;&gt;"",G81/H81,"")</f>
        <v>0.2482259147855036</v>
      </c>
      <c r="AP81">
        <f>A81-1</f>
        <v>23</v>
      </c>
      <c r="AS81">
        <f>_xlfn.XLOOKUP(C81,'Company age'!$A$2:$A$15,'Company age'!$B$2:$B$15)</f>
        <v>13</v>
      </c>
      <c r="AU81" t="s">
        <v>80</v>
      </c>
      <c r="AW81" s="3">
        <f>BT81*(1+BV81)</f>
        <v>30.063290595000002</v>
      </c>
      <c r="AX81">
        <v>34</v>
      </c>
      <c r="BC81">
        <f ca="1">ROUND(NORMINV(RAND(),$BA$5,500),0)</f>
        <v>1106</v>
      </c>
      <c r="BH81" s="2">
        <v>15.443037029999999</v>
      </c>
      <c r="BI81" s="2">
        <v>20.253162379999999</v>
      </c>
      <c r="BJ81" s="2">
        <v>13.92404938</v>
      </c>
      <c r="BL81" t="s">
        <v>1166</v>
      </c>
      <c r="BM81" t="s">
        <v>1167</v>
      </c>
      <c r="BN81" t="s">
        <v>80</v>
      </c>
      <c r="BO81" t="s">
        <v>74</v>
      </c>
      <c r="BP81" t="s">
        <v>25</v>
      </c>
      <c r="BQ81" t="s">
        <v>54</v>
      </c>
      <c r="BR81" t="s">
        <v>27</v>
      </c>
      <c r="BS81" s="4">
        <v>136.97200000000001</v>
      </c>
      <c r="BT81" s="4">
        <v>25</v>
      </c>
      <c r="BU81" s="5">
        <f t="shared" si="2"/>
        <v>0.15443037029999998</v>
      </c>
      <c r="BV81" s="5">
        <f t="shared" si="2"/>
        <v>0.2025316238</v>
      </c>
      <c r="BW81" s="5">
        <f t="shared" si="2"/>
        <v>0.1392404938</v>
      </c>
      <c r="BX81" s="4"/>
      <c r="BY81" s="4"/>
      <c r="BZ81" s="4"/>
      <c r="CA81" s="4">
        <v>18</v>
      </c>
    </row>
    <row r="82" spans="1:79" x14ac:dyDescent="0.15">
      <c r="A82" s="107">
        <v>24</v>
      </c>
      <c r="B82" s="108">
        <v>39066</v>
      </c>
      <c r="C82" s="109">
        <v>2006</v>
      </c>
      <c r="D82" s="110">
        <f>_xlfn.XLOOKUP(AP82,'Sentiment index'!$E$2:$E$169,'Sentiment index'!$A$2:$A$169)</f>
        <v>0.22461970000000001</v>
      </c>
      <c r="E82" s="111">
        <v>13.433352663085866</v>
      </c>
      <c r="F82" s="112">
        <f>(AW82-BT82)/BT82</f>
        <v>2.9333333969999983E-2</v>
      </c>
      <c r="G82" s="113">
        <v>1412.9863044739452</v>
      </c>
      <c r="H82" s="111">
        <v>77.739800000000002</v>
      </c>
      <c r="I82" s="114">
        <f>IF(AH82="NOK",AG82, IF(AH82="EUR", _xlfn.XLOOKUP(C82,'Exchange rates'!$A$3:$A$16,'Exchange rates'!$B$3:$B$16)*AG82,IF(AH82="SEK", _xlfn.XLOOKUP(C82,'Exchange rates'!$A$3:$A$16,'Exchange rates'!$C$3:$C$16)*Dataset!AG82,_xlfn.XLOOKUP(Dataset!C82,'Exchange rates'!$A$3:$A$16,'Exchange rates'!$D$3:$D$16)*Dataset!AG82)))</f>
        <v>21.749725000000002</v>
      </c>
      <c r="J82" s="115">
        <f t="shared" si="3"/>
        <v>2.8233333969999982E-2</v>
      </c>
      <c r="K82" s="112">
        <f>IF(AU82="NORWAY",_xlfn.XLOOKUP(B82,'Oslo OBX Historical Data'!$A$2:$A$3477,'Oslo OBX Historical Data'!$G$2:$G$3477),IF(AU82="FINLAND",_xlfn.XLOOKUP(B82,'OMX Helsinki Historical Data'!$A$2:$A$3479,'OMX Helsinki Historical Data'!$G$2:$G$3479),IF(AU82="DENMARK",_xlfn.XLOOKUP(B82,'OMX Copenhagen All shares Histo'!$A$2:$A$3461,'OMX Copenhagen All shares Histo'!$G$2:$G$3461),_xlfn.XLOOKUP(Dataset!B82,'OMX Stockholm Historical Data'!$A$2:$A$3477,'OMX Stockholm Historical Data'!$G$2:$G$3477))))</f>
        <v>1.1000000000000001E-3</v>
      </c>
      <c r="L82" s="116">
        <v>1</v>
      </c>
      <c r="M82" s="116">
        <f>IF($AI82=M$1,1,0)</f>
        <v>0</v>
      </c>
      <c r="N82" s="116">
        <f>IF($AI82=N$1,1,0)</f>
        <v>0</v>
      </c>
      <c r="O82" s="116">
        <f>IF($AI82=O$1,1,0)</f>
        <v>0</v>
      </c>
      <c r="P82" s="116">
        <f>IF($AI82=P$1,1,0)</f>
        <v>0</v>
      </c>
      <c r="Q82" s="116">
        <f>IF($AI82=Q$1,1,0)</f>
        <v>0</v>
      </c>
      <c r="R82" s="116">
        <f>IF($AI82=R$1,1,0)</f>
        <v>0</v>
      </c>
      <c r="S82" s="116">
        <f>IF($AI82=S$1,1,0)</f>
        <v>1</v>
      </c>
      <c r="T82" s="39">
        <f>IF($AI82=T$1,1,0)</f>
        <v>0</v>
      </c>
      <c r="AG82" s="4">
        <v>25</v>
      </c>
      <c r="AH82" t="str">
        <f>IF(AU82="NORWAY","NOK",IF(AU82="FINLAND","EUR",IF(AU82="SWEDEN","SEK","DKK")))</f>
        <v>SEK</v>
      </c>
      <c r="AI82" t="s">
        <v>81</v>
      </c>
      <c r="AN82" t="str">
        <f>IF(D82&gt;=0,"1","0")</f>
        <v>1</v>
      </c>
      <c r="AO82" s="5" t="str">
        <f>IF(AX82&lt;&gt;"",G82/H82,"")</f>
        <v/>
      </c>
      <c r="AP82">
        <f>A82-1</f>
        <v>23</v>
      </c>
      <c r="AS82">
        <f>_xlfn.XLOOKUP(C82,'Company age'!$A$2:$A$15,'Company age'!$B$2:$B$15)</f>
        <v>13</v>
      </c>
      <c r="AU82" t="s">
        <v>80</v>
      </c>
      <c r="AW82" s="3">
        <f>BT82*(1+BV82)</f>
        <v>25.73333334925</v>
      </c>
      <c r="BC82">
        <f ca="1">ROUND(NORMINV(RAND(),$BA$5,500),0)</f>
        <v>559</v>
      </c>
      <c r="BH82" s="2">
        <v>0.66666668650000005</v>
      </c>
      <c r="BI82" s="2">
        <v>2.9333333970000002</v>
      </c>
      <c r="BJ82" s="2">
        <v>6.8000001909999996</v>
      </c>
      <c r="BL82" t="s">
        <v>1305</v>
      </c>
      <c r="BM82" t="s">
        <v>1306</v>
      </c>
      <c r="BN82" t="s">
        <v>80</v>
      </c>
      <c r="BO82" t="s">
        <v>81</v>
      </c>
      <c r="BP82" t="s">
        <v>25</v>
      </c>
      <c r="BQ82" t="s">
        <v>146</v>
      </c>
      <c r="BR82" t="s">
        <v>27</v>
      </c>
      <c r="BS82" s="4">
        <v>77.739800000000002</v>
      </c>
      <c r="BT82" s="4">
        <v>25</v>
      </c>
      <c r="BU82" s="5">
        <f t="shared" si="2"/>
        <v>6.6666668650000004E-3</v>
      </c>
      <c r="BV82" s="5">
        <f t="shared" si="2"/>
        <v>2.933333397E-2</v>
      </c>
      <c r="BW82" s="5">
        <f t="shared" si="2"/>
        <v>6.8000001909999996E-2</v>
      </c>
      <c r="BX82" s="4"/>
      <c r="BY82" s="4"/>
      <c r="BZ82" s="4"/>
      <c r="CA82" s="4">
        <v>22.1996</v>
      </c>
    </row>
    <row r="83" spans="1:79" x14ac:dyDescent="0.15">
      <c r="A83" s="107">
        <v>24</v>
      </c>
      <c r="B83" s="108">
        <v>39069</v>
      </c>
      <c r="C83" s="109">
        <v>2006</v>
      </c>
      <c r="D83" s="110">
        <f>_xlfn.XLOOKUP(AP83,'Sentiment index'!$E$2:$E$169,'Sentiment index'!$A$2:$A$169)</f>
        <v>0.22461970000000001</v>
      </c>
      <c r="E83" s="111">
        <v>15.5970485154415</v>
      </c>
      <c r="F83" s="112">
        <f>(AW83-BT83)/BT83</f>
        <v>-5.7142859699999722E-3</v>
      </c>
      <c r="G83" s="113">
        <v>1222.6746037417033</v>
      </c>
      <c r="H83" s="111">
        <v>915</v>
      </c>
      <c r="I83" s="114">
        <f>IF(AH83="NOK",AG83, IF(AH83="EUR", _xlfn.XLOOKUP(C83,'Exchange rates'!$A$3:$A$16,'Exchange rates'!$B$3:$B$16)*AG83,IF(AH83="SEK", _xlfn.XLOOKUP(C83,'Exchange rates'!$A$3:$A$16,'Exchange rates'!$C$3:$C$16)*Dataset!AG83,_xlfn.XLOOKUP(Dataset!C83,'Exchange rates'!$A$3:$A$16,'Exchange rates'!$D$3:$D$16)*Dataset!AG83)))</f>
        <v>61</v>
      </c>
      <c r="J83" s="115">
        <f t="shared" si="3"/>
        <v>-1.4714285969999972E-2</v>
      </c>
      <c r="K83" s="112">
        <f>IF(AU83="NORWAY",_xlfn.XLOOKUP(B83,'Oslo OBX Historical Data'!$A$2:$A$3477,'Oslo OBX Historical Data'!$G$2:$G$3477),IF(AU83="FINLAND",_xlfn.XLOOKUP(B83,'OMX Helsinki Historical Data'!$A$2:$A$3479,'OMX Helsinki Historical Data'!$G$2:$G$3479),IF(AU83="DENMARK",_xlfn.XLOOKUP(B83,'OMX Copenhagen All shares Histo'!$A$2:$A$3461,'OMX Copenhagen All shares Histo'!$G$2:$G$3461),_xlfn.XLOOKUP(Dataset!B83,'OMX Stockholm Historical Data'!$A$2:$A$3477,'OMX Stockholm Historical Data'!$G$2:$G$3477))))</f>
        <v>8.9999999999999993E-3</v>
      </c>
      <c r="L83" s="116">
        <v>1</v>
      </c>
      <c r="M83" s="116">
        <f>IF($AI83=M$1,1,0)</f>
        <v>1</v>
      </c>
      <c r="N83" s="116">
        <f>IF($AI83=N$1,1,0)</f>
        <v>0</v>
      </c>
      <c r="O83" s="116">
        <f>IF($AI83=O$1,1,0)</f>
        <v>0</v>
      </c>
      <c r="P83" s="116">
        <f>IF($AI83=P$1,1,0)</f>
        <v>0</v>
      </c>
      <c r="Q83" s="116">
        <f>IF($AI83=Q$1,1,0)</f>
        <v>0</v>
      </c>
      <c r="R83" s="116">
        <f>IF($AI83=R$1,1,0)</f>
        <v>0</v>
      </c>
      <c r="S83" s="116">
        <f>IF($AI83=S$1,1,0)</f>
        <v>0</v>
      </c>
      <c r="T83" s="39">
        <f>IF($AI83=T$1,1,0)</f>
        <v>0</v>
      </c>
      <c r="AG83" s="4">
        <v>61</v>
      </c>
      <c r="AH83" t="str">
        <f>IF(AU83="NORWAY","NOK",IF(AU83="FINLAND","EUR",IF(AU83="SWEDEN","SEK","DKK")))</f>
        <v>NOK</v>
      </c>
      <c r="AI83" t="s">
        <v>53</v>
      </c>
      <c r="AN83" t="str">
        <f>IF(D83&gt;=0,"1","0")</f>
        <v>1</v>
      </c>
      <c r="AO83" s="5" t="str">
        <f>IF(AX83&lt;&gt;"",G83/H83,"")</f>
        <v/>
      </c>
      <c r="AP83">
        <f>A83-1</f>
        <v>23</v>
      </c>
      <c r="AS83">
        <f>_xlfn.XLOOKUP(C83,'Company age'!$A$2:$A$15,'Company age'!$B$2:$B$15)</f>
        <v>13</v>
      </c>
      <c r="AU83" t="s">
        <v>44</v>
      </c>
      <c r="AW83" s="3">
        <f>BT83*(1+BV83)</f>
        <v>60.651428555830002</v>
      </c>
      <c r="BC83">
        <f ca="1">ROUND(NORMINV(RAND(),$BA$5,500),0)</f>
        <v>1447</v>
      </c>
      <c r="BH83" s="2">
        <v>0</v>
      </c>
      <c r="BI83" s="2">
        <v>-0.57142859700000004</v>
      </c>
      <c r="BJ83" s="2">
        <v>-1.9047619099999999</v>
      </c>
      <c r="BL83" t="s">
        <v>468</v>
      </c>
      <c r="BM83" t="s">
        <v>469</v>
      </c>
      <c r="BN83" t="s">
        <v>44</v>
      </c>
      <c r="BO83" t="s">
        <v>53</v>
      </c>
      <c r="BP83" t="s">
        <v>25</v>
      </c>
      <c r="BQ83" t="s">
        <v>54</v>
      </c>
      <c r="BR83" t="s">
        <v>27</v>
      </c>
      <c r="BS83" s="4">
        <v>915</v>
      </c>
      <c r="BT83" s="4">
        <v>61</v>
      </c>
      <c r="BU83" s="5">
        <f t="shared" si="2"/>
        <v>0</v>
      </c>
      <c r="BV83" s="5">
        <f t="shared" si="2"/>
        <v>-5.71428597E-3</v>
      </c>
      <c r="BW83" s="5">
        <f t="shared" si="2"/>
        <v>-1.90476191E-2</v>
      </c>
      <c r="BX83" s="4">
        <v>307</v>
      </c>
      <c r="BY83" s="4">
        <v>414.3427734</v>
      </c>
      <c r="BZ83" s="4">
        <v>307.8</v>
      </c>
      <c r="CA83" s="4">
        <v>0</v>
      </c>
    </row>
    <row r="84" spans="1:79" x14ac:dyDescent="0.15">
      <c r="A84" s="107">
        <v>25</v>
      </c>
      <c r="B84" s="108">
        <v>39111</v>
      </c>
      <c r="C84" s="109">
        <v>2007</v>
      </c>
      <c r="D84" s="110">
        <f>_xlfn.XLOOKUP(AP84,'Sentiment index'!$E$2:$E$169,'Sentiment index'!$A$2:$A$169)</f>
        <v>0.21592520000000001</v>
      </c>
      <c r="E84" s="111">
        <v>11.035279831967564</v>
      </c>
      <c r="F84" s="112">
        <f>(AW84-BT84)/BT84</f>
        <v>-2.2727272509999997E-2</v>
      </c>
      <c r="G84" s="113">
        <v>1179.454892379764</v>
      </c>
      <c r="H84" s="114">
        <v>110</v>
      </c>
      <c r="I84" s="114">
        <f>IF(AH84="NOK",AG84, IF(AH84="EUR", _xlfn.XLOOKUP(C84,'Exchange rates'!$A$3:$A$16,'Exchange rates'!$B$3:$B$16)*AG84,IF(AH84="SEK", _xlfn.XLOOKUP(C84,'Exchange rates'!$A$3:$A$16,'Exchange rates'!$C$3:$C$16)*Dataset!AG84,_xlfn.XLOOKUP(Dataset!C84,'Exchange rates'!$A$3:$A$16,'Exchange rates'!$D$3:$D$16)*Dataset!AG84)))</f>
        <v>45.935364999999997</v>
      </c>
      <c r="J84" s="115">
        <f t="shared" si="3"/>
        <v>-1.5727272509999998E-2</v>
      </c>
      <c r="K84" s="112">
        <f>IF(AU84="NORWAY",_xlfn.XLOOKUP(B84,'Oslo OBX Historical Data'!$A$2:$A$3477,'Oslo OBX Historical Data'!$G$2:$G$3477),IF(AU84="FINLAND",_xlfn.XLOOKUP(B84,'OMX Helsinki Historical Data'!$A$2:$A$3479,'OMX Helsinki Historical Data'!$G$2:$G$3479),IF(AU84="DENMARK",_xlfn.XLOOKUP(B84,'OMX Copenhagen All shares Histo'!$A$2:$A$3461,'OMX Copenhagen All shares Histo'!$G$2:$G$3461),_xlfn.XLOOKUP(Dataset!B84,'OMX Stockholm Historical Data'!$A$2:$A$3477,'OMX Stockholm Historical Data'!$G$2:$G$3477))))</f>
        <v>-7.0000000000000001E-3</v>
      </c>
      <c r="L84" s="116">
        <v>1</v>
      </c>
      <c r="M84" s="116">
        <f>IF($AI84=M$1,1,0)</f>
        <v>0</v>
      </c>
      <c r="N84" s="116">
        <f>IF($AI84=N$1,1,0)</f>
        <v>0</v>
      </c>
      <c r="O84" s="116">
        <f>IF($AI84=O$1,1,0)</f>
        <v>0</v>
      </c>
      <c r="P84" s="116">
        <f>IF($AI84=P$1,1,0)</f>
        <v>1</v>
      </c>
      <c r="Q84" s="116">
        <f>IF($AI84=Q$1,1,0)</f>
        <v>0</v>
      </c>
      <c r="R84" s="116">
        <f>IF($AI84=R$1,1,0)</f>
        <v>0</v>
      </c>
      <c r="S84" s="116">
        <f>IF($AI84=S$1,1,0)</f>
        <v>0</v>
      </c>
      <c r="T84" s="39">
        <f>IF($AI84=T$1,1,0)</f>
        <v>0</v>
      </c>
      <c r="AG84" s="2">
        <v>53</v>
      </c>
      <c r="AH84" t="str">
        <f>IF(AU84="NORWAY","NOK",IF(AU84="FINLAND","EUR",IF(AU84="SWEDEN","SEK","DKK")))</f>
        <v>SEK</v>
      </c>
      <c r="AI84" t="s">
        <v>38</v>
      </c>
      <c r="AN84" t="str">
        <f>IF(D84&gt;=0,"1","0")</f>
        <v>1</v>
      </c>
      <c r="AO84" s="5" t="str">
        <f>IF(AX84&lt;&gt;"",G84/H84,"")</f>
        <v/>
      </c>
      <c r="AP84">
        <f>A84-1</f>
        <v>24</v>
      </c>
      <c r="AS84">
        <f>_xlfn.XLOOKUP(C84,'Company age'!$A$2:$A$15,'Company age'!$B$2:$B$15)</f>
        <v>9</v>
      </c>
      <c r="AU84" t="s">
        <v>80</v>
      </c>
      <c r="AW84" s="3">
        <f>BT84*(1+BV84)</f>
        <v>51.79545455697</v>
      </c>
      <c r="BC84">
        <f ca="1">ROUND(NORMINV(RAND(),$BA$5,500),0)</f>
        <v>1548</v>
      </c>
      <c r="BH84" s="2">
        <v>0</v>
      </c>
      <c r="BI84" s="2">
        <v>-2.2727272510000001</v>
      </c>
      <c r="BJ84" s="2">
        <v>-1.818181872</v>
      </c>
      <c r="BL84" t="s">
        <v>1224</v>
      </c>
      <c r="BM84" t="s">
        <v>1225</v>
      </c>
      <c r="BN84" t="s">
        <v>80</v>
      </c>
      <c r="BO84" t="s">
        <v>38</v>
      </c>
      <c r="BP84" t="s">
        <v>25</v>
      </c>
      <c r="BQ84" t="s">
        <v>54</v>
      </c>
      <c r="BR84" t="s">
        <v>27</v>
      </c>
      <c r="BS84" s="2">
        <v>110</v>
      </c>
      <c r="BT84" s="2">
        <v>53</v>
      </c>
      <c r="BU84" s="5">
        <f t="shared" si="2"/>
        <v>0</v>
      </c>
      <c r="BV84" s="5">
        <f t="shared" si="2"/>
        <v>-2.272727251E-2</v>
      </c>
      <c r="BW84" s="5">
        <f t="shared" si="2"/>
        <v>-1.8181818719999999E-2</v>
      </c>
      <c r="BX84" s="2"/>
      <c r="BY84" s="2"/>
      <c r="BZ84" s="2"/>
      <c r="CA84" s="2">
        <v>0</v>
      </c>
    </row>
    <row r="85" spans="1:79" x14ac:dyDescent="0.15">
      <c r="A85" s="107">
        <v>26</v>
      </c>
      <c r="B85" s="108">
        <v>39125</v>
      </c>
      <c r="C85" s="109">
        <v>2007</v>
      </c>
      <c r="D85" s="110">
        <f>_xlfn.XLOOKUP(AP85,'Sentiment index'!$E$2:$E$169,'Sentiment index'!$A$2:$A$169)</f>
        <v>0.28044989999999997</v>
      </c>
      <c r="E85" s="111">
        <v>10.724228531868548</v>
      </c>
      <c r="F85" s="112">
        <f>(AW85-BT85)/BT85</f>
        <v>-2.8049244065186941E-8</v>
      </c>
      <c r="G85" s="113">
        <v>1</v>
      </c>
      <c r="H85" s="114">
        <v>888.81399999999996</v>
      </c>
      <c r="I85" s="114">
        <f>IF(AH85="NOK",AG85, IF(AH85="EUR", _xlfn.XLOOKUP(C85,'Exchange rates'!$A$3:$A$16,'Exchange rates'!$B$3:$B$16)*AG85,IF(AH85="SEK", _xlfn.XLOOKUP(C85,'Exchange rates'!$A$3:$A$16,'Exchange rates'!$C$3:$C$16)*Dataset!AG85,_xlfn.XLOOKUP(Dataset!C85,'Exchange rates'!$A$3:$A$16,'Exchange rates'!$D$3:$D$16)*Dataset!AG85)))</f>
        <v>21517.140000000003</v>
      </c>
      <c r="J85" s="115">
        <f t="shared" si="3"/>
        <v>-1.6000028049244067E-2</v>
      </c>
      <c r="K85" s="112">
        <f>IF(AU85="NORWAY",_xlfn.XLOOKUP(B85,'Oslo OBX Historical Data'!$A$2:$A$3477,'Oslo OBX Historical Data'!$G$2:$G$3477),IF(AU85="FINLAND",_xlfn.XLOOKUP(B85,'OMX Helsinki Historical Data'!$A$2:$A$3479,'OMX Helsinki Historical Data'!$G$2:$G$3479),IF(AU85="DENMARK",_xlfn.XLOOKUP(B85,'OMX Copenhagen All shares Histo'!$A$2:$A$3461,'OMX Copenhagen All shares Histo'!$G$2:$G$3461),_xlfn.XLOOKUP(Dataset!B85,'OMX Stockholm Historical Data'!$A$2:$A$3477,'OMX Stockholm Historical Data'!$G$2:$G$3477))))</f>
        <v>1.6E-2</v>
      </c>
      <c r="L85" s="116">
        <v>1</v>
      </c>
      <c r="M85" s="116">
        <f>IF($AI85=M$1,1,0)</f>
        <v>0</v>
      </c>
      <c r="N85" s="116">
        <f>IF($AI85=N$1,1,0)</f>
        <v>0</v>
      </c>
      <c r="O85" s="116">
        <f>IF($AI85=O$1,1,0)</f>
        <v>1</v>
      </c>
      <c r="P85" s="116">
        <f>IF($AI85=P$1,1,0)</f>
        <v>0</v>
      </c>
      <c r="Q85" s="116">
        <f>IF($AI85=Q$1,1,0)</f>
        <v>0</v>
      </c>
      <c r="R85" s="116">
        <f>IF($AI85=R$1,1,0)</f>
        <v>0</v>
      </c>
      <c r="S85" s="116">
        <f>IF($AI85=S$1,1,0)</f>
        <v>0</v>
      </c>
      <c r="T85" s="39">
        <f>IF($AI85=T$1,1,0)</f>
        <v>0</v>
      </c>
      <c r="AG85" s="2">
        <v>20000</v>
      </c>
      <c r="AH85" t="str">
        <f>IF(AU85="NORWAY","NOK",IF(AU85="FINLAND","EUR",IF(AU85="SWEDEN","SEK","DKK")))</f>
        <v>DKK</v>
      </c>
      <c r="AI85" t="s">
        <v>45</v>
      </c>
      <c r="AN85" t="str">
        <f>IF(D85&gt;=0,"1","0")</f>
        <v>1</v>
      </c>
      <c r="AO85" s="5">
        <f>IF(AX85&lt;&gt;"",G85/H85,"")</f>
        <v>1.1250947892359933E-3</v>
      </c>
      <c r="AP85">
        <f>A85-1</f>
        <v>25</v>
      </c>
      <c r="AS85">
        <f>_xlfn.XLOOKUP(C85,'Company age'!$A$2:$A$15,'Company age'!$B$2:$B$15)</f>
        <v>9</v>
      </c>
      <c r="AU85" t="s">
        <v>23</v>
      </c>
      <c r="AW85" s="3">
        <f>BT85*(1+BV85)</f>
        <v>19999.999439015119</v>
      </c>
      <c r="AX85">
        <v>1</v>
      </c>
      <c r="BC85">
        <f ca="1">ROUND(NORMINV(RAND(),$BA$5,500),0)</f>
        <v>1248</v>
      </c>
      <c r="BH85" s="2">
        <v>-25.88235474</v>
      </c>
      <c r="BI85" s="2">
        <v>-2.8049244070000002E-6</v>
      </c>
      <c r="BJ85" s="2">
        <v>-35.294120790000001</v>
      </c>
      <c r="BL85" t="s">
        <v>493</v>
      </c>
      <c r="BM85" t="s">
        <v>494</v>
      </c>
      <c r="BN85" t="s">
        <v>23</v>
      </c>
      <c r="BO85" t="s">
        <v>45</v>
      </c>
      <c r="BP85" t="s">
        <v>25</v>
      </c>
      <c r="BQ85" t="s">
        <v>54</v>
      </c>
      <c r="BR85" t="s">
        <v>27</v>
      </c>
      <c r="BS85" s="2">
        <v>888.81399999999996</v>
      </c>
      <c r="BT85" s="2">
        <v>20000</v>
      </c>
      <c r="BU85" s="5">
        <f t="shared" si="2"/>
        <v>-0.25882354740000002</v>
      </c>
      <c r="BV85" s="5">
        <f t="shared" si="2"/>
        <v>-2.8049244070000001E-8</v>
      </c>
      <c r="BW85" s="5">
        <f t="shared" si="2"/>
        <v>-0.3529412079</v>
      </c>
      <c r="BX85" s="2"/>
      <c r="BY85" s="2"/>
      <c r="BZ85" s="2"/>
      <c r="CA85" s="2">
        <v>0</v>
      </c>
    </row>
    <row r="86" spans="1:79" x14ac:dyDescent="0.15">
      <c r="A86" s="107">
        <v>26</v>
      </c>
      <c r="B86" s="108">
        <v>39126</v>
      </c>
      <c r="C86" s="109">
        <v>2007</v>
      </c>
      <c r="D86" s="110">
        <f>_xlfn.XLOOKUP(AP86,'Sentiment index'!$E$2:$E$169,'Sentiment index'!$A$2:$A$169)</f>
        <v>0.28044989999999997</v>
      </c>
      <c r="E86" s="111">
        <v>6.5422517017464674</v>
      </c>
      <c r="F86" s="112">
        <f>(AW86-BT86)/BT86</f>
        <v>0.13965517039999994</v>
      </c>
      <c r="G86" s="113">
        <v>27</v>
      </c>
      <c r="H86" s="114">
        <v>28.720300000000002</v>
      </c>
      <c r="I86" s="114">
        <f>IF(AH86="NOK",AG86, IF(AH86="EUR", _xlfn.XLOOKUP(C86,'Exchange rates'!$A$3:$A$16,'Exchange rates'!$B$3:$B$16)*AG86,IF(AH86="SEK", _xlfn.XLOOKUP(C86,'Exchange rates'!$A$3:$A$16,'Exchange rates'!$C$3:$C$16)*Dataset!AG86,_xlfn.XLOOKUP(Dataset!C86,'Exchange rates'!$A$3:$A$16,'Exchange rates'!$D$3:$D$16)*Dataset!AG86)))</f>
        <v>26.896425000000001</v>
      </c>
      <c r="J86" s="115">
        <f t="shared" si="3"/>
        <v>0.14515517039999995</v>
      </c>
      <c r="K86" s="112">
        <f>IF(AU86="NORWAY",_xlfn.XLOOKUP(B86,'Oslo OBX Historical Data'!$A$2:$A$3477,'Oslo OBX Historical Data'!$G$2:$G$3477),IF(AU86="FINLAND",_xlfn.XLOOKUP(B86,'OMX Helsinki Historical Data'!$A$2:$A$3479,'OMX Helsinki Historical Data'!$G$2:$G$3479),IF(AU86="DENMARK",_xlfn.XLOOKUP(B86,'OMX Copenhagen All shares Histo'!$A$2:$A$3461,'OMX Copenhagen All shares Histo'!$G$2:$G$3461),_xlfn.XLOOKUP(Dataset!B86,'OMX Stockholm Historical Data'!$A$2:$A$3477,'OMX Stockholm Historical Data'!$G$2:$G$3477))))</f>
        <v>-5.4999999999999997E-3</v>
      </c>
      <c r="L86" s="116">
        <v>1</v>
      </c>
      <c r="M86" s="116">
        <f>IF($AI86=M$1,1,0)</f>
        <v>0</v>
      </c>
      <c r="N86" s="116">
        <f>IF($AI86=N$1,1,0)</f>
        <v>0</v>
      </c>
      <c r="O86" s="116">
        <f>IF($AI86=O$1,1,0)</f>
        <v>0</v>
      </c>
      <c r="P86" s="116">
        <f>IF($AI86=P$1,1,0)</f>
        <v>0</v>
      </c>
      <c r="Q86" s="116">
        <f>IF($AI86=Q$1,1,0)</f>
        <v>0</v>
      </c>
      <c r="R86" s="116">
        <f>IF($AI86=R$1,1,0)</f>
        <v>1</v>
      </c>
      <c r="S86" s="116">
        <f>IF($AI86=S$1,1,0)</f>
        <v>0</v>
      </c>
      <c r="T86" s="39">
        <f>IF($AI86=T$1,1,0)</f>
        <v>0</v>
      </c>
      <c r="AG86" s="2">
        <v>25</v>
      </c>
      <c r="AH86" t="str">
        <f>IF(AU86="NORWAY","NOK",IF(AU86="FINLAND","EUR",IF(AU86="SWEDEN","SEK","DKK")))</f>
        <v>DKK</v>
      </c>
      <c r="AI86" t="s">
        <v>152</v>
      </c>
      <c r="AN86" t="str">
        <f>IF(D86&gt;=0,"1","0")</f>
        <v>1</v>
      </c>
      <c r="AO86" s="5">
        <f>IF(AX86&lt;&gt;"",G86/H86,"")</f>
        <v>0.94010160061002146</v>
      </c>
      <c r="AP86">
        <f>A86-1</f>
        <v>25</v>
      </c>
      <c r="AS86">
        <f>_xlfn.XLOOKUP(C86,'Company age'!$A$2:$A$15,'Company age'!$B$2:$B$15)</f>
        <v>9</v>
      </c>
      <c r="AU86" t="s">
        <v>23</v>
      </c>
      <c r="AW86" s="3">
        <f>BT86*(1+BV86)</f>
        <v>28.491379259999999</v>
      </c>
      <c r="AX86">
        <v>27</v>
      </c>
      <c r="BC86">
        <f ca="1">ROUND(NORMINV(RAND(),$BA$5,500),0)</f>
        <v>840</v>
      </c>
      <c r="BH86" s="2">
        <v>12.068965909999999</v>
      </c>
      <c r="BI86" s="2">
        <v>13.96551704</v>
      </c>
      <c r="BJ86" s="2">
        <v>15.517241479999999</v>
      </c>
      <c r="BL86" t="s">
        <v>1572</v>
      </c>
      <c r="BM86" t="s">
        <v>1573</v>
      </c>
      <c r="BN86" t="s">
        <v>23</v>
      </c>
      <c r="BO86" t="s">
        <v>152</v>
      </c>
      <c r="BP86" t="s">
        <v>25</v>
      </c>
      <c r="BQ86" t="s">
        <v>146</v>
      </c>
      <c r="BR86" t="s">
        <v>27</v>
      </c>
      <c r="BS86" s="2">
        <v>28.720300000000002</v>
      </c>
      <c r="BT86" s="2">
        <v>25</v>
      </c>
      <c r="BU86" s="5">
        <f t="shared" si="2"/>
        <v>0.1206896591</v>
      </c>
      <c r="BV86" s="5">
        <f t="shared" si="2"/>
        <v>0.1396551704</v>
      </c>
      <c r="BW86" s="5">
        <f t="shared" si="2"/>
        <v>0.15517241479999999</v>
      </c>
      <c r="BX86" s="2">
        <v>4.3600000000000003</v>
      </c>
      <c r="BY86" s="2">
        <v>-81.199996949999999</v>
      </c>
      <c r="BZ86" s="2">
        <v>4.3600000000000003</v>
      </c>
      <c r="CA86" s="2">
        <v>0</v>
      </c>
    </row>
    <row r="87" spans="1:79" x14ac:dyDescent="0.15">
      <c r="A87" s="107">
        <v>26</v>
      </c>
      <c r="B87" s="108">
        <v>39134</v>
      </c>
      <c r="C87" s="109">
        <v>2007</v>
      </c>
      <c r="D87" s="110">
        <f>_xlfn.XLOOKUP(AP87,'Sentiment index'!$E$2:$E$169,'Sentiment index'!$A$2:$A$169)</f>
        <v>0.28044989999999997</v>
      </c>
      <c r="E87" s="111">
        <v>8.4929697917348825</v>
      </c>
      <c r="F87" s="112">
        <f>(AW87-BT87)/BT87</f>
        <v>-0.1290322304</v>
      </c>
      <c r="G87" s="113">
        <v>20</v>
      </c>
      <c r="H87" s="114">
        <v>1188</v>
      </c>
      <c r="I87" s="114">
        <f>IF(AH87="NOK",AG87, IF(AH87="EUR", _xlfn.XLOOKUP(C87,'Exchange rates'!$A$3:$A$16,'Exchange rates'!$B$3:$B$16)*AG87,IF(AH87="SEK", _xlfn.XLOOKUP(C87,'Exchange rates'!$A$3:$A$16,'Exchange rates'!$C$3:$C$16)*Dataset!AG87,_xlfn.XLOOKUP(Dataset!C87,'Exchange rates'!$A$3:$A$16,'Exchange rates'!$D$3:$D$16)*Dataset!AG87)))</f>
        <v>27</v>
      </c>
      <c r="J87" s="115">
        <f t="shared" si="3"/>
        <v>-0.1159322304</v>
      </c>
      <c r="K87" s="112">
        <f>IF(AU87="NORWAY",_xlfn.XLOOKUP(B87,'Oslo OBX Historical Data'!$A$2:$A$3477,'Oslo OBX Historical Data'!$G$2:$G$3477),IF(AU87="FINLAND",_xlfn.XLOOKUP(B87,'OMX Helsinki Historical Data'!$A$2:$A$3479,'OMX Helsinki Historical Data'!$G$2:$G$3479),IF(AU87="DENMARK",_xlfn.XLOOKUP(B87,'OMX Copenhagen All shares Histo'!$A$2:$A$3461,'OMX Copenhagen All shares Histo'!$G$2:$G$3461),_xlfn.XLOOKUP(Dataset!B87,'OMX Stockholm Historical Data'!$A$2:$A$3477,'OMX Stockholm Historical Data'!$G$2:$G$3477))))</f>
        <v>-1.3100000000000001E-2</v>
      </c>
      <c r="L87" s="116">
        <v>1</v>
      </c>
      <c r="M87" s="116">
        <f>IF($AI87=M$1,1,0)</f>
        <v>1</v>
      </c>
      <c r="N87" s="116">
        <f>IF($AI87=N$1,1,0)</f>
        <v>0</v>
      </c>
      <c r="O87" s="116">
        <f>IF($AI87=O$1,1,0)</f>
        <v>0</v>
      </c>
      <c r="P87" s="116">
        <f>IF($AI87=P$1,1,0)</f>
        <v>0</v>
      </c>
      <c r="Q87" s="116">
        <f>IF($AI87=Q$1,1,0)</f>
        <v>0</v>
      </c>
      <c r="R87" s="116">
        <f>IF($AI87=R$1,1,0)</f>
        <v>0</v>
      </c>
      <c r="S87" s="116">
        <f>IF($AI87=S$1,1,0)</f>
        <v>0</v>
      </c>
      <c r="T87" s="39">
        <f>IF($AI87=T$1,1,0)</f>
        <v>0</v>
      </c>
      <c r="AG87" s="2">
        <v>27</v>
      </c>
      <c r="AH87" t="str">
        <f>IF(AU87="NORWAY","NOK",IF(AU87="FINLAND","EUR",IF(AU87="SWEDEN","SEK","DKK")))</f>
        <v>NOK</v>
      </c>
      <c r="AI87" t="s">
        <v>53</v>
      </c>
      <c r="AN87" t="str">
        <f>IF(D87&gt;=0,"1","0")</f>
        <v>1</v>
      </c>
      <c r="AO87" s="5">
        <f>IF(AX87&lt;&gt;"",G87/H87,"")</f>
        <v>1.6835016835016835E-2</v>
      </c>
      <c r="AP87">
        <f>A87-1</f>
        <v>25</v>
      </c>
      <c r="AS87">
        <f>_xlfn.XLOOKUP(C87,'Company age'!$A$2:$A$15,'Company age'!$B$2:$B$15)</f>
        <v>9</v>
      </c>
      <c r="AU87" t="s">
        <v>44</v>
      </c>
      <c r="AW87" s="3">
        <f>BT87*(1+BV87)</f>
        <v>23.5161297792</v>
      </c>
      <c r="AX87">
        <v>20</v>
      </c>
      <c r="BC87">
        <f ca="1">ROUND(NORMINV(RAND(),$BA$5,500),0)</f>
        <v>1096</v>
      </c>
      <c r="BH87" s="2">
        <v>-12.90322304</v>
      </c>
      <c r="BI87" s="2">
        <v>-12.90322304</v>
      </c>
      <c r="BJ87" s="2">
        <v>-12.90322304</v>
      </c>
      <c r="BL87" t="s">
        <v>403</v>
      </c>
      <c r="BM87" t="s">
        <v>404</v>
      </c>
      <c r="BN87" t="s">
        <v>44</v>
      </c>
      <c r="BO87" t="s">
        <v>53</v>
      </c>
      <c r="BP87" t="s">
        <v>25</v>
      </c>
      <c r="BQ87" t="s">
        <v>54</v>
      </c>
      <c r="BR87" t="s">
        <v>27</v>
      </c>
      <c r="BS87" s="2">
        <v>1188</v>
      </c>
      <c r="BT87" s="2">
        <v>27</v>
      </c>
      <c r="BU87" s="5">
        <f t="shared" si="2"/>
        <v>-0.1290322304</v>
      </c>
      <c r="BV87" s="5">
        <f t="shared" si="2"/>
        <v>-0.1290322304</v>
      </c>
      <c r="BW87" s="5">
        <f t="shared" si="2"/>
        <v>-0.1290322304</v>
      </c>
      <c r="BX87" s="2"/>
      <c r="BY87" s="2"/>
      <c r="BZ87" s="2"/>
      <c r="CA87" s="2">
        <v>0</v>
      </c>
    </row>
    <row r="88" spans="1:79" x14ac:dyDescent="0.15">
      <c r="A88" s="107">
        <v>27</v>
      </c>
      <c r="B88" s="108">
        <v>39160</v>
      </c>
      <c r="C88" s="109">
        <v>2007</v>
      </c>
      <c r="D88" s="110">
        <f>_xlfn.XLOOKUP(AP88,'Sentiment index'!$E$2:$E$169,'Sentiment index'!$A$2:$A$169)</f>
        <v>0.48493249999999999</v>
      </c>
      <c r="E88" s="111">
        <v>7.9699610811182868</v>
      </c>
      <c r="F88" s="112">
        <f>(AW88-BT88)/BT88</f>
        <v>-0.01</v>
      </c>
      <c r="G88" s="113">
        <v>1488.9827462846977</v>
      </c>
      <c r="H88" s="114">
        <v>3000</v>
      </c>
      <c r="I88" s="114">
        <f>IF(AH88="NOK",AG88, IF(AH88="EUR", _xlfn.XLOOKUP(C88,'Exchange rates'!$A$3:$A$16,'Exchange rates'!$B$3:$B$16)*AG88,IF(AH88="SEK", _xlfn.XLOOKUP(C88,'Exchange rates'!$A$3:$A$16,'Exchange rates'!$C$3:$C$16)*Dataset!AG88,_xlfn.XLOOKUP(Dataset!C88,'Exchange rates'!$A$3:$A$16,'Exchange rates'!$D$3:$D$16)*Dataset!AG88)))</f>
        <v>50</v>
      </c>
      <c r="J88" s="115">
        <f t="shared" si="3"/>
        <v>-1.4100000000000001E-2</v>
      </c>
      <c r="K88" s="112">
        <f>IF(AU88="NORWAY",_xlfn.XLOOKUP(B88,'Oslo OBX Historical Data'!$A$2:$A$3477,'Oslo OBX Historical Data'!$G$2:$G$3477),IF(AU88="FINLAND",_xlfn.XLOOKUP(B88,'OMX Helsinki Historical Data'!$A$2:$A$3479,'OMX Helsinki Historical Data'!$G$2:$G$3479),IF(AU88="DENMARK",_xlfn.XLOOKUP(B88,'OMX Copenhagen All shares Histo'!$A$2:$A$3461,'OMX Copenhagen All shares Histo'!$G$2:$G$3461),_xlfn.XLOOKUP(Dataset!B88,'OMX Stockholm Historical Data'!$A$2:$A$3477,'OMX Stockholm Historical Data'!$G$2:$G$3477))))</f>
        <v>4.1000000000000003E-3</v>
      </c>
      <c r="L88" s="116">
        <v>1</v>
      </c>
      <c r="M88" s="116">
        <f>IF($AI88=M$1,1,0)</f>
        <v>0</v>
      </c>
      <c r="N88" s="116">
        <f>IF($AI88=N$1,1,0)</f>
        <v>0</v>
      </c>
      <c r="O88" s="116">
        <f>IF($AI88=O$1,1,0)</f>
        <v>1</v>
      </c>
      <c r="P88" s="116">
        <f>IF($AI88=P$1,1,0)</f>
        <v>0</v>
      </c>
      <c r="Q88" s="116">
        <f>IF($AI88=Q$1,1,0)</f>
        <v>0</v>
      </c>
      <c r="R88" s="116">
        <f>IF($AI88=R$1,1,0)</f>
        <v>0</v>
      </c>
      <c r="S88" s="116">
        <f>IF($AI88=S$1,1,0)</f>
        <v>0</v>
      </c>
      <c r="T88" s="39">
        <f>IF($AI88=T$1,1,0)</f>
        <v>0</v>
      </c>
      <c r="AG88" s="2">
        <v>50</v>
      </c>
      <c r="AH88" t="str">
        <f>IF(AU88="NORWAY","NOK",IF(AU88="FINLAND","EUR",IF(AU88="SWEDEN","SEK","DKK")))</f>
        <v>NOK</v>
      </c>
      <c r="AI88" t="s">
        <v>45</v>
      </c>
      <c r="AN88" t="str">
        <f>IF(D88&gt;=0,"1","0")</f>
        <v>1</v>
      </c>
      <c r="AO88" s="5" t="str">
        <f>IF(AX88&lt;&gt;"",G88/H88,"")</f>
        <v/>
      </c>
      <c r="AP88">
        <f>A88-1</f>
        <v>26</v>
      </c>
      <c r="AS88">
        <f>_xlfn.XLOOKUP(C88,'Company age'!$A$2:$A$15,'Company age'!$B$2:$B$15)</f>
        <v>9</v>
      </c>
      <c r="AU88" t="s">
        <v>44</v>
      </c>
      <c r="AW88" s="3">
        <f>BT88*(1+BV88)</f>
        <v>49.5</v>
      </c>
      <c r="BC88">
        <f ca="1">ROUND(NORMINV(RAND(),$BA$5,500),0)</f>
        <v>1794</v>
      </c>
      <c r="BH88" s="2">
        <v>0</v>
      </c>
      <c r="BI88" s="2">
        <v>-1</v>
      </c>
      <c r="BJ88" s="2">
        <v>-1</v>
      </c>
      <c r="BL88" t="s">
        <v>205</v>
      </c>
      <c r="BM88" t="s">
        <v>206</v>
      </c>
      <c r="BN88" t="s">
        <v>44</v>
      </c>
      <c r="BO88" t="s">
        <v>45</v>
      </c>
      <c r="BP88" t="s">
        <v>25</v>
      </c>
      <c r="BQ88" t="s">
        <v>54</v>
      </c>
      <c r="BR88" t="s">
        <v>27</v>
      </c>
      <c r="BS88" s="2">
        <v>3000</v>
      </c>
      <c r="BT88" s="2">
        <v>50</v>
      </c>
      <c r="BU88" s="5">
        <f t="shared" si="2"/>
        <v>0</v>
      </c>
      <c r="BV88" s="5">
        <f t="shared" si="2"/>
        <v>-0.01</v>
      </c>
      <c r="BW88" s="5">
        <f t="shared" si="2"/>
        <v>-0.01</v>
      </c>
      <c r="BX88" s="2"/>
      <c r="BY88" s="2"/>
      <c r="BZ88" s="2"/>
      <c r="CA88" s="2">
        <v>0</v>
      </c>
    </row>
    <row r="89" spans="1:79" x14ac:dyDescent="0.15">
      <c r="A89" s="107">
        <v>27</v>
      </c>
      <c r="B89" s="108">
        <v>39164</v>
      </c>
      <c r="C89" s="109">
        <v>2007</v>
      </c>
      <c r="D89" s="110">
        <f>_xlfn.XLOOKUP(AP89,'Sentiment index'!$E$2:$E$169,'Sentiment index'!$A$2:$A$169)</f>
        <v>0.48493249999999999</v>
      </c>
      <c r="E89" s="111">
        <v>8.8929154313053136</v>
      </c>
      <c r="F89" s="112">
        <f>(AW89-BT89)/BT89</f>
        <v>-6.3829789160000025E-2</v>
      </c>
      <c r="G89" s="113">
        <v>764</v>
      </c>
      <c r="H89" s="114">
        <v>123.75</v>
      </c>
      <c r="I89" s="114">
        <f>IF(AH89="NOK",AG89, IF(AH89="EUR", _xlfn.XLOOKUP(C89,'Exchange rates'!$A$3:$A$16,'Exchange rates'!$B$3:$B$16)*AG89,IF(AH89="SEK", _xlfn.XLOOKUP(C89,'Exchange rates'!$A$3:$A$16,'Exchange rates'!$C$3:$C$16)*Dataset!AG89,_xlfn.XLOOKUP(Dataset!C89,'Exchange rates'!$A$3:$A$16,'Exchange rates'!$D$3:$D$16)*Dataset!AG89)))</f>
        <v>33</v>
      </c>
      <c r="J89" s="115">
        <f t="shared" si="3"/>
        <v>-6.7329789160000028E-2</v>
      </c>
      <c r="K89" s="112">
        <f>IF(AU89="NORWAY",_xlfn.XLOOKUP(B89,'Oslo OBX Historical Data'!$A$2:$A$3477,'Oslo OBX Historical Data'!$G$2:$G$3477),IF(AU89="FINLAND",_xlfn.XLOOKUP(B89,'OMX Helsinki Historical Data'!$A$2:$A$3479,'OMX Helsinki Historical Data'!$G$2:$G$3479),IF(AU89="DENMARK",_xlfn.XLOOKUP(B89,'OMX Copenhagen All shares Histo'!$A$2:$A$3461,'OMX Copenhagen All shares Histo'!$G$2:$G$3461),_xlfn.XLOOKUP(Dataset!B89,'OMX Stockholm Historical Data'!$A$2:$A$3477,'OMX Stockholm Historical Data'!$G$2:$G$3477))))</f>
        <v>3.5000000000000001E-3</v>
      </c>
      <c r="L89" s="116">
        <v>1</v>
      </c>
      <c r="M89" s="116">
        <f>IF($AI89=M$1,1,0)</f>
        <v>0</v>
      </c>
      <c r="N89" s="116">
        <f>IF($AI89=N$1,1,0)</f>
        <v>0</v>
      </c>
      <c r="O89" s="116">
        <f>IF($AI89=O$1,1,0)</f>
        <v>1</v>
      </c>
      <c r="P89" s="116">
        <f>IF($AI89=P$1,1,0)</f>
        <v>0</v>
      </c>
      <c r="Q89" s="116">
        <f>IF($AI89=Q$1,1,0)</f>
        <v>0</v>
      </c>
      <c r="R89" s="116">
        <f>IF($AI89=R$1,1,0)</f>
        <v>0</v>
      </c>
      <c r="S89" s="116">
        <f>IF($AI89=S$1,1,0)</f>
        <v>0</v>
      </c>
      <c r="T89" s="39">
        <f>IF($AI89=T$1,1,0)</f>
        <v>0</v>
      </c>
      <c r="AG89" s="2">
        <v>33</v>
      </c>
      <c r="AH89" t="str">
        <f>IF(AU89="NORWAY","NOK",IF(AU89="FINLAND","EUR",IF(AU89="SWEDEN","SEK","DKK")))</f>
        <v>NOK</v>
      </c>
      <c r="AI89" t="s">
        <v>45</v>
      </c>
      <c r="AN89" t="str">
        <f>IF(D89&gt;=0,"1","0")</f>
        <v>1</v>
      </c>
      <c r="AO89" s="5">
        <f>IF(AX89&lt;&gt;"",G89/H89,"")</f>
        <v>6.1737373737373735</v>
      </c>
      <c r="AP89">
        <f>A89-1</f>
        <v>26</v>
      </c>
      <c r="AS89">
        <f>_xlfn.XLOOKUP(C89,'Company age'!$A$2:$A$15,'Company age'!$B$2:$B$15)</f>
        <v>9</v>
      </c>
      <c r="AU89" t="s">
        <v>44</v>
      </c>
      <c r="AW89" s="3">
        <f>BT89*(1+BV89)</f>
        <v>30.893616957719999</v>
      </c>
      <c r="AX89">
        <v>764</v>
      </c>
      <c r="BC89">
        <f ca="1">ROUND(NORMINV(RAND(),$BA$5,500),0)</f>
        <v>1336</v>
      </c>
      <c r="BH89" s="2">
        <v>2.127659559</v>
      </c>
      <c r="BI89" s="2">
        <v>-6.3829789159999999</v>
      </c>
      <c r="BJ89" s="2">
        <v>-3.1914894579999999</v>
      </c>
      <c r="BL89" t="s">
        <v>1204</v>
      </c>
      <c r="BM89" t="s">
        <v>1205</v>
      </c>
      <c r="BN89" t="s">
        <v>44</v>
      </c>
      <c r="BO89" t="s">
        <v>45</v>
      </c>
      <c r="BP89" t="s">
        <v>25</v>
      </c>
      <c r="BQ89" t="s">
        <v>75</v>
      </c>
      <c r="BR89" t="s">
        <v>27</v>
      </c>
      <c r="BS89" s="2">
        <v>123.75</v>
      </c>
      <c r="BT89" s="2">
        <v>33</v>
      </c>
      <c r="BU89" s="5">
        <f t="shared" si="2"/>
        <v>2.1276595589999999E-2</v>
      </c>
      <c r="BV89" s="5">
        <f t="shared" si="2"/>
        <v>-6.3829789159999997E-2</v>
      </c>
      <c r="BW89" s="5">
        <f t="shared" si="2"/>
        <v>-3.1914894579999999E-2</v>
      </c>
      <c r="BX89" s="2"/>
      <c r="BY89" s="2"/>
      <c r="BZ89" s="2"/>
      <c r="CA89" s="2">
        <v>7.8254299999999999</v>
      </c>
    </row>
    <row r="90" spans="1:79" x14ac:dyDescent="0.15">
      <c r="A90" s="107">
        <v>27</v>
      </c>
      <c r="B90" s="108">
        <v>39168</v>
      </c>
      <c r="C90" s="109">
        <v>2007</v>
      </c>
      <c r="D90" s="110">
        <f>_xlfn.XLOOKUP(AP90,'Sentiment index'!$E$2:$E$169,'Sentiment index'!$A$2:$A$169)</f>
        <v>0.48493249999999999</v>
      </c>
      <c r="E90" s="111">
        <v>11.071615552343522</v>
      </c>
      <c r="F90" s="112">
        <f>(AW90-BT90)/BT90</f>
        <v>3.3220338820000056E-2</v>
      </c>
      <c r="G90" s="113">
        <v>182</v>
      </c>
      <c r="H90" s="114">
        <v>250</v>
      </c>
      <c r="I90" s="114">
        <f>IF(AH90="NOK",AG90, IF(AH90="EUR", _xlfn.XLOOKUP(C90,'Exchange rates'!$A$3:$A$16,'Exchange rates'!$B$3:$B$16)*AG90,IF(AH90="SEK", _xlfn.XLOOKUP(C90,'Exchange rates'!$A$3:$A$16,'Exchange rates'!$C$3:$C$16)*Dataset!AG90,_xlfn.XLOOKUP(Dataset!C90,'Exchange rates'!$A$3:$A$16,'Exchange rates'!$D$3:$D$16)*Dataset!AG90)))</f>
        <v>47</v>
      </c>
      <c r="J90" s="115">
        <f t="shared" si="3"/>
        <v>3.9820338820000058E-2</v>
      </c>
      <c r="K90" s="112">
        <f>IF(AU90="NORWAY",_xlfn.XLOOKUP(B90,'Oslo OBX Historical Data'!$A$2:$A$3477,'Oslo OBX Historical Data'!$G$2:$G$3477),IF(AU90="FINLAND",_xlfn.XLOOKUP(B90,'OMX Helsinki Historical Data'!$A$2:$A$3479,'OMX Helsinki Historical Data'!$G$2:$G$3479),IF(AU90="DENMARK",_xlfn.XLOOKUP(B90,'OMX Copenhagen All shares Histo'!$A$2:$A$3461,'OMX Copenhagen All shares Histo'!$G$2:$G$3461),_xlfn.XLOOKUP(Dataset!B90,'OMX Stockholm Historical Data'!$A$2:$A$3477,'OMX Stockholm Historical Data'!$G$2:$G$3477))))</f>
        <v>-6.6E-3</v>
      </c>
      <c r="L90" s="116">
        <v>1</v>
      </c>
      <c r="M90" s="116">
        <f>IF($AI90=M$1,1,0)</f>
        <v>0</v>
      </c>
      <c r="N90" s="116">
        <f>IF($AI90=N$1,1,0)</f>
        <v>0</v>
      </c>
      <c r="O90" s="116">
        <f>IF($AI90=O$1,1,0)</f>
        <v>0</v>
      </c>
      <c r="P90" s="116">
        <f>IF($AI90=P$1,1,0)</f>
        <v>0</v>
      </c>
      <c r="Q90" s="116">
        <f>IF($AI90=Q$1,1,0)</f>
        <v>1</v>
      </c>
      <c r="R90" s="116">
        <f>IF($AI90=R$1,1,0)</f>
        <v>0</v>
      </c>
      <c r="S90" s="116">
        <f>IF($AI90=S$1,1,0)</f>
        <v>0</v>
      </c>
      <c r="T90" s="39">
        <f>IF($AI90=T$1,1,0)</f>
        <v>0</v>
      </c>
      <c r="AG90" s="2">
        <v>47</v>
      </c>
      <c r="AH90" t="str">
        <f>IF(AU90="NORWAY","NOK",IF(AU90="FINLAND","EUR",IF(AU90="SWEDEN","SEK","DKK")))</f>
        <v>NOK</v>
      </c>
      <c r="AI90" t="s">
        <v>32</v>
      </c>
      <c r="AN90" t="str">
        <f>IF(D90&gt;=0,"1","0")</f>
        <v>1</v>
      </c>
      <c r="AO90" s="5">
        <f>IF(AX90&lt;&gt;"",G90/H90,"")</f>
        <v>0.72799999999999998</v>
      </c>
      <c r="AP90">
        <f>A90-1</f>
        <v>26</v>
      </c>
      <c r="AS90">
        <f>_xlfn.XLOOKUP(C90,'Company age'!$A$2:$A$15,'Company age'!$B$2:$B$15)</f>
        <v>9</v>
      </c>
      <c r="AU90" t="s">
        <v>44</v>
      </c>
      <c r="AW90" s="3">
        <f>BT90*(1+BV90)</f>
        <v>48.561355924540003</v>
      </c>
      <c r="AX90">
        <v>182</v>
      </c>
      <c r="BC90">
        <f ca="1">ROUND(NORMINV(RAND(),$BA$5,500),0)</f>
        <v>1485</v>
      </c>
      <c r="BH90" s="2">
        <v>2.5762712959999998</v>
      </c>
      <c r="BI90" s="2">
        <v>3.3220338819999999</v>
      </c>
      <c r="BJ90" s="2">
        <v>1.3559322359999999</v>
      </c>
      <c r="BL90" t="s">
        <v>961</v>
      </c>
      <c r="BM90" t="s">
        <v>962</v>
      </c>
      <c r="BN90" t="s">
        <v>44</v>
      </c>
      <c r="BO90" t="s">
        <v>32</v>
      </c>
      <c r="BP90" t="s">
        <v>25</v>
      </c>
      <c r="BQ90" t="s">
        <v>54</v>
      </c>
      <c r="BR90" t="s">
        <v>27</v>
      </c>
      <c r="BS90" s="2">
        <v>250</v>
      </c>
      <c r="BT90" s="2">
        <v>47</v>
      </c>
      <c r="BU90" s="5">
        <f t="shared" si="2"/>
        <v>2.576271296E-2</v>
      </c>
      <c r="BV90" s="5">
        <f t="shared" si="2"/>
        <v>3.322033882E-2</v>
      </c>
      <c r="BW90" s="5">
        <f t="shared" si="2"/>
        <v>1.3559322359999999E-2</v>
      </c>
      <c r="BX90" s="2"/>
      <c r="BY90" s="2"/>
      <c r="BZ90" s="2"/>
      <c r="CA90" s="2">
        <v>16.4633</v>
      </c>
    </row>
    <row r="91" spans="1:79" x14ac:dyDescent="0.15">
      <c r="A91" s="107">
        <v>27</v>
      </c>
      <c r="B91" s="108">
        <v>39171</v>
      </c>
      <c r="C91" s="109">
        <v>2007</v>
      </c>
      <c r="D91" s="110">
        <f>_xlfn.XLOOKUP(AP91,'Sentiment index'!$E$2:$E$169,'Sentiment index'!$A$2:$A$169)</f>
        <v>0.48493249999999999</v>
      </c>
      <c r="E91" s="111">
        <v>7.0256902083121275</v>
      </c>
      <c r="F91" s="112">
        <f>(AW91-BT91)/BT91</f>
        <v>0.19318181989999988</v>
      </c>
      <c r="G91" s="113">
        <v>1248.5379380137852</v>
      </c>
      <c r="H91" s="114">
        <v>2898.88</v>
      </c>
      <c r="I91" s="114">
        <f>IF(AH91="NOK",AG91, IF(AH91="EUR", _xlfn.XLOOKUP(C91,'Exchange rates'!$A$3:$A$16,'Exchange rates'!$B$3:$B$16)*AG91,IF(AH91="SEK", _xlfn.XLOOKUP(C91,'Exchange rates'!$A$3:$A$16,'Exchange rates'!$C$3:$C$16)*Dataset!AG91,_xlfn.XLOOKUP(Dataset!C91,'Exchange rates'!$A$3:$A$16,'Exchange rates'!$D$3:$D$16)*Dataset!AG91)))</f>
        <v>135</v>
      </c>
      <c r="J91" s="115">
        <f t="shared" si="3"/>
        <v>0.18648181989999987</v>
      </c>
      <c r="K91" s="112">
        <f>IF(AU91="NORWAY",_xlfn.XLOOKUP(B91,'Oslo OBX Historical Data'!$A$2:$A$3477,'Oslo OBX Historical Data'!$G$2:$G$3477),IF(AU91="FINLAND",_xlfn.XLOOKUP(B91,'OMX Helsinki Historical Data'!$A$2:$A$3479,'OMX Helsinki Historical Data'!$G$2:$G$3479),IF(AU91="DENMARK",_xlfn.XLOOKUP(B91,'OMX Copenhagen All shares Histo'!$A$2:$A$3461,'OMX Copenhagen All shares Histo'!$G$2:$G$3461),_xlfn.XLOOKUP(Dataset!B91,'OMX Stockholm Historical Data'!$A$2:$A$3477,'OMX Stockholm Historical Data'!$G$2:$G$3477))))</f>
        <v>6.7000000000000002E-3</v>
      </c>
      <c r="L91" s="116">
        <v>1</v>
      </c>
      <c r="M91" s="116">
        <f>IF($AI91=M$1,1,0)</f>
        <v>1</v>
      </c>
      <c r="N91" s="116">
        <f>IF($AI91=N$1,1,0)</f>
        <v>0</v>
      </c>
      <c r="O91" s="116">
        <f>IF($AI91=O$1,1,0)</f>
        <v>0</v>
      </c>
      <c r="P91" s="116">
        <f>IF($AI91=P$1,1,0)</f>
        <v>0</v>
      </c>
      <c r="Q91" s="116">
        <f>IF($AI91=Q$1,1,0)</f>
        <v>0</v>
      </c>
      <c r="R91" s="116">
        <f>IF($AI91=R$1,1,0)</f>
        <v>0</v>
      </c>
      <c r="S91" s="116">
        <f>IF($AI91=S$1,1,0)</f>
        <v>0</v>
      </c>
      <c r="T91" s="39">
        <f>IF($AI91=T$1,1,0)</f>
        <v>0</v>
      </c>
      <c r="AG91" s="2">
        <v>135</v>
      </c>
      <c r="AH91" t="str">
        <f>IF(AU91="NORWAY","NOK",IF(AU91="FINLAND","EUR",IF(AU91="SWEDEN","SEK","DKK")))</f>
        <v>NOK</v>
      </c>
      <c r="AI91" t="s">
        <v>53</v>
      </c>
      <c r="AN91" t="str">
        <f>IF(D91&gt;=0,"1","0")</f>
        <v>1</v>
      </c>
      <c r="AO91" s="5" t="str">
        <f>IF(AX91&lt;&gt;"",G91/H91,"")</f>
        <v/>
      </c>
      <c r="AP91">
        <f>A91-1</f>
        <v>26</v>
      </c>
      <c r="AS91">
        <f>_xlfn.XLOOKUP(C91,'Company age'!$A$2:$A$15,'Company age'!$B$2:$B$15)</f>
        <v>9</v>
      </c>
      <c r="AU91" t="s">
        <v>44</v>
      </c>
      <c r="AW91" s="3">
        <f>BT91*(1+BV91)</f>
        <v>161.07954568649998</v>
      </c>
      <c r="BC91">
        <f ca="1">ROUND(NORMINV(RAND(),$BA$5,500),0)</f>
        <v>886</v>
      </c>
      <c r="BH91" s="2">
        <v>13.63636398</v>
      </c>
      <c r="BI91" s="2">
        <v>19.318181989999999</v>
      </c>
      <c r="BJ91" s="2">
        <v>17.424242020000001</v>
      </c>
      <c r="BL91" t="s">
        <v>214</v>
      </c>
      <c r="BM91" t="s">
        <v>215</v>
      </c>
      <c r="BN91" t="s">
        <v>44</v>
      </c>
      <c r="BO91" t="s">
        <v>53</v>
      </c>
      <c r="BP91" t="s">
        <v>25</v>
      </c>
      <c r="BQ91" t="s">
        <v>75</v>
      </c>
      <c r="BR91" t="s">
        <v>27</v>
      </c>
      <c r="BS91" s="2">
        <v>2898.88</v>
      </c>
      <c r="BT91" s="2">
        <v>135</v>
      </c>
      <c r="BU91" s="5">
        <f t="shared" si="2"/>
        <v>0.13636363979999999</v>
      </c>
      <c r="BV91" s="5">
        <f t="shared" si="2"/>
        <v>0.1931818199</v>
      </c>
      <c r="BW91" s="5">
        <f t="shared" si="2"/>
        <v>0.17424242020000003</v>
      </c>
      <c r="BX91" s="2">
        <v>1.306</v>
      </c>
      <c r="BY91" s="2" t="s">
        <v>216</v>
      </c>
      <c r="BZ91" s="2">
        <v>1.32</v>
      </c>
      <c r="CA91" s="2">
        <v>73.446600000000004</v>
      </c>
    </row>
    <row r="92" spans="1:79" x14ac:dyDescent="0.15">
      <c r="A92" s="107">
        <v>28</v>
      </c>
      <c r="B92" s="108">
        <v>39175</v>
      </c>
      <c r="C92" s="109">
        <v>2007</v>
      </c>
      <c r="D92" s="110">
        <f>_xlfn.XLOOKUP(AP92,'Sentiment index'!$E$2:$E$169,'Sentiment index'!$A$2:$A$169)</f>
        <v>0.54632879999999995</v>
      </c>
      <c r="E92" s="111">
        <v>8.1473854141754316</v>
      </c>
      <c r="F92" s="112">
        <f>(AW92-BT92)/BT92</f>
        <v>-0.3406779861</v>
      </c>
      <c r="G92" s="113">
        <v>7262</v>
      </c>
      <c r="H92" s="114">
        <v>399.59199999999998</v>
      </c>
      <c r="I92" s="114">
        <f>IF(AH92="NOK",AG92, IF(AH92="EUR", _xlfn.XLOOKUP(C92,'Exchange rates'!$A$3:$A$16,'Exchange rates'!$B$3:$B$16)*AG92,IF(AH92="SEK", _xlfn.XLOOKUP(C92,'Exchange rates'!$A$3:$A$16,'Exchange rates'!$C$3:$C$16)*Dataset!AG92,_xlfn.XLOOKUP(Dataset!C92,'Exchange rates'!$A$3:$A$16,'Exchange rates'!$D$3:$D$16)*Dataset!AG92)))</f>
        <v>17.31469392</v>
      </c>
      <c r="J92" s="115">
        <f t="shared" si="3"/>
        <v>-0.33567798609999999</v>
      </c>
      <c r="K92" s="112">
        <f>IF(AU92="NORWAY",_xlfn.XLOOKUP(B92,'Oslo OBX Historical Data'!$A$2:$A$3477,'Oslo OBX Historical Data'!$G$2:$G$3477),IF(AU92="FINLAND",_xlfn.XLOOKUP(B92,'OMX Helsinki Historical Data'!$A$2:$A$3479,'OMX Helsinki Historical Data'!$G$2:$G$3479),IF(AU92="DENMARK",_xlfn.XLOOKUP(B92,'OMX Copenhagen All shares Histo'!$A$2:$A$3461,'OMX Copenhagen All shares Histo'!$G$2:$G$3461),_xlfn.XLOOKUP(Dataset!B92,'OMX Stockholm Historical Data'!$A$2:$A$3477,'OMX Stockholm Historical Data'!$G$2:$G$3477))))</f>
        <v>-5.0000000000000001E-3</v>
      </c>
      <c r="L92" s="116">
        <v>1</v>
      </c>
      <c r="M92" s="116">
        <f>IF($AI92=M$1,1,0)</f>
        <v>0</v>
      </c>
      <c r="N92" s="116">
        <f>IF($AI92=N$1,1,0)</f>
        <v>0</v>
      </c>
      <c r="O92" s="116">
        <f>IF($AI92=O$1,1,0)</f>
        <v>0</v>
      </c>
      <c r="P92" s="116">
        <f>IF($AI92=P$1,1,0)</f>
        <v>0</v>
      </c>
      <c r="Q92" s="116">
        <f>IF($AI92=Q$1,1,0)</f>
        <v>1</v>
      </c>
      <c r="R92" s="116">
        <f>IF($AI92=R$1,1,0)</f>
        <v>0</v>
      </c>
      <c r="S92" s="116">
        <f>IF($AI92=S$1,1,0)</f>
        <v>0</v>
      </c>
      <c r="T92" s="39">
        <f>IF($AI92=T$1,1,0)</f>
        <v>0</v>
      </c>
      <c r="AG92" s="2">
        <v>2.16</v>
      </c>
      <c r="AH92" t="str">
        <f>IF(AU92="NORWAY","NOK",IF(AU92="FINLAND","EUR",IF(AU92="SWEDEN","SEK","DKK")))</f>
        <v>EUR</v>
      </c>
      <c r="AI92" t="s">
        <v>32</v>
      </c>
      <c r="AN92" t="str">
        <f>IF(D92&gt;=0,"1","0")</f>
        <v>1</v>
      </c>
      <c r="AO92" s="5">
        <f>IF(AX92&lt;&gt;"",G92/H92,"")</f>
        <v>18.173537007747903</v>
      </c>
      <c r="AP92">
        <f>A92-1</f>
        <v>27</v>
      </c>
      <c r="AS92">
        <f>_xlfn.XLOOKUP(C92,'Company age'!$A$2:$A$15,'Company age'!$B$2:$B$15)</f>
        <v>9</v>
      </c>
      <c r="AU92" t="s">
        <v>64</v>
      </c>
      <c r="AW92" s="3">
        <f>BT92*(1+BV92)</f>
        <v>1.4241355500240001</v>
      </c>
      <c r="AX92">
        <v>7262</v>
      </c>
      <c r="BC92">
        <f ca="1">ROUND(NORMINV(RAND(),$BA$5,500),0)</f>
        <v>1448</v>
      </c>
      <c r="BH92" s="2">
        <v>-29.661018370000001</v>
      </c>
      <c r="BI92" s="2">
        <v>-34.067798609999997</v>
      </c>
      <c r="BJ92" s="2">
        <v>-32.881355290000002</v>
      </c>
      <c r="BL92" t="s">
        <v>808</v>
      </c>
      <c r="BM92" t="s">
        <v>809</v>
      </c>
      <c r="BN92" t="s">
        <v>64</v>
      </c>
      <c r="BO92" t="s">
        <v>32</v>
      </c>
      <c r="BP92" t="s">
        <v>25</v>
      </c>
      <c r="BQ92" t="s">
        <v>54</v>
      </c>
      <c r="BR92" t="s">
        <v>27</v>
      </c>
      <c r="BS92" s="2">
        <v>399.59199999999998</v>
      </c>
      <c r="BT92" s="2">
        <v>2.16</v>
      </c>
      <c r="BU92" s="5">
        <f t="shared" si="2"/>
        <v>-0.29661018370000003</v>
      </c>
      <c r="BV92" s="5">
        <f t="shared" si="2"/>
        <v>-0.3406779861</v>
      </c>
      <c r="BW92" s="5">
        <f t="shared" si="2"/>
        <v>-0.32881355290000003</v>
      </c>
      <c r="BX92" s="2"/>
      <c r="BY92" s="2"/>
      <c r="BZ92" s="2"/>
      <c r="CA92" s="2">
        <v>0</v>
      </c>
    </row>
    <row r="93" spans="1:79" x14ac:dyDescent="0.15">
      <c r="A93" s="107">
        <v>29</v>
      </c>
      <c r="B93" s="108">
        <v>39204</v>
      </c>
      <c r="C93" s="109">
        <v>2007</v>
      </c>
      <c r="D93" s="110">
        <f>_xlfn.XLOOKUP(AP93,'Sentiment index'!$E$2:$E$169,'Sentiment index'!$A$2:$A$169)</f>
        <v>0.6012499</v>
      </c>
      <c r="E93" s="111">
        <v>9.2529017883875255</v>
      </c>
      <c r="F93" s="112">
        <f>(AW93-BT93)/BT93</f>
        <v>-0.11578947070000005</v>
      </c>
      <c r="G93" s="113">
        <v>163</v>
      </c>
      <c r="H93" s="114">
        <v>200</v>
      </c>
      <c r="I93" s="114">
        <f>IF(AH93="NOK",AG93, IF(AH93="EUR", _xlfn.XLOOKUP(C93,'Exchange rates'!$A$3:$A$16,'Exchange rates'!$B$3:$B$16)*AG93,IF(AH93="SEK", _xlfn.XLOOKUP(C93,'Exchange rates'!$A$3:$A$16,'Exchange rates'!$C$3:$C$16)*Dataset!AG93,_xlfn.XLOOKUP(Dataset!C93,'Exchange rates'!$A$3:$A$16,'Exchange rates'!$D$3:$D$16)*Dataset!AG93)))</f>
        <v>5</v>
      </c>
      <c r="J93" s="115">
        <f t="shared" si="3"/>
        <v>-0.12098947070000005</v>
      </c>
      <c r="K93" s="112">
        <f>IF(AU93="NORWAY",_xlfn.XLOOKUP(B93,'Oslo OBX Historical Data'!$A$2:$A$3477,'Oslo OBX Historical Data'!$G$2:$G$3477),IF(AU93="FINLAND",_xlfn.XLOOKUP(B93,'OMX Helsinki Historical Data'!$A$2:$A$3479,'OMX Helsinki Historical Data'!$G$2:$G$3479),IF(AU93="DENMARK",_xlfn.XLOOKUP(B93,'OMX Copenhagen All shares Histo'!$A$2:$A$3461,'OMX Copenhagen All shares Histo'!$G$2:$G$3461),_xlfn.XLOOKUP(Dataset!B93,'OMX Stockholm Historical Data'!$A$2:$A$3477,'OMX Stockholm Historical Data'!$G$2:$G$3477))))</f>
        <v>5.1999999999999998E-3</v>
      </c>
      <c r="L93" s="116">
        <v>1</v>
      </c>
      <c r="M93" s="116">
        <f>IF($AI93=M$1,1,0)</f>
        <v>0</v>
      </c>
      <c r="N93" s="116">
        <f>IF($AI93=N$1,1,0)</f>
        <v>0</v>
      </c>
      <c r="O93" s="116">
        <f>IF($AI93=O$1,1,0)</f>
        <v>0</v>
      </c>
      <c r="P93" s="116">
        <f>IF($AI93=P$1,1,0)</f>
        <v>0</v>
      </c>
      <c r="Q93" s="116">
        <f>IF($AI93=Q$1,1,0)</f>
        <v>0</v>
      </c>
      <c r="R93" s="116">
        <f>IF($AI93=R$1,1,0)</f>
        <v>0</v>
      </c>
      <c r="S93" s="116">
        <f>IF($AI93=S$1,1,0)</f>
        <v>0</v>
      </c>
      <c r="T93" s="39">
        <f>IF($AI93=T$1,1,0)</f>
        <v>1</v>
      </c>
      <c r="AG93" s="2">
        <v>5</v>
      </c>
      <c r="AH93" t="str">
        <f>IF(AU93="NORWAY","NOK",IF(AU93="FINLAND","EUR",IF(AU93="SWEDEN","SEK","DKK")))</f>
        <v>NOK</v>
      </c>
      <c r="AI93" t="s">
        <v>74</v>
      </c>
      <c r="AN93" t="str">
        <f>IF(D93&gt;=0,"1","0")</f>
        <v>1</v>
      </c>
      <c r="AO93" s="5">
        <f>IF(AX93&lt;&gt;"",G93/H93,"")</f>
        <v>0.81499999999999995</v>
      </c>
      <c r="AP93">
        <f>A93-1</f>
        <v>28</v>
      </c>
      <c r="AS93">
        <f>_xlfn.XLOOKUP(C93,'Company age'!$A$2:$A$15,'Company age'!$B$2:$B$15)</f>
        <v>9</v>
      </c>
      <c r="AU93" t="s">
        <v>44</v>
      </c>
      <c r="AW93" s="3">
        <f>BT93*(1+BV93)</f>
        <v>4.4210526464999997</v>
      </c>
      <c r="AX93">
        <v>163</v>
      </c>
      <c r="BC93">
        <f ca="1">ROUND(NORMINV(RAND(),$BA$5,500),0)</f>
        <v>1735</v>
      </c>
      <c r="BH93" s="2">
        <v>1.0526316170000001</v>
      </c>
      <c r="BI93" s="2">
        <v>-11.57894707</v>
      </c>
      <c r="BJ93" s="2">
        <v>-12</v>
      </c>
      <c r="BL93" t="s">
        <v>1022</v>
      </c>
      <c r="BM93" t="s">
        <v>1023</v>
      </c>
      <c r="BN93" t="s">
        <v>44</v>
      </c>
      <c r="BO93" t="s">
        <v>74</v>
      </c>
      <c r="BP93" t="s">
        <v>25</v>
      </c>
      <c r="BQ93" t="s">
        <v>54</v>
      </c>
      <c r="BR93" t="s">
        <v>27</v>
      </c>
      <c r="BS93" s="2">
        <v>200</v>
      </c>
      <c r="BT93" s="2">
        <v>5</v>
      </c>
      <c r="BU93" s="5">
        <f t="shared" si="2"/>
        <v>1.0526316170000001E-2</v>
      </c>
      <c r="BV93" s="5">
        <f t="shared" si="2"/>
        <v>-0.11578947069999999</v>
      </c>
      <c r="BW93" s="5">
        <f t="shared" si="2"/>
        <v>-0.12</v>
      </c>
      <c r="BX93" s="2"/>
      <c r="BY93" s="2"/>
      <c r="BZ93" s="2"/>
      <c r="CA93" s="2">
        <v>268.36</v>
      </c>
    </row>
    <row r="94" spans="1:79" x14ac:dyDescent="0.15">
      <c r="A94" s="107">
        <v>29</v>
      </c>
      <c r="B94" s="108">
        <v>39204</v>
      </c>
      <c r="C94" s="109">
        <v>2007</v>
      </c>
      <c r="D94" s="110">
        <f>_xlfn.XLOOKUP(AP94,'Sentiment index'!$E$2:$E$169,'Sentiment index'!$A$2:$A$169)</f>
        <v>0.6012499</v>
      </c>
      <c r="E94" s="111">
        <v>8.9791739470550205</v>
      </c>
      <c r="F94" s="112">
        <f>(AW94-BT94)/BT94</f>
        <v>0.37234043120000021</v>
      </c>
      <c r="G94" s="113">
        <v>970.67378801273458</v>
      </c>
      <c r="H94" s="114">
        <v>5.71455</v>
      </c>
      <c r="I94" s="114">
        <f>IF(AH94="NOK",AG94, IF(AH94="EUR", _xlfn.XLOOKUP(C94,'Exchange rates'!$A$3:$A$16,'Exchange rates'!$B$3:$B$16)*AG94,IF(AH94="SEK", _xlfn.XLOOKUP(C94,'Exchange rates'!$A$3:$A$16,'Exchange rates'!$C$3:$C$16)*Dataset!AG94,_xlfn.XLOOKUP(Dataset!C94,'Exchange rates'!$A$3:$A$16,'Exchange rates'!$D$3:$D$16)*Dataset!AG94)))</f>
        <v>1.3000574999999999</v>
      </c>
      <c r="J94" s="115">
        <f t="shared" si="3"/>
        <v>0.36614043120000023</v>
      </c>
      <c r="K94" s="112">
        <f>IF(AU94="NORWAY",_xlfn.XLOOKUP(B94,'Oslo OBX Historical Data'!$A$2:$A$3477,'Oslo OBX Historical Data'!$G$2:$G$3477),IF(AU94="FINLAND",_xlfn.XLOOKUP(B94,'OMX Helsinki Historical Data'!$A$2:$A$3479,'OMX Helsinki Historical Data'!$G$2:$G$3479),IF(AU94="DENMARK",_xlfn.XLOOKUP(B94,'OMX Copenhagen All shares Histo'!$A$2:$A$3461,'OMX Copenhagen All shares Histo'!$G$2:$G$3461),_xlfn.XLOOKUP(Dataset!B94,'OMX Stockholm Historical Data'!$A$2:$A$3477,'OMX Stockholm Historical Data'!$G$2:$G$3477))))</f>
        <v>6.1999999999999998E-3</v>
      </c>
      <c r="L94" s="116">
        <v>1</v>
      </c>
      <c r="M94" s="116">
        <f>IF($AI94=M$1,1,0)</f>
        <v>0</v>
      </c>
      <c r="N94" s="116">
        <f>IF($AI94=N$1,1,0)</f>
        <v>0</v>
      </c>
      <c r="O94" s="116">
        <f>IF($AI94=O$1,1,0)</f>
        <v>1</v>
      </c>
      <c r="P94" s="116">
        <f>IF($AI94=P$1,1,0)</f>
        <v>0</v>
      </c>
      <c r="Q94" s="116">
        <f>IF($AI94=Q$1,1,0)</f>
        <v>0</v>
      </c>
      <c r="R94" s="116">
        <f>IF($AI94=R$1,1,0)</f>
        <v>0</v>
      </c>
      <c r="S94" s="116">
        <f>IF($AI94=S$1,1,0)</f>
        <v>0</v>
      </c>
      <c r="T94" s="39">
        <f>IF($AI94=T$1,1,0)</f>
        <v>0</v>
      </c>
      <c r="AG94" s="2">
        <v>1.5</v>
      </c>
      <c r="AH94" t="str">
        <f>IF(AU94="NORWAY","NOK",IF(AU94="FINLAND","EUR",IF(AU94="SWEDEN","SEK","DKK")))</f>
        <v>SEK</v>
      </c>
      <c r="AI94" t="s">
        <v>45</v>
      </c>
      <c r="AN94" t="str">
        <f>IF(D94&gt;=0,"1","0")</f>
        <v>1</v>
      </c>
      <c r="AO94" s="5" t="str">
        <f>IF(AX94&lt;&gt;"",G94/H94,"")</f>
        <v/>
      </c>
      <c r="AP94">
        <f>A94-1</f>
        <v>28</v>
      </c>
      <c r="AS94">
        <f>_xlfn.XLOOKUP(C94,'Company age'!$A$2:$A$15,'Company age'!$B$2:$B$15)</f>
        <v>9</v>
      </c>
      <c r="AU94" t="s">
        <v>80</v>
      </c>
      <c r="AW94" s="3">
        <f>BT94*(1+BV94)</f>
        <v>2.0585106468000003</v>
      </c>
      <c r="BC94">
        <f ca="1">ROUND(NORMINV(RAND(),$BA$5,500),0)</f>
        <v>2323</v>
      </c>
      <c r="BH94" s="2">
        <v>28.368793490000002</v>
      </c>
      <c r="BI94" s="2">
        <v>37.234043120000003</v>
      </c>
      <c r="BJ94" s="2">
        <v>33.333332059999996</v>
      </c>
      <c r="BL94" t="s">
        <v>2050</v>
      </c>
      <c r="BM94" t="s">
        <v>2051</v>
      </c>
      <c r="BN94" t="s">
        <v>80</v>
      </c>
      <c r="BO94" t="s">
        <v>45</v>
      </c>
      <c r="BP94" t="s">
        <v>25</v>
      </c>
      <c r="BQ94" t="s">
        <v>54</v>
      </c>
      <c r="BR94" t="s">
        <v>27</v>
      </c>
      <c r="BS94" s="2">
        <v>5.71455</v>
      </c>
      <c r="BT94" s="2">
        <v>1.5</v>
      </c>
      <c r="BU94" s="5">
        <f t="shared" si="2"/>
        <v>0.28368793489999999</v>
      </c>
      <c r="BV94" s="5">
        <f t="shared" si="2"/>
        <v>0.37234043120000004</v>
      </c>
      <c r="BW94" s="5">
        <f t="shared" si="2"/>
        <v>0.33333332059999998</v>
      </c>
      <c r="BX94" s="2"/>
      <c r="BY94" s="2"/>
      <c r="BZ94" s="2"/>
      <c r="CA94" s="2">
        <v>4.8339999999999996</v>
      </c>
    </row>
    <row r="95" spans="1:79" x14ac:dyDescent="0.15">
      <c r="A95" s="107">
        <v>29</v>
      </c>
      <c r="B95" s="108">
        <v>39210</v>
      </c>
      <c r="C95" s="109">
        <v>2007</v>
      </c>
      <c r="D95" s="110">
        <f>_xlfn.XLOOKUP(AP95,'Sentiment index'!$E$2:$E$169,'Sentiment index'!$A$2:$A$169)</f>
        <v>0.6012499</v>
      </c>
      <c r="E95" s="111">
        <v>7.0872526009785419</v>
      </c>
      <c r="F95" s="112">
        <f>(AW95-BT95)/BT95</f>
        <v>0.20689655299999998</v>
      </c>
      <c r="G95" s="113">
        <v>1763</v>
      </c>
      <c r="H95" s="114">
        <v>101.4</v>
      </c>
      <c r="I95" s="114">
        <f>IF(AH95="NOK",AG95, IF(AH95="EUR", _xlfn.XLOOKUP(C95,'Exchange rates'!$A$3:$A$16,'Exchange rates'!$B$3:$B$16)*AG95,IF(AH95="SEK", _xlfn.XLOOKUP(C95,'Exchange rates'!$A$3:$A$16,'Exchange rates'!$C$3:$C$16)*Dataset!AG95,_xlfn.XLOOKUP(Dataset!C95,'Exchange rates'!$A$3:$A$16,'Exchange rates'!$D$3:$D$16)*Dataset!AG95)))</f>
        <v>39</v>
      </c>
      <c r="J95" s="115">
        <f t="shared" si="3"/>
        <v>0.20209655299999998</v>
      </c>
      <c r="K95" s="112">
        <f>IF(AU95="NORWAY",_xlfn.XLOOKUP(B95,'Oslo OBX Historical Data'!$A$2:$A$3477,'Oslo OBX Historical Data'!$G$2:$G$3477),IF(AU95="FINLAND",_xlfn.XLOOKUP(B95,'OMX Helsinki Historical Data'!$A$2:$A$3479,'OMX Helsinki Historical Data'!$G$2:$G$3479),IF(AU95="DENMARK",_xlfn.XLOOKUP(B95,'OMX Copenhagen All shares Histo'!$A$2:$A$3461,'OMX Copenhagen All shares Histo'!$G$2:$G$3461),_xlfn.XLOOKUP(Dataset!B95,'OMX Stockholm Historical Data'!$A$2:$A$3477,'OMX Stockholm Historical Data'!$G$2:$G$3477))))</f>
        <v>4.7999999999999996E-3</v>
      </c>
      <c r="L95" s="116">
        <v>1</v>
      </c>
      <c r="M95" s="116">
        <f>IF($AI95=M$1,1,0)</f>
        <v>0</v>
      </c>
      <c r="N95" s="116">
        <f>IF($AI95=N$1,1,0)</f>
        <v>0</v>
      </c>
      <c r="O95" s="116">
        <f>IF($AI95=O$1,1,0)</f>
        <v>0</v>
      </c>
      <c r="P95" s="116">
        <f>IF($AI95=P$1,1,0)</f>
        <v>0</v>
      </c>
      <c r="Q95" s="116">
        <f>IF($AI95=Q$1,1,0)</f>
        <v>1</v>
      </c>
      <c r="R95" s="116">
        <f>IF($AI95=R$1,1,0)</f>
        <v>0</v>
      </c>
      <c r="S95" s="116">
        <f>IF($AI95=S$1,1,0)</f>
        <v>0</v>
      </c>
      <c r="T95" s="39">
        <f>IF($AI95=T$1,1,0)</f>
        <v>0</v>
      </c>
      <c r="AG95" s="2">
        <v>39</v>
      </c>
      <c r="AH95" t="str">
        <f>IF(AU95="NORWAY","NOK",IF(AU95="FINLAND","EUR",IF(AU95="SWEDEN","SEK","DKK")))</f>
        <v>NOK</v>
      </c>
      <c r="AI95" t="s">
        <v>32</v>
      </c>
      <c r="AN95" t="str">
        <f>IF(D95&gt;=0,"1","0")</f>
        <v>1</v>
      </c>
      <c r="AO95" s="5">
        <f>IF(AX95&lt;&gt;"",G95/H95,"")</f>
        <v>17.386587771203153</v>
      </c>
      <c r="AP95">
        <f>A95-1</f>
        <v>28</v>
      </c>
      <c r="AS95">
        <f>_xlfn.XLOOKUP(C95,'Company age'!$A$2:$A$15,'Company age'!$B$2:$B$15)</f>
        <v>9</v>
      </c>
      <c r="AU95" t="s">
        <v>44</v>
      </c>
      <c r="AW95" s="3">
        <f>BT95*(1+BV95)</f>
        <v>47.068965566999999</v>
      </c>
      <c r="AX95">
        <v>1763</v>
      </c>
      <c r="BC95">
        <f ca="1">ROUND(NORMINV(RAND(),$BA$5,500),0)</f>
        <v>1568</v>
      </c>
      <c r="BH95" s="2">
        <v>17.931034090000001</v>
      </c>
      <c r="BI95" s="2">
        <v>20.689655299999998</v>
      </c>
      <c r="BJ95" s="2">
        <v>22.413793559999998</v>
      </c>
      <c r="BL95" t="s">
        <v>1227</v>
      </c>
      <c r="BM95" t="s">
        <v>1228</v>
      </c>
      <c r="BN95" t="s">
        <v>44</v>
      </c>
      <c r="BO95" t="s">
        <v>32</v>
      </c>
      <c r="BP95" t="s">
        <v>25</v>
      </c>
      <c r="BQ95" t="s">
        <v>54</v>
      </c>
      <c r="BR95" t="s">
        <v>27</v>
      </c>
      <c r="BS95" s="2">
        <v>101.4</v>
      </c>
      <c r="BT95" s="2">
        <v>39</v>
      </c>
      <c r="BU95" s="5">
        <f t="shared" si="2"/>
        <v>0.1793103409</v>
      </c>
      <c r="BV95" s="5">
        <f t="shared" si="2"/>
        <v>0.20689655299999998</v>
      </c>
      <c r="BW95" s="5">
        <f t="shared" si="2"/>
        <v>0.22413793559999998</v>
      </c>
      <c r="BX95" s="2">
        <v>593.6</v>
      </c>
      <c r="BY95" s="2">
        <v>1440</v>
      </c>
      <c r="BZ95" s="2">
        <v>599</v>
      </c>
      <c r="CA95" s="2">
        <v>0</v>
      </c>
    </row>
    <row r="96" spans="1:79" x14ac:dyDescent="0.15">
      <c r="A96" s="107">
        <v>29</v>
      </c>
      <c r="B96" s="108">
        <v>39212</v>
      </c>
      <c r="C96" s="109">
        <v>2007</v>
      </c>
      <c r="D96" s="110">
        <f>_xlfn.XLOOKUP(AP96,'Sentiment index'!$E$2:$E$169,'Sentiment index'!$A$2:$A$169)</f>
        <v>0.6012499</v>
      </c>
      <c r="E96" s="111">
        <v>9.128991486915945</v>
      </c>
      <c r="F96" s="112">
        <f>(AW96-BT96)/BT96</f>
        <v>0.22500000000000001</v>
      </c>
      <c r="G96" s="113">
        <v>2</v>
      </c>
      <c r="H96" s="114">
        <v>610.30799999999999</v>
      </c>
      <c r="I96" s="114">
        <f>IF(AH96="NOK",AG96, IF(AH96="EUR", _xlfn.XLOOKUP(C96,'Exchange rates'!$A$3:$A$16,'Exchange rates'!$B$3:$B$16)*AG96,IF(AH96="SEK", _xlfn.XLOOKUP(C96,'Exchange rates'!$A$3:$A$16,'Exchange rates'!$C$3:$C$16)*Dataset!AG96,_xlfn.XLOOKUP(Dataset!C96,'Exchange rates'!$A$3:$A$16,'Exchange rates'!$D$3:$D$16)*Dataset!AG96)))</f>
        <v>40</v>
      </c>
      <c r="J96" s="115">
        <f t="shared" si="3"/>
        <v>0.22600000000000001</v>
      </c>
      <c r="K96" s="112">
        <f>IF(AU96="NORWAY",_xlfn.XLOOKUP(B96,'Oslo OBX Historical Data'!$A$2:$A$3477,'Oslo OBX Historical Data'!$G$2:$G$3477),IF(AU96="FINLAND",_xlfn.XLOOKUP(B96,'OMX Helsinki Historical Data'!$A$2:$A$3479,'OMX Helsinki Historical Data'!$G$2:$G$3479),IF(AU96="DENMARK",_xlfn.XLOOKUP(B96,'OMX Copenhagen All shares Histo'!$A$2:$A$3461,'OMX Copenhagen All shares Histo'!$G$2:$G$3461),_xlfn.XLOOKUP(Dataset!B96,'OMX Stockholm Historical Data'!$A$2:$A$3477,'OMX Stockholm Historical Data'!$G$2:$G$3477))))</f>
        <v>-1E-3</v>
      </c>
      <c r="L96" s="116">
        <v>1</v>
      </c>
      <c r="M96" s="116">
        <f>IF($AI96=M$1,1,0)</f>
        <v>0</v>
      </c>
      <c r="N96" s="116">
        <f>IF($AI96=N$1,1,0)</f>
        <v>0</v>
      </c>
      <c r="O96" s="116">
        <f>IF($AI96=O$1,1,0)</f>
        <v>0</v>
      </c>
      <c r="P96" s="116">
        <f>IF($AI96=P$1,1,0)</f>
        <v>0</v>
      </c>
      <c r="Q96" s="116">
        <f>IF($AI96=Q$1,1,0)</f>
        <v>0</v>
      </c>
      <c r="R96" s="116">
        <f>IF($AI96=R$1,1,0)</f>
        <v>0</v>
      </c>
      <c r="S96" s="116">
        <f>IF($AI96=S$1,1,0)</f>
        <v>0</v>
      </c>
      <c r="T96" s="39">
        <f>IF($AI96=T$1,1,0)</f>
        <v>1</v>
      </c>
      <c r="AG96" s="2">
        <v>40</v>
      </c>
      <c r="AH96" t="str">
        <f>IF(AU96="NORWAY","NOK",IF(AU96="FINLAND","EUR",IF(AU96="SWEDEN","SEK","DKK")))</f>
        <v>NOK</v>
      </c>
      <c r="AI96" t="s">
        <v>74</v>
      </c>
      <c r="AN96" t="str">
        <f>IF(D96&gt;=0,"1","0")</f>
        <v>1</v>
      </c>
      <c r="AO96" s="5">
        <f>IF(AX96&lt;&gt;"",G96/H96,"")</f>
        <v>3.2770338910845017E-3</v>
      </c>
      <c r="AP96">
        <f>A96-1</f>
        <v>28</v>
      </c>
      <c r="AS96">
        <f>_xlfn.XLOOKUP(C96,'Company age'!$A$2:$A$15,'Company age'!$B$2:$B$15)</f>
        <v>9</v>
      </c>
      <c r="AU96" t="s">
        <v>44</v>
      </c>
      <c r="AW96" s="3">
        <f>BT96*(1+BV96)</f>
        <v>49</v>
      </c>
      <c r="AX96">
        <v>2</v>
      </c>
      <c r="BC96">
        <f ca="1">ROUND(NORMINV(RAND(),$BA$5,500),0)</f>
        <v>297</v>
      </c>
      <c r="BH96" s="2">
        <v>50</v>
      </c>
      <c r="BI96" s="2">
        <v>22.5</v>
      </c>
      <c r="BJ96" s="2">
        <v>15</v>
      </c>
      <c r="BL96" t="s">
        <v>609</v>
      </c>
      <c r="BM96" t="s">
        <v>610</v>
      </c>
      <c r="BN96" t="s">
        <v>44</v>
      </c>
      <c r="BO96" t="s">
        <v>74</v>
      </c>
      <c r="BP96" t="s">
        <v>25</v>
      </c>
      <c r="BQ96" t="s">
        <v>75</v>
      </c>
      <c r="BR96" t="s">
        <v>27</v>
      </c>
      <c r="BS96" s="2">
        <v>610.30799999999999</v>
      </c>
      <c r="BT96" s="2">
        <v>40</v>
      </c>
      <c r="BU96" s="5">
        <f t="shared" si="2"/>
        <v>0.5</v>
      </c>
      <c r="BV96" s="5">
        <f t="shared" si="2"/>
        <v>0.22500000000000001</v>
      </c>
      <c r="BW96" s="5">
        <f t="shared" si="2"/>
        <v>0.15</v>
      </c>
      <c r="BX96" s="2"/>
      <c r="BY96" s="2"/>
      <c r="BZ96" s="2"/>
      <c r="CA96" s="2">
        <v>30.4574</v>
      </c>
    </row>
    <row r="97" spans="1:79" x14ac:dyDescent="0.15">
      <c r="A97" s="107">
        <v>29</v>
      </c>
      <c r="B97" s="108">
        <v>39213</v>
      </c>
      <c r="C97" s="109">
        <v>2007</v>
      </c>
      <c r="D97" s="110">
        <f>_xlfn.XLOOKUP(AP97,'Sentiment index'!$E$2:$E$169,'Sentiment index'!$A$2:$A$169)</f>
        <v>0.6012499</v>
      </c>
      <c r="E97" s="111">
        <v>14.078433687858013</v>
      </c>
      <c r="F97" s="112">
        <f>(AW97-BT97)/BT97</f>
        <v>3.8095238209999917E-2</v>
      </c>
      <c r="G97" s="113">
        <v>820.94234170143773</v>
      </c>
      <c r="H97" s="114">
        <v>578.25900000000001</v>
      </c>
      <c r="I97" s="114">
        <f>IF(AH97="NOK",AG97, IF(AH97="EUR", _xlfn.XLOOKUP(C97,'Exchange rates'!$A$3:$A$16,'Exchange rates'!$B$3:$B$16)*AG97,IF(AH97="SEK", _xlfn.XLOOKUP(C97,'Exchange rates'!$A$3:$A$16,'Exchange rates'!$C$3:$C$16)*Dataset!AG97,_xlfn.XLOOKUP(Dataset!C97,'Exchange rates'!$A$3:$A$16,'Exchange rates'!$D$3:$D$16)*Dataset!AG97)))</f>
        <v>881.76681999999994</v>
      </c>
      <c r="J97" s="115">
        <f t="shared" si="3"/>
        <v>4.2995238209999918E-2</v>
      </c>
      <c r="K97" s="112">
        <f>IF(AU97="NORWAY",_xlfn.XLOOKUP(B97,'Oslo OBX Historical Data'!$A$2:$A$3477,'Oslo OBX Historical Data'!$G$2:$G$3477),IF(AU97="FINLAND",_xlfn.XLOOKUP(B97,'OMX Helsinki Historical Data'!$A$2:$A$3479,'OMX Helsinki Historical Data'!$G$2:$G$3479),IF(AU97="DENMARK",_xlfn.XLOOKUP(B97,'OMX Copenhagen All shares Histo'!$A$2:$A$3461,'OMX Copenhagen All shares Histo'!$G$2:$G$3461),_xlfn.XLOOKUP(Dataset!B97,'OMX Stockholm Historical Data'!$A$2:$A$3477,'OMX Stockholm Historical Data'!$G$2:$G$3477))))</f>
        <v>-4.8999999999999998E-3</v>
      </c>
      <c r="L97" s="116">
        <v>1</v>
      </c>
      <c r="M97" s="116">
        <f>IF($AI97=M$1,1,0)</f>
        <v>0</v>
      </c>
      <c r="N97" s="116">
        <f>IF($AI97=N$1,1,0)</f>
        <v>0</v>
      </c>
      <c r="O97" s="116">
        <f>IF($AI97=O$1,1,0)</f>
        <v>0</v>
      </c>
      <c r="P97" s="116">
        <f>IF($AI97=P$1,1,0)</f>
        <v>0</v>
      </c>
      <c r="Q97" s="116">
        <f>IF($AI97=Q$1,1,0)</f>
        <v>0</v>
      </c>
      <c r="R97" s="116">
        <f>IF($AI97=R$1,1,0)</f>
        <v>0</v>
      </c>
      <c r="S97" s="116">
        <f>IF($AI97=S$1,1,0)</f>
        <v>0</v>
      </c>
      <c r="T97" s="39">
        <f>IF($AI97=T$1,1,0)</f>
        <v>1</v>
      </c>
      <c r="AG97" s="2">
        <v>110</v>
      </c>
      <c r="AH97" t="str">
        <f>IF(AU97="NORWAY","NOK",IF(AU97="FINLAND","EUR",IF(AU97="SWEDEN","SEK","DKK")))</f>
        <v>EUR</v>
      </c>
      <c r="AI97" t="s">
        <v>74</v>
      </c>
      <c r="AN97" t="str">
        <f>IF(D97&gt;=0,"1","0")</f>
        <v>1</v>
      </c>
      <c r="AO97" s="5" t="str">
        <f>IF(AX97&lt;&gt;"",G97/H97,"")</f>
        <v/>
      </c>
      <c r="AP97">
        <f>A97-1</f>
        <v>28</v>
      </c>
      <c r="AS97">
        <f>_xlfn.XLOOKUP(C97,'Company age'!$A$2:$A$15,'Company age'!$B$2:$B$15)</f>
        <v>9</v>
      </c>
      <c r="AU97" t="s">
        <v>64</v>
      </c>
      <c r="AW97" s="3">
        <f>BT97*(1+BV97)</f>
        <v>114.19047620309999</v>
      </c>
      <c r="BC97">
        <f ca="1">ROUND(NORMINV(RAND(),$BA$5,500),0)</f>
        <v>1053</v>
      </c>
      <c r="BH97" s="2">
        <v>2.380952358</v>
      </c>
      <c r="BI97" s="2">
        <v>3.809523821</v>
      </c>
      <c r="BJ97" s="2">
        <v>3.809523821</v>
      </c>
      <c r="BL97" t="s">
        <v>637</v>
      </c>
      <c r="BM97" t="s">
        <v>638</v>
      </c>
      <c r="BN97" t="s">
        <v>64</v>
      </c>
      <c r="BO97" t="s">
        <v>74</v>
      </c>
      <c r="BP97" t="s">
        <v>25</v>
      </c>
      <c r="BQ97" t="s">
        <v>639</v>
      </c>
      <c r="BR97" t="s">
        <v>27</v>
      </c>
      <c r="BS97" s="2">
        <v>578.25900000000001</v>
      </c>
      <c r="BT97" s="2">
        <v>110</v>
      </c>
      <c r="BU97" s="5">
        <f t="shared" si="2"/>
        <v>2.3809523580000002E-2</v>
      </c>
      <c r="BV97" s="5">
        <f t="shared" si="2"/>
        <v>3.809523821E-2</v>
      </c>
      <c r="BW97" s="5">
        <f t="shared" si="2"/>
        <v>3.809523821E-2</v>
      </c>
      <c r="BX97" s="2"/>
      <c r="BY97" s="2"/>
      <c r="BZ97" s="2"/>
      <c r="CA97" s="2">
        <v>88</v>
      </c>
    </row>
    <row r="98" spans="1:79" x14ac:dyDescent="0.15">
      <c r="A98" s="107">
        <v>29</v>
      </c>
      <c r="B98" s="108">
        <v>39218</v>
      </c>
      <c r="C98" s="109">
        <v>2007</v>
      </c>
      <c r="D98" s="110">
        <f>_xlfn.XLOOKUP(AP98,'Sentiment index'!$E$2:$E$169,'Sentiment index'!$A$2:$A$169)</f>
        <v>0.6012499</v>
      </c>
      <c r="E98" s="111">
        <v>9.5059952639577432</v>
      </c>
      <c r="F98" s="112">
        <f>(AW98-BT98)/BT98</f>
        <v>7.777777672000015E-2</v>
      </c>
      <c r="G98" s="113">
        <v>2169</v>
      </c>
      <c r="H98" s="114">
        <v>630.58000000000004</v>
      </c>
      <c r="I98" s="114">
        <f>IF(AH98="NOK",AG98, IF(AH98="EUR", _xlfn.XLOOKUP(C98,'Exchange rates'!$A$3:$A$16,'Exchange rates'!$B$3:$B$16)*AG98,IF(AH98="SEK", _xlfn.XLOOKUP(C98,'Exchange rates'!$A$3:$A$16,'Exchange rates'!$C$3:$C$16)*Dataset!AG98,_xlfn.XLOOKUP(Dataset!C98,'Exchange rates'!$A$3:$A$16,'Exchange rates'!$D$3:$D$16)*Dataset!AG98)))</f>
        <v>75.403334999999998</v>
      </c>
      <c r="J98" s="115">
        <f t="shared" si="3"/>
        <v>7.5977776720000154E-2</v>
      </c>
      <c r="K98" s="112">
        <f>IF(AU98="NORWAY",_xlfn.XLOOKUP(B98,'Oslo OBX Historical Data'!$A$2:$A$3477,'Oslo OBX Historical Data'!$G$2:$G$3477),IF(AU98="FINLAND",_xlfn.XLOOKUP(B98,'OMX Helsinki Historical Data'!$A$2:$A$3479,'OMX Helsinki Historical Data'!$G$2:$G$3479),IF(AU98="DENMARK",_xlfn.XLOOKUP(B98,'OMX Copenhagen All shares Histo'!$A$2:$A$3461,'OMX Copenhagen All shares Histo'!$G$2:$G$3461),_xlfn.XLOOKUP(Dataset!B98,'OMX Stockholm Historical Data'!$A$2:$A$3477,'OMX Stockholm Historical Data'!$G$2:$G$3477))))</f>
        <v>1.8E-3</v>
      </c>
      <c r="L98" s="116">
        <v>1</v>
      </c>
      <c r="M98" s="116">
        <f>IF($AI98=M$1,1,0)</f>
        <v>0</v>
      </c>
      <c r="N98" s="116">
        <f>IF($AI98=N$1,1,0)</f>
        <v>1</v>
      </c>
      <c r="O98" s="116">
        <f>IF($AI98=O$1,1,0)</f>
        <v>0</v>
      </c>
      <c r="P98" s="116">
        <f>IF($AI98=P$1,1,0)</f>
        <v>0</v>
      </c>
      <c r="Q98" s="116">
        <f>IF($AI98=Q$1,1,0)</f>
        <v>0</v>
      </c>
      <c r="R98" s="116">
        <f>IF($AI98=R$1,1,0)</f>
        <v>0</v>
      </c>
      <c r="S98" s="116">
        <f>IF($AI98=S$1,1,0)</f>
        <v>0</v>
      </c>
      <c r="T98" s="39">
        <f>IF($AI98=T$1,1,0)</f>
        <v>0</v>
      </c>
      <c r="AG98" s="2">
        <v>87</v>
      </c>
      <c r="AH98" t="str">
        <f>IF(AU98="NORWAY","NOK",IF(AU98="FINLAND","EUR",IF(AU98="SWEDEN","SEK","DKK")))</f>
        <v>SEK</v>
      </c>
      <c r="AI98" t="s">
        <v>96</v>
      </c>
      <c r="AN98" t="str">
        <f>IF(D98&gt;=0,"1","0")</f>
        <v>1</v>
      </c>
      <c r="AO98" s="5">
        <f>IF(AX98&lt;&gt;"",G98/H98,"")</f>
        <v>3.4396904437184812</v>
      </c>
      <c r="AP98">
        <f>A98-1</f>
        <v>28</v>
      </c>
      <c r="AS98">
        <f>_xlfn.XLOOKUP(C98,'Company age'!$A$2:$A$15,'Company age'!$B$2:$B$15)</f>
        <v>9</v>
      </c>
      <c r="AU98" t="s">
        <v>80</v>
      </c>
      <c r="AW98" s="3">
        <f>BT98*(1+BV98)</f>
        <v>93.766666574640013</v>
      </c>
      <c r="AX98">
        <v>2169</v>
      </c>
      <c r="BC98">
        <f ca="1">ROUND(NORMINV(RAND(),$BA$5,500),0)</f>
        <v>831</v>
      </c>
      <c r="BH98" s="2">
        <v>11.11111069</v>
      </c>
      <c r="BI98" s="2">
        <v>7.777777672</v>
      </c>
      <c r="BJ98" s="2">
        <v>0.74074071649999995</v>
      </c>
      <c r="BL98" t="s">
        <v>599</v>
      </c>
      <c r="BM98" t="s">
        <v>600</v>
      </c>
      <c r="BN98" t="s">
        <v>80</v>
      </c>
      <c r="BO98" t="s">
        <v>96</v>
      </c>
      <c r="BP98" t="s">
        <v>25</v>
      </c>
      <c r="BQ98" t="s">
        <v>601</v>
      </c>
      <c r="BR98" t="s">
        <v>27</v>
      </c>
      <c r="BS98" s="2">
        <v>630.58000000000004</v>
      </c>
      <c r="BT98" s="2">
        <v>87</v>
      </c>
      <c r="BU98" s="5">
        <f t="shared" si="2"/>
        <v>0.11111110690000001</v>
      </c>
      <c r="BV98" s="5">
        <f t="shared" si="2"/>
        <v>7.7777776719999997E-2</v>
      </c>
      <c r="BW98" s="5">
        <f t="shared" si="2"/>
        <v>7.4074071649999993E-3</v>
      </c>
      <c r="BX98" s="2">
        <v>197</v>
      </c>
      <c r="BY98" s="2">
        <v>634.48278809999999</v>
      </c>
      <c r="BZ98" s="2">
        <v>193.5</v>
      </c>
      <c r="CA98" s="2">
        <v>0</v>
      </c>
    </row>
    <row r="99" spans="1:79" x14ac:dyDescent="0.15">
      <c r="A99" s="107">
        <v>29</v>
      </c>
      <c r="B99" s="108">
        <v>39227</v>
      </c>
      <c r="C99" s="109">
        <v>2007</v>
      </c>
      <c r="D99" s="110">
        <f>_xlfn.XLOOKUP(AP99,'Sentiment index'!$E$2:$E$169,'Sentiment index'!$A$2:$A$169)</f>
        <v>0.6012499</v>
      </c>
      <c r="E99" s="111">
        <v>7.8000569270941256</v>
      </c>
      <c r="F99" s="112">
        <f>(AW99-BT99)/BT99</f>
        <v>0</v>
      </c>
      <c r="G99" s="113">
        <v>840.03821818499864</v>
      </c>
      <c r="H99" s="114">
        <v>438.28899999999999</v>
      </c>
      <c r="I99" s="114">
        <f>IF(AH99="NOK",AG99, IF(AH99="EUR", _xlfn.XLOOKUP(C99,'Exchange rates'!$A$3:$A$16,'Exchange rates'!$B$3:$B$16)*AG99,IF(AH99="SEK", _xlfn.XLOOKUP(C99,'Exchange rates'!$A$3:$A$16,'Exchange rates'!$C$3:$C$16)*Dataset!AG99,_xlfn.XLOOKUP(Dataset!C99,'Exchange rates'!$A$3:$A$16,'Exchange rates'!$D$3:$D$16)*Dataset!AG99)))</f>
        <v>14</v>
      </c>
      <c r="J99" s="115">
        <f t="shared" si="3"/>
        <v>4.3E-3</v>
      </c>
      <c r="K99" s="112">
        <f>IF(AU99="NORWAY",_xlfn.XLOOKUP(B99,'Oslo OBX Historical Data'!$A$2:$A$3477,'Oslo OBX Historical Data'!$G$2:$G$3477),IF(AU99="FINLAND",_xlfn.XLOOKUP(B99,'OMX Helsinki Historical Data'!$A$2:$A$3479,'OMX Helsinki Historical Data'!$G$2:$G$3479),IF(AU99="DENMARK",_xlfn.XLOOKUP(B99,'OMX Copenhagen All shares Histo'!$A$2:$A$3461,'OMX Copenhagen All shares Histo'!$G$2:$G$3461),_xlfn.XLOOKUP(Dataset!B99,'OMX Stockholm Historical Data'!$A$2:$A$3477,'OMX Stockholm Historical Data'!$G$2:$G$3477))))</f>
        <v>-4.3E-3</v>
      </c>
      <c r="L99" s="116">
        <v>1</v>
      </c>
      <c r="M99" s="116">
        <f>IF($AI99=M$1,1,0)</f>
        <v>0</v>
      </c>
      <c r="N99" s="116">
        <f>IF($AI99=N$1,1,0)</f>
        <v>0</v>
      </c>
      <c r="O99" s="116">
        <f>IF($AI99=O$1,1,0)</f>
        <v>1</v>
      </c>
      <c r="P99" s="116">
        <f>IF($AI99=P$1,1,0)</f>
        <v>0</v>
      </c>
      <c r="Q99" s="116">
        <f>IF($AI99=Q$1,1,0)</f>
        <v>0</v>
      </c>
      <c r="R99" s="116">
        <f>IF($AI99=R$1,1,0)</f>
        <v>0</v>
      </c>
      <c r="S99" s="116">
        <f>IF($AI99=S$1,1,0)</f>
        <v>0</v>
      </c>
      <c r="T99" s="39">
        <f>IF($AI99=T$1,1,0)</f>
        <v>0</v>
      </c>
      <c r="AG99" s="2">
        <v>14</v>
      </c>
      <c r="AH99" t="str">
        <f>IF(AU99="NORWAY","NOK",IF(AU99="FINLAND","EUR",IF(AU99="SWEDEN","SEK","DKK")))</f>
        <v>NOK</v>
      </c>
      <c r="AI99" t="s">
        <v>45</v>
      </c>
      <c r="AN99" t="str">
        <f>IF(D99&gt;=0,"1","0")</f>
        <v>1</v>
      </c>
      <c r="AO99" s="5" t="str">
        <f>IF(AX99&lt;&gt;"",G99/H99,"")</f>
        <v/>
      </c>
      <c r="AP99">
        <f>A99-1</f>
        <v>28</v>
      </c>
      <c r="AS99">
        <f>_xlfn.XLOOKUP(C99,'Company age'!$A$2:$A$15,'Company age'!$B$2:$B$15)</f>
        <v>9</v>
      </c>
      <c r="AU99" t="s">
        <v>44</v>
      </c>
      <c r="AW99" s="3">
        <f>BT99*(1+BV99)</f>
        <v>14</v>
      </c>
      <c r="BC99">
        <f ca="1">ROUND(NORMINV(RAND(),$BA$5,500),0)</f>
        <v>1404</v>
      </c>
      <c r="BH99" s="2">
        <v>4</v>
      </c>
      <c r="BI99" s="2">
        <v>0</v>
      </c>
      <c r="BJ99" s="2">
        <v>-4</v>
      </c>
      <c r="BL99" t="s">
        <v>759</v>
      </c>
      <c r="BM99" t="s">
        <v>760</v>
      </c>
      <c r="BN99" t="s">
        <v>44</v>
      </c>
      <c r="BO99" t="s">
        <v>45</v>
      </c>
      <c r="BP99" t="s">
        <v>25</v>
      </c>
      <c r="BQ99" t="s">
        <v>75</v>
      </c>
      <c r="BR99" t="s">
        <v>27</v>
      </c>
      <c r="BS99" s="2">
        <v>438.28899999999999</v>
      </c>
      <c r="BT99" s="2">
        <v>14</v>
      </c>
      <c r="BU99" s="5">
        <f t="shared" si="2"/>
        <v>0.04</v>
      </c>
      <c r="BV99" s="5">
        <f t="shared" si="2"/>
        <v>0</v>
      </c>
      <c r="BW99" s="5">
        <f t="shared" si="2"/>
        <v>-0.04</v>
      </c>
      <c r="BX99" s="2">
        <v>120.6</v>
      </c>
      <c r="BY99" s="2">
        <v>700</v>
      </c>
      <c r="BZ99" s="2">
        <v>120.4</v>
      </c>
      <c r="CA99" s="2">
        <v>103.364</v>
      </c>
    </row>
    <row r="100" spans="1:79" x14ac:dyDescent="0.15">
      <c r="A100" s="107">
        <v>29</v>
      </c>
      <c r="B100" s="108">
        <v>39227</v>
      </c>
      <c r="C100" s="109">
        <v>2007</v>
      </c>
      <c r="D100" s="110">
        <f>_xlfn.XLOOKUP(AP100,'Sentiment index'!$E$2:$E$169,'Sentiment index'!$A$2:$A$169)</f>
        <v>0.6012499</v>
      </c>
      <c r="E100" s="111">
        <v>7.8494032379199661</v>
      </c>
      <c r="F100" s="112">
        <f>(AW100-BT100)/BT100</f>
        <v>0.14999998090000019</v>
      </c>
      <c r="G100" s="113">
        <v>58</v>
      </c>
      <c r="H100" s="114">
        <v>350</v>
      </c>
      <c r="I100" s="114">
        <f>IF(AH100="NOK",AG100, IF(AH100="EUR", _xlfn.XLOOKUP(C100,'Exchange rates'!$A$3:$A$16,'Exchange rates'!$B$3:$B$16)*AG100,IF(AH100="SEK", _xlfn.XLOOKUP(C100,'Exchange rates'!$A$3:$A$16,'Exchange rates'!$C$3:$C$16)*Dataset!AG100,_xlfn.XLOOKUP(Dataset!C100,'Exchange rates'!$A$3:$A$16,'Exchange rates'!$D$3:$D$16)*Dataset!AG100)))</f>
        <v>70</v>
      </c>
      <c r="J100" s="115">
        <f t="shared" si="3"/>
        <v>0.15429998090000019</v>
      </c>
      <c r="K100" s="112">
        <f>IF(AU100="NORWAY",_xlfn.XLOOKUP(B100,'Oslo OBX Historical Data'!$A$2:$A$3477,'Oslo OBX Historical Data'!$G$2:$G$3477),IF(AU100="FINLAND",_xlfn.XLOOKUP(B100,'OMX Helsinki Historical Data'!$A$2:$A$3479,'OMX Helsinki Historical Data'!$G$2:$G$3479),IF(AU100="DENMARK",_xlfn.XLOOKUP(B100,'OMX Copenhagen All shares Histo'!$A$2:$A$3461,'OMX Copenhagen All shares Histo'!$G$2:$G$3461),_xlfn.XLOOKUP(Dataset!B100,'OMX Stockholm Historical Data'!$A$2:$A$3477,'OMX Stockholm Historical Data'!$G$2:$G$3477))))</f>
        <v>-4.3E-3</v>
      </c>
      <c r="L100" s="116">
        <v>1</v>
      </c>
      <c r="M100" s="116">
        <f>IF($AI100=M$1,1,0)</f>
        <v>1</v>
      </c>
      <c r="N100" s="116">
        <f>IF($AI100=N$1,1,0)</f>
        <v>0</v>
      </c>
      <c r="O100" s="116">
        <f>IF($AI100=O$1,1,0)</f>
        <v>0</v>
      </c>
      <c r="P100" s="116">
        <f>IF($AI100=P$1,1,0)</f>
        <v>0</v>
      </c>
      <c r="Q100" s="116">
        <f>IF($AI100=Q$1,1,0)</f>
        <v>0</v>
      </c>
      <c r="R100" s="116">
        <f>IF($AI100=R$1,1,0)</f>
        <v>0</v>
      </c>
      <c r="S100" s="116">
        <f>IF($AI100=S$1,1,0)</f>
        <v>0</v>
      </c>
      <c r="T100" s="39">
        <f>IF($AI100=T$1,1,0)</f>
        <v>0</v>
      </c>
      <c r="AG100" s="2">
        <v>70</v>
      </c>
      <c r="AH100" t="str">
        <f>IF(AU100="NORWAY","NOK",IF(AU100="FINLAND","EUR",IF(AU100="SWEDEN","SEK","DKK")))</f>
        <v>NOK</v>
      </c>
      <c r="AI100" t="s">
        <v>53</v>
      </c>
      <c r="AN100" t="str">
        <f>IF(D100&gt;=0,"1","0")</f>
        <v>1</v>
      </c>
      <c r="AO100" s="5">
        <f>IF(AX100&lt;&gt;"",G100/H100,"")</f>
        <v>0.1657142857142857</v>
      </c>
      <c r="AP100">
        <f>A100-1</f>
        <v>28</v>
      </c>
      <c r="AS100">
        <f>_xlfn.XLOOKUP(C100,'Company age'!$A$2:$A$15,'Company age'!$B$2:$B$15)</f>
        <v>9</v>
      </c>
      <c r="AU100" t="s">
        <v>44</v>
      </c>
      <c r="AW100" s="3">
        <f>BT100*(1+BV100)</f>
        <v>80.499998663000014</v>
      </c>
      <c r="AX100">
        <v>58</v>
      </c>
      <c r="BC100">
        <f ca="1">ROUND(NORMINV(RAND(),$BA$5,500),0)</f>
        <v>1881</v>
      </c>
      <c r="BH100" s="2">
        <v>19.687498089999998</v>
      </c>
      <c r="BI100" s="2">
        <v>14.99999809</v>
      </c>
      <c r="BJ100" s="2">
        <v>14.68749809</v>
      </c>
      <c r="BL100" t="s">
        <v>866</v>
      </c>
      <c r="BM100" t="s">
        <v>867</v>
      </c>
      <c r="BN100" t="s">
        <v>44</v>
      </c>
      <c r="BO100" t="s">
        <v>53</v>
      </c>
      <c r="BP100" t="s">
        <v>25</v>
      </c>
      <c r="BQ100" t="s">
        <v>54</v>
      </c>
      <c r="BR100" t="s">
        <v>27</v>
      </c>
      <c r="BS100" s="2">
        <v>350</v>
      </c>
      <c r="BT100" s="2">
        <v>70</v>
      </c>
      <c r="BU100" s="5">
        <f t="shared" si="2"/>
        <v>0.1968749809</v>
      </c>
      <c r="BV100" s="5">
        <f t="shared" si="2"/>
        <v>0.1499999809</v>
      </c>
      <c r="BW100" s="5">
        <f t="shared" si="2"/>
        <v>0.14687498090000001</v>
      </c>
      <c r="BX100" s="2"/>
      <c r="BY100" s="2"/>
      <c r="BZ100" s="2"/>
      <c r="CA100" s="2">
        <v>0</v>
      </c>
    </row>
    <row r="101" spans="1:79" x14ac:dyDescent="0.15">
      <c r="A101" s="107">
        <v>29</v>
      </c>
      <c r="B101" s="108">
        <v>39231</v>
      </c>
      <c r="C101" s="109">
        <v>2007</v>
      </c>
      <c r="D101" s="110">
        <f>_xlfn.XLOOKUP(AP101,'Sentiment index'!$E$2:$E$169,'Sentiment index'!$A$2:$A$169)</f>
        <v>0.6012499</v>
      </c>
      <c r="E101" s="111">
        <v>13.035281489122585</v>
      </c>
      <c r="F101" s="112">
        <f>(AW101-BT101)/BT101</f>
        <v>0.1</v>
      </c>
      <c r="G101" s="113">
        <v>94</v>
      </c>
      <c r="H101" s="114">
        <v>439.57299999999998</v>
      </c>
      <c r="I101" s="114">
        <f>IF(AH101="NOK",AG101, IF(AH101="EUR", _xlfn.XLOOKUP(C101,'Exchange rates'!$A$3:$A$16,'Exchange rates'!$B$3:$B$16)*AG101,IF(AH101="SEK", _xlfn.XLOOKUP(C101,'Exchange rates'!$A$3:$A$16,'Exchange rates'!$C$3:$C$16)*Dataset!AG101,_xlfn.XLOOKUP(Dataset!C101,'Exchange rates'!$A$3:$A$16,'Exchange rates'!$D$3:$D$16)*Dataset!AG101)))</f>
        <v>43.034280000000003</v>
      </c>
      <c r="J101" s="115">
        <f t="shared" si="3"/>
        <v>9.9700000000000011E-2</v>
      </c>
      <c r="K101" s="112">
        <f>IF(AU101="NORWAY",_xlfn.XLOOKUP(B101,'Oslo OBX Historical Data'!$A$2:$A$3477,'Oslo OBX Historical Data'!$G$2:$G$3477),IF(AU101="FINLAND",_xlfn.XLOOKUP(B101,'OMX Helsinki Historical Data'!$A$2:$A$3479,'OMX Helsinki Historical Data'!$G$2:$G$3479),IF(AU101="DENMARK",_xlfn.XLOOKUP(B101,'OMX Copenhagen All shares Histo'!$A$2:$A$3461,'OMX Copenhagen All shares Histo'!$G$2:$G$3461),_xlfn.XLOOKUP(Dataset!B101,'OMX Stockholm Historical Data'!$A$2:$A$3477,'OMX Stockholm Historical Data'!$G$2:$G$3477))))</f>
        <v>2.9999999999999997E-4</v>
      </c>
      <c r="L101" s="116">
        <v>1</v>
      </c>
      <c r="M101" s="116">
        <f>IF($AI101=M$1,1,0)</f>
        <v>0</v>
      </c>
      <c r="N101" s="116">
        <f>IF($AI101=N$1,1,0)</f>
        <v>0</v>
      </c>
      <c r="O101" s="116">
        <f>IF($AI101=O$1,1,0)</f>
        <v>0</v>
      </c>
      <c r="P101" s="116">
        <f>IF($AI101=P$1,1,0)</f>
        <v>0</v>
      </c>
      <c r="Q101" s="116">
        <f>IF($AI101=Q$1,1,0)</f>
        <v>1</v>
      </c>
      <c r="R101" s="116">
        <f>IF($AI101=R$1,1,0)</f>
        <v>0</v>
      </c>
      <c r="S101" s="116">
        <f>IF($AI101=S$1,1,0)</f>
        <v>0</v>
      </c>
      <c r="T101" s="39">
        <f>IF($AI101=T$1,1,0)</f>
        <v>0</v>
      </c>
      <c r="AG101" s="2">
        <v>40</v>
      </c>
      <c r="AH101" t="str">
        <f>IF(AU101="NORWAY","NOK",IF(AU101="FINLAND","EUR",IF(AU101="SWEDEN","SEK","DKK")))</f>
        <v>DKK</v>
      </c>
      <c r="AI101" t="s">
        <v>32</v>
      </c>
      <c r="AN101" t="str">
        <f>IF(D101&gt;=0,"1","0")</f>
        <v>1</v>
      </c>
      <c r="AO101" s="5">
        <f>IF(AX101&lt;&gt;"",G101/H101,"")</f>
        <v>0.21384388941086011</v>
      </c>
      <c r="AP101">
        <f>A101-1</f>
        <v>28</v>
      </c>
      <c r="AS101">
        <f>_xlfn.XLOOKUP(C101,'Company age'!$A$2:$A$15,'Company age'!$B$2:$B$15)</f>
        <v>9</v>
      </c>
      <c r="AU101" t="s">
        <v>23</v>
      </c>
      <c r="AW101" s="3">
        <f>BT101*(1+BV101)</f>
        <v>44</v>
      </c>
      <c r="AX101">
        <v>94</v>
      </c>
      <c r="BC101">
        <f ca="1">ROUND(NORMINV(RAND(),$BA$5,500),0)</f>
        <v>2091</v>
      </c>
      <c r="BH101" s="2">
        <v>6.6666665079999996</v>
      </c>
      <c r="BI101" s="2">
        <v>10</v>
      </c>
      <c r="BJ101" s="2">
        <v>7.3333334920000004</v>
      </c>
      <c r="BL101" t="s">
        <v>771</v>
      </c>
      <c r="BM101" t="s">
        <v>772</v>
      </c>
      <c r="BN101" t="s">
        <v>23</v>
      </c>
      <c r="BO101" t="s">
        <v>32</v>
      </c>
      <c r="BP101" t="s">
        <v>25</v>
      </c>
      <c r="BQ101" t="s">
        <v>54</v>
      </c>
      <c r="BR101" t="s">
        <v>27</v>
      </c>
      <c r="BS101" s="2">
        <v>439.57299999999998</v>
      </c>
      <c r="BT101" s="2">
        <v>40</v>
      </c>
      <c r="BU101" s="5">
        <f t="shared" si="2"/>
        <v>6.6666665079999993E-2</v>
      </c>
      <c r="BV101" s="5">
        <f t="shared" si="2"/>
        <v>0.1</v>
      </c>
      <c r="BW101" s="5">
        <f t="shared" si="2"/>
        <v>7.3333334920000007E-2</v>
      </c>
      <c r="BX101" s="2"/>
      <c r="BY101" s="2"/>
      <c r="BZ101" s="2"/>
      <c r="CA101" s="2">
        <v>0</v>
      </c>
    </row>
    <row r="102" spans="1:79" x14ac:dyDescent="0.15">
      <c r="A102" s="107">
        <v>29</v>
      </c>
      <c r="B102" s="108">
        <v>39232</v>
      </c>
      <c r="C102" s="109">
        <v>2007</v>
      </c>
      <c r="D102" s="110">
        <f>_xlfn.XLOOKUP(AP102,'Sentiment index'!$E$2:$E$169,'Sentiment index'!$A$2:$A$169)</f>
        <v>0.6012499</v>
      </c>
      <c r="E102" s="111">
        <v>11.272775039639109</v>
      </c>
      <c r="F102" s="112">
        <f>(AW102-BT102)/BT102</f>
        <v>0.12</v>
      </c>
      <c r="G102" s="113">
        <v>19</v>
      </c>
      <c r="H102" s="114">
        <v>2535.4299999999998</v>
      </c>
      <c r="I102" s="114">
        <f>IF(AH102="NOK",AG102, IF(AH102="EUR", _xlfn.XLOOKUP(C102,'Exchange rates'!$A$3:$A$16,'Exchange rates'!$B$3:$B$16)*AG102,IF(AH102="SEK", _xlfn.XLOOKUP(C102,'Exchange rates'!$A$3:$A$16,'Exchange rates'!$C$3:$C$16)*Dataset!AG102,_xlfn.XLOOKUP(Dataset!C102,'Exchange rates'!$A$3:$A$16,'Exchange rates'!$D$3:$D$16)*Dataset!AG102)))</f>
        <v>2004.0155</v>
      </c>
      <c r="J102" s="115">
        <f t="shared" si="3"/>
        <v>0.12609999999999999</v>
      </c>
      <c r="K102" s="112">
        <f>IF(AU102="NORWAY",_xlfn.XLOOKUP(B102,'Oslo OBX Historical Data'!$A$2:$A$3477,'Oslo OBX Historical Data'!$G$2:$G$3477),IF(AU102="FINLAND",_xlfn.XLOOKUP(B102,'OMX Helsinki Historical Data'!$A$2:$A$3479,'OMX Helsinki Historical Data'!$G$2:$G$3479),IF(AU102="DENMARK",_xlfn.XLOOKUP(B102,'OMX Copenhagen All shares Histo'!$A$2:$A$3461,'OMX Copenhagen All shares Histo'!$G$2:$G$3461),_xlfn.XLOOKUP(Dataset!B102,'OMX Stockholm Historical Data'!$A$2:$A$3477,'OMX Stockholm Historical Data'!$G$2:$G$3477))))</f>
        <v>-6.1000000000000004E-3</v>
      </c>
      <c r="L102" s="116">
        <v>1</v>
      </c>
      <c r="M102" s="116">
        <f>IF($AI102=M$1,1,0)</f>
        <v>0</v>
      </c>
      <c r="N102" s="116">
        <f>IF($AI102=N$1,1,0)</f>
        <v>0</v>
      </c>
      <c r="O102" s="116">
        <f>IF($AI102=O$1,1,0)</f>
        <v>0</v>
      </c>
      <c r="P102" s="116">
        <f>IF($AI102=P$1,1,0)</f>
        <v>0</v>
      </c>
      <c r="Q102" s="116">
        <f>IF($AI102=Q$1,1,0)</f>
        <v>0</v>
      </c>
      <c r="R102" s="116">
        <f>IF($AI102=R$1,1,0)</f>
        <v>0</v>
      </c>
      <c r="S102" s="116">
        <f>IF($AI102=S$1,1,0)</f>
        <v>0</v>
      </c>
      <c r="T102" s="39">
        <f>IF($AI102=T$1,1,0)</f>
        <v>1</v>
      </c>
      <c r="AG102" s="2">
        <v>250</v>
      </c>
      <c r="AH102" t="str">
        <f>IF(AU102="NORWAY","NOK",IF(AU102="FINLAND","EUR",IF(AU102="SWEDEN","SEK","DKK")))</f>
        <v>EUR</v>
      </c>
      <c r="AI102" t="s">
        <v>74</v>
      </c>
      <c r="AN102" t="str">
        <f>IF(D102&gt;=0,"1","0")</f>
        <v>1</v>
      </c>
      <c r="AO102" s="5">
        <f>IF(AX102&lt;&gt;"",G102/H102,"")</f>
        <v>7.4937978962148436E-3</v>
      </c>
      <c r="AP102">
        <f>A102-1</f>
        <v>28</v>
      </c>
      <c r="AS102">
        <f>_xlfn.XLOOKUP(C102,'Company age'!$A$2:$A$15,'Company age'!$B$2:$B$15)</f>
        <v>9</v>
      </c>
      <c r="AU102" t="s">
        <v>64</v>
      </c>
      <c r="AW102" s="3">
        <f>BT102*(1+BV102)</f>
        <v>280</v>
      </c>
      <c r="AX102">
        <v>19</v>
      </c>
      <c r="BC102">
        <f ca="1">ROUND(NORMINV(RAND(),$BA$5,500),0)</f>
        <v>1487</v>
      </c>
      <c r="BH102" s="2">
        <v>4</v>
      </c>
      <c r="BI102" s="2">
        <v>12</v>
      </c>
      <c r="BJ102" s="2">
        <v>20</v>
      </c>
      <c r="BL102" t="s">
        <v>227</v>
      </c>
      <c r="BM102" t="s">
        <v>228</v>
      </c>
      <c r="BN102" t="s">
        <v>64</v>
      </c>
      <c r="BO102" t="s">
        <v>74</v>
      </c>
      <c r="BP102" t="s">
        <v>25</v>
      </c>
      <c r="BQ102" t="s">
        <v>54</v>
      </c>
      <c r="BR102" t="s">
        <v>27</v>
      </c>
      <c r="BS102" s="2">
        <v>2535.4299999999998</v>
      </c>
      <c r="BT102" s="2">
        <v>250</v>
      </c>
      <c r="BU102" s="5">
        <f t="shared" si="2"/>
        <v>0.04</v>
      </c>
      <c r="BV102" s="5">
        <f t="shared" si="2"/>
        <v>0.12</v>
      </c>
      <c r="BW102" s="5">
        <f t="shared" si="2"/>
        <v>0.2</v>
      </c>
      <c r="BX102" s="2"/>
      <c r="BY102" s="2"/>
      <c r="BZ102" s="2"/>
      <c r="CA102" s="2">
        <v>0</v>
      </c>
    </row>
    <row r="103" spans="1:79" x14ac:dyDescent="0.15">
      <c r="A103" s="107">
        <v>29</v>
      </c>
      <c r="B103" s="108">
        <v>39233</v>
      </c>
      <c r="C103" s="109">
        <v>2007</v>
      </c>
      <c r="D103" s="110">
        <f>_xlfn.XLOOKUP(AP103,'Sentiment index'!$E$2:$E$169,'Sentiment index'!$A$2:$A$169)</f>
        <v>0.6012499</v>
      </c>
      <c r="E103" s="111">
        <v>9.8950041764738899</v>
      </c>
      <c r="F103" s="112">
        <f>(AW103-BT103)/BT103</f>
        <v>0.12962958340000003</v>
      </c>
      <c r="G103" s="113">
        <v>629</v>
      </c>
      <c r="H103" s="114">
        <v>598</v>
      </c>
      <c r="I103" s="114">
        <f>IF(AH103="NOK",AG103, IF(AH103="EUR", _xlfn.XLOOKUP(C103,'Exchange rates'!$A$3:$A$16,'Exchange rates'!$B$3:$B$16)*AG103,IF(AH103="SEK", _xlfn.XLOOKUP(C103,'Exchange rates'!$A$3:$A$16,'Exchange rates'!$C$3:$C$16)*Dataset!AG103,_xlfn.XLOOKUP(Dataset!C103,'Exchange rates'!$A$3:$A$16,'Exchange rates'!$D$3:$D$16)*Dataset!AG103)))</f>
        <v>23</v>
      </c>
      <c r="J103" s="115">
        <f t="shared" si="3"/>
        <v>0.13332958340000003</v>
      </c>
      <c r="K103" s="112">
        <f>IF(AU103="NORWAY",_xlfn.XLOOKUP(B103,'Oslo OBX Historical Data'!$A$2:$A$3477,'Oslo OBX Historical Data'!$G$2:$G$3477),IF(AU103="FINLAND",_xlfn.XLOOKUP(B103,'OMX Helsinki Historical Data'!$A$2:$A$3479,'OMX Helsinki Historical Data'!$G$2:$G$3479),IF(AU103="DENMARK",_xlfn.XLOOKUP(B103,'OMX Copenhagen All shares Histo'!$A$2:$A$3461,'OMX Copenhagen All shares Histo'!$G$2:$G$3461),_xlfn.XLOOKUP(Dataset!B103,'OMX Stockholm Historical Data'!$A$2:$A$3477,'OMX Stockholm Historical Data'!$G$2:$G$3477))))</f>
        <v>-3.7000000000000002E-3</v>
      </c>
      <c r="L103" s="116">
        <v>1</v>
      </c>
      <c r="M103" s="116">
        <f>IF($AI103=M$1,1,0)</f>
        <v>0</v>
      </c>
      <c r="N103" s="116">
        <f>IF($AI103=N$1,1,0)</f>
        <v>0</v>
      </c>
      <c r="O103" s="116">
        <f>IF($AI103=O$1,1,0)</f>
        <v>0</v>
      </c>
      <c r="P103" s="116">
        <f>IF($AI103=P$1,1,0)</f>
        <v>0</v>
      </c>
      <c r="Q103" s="116">
        <f>IF($AI103=Q$1,1,0)</f>
        <v>1</v>
      </c>
      <c r="R103" s="116">
        <f>IF($AI103=R$1,1,0)</f>
        <v>0</v>
      </c>
      <c r="S103" s="116">
        <f>IF($AI103=S$1,1,0)</f>
        <v>0</v>
      </c>
      <c r="T103" s="39">
        <f>IF($AI103=T$1,1,0)</f>
        <v>0</v>
      </c>
      <c r="AG103" s="2">
        <v>23</v>
      </c>
      <c r="AH103" t="str">
        <f>IF(AU103="NORWAY","NOK",IF(AU103="FINLAND","EUR",IF(AU103="SWEDEN","SEK","DKK")))</f>
        <v>NOK</v>
      </c>
      <c r="AI103" t="s">
        <v>32</v>
      </c>
      <c r="AN103" t="str">
        <f>IF(D103&gt;=0,"1","0")</f>
        <v>1</v>
      </c>
      <c r="AO103" s="5">
        <f>IF(AX103&lt;&gt;"",G103/H103,"")</f>
        <v>1.0518394648829432</v>
      </c>
      <c r="AP103">
        <f>A103-1</f>
        <v>28</v>
      </c>
      <c r="AS103">
        <f>_xlfn.XLOOKUP(C103,'Company age'!$A$2:$A$15,'Company age'!$B$2:$B$15)</f>
        <v>9</v>
      </c>
      <c r="AU103" t="s">
        <v>44</v>
      </c>
      <c r="AW103" s="3">
        <f>BT103*(1+BV103)</f>
        <v>25.9814804182</v>
      </c>
      <c r="AX103">
        <v>629</v>
      </c>
      <c r="BC103">
        <f ca="1">ROUND(NORMINV(RAND(),$BA$5,500),0)</f>
        <v>1115</v>
      </c>
      <c r="BH103" s="2">
        <v>15.740736009999999</v>
      </c>
      <c r="BI103" s="2">
        <v>12.96295834</v>
      </c>
      <c r="BJ103" s="2">
        <v>11.11110687</v>
      </c>
      <c r="BL103" t="s">
        <v>624</v>
      </c>
      <c r="BM103" t="s">
        <v>625</v>
      </c>
      <c r="BN103" t="s">
        <v>44</v>
      </c>
      <c r="BO103" t="s">
        <v>32</v>
      </c>
      <c r="BP103" t="s">
        <v>25</v>
      </c>
      <c r="BQ103" t="s">
        <v>54</v>
      </c>
      <c r="BR103" t="s">
        <v>27</v>
      </c>
      <c r="BS103" s="2">
        <v>598</v>
      </c>
      <c r="BT103" s="2">
        <v>23</v>
      </c>
      <c r="BU103" s="5">
        <f t="shared" si="2"/>
        <v>0.1574073601</v>
      </c>
      <c r="BV103" s="5">
        <f t="shared" si="2"/>
        <v>0.1296295834</v>
      </c>
      <c r="BW103" s="5">
        <f t="shared" si="2"/>
        <v>0.11111106870000001</v>
      </c>
      <c r="BX103" s="2">
        <v>88.8</v>
      </c>
      <c r="BY103" s="2">
        <v>266.52172849999999</v>
      </c>
      <c r="BZ103" s="2">
        <v>89.85</v>
      </c>
      <c r="CA103" s="2">
        <v>0</v>
      </c>
    </row>
    <row r="104" spans="1:79" x14ac:dyDescent="0.15">
      <c r="A104" s="107">
        <v>30</v>
      </c>
      <c r="B104" s="108">
        <v>39234</v>
      </c>
      <c r="C104" s="109">
        <v>2007</v>
      </c>
      <c r="D104" s="110">
        <f>_xlfn.XLOOKUP(AP104,'Sentiment index'!$E$2:$E$169,'Sentiment index'!$A$2:$A$169)</f>
        <v>0.33268140000000002</v>
      </c>
      <c r="E104" s="111">
        <v>7.3599362928651155</v>
      </c>
      <c r="F104" s="112">
        <f>(AW104-BT104)/BT104</f>
        <v>3.2173912529999994E-2</v>
      </c>
      <c r="G104" s="113">
        <v>40</v>
      </c>
      <c r="H104" s="114">
        <v>4.3686299999999996</v>
      </c>
      <c r="I104" s="114">
        <f>IF(AH104="NOK",AG104, IF(AH104="EUR", _xlfn.XLOOKUP(C104,'Exchange rates'!$A$3:$A$16,'Exchange rates'!$B$3:$B$16)*AG104,IF(AH104="SEK", _xlfn.XLOOKUP(C104,'Exchange rates'!$A$3:$A$16,'Exchange rates'!$C$3:$C$16)*Dataset!AG104,_xlfn.XLOOKUP(Dataset!C104,'Exchange rates'!$A$3:$A$16,'Exchange rates'!$D$3:$D$16)*Dataset!AG104)))</f>
        <v>3.2068085000000002</v>
      </c>
      <c r="J104" s="115">
        <f t="shared" si="3"/>
        <v>1.9973912529999992E-2</v>
      </c>
      <c r="K104" s="112">
        <f>IF(AU104="NORWAY",_xlfn.XLOOKUP(B104,'Oslo OBX Historical Data'!$A$2:$A$3477,'Oslo OBX Historical Data'!$G$2:$G$3477),IF(AU104="FINLAND",_xlfn.XLOOKUP(B104,'OMX Helsinki Historical Data'!$A$2:$A$3479,'OMX Helsinki Historical Data'!$G$2:$G$3479),IF(AU104="DENMARK",_xlfn.XLOOKUP(B104,'OMX Copenhagen All shares Histo'!$A$2:$A$3461,'OMX Copenhagen All shares Histo'!$G$2:$G$3461),_xlfn.XLOOKUP(Dataset!B104,'OMX Stockholm Historical Data'!$A$2:$A$3477,'OMX Stockholm Historical Data'!$G$2:$G$3477))))</f>
        <v>1.2200000000000001E-2</v>
      </c>
      <c r="L104" s="116">
        <v>1</v>
      </c>
      <c r="M104" s="116">
        <f>IF($AI104=M$1,1,0)</f>
        <v>0</v>
      </c>
      <c r="N104" s="116">
        <f>IF($AI104=N$1,1,0)</f>
        <v>0</v>
      </c>
      <c r="O104" s="116">
        <f>IF($AI104=O$1,1,0)</f>
        <v>0</v>
      </c>
      <c r="P104" s="116">
        <f>IF($AI104=P$1,1,0)</f>
        <v>0</v>
      </c>
      <c r="Q104" s="116">
        <f>IF($AI104=Q$1,1,0)</f>
        <v>0</v>
      </c>
      <c r="R104" s="116">
        <f>IF($AI104=R$1,1,0)</f>
        <v>0</v>
      </c>
      <c r="S104" s="116">
        <f>IF($AI104=S$1,1,0)</f>
        <v>1</v>
      </c>
      <c r="T104" s="39">
        <f>IF($AI104=T$1,1,0)</f>
        <v>0</v>
      </c>
      <c r="AG104" s="2">
        <v>3.7</v>
      </c>
      <c r="AH104" t="str">
        <f>IF(AU104="NORWAY","NOK",IF(AU104="FINLAND","EUR",IF(AU104="SWEDEN","SEK","DKK")))</f>
        <v>SEK</v>
      </c>
      <c r="AI104" t="s">
        <v>81</v>
      </c>
      <c r="AN104" t="str">
        <f>IF(D104&gt;=0,"1","0")</f>
        <v>1</v>
      </c>
      <c r="AO104" s="5">
        <f>IF(AX104&lt;&gt;"",G104/H104,"")</f>
        <v>9.15618855339088</v>
      </c>
      <c r="AP104">
        <f>A104-1</f>
        <v>29</v>
      </c>
      <c r="AS104">
        <f>_xlfn.XLOOKUP(C104,'Company age'!$A$2:$A$15,'Company age'!$B$2:$B$15)</f>
        <v>9</v>
      </c>
      <c r="AU104" t="s">
        <v>80</v>
      </c>
      <c r="AW104" s="3">
        <f>BT104*(1+BV104)</f>
        <v>3.8190434763610002</v>
      </c>
      <c r="AX104">
        <v>40</v>
      </c>
      <c r="BC104">
        <f ca="1">ROUND(NORMINV(RAND(),$BA$5,500),0)</f>
        <v>1556</v>
      </c>
      <c r="BH104" s="2">
        <v>8.6521739960000001</v>
      </c>
      <c r="BI104" s="2">
        <v>3.2173912530000002</v>
      </c>
      <c r="BJ104" s="2">
        <v>-8.6956523359999996E-2</v>
      </c>
      <c r="BL104" t="s">
        <v>2090</v>
      </c>
      <c r="BM104" t="s">
        <v>2091</v>
      </c>
      <c r="BN104" t="s">
        <v>80</v>
      </c>
      <c r="BO104" t="s">
        <v>81</v>
      </c>
      <c r="BP104" t="s">
        <v>25</v>
      </c>
      <c r="BQ104" t="s">
        <v>54</v>
      </c>
      <c r="BR104" t="s">
        <v>27</v>
      </c>
      <c r="BS104" s="2">
        <v>4.3686299999999996</v>
      </c>
      <c r="BT104" s="2">
        <v>3.7</v>
      </c>
      <c r="BU104" s="5">
        <f t="shared" si="2"/>
        <v>8.6521739959999996E-2</v>
      </c>
      <c r="BV104" s="5">
        <f t="shared" si="2"/>
        <v>3.2173912530000001E-2</v>
      </c>
      <c r="BW104" s="5">
        <f t="shared" si="2"/>
        <v>-8.6956523360000001E-4</v>
      </c>
      <c r="BX104" s="2">
        <v>6.35</v>
      </c>
      <c r="BY104" s="2">
        <v>140.78633120000001</v>
      </c>
      <c r="BZ104" s="2">
        <v>6.3</v>
      </c>
      <c r="CA104" s="2">
        <v>5.9269999999999996</v>
      </c>
    </row>
    <row r="105" spans="1:79" x14ac:dyDescent="0.15">
      <c r="A105" s="107">
        <v>30</v>
      </c>
      <c r="B105" s="108">
        <v>39245</v>
      </c>
      <c r="C105" s="109">
        <v>2007</v>
      </c>
      <c r="D105" s="110">
        <f>_xlfn.XLOOKUP(AP105,'Sentiment index'!$E$2:$E$169,'Sentiment index'!$A$2:$A$169)</f>
        <v>0.33268140000000002</v>
      </c>
      <c r="E105" s="111">
        <v>8.590504945764339</v>
      </c>
      <c r="F105" s="112">
        <f>(AW105-BT105)/BT105</f>
        <v>-6.8965516089999956E-2</v>
      </c>
      <c r="G105" s="113">
        <v>944</v>
      </c>
      <c r="H105" s="114">
        <v>948.60799999999995</v>
      </c>
      <c r="I105" s="114">
        <f>IF(AH105="NOK",AG105, IF(AH105="EUR", _xlfn.XLOOKUP(C105,'Exchange rates'!$A$3:$A$16,'Exchange rates'!$B$3:$B$16)*AG105,IF(AH105="SEK", _xlfn.XLOOKUP(C105,'Exchange rates'!$A$3:$A$16,'Exchange rates'!$C$3:$C$16)*Dataset!AG105,_xlfn.XLOOKUP(Dataset!C105,'Exchange rates'!$A$3:$A$16,'Exchange rates'!$D$3:$D$16)*Dataset!AG105)))</f>
        <v>72.144558000000004</v>
      </c>
      <c r="J105" s="115">
        <f t="shared" si="3"/>
        <v>-8.0465516089999953E-2</v>
      </c>
      <c r="K105" s="112">
        <f>IF(AU105="NORWAY",_xlfn.XLOOKUP(B105,'Oslo OBX Historical Data'!$A$2:$A$3477,'Oslo OBX Historical Data'!$G$2:$G$3477),IF(AU105="FINLAND",_xlfn.XLOOKUP(B105,'OMX Helsinki Historical Data'!$A$2:$A$3479,'OMX Helsinki Historical Data'!$G$2:$G$3479),IF(AU105="DENMARK",_xlfn.XLOOKUP(B105,'OMX Copenhagen All shares Histo'!$A$2:$A$3461,'OMX Copenhagen All shares Histo'!$G$2:$G$3461),_xlfn.XLOOKUP(Dataset!B105,'OMX Stockholm Historical Data'!$A$2:$A$3477,'OMX Stockholm Historical Data'!$G$2:$G$3477))))</f>
        <v>1.15E-2</v>
      </c>
      <c r="L105" s="116">
        <v>1</v>
      </c>
      <c r="M105" s="116">
        <f>IF($AI105=M$1,1,0)</f>
        <v>0</v>
      </c>
      <c r="N105" s="116">
        <f>IF($AI105=N$1,1,0)</f>
        <v>1</v>
      </c>
      <c r="O105" s="116">
        <f>IF($AI105=O$1,1,0)</f>
        <v>0</v>
      </c>
      <c r="P105" s="116">
        <f>IF($AI105=P$1,1,0)</f>
        <v>0</v>
      </c>
      <c r="Q105" s="116">
        <f>IF($AI105=Q$1,1,0)</f>
        <v>0</v>
      </c>
      <c r="R105" s="116">
        <f>IF($AI105=R$1,1,0)</f>
        <v>0</v>
      </c>
      <c r="S105" s="116">
        <f>IF($AI105=S$1,1,0)</f>
        <v>0</v>
      </c>
      <c r="T105" s="39">
        <f>IF($AI105=T$1,1,0)</f>
        <v>0</v>
      </c>
      <c r="AG105" s="2">
        <v>9</v>
      </c>
      <c r="AH105" t="str">
        <f>IF(AU105="NORWAY","NOK",IF(AU105="FINLAND","EUR",IF(AU105="SWEDEN","SEK","DKK")))</f>
        <v>EUR</v>
      </c>
      <c r="AI105" t="s">
        <v>96</v>
      </c>
      <c r="AN105" t="str">
        <f>IF(D105&gt;=0,"1","0")</f>
        <v>1</v>
      </c>
      <c r="AO105" s="5">
        <f>IF(AX105&lt;&gt;"",G105/H105,"")</f>
        <v>0.99514235595736078</v>
      </c>
      <c r="AP105">
        <f>A105-1</f>
        <v>29</v>
      </c>
      <c r="AS105">
        <f>_xlfn.XLOOKUP(C105,'Company age'!$A$2:$A$15,'Company age'!$B$2:$B$15)</f>
        <v>9</v>
      </c>
      <c r="AU105" t="s">
        <v>64</v>
      </c>
      <c r="AW105" s="3">
        <f>BT105*(1+BV105)</f>
        <v>8.3793103551900003</v>
      </c>
      <c r="AX105">
        <v>944</v>
      </c>
      <c r="BC105">
        <f ca="1">ROUND(NORMINV(RAND(),$BA$5,500),0)</f>
        <v>1390</v>
      </c>
      <c r="BH105" s="2">
        <v>-1.3793103689999999</v>
      </c>
      <c r="BI105" s="2">
        <v>-6.8965516090000003</v>
      </c>
      <c r="BJ105" s="2">
        <v>-9.6551723480000007</v>
      </c>
      <c r="BL105" t="s">
        <v>451</v>
      </c>
      <c r="BM105" t="s">
        <v>452</v>
      </c>
      <c r="BN105" t="s">
        <v>64</v>
      </c>
      <c r="BO105" t="s">
        <v>96</v>
      </c>
      <c r="BP105" t="s">
        <v>25</v>
      </c>
      <c r="BQ105" t="s">
        <v>54</v>
      </c>
      <c r="BR105" t="s">
        <v>27</v>
      </c>
      <c r="BS105" s="2">
        <v>948.60799999999995</v>
      </c>
      <c r="BT105" s="2">
        <v>9</v>
      </c>
      <c r="BU105" s="5">
        <f t="shared" si="2"/>
        <v>-1.3793103689999999E-2</v>
      </c>
      <c r="BV105" s="5">
        <f t="shared" si="2"/>
        <v>-6.8965516089999998E-2</v>
      </c>
      <c r="BW105" s="5">
        <f t="shared" si="2"/>
        <v>-9.6551723480000004E-2</v>
      </c>
      <c r="BX105" s="2">
        <v>0.51400000000000001</v>
      </c>
      <c r="BY105" s="2">
        <v>-89.953811650000006</v>
      </c>
      <c r="BZ105" s="2">
        <v>0.51</v>
      </c>
      <c r="CA105" s="2">
        <v>39.064</v>
      </c>
    </row>
    <row r="106" spans="1:79" x14ac:dyDescent="0.15">
      <c r="A106" s="107">
        <v>30</v>
      </c>
      <c r="B106" s="108">
        <v>39245</v>
      </c>
      <c r="C106" s="109">
        <v>2007</v>
      </c>
      <c r="D106" s="110">
        <f>_xlfn.XLOOKUP(AP106,'Sentiment index'!$E$2:$E$169,'Sentiment index'!$A$2:$A$169)</f>
        <v>0.33268140000000002</v>
      </c>
      <c r="E106" s="111">
        <v>5.2242786368172949</v>
      </c>
      <c r="F106" s="112">
        <f>(AW106-BT106)/BT106</f>
        <v>0.28496730800000009</v>
      </c>
      <c r="G106" s="113">
        <v>1</v>
      </c>
      <c r="H106" s="114">
        <v>197.428</v>
      </c>
      <c r="I106" s="114">
        <f>IF(AH106="NOK",AG106, IF(AH106="EUR", _xlfn.XLOOKUP(C106,'Exchange rates'!$A$3:$A$16,'Exchange rates'!$B$3:$B$16)*AG106,IF(AH106="SEK", _xlfn.XLOOKUP(C106,'Exchange rates'!$A$3:$A$16,'Exchange rates'!$C$3:$C$16)*Dataset!AG106,_xlfn.XLOOKUP(Dataset!C106,'Exchange rates'!$A$3:$A$16,'Exchange rates'!$D$3:$D$16)*Dataset!AG106)))</f>
        <v>91.447845000000001</v>
      </c>
      <c r="J106" s="115">
        <f t="shared" si="3"/>
        <v>0.27316730800000011</v>
      </c>
      <c r="K106" s="112">
        <f>IF(AU106="NORWAY",_xlfn.XLOOKUP(B106,'Oslo OBX Historical Data'!$A$2:$A$3477,'Oslo OBX Historical Data'!$G$2:$G$3477),IF(AU106="FINLAND",_xlfn.XLOOKUP(B106,'OMX Helsinki Historical Data'!$A$2:$A$3479,'OMX Helsinki Historical Data'!$G$2:$G$3479),IF(AU106="DENMARK",_xlfn.XLOOKUP(B106,'OMX Copenhagen All shares Histo'!$A$2:$A$3461,'OMX Copenhagen All shares Histo'!$G$2:$G$3461),_xlfn.XLOOKUP(Dataset!B106,'OMX Stockholm Historical Data'!$A$2:$A$3477,'OMX Stockholm Historical Data'!$G$2:$G$3477))))</f>
        <v>1.18E-2</v>
      </c>
      <c r="L106" s="116">
        <v>1</v>
      </c>
      <c r="M106" s="116">
        <f>IF($AI106=M$1,1,0)</f>
        <v>0</v>
      </c>
      <c r="N106" s="116">
        <f>IF($AI106=N$1,1,0)</f>
        <v>1</v>
      </c>
      <c r="O106" s="116">
        <f>IF($AI106=O$1,1,0)</f>
        <v>0</v>
      </c>
      <c r="P106" s="116">
        <f>IF($AI106=P$1,1,0)</f>
        <v>0</v>
      </c>
      <c r="Q106" s="116">
        <f>IF($AI106=Q$1,1,0)</f>
        <v>0</v>
      </c>
      <c r="R106" s="116">
        <f>IF($AI106=R$1,1,0)</f>
        <v>0</v>
      </c>
      <c r="S106" s="116">
        <f>IF($AI106=S$1,1,0)</f>
        <v>0</v>
      </c>
      <c r="T106" s="39">
        <f>IF($AI106=T$1,1,0)</f>
        <v>0</v>
      </c>
      <c r="AG106" s="2">
        <v>85</v>
      </c>
      <c r="AH106" t="str">
        <f>IF(AU106="NORWAY","NOK",IF(AU106="FINLAND","EUR",IF(AU106="SWEDEN","SEK","DKK")))</f>
        <v>DKK</v>
      </c>
      <c r="AI106" t="s">
        <v>96</v>
      </c>
      <c r="AN106" t="str">
        <f>IF(D106&gt;=0,"1","0")</f>
        <v>1</v>
      </c>
      <c r="AO106" s="5">
        <f>IF(AX106&lt;&gt;"",G106/H106,"")</f>
        <v>5.0651376704418825E-3</v>
      </c>
      <c r="AP106">
        <f>A106-1</f>
        <v>29</v>
      </c>
      <c r="AS106">
        <f>_xlfn.XLOOKUP(C106,'Company age'!$A$2:$A$15,'Company age'!$B$2:$B$15)</f>
        <v>9</v>
      </c>
      <c r="AU106" t="s">
        <v>23</v>
      </c>
      <c r="AW106" s="3">
        <f>BT106*(1+BV106)</f>
        <v>109.22222118000001</v>
      </c>
      <c r="AX106">
        <v>1</v>
      </c>
      <c r="BC106">
        <f ca="1">ROUND(NORMINV(RAND(),$BA$5,500),0)</f>
        <v>832</v>
      </c>
      <c r="BH106" s="2">
        <v>37.254901889999999</v>
      </c>
      <c r="BI106" s="2">
        <v>28.496730800000002</v>
      </c>
      <c r="BJ106" s="2">
        <v>26.143789290000001</v>
      </c>
      <c r="BL106" t="s">
        <v>1045</v>
      </c>
      <c r="BM106" t="s">
        <v>1046</v>
      </c>
      <c r="BN106" t="s">
        <v>23</v>
      </c>
      <c r="BO106" t="s">
        <v>96</v>
      </c>
      <c r="BP106" t="s">
        <v>25</v>
      </c>
      <c r="BQ106" t="s">
        <v>54</v>
      </c>
      <c r="BR106" t="s">
        <v>27</v>
      </c>
      <c r="BS106" s="2">
        <v>197.428</v>
      </c>
      <c r="BT106" s="2">
        <v>85</v>
      </c>
      <c r="BU106" s="5">
        <f t="shared" si="2"/>
        <v>0.37254901889999997</v>
      </c>
      <c r="BV106" s="5">
        <f t="shared" si="2"/>
        <v>0.28496730800000003</v>
      </c>
      <c r="BW106" s="5">
        <f t="shared" si="2"/>
        <v>0.26143789290000002</v>
      </c>
      <c r="BX106" s="2">
        <v>8.1600000000000006E-2</v>
      </c>
      <c r="BY106" s="2" t="s">
        <v>216</v>
      </c>
      <c r="BZ106" s="2">
        <v>8.0399999999999999E-2</v>
      </c>
      <c r="CA106" s="2">
        <v>0</v>
      </c>
    </row>
    <row r="107" spans="1:79" x14ac:dyDescent="0.15">
      <c r="A107" s="107">
        <v>30</v>
      </c>
      <c r="B107" s="108">
        <v>39245</v>
      </c>
      <c r="C107" s="109">
        <v>2007</v>
      </c>
      <c r="D107" s="110">
        <f>_xlfn.XLOOKUP(AP107,'Sentiment index'!$E$2:$E$169,'Sentiment index'!$A$2:$A$169)</f>
        <v>0.33268140000000002</v>
      </c>
      <c r="E107" s="111">
        <v>10.445786914788146</v>
      </c>
      <c r="F107" s="112">
        <f>(AW107-BT107)/BT107</f>
        <v>-8.474576472999984E-3</v>
      </c>
      <c r="G107" s="113">
        <v>4</v>
      </c>
      <c r="H107" s="114">
        <v>176</v>
      </c>
      <c r="I107" s="114">
        <f>IF(AH107="NOK",AG107, IF(AH107="EUR", _xlfn.XLOOKUP(C107,'Exchange rates'!$A$3:$A$16,'Exchange rates'!$B$3:$B$16)*AG107,IF(AH107="SEK", _xlfn.XLOOKUP(C107,'Exchange rates'!$A$3:$A$16,'Exchange rates'!$C$3:$C$16)*Dataset!AG107,_xlfn.XLOOKUP(Dataset!C107,'Exchange rates'!$A$3:$A$16,'Exchange rates'!$D$3:$D$16)*Dataset!AG107)))</f>
        <v>32</v>
      </c>
      <c r="J107" s="115">
        <f t="shared" si="3"/>
        <v>-1.8274576472999984E-2</v>
      </c>
      <c r="K107" s="112">
        <f>IF(AU107="NORWAY",_xlfn.XLOOKUP(B107,'Oslo OBX Historical Data'!$A$2:$A$3477,'Oslo OBX Historical Data'!$G$2:$G$3477),IF(AU107="FINLAND",_xlfn.XLOOKUP(B107,'OMX Helsinki Historical Data'!$A$2:$A$3479,'OMX Helsinki Historical Data'!$G$2:$G$3479),IF(AU107="DENMARK",_xlfn.XLOOKUP(B107,'OMX Copenhagen All shares Histo'!$A$2:$A$3461,'OMX Copenhagen All shares Histo'!$G$2:$G$3461),_xlfn.XLOOKUP(Dataset!B107,'OMX Stockholm Historical Data'!$A$2:$A$3477,'OMX Stockholm Historical Data'!$G$2:$G$3477))))</f>
        <v>9.7999999999999997E-3</v>
      </c>
      <c r="L107" s="116">
        <v>1</v>
      </c>
      <c r="M107" s="116">
        <f>IF($AI107=M$1,1,0)</f>
        <v>0</v>
      </c>
      <c r="N107" s="116">
        <f>IF($AI107=N$1,1,0)</f>
        <v>0</v>
      </c>
      <c r="O107" s="116">
        <f>IF($AI107=O$1,1,0)</f>
        <v>1</v>
      </c>
      <c r="P107" s="116">
        <f>IF($AI107=P$1,1,0)</f>
        <v>0</v>
      </c>
      <c r="Q107" s="116">
        <f>IF($AI107=Q$1,1,0)</f>
        <v>0</v>
      </c>
      <c r="R107" s="116">
        <f>IF($AI107=R$1,1,0)</f>
        <v>0</v>
      </c>
      <c r="S107" s="116">
        <f>IF($AI107=S$1,1,0)</f>
        <v>0</v>
      </c>
      <c r="T107" s="39">
        <f>IF($AI107=T$1,1,0)</f>
        <v>0</v>
      </c>
      <c r="AG107" s="2">
        <v>32</v>
      </c>
      <c r="AH107" t="str">
        <f>IF(AU107="NORWAY","NOK",IF(AU107="FINLAND","EUR",IF(AU107="SWEDEN","SEK","DKK")))</f>
        <v>NOK</v>
      </c>
      <c r="AI107" t="s">
        <v>45</v>
      </c>
      <c r="AN107" t="str">
        <f>IF(D107&gt;=0,"1","0")</f>
        <v>1</v>
      </c>
      <c r="AO107" s="5">
        <f>IF(AX107&lt;&gt;"",G107/H107,"")</f>
        <v>2.2727272727272728E-2</v>
      </c>
      <c r="AP107">
        <f>A107-1</f>
        <v>29</v>
      </c>
      <c r="AS107">
        <f>_xlfn.XLOOKUP(C107,'Company age'!$A$2:$A$15,'Company age'!$B$2:$B$15)</f>
        <v>9</v>
      </c>
      <c r="AU107" t="s">
        <v>44</v>
      </c>
      <c r="AW107" s="3">
        <f>BT107*(1+BV107)</f>
        <v>31.728813552864001</v>
      </c>
      <c r="AX107">
        <v>4</v>
      </c>
      <c r="BC107">
        <f ca="1">ROUND(NORMINV(RAND(),$BA$5,500),0)</f>
        <v>1211</v>
      </c>
      <c r="BH107" s="2">
        <v>0</v>
      </c>
      <c r="BI107" s="2">
        <v>-0.84745764729999995</v>
      </c>
      <c r="BJ107" s="2">
        <v>-1.6949152949999999</v>
      </c>
      <c r="BL107" t="s">
        <v>1069</v>
      </c>
      <c r="BM107" t="s">
        <v>1070</v>
      </c>
      <c r="BN107" t="s">
        <v>44</v>
      </c>
      <c r="BO107" t="s">
        <v>45</v>
      </c>
      <c r="BP107" t="s">
        <v>25</v>
      </c>
      <c r="BQ107" t="s">
        <v>54</v>
      </c>
      <c r="BR107" t="s">
        <v>27</v>
      </c>
      <c r="BS107" s="2">
        <v>176</v>
      </c>
      <c r="BT107" s="2">
        <v>32</v>
      </c>
      <c r="BU107" s="5">
        <f t="shared" si="2"/>
        <v>0</v>
      </c>
      <c r="BV107" s="5">
        <f t="shared" si="2"/>
        <v>-8.4745764729999996E-3</v>
      </c>
      <c r="BW107" s="5">
        <f t="shared" si="2"/>
        <v>-1.6949152950000001E-2</v>
      </c>
      <c r="BX107" s="2">
        <v>2.706</v>
      </c>
      <c r="BY107" s="2">
        <v>-96.043907169999997</v>
      </c>
      <c r="BZ107" s="2">
        <v>2.6779999999999999</v>
      </c>
      <c r="CA107" s="2">
        <v>18.939</v>
      </c>
    </row>
    <row r="108" spans="1:79" x14ac:dyDescent="0.15">
      <c r="A108" s="107">
        <v>30</v>
      </c>
      <c r="B108" s="108">
        <v>39248</v>
      </c>
      <c r="C108" s="109">
        <v>2007</v>
      </c>
      <c r="D108" s="110">
        <f>_xlfn.XLOOKUP(AP108,'Sentiment index'!$E$2:$E$169,'Sentiment index'!$A$2:$A$169)</f>
        <v>0.33268140000000002</v>
      </c>
      <c r="E108" s="111">
        <v>7.0826555748510982</v>
      </c>
      <c r="F108" s="112">
        <f>(AW108-BT108)/BT108</f>
        <v>-0.24200000759999996</v>
      </c>
      <c r="G108" s="113">
        <v>107</v>
      </c>
      <c r="H108" s="114">
        <v>199.209</v>
      </c>
      <c r="I108" s="114">
        <f>IF(AH108="NOK",AG108, IF(AH108="EUR", _xlfn.XLOOKUP(C108,'Exchange rates'!$A$3:$A$16,'Exchange rates'!$B$3:$B$16)*AG108,IF(AH108="SEK", _xlfn.XLOOKUP(C108,'Exchange rates'!$A$3:$A$16,'Exchange rates'!$C$3:$C$16)*Dataset!AG108,_xlfn.XLOOKUP(Dataset!C108,'Exchange rates'!$A$3:$A$16,'Exchange rates'!$D$3:$D$16)*Dataset!AG108)))</f>
        <v>21.667624999999997</v>
      </c>
      <c r="J108" s="115">
        <f t="shared" si="3"/>
        <v>-0.25960000759999996</v>
      </c>
      <c r="K108" s="112">
        <f>IF(AU108="NORWAY",_xlfn.XLOOKUP(B108,'Oslo OBX Historical Data'!$A$2:$A$3477,'Oslo OBX Historical Data'!$G$2:$G$3477),IF(AU108="FINLAND",_xlfn.XLOOKUP(B108,'OMX Helsinki Historical Data'!$A$2:$A$3479,'OMX Helsinki Historical Data'!$G$2:$G$3479),IF(AU108="DENMARK",_xlfn.XLOOKUP(B108,'OMX Copenhagen All shares Histo'!$A$2:$A$3461,'OMX Copenhagen All shares Histo'!$G$2:$G$3461),_xlfn.XLOOKUP(Dataset!B108,'OMX Stockholm Historical Data'!$A$2:$A$3477,'OMX Stockholm Historical Data'!$G$2:$G$3477))))</f>
        <v>1.7600000000000001E-2</v>
      </c>
      <c r="L108" s="116">
        <v>1</v>
      </c>
      <c r="M108" s="116">
        <f>IF($AI108=M$1,1,0)</f>
        <v>0</v>
      </c>
      <c r="N108" s="116">
        <f>IF($AI108=N$1,1,0)</f>
        <v>0</v>
      </c>
      <c r="O108" s="116">
        <f>IF($AI108=O$1,1,0)</f>
        <v>0</v>
      </c>
      <c r="P108" s="116">
        <f>IF($AI108=P$1,1,0)</f>
        <v>0</v>
      </c>
      <c r="Q108" s="116">
        <f>IF($AI108=Q$1,1,0)</f>
        <v>0</v>
      </c>
      <c r="R108" s="116">
        <f>IF($AI108=R$1,1,0)</f>
        <v>1</v>
      </c>
      <c r="S108" s="116">
        <f>IF($AI108=S$1,1,0)</f>
        <v>0</v>
      </c>
      <c r="T108" s="39">
        <f>IF($AI108=T$1,1,0)</f>
        <v>0</v>
      </c>
      <c r="AG108" s="2">
        <v>25</v>
      </c>
      <c r="AH108" t="str">
        <f>IF(AU108="NORWAY","NOK",IF(AU108="FINLAND","EUR",IF(AU108="SWEDEN","SEK","DKK")))</f>
        <v>SEK</v>
      </c>
      <c r="AI108" t="s">
        <v>152</v>
      </c>
      <c r="AN108" t="str">
        <f>IF(D108&gt;=0,"1","0")</f>
        <v>1</v>
      </c>
      <c r="AO108" s="5">
        <f>IF(AX108&lt;&gt;"",G108/H108,"")</f>
        <v>0.53712432671214649</v>
      </c>
      <c r="AP108">
        <f>A108-1</f>
        <v>29</v>
      </c>
      <c r="AS108">
        <f>_xlfn.XLOOKUP(C108,'Company age'!$A$2:$A$15,'Company age'!$B$2:$B$15)</f>
        <v>9</v>
      </c>
      <c r="AU108" t="s">
        <v>80</v>
      </c>
      <c r="AW108" s="3">
        <f>BT108*(1+BV108)</f>
        <v>18.949999810000001</v>
      </c>
      <c r="AX108">
        <v>107</v>
      </c>
      <c r="BC108">
        <f ca="1">ROUND(NORMINV(RAND(),$BA$5,500),0)</f>
        <v>898</v>
      </c>
      <c r="BH108" s="2">
        <v>-37</v>
      </c>
      <c r="BI108" s="2">
        <v>-24.200000760000002</v>
      </c>
      <c r="BJ108" s="2">
        <v>-26.600000380000001</v>
      </c>
      <c r="BL108" t="s">
        <v>1029</v>
      </c>
      <c r="BM108" t="s">
        <v>1030</v>
      </c>
      <c r="BN108" t="s">
        <v>80</v>
      </c>
      <c r="BO108" t="s">
        <v>152</v>
      </c>
      <c r="BP108" t="s">
        <v>25</v>
      </c>
      <c r="BQ108" t="s">
        <v>75</v>
      </c>
      <c r="BR108" t="s">
        <v>27</v>
      </c>
      <c r="BS108" s="2">
        <v>199.209</v>
      </c>
      <c r="BT108" s="2">
        <v>25</v>
      </c>
      <c r="BU108" s="5">
        <f t="shared" si="2"/>
        <v>-0.37</v>
      </c>
      <c r="BV108" s="5">
        <f t="shared" si="2"/>
        <v>-0.24200000760000001</v>
      </c>
      <c r="BW108" s="5">
        <f t="shared" si="2"/>
        <v>-0.2660000038</v>
      </c>
      <c r="BX108" s="2"/>
      <c r="BY108" s="2"/>
      <c r="BZ108" s="2"/>
      <c r="CA108" s="2">
        <v>45.968200000000003</v>
      </c>
    </row>
    <row r="109" spans="1:79" x14ac:dyDescent="0.15">
      <c r="A109" s="107">
        <v>30</v>
      </c>
      <c r="B109" s="108">
        <v>39251</v>
      </c>
      <c r="C109" s="109">
        <v>2007</v>
      </c>
      <c r="D109" s="110">
        <f>_xlfn.XLOOKUP(AP109,'Sentiment index'!$E$2:$E$169,'Sentiment index'!$A$2:$A$169)</f>
        <v>0.33268140000000002</v>
      </c>
      <c r="E109" s="111">
        <v>13.499606088404857</v>
      </c>
      <c r="F109" s="112">
        <f>(AW109-BT109)/BT109</f>
        <v>-6.4935064319999986E-2</v>
      </c>
      <c r="G109" s="113">
        <v>1439.3916736096714</v>
      </c>
      <c r="H109" s="114">
        <v>300.83300000000003</v>
      </c>
      <c r="I109" s="114">
        <f>IF(AH109="NOK",AG109, IF(AH109="EUR", _xlfn.XLOOKUP(C109,'Exchange rates'!$A$3:$A$16,'Exchange rates'!$B$3:$B$16)*AG109,IF(AH109="SEK", _xlfn.XLOOKUP(C109,'Exchange rates'!$A$3:$A$16,'Exchange rates'!$C$3:$C$16)*Dataset!AG109,_xlfn.XLOOKUP(Dataset!C109,'Exchange rates'!$A$3:$A$16,'Exchange rates'!$D$3:$D$16)*Dataset!AG109)))</f>
        <v>31.201379999999997</v>
      </c>
      <c r="J109" s="115">
        <f t="shared" si="3"/>
        <v>-7.1135064319999983E-2</v>
      </c>
      <c r="K109" s="112">
        <f>IF(AU109="NORWAY",_xlfn.XLOOKUP(B109,'Oslo OBX Historical Data'!$A$2:$A$3477,'Oslo OBX Historical Data'!$G$2:$G$3477),IF(AU109="FINLAND",_xlfn.XLOOKUP(B109,'OMX Helsinki Historical Data'!$A$2:$A$3479,'OMX Helsinki Historical Data'!$G$2:$G$3479),IF(AU109="DENMARK",_xlfn.XLOOKUP(B109,'OMX Copenhagen All shares Histo'!$A$2:$A$3461,'OMX Copenhagen All shares Histo'!$G$2:$G$3461),_xlfn.XLOOKUP(Dataset!B109,'OMX Stockholm Historical Data'!$A$2:$A$3477,'OMX Stockholm Historical Data'!$G$2:$G$3477))))</f>
        <v>6.1999999999999998E-3</v>
      </c>
      <c r="L109" s="116">
        <v>1</v>
      </c>
      <c r="M109" s="116">
        <f>IF($AI109=M$1,1,0)</f>
        <v>0</v>
      </c>
      <c r="N109" s="116">
        <f>IF($AI109=N$1,1,0)</f>
        <v>0</v>
      </c>
      <c r="O109" s="116">
        <f>IF($AI109=O$1,1,0)</f>
        <v>0</v>
      </c>
      <c r="P109" s="116">
        <f>IF($AI109=P$1,1,0)</f>
        <v>0</v>
      </c>
      <c r="Q109" s="116">
        <f>IF($AI109=Q$1,1,0)</f>
        <v>0</v>
      </c>
      <c r="R109" s="116">
        <f>IF($AI109=R$1,1,0)</f>
        <v>0</v>
      </c>
      <c r="S109" s="116">
        <f>IF($AI109=S$1,1,0)</f>
        <v>1</v>
      </c>
      <c r="T109" s="39">
        <f>IF($AI109=T$1,1,0)</f>
        <v>0</v>
      </c>
      <c r="AG109" s="2">
        <v>36</v>
      </c>
      <c r="AH109" t="str">
        <f>IF(AU109="NORWAY","NOK",IF(AU109="FINLAND","EUR",IF(AU109="SWEDEN","SEK","DKK")))</f>
        <v>SEK</v>
      </c>
      <c r="AI109" t="s">
        <v>81</v>
      </c>
      <c r="AN109" t="str">
        <f>IF(D109&gt;=0,"1","0")</f>
        <v>1</v>
      </c>
      <c r="AO109" s="5" t="str">
        <f>IF(AX109&lt;&gt;"",G109/H109,"")</f>
        <v/>
      </c>
      <c r="AP109">
        <f>A109-1</f>
        <v>29</v>
      </c>
      <c r="AS109">
        <f>_xlfn.XLOOKUP(C109,'Company age'!$A$2:$A$15,'Company age'!$B$2:$B$15)</f>
        <v>9</v>
      </c>
      <c r="AU109" t="s">
        <v>80</v>
      </c>
      <c r="AW109" s="3">
        <f>BT109*(1+BV109)</f>
        <v>33.662337684480001</v>
      </c>
      <c r="BC109">
        <f ca="1">ROUND(NORMINV(RAND(),$BA$5,500),0)</f>
        <v>1670</v>
      </c>
      <c r="BH109" s="2">
        <v>-0.25974026319999999</v>
      </c>
      <c r="BI109" s="2">
        <v>-6.4935064320000002</v>
      </c>
      <c r="BJ109" s="2">
        <v>-13.24675369</v>
      </c>
      <c r="BL109" t="s">
        <v>911</v>
      </c>
      <c r="BM109" t="s">
        <v>912</v>
      </c>
      <c r="BN109" t="s">
        <v>80</v>
      </c>
      <c r="BO109" t="s">
        <v>81</v>
      </c>
      <c r="BP109" t="s">
        <v>25</v>
      </c>
      <c r="BQ109" t="s">
        <v>146</v>
      </c>
      <c r="BR109" t="s">
        <v>27</v>
      </c>
      <c r="BS109" s="2">
        <v>300.83300000000003</v>
      </c>
      <c r="BT109" s="2">
        <v>36</v>
      </c>
      <c r="BU109" s="5">
        <f t="shared" si="2"/>
        <v>-2.597402632E-3</v>
      </c>
      <c r="BV109" s="5">
        <f t="shared" si="2"/>
        <v>-6.4935064319999999E-2</v>
      </c>
      <c r="BW109" s="5">
        <f t="shared" si="2"/>
        <v>-0.13246753690000002</v>
      </c>
      <c r="BX109" s="2"/>
      <c r="BY109" s="2"/>
      <c r="BZ109" s="2"/>
      <c r="CA109" s="2">
        <v>0</v>
      </c>
    </row>
    <row r="110" spans="1:79" x14ac:dyDescent="0.15">
      <c r="A110" s="107">
        <v>30</v>
      </c>
      <c r="B110" s="108">
        <v>39252</v>
      </c>
      <c r="C110" s="109">
        <v>2007</v>
      </c>
      <c r="D110" s="110">
        <f>_xlfn.XLOOKUP(AP110,'Sentiment index'!$E$2:$E$169,'Sentiment index'!$A$2:$A$169)</f>
        <v>0.33268140000000002</v>
      </c>
      <c r="E110" s="111">
        <v>9.3266935847945636</v>
      </c>
      <c r="F110" s="112">
        <f>(AW110-BT110)/BT110</f>
        <v>9.9009901289999376E-3</v>
      </c>
      <c r="G110" s="113">
        <v>43</v>
      </c>
      <c r="H110" s="114">
        <v>68.129199999999997</v>
      </c>
      <c r="I110" s="114">
        <f>IF(AH110="NOK",AG110, IF(AH110="EUR", _xlfn.XLOOKUP(C110,'Exchange rates'!$A$3:$A$16,'Exchange rates'!$B$3:$B$16)*AG110,IF(AH110="SEK", _xlfn.XLOOKUP(C110,'Exchange rates'!$A$3:$A$16,'Exchange rates'!$C$3:$C$16)*Dataset!AG110,_xlfn.XLOOKUP(Dataset!C110,'Exchange rates'!$A$3:$A$16,'Exchange rates'!$D$3:$D$16)*Dataset!AG110)))</f>
        <v>11.267164999999999</v>
      </c>
      <c r="J110" s="115">
        <f t="shared" si="3"/>
        <v>3.8009901289999372E-3</v>
      </c>
      <c r="K110" s="112">
        <f>IF(AU110="NORWAY",_xlfn.XLOOKUP(B110,'Oslo OBX Historical Data'!$A$2:$A$3477,'Oslo OBX Historical Data'!$G$2:$G$3477),IF(AU110="FINLAND",_xlfn.XLOOKUP(B110,'OMX Helsinki Historical Data'!$A$2:$A$3479,'OMX Helsinki Historical Data'!$G$2:$G$3479),IF(AU110="DENMARK",_xlfn.XLOOKUP(B110,'OMX Copenhagen All shares Histo'!$A$2:$A$3461,'OMX Copenhagen All shares Histo'!$G$2:$G$3461),_xlfn.XLOOKUP(Dataset!B110,'OMX Stockholm Historical Data'!$A$2:$A$3477,'OMX Stockholm Historical Data'!$G$2:$G$3477))))</f>
        <v>6.1000000000000004E-3</v>
      </c>
      <c r="L110" s="116">
        <v>1</v>
      </c>
      <c r="M110" s="116">
        <f>IF($AI110=M$1,1,0)</f>
        <v>0</v>
      </c>
      <c r="N110" s="116">
        <f>IF($AI110=N$1,1,0)</f>
        <v>0</v>
      </c>
      <c r="O110" s="116">
        <f>IF($AI110=O$1,1,0)</f>
        <v>0</v>
      </c>
      <c r="P110" s="116">
        <f>IF($AI110=P$1,1,0)</f>
        <v>0</v>
      </c>
      <c r="Q110" s="116">
        <f>IF($AI110=Q$1,1,0)</f>
        <v>0</v>
      </c>
      <c r="R110" s="116">
        <f>IF($AI110=R$1,1,0)</f>
        <v>0</v>
      </c>
      <c r="S110" s="116">
        <f>IF($AI110=S$1,1,0)</f>
        <v>0</v>
      </c>
      <c r="T110" s="39">
        <f>IF($AI110=T$1,1,0)</f>
        <v>1</v>
      </c>
      <c r="AG110" s="2">
        <v>13</v>
      </c>
      <c r="AH110" t="str">
        <f>IF(AU110="NORWAY","NOK",IF(AU110="FINLAND","EUR",IF(AU110="SWEDEN","SEK","DKK")))</f>
        <v>SEK</v>
      </c>
      <c r="AI110" t="s">
        <v>74</v>
      </c>
      <c r="AN110" t="str">
        <f>IF(D110&gt;=0,"1","0")</f>
        <v>1</v>
      </c>
      <c r="AO110" s="5">
        <f>IF(AX110&lt;&gt;"",G110/H110,"")</f>
        <v>0.63115374905326938</v>
      </c>
      <c r="AP110">
        <f>A110-1</f>
        <v>29</v>
      </c>
      <c r="AS110">
        <f>_xlfn.XLOOKUP(C110,'Company age'!$A$2:$A$15,'Company age'!$B$2:$B$15)</f>
        <v>9</v>
      </c>
      <c r="AU110" t="s">
        <v>80</v>
      </c>
      <c r="AW110" s="3">
        <f>BT110*(1+BV110)</f>
        <v>13.128712871676999</v>
      </c>
      <c r="AX110">
        <v>43</v>
      </c>
      <c r="BC110">
        <f ca="1">ROUND(NORMINV(RAND(),$BA$5,500),0)</f>
        <v>1168</v>
      </c>
      <c r="BH110" s="2">
        <v>0</v>
      </c>
      <c r="BI110" s="2">
        <v>0.99009901290000002</v>
      </c>
      <c r="BJ110" s="2">
        <v>0</v>
      </c>
      <c r="BL110" t="s">
        <v>1343</v>
      </c>
      <c r="BM110" t="s">
        <v>1344</v>
      </c>
      <c r="BN110" t="s">
        <v>80</v>
      </c>
      <c r="BO110" t="s">
        <v>74</v>
      </c>
      <c r="BP110" t="s">
        <v>25</v>
      </c>
      <c r="BQ110" t="s">
        <v>146</v>
      </c>
      <c r="BR110" t="s">
        <v>27</v>
      </c>
      <c r="BS110" s="2">
        <v>68.129199999999997</v>
      </c>
      <c r="BT110" s="2">
        <v>13</v>
      </c>
      <c r="BU110" s="5">
        <f t="shared" si="2"/>
        <v>0</v>
      </c>
      <c r="BV110" s="5">
        <f t="shared" si="2"/>
        <v>9.9009901290000001E-3</v>
      </c>
      <c r="BW110" s="5">
        <f t="shared" si="2"/>
        <v>0</v>
      </c>
      <c r="BX110" s="2">
        <v>3</v>
      </c>
      <c r="BY110" s="2">
        <v>-97.322280879999994</v>
      </c>
      <c r="BZ110" s="2">
        <v>2.89</v>
      </c>
      <c r="CA110" s="2">
        <v>0</v>
      </c>
    </row>
    <row r="111" spans="1:79" x14ac:dyDescent="0.15">
      <c r="A111" s="107">
        <v>30</v>
      </c>
      <c r="B111" s="108">
        <v>39258</v>
      </c>
      <c r="C111" s="109">
        <v>2007</v>
      </c>
      <c r="D111" s="110">
        <f>_xlfn.XLOOKUP(AP111,'Sentiment index'!$E$2:$E$169,'Sentiment index'!$A$2:$A$169)</f>
        <v>0.33268140000000002</v>
      </c>
      <c r="E111" s="111">
        <v>11.459465952273767</v>
      </c>
      <c r="F111" s="112">
        <f>(AW111-BT111)/BT111</f>
        <v>0</v>
      </c>
      <c r="G111" s="113">
        <v>1184.5139081202713</v>
      </c>
      <c r="H111" s="114">
        <v>559.04700000000003</v>
      </c>
      <c r="I111" s="114">
        <f>IF(AH111="NOK",AG111, IF(AH111="EUR", _xlfn.XLOOKUP(C111,'Exchange rates'!$A$3:$A$16,'Exchange rates'!$B$3:$B$16)*AG111,IF(AH111="SEK", _xlfn.XLOOKUP(C111,'Exchange rates'!$A$3:$A$16,'Exchange rates'!$C$3:$C$16)*Dataset!AG111,_xlfn.XLOOKUP(Dataset!C111,'Exchange rates'!$A$3:$A$16,'Exchange rates'!$D$3:$D$16)*Dataset!AG111)))</f>
        <v>94.037492499999999</v>
      </c>
      <c r="J111" s="115">
        <f t="shared" si="3"/>
        <v>1.8200000000000001E-2</v>
      </c>
      <c r="K111" s="112">
        <f>IF(AU111="NORWAY",_xlfn.XLOOKUP(B111,'Oslo OBX Historical Data'!$A$2:$A$3477,'Oslo OBX Historical Data'!$G$2:$G$3477),IF(AU111="FINLAND",_xlfn.XLOOKUP(B111,'OMX Helsinki Historical Data'!$A$2:$A$3479,'OMX Helsinki Historical Data'!$G$2:$G$3479),IF(AU111="DENMARK",_xlfn.XLOOKUP(B111,'OMX Copenhagen All shares Histo'!$A$2:$A$3461,'OMX Copenhagen All shares Histo'!$G$2:$G$3461),_xlfn.XLOOKUP(Dataset!B111,'OMX Stockholm Historical Data'!$A$2:$A$3477,'OMX Stockholm Historical Data'!$G$2:$G$3477))))</f>
        <v>-1.8200000000000001E-2</v>
      </c>
      <c r="L111" s="116">
        <v>1</v>
      </c>
      <c r="M111" s="116">
        <f>IF($AI111=M$1,1,0)</f>
        <v>0</v>
      </c>
      <c r="N111" s="116">
        <f>IF($AI111=N$1,1,0)</f>
        <v>0</v>
      </c>
      <c r="O111" s="116">
        <f>IF($AI111=O$1,1,0)</f>
        <v>1</v>
      </c>
      <c r="P111" s="116">
        <f>IF($AI111=P$1,1,0)</f>
        <v>0</v>
      </c>
      <c r="Q111" s="116">
        <f>IF($AI111=Q$1,1,0)</f>
        <v>0</v>
      </c>
      <c r="R111" s="116">
        <f>IF($AI111=R$1,1,0)</f>
        <v>0</v>
      </c>
      <c r="S111" s="116">
        <f>IF($AI111=S$1,1,0)</f>
        <v>0</v>
      </c>
      <c r="T111" s="39">
        <f>IF($AI111=T$1,1,0)</f>
        <v>0</v>
      </c>
      <c r="AG111" s="2">
        <v>108.5</v>
      </c>
      <c r="AH111" t="str">
        <f>IF(AU111="NORWAY","NOK",IF(AU111="FINLAND","EUR",IF(AU111="SWEDEN","SEK","DKK")))</f>
        <v>SEK</v>
      </c>
      <c r="AI111" t="s">
        <v>45</v>
      </c>
      <c r="AN111" t="str">
        <f>IF(D111&gt;=0,"1","0")</f>
        <v>1</v>
      </c>
      <c r="AO111" s="5" t="str">
        <f>IF(AX111&lt;&gt;"",G111/H111,"")</f>
        <v/>
      </c>
      <c r="AP111">
        <f>A111-1</f>
        <v>29</v>
      </c>
      <c r="AS111">
        <f>_xlfn.XLOOKUP(C111,'Company age'!$A$2:$A$15,'Company age'!$B$2:$B$15)</f>
        <v>9</v>
      </c>
      <c r="AU111" t="s">
        <v>80</v>
      </c>
      <c r="AW111" s="3">
        <f>BT111*(1+BV111)</f>
        <v>108.5</v>
      </c>
      <c r="BC111">
        <f ca="1">ROUND(NORMINV(RAND(),$BA$5,500),0)</f>
        <v>1366</v>
      </c>
      <c r="BH111" s="2">
        <v>0</v>
      </c>
      <c r="BI111" s="2">
        <v>0</v>
      </c>
      <c r="BJ111" s="2">
        <v>-5.5999999049999998</v>
      </c>
      <c r="BL111" t="s">
        <v>665</v>
      </c>
      <c r="BM111" t="s">
        <v>666</v>
      </c>
      <c r="BN111" t="s">
        <v>80</v>
      </c>
      <c r="BO111" t="s">
        <v>45</v>
      </c>
      <c r="BP111" t="s">
        <v>25</v>
      </c>
      <c r="BQ111" t="s">
        <v>146</v>
      </c>
      <c r="BR111" t="s">
        <v>27</v>
      </c>
      <c r="BS111" s="2">
        <v>559.04700000000003</v>
      </c>
      <c r="BT111" s="2">
        <v>108.5</v>
      </c>
      <c r="BU111" s="5">
        <f t="shared" si="2"/>
        <v>0</v>
      </c>
      <c r="BV111" s="5">
        <f t="shared" si="2"/>
        <v>0</v>
      </c>
      <c r="BW111" s="5">
        <f t="shared" si="2"/>
        <v>-5.5999999049999999E-2</v>
      </c>
      <c r="BX111" s="2">
        <v>15.3</v>
      </c>
      <c r="BY111" s="2">
        <v>-84.239631650000007</v>
      </c>
      <c r="BZ111" s="2">
        <v>15.5</v>
      </c>
      <c r="CA111" s="2">
        <v>0</v>
      </c>
    </row>
    <row r="112" spans="1:79" x14ac:dyDescent="0.15">
      <c r="A112" s="107">
        <v>30</v>
      </c>
      <c r="B112" s="108">
        <v>39261</v>
      </c>
      <c r="C112" s="109">
        <v>2007</v>
      </c>
      <c r="D112" s="110">
        <f>_xlfn.XLOOKUP(AP112,'Sentiment index'!$E$2:$E$169,'Sentiment index'!$A$2:$A$169)</f>
        <v>0.33268140000000002</v>
      </c>
      <c r="E112" s="111">
        <v>9.6660926469870869</v>
      </c>
      <c r="F112" s="112">
        <f>(AW112-BT112)/BT112</f>
        <v>-0.15666666980000002</v>
      </c>
      <c r="G112" s="113">
        <v>11</v>
      </c>
      <c r="H112" s="114">
        <v>16.599299999999999</v>
      </c>
      <c r="I112" s="114">
        <f>IF(AH112="NOK",AG112, IF(AH112="EUR", _xlfn.XLOOKUP(C112,'Exchange rates'!$A$3:$A$16,'Exchange rates'!$B$3:$B$16)*AG112,IF(AH112="SEK", _xlfn.XLOOKUP(C112,'Exchange rates'!$A$3:$A$16,'Exchange rates'!$C$3:$C$16)*Dataset!AG112,_xlfn.XLOOKUP(Dataset!C112,'Exchange rates'!$A$3:$A$16,'Exchange rates'!$D$3:$D$16)*Dataset!AG112)))</f>
        <v>5.4169062499999994</v>
      </c>
      <c r="J112" s="115">
        <f t="shared" si="3"/>
        <v>-0.15346666980000001</v>
      </c>
      <c r="K112" s="112">
        <f>IF(AU112="NORWAY",_xlfn.XLOOKUP(B112,'Oslo OBX Historical Data'!$A$2:$A$3477,'Oslo OBX Historical Data'!$G$2:$G$3477),IF(AU112="FINLAND",_xlfn.XLOOKUP(B112,'OMX Helsinki Historical Data'!$A$2:$A$3479,'OMX Helsinki Historical Data'!$G$2:$G$3479),IF(AU112="DENMARK",_xlfn.XLOOKUP(B112,'OMX Copenhagen All shares Histo'!$A$2:$A$3461,'OMX Copenhagen All shares Histo'!$G$2:$G$3461),_xlfn.XLOOKUP(Dataset!B112,'OMX Stockholm Historical Data'!$A$2:$A$3477,'OMX Stockholm Historical Data'!$G$2:$G$3477))))</f>
        <v>-3.2000000000000002E-3</v>
      </c>
      <c r="L112" s="116">
        <v>1</v>
      </c>
      <c r="M112" s="116">
        <f>IF($AI112=M$1,1,0)</f>
        <v>0</v>
      </c>
      <c r="N112" s="116">
        <f>IF($AI112=N$1,1,0)</f>
        <v>0</v>
      </c>
      <c r="O112" s="116">
        <f>IF($AI112=O$1,1,0)</f>
        <v>0</v>
      </c>
      <c r="P112" s="116">
        <f>IF($AI112=P$1,1,0)</f>
        <v>0</v>
      </c>
      <c r="Q112" s="116">
        <f>IF($AI112=Q$1,1,0)</f>
        <v>0</v>
      </c>
      <c r="R112" s="116">
        <f>IF($AI112=R$1,1,0)</f>
        <v>0</v>
      </c>
      <c r="S112" s="116">
        <f>IF($AI112=S$1,1,0)</f>
        <v>1</v>
      </c>
      <c r="T112" s="39">
        <f>IF($AI112=T$1,1,0)</f>
        <v>0</v>
      </c>
      <c r="AG112" s="2">
        <v>6.25</v>
      </c>
      <c r="AH112" t="str">
        <f>IF(AU112="NORWAY","NOK",IF(AU112="FINLAND","EUR",IF(AU112="SWEDEN","SEK","DKK")))</f>
        <v>SEK</v>
      </c>
      <c r="AI112" t="s">
        <v>81</v>
      </c>
      <c r="AN112" t="str">
        <f>IF(D112&gt;=0,"1","0")</f>
        <v>1</v>
      </c>
      <c r="AO112" s="5">
        <f>IF(AX112&lt;&gt;"",G112/H112,"")</f>
        <v>0.66267854668570358</v>
      </c>
      <c r="AP112">
        <f>A112-1</f>
        <v>29</v>
      </c>
      <c r="AS112">
        <f>_xlfn.XLOOKUP(C112,'Company age'!$A$2:$A$15,'Company age'!$B$2:$B$15)</f>
        <v>9</v>
      </c>
      <c r="AU112" t="s">
        <v>80</v>
      </c>
      <c r="AW112" s="3">
        <f>BT112*(1+BV112)</f>
        <v>5.2708333137499999</v>
      </c>
      <c r="AX112">
        <v>11</v>
      </c>
      <c r="BC112">
        <f ca="1">ROUND(NORMINV(RAND(),$BA$5,500),0)</f>
        <v>555</v>
      </c>
      <c r="BH112" s="2">
        <v>-7.6666665079999996</v>
      </c>
      <c r="BI112" s="2">
        <v>-15.66666698</v>
      </c>
      <c r="BJ112" s="2">
        <v>-22.666666029999998</v>
      </c>
      <c r="BL112" t="s">
        <v>1710</v>
      </c>
      <c r="BM112" t="s">
        <v>1711</v>
      </c>
      <c r="BN112" t="s">
        <v>80</v>
      </c>
      <c r="BO112" t="s">
        <v>81</v>
      </c>
      <c r="BP112" t="s">
        <v>25</v>
      </c>
      <c r="BQ112" t="s">
        <v>1066</v>
      </c>
      <c r="BR112" t="s">
        <v>27</v>
      </c>
      <c r="BS112" s="2">
        <v>16.599299999999999</v>
      </c>
      <c r="BT112" s="2">
        <v>6.25</v>
      </c>
      <c r="BU112" s="5">
        <f t="shared" si="2"/>
        <v>-7.6666665080000002E-2</v>
      </c>
      <c r="BV112" s="5">
        <f t="shared" si="2"/>
        <v>-0.15666666979999999</v>
      </c>
      <c r="BW112" s="5">
        <f t="shared" si="2"/>
        <v>-0.22666666029999999</v>
      </c>
      <c r="BX112" s="2"/>
      <c r="BY112" s="2"/>
      <c r="BZ112" s="2"/>
      <c r="CA112" s="2">
        <v>0</v>
      </c>
    </row>
    <row r="113" spans="1:79" x14ac:dyDescent="0.15">
      <c r="A113" s="107">
        <v>31</v>
      </c>
      <c r="B113" s="108">
        <v>39269</v>
      </c>
      <c r="C113" s="109">
        <v>2007</v>
      </c>
      <c r="D113" s="110">
        <f>_xlfn.XLOOKUP(AP113,'Sentiment index'!$E$2:$E$169,'Sentiment index'!$A$2:$A$169)</f>
        <v>0.34872039999999999</v>
      </c>
      <c r="E113" s="111">
        <v>7.1829429750482916</v>
      </c>
      <c r="F113" s="112">
        <f>(AW113-BT113)/BT113</f>
        <v>6.0000000000000053E-2</v>
      </c>
      <c r="G113" s="113">
        <v>1319.3387072225428</v>
      </c>
      <c r="H113" s="114">
        <v>586.41</v>
      </c>
      <c r="I113" s="114">
        <f>IF(AH113="NOK",AG113, IF(AH113="EUR", _xlfn.XLOOKUP(C113,'Exchange rates'!$A$3:$A$16,'Exchange rates'!$B$3:$B$16)*AG113,IF(AH113="SEK", _xlfn.XLOOKUP(C113,'Exchange rates'!$A$3:$A$16,'Exchange rates'!$C$3:$C$16)*Dataset!AG113,_xlfn.XLOOKUP(Dataset!C113,'Exchange rates'!$A$3:$A$16,'Exchange rates'!$D$3:$D$16)*Dataset!AG113)))</f>
        <v>2.1517140000000001</v>
      </c>
      <c r="J113" s="115">
        <f t="shared" si="3"/>
        <v>5.5500000000000056E-2</v>
      </c>
      <c r="K113" s="112">
        <f>IF(AU113="NORWAY",_xlfn.XLOOKUP(B113,'Oslo OBX Historical Data'!$A$2:$A$3477,'Oslo OBX Historical Data'!$G$2:$G$3477),IF(AU113="FINLAND",_xlfn.XLOOKUP(B113,'OMX Helsinki Historical Data'!$A$2:$A$3479,'OMX Helsinki Historical Data'!$G$2:$G$3479),IF(AU113="DENMARK",_xlfn.XLOOKUP(B113,'OMX Copenhagen All shares Histo'!$A$2:$A$3461,'OMX Copenhagen All shares Histo'!$G$2:$G$3461),_xlfn.XLOOKUP(Dataset!B113,'OMX Stockholm Historical Data'!$A$2:$A$3477,'OMX Stockholm Historical Data'!$G$2:$G$3477))))</f>
        <v>4.4999999999999997E-3</v>
      </c>
      <c r="L113" s="116">
        <v>1</v>
      </c>
      <c r="M113" s="116">
        <f>IF($AI113=M$1,1,0)</f>
        <v>0</v>
      </c>
      <c r="N113" s="116">
        <f>IF($AI113=N$1,1,0)</f>
        <v>0</v>
      </c>
      <c r="O113" s="116">
        <f>IF($AI113=O$1,1,0)</f>
        <v>1</v>
      </c>
      <c r="P113" s="116">
        <f>IF($AI113=P$1,1,0)</f>
        <v>0</v>
      </c>
      <c r="Q113" s="116">
        <f>IF($AI113=Q$1,1,0)</f>
        <v>0</v>
      </c>
      <c r="R113" s="116">
        <f>IF($AI113=R$1,1,0)</f>
        <v>0</v>
      </c>
      <c r="S113" s="116">
        <f>IF($AI113=S$1,1,0)</f>
        <v>0</v>
      </c>
      <c r="T113" s="39">
        <f>IF($AI113=T$1,1,0)</f>
        <v>0</v>
      </c>
      <c r="AG113" s="2">
        <v>2</v>
      </c>
      <c r="AH113" t="str">
        <f>IF(AU113="NORWAY","NOK",IF(AU113="FINLAND","EUR",IF(AU113="SWEDEN","SEK","DKK")))</f>
        <v>DKK</v>
      </c>
      <c r="AI113" t="s">
        <v>45</v>
      </c>
      <c r="AN113" t="str">
        <f>IF(D113&gt;=0,"1","0")</f>
        <v>1</v>
      </c>
      <c r="AO113" s="5" t="str">
        <f>IF(AX113&lt;&gt;"",G113/H113,"")</f>
        <v/>
      </c>
      <c r="AP113">
        <f>A113-1</f>
        <v>30</v>
      </c>
      <c r="AS113">
        <f>_xlfn.XLOOKUP(C113,'Company age'!$A$2:$A$15,'Company age'!$B$2:$B$15)</f>
        <v>9</v>
      </c>
      <c r="AU113" t="s">
        <v>23</v>
      </c>
      <c r="AW113" s="3">
        <f>BT113*(1+BV113)</f>
        <v>2.12</v>
      </c>
      <c r="BC113">
        <f ca="1">ROUND(NORMINV(RAND(),$BA$5,500),0)</f>
        <v>1466</v>
      </c>
      <c r="BH113" s="2">
        <v>4</v>
      </c>
      <c r="BI113" s="2">
        <v>6</v>
      </c>
      <c r="BJ113" s="2">
        <v>8</v>
      </c>
      <c r="BL113" t="s">
        <v>628</v>
      </c>
      <c r="BM113" t="s">
        <v>629</v>
      </c>
      <c r="BN113" t="s">
        <v>23</v>
      </c>
      <c r="BO113" t="s">
        <v>45</v>
      </c>
      <c r="BP113" t="s">
        <v>25</v>
      </c>
      <c r="BQ113" t="s">
        <v>146</v>
      </c>
      <c r="BR113" t="s">
        <v>27</v>
      </c>
      <c r="BS113" s="2">
        <v>586.41</v>
      </c>
      <c r="BT113" s="2">
        <v>2</v>
      </c>
      <c r="BU113" s="5">
        <f t="shared" si="2"/>
        <v>0.04</v>
      </c>
      <c r="BV113" s="5">
        <f t="shared" si="2"/>
        <v>0.06</v>
      </c>
      <c r="BW113" s="5">
        <f t="shared" si="2"/>
        <v>0.08</v>
      </c>
      <c r="BX113" s="2"/>
      <c r="BY113" s="2"/>
      <c r="BZ113" s="2"/>
      <c r="CA113" s="2">
        <v>0</v>
      </c>
    </row>
    <row r="114" spans="1:79" x14ac:dyDescent="0.15">
      <c r="A114" s="107">
        <v>31</v>
      </c>
      <c r="B114" s="108">
        <v>39269</v>
      </c>
      <c r="C114" s="109">
        <v>2007</v>
      </c>
      <c r="D114" s="110">
        <f>_xlfn.XLOOKUP(AP114,'Sentiment index'!$E$2:$E$169,'Sentiment index'!$A$2:$A$169)</f>
        <v>0.34872039999999999</v>
      </c>
      <c r="E114" s="111">
        <v>9.3665315102971274</v>
      </c>
      <c r="F114" s="112">
        <f>(AW114-BT114)/BT114</f>
        <v>-0.15625000950000004</v>
      </c>
      <c r="G114" s="113">
        <v>879.65331798096076</v>
      </c>
      <c r="H114" s="114">
        <v>74.668999999999997</v>
      </c>
      <c r="I114" s="114">
        <f>IF(AH114="NOK",AG114, IF(AH114="EUR", _xlfn.XLOOKUP(C114,'Exchange rates'!$A$3:$A$16,'Exchange rates'!$B$3:$B$16)*AG114,IF(AH114="SEK", _xlfn.XLOOKUP(C114,'Exchange rates'!$A$3:$A$16,'Exchange rates'!$C$3:$C$16)*Dataset!AG114,_xlfn.XLOOKUP(Dataset!C114,'Exchange rates'!$A$3:$A$16,'Exchange rates'!$D$3:$D$16)*Dataset!AG114)))</f>
        <v>36.401609999999998</v>
      </c>
      <c r="J114" s="115">
        <f t="shared" si="3"/>
        <v>-0.15285000950000005</v>
      </c>
      <c r="K114" s="112">
        <f>IF(AU114="NORWAY",_xlfn.XLOOKUP(B114,'Oslo OBX Historical Data'!$A$2:$A$3477,'Oslo OBX Historical Data'!$G$2:$G$3477),IF(AU114="FINLAND",_xlfn.XLOOKUP(B114,'OMX Helsinki Historical Data'!$A$2:$A$3479,'OMX Helsinki Historical Data'!$G$2:$G$3479),IF(AU114="DENMARK",_xlfn.XLOOKUP(B114,'OMX Copenhagen All shares Histo'!$A$2:$A$3461,'OMX Copenhagen All shares Histo'!$G$2:$G$3461),_xlfn.XLOOKUP(Dataset!B114,'OMX Stockholm Historical Data'!$A$2:$A$3477,'OMX Stockholm Historical Data'!$G$2:$G$3477))))</f>
        <v>-3.3999999999999998E-3</v>
      </c>
      <c r="L114" s="116">
        <v>1</v>
      </c>
      <c r="M114" s="116">
        <f>IF($AI114=M$1,1,0)</f>
        <v>0</v>
      </c>
      <c r="N114" s="116">
        <f>IF($AI114=N$1,1,0)</f>
        <v>1</v>
      </c>
      <c r="O114" s="116">
        <f>IF($AI114=O$1,1,0)</f>
        <v>0</v>
      </c>
      <c r="P114" s="116">
        <f>IF($AI114=P$1,1,0)</f>
        <v>0</v>
      </c>
      <c r="Q114" s="116">
        <f>IF($AI114=Q$1,1,0)</f>
        <v>0</v>
      </c>
      <c r="R114" s="116">
        <f>IF($AI114=R$1,1,0)</f>
        <v>0</v>
      </c>
      <c r="S114" s="116">
        <f>IF($AI114=S$1,1,0)</f>
        <v>0</v>
      </c>
      <c r="T114" s="39">
        <f>IF($AI114=T$1,1,0)</f>
        <v>0</v>
      </c>
      <c r="AG114" s="2">
        <v>42</v>
      </c>
      <c r="AH114" t="str">
        <f>IF(AU114="NORWAY","NOK",IF(AU114="FINLAND","EUR",IF(AU114="SWEDEN","SEK","DKK")))</f>
        <v>SEK</v>
      </c>
      <c r="AI114" t="s">
        <v>96</v>
      </c>
      <c r="AN114" t="str">
        <f>IF(D114&gt;=0,"1","0")</f>
        <v>1</v>
      </c>
      <c r="AO114" s="5" t="str">
        <f>IF(AX114&lt;&gt;"",G114/H114,"")</f>
        <v/>
      </c>
      <c r="AP114">
        <f>A114-1</f>
        <v>30</v>
      </c>
      <c r="AS114">
        <f>_xlfn.XLOOKUP(C114,'Company age'!$A$2:$A$15,'Company age'!$B$2:$B$15)</f>
        <v>9</v>
      </c>
      <c r="AU114" t="s">
        <v>80</v>
      </c>
      <c r="AW114" s="3">
        <f>BT114*(1+BV114)</f>
        <v>35.437499600999999</v>
      </c>
      <c r="BC114">
        <f ca="1">ROUND(NORMINV(RAND(),$BA$5,500),0)</f>
        <v>1024</v>
      </c>
      <c r="BH114" s="2">
        <v>-18.750001910000002</v>
      </c>
      <c r="BI114" s="2">
        <v>-15.62500095</v>
      </c>
      <c r="BJ114" s="2">
        <v>-15.62500095</v>
      </c>
      <c r="BL114" t="s">
        <v>1298</v>
      </c>
      <c r="BM114" t="s">
        <v>1299</v>
      </c>
      <c r="BN114" t="s">
        <v>80</v>
      </c>
      <c r="BO114" t="s">
        <v>96</v>
      </c>
      <c r="BP114" t="s">
        <v>25</v>
      </c>
      <c r="BQ114" t="s">
        <v>146</v>
      </c>
      <c r="BR114" t="s">
        <v>27</v>
      </c>
      <c r="BS114" s="2">
        <v>74.668999999999997</v>
      </c>
      <c r="BT114" s="2">
        <v>42</v>
      </c>
      <c r="BU114" s="5">
        <f t="shared" si="2"/>
        <v>-0.18750001910000003</v>
      </c>
      <c r="BV114" s="5">
        <f t="shared" si="2"/>
        <v>-0.15625000950000001</v>
      </c>
      <c r="BW114" s="5">
        <f t="shared" si="2"/>
        <v>-0.15625000950000001</v>
      </c>
      <c r="BX114" s="2"/>
      <c r="BY114" s="2"/>
      <c r="BZ114" s="2"/>
      <c r="CA114" s="2">
        <v>0</v>
      </c>
    </row>
    <row r="115" spans="1:79" x14ac:dyDescent="0.15">
      <c r="A115" s="107">
        <v>31</v>
      </c>
      <c r="B115" s="108">
        <v>39281</v>
      </c>
      <c r="C115" s="109">
        <v>2007</v>
      </c>
      <c r="D115" s="110">
        <f>_xlfn.XLOOKUP(AP115,'Sentiment index'!$E$2:$E$169,'Sentiment index'!$A$2:$A$169)</f>
        <v>0.34872039999999999</v>
      </c>
      <c r="E115" s="111">
        <v>9.5275515150082466</v>
      </c>
      <c r="F115" s="112">
        <f>(AW115-BT115)/BT115</f>
        <v>0.81102363589999982</v>
      </c>
      <c r="G115" s="113">
        <v>2</v>
      </c>
      <c r="H115" s="114">
        <v>15.9709</v>
      </c>
      <c r="I115" s="114">
        <f>IF(AH115="NOK",AG115, IF(AH115="EUR", _xlfn.XLOOKUP(C115,'Exchange rates'!$A$3:$A$16,'Exchange rates'!$B$3:$B$16)*AG115,IF(AH115="SEK", _xlfn.XLOOKUP(C115,'Exchange rates'!$A$3:$A$16,'Exchange rates'!$C$3:$C$16)*Dataset!AG115,_xlfn.XLOOKUP(Dataset!C115,'Exchange rates'!$A$3:$A$16,'Exchange rates'!$D$3:$D$16)*Dataset!AG115)))</f>
        <v>0.65002874999999993</v>
      </c>
      <c r="J115" s="115">
        <f t="shared" si="3"/>
        <v>0.81892363589999984</v>
      </c>
      <c r="K115" s="112">
        <f>IF(AU115="NORWAY",_xlfn.XLOOKUP(B115,'Oslo OBX Historical Data'!$A$2:$A$3477,'Oslo OBX Historical Data'!$G$2:$G$3477),IF(AU115="FINLAND",_xlfn.XLOOKUP(B115,'OMX Helsinki Historical Data'!$A$2:$A$3479,'OMX Helsinki Historical Data'!$G$2:$G$3479),IF(AU115="DENMARK",_xlfn.XLOOKUP(B115,'OMX Copenhagen All shares Histo'!$A$2:$A$3461,'OMX Copenhagen All shares Histo'!$G$2:$G$3461),_xlfn.XLOOKUP(Dataset!B115,'OMX Stockholm Historical Data'!$A$2:$A$3477,'OMX Stockholm Historical Data'!$G$2:$G$3477))))</f>
        <v>-7.9000000000000008E-3</v>
      </c>
      <c r="L115" s="116">
        <v>1</v>
      </c>
      <c r="M115" s="116">
        <f>IF($AI115=M$1,1,0)</f>
        <v>0</v>
      </c>
      <c r="N115" s="116">
        <f>IF($AI115=N$1,1,0)</f>
        <v>0</v>
      </c>
      <c r="O115" s="116">
        <f>IF($AI115=O$1,1,0)</f>
        <v>0</v>
      </c>
      <c r="P115" s="116">
        <f>IF($AI115=P$1,1,0)</f>
        <v>0</v>
      </c>
      <c r="Q115" s="116">
        <f>IF($AI115=Q$1,1,0)</f>
        <v>0</v>
      </c>
      <c r="R115" s="116">
        <f>IF($AI115=R$1,1,0)</f>
        <v>1</v>
      </c>
      <c r="S115" s="116">
        <f>IF($AI115=S$1,1,0)</f>
        <v>0</v>
      </c>
      <c r="T115" s="39">
        <f>IF($AI115=T$1,1,0)</f>
        <v>0</v>
      </c>
      <c r="AG115" s="2">
        <v>0.75</v>
      </c>
      <c r="AH115" t="str">
        <f>IF(AU115="NORWAY","NOK",IF(AU115="FINLAND","EUR",IF(AU115="SWEDEN","SEK","DKK")))</f>
        <v>SEK</v>
      </c>
      <c r="AI115" t="s">
        <v>152</v>
      </c>
      <c r="AN115" t="str">
        <f>IF(D115&gt;=0,"1","0")</f>
        <v>1</v>
      </c>
      <c r="AO115" s="5">
        <f>IF(AX115&lt;&gt;"",G115/H115,"")</f>
        <v>0.1252277579848349</v>
      </c>
      <c r="AP115">
        <f>A115-1</f>
        <v>30</v>
      </c>
      <c r="AS115">
        <f>_xlfn.XLOOKUP(C115,'Company age'!$A$2:$A$15,'Company age'!$B$2:$B$15)</f>
        <v>9</v>
      </c>
      <c r="AU115" t="s">
        <v>80</v>
      </c>
      <c r="AW115" s="3">
        <f>BT115*(1+BV115)</f>
        <v>1.3582677269249999</v>
      </c>
      <c r="AX115">
        <v>2</v>
      </c>
      <c r="BC115">
        <f ca="1">ROUND(NORMINV(RAND(),$BA$5,500),0)</f>
        <v>1591</v>
      </c>
      <c r="BH115" s="2">
        <v>122.04724880000001</v>
      </c>
      <c r="BI115" s="2">
        <v>81.102363589999996</v>
      </c>
      <c r="BJ115" s="2">
        <v>57.480316160000001</v>
      </c>
      <c r="BL115" t="s">
        <v>1718</v>
      </c>
      <c r="BM115" t="s">
        <v>1719</v>
      </c>
      <c r="BN115" t="s">
        <v>80</v>
      </c>
      <c r="BO115" t="s">
        <v>152</v>
      </c>
      <c r="BP115" t="s">
        <v>25</v>
      </c>
      <c r="BQ115" t="s">
        <v>54</v>
      </c>
      <c r="BR115" t="s">
        <v>27</v>
      </c>
      <c r="BS115" s="2">
        <v>15.9709</v>
      </c>
      <c r="BT115" s="2">
        <v>0.75</v>
      </c>
      <c r="BU115" s="5">
        <f t="shared" si="2"/>
        <v>1.220472488</v>
      </c>
      <c r="BV115" s="5">
        <f t="shared" si="2"/>
        <v>0.81102363589999993</v>
      </c>
      <c r="BW115" s="5">
        <f t="shared" si="2"/>
        <v>0.5748031616</v>
      </c>
      <c r="BX115" s="2">
        <v>4.04</v>
      </c>
      <c r="BY115" s="2">
        <v>-92.596527100000003</v>
      </c>
      <c r="BZ115" s="2">
        <v>4.0199999999999996</v>
      </c>
      <c r="CA115" s="2">
        <v>75.956000000000003</v>
      </c>
    </row>
    <row r="116" spans="1:79" x14ac:dyDescent="0.15">
      <c r="A116" s="107">
        <v>31</v>
      </c>
      <c r="B116" s="108">
        <v>39286</v>
      </c>
      <c r="C116" s="109">
        <v>2007</v>
      </c>
      <c r="D116" s="110">
        <f>_xlfn.XLOOKUP(AP116,'Sentiment index'!$E$2:$E$169,'Sentiment index'!$A$2:$A$169)</f>
        <v>0.34872039999999999</v>
      </c>
      <c r="E116" s="111">
        <v>9.1655346224605676</v>
      </c>
      <c r="F116" s="112">
        <f>(AW116-BT116)/BT116</f>
        <v>-1.3629798889999942E-2</v>
      </c>
      <c r="G116" s="113">
        <v>66</v>
      </c>
      <c r="H116" s="114">
        <v>26.5352</v>
      </c>
      <c r="I116" s="114">
        <f>IF(AH116="NOK",AG116, IF(AH116="EUR", _xlfn.XLOOKUP(C116,'Exchange rates'!$A$3:$A$16,'Exchange rates'!$B$3:$B$16)*AG116,IF(AH116="SEK", _xlfn.XLOOKUP(C116,'Exchange rates'!$A$3:$A$16,'Exchange rates'!$C$3:$C$16)*Dataset!AG116,_xlfn.XLOOKUP(Dataset!C116,'Exchange rates'!$A$3:$A$16,'Exchange rates'!$D$3:$D$16)*Dataset!AG116)))</f>
        <v>7.1069809999999993</v>
      </c>
      <c r="J116" s="115">
        <f t="shared" si="3"/>
        <v>-1.4297988899999413E-3</v>
      </c>
      <c r="K116" s="112">
        <f>IF(AU116="NORWAY",_xlfn.XLOOKUP(B116,'Oslo OBX Historical Data'!$A$2:$A$3477,'Oslo OBX Historical Data'!$G$2:$G$3477),IF(AU116="FINLAND",_xlfn.XLOOKUP(B116,'OMX Helsinki Historical Data'!$A$2:$A$3479,'OMX Helsinki Historical Data'!$G$2:$G$3479),IF(AU116="DENMARK",_xlfn.XLOOKUP(B116,'OMX Copenhagen All shares Histo'!$A$2:$A$3461,'OMX Copenhagen All shares Histo'!$G$2:$G$3461),_xlfn.XLOOKUP(Dataset!B116,'OMX Stockholm Historical Data'!$A$2:$A$3477,'OMX Stockholm Historical Data'!$G$2:$G$3477))))</f>
        <v>-1.2200000000000001E-2</v>
      </c>
      <c r="L116" s="116">
        <v>1</v>
      </c>
      <c r="M116" s="116">
        <f>IF($AI116=M$1,1,0)</f>
        <v>0</v>
      </c>
      <c r="N116" s="116">
        <f>IF($AI116=N$1,1,0)</f>
        <v>0</v>
      </c>
      <c r="O116" s="116">
        <f>IF($AI116=O$1,1,0)</f>
        <v>0</v>
      </c>
      <c r="P116" s="116">
        <f>IF($AI116=P$1,1,0)</f>
        <v>0</v>
      </c>
      <c r="Q116" s="116">
        <f>IF($AI116=Q$1,1,0)</f>
        <v>1</v>
      </c>
      <c r="R116" s="116">
        <f>IF($AI116=R$1,1,0)</f>
        <v>0</v>
      </c>
      <c r="S116" s="116">
        <f>IF($AI116=S$1,1,0)</f>
        <v>0</v>
      </c>
      <c r="T116" s="39">
        <f>IF($AI116=T$1,1,0)</f>
        <v>0</v>
      </c>
      <c r="AG116" s="2">
        <v>8.1999999999999993</v>
      </c>
      <c r="AH116" t="str">
        <f>IF(AU116="NORWAY","NOK",IF(AU116="FINLAND","EUR",IF(AU116="SWEDEN","SEK","DKK")))</f>
        <v>SEK</v>
      </c>
      <c r="AI116" t="s">
        <v>32</v>
      </c>
      <c r="AN116" t="str">
        <f>IF(D116&gt;=0,"1","0")</f>
        <v>1</v>
      </c>
      <c r="AO116" s="5">
        <f>IF(AX116&lt;&gt;"",G116/H116,"")</f>
        <v>2.4872622026591094</v>
      </c>
      <c r="AP116">
        <f>A116-1</f>
        <v>30</v>
      </c>
      <c r="AS116">
        <f>_xlfn.XLOOKUP(C116,'Company age'!$A$2:$A$15,'Company age'!$B$2:$B$15)</f>
        <v>9</v>
      </c>
      <c r="AU116" t="s">
        <v>80</v>
      </c>
      <c r="AW116" s="3">
        <f>BT116*(1+BV116)</f>
        <v>8.0882356491019998</v>
      </c>
      <c r="AX116">
        <v>66</v>
      </c>
      <c r="BC116">
        <f ca="1">ROUND(NORMINV(RAND(),$BA$5,500),0)</f>
        <v>691</v>
      </c>
      <c r="BH116" s="2">
        <v>-0.28693968060000002</v>
      </c>
      <c r="BI116" s="2">
        <v>-1.362979889</v>
      </c>
      <c r="BJ116" s="2">
        <v>0.43042045829999998</v>
      </c>
      <c r="BL116" t="s">
        <v>1575</v>
      </c>
      <c r="BM116" t="s">
        <v>1576</v>
      </c>
      <c r="BN116" t="s">
        <v>80</v>
      </c>
      <c r="BO116" t="s">
        <v>32</v>
      </c>
      <c r="BP116" t="s">
        <v>25</v>
      </c>
      <c r="BQ116" t="s">
        <v>146</v>
      </c>
      <c r="BR116" t="s">
        <v>27</v>
      </c>
      <c r="BS116" s="2">
        <v>26.5352</v>
      </c>
      <c r="BT116" s="2">
        <v>8.1999999999999993</v>
      </c>
      <c r="BU116" s="5">
        <f t="shared" si="2"/>
        <v>-2.8693968060000004E-3</v>
      </c>
      <c r="BV116" s="5">
        <f t="shared" si="2"/>
        <v>-1.3629798889999999E-2</v>
      </c>
      <c r="BW116" s="5">
        <f t="shared" si="2"/>
        <v>4.3042045829999997E-3</v>
      </c>
      <c r="BX116" s="2">
        <v>49.15</v>
      </c>
      <c r="BY116" s="2">
        <v>723.99945070000001</v>
      </c>
      <c r="BZ116" s="2">
        <v>49.65</v>
      </c>
      <c r="CA116" s="2">
        <v>0</v>
      </c>
    </row>
    <row r="117" spans="1:79" x14ac:dyDescent="0.15">
      <c r="A117" s="107">
        <v>32</v>
      </c>
      <c r="B117" s="108">
        <v>39297</v>
      </c>
      <c r="C117" s="109">
        <v>2007</v>
      </c>
      <c r="D117" s="110">
        <f>_xlfn.XLOOKUP(AP117,'Sentiment index'!$E$2:$E$169,'Sentiment index'!$A$2:$A$169)</f>
        <v>0.25780310000000001</v>
      </c>
      <c r="E117" s="111">
        <v>7.2071587565098305</v>
      </c>
      <c r="F117" s="112">
        <f>(AW117-BT117)/BT117</f>
        <v>5.9130434989999966E-2</v>
      </c>
      <c r="G117" s="113">
        <v>47</v>
      </c>
      <c r="H117" s="111">
        <v>71.241600000000005</v>
      </c>
      <c r="I117" s="114">
        <f>IF(AH117="NOK",AG117, IF(AH117="EUR", _xlfn.XLOOKUP(C117,'Exchange rates'!$A$3:$A$16,'Exchange rates'!$B$3:$B$16)*AG117,IF(AH117="SEK", _xlfn.XLOOKUP(C117,'Exchange rates'!$A$3:$A$16,'Exchange rates'!$C$3:$C$16)*Dataset!AG117,_xlfn.XLOOKUP(Dataset!C117,'Exchange rates'!$A$3:$A$16,'Exchange rates'!$D$3:$D$16)*Dataset!AG117)))</f>
        <v>4.3335249999999998</v>
      </c>
      <c r="J117" s="115">
        <f t="shared" si="3"/>
        <v>4.9330434989999963E-2</v>
      </c>
      <c r="K117" s="112">
        <f>IF(AU117="NORWAY",_xlfn.XLOOKUP(B117,'Oslo OBX Historical Data'!$A$2:$A$3477,'Oslo OBX Historical Data'!$G$2:$G$3477),IF(AU117="FINLAND",_xlfn.XLOOKUP(B117,'OMX Helsinki Historical Data'!$A$2:$A$3479,'OMX Helsinki Historical Data'!$G$2:$G$3479),IF(AU117="DENMARK",_xlfn.XLOOKUP(B117,'OMX Copenhagen All shares Histo'!$A$2:$A$3461,'OMX Copenhagen All shares Histo'!$G$2:$G$3461),_xlfn.XLOOKUP(Dataset!B117,'OMX Stockholm Historical Data'!$A$2:$A$3477,'OMX Stockholm Historical Data'!$G$2:$G$3477))))</f>
        <v>9.7999999999999997E-3</v>
      </c>
      <c r="L117" s="116">
        <v>1</v>
      </c>
      <c r="M117" s="116">
        <f>IF($AI117=M$1,1,0)</f>
        <v>0</v>
      </c>
      <c r="N117" s="116">
        <f>IF($AI117=N$1,1,0)</f>
        <v>1</v>
      </c>
      <c r="O117" s="116">
        <f>IF($AI117=O$1,1,0)</f>
        <v>0</v>
      </c>
      <c r="P117" s="116">
        <f>IF($AI117=P$1,1,0)</f>
        <v>0</v>
      </c>
      <c r="Q117" s="116">
        <f>IF($AI117=Q$1,1,0)</f>
        <v>0</v>
      </c>
      <c r="R117" s="116">
        <f>IF($AI117=R$1,1,0)</f>
        <v>0</v>
      </c>
      <c r="S117" s="116">
        <f>IF($AI117=S$1,1,0)</f>
        <v>0</v>
      </c>
      <c r="T117" s="39">
        <f>IF($AI117=T$1,1,0)</f>
        <v>0</v>
      </c>
      <c r="AG117" s="4">
        <v>5</v>
      </c>
      <c r="AH117" t="str">
        <f>IF(AU117="NORWAY","NOK",IF(AU117="FINLAND","EUR",IF(AU117="SWEDEN","SEK","DKK")))</f>
        <v>SEK</v>
      </c>
      <c r="AI117" t="s">
        <v>96</v>
      </c>
      <c r="AN117" t="str">
        <f>IF(D117&gt;=0,"1","0")</f>
        <v>1</v>
      </c>
      <c r="AO117" s="5">
        <f>IF(AX117&lt;&gt;"",G117/H117,"")</f>
        <v>0.65972690113641463</v>
      </c>
      <c r="AP117">
        <f>A117-1</f>
        <v>31</v>
      </c>
      <c r="AS117">
        <f>_xlfn.XLOOKUP(C117,'Company age'!$A$2:$A$15,'Company age'!$B$2:$B$15)</f>
        <v>9</v>
      </c>
      <c r="AU117" t="s">
        <v>80</v>
      </c>
      <c r="AW117" s="3">
        <f>BT117*(1+BV117)</f>
        <v>5.2956521749499998</v>
      </c>
      <c r="AX117">
        <v>47</v>
      </c>
      <c r="BC117">
        <f ca="1">ROUND(NORMINV(RAND(),$BA$5,500),0)</f>
        <v>1183</v>
      </c>
      <c r="BH117" s="2">
        <v>9.0434780119999996</v>
      </c>
      <c r="BI117" s="2">
        <v>5.9130434989999996</v>
      </c>
      <c r="BJ117" s="2">
        <v>4.5217390059999998</v>
      </c>
      <c r="BL117" t="s">
        <v>2153</v>
      </c>
      <c r="BM117" t="s">
        <v>2154</v>
      </c>
      <c r="BN117" t="s">
        <v>80</v>
      </c>
      <c r="BO117" t="s">
        <v>96</v>
      </c>
      <c r="BP117" t="s">
        <v>25</v>
      </c>
      <c r="BQ117" t="s">
        <v>54</v>
      </c>
      <c r="BR117" t="s">
        <v>27</v>
      </c>
      <c r="BS117" s="4">
        <v>0</v>
      </c>
      <c r="BT117" s="4">
        <v>5</v>
      </c>
      <c r="BU117" s="5">
        <f t="shared" si="2"/>
        <v>9.0434780120000002E-2</v>
      </c>
      <c r="BV117" s="5">
        <f t="shared" si="2"/>
        <v>5.9130434989999994E-2</v>
      </c>
      <c r="BW117" s="5">
        <f t="shared" si="2"/>
        <v>4.5217390060000001E-2</v>
      </c>
      <c r="BX117" s="4">
        <v>5.9</v>
      </c>
      <c r="BY117" s="4" t="s">
        <v>216</v>
      </c>
      <c r="BZ117" s="4">
        <v>5.78</v>
      </c>
      <c r="CA117" s="4">
        <v>0</v>
      </c>
    </row>
    <row r="118" spans="1:79" x14ac:dyDescent="0.15">
      <c r="A118" s="107">
        <v>33</v>
      </c>
      <c r="B118" s="108">
        <v>39345</v>
      </c>
      <c r="C118" s="109">
        <v>2007</v>
      </c>
      <c r="D118" s="110">
        <f>_xlfn.XLOOKUP(AP118,'Sentiment index'!$E$2:$E$169,'Sentiment index'!$A$2:$A$169)</f>
        <v>0.18426529999999999</v>
      </c>
      <c r="E118" s="111">
        <v>8.7326495407657188</v>
      </c>
      <c r="F118" s="112">
        <f>(AW118-BT118)/BT118</f>
        <v>3.7333333489999919E-2</v>
      </c>
      <c r="G118" s="113">
        <v>2</v>
      </c>
      <c r="H118" s="111">
        <v>767.56</v>
      </c>
      <c r="I118" s="114">
        <f>IF(AH118="NOK",AG118, IF(AH118="EUR", _xlfn.XLOOKUP(C118,'Exchange rates'!$A$3:$A$16,'Exchange rates'!$B$3:$B$16)*AG118,IF(AH118="SEK", _xlfn.XLOOKUP(C118,'Exchange rates'!$A$3:$A$16,'Exchange rates'!$C$3:$C$16)*Dataset!AG118,_xlfn.XLOOKUP(Dataset!C118,'Exchange rates'!$A$3:$A$16,'Exchange rates'!$D$3:$D$16)*Dataset!AG118)))</f>
        <v>107.5857</v>
      </c>
      <c r="J118" s="115">
        <f t="shared" si="3"/>
        <v>1.6333333489999918E-2</v>
      </c>
      <c r="K118" s="112">
        <f>IF(AU118="NORWAY",_xlfn.XLOOKUP(B118,'Oslo OBX Historical Data'!$A$2:$A$3477,'Oslo OBX Historical Data'!$G$2:$G$3477),IF(AU118="FINLAND",_xlfn.XLOOKUP(B118,'OMX Helsinki Historical Data'!$A$2:$A$3479,'OMX Helsinki Historical Data'!$G$2:$G$3479),IF(AU118="DENMARK",_xlfn.XLOOKUP(B118,'OMX Copenhagen All shares Histo'!$A$2:$A$3461,'OMX Copenhagen All shares Histo'!$G$2:$G$3461),_xlfn.XLOOKUP(Dataset!B118,'OMX Stockholm Historical Data'!$A$2:$A$3477,'OMX Stockholm Historical Data'!$G$2:$G$3477))))</f>
        <v>2.1000000000000001E-2</v>
      </c>
      <c r="L118" s="116">
        <v>1</v>
      </c>
      <c r="M118" s="116">
        <f>IF($AI118=M$1,1,0)</f>
        <v>0</v>
      </c>
      <c r="N118" s="116">
        <f>IF($AI118=N$1,1,0)</f>
        <v>0</v>
      </c>
      <c r="O118" s="116">
        <f>IF($AI118=O$1,1,0)</f>
        <v>1</v>
      </c>
      <c r="P118" s="116">
        <f>IF($AI118=P$1,1,0)</f>
        <v>0</v>
      </c>
      <c r="Q118" s="116">
        <f>IF($AI118=Q$1,1,0)</f>
        <v>0</v>
      </c>
      <c r="R118" s="116">
        <f>IF($AI118=R$1,1,0)</f>
        <v>0</v>
      </c>
      <c r="S118" s="116">
        <f>IF($AI118=S$1,1,0)</f>
        <v>0</v>
      </c>
      <c r="T118" s="39">
        <f>IF($AI118=T$1,1,0)</f>
        <v>0</v>
      </c>
      <c r="AG118" s="4">
        <v>100</v>
      </c>
      <c r="AH118" t="str">
        <f>IF(AU118="NORWAY","NOK",IF(AU118="FINLAND","EUR",IF(AU118="SWEDEN","SEK","DKK")))</f>
        <v>DKK</v>
      </c>
      <c r="AI118" t="s">
        <v>45</v>
      </c>
      <c r="AN118" t="str">
        <f>IF(D118&gt;=0,"1","0")</f>
        <v>1</v>
      </c>
      <c r="AO118" s="5">
        <f>IF(AX118&lt;&gt;"",G118/H118,"")</f>
        <v>2.605659492417531E-3</v>
      </c>
      <c r="AP118">
        <f>A118-1</f>
        <v>32</v>
      </c>
      <c r="AS118">
        <f>_xlfn.XLOOKUP(C118,'Company age'!$A$2:$A$15,'Company age'!$B$2:$B$15)</f>
        <v>9</v>
      </c>
      <c r="AU118" t="s">
        <v>23</v>
      </c>
      <c r="AW118" s="3">
        <f>BT118*(1+BV118)</f>
        <v>103.73333334899999</v>
      </c>
      <c r="AX118">
        <v>2</v>
      </c>
      <c r="BC118">
        <f ca="1">ROUND(NORMINV(RAND(),$BA$5,500),0)</f>
        <v>991</v>
      </c>
      <c r="BH118" s="2">
        <v>2.9333333970000002</v>
      </c>
      <c r="BI118" s="2">
        <v>3.733333349</v>
      </c>
      <c r="BJ118" s="2">
        <v>-3.466666698</v>
      </c>
      <c r="BL118" t="s">
        <v>527</v>
      </c>
      <c r="BM118" t="s">
        <v>528</v>
      </c>
      <c r="BN118" t="s">
        <v>23</v>
      </c>
      <c r="BO118" t="s">
        <v>45</v>
      </c>
      <c r="BP118" t="s">
        <v>25</v>
      </c>
      <c r="BQ118" t="s">
        <v>54</v>
      </c>
      <c r="BR118" t="s">
        <v>27</v>
      </c>
      <c r="BS118" s="4">
        <v>767.56</v>
      </c>
      <c r="BT118" s="4">
        <v>100</v>
      </c>
      <c r="BU118" s="5">
        <f t="shared" si="2"/>
        <v>2.933333397E-2</v>
      </c>
      <c r="BV118" s="5">
        <f t="shared" si="2"/>
        <v>3.7333333490000002E-2</v>
      </c>
      <c r="BW118" s="5">
        <f t="shared" si="2"/>
        <v>-3.4666666980000004E-2</v>
      </c>
      <c r="BX118" s="4">
        <v>139</v>
      </c>
      <c r="BY118" s="4">
        <v>44</v>
      </c>
      <c r="BZ118" s="4">
        <v>139</v>
      </c>
      <c r="CA118" s="4">
        <v>7.2</v>
      </c>
    </row>
    <row r="119" spans="1:79" x14ac:dyDescent="0.15">
      <c r="A119" s="107">
        <v>34</v>
      </c>
      <c r="B119" s="108">
        <v>39366</v>
      </c>
      <c r="C119" s="109">
        <v>2007</v>
      </c>
      <c r="D119" s="110">
        <f>_xlfn.XLOOKUP(AP119,'Sentiment index'!$E$2:$E$169,'Sentiment index'!$A$2:$A$169)</f>
        <v>0.12930050000000001</v>
      </c>
      <c r="E119" s="111">
        <v>8.1123289273492762</v>
      </c>
      <c r="F119" s="112">
        <f>(AW119-BT119)/BT119</f>
        <v>9.5693778990001092E-3</v>
      </c>
      <c r="G119" s="113">
        <v>311</v>
      </c>
      <c r="H119" s="111">
        <v>2672.05</v>
      </c>
      <c r="I119" s="114">
        <f>IF(AH119="NOK",AG119, IF(AH119="EUR", _xlfn.XLOOKUP(C119,'Exchange rates'!$A$3:$A$16,'Exchange rates'!$B$3:$B$16)*AG119,IF(AH119="SEK", _xlfn.XLOOKUP(C119,'Exchange rates'!$A$3:$A$16,'Exchange rates'!$C$3:$C$16)*Dataset!AG119,_xlfn.XLOOKUP(Dataset!C119,'Exchange rates'!$A$3:$A$16,'Exchange rates'!$D$3:$D$16)*Dataset!AG119)))</f>
        <v>23</v>
      </c>
      <c r="J119" s="115">
        <f t="shared" si="3"/>
        <v>5.4693778990001088E-3</v>
      </c>
      <c r="K119" s="112">
        <f>IF(AU119="NORWAY",_xlfn.XLOOKUP(B119,'Oslo OBX Historical Data'!$A$2:$A$3477,'Oslo OBX Historical Data'!$G$2:$G$3477),IF(AU119="FINLAND",_xlfn.XLOOKUP(B119,'OMX Helsinki Historical Data'!$A$2:$A$3479,'OMX Helsinki Historical Data'!$G$2:$G$3479),IF(AU119="DENMARK",_xlfn.XLOOKUP(B119,'OMX Copenhagen All shares Histo'!$A$2:$A$3461,'OMX Copenhagen All shares Histo'!$G$2:$G$3461),_xlfn.XLOOKUP(Dataset!B119,'OMX Stockholm Historical Data'!$A$2:$A$3477,'OMX Stockholm Historical Data'!$G$2:$G$3477))))</f>
        <v>4.1000000000000003E-3</v>
      </c>
      <c r="L119" s="116">
        <v>1</v>
      </c>
      <c r="M119" s="116">
        <f>IF($AI119=M$1,1,0)</f>
        <v>0</v>
      </c>
      <c r="N119" s="116">
        <f>IF($AI119=N$1,1,0)</f>
        <v>0</v>
      </c>
      <c r="O119" s="116">
        <f>IF($AI119=O$1,1,0)</f>
        <v>0</v>
      </c>
      <c r="P119" s="116">
        <f>IF($AI119=P$1,1,0)</f>
        <v>0</v>
      </c>
      <c r="Q119" s="116">
        <f>IF($AI119=Q$1,1,0)</f>
        <v>1</v>
      </c>
      <c r="R119" s="116">
        <f>IF($AI119=R$1,1,0)</f>
        <v>0</v>
      </c>
      <c r="S119" s="116">
        <f>IF($AI119=S$1,1,0)</f>
        <v>0</v>
      </c>
      <c r="T119" s="39">
        <f>IF($AI119=T$1,1,0)</f>
        <v>0</v>
      </c>
      <c r="AG119" s="4">
        <v>23</v>
      </c>
      <c r="AH119" t="str">
        <f>IF(AU119="NORWAY","NOK",IF(AU119="FINLAND","EUR",IF(AU119="SWEDEN","SEK","DKK")))</f>
        <v>NOK</v>
      </c>
      <c r="AI119" t="s">
        <v>32</v>
      </c>
      <c r="AN119" t="str">
        <f>IF(D119&gt;=0,"1","0")</f>
        <v>1</v>
      </c>
      <c r="AO119" s="5">
        <f>IF(AX119&lt;&gt;"",G119/H119,"")</f>
        <v>0.11639003761157163</v>
      </c>
      <c r="AP119">
        <f>A119-1</f>
        <v>33</v>
      </c>
      <c r="AS119">
        <f>_xlfn.XLOOKUP(C119,'Company age'!$A$2:$A$15,'Company age'!$B$2:$B$15)</f>
        <v>9</v>
      </c>
      <c r="AU119" t="s">
        <v>44</v>
      </c>
      <c r="AW119" s="3">
        <f>BT119*(1+BV119)</f>
        <v>23.220095691677002</v>
      </c>
      <c r="AX119">
        <v>311</v>
      </c>
      <c r="BC119">
        <f ca="1">ROUND(NORMINV(RAND(),$BA$5,500),0)</f>
        <v>2015</v>
      </c>
      <c r="BH119" s="2">
        <v>0.9569377899</v>
      </c>
      <c r="BI119" s="2">
        <v>0.9569377899</v>
      </c>
      <c r="BJ119" s="2">
        <v>1.91387558</v>
      </c>
      <c r="BL119" t="s">
        <v>196</v>
      </c>
      <c r="BM119" t="s">
        <v>197</v>
      </c>
      <c r="BN119" t="s">
        <v>44</v>
      </c>
      <c r="BO119" t="s">
        <v>32</v>
      </c>
      <c r="BP119" t="s">
        <v>25</v>
      </c>
      <c r="BQ119" t="s">
        <v>75</v>
      </c>
      <c r="BR119" t="s">
        <v>27</v>
      </c>
      <c r="BS119" s="4">
        <v>2672.05</v>
      </c>
      <c r="BT119" s="4">
        <v>23</v>
      </c>
      <c r="BU119" s="5">
        <f t="shared" si="2"/>
        <v>9.5693778989999999E-3</v>
      </c>
      <c r="BV119" s="5">
        <f t="shared" si="2"/>
        <v>9.5693778989999999E-3</v>
      </c>
      <c r="BW119" s="5">
        <f t="shared" si="2"/>
        <v>1.9138755800000001E-2</v>
      </c>
      <c r="BX119" s="4"/>
      <c r="BY119" s="4"/>
      <c r="BZ119" s="4"/>
      <c r="CA119" s="4">
        <v>0</v>
      </c>
    </row>
    <row r="120" spans="1:79" x14ac:dyDescent="0.15">
      <c r="A120" s="107">
        <v>34</v>
      </c>
      <c r="B120" s="108">
        <v>39367</v>
      </c>
      <c r="C120" s="109">
        <v>2007</v>
      </c>
      <c r="D120" s="110">
        <f>_xlfn.XLOOKUP(AP120,'Sentiment index'!$E$2:$E$169,'Sentiment index'!$A$2:$A$169)</f>
        <v>0.12930050000000001</v>
      </c>
      <c r="E120" s="111">
        <v>9.3750494096853743</v>
      </c>
      <c r="F120" s="112">
        <f>(AW120-BT120)/BT120</f>
        <v>7.8666667940000184E-2</v>
      </c>
      <c r="G120" s="113">
        <v>6545</v>
      </c>
      <c r="H120" s="111">
        <v>1408.88</v>
      </c>
      <c r="I120" s="114">
        <f>IF(AH120="NOK",AG120, IF(AH120="EUR", _xlfn.XLOOKUP(C120,'Exchange rates'!$A$3:$A$16,'Exchange rates'!$B$3:$B$16)*AG120,IF(AH120="SEK", _xlfn.XLOOKUP(C120,'Exchange rates'!$A$3:$A$16,'Exchange rates'!$C$3:$C$16)*Dataset!AG120,_xlfn.XLOOKUP(Dataset!C120,'Exchange rates'!$A$3:$A$16,'Exchange rates'!$D$3:$D$16)*Dataset!AG120)))</f>
        <v>67.602989999999991</v>
      </c>
      <c r="J120" s="115">
        <f t="shared" si="3"/>
        <v>7.206666794000019E-2</v>
      </c>
      <c r="K120" s="112">
        <f>IF(AU120="NORWAY",_xlfn.XLOOKUP(B120,'Oslo OBX Historical Data'!$A$2:$A$3477,'Oslo OBX Historical Data'!$G$2:$G$3477),IF(AU120="FINLAND",_xlfn.XLOOKUP(B120,'OMX Helsinki Historical Data'!$A$2:$A$3479,'OMX Helsinki Historical Data'!$G$2:$G$3479),IF(AU120="DENMARK",_xlfn.XLOOKUP(B120,'OMX Copenhagen All shares Histo'!$A$2:$A$3461,'OMX Copenhagen All shares Histo'!$G$2:$G$3461),_xlfn.XLOOKUP(Dataset!B120,'OMX Stockholm Historical Data'!$A$2:$A$3477,'OMX Stockholm Historical Data'!$G$2:$G$3477))))</f>
        <v>6.6E-3</v>
      </c>
      <c r="L120" s="116">
        <v>1</v>
      </c>
      <c r="M120" s="116">
        <f>IF($AI120=M$1,1,0)</f>
        <v>0</v>
      </c>
      <c r="N120" s="116">
        <f>IF($AI120=N$1,1,0)</f>
        <v>1</v>
      </c>
      <c r="O120" s="116">
        <f>IF($AI120=O$1,1,0)</f>
        <v>0</v>
      </c>
      <c r="P120" s="116">
        <f>IF($AI120=P$1,1,0)</f>
        <v>0</v>
      </c>
      <c r="Q120" s="116">
        <f>IF($AI120=Q$1,1,0)</f>
        <v>0</v>
      </c>
      <c r="R120" s="116">
        <f>IF($AI120=R$1,1,0)</f>
        <v>0</v>
      </c>
      <c r="S120" s="116">
        <f>IF($AI120=S$1,1,0)</f>
        <v>0</v>
      </c>
      <c r="T120" s="39">
        <f>IF($AI120=T$1,1,0)</f>
        <v>0</v>
      </c>
      <c r="AG120" s="4">
        <v>78</v>
      </c>
      <c r="AH120" t="str">
        <f>IF(AU120="NORWAY","NOK",IF(AU120="FINLAND","EUR",IF(AU120="SWEDEN","SEK","DKK")))</f>
        <v>SEK</v>
      </c>
      <c r="AI120" t="s">
        <v>96</v>
      </c>
      <c r="AN120" t="str">
        <f>IF(D120&gt;=0,"1","0")</f>
        <v>1</v>
      </c>
      <c r="AO120" s="5">
        <f>IF(AX120&lt;&gt;"",G120/H120,"")</f>
        <v>4.6455340412242343</v>
      </c>
      <c r="AP120">
        <f>A120-1</f>
        <v>33</v>
      </c>
      <c r="AS120">
        <f>_xlfn.XLOOKUP(C120,'Company age'!$A$2:$A$15,'Company age'!$B$2:$B$15)</f>
        <v>9</v>
      </c>
      <c r="AU120" t="s">
        <v>80</v>
      </c>
      <c r="AW120" s="3">
        <f>BT120*(1+BV120)</f>
        <v>84.136000099320015</v>
      </c>
      <c r="AX120">
        <v>6545</v>
      </c>
      <c r="BC120">
        <f ca="1">ROUND(NORMINV(RAND(),$BA$5,500),0)</f>
        <v>589</v>
      </c>
      <c r="BH120" s="2">
        <v>1.466666698</v>
      </c>
      <c r="BI120" s="2">
        <v>7.8666667940000004</v>
      </c>
      <c r="BJ120" s="2">
        <v>20.266666409999999</v>
      </c>
      <c r="BL120" t="s">
        <v>334</v>
      </c>
      <c r="BM120" t="s">
        <v>335</v>
      </c>
      <c r="BN120" t="s">
        <v>80</v>
      </c>
      <c r="BO120" t="s">
        <v>96</v>
      </c>
      <c r="BP120" t="s">
        <v>25</v>
      </c>
      <c r="BQ120" t="s">
        <v>146</v>
      </c>
      <c r="BR120" t="s">
        <v>27</v>
      </c>
      <c r="BS120" s="4">
        <v>1408.88</v>
      </c>
      <c r="BT120" s="4">
        <v>78</v>
      </c>
      <c r="BU120" s="5">
        <f t="shared" si="2"/>
        <v>1.466666698E-2</v>
      </c>
      <c r="BV120" s="5">
        <f t="shared" si="2"/>
        <v>7.8666667940000004E-2</v>
      </c>
      <c r="BW120" s="5">
        <f t="shared" si="2"/>
        <v>0.2026666641</v>
      </c>
      <c r="BX120" s="4">
        <v>91</v>
      </c>
      <c r="BY120" s="4">
        <v>393.58975220000002</v>
      </c>
      <c r="BZ120" s="4">
        <v>90.25</v>
      </c>
      <c r="CA120" s="4">
        <v>0</v>
      </c>
    </row>
    <row r="121" spans="1:79" x14ac:dyDescent="0.15">
      <c r="A121" s="107">
        <v>34</v>
      </c>
      <c r="B121" s="108">
        <v>39374</v>
      </c>
      <c r="C121" s="109">
        <v>2007</v>
      </c>
      <c r="D121" s="110">
        <f>_xlfn.XLOOKUP(AP121,'Sentiment index'!$E$2:$E$169,'Sentiment index'!$A$2:$A$169)</f>
        <v>0.12930050000000001</v>
      </c>
      <c r="E121" s="111">
        <v>8.5127363029379506</v>
      </c>
      <c r="F121" s="112">
        <f>(AW121-BT121)/BT121</f>
        <v>1.3333333729999933E-2</v>
      </c>
      <c r="G121" s="113">
        <v>713</v>
      </c>
      <c r="H121" s="111">
        <v>402.875</v>
      </c>
      <c r="I121" s="114">
        <f>IF(AH121="NOK",AG121, IF(AH121="EUR", _xlfn.XLOOKUP(C121,'Exchange rates'!$A$3:$A$16,'Exchange rates'!$B$3:$B$16)*AG121,IF(AH121="SEK", _xlfn.XLOOKUP(C121,'Exchange rates'!$A$3:$A$16,'Exchange rates'!$C$3:$C$16)*Dataset!AG121,_xlfn.XLOOKUP(Dataset!C121,'Exchange rates'!$A$3:$A$16,'Exchange rates'!$D$3:$D$16)*Dataset!AG121)))</f>
        <v>64.136169999999993</v>
      </c>
      <c r="J121" s="115">
        <f t="shared" si="3"/>
        <v>2.8733333729999935E-2</v>
      </c>
      <c r="K121" s="112">
        <f>IF(AU121="NORWAY",_xlfn.XLOOKUP(B121,'Oslo OBX Historical Data'!$A$2:$A$3477,'Oslo OBX Historical Data'!$G$2:$G$3477),IF(AU121="FINLAND",_xlfn.XLOOKUP(B121,'OMX Helsinki Historical Data'!$A$2:$A$3479,'OMX Helsinki Historical Data'!$G$2:$G$3479),IF(AU121="DENMARK",_xlfn.XLOOKUP(B121,'OMX Copenhagen All shares Histo'!$A$2:$A$3461,'OMX Copenhagen All shares Histo'!$G$2:$G$3461),_xlfn.XLOOKUP(Dataset!B121,'OMX Stockholm Historical Data'!$A$2:$A$3477,'OMX Stockholm Historical Data'!$G$2:$G$3477))))</f>
        <v>-1.54E-2</v>
      </c>
      <c r="L121" s="116">
        <v>1</v>
      </c>
      <c r="M121" s="116">
        <f>IF($AI121=M$1,1,0)</f>
        <v>0</v>
      </c>
      <c r="N121" s="116">
        <f>IF($AI121=N$1,1,0)</f>
        <v>0</v>
      </c>
      <c r="O121" s="116">
        <f>IF($AI121=O$1,1,0)</f>
        <v>0</v>
      </c>
      <c r="P121" s="116">
        <f>IF($AI121=P$1,1,0)</f>
        <v>0</v>
      </c>
      <c r="Q121" s="116">
        <f>IF($AI121=Q$1,1,0)</f>
        <v>0</v>
      </c>
      <c r="R121" s="116">
        <f>IF($AI121=R$1,1,0)</f>
        <v>0</v>
      </c>
      <c r="S121" s="116">
        <f>IF($AI121=S$1,1,0)</f>
        <v>1</v>
      </c>
      <c r="T121" s="39">
        <f>IF($AI121=T$1,1,0)</f>
        <v>0</v>
      </c>
      <c r="AG121" s="4">
        <v>74</v>
      </c>
      <c r="AH121" t="str">
        <f>IF(AU121="NORWAY","NOK",IF(AU121="FINLAND","EUR",IF(AU121="SWEDEN","SEK","DKK")))</f>
        <v>SEK</v>
      </c>
      <c r="AI121" t="s">
        <v>81</v>
      </c>
      <c r="AN121" t="str">
        <f>IF(D121&gt;=0,"1","0")</f>
        <v>1</v>
      </c>
      <c r="AO121" s="5">
        <f>IF(AX121&lt;&gt;"",G121/H121,"")</f>
        <v>1.7697797083462612</v>
      </c>
      <c r="AP121">
        <f>A121-1</f>
        <v>33</v>
      </c>
      <c r="AS121">
        <f>_xlfn.XLOOKUP(C121,'Company age'!$A$2:$A$15,'Company age'!$B$2:$B$15)</f>
        <v>9</v>
      </c>
      <c r="AU121" t="s">
        <v>80</v>
      </c>
      <c r="AW121" s="3">
        <f>BT121*(1+BV121)</f>
        <v>74.986666696019995</v>
      </c>
      <c r="AX121">
        <v>713</v>
      </c>
      <c r="BC121">
        <f ca="1">ROUND(NORMINV(RAND(),$BA$5,500),0)</f>
        <v>1615</v>
      </c>
      <c r="BH121" s="2">
        <v>0.7866666913</v>
      </c>
      <c r="BI121" s="2">
        <v>1.3333333730000001</v>
      </c>
      <c r="BJ121" s="2">
        <v>-0.80000001190000003</v>
      </c>
      <c r="BL121" t="s">
        <v>749</v>
      </c>
      <c r="BM121" t="s">
        <v>750</v>
      </c>
      <c r="BN121" t="s">
        <v>80</v>
      </c>
      <c r="BO121" t="s">
        <v>81</v>
      </c>
      <c r="BP121" t="s">
        <v>25</v>
      </c>
      <c r="BQ121" t="s">
        <v>751</v>
      </c>
      <c r="BR121" t="s">
        <v>27</v>
      </c>
      <c r="BS121" s="4">
        <v>402.875</v>
      </c>
      <c r="BT121" s="4">
        <v>74</v>
      </c>
      <c r="BU121" s="5">
        <f t="shared" si="2"/>
        <v>7.8666669129999998E-3</v>
      </c>
      <c r="BV121" s="5">
        <f t="shared" si="2"/>
        <v>1.3333333730000001E-2</v>
      </c>
      <c r="BW121" s="5">
        <f t="shared" si="2"/>
        <v>-8.000000119000001E-3</v>
      </c>
      <c r="BX121" s="4">
        <v>454</v>
      </c>
      <c r="BY121" s="4">
        <v>2764.8647460000002</v>
      </c>
      <c r="BZ121" s="4">
        <v>455</v>
      </c>
      <c r="CA121" s="4">
        <v>10.5716</v>
      </c>
    </row>
    <row r="122" spans="1:79" x14ac:dyDescent="0.15">
      <c r="A122" s="107">
        <v>34</v>
      </c>
      <c r="B122" s="108">
        <v>39385</v>
      </c>
      <c r="C122" s="109">
        <v>2007</v>
      </c>
      <c r="D122" s="110">
        <f>_xlfn.XLOOKUP(AP122,'Sentiment index'!$E$2:$E$169,'Sentiment index'!$A$2:$A$169)</f>
        <v>0.12930050000000001</v>
      </c>
      <c r="E122" s="111">
        <v>6.9842828828130443</v>
      </c>
      <c r="F122" s="112">
        <f>(AW122-BT122)/BT122</f>
        <v>-0.40909091949999998</v>
      </c>
      <c r="G122" s="113">
        <v>1224.9665407069363</v>
      </c>
      <c r="H122" s="111">
        <v>83.689800000000005</v>
      </c>
      <c r="I122" s="114">
        <f>IF(AH122="NOK",AG122, IF(AH122="EUR", _xlfn.XLOOKUP(C122,'Exchange rates'!$A$3:$A$16,'Exchange rates'!$B$3:$B$16)*AG122,IF(AH122="SEK", _xlfn.XLOOKUP(C122,'Exchange rates'!$A$3:$A$16,'Exchange rates'!$C$3:$C$16)*Dataset!AG122,_xlfn.XLOOKUP(Dataset!C122,'Exchange rates'!$A$3:$A$16,'Exchange rates'!$D$3:$D$16)*Dataset!AG122)))</f>
        <v>111.889128</v>
      </c>
      <c r="J122" s="115">
        <f t="shared" si="3"/>
        <v>-0.41379091949999997</v>
      </c>
      <c r="K122" s="112">
        <f>IF(AU122="NORWAY",_xlfn.XLOOKUP(B122,'Oslo OBX Historical Data'!$A$2:$A$3477,'Oslo OBX Historical Data'!$G$2:$G$3477),IF(AU122="FINLAND",_xlfn.XLOOKUP(B122,'OMX Helsinki Historical Data'!$A$2:$A$3479,'OMX Helsinki Historical Data'!$G$2:$G$3479),IF(AU122="DENMARK",_xlfn.XLOOKUP(B122,'OMX Copenhagen All shares Histo'!$A$2:$A$3461,'OMX Copenhagen All shares Histo'!$G$2:$G$3461),_xlfn.XLOOKUP(Dataset!B122,'OMX Stockholm Historical Data'!$A$2:$A$3477,'OMX Stockholm Historical Data'!$G$2:$G$3477))))</f>
        <v>4.7000000000000002E-3</v>
      </c>
      <c r="L122" s="116">
        <v>1</v>
      </c>
      <c r="M122" s="116">
        <f>IF($AI122=M$1,1,0)</f>
        <v>0</v>
      </c>
      <c r="N122" s="116">
        <f>IF($AI122=N$1,1,0)</f>
        <v>0</v>
      </c>
      <c r="O122" s="116">
        <f>IF($AI122=O$1,1,0)</f>
        <v>1</v>
      </c>
      <c r="P122" s="116">
        <f>IF($AI122=P$1,1,0)</f>
        <v>0</v>
      </c>
      <c r="Q122" s="116">
        <f>IF($AI122=Q$1,1,0)</f>
        <v>0</v>
      </c>
      <c r="R122" s="116">
        <f>IF($AI122=R$1,1,0)</f>
        <v>0</v>
      </c>
      <c r="S122" s="116">
        <f>IF($AI122=S$1,1,0)</f>
        <v>0</v>
      </c>
      <c r="T122" s="39">
        <f>IF($AI122=T$1,1,0)</f>
        <v>0</v>
      </c>
      <c r="AG122" s="4">
        <v>104</v>
      </c>
      <c r="AH122" t="str">
        <f>IF(AU122="NORWAY","NOK",IF(AU122="FINLAND","EUR",IF(AU122="SWEDEN","SEK","DKK")))</f>
        <v>DKK</v>
      </c>
      <c r="AI122" t="s">
        <v>45</v>
      </c>
      <c r="AN122" t="str">
        <f>IF(D122&gt;=0,"1","0")</f>
        <v>1</v>
      </c>
      <c r="AO122" s="5" t="str">
        <f>IF(AX122&lt;&gt;"",G122/H122,"")</f>
        <v/>
      </c>
      <c r="AP122">
        <f>A122-1</f>
        <v>33</v>
      </c>
      <c r="AS122">
        <f>_xlfn.XLOOKUP(C122,'Company age'!$A$2:$A$15,'Company age'!$B$2:$B$15)</f>
        <v>9</v>
      </c>
      <c r="AU122" t="s">
        <v>23</v>
      </c>
      <c r="AW122" s="3">
        <f>BT122*(1+BV122)</f>
        <v>61.454544372000001</v>
      </c>
      <c r="BC122">
        <f ca="1">ROUND(NORMINV(RAND(),$BA$5,500),0)</f>
        <v>574</v>
      </c>
      <c r="BH122" s="2">
        <v>-40</v>
      </c>
      <c r="BI122" s="2">
        <v>-40.909091949999997</v>
      </c>
      <c r="BJ122" s="2">
        <v>-49.090908050000003</v>
      </c>
      <c r="BL122" t="s">
        <v>1251</v>
      </c>
      <c r="BM122" t="s">
        <v>1252</v>
      </c>
      <c r="BN122" t="s">
        <v>23</v>
      </c>
      <c r="BO122" t="s">
        <v>45</v>
      </c>
      <c r="BP122" t="s">
        <v>25</v>
      </c>
      <c r="BQ122" t="s">
        <v>54</v>
      </c>
      <c r="BR122" t="s">
        <v>27</v>
      </c>
      <c r="BS122" s="4">
        <v>83.689800000000005</v>
      </c>
      <c r="BT122" s="4">
        <v>104</v>
      </c>
      <c r="BU122" s="5">
        <f t="shared" si="2"/>
        <v>-0.4</v>
      </c>
      <c r="BV122" s="5">
        <f t="shared" si="2"/>
        <v>-0.40909091949999998</v>
      </c>
      <c r="BW122" s="5">
        <f t="shared" si="2"/>
        <v>-0.49090908050000004</v>
      </c>
      <c r="BX122" s="4">
        <v>9.3000000000000007</v>
      </c>
      <c r="BY122" s="4">
        <v>-77.520401000000007</v>
      </c>
      <c r="BZ122" s="4">
        <v>9.1</v>
      </c>
      <c r="CA122" s="4">
        <v>0</v>
      </c>
    </row>
    <row r="123" spans="1:79" x14ac:dyDescent="0.15">
      <c r="A123" s="107">
        <v>35</v>
      </c>
      <c r="B123" s="108">
        <v>39395</v>
      </c>
      <c r="C123" s="109">
        <v>2007</v>
      </c>
      <c r="D123" s="110">
        <f>_xlfn.XLOOKUP(AP123,'Sentiment index'!$E$2:$E$169,'Sentiment index'!$A$2:$A$169)</f>
        <v>0.12823480000000001</v>
      </c>
      <c r="E123" s="111">
        <v>11.696832840940138</v>
      </c>
      <c r="F123" s="112">
        <f>(AW123-BT123)/BT123</f>
        <v>-0.13636363979999999</v>
      </c>
      <c r="G123" s="113">
        <v>23</v>
      </c>
      <c r="H123" s="111">
        <v>3042.79</v>
      </c>
      <c r="I123" s="114">
        <f>IF(AH123="NOK",AG123, IF(AH123="EUR", _xlfn.XLOOKUP(C123,'Exchange rates'!$A$3:$A$16,'Exchange rates'!$B$3:$B$16)*AG123,IF(AH123="SEK", _xlfn.XLOOKUP(C123,'Exchange rates'!$A$3:$A$16,'Exchange rates'!$C$3:$C$16)*Dataset!AG123,_xlfn.XLOOKUP(Dataset!C123,'Exchange rates'!$A$3:$A$16,'Exchange rates'!$D$3:$D$16)*Dataset!AG123)))</f>
        <v>86.67049999999999</v>
      </c>
      <c r="J123" s="115">
        <f t="shared" si="3"/>
        <v>-0.13266363979999998</v>
      </c>
      <c r="K123" s="112">
        <f>IF(AU123="NORWAY",_xlfn.XLOOKUP(B123,'Oslo OBX Historical Data'!$A$2:$A$3477,'Oslo OBX Historical Data'!$G$2:$G$3477),IF(AU123="FINLAND",_xlfn.XLOOKUP(B123,'OMX Helsinki Historical Data'!$A$2:$A$3479,'OMX Helsinki Historical Data'!$G$2:$G$3479),IF(AU123="DENMARK",_xlfn.XLOOKUP(B123,'OMX Copenhagen All shares Histo'!$A$2:$A$3461,'OMX Copenhagen All shares Histo'!$G$2:$G$3461),_xlfn.XLOOKUP(Dataset!B123,'OMX Stockholm Historical Data'!$A$2:$A$3477,'OMX Stockholm Historical Data'!$G$2:$G$3477))))</f>
        <v>-3.7000000000000002E-3</v>
      </c>
      <c r="L123" s="116">
        <v>1</v>
      </c>
      <c r="M123" s="116">
        <f>IF($AI123=M$1,1,0)</f>
        <v>0</v>
      </c>
      <c r="N123" s="116">
        <f>IF($AI123=N$1,1,0)</f>
        <v>0</v>
      </c>
      <c r="O123" s="116">
        <f>IF($AI123=O$1,1,0)</f>
        <v>1</v>
      </c>
      <c r="P123" s="116">
        <f>IF($AI123=P$1,1,0)</f>
        <v>0</v>
      </c>
      <c r="Q123" s="116">
        <f>IF($AI123=Q$1,1,0)</f>
        <v>0</v>
      </c>
      <c r="R123" s="116">
        <f>IF($AI123=R$1,1,0)</f>
        <v>0</v>
      </c>
      <c r="S123" s="116">
        <f>IF($AI123=S$1,1,0)</f>
        <v>0</v>
      </c>
      <c r="T123" s="39">
        <f>IF($AI123=T$1,1,0)</f>
        <v>0</v>
      </c>
      <c r="AG123" s="4">
        <v>100</v>
      </c>
      <c r="AH123" t="str">
        <f>IF(AU123="NORWAY","NOK",IF(AU123="FINLAND","EUR",IF(AU123="SWEDEN","SEK","DKK")))</f>
        <v>SEK</v>
      </c>
      <c r="AI123" t="s">
        <v>45</v>
      </c>
      <c r="AN123" t="str">
        <f>IF(D123&gt;=0,"1","0")</f>
        <v>1</v>
      </c>
      <c r="AO123" s="5">
        <f>IF(AX123&lt;&gt;"",G123/H123,"")</f>
        <v>7.5588522375845853E-3</v>
      </c>
      <c r="AP123">
        <f>A123-1</f>
        <v>34</v>
      </c>
      <c r="AS123">
        <f>_xlfn.XLOOKUP(C123,'Company age'!$A$2:$A$15,'Company age'!$B$2:$B$15)</f>
        <v>9</v>
      </c>
      <c r="AU123" t="s">
        <v>80</v>
      </c>
      <c r="AW123" s="3">
        <f>BT123*(1+BV123)</f>
        <v>86.363636020000001</v>
      </c>
      <c r="AX123">
        <v>23</v>
      </c>
      <c r="BC123">
        <f ca="1">ROUND(NORMINV(RAND(),$BA$5,500),0)</f>
        <v>965</v>
      </c>
      <c r="BH123" s="2">
        <v>-18.181818010000001</v>
      </c>
      <c r="BI123" s="2">
        <v>-13.63636398</v>
      </c>
      <c r="BJ123" s="2">
        <v>-20.909090039999999</v>
      </c>
      <c r="BL123" t="s">
        <v>144</v>
      </c>
      <c r="BM123" t="s">
        <v>145</v>
      </c>
      <c r="BN123" t="s">
        <v>80</v>
      </c>
      <c r="BO123" t="s">
        <v>45</v>
      </c>
      <c r="BP123" t="s">
        <v>25</v>
      </c>
      <c r="BQ123" t="s">
        <v>146</v>
      </c>
      <c r="BR123" t="s">
        <v>27</v>
      </c>
      <c r="BS123" s="4">
        <v>3042.79</v>
      </c>
      <c r="BT123" s="4">
        <v>100</v>
      </c>
      <c r="BU123" s="5">
        <f t="shared" si="2"/>
        <v>-0.1818181801</v>
      </c>
      <c r="BV123" s="5">
        <f t="shared" si="2"/>
        <v>-0.13636363979999999</v>
      </c>
      <c r="BW123" s="5">
        <f t="shared" si="2"/>
        <v>-0.2090909004</v>
      </c>
      <c r="BX123" s="4">
        <v>141.19999999999999</v>
      </c>
      <c r="BY123" s="4">
        <v>61.172252659999998</v>
      </c>
      <c r="BZ123" s="4">
        <v>144</v>
      </c>
      <c r="CA123" s="4">
        <v>0</v>
      </c>
    </row>
    <row r="124" spans="1:79" x14ac:dyDescent="0.15">
      <c r="A124" s="107">
        <v>35</v>
      </c>
      <c r="B124" s="108">
        <v>39395</v>
      </c>
      <c r="C124" s="109">
        <v>2007</v>
      </c>
      <c r="D124" s="110">
        <f>_xlfn.XLOOKUP(AP124,'Sentiment index'!$E$2:$E$169,'Sentiment index'!$A$2:$A$169)</f>
        <v>0.12823480000000001</v>
      </c>
      <c r="E124" s="111">
        <v>12.025129360551929</v>
      </c>
      <c r="F124" s="112">
        <f>(AW124-BT124)/BT124</f>
        <v>-0.42222221370000002</v>
      </c>
      <c r="G124" s="113">
        <v>1458.3446716395019</v>
      </c>
      <c r="H124" s="111">
        <v>20.152899999999999</v>
      </c>
      <c r="I124" s="114">
        <f>IF(AH124="NOK",AG124, IF(AH124="EUR", _xlfn.XLOOKUP(C124,'Exchange rates'!$A$3:$A$16,'Exchange rates'!$B$3:$B$16)*AG124,IF(AH124="SEK", _xlfn.XLOOKUP(C124,'Exchange rates'!$A$3:$A$16,'Exchange rates'!$C$3:$C$16)*Dataset!AG124,_xlfn.XLOOKUP(Dataset!C124,'Exchange rates'!$A$3:$A$16,'Exchange rates'!$D$3:$D$16)*Dataset!AG124)))</f>
        <v>107.5857</v>
      </c>
      <c r="J124" s="115">
        <f t="shared" si="3"/>
        <v>-0.41392221370000004</v>
      </c>
      <c r="K124" s="112">
        <f>IF(AU124="NORWAY",_xlfn.XLOOKUP(B124,'Oslo OBX Historical Data'!$A$2:$A$3477,'Oslo OBX Historical Data'!$G$2:$G$3477),IF(AU124="FINLAND",_xlfn.XLOOKUP(B124,'OMX Helsinki Historical Data'!$A$2:$A$3479,'OMX Helsinki Historical Data'!$G$2:$G$3479),IF(AU124="DENMARK",_xlfn.XLOOKUP(B124,'OMX Copenhagen All shares Histo'!$A$2:$A$3461,'OMX Copenhagen All shares Histo'!$G$2:$G$3461),_xlfn.XLOOKUP(Dataset!B124,'OMX Stockholm Historical Data'!$A$2:$A$3477,'OMX Stockholm Historical Data'!$G$2:$G$3477))))</f>
        <v>-8.3000000000000001E-3</v>
      </c>
      <c r="L124" s="116">
        <v>1</v>
      </c>
      <c r="M124" s="116">
        <f>IF($AI124=M$1,1,0)</f>
        <v>0</v>
      </c>
      <c r="N124" s="116">
        <f>IF($AI124=N$1,1,0)</f>
        <v>0</v>
      </c>
      <c r="O124" s="116">
        <f>IF($AI124=O$1,1,0)</f>
        <v>0</v>
      </c>
      <c r="P124" s="116">
        <f>IF($AI124=P$1,1,0)</f>
        <v>1</v>
      </c>
      <c r="Q124" s="116">
        <f>IF($AI124=Q$1,1,0)</f>
        <v>0</v>
      </c>
      <c r="R124" s="116">
        <f>IF($AI124=R$1,1,0)</f>
        <v>0</v>
      </c>
      <c r="S124" s="116">
        <f>IF($AI124=S$1,1,0)</f>
        <v>0</v>
      </c>
      <c r="T124" s="39">
        <f>IF($AI124=T$1,1,0)</f>
        <v>0</v>
      </c>
      <c r="AG124" s="4">
        <v>100</v>
      </c>
      <c r="AH124" t="str">
        <f>IF(AU124="NORWAY","NOK",IF(AU124="FINLAND","EUR",IF(AU124="SWEDEN","SEK","DKK")))</f>
        <v>DKK</v>
      </c>
      <c r="AI124" t="s">
        <v>38</v>
      </c>
      <c r="AN124" t="str">
        <f>IF(D124&gt;=0,"1","0")</f>
        <v>1</v>
      </c>
      <c r="AO124" s="5" t="str">
        <f>IF(AX124&lt;&gt;"",G124/H124,"")</f>
        <v/>
      </c>
      <c r="AP124">
        <f>A124-1</f>
        <v>34</v>
      </c>
      <c r="AS124">
        <f>_xlfn.XLOOKUP(C124,'Company age'!$A$2:$A$15,'Company age'!$B$2:$B$15)</f>
        <v>9</v>
      </c>
      <c r="AU124" t="s">
        <v>23</v>
      </c>
      <c r="AW124" s="3">
        <f>BT124*(1+BV124)</f>
        <v>57.77777863</v>
      </c>
      <c r="BC124">
        <f ca="1">ROUND(NORMINV(RAND(),$BA$5,500),0)</f>
        <v>1394</v>
      </c>
      <c r="BH124" s="2">
        <v>-44.44444275</v>
      </c>
      <c r="BI124" s="2">
        <v>-42.22222137</v>
      </c>
      <c r="BJ124" s="2">
        <v>-37.22222137</v>
      </c>
      <c r="BL124" t="s">
        <v>1614</v>
      </c>
      <c r="BM124" t="s">
        <v>1615</v>
      </c>
      <c r="BN124" t="s">
        <v>23</v>
      </c>
      <c r="BO124" t="s">
        <v>38</v>
      </c>
      <c r="BP124" t="s">
        <v>25</v>
      </c>
      <c r="BQ124" t="s">
        <v>54</v>
      </c>
      <c r="BR124" t="s">
        <v>27</v>
      </c>
      <c r="BS124" s="4">
        <v>20.152899999999999</v>
      </c>
      <c r="BT124" s="4">
        <v>100</v>
      </c>
      <c r="BU124" s="5">
        <f t="shared" si="2"/>
        <v>-0.44444442750000002</v>
      </c>
      <c r="BV124" s="5">
        <f t="shared" si="2"/>
        <v>-0.42222221370000002</v>
      </c>
      <c r="BW124" s="5">
        <f t="shared" si="2"/>
        <v>-0.37222221369999997</v>
      </c>
      <c r="BX124" s="4"/>
      <c r="BY124" s="4"/>
      <c r="BZ124" s="4"/>
      <c r="CA124" s="4">
        <v>0</v>
      </c>
    </row>
    <row r="125" spans="1:79" x14ac:dyDescent="0.15">
      <c r="A125" s="107">
        <v>35</v>
      </c>
      <c r="B125" s="108">
        <v>39400</v>
      </c>
      <c r="C125" s="109">
        <v>2007</v>
      </c>
      <c r="D125" s="110">
        <f>_xlfn.XLOOKUP(AP125,'Sentiment index'!$E$2:$E$169,'Sentiment index'!$A$2:$A$169)</f>
        <v>0.12823480000000001</v>
      </c>
      <c r="E125" s="111">
        <v>9.479158085088299</v>
      </c>
      <c r="F125" s="112">
        <f>(AW125-BT125)/BT125</f>
        <v>0.38</v>
      </c>
      <c r="G125" s="113">
        <v>2230</v>
      </c>
      <c r="H125" s="111">
        <v>1195.8699999999999</v>
      </c>
      <c r="I125" s="114">
        <f>IF(AH125="NOK",AG125, IF(AH125="EUR", _xlfn.XLOOKUP(C125,'Exchange rates'!$A$3:$A$16,'Exchange rates'!$B$3:$B$16)*AG125,IF(AH125="SEK", _xlfn.XLOOKUP(C125,'Exchange rates'!$A$3:$A$16,'Exchange rates'!$C$3:$C$16)*Dataset!AG125,_xlfn.XLOOKUP(Dataset!C125,'Exchange rates'!$A$3:$A$16,'Exchange rates'!$D$3:$D$16)*Dataset!AG125)))</f>
        <v>43.335249999999995</v>
      </c>
      <c r="J125" s="115">
        <f t="shared" si="3"/>
        <v>0.38519999999999999</v>
      </c>
      <c r="K125" s="112">
        <f>IF(AU125="NORWAY",_xlfn.XLOOKUP(B125,'Oslo OBX Historical Data'!$A$2:$A$3477,'Oslo OBX Historical Data'!$G$2:$G$3477),IF(AU125="FINLAND",_xlfn.XLOOKUP(B125,'OMX Helsinki Historical Data'!$A$2:$A$3479,'OMX Helsinki Historical Data'!$G$2:$G$3479),IF(AU125="DENMARK",_xlfn.XLOOKUP(B125,'OMX Copenhagen All shares Histo'!$A$2:$A$3461,'OMX Copenhagen All shares Histo'!$G$2:$G$3461),_xlfn.XLOOKUP(Dataset!B125,'OMX Stockholm Historical Data'!$A$2:$A$3477,'OMX Stockholm Historical Data'!$G$2:$G$3477))))</f>
        <v>-5.1999999999999998E-3</v>
      </c>
      <c r="L125" s="116">
        <v>1</v>
      </c>
      <c r="M125" s="116">
        <f>IF($AI125=M$1,1,0)</f>
        <v>0</v>
      </c>
      <c r="N125" s="116">
        <f>IF($AI125=N$1,1,0)</f>
        <v>0</v>
      </c>
      <c r="O125" s="116">
        <f>IF($AI125=O$1,1,0)</f>
        <v>0</v>
      </c>
      <c r="P125" s="116">
        <f>IF($AI125=P$1,1,0)</f>
        <v>1</v>
      </c>
      <c r="Q125" s="116">
        <f>IF($AI125=Q$1,1,0)</f>
        <v>0</v>
      </c>
      <c r="R125" s="116">
        <f>IF($AI125=R$1,1,0)</f>
        <v>0</v>
      </c>
      <c r="S125" s="116">
        <f>IF($AI125=S$1,1,0)</f>
        <v>0</v>
      </c>
      <c r="T125" s="39">
        <f>IF($AI125=T$1,1,0)</f>
        <v>0</v>
      </c>
      <c r="AG125" s="4">
        <v>50</v>
      </c>
      <c r="AH125" t="str">
        <f>IF(AU125="NORWAY","NOK",IF(AU125="FINLAND","EUR",IF(AU125="SWEDEN","SEK","DKK")))</f>
        <v>SEK</v>
      </c>
      <c r="AI125" t="s">
        <v>38</v>
      </c>
      <c r="AN125" t="str">
        <f>IF(D125&gt;=0,"1","0")</f>
        <v>1</v>
      </c>
      <c r="AO125" s="5">
        <f>IF(AX125&lt;&gt;"",G125/H125,"")</f>
        <v>1.8647511853295091</v>
      </c>
      <c r="AP125">
        <f>A125-1</f>
        <v>34</v>
      </c>
      <c r="AS125">
        <f>_xlfn.XLOOKUP(C125,'Company age'!$A$2:$A$15,'Company age'!$B$2:$B$15)</f>
        <v>9</v>
      </c>
      <c r="AU125" t="s">
        <v>80</v>
      </c>
      <c r="AW125" s="3">
        <f>BT125*(1+BV125)</f>
        <v>69</v>
      </c>
      <c r="AX125">
        <v>2230</v>
      </c>
      <c r="BC125">
        <f ca="1">ROUND(NORMINV(RAND(),$BA$5,500),0)</f>
        <v>273</v>
      </c>
      <c r="BH125" s="2">
        <v>52</v>
      </c>
      <c r="BI125" s="2">
        <v>38</v>
      </c>
      <c r="BJ125" s="2">
        <v>46.400001529999997</v>
      </c>
      <c r="BL125" t="s">
        <v>346</v>
      </c>
      <c r="BM125" t="s">
        <v>347</v>
      </c>
      <c r="BN125" t="s">
        <v>80</v>
      </c>
      <c r="BO125" t="s">
        <v>38</v>
      </c>
      <c r="BP125" t="s">
        <v>25</v>
      </c>
      <c r="BQ125" t="s">
        <v>146</v>
      </c>
      <c r="BR125" t="s">
        <v>27</v>
      </c>
      <c r="BS125" s="4">
        <v>1195.8699999999999</v>
      </c>
      <c r="BT125" s="4">
        <v>50</v>
      </c>
      <c r="BU125" s="5">
        <f t="shared" si="2"/>
        <v>0.52</v>
      </c>
      <c r="BV125" s="5">
        <f t="shared" si="2"/>
        <v>0.38</v>
      </c>
      <c r="BW125" s="5">
        <f t="shared" si="2"/>
        <v>0.46400001529999996</v>
      </c>
      <c r="BX125" s="4">
        <v>108.2</v>
      </c>
      <c r="BY125" s="4">
        <v>126.4000015</v>
      </c>
      <c r="BZ125" s="4">
        <v>108.4</v>
      </c>
      <c r="CA125" s="4">
        <v>46.999000000000002</v>
      </c>
    </row>
    <row r="126" spans="1:79" x14ac:dyDescent="0.15">
      <c r="A126" s="107">
        <v>35</v>
      </c>
      <c r="B126" s="108">
        <v>39409</v>
      </c>
      <c r="C126" s="109">
        <v>2007</v>
      </c>
      <c r="D126" s="110">
        <f>_xlfn.XLOOKUP(AP126,'Sentiment index'!$E$2:$E$169,'Sentiment index'!$A$2:$A$169)</f>
        <v>0.12823480000000001</v>
      </c>
      <c r="E126" s="111">
        <v>7.2199458429123506</v>
      </c>
      <c r="F126" s="112">
        <f>(AW126-BT126)/BT126</f>
        <v>-0.30434783940000004</v>
      </c>
      <c r="G126" s="113">
        <v>56</v>
      </c>
      <c r="H126" s="111">
        <v>142.39099999999999</v>
      </c>
      <c r="I126" s="114">
        <f>IF(AH126="NOK",AG126, IF(AH126="EUR", _xlfn.XLOOKUP(C126,'Exchange rates'!$A$3:$A$16,'Exchange rates'!$B$3:$B$16)*AG126,IF(AH126="SEK", _xlfn.XLOOKUP(C126,'Exchange rates'!$A$3:$A$16,'Exchange rates'!$C$3:$C$16)*Dataset!AG126,_xlfn.XLOOKUP(Dataset!C126,'Exchange rates'!$A$3:$A$16,'Exchange rates'!$D$3:$D$16)*Dataset!AG126)))</f>
        <v>215.17140000000001</v>
      </c>
      <c r="J126" s="115">
        <f t="shared" si="3"/>
        <v>-0.30994783940000004</v>
      </c>
      <c r="K126" s="112">
        <f>IF(AU126="NORWAY",_xlfn.XLOOKUP(B126,'Oslo OBX Historical Data'!$A$2:$A$3477,'Oslo OBX Historical Data'!$G$2:$G$3477),IF(AU126="FINLAND",_xlfn.XLOOKUP(B126,'OMX Helsinki Historical Data'!$A$2:$A$3479,'OMX Helsinki Historical Data'!$G$2:$G$3479),IF(AU126="DENMARK",_xlfn.XLOOKUP(B126,'OMX Copenhagen All shares Histo'!$A$2:$A$3461,'OMX Copenhagen All shares Histo'!$G$2:$G$3461),_xlfn.XLOOKUP(Dataset!B126,'OMX Stockholm Historical Data'!$A$2:$A$3477,'OMX Stockholm Historical Data'!$G$2:$G$3477))))</f>
        <v>5.5999999999999999E-3</v>
      </c>
      <c r="L126" s="116">
        <v>1</v>
      </c>
      <c r="M126" s="116">
        <f>IF($AI126=M$1,1,0)</f>
        <v>0</v>
      </c>
      <c r="N126" s="116">
        <f>IF($AI126=N$1,1,0)</f>
        <v>0</v>
      </c>
      <c r="O126" s="116">
        <f>IF($AI126=O$1,1,0)</f>
        <v>1</v>
      </c>
      <c r="P126" s="116">
        <f>IF($AI126=P$1,1,0)</f>
        <v>0</v>
      </c>
      <c r="Q126" s="116">
        <f>IF($AI126=Q$1,1,0)</f>
        <v>0</v>
      </c>
      <c r="R126" s="116">
        <f>IF($AI126=R$1,1,0)</f>
        <v>0</v>
      </c>
      <c r="S126" s="116">
        <f>IF($AI126=S$1,1,0)</f>
        <v>0</v>
      </c>
      <c r="T126" s="39">
        <f>IF($AI126=T$1,1,0)</f>
        <v>0</v>
      </c>
      <c r="AG126" s="4">
        <v>200</v>
      </c>
      <c r="AH126" t="str">
        <f>IF(AU126="NORWAY","NOK",IF(AU126="FINLAND","EUR",IF(AU126="SWEDEN","SEK","DKK")))</f>
        <v>DKK</v>
      </c>
      <c r="AI126" t="s">
        <v>45</v>
      </c>
      <c r="AN126" t="str">
        <f>IF(D126&gt;=0,"1","0")</f>
        <v>1</v>
      </c>
      <c r="AO126" s="5">
        <f>IF(AX126&lt;&gt;"",G126/H126,"")</f>
        <v>0.39328328335358276</v>
      </c>
      <c r="AP126">
        <f>A126-1</f>
        <v>34</v>
      </c>
      <c r="AS126">
        <f>_xlfn.XLOOKUP(C126,'Company age'!$A$2:$A$15,'Company age'!$B$2:$B$15)</f>
        <v>9</v>
      </c>
      <c r="AU126" t="s">
        <v>23</v>
      </c>
      <c r="AW126" s="3">
        <f>BT126*(1+BV126)</f>
        <v>139.13043211999999</v>
      </c>
      <c r="AX126">
        <v>56</v>
      </c>
      <c r="BC126">
        <f ca="1">ROUND(NORMINV(RAND(),$BA$5,500),0)</f>
        <v>935</v>
      </c>
      <c r="BH126" s="2">
        <v>-22.46376991</v>
      </c>
      <c r="BI126" s="2">
        <v>-30.434783939999999</v>
      </c>
      <c r="BJ126" s="2">
        <v>-37.39130402</v>
      </c>
      <c r="BL126" t="s">
        <v>1093</v>
      </c>
      <c r="BM126" t="s">
        <v>1094</v>
      </c>
      <c r="BN126" t="s">
        <v>23</v>
      </c>
      <c r="BO126" t="s">
        <v>45</v>
      </c>
      <c r="BP126" t="s">
        <v>25</v>
      </c>
      <c r="BQ126" t="s">
        <v>54</v>
      </c>
      <c r="BR126" t="s">
        <v>27</v>
      </c>
      <c r="BS126" s="4">
        <v>142.39099999999999</v>
      </c>
      <c r="BT126" s="4">
        <v>200</v>
      </c>
      <c r="BU126" s="5">
        <f t="shared" si="2"/>
        <v>-0.2246376991</v>
      </c>
      <c r="BV126" s="5">
        <f t="shared" si="2"/>
        <v>-0.30434783939999999</v>
      </c>
      <c r="BW126" s="5">
        <f t="shared" si="2"/>
        <v>-0.37391304019999999</v>
      </c>
      <c r="BX126" s="4"/>
      <c r="BY126" s="4"/>
      <c r="BZ126" s="4"/>
      <c r="CA126" s="4">
        <v>0</v>
      </c>
    </row>
    <row r="127" spans="1:79" x14ac:dyDescent="0.15">
      <c r="A127" s="107">
        <v>36</v>
      </c>
      <c r="B127" s="108">
        <v>39421</v>
      </c>
      <c r="C127" s="109">
        <v>2007</v>
      </c>
      <c r="D127" s="110">
        <f>_xlfn.XLOOKUP(AP127,'Sentiment index'!$E$2:$E$169,'Sentiment index'!$A$2:$A$169)</f>
        <v>0.1221424</v>
      </c>
      <c r="E127" s="111">
        <v>8.7352993268575094</v>
      </c>
      <c r="F127" s="112">
        <f>(AW127-BT127)/BT127</f>
        <v>-0.10169492719999991</v>
      </c>
      <c r="G127" s="113">
        <v>1186</v>
      </c>
      <c r="H127" s="111">
        <v>257.39999999999998</v>
      </c>
      <c r="I127" s="114">
        <f>IF(AH127="NOK",AG127, IF(AH127="EUR", _xlfn.XLOOKUP(C127,'Exchange rates'!$A$3:$A$16,'Exchange rates'!$B$3:$B$16)*AG127,IF(AH127="SEK", _xlfn.XLOOKUP(C127,'Exchange rates'!$A$3:$A$16,'Exchange rates'!$C$3:$C$16)*Dataset!AG127,_xlfn.XLOOKUP(Dataset!C127,'Exchange rates'!$A$3:$A$16,'Exchange rates'!$D$3:$D$16)*Dataset!AG127)))</f>
        <v>18</v>
      </c>
      <c r="J127" s="115">
        <f t="shared" si="3"/>
        <v>-8.5894927199999915E-2</v>
      </c>
      <c r="K127" s="112">
        <f>IF(AU127="NORWAY",_xlfn.XLOOKUP(B127,'Oslo OBX Historical Data'!$A$2:$A$3477,'Oslo OBX Historical Data'!$G$2:$G$3477),IF(AU127="FINLAND",_xlfn.XLOOKUP(B127,'OMX Helsinki Historical Data'!$A$2:$A$3479,'OMX Helsinki Historical Data'!$G$2:$G$3479),IF(AU127="DENMARK",_xlfn.XLOOKUP(B127,'OMX Copenhagen All shares Histo'!$A$2:$A$3461,'OMX Copenhagen All shares Histo'!$G$2:$G$3461),_xlfn.XLOOKUP(Dataset!B127,'OMX Stockholm Historical Data'!$A$2:$A$3477,'OMX Stockholm Historical Data'!$G$2:$G$3477))))</f>
        <v>-1.5800000000000002E-2</v>
      </c>
      <c r="L127" s="116">
        <v>1</v>
      </c>
      <c r="M127" s="116">
        <f>IF($AI127=M$1,1,0)</f>
        <v>0</v>
      </c>
      <c r="N127" s="116">
        <f>IF($AI127=N$1,1,0)</f>
        <v>0</v>
      </c>
      <c r="O127" s="116">
        <f>IF($AI127=O$1,1,0)</f>
        <v>0</v>
      </c>
      <c r="P127" s="116">
        <f>IF($AI127=P$1,1,0)</f>
        <v>0</v>
      </c>
      <c r="Q127" s="116">
        <f>IF($AI127=Q$1,1,0)</f>
        <v>1</v>
      </c>
      <c r="R127" s="116">
        <f>IF($AI127=R$1,1,0)</f>
        <v>0</v>
      </c>
      <c r="S127" s="116">
        <f>IF($AI127=S$1,1,0)</f>
        <v>0</v>
      </c>
      <c r="T127" s="39">
        <f>IF($AI127=T$1,1,0)</f>
        <v>0</v>
      </c>
      <c r="AG127" s="4">
        <v>18</v>
      </c>
      <c r="AH127" t="str">
        <f>IF(AU127="NORWAY","NOK",IF(AU127="FINLAND","EUR",IF(AU127="SWEDEN","SEK","DKK")))</f>
        <v>NOK</v>
      </c>
      <c r="AI127" t="s">
        <v>32</v>
      </c>
      <c r="AN127" t="str">
        <f>IF(D127&gt;=0,"1","0")</f>
        <v>1</v>
      </c>
      <c r="AO127" s="5">
        <f>IF(AX127&lt;&gt;"",G127/H127,"")</f>
        <v>4.6076146076146083</v>
      </c>
      <c r="AP127">
        <f>A127-1</f>
        <v>35</v>
      </c>
      <c r="AS127">
        <f>_xlfn.XLOOKUP(C127,'Company age'!$A$2:$A$15,'Company age'!$B$2:$B$15)</f>
        <v>9</v>
      </c>
      <c r="AU127" t="s">
        <v>44</v>
      </c>
      <c r="AW127" s="3">
        <f>BT127*(1+BV127)</f>
        <v>16.169491310400002</v>
      </c>
      <c r="AX127">
        <v>1186</v>
      </c>
      <c r="BC127">
        <f ca="1">ROUND(NORMINV(RAND(),$BA$5,500),0)</f>
        <v>1405</v>
      </c>
      <c r="BH127" s="2">
        <v>-9.1525440220000007</v>
      </c>
      <c r="BI127" s="2">
        <v>-10.169492719999999</v>
      </c>
      <c r="BJ127" s="2">
        <v>-3.3898320200000001</v>
      </c>
      <c r="BL127" t="s">
        <v>932</v>
      </c>
      <c r="BM127" t="s">
        <v>933</v>
      </c>
      <c r="BN127" t="s">
        <v>44</v>
      </c>
      <c r="BO127" t="s">
        <v>32</v>
      </c>
      <c r="BP127" t="s">
        <v>25</v>
      </c>
      <c r="BQ127" t="s">
        <v>75</v>
      </c>
      <c r="BR127" t="s">
        <v>27</v>
      </c>
      <c r="BS127" s="4">
        <v>257.39999999999998</v>
      </c>
      <c r="BT127" s="4">
        <v>18</v>
      </c>
      <c r="BU127" s="5">
        <f t="shared" si="2"/>
        <v>-9.1525440220000004E-2</v>
      </c>
      <c r="BV127" s="5">
        <f t="shared" si="2"/>
        <v>-0.10169492719999999</v>
      </c>
      <c r="BW127" s="5">
        <f t="shared" si="2"/>
        <v>-3.3898320199999998E-2</v>
      </c>
      <c r="BX127" s="4"/>
      <c r="BY127" s="4"/>
      <c r="BZ127" s="4"/>
      <c r="CA127" s="4">
        <v>42.788400000000003</v>
      </c>
    </row>
    <row r="128" spans="1:79" x14ac:dyDescent="0.15">
      <c r="A128" s="107">
        <v>36</v>
      </c>
      <c r="B128" s="108">
        <v>39433</v>
      </c>
      <c r="C128" s="109">
        <v>2007</v>
      </c>
      <c r="D128" s="110">
        <f>_xlfn.XLOOKUP(AP128,'Sentiment index'!$E$2:$E$169,'Sentiment index'!$A$2:$A$169)</f>
        <v>0.1221424</v>
      </c>
      <c r="E128" s="111">
        <v>8.5957334627177673</v>
      </c>
      <c r="F128" s="112">
        <f>(AW128-BT128)/BT128</f>
        <v>2.4630541799999892E-2</v>
      </c>
      <c r="G128" s="113">
        <v>200</v>
      </c>
      <c r="H128" s="111">
        <v>10.005000000000001</v>
      </c>
      <c r="I128" s="114">
        <f>IF(AH128="NOK",AG128, IF(AH128="EUR", _xlfn.XLOOKUP(C128,'Exchange rates'!$A$3:$A$16,'Exchange rates'!$B$3:$B$16)*AG128,IF(AH128="SEK", _xlfn.XLOOKUP(C128,'Exchange rates'!$A$3:$A$16,'Exchange rates'!$C$3:$C$16)*Dataset!AG128,_xlfn.XLOOKUP(Dataset!C128,'Exchange rates'!$A$3:$A$16,'Exchange rates'!$D$3:$D$16)*Dataset!AG128)))</f>
        <v>57.5</v>
      </c>
      <c r="J128" s="115">
        <f t="shared" si="3"/>
        <v>2.7430541799999892E-2</v>
      </c>
      <c r="K128" s="112">
        <f>IF(AU128="NORWAY",_xlfn.XLOOKUP(B128,'Oslo OBX Historical Data'!$A$2:$A$3477,'Oslo OBX Historical Data'!$G$2:$G$3477),IF(AU128="FINLAND",_xlfn.XLOOKUP(B128,'OMX Helsinki Historical Data'!$A$2:$A$3479,'OMX Helsinki Historical Data'!$G$2:$G$3479),IF(AU128="DENMARK",_xlfn.XLOOKUP(B128,'OMX Copenhagen All shares Histo'!$A$2:$A$3461,'OMX Copenhagen All shares Histo'!$G$2:$G$3461),_xlfn.XLOOKUP(Dataset!B128,'OMX Stockholm Historical Data'!$A$2:$A$3477,'OMX Stockholm Historical Data'!$G$2:$G$3477))))</f>
        <v>-2.8E-3</v>
      </c>
      <c r="L128" s="116">
        <v>1</v>
      </c>
      <c r="M128" s="116">
        <f>IF($AI128=M$1,1,0)</f>
        <v>0</v>
      </c>
      <c r="N128" s="116">
        <f>IF($AI128=N$1,1,0)</f>
        <v>1</v>
      </c>
      <c r="O128" s="116">
        <f>IF($AI128=O$1,1,0)</f>
        <v>0</v>
      </c>
      <c r="P128" s="116">
        <f>IF($AI128=P$1,1,0)</f>
        <v>0</v>
      </c>
      <c r="Q128" s="116">
        <f>IF($AI128=Q$1,1,0)</f>
        <v>0</v>
      </c>
      <c r="R128" s="116">
        <f>IF($AI128=R$1,1,0)</f>
        <v>0</v>
      </c>
      <c r="S128" s="116">
        <f>IF($AI128=S$1,1,0)</f>
        <v>0</v>
      </c>
      <c r="T128" s="39">
        <f>IF($AI128=T$1,1,0)</f>
        <v>0</v>
      </c>
      <c r="AG128" s="4">
        <v>57.5</v>
      </c>
      <c r="AH128" t="str">
        <f>IF(AU128="NORWAY","NOK",IF(AU128="FINLAND","EUR",IF(AU128="SWEDEN","SEK","DKK")))</f>
        <v>NOK</v>
      </c>
      <c r="AI128" t="s">
        <v>96</v>
      </c>
      <c r="AN128" t="str">
        <f>IF(D128&gt;=0,"1","0")</f>
        <v>1</v>
      </c>
      <c r="AO128" s="5">
        <f>IF(AX128&lt;&gt;"",G128/H128,"")</f>
        <v>19.990004997501249</v>
      </c>
      <c r="AP128">
        <f>A128-1</f>
        <v>35</v>
      </c>
      <c r="AS128">
        <f>_xlfn.XLOOKUP(C128,'Company age'!$A$2:$A$15,'Company age'!$B$2:$B$15)</f>
        <v>9</v>
      </c>
      <c r="AU128" t="s">
        <v>44</v>
      </c>
      <c r="AW128" s="3">
        <f>BT128*(1+BV128)</f>
        <v>58.916256153499994</v>
      </c>
      <c r="AX128">
        <v>200</v>
      </c>
      <c r="BC128">
        <f ca="1">ROUND(NORMINV(RAND(),$BA$5,500),0)</f>
        <v>2320</v>
      </c>
      <c r="BH128" s="2">
        <v>1.4778325560000001</v>
      </c>
      <c r="BI128" s="2">
        <v>2.4630541799999999</v>
      </c>
      <c r="BJ128" s="2">
        <v>3.4482758050000002</v>
      </c>
      <c r="BL128" t="s">
        <v>1841</v>
      </c>
      <c r="BM128" t="s">
        <v>1842</v>
      </c>
      <c r="BN128" t="s">
        <v>44</v>
      </c>
      <c r="BO128" t="s">
        <v>96</v>
      </c>
      <c r="BP128" t="s">
        <v>25</v>
      </c>
      <c r="BQ128" t="s">
        <v>54</v>
      </c>
      <c r="BR128" t="s">
        <v>27</v>
      </c>
      <c r="BS128" s="4">
        <v>10.005000000000001</v>
      </c>
      <c r="BT128" s="4">
        <v>57.5</v>
      </c>
      <c r="BU128" s="5">
        <f t="shared" si="2"/>
        <v>1.4778325560000001E-2</v>
      </c>
      <c r="BV128" s="5">
        <f t="shared" si="2"/>
        <v>2.4630541799999999E-2</v>
      </c>
      <c r="BW128" s="5">
        <f t="shared" si="2"/>
        <v>3.4482758049999999E-2</v>
      </c>
      <c r="BX128" s="4">
        <v>56.8</v>
      </c>
      <c r="BY128" s="4">
        <v>4.4209208489999998</v>
      </c>
      <c r="BZ128" s="4">
        <v>57.2</v>
      </c>
      <c r="CA128" s="4">
        <v>0</v>
      </c>
    </row>
    <row r="129" spans="1:79" x14ac:dyDescent="0.15">
      <c r="A129" s="107">
        <v>36</v>
      </c>
      <c r="B129" s="108">
        <v>39436</v>
      </c>
      <c r="C129" s="109">
        <v>2007</v>
      </c>
      <c r="D129" s="110">
        <f>_xlfn.XLOOKUP(AP129,'Sentiment index'!$E$2:$E$169,'Sentiment index'!$A$2:$A$169)</f>
        <v>0.1221424</v>
      </c>
      <c r="E129" s="111">
        <v>5.3059976716789707</v>
      </c>
      <c r="F129" s="112">
        <f>(AW129-BT129)/BT129</f>
        <v>2.4630541799999944E-2</v>
      </c>
      <c r="G129" s="113">
        <v>795</v>
      </c>
      <c r="H129" s="111">
        <v>11.937200000000001</v>
      </c>
      <c r="I129" s="114">
        <f>IF(AH129="NOK",AG129, IF(AH129="EUR", _xlfn.XLOOKUP(C129,'Exchange rates'!$A$3:$A$16,'Exchange rates'!$B$3:$B$16)*AG129,IF(AH129="SEK", _xlfn.XLOOKUP(C129,'Exchange rates'!$A$3:$A$16,'Exchange rates'!$C$3:$C$16)*Dataset!AG129,_xlfn.XLOOKUP(Dataset!C129,'Exchange rates'!$A$3:$A$16,'Exchange rates'!$D$3:$D$16)*Dataset!AG129)))</f>
        <v>9.1447845000000001</v>
      </c>
      <c r="J129" s="115">
        <f t="shared" si="3"/>
        <v>2.6130541799999945E-2</v>
      </c>
      <c r="K129" s="112">
        <f>IF(AU129="NORWAY",_xlfn.XLOOKUP(B129,'Oslo OBX Historical Data'!$A$2:$A$3477,'Oslo OBX Historical Data'!$G$2:$G$3477),IF(AU129="FINLAND",_xlfn.XLOOKUP(B129,'OMX Helsinki Historical Data'!$A$2:$A$3479,'OMX Helsinki Historical Data'!$G$2:$G$3479),IF(AU129="DENMARK",_xlfn.XLOOKUP(B129,'OMX Copenhagen All shares Histo'!$A$2:$A$3461,'OMX Copenhagen All shares Histo'!$G$2:$G$3461),_xlfn.XLOOKUP(Dataset!B129,'OMX Stockholm Historical Data'!$A$2:$A$3477,'OMX Stockholm Historical Data'!$G$2:$G$3477))))</f>
        <v>-1.5E-3</v>
      </c>
      <c r="L129" s="116">
        <v>1</v>
      </c>
      <c r="M129" s="116">
        <f>IF($AI129=M$1,1,0)</f>
        <v>0</v>
      </c>
      <c r="N129" s="116">
        <f>IF($AI129=N$1,1,0)</f>
        <v>0</v>
      </c>
      <c r="O129" s="116">
        <f>IF($AI129=O$1,1,0)</f>
        <v>0</v>
      </c>
      <c r="P129" s="116">
        <f>IF($AI129=P$1,1,0)</f>
        <v>0</v>
      </c>
      <c r="Q129" s="116">
        <f>IF($AI129=Q$1,1,0)</f>
        <v>0</v>
      </c>
      <c r="R129" s="116">
        <f>IF($AI129=R$1,1,0)</f>
        <v>1</v>
      </c>
      <c r="S129" s="116">
        <f>IF($AI129=S$1,1,0)</f>
        <v>0</v>
      </c>
      <c r="T129" s="39">
        <f>IF($AI129=T$1,1,0)</f>
        <v>0</v>
      </c>
      <c r="AG129" s="4">
        <v>8.5</v>
      </c>
      <c r="AH129" t="str">
        <f>IF(AU129="NORWAY","NOK",IF(AU129="FINLAND","EUR",IF(AU129="SWEDEN","SEK","DKK")))</f>
        <v>DKK</v>
      </c>
      <c r="AI129" t="s">
        <v>152</v>
      </c>
      <c r="AN129" t="str">
        <f>IF(D129&gt;=0,"1","0")</f>
        <v>1</v>
      </c>
      <c r="AO129" s="5">
        <f>IF(AX129&lt;&gt;"",G129/H129,"")</f>
        <v>66.598532319136808</v>
      </c>
      <c r="AP129">
        <f>A129-1</f>
        <v>35</v>
      </c>
      <c r="AS129">
        <f>_xlfn.XLOOKUP(C129,'Company age'!$A$2:$A$15,'Company age'!$B$2:$B$15)</f>
        <v>9</v>
      </c>
      <c r="AU129" t="s">
        <v>23</v>
      </c>
      <c r="AW129" s="3">
        <f>BT129*(1+BV129)</f>
        <v>8.7093596052999995</v>
      </c>
      <c r="AX129">
        <v>795</v>
      </c>
      <c r="BC129">
        <f ca="1">ROUND(NORMINV(RAND(),$BA$5,500),0)</f>
        <v>3063</v>
      </c>
      <c r="BH129" s="2">
        <v>1.970443368</v>
      </c>
      <c r="BI129" s="2">
        <v>2.4630541799999999</v>
      </c>
      <c r="BJ129" s="2">
        <v>2.4630541799999999</v>
      </c>
      <c r="BL129" t="s">
        <v>1801</v>
      </c>
      <c r="BM129" t="s">
        <v>1802</v>
      </c>
      <c r="BN129" t="s">
        <v>23</v>
      </c>
      <c r="BO129" t="s">
        <v>152</v>
      </c>
      <c r="BP129" t="s">
        <v>25</v>
      </c>
      <c r="BQ129" t="s">
        <v>54</v>
      </c>
      <c r="BR129" t="s">
        <v>27</v>
      </c>
      <c r="BS129" s="4">
        <v>11.937200000000001</v>
      </c>
      <c r="BT129" s="4">
        <v>8.5</v>
      </c>
      <c r="BU129" s="5">
        <f t="shared" si="2"/>
        <v>1.9704433680000001E-2</v>
      </c>
      <c r="BV129" s="5">
        <f t="shared" si="2"/>
        <v>2.4630541799999999E-2</v>
      </c>
      <c r="BW129" s="5">
        <f t="shared" si="2"/>
        <v>2.4630541799999999E-2</v>
      </c>
      <c r="BX129" s="4"/>
      <c r="BY129" s="4"/>
      <c r="BZ129" s="4"/>
      <c r="CA129" s="4">
        <v>18</v>
      </c>
    </row>
    <row r="130" spans="1:79" x14ac:dyDescent="0.15">
      <c r="A130" s="107">
        <v>36</v>
      </c>
      <c r="B130" s="108">
        <v>39444</v>
      </c>
      <c r="C130" s="109">
        <v>2007</v>
      </c>
      <c r="D130" s="110">
        <f>_xlfn.XLOOKUP(AP130,'Sentiment index'!$E$2:$E$169,'Sentiment index'!$A$2:$A$169)</f>
        <v>0.1221424</v>
      </c>
      <c r="E130" s="111">
        <v>9.4601406734299136</v>
      </c>
      <c r="F130" s="112">
        <f>(AW130-BT130)/BT130</f>
        <v>-1.3953487869999984E-2</v>
      </c>
      <c r="G130" s="113">
        <v>1107.5066013187559</v>
      </c>
      <c r="H130" s="111">
        <v>25.472300000000001</v>
      </c>
      <c r="I130" s="114">
        <f>IF(AH130="NOK",AG130, IF(AH130="EUR", _xlfn.XLOOKUP(C130,'Exchange rates'!$A$3:$A$16,'Exchange rates'!$B$3:$B$16)*AG130,IF(AH130="SEK", _xlfn.XLOOKUP(C130,'Exchange rates'!$A$3:$A$16,'Exchange rates'!$C$3:$C$16)*Dataset!AG130,_xlfn.XLOOKUP(Dataset!C130,'Exchange rates'!$A$3:$A$16,'Exchange rates'!$D$3:$D$16)*Dataset!AG130)))</f>
        <v>11.2964985</v>
      </c>
      <c r="J130" s="115">
        <f t="shared" si="3"/>
        <v>-8.5534878699999838E-3</v>
      </c>
      <c r="K130" s="112">
        <f>IF(AU130="NORWAY",_xlfn.XLOOKUP(B130,'Oslo OBX Historical Data'!$A$2:$A$3477,'Oslo OBX Historical Data'!$G$2:$G$3477),IF(AU130="FINLAND",_xlfn.XLOOKUP(B130,'OMX Helsinki Historical Data'!$A$2:$A$3479,'OMX Helsinki Historical Data'!$G$2:$G$3479),IF(AU130="DENMARK",_xlfn.XLOOKUP(B130,'OMX Copenhagen All shares Histo'!$A$2:$A$3461,'OMX Copenhagen All shares Histo'!$G$2:$G$3461),_xlfn.XLOOKUP(Dataset!B130,'OMX Stockholm Historical Data'!$A$2:$A$3477,'OMX Stockholm Historical Data'!$G$2:$G$3477))))</f>
        <v>-5.4000000000000003E-3</v>
      </c>
      <c r="L130" s="116">
        <v>1</v>
      </c>
      <c r="M130" s="116">
        <f>IF($AI130=M$1,1,0)</f>
        <v>0</v>
      </c>
      <c r="N130" s="116">
        <f>IF($AI130=N$1,1,0)</f>
        <v>0</v>
      </c>
      <c r="O130" s="116">
        <f>IF($AI130=O$1,1,0)</f>
        <v>0</v>
      </c>
      <c r="P130" s="116">
        <f>IF($AI130=P$1,1,0)</f>
        <v>1</v>
      </c>
      <c r="Q130" s="116">
        <f>IF($AI130=Q$1,1,0)</f>
        <v>0</v>
      </c>
      <c r="R130" s="116">
        <f>IF($AI130=R$1,1,0)</f>
        <v>0</v>
      </c>
      <c r="S130" s="116">
        <f>IF($AI130=S$1,1,0)</f>
        <v>0</v>
      </c>
      <c r="T130" s="39">
        <f>IF($AI130=T$1,1,0)</f>
        <v>0</v>
      </c>
      <c r="AG130" s="4">
        <v>10.5</v>
      </c>
      <c r="AH130" t="str">
        <f>IF(AU130="NORWAY","NOK",IF(AU130="FINLAND","EUR",IF(AU130="SWEDEN","SEK","DKK")))</f>
        <v>DKK</v>
      </c>
      <c r="AI130" t="s">
        <v>38</v>
      </c>
      <c r="AN130" t="str">
        <f>IF(D130&gt;=0,"1","0")</f>
        <v>1</v>
      </c>
      <c r="AO130" s="5" t="str">
        <f>IF(AX130&lt;&gt;"",G130/H130,"")</f>
        <v/>
      </c>
      <c r="AP130">
        <f>A130-1</f>
        <v>35</v>
      </c>
      <c r="AS130">
        <f>_xlfn.XLOOKUP(C130,'Company age'!$A$2:$A$15,'Company age'!$B$2:$B$15)</f>
        <v>9</v>
      </c>
      <c r="AU130" t="s">
        <v>23</v>
      </c>
      <c r="AW130" s="3">
        <f>BT130*(1+BV130)</f>
        <v>10.353488377365</v>
      </c>
      <c r="BC130">
        <f ca="1">ROUND(NORMINV(RAND(),$BA$5,500),0)</f>
        <v>1690</v>
      </c>
      <c r="BH130" s="2">
        <v>1.860465169</v>
      </c>
      <c r="BI130" s="2">
        <v>-1.3953487870000001</v>
      </c>
      <c r="BJ130" s="2">
        <v>-6.9767441750000003</v>
      </c>
      <c r="BL130" t="s">
        <v>1568</v>
      </c>
      <c r="BM130" t="s">
        <v>1569</v>
      </c>
      <c r="BN130" t="s">
        <v>23</v>
      </c>
      <c r="BO130" t="s">
        <v>38</v>
      </c>
      <c r="BP130" t="s">
        <v>25</v>
      </c>
      <c r="BQ130" t="s">
        <v>54</v>
      </c>
      <c r="BR130" t="s">
        <v>27</v>
      </c>
      <c r="BS130" s="4">
        <v>25.472300000000001</v>
      </c>
      <c r="BT130" s="4">
        <v>10.5</v>
      </c>
      <c r="BU130" s="5">
        <f t="shared" ref="BU130:BW193" si="4">BH130/100</f>
        <v>1.8604651690000001E-2</v>
      </c>
      <c r="BV130" s="5">
        <f t="shared" si="4"/>
        <v>-1.3953487870000001E-2</v>
      </c>
      <c r="BW130" s="5">
        <f t="shared" si="4"/>
        <v>-6.9767441750000006E-2</v>
      </c>
      <c r="BX130" s="4"/>
      <c r="BY130" s="4"/>
      <c r="BZ130" s="4"/>
      <c r="CA130" s="4">
        <v>0</v>
      </c>
    </row>
    <row r="131" spans="1:79" x14ac:dyDescent="0.15">
      <c r="A131" s="107">
        <v>37</v>
      </c>
      <c r="B131" s="108">
        <v>39471</v>
      </c>
      <c r="C131" s="109">
        <v>2008</v>
      </c>
      <c r="D131" s="110">
        <f>_xlfn.XLOOKUP(AP131,'Sentiment index'!$E$2:$E$169,'Sentiment index'!$A$2:$A$169)</f>
        <v>9.2505000000000004E-2</v>
      </c>
      <c r="E131" s="111">
        <v>12.675415014562605</v>
      </c>
      <c r="F131" s="130">
        <f>((AW131-BT131)/BT131)</f>
        <v>13.5</v>
      </c>
      <c r="G131" s="113">
        <v>1</v>
      </c>
      <c r="H131" s="114">
        <v>10.3878</v>
      </c>
      <c r="I131" s="114">
        <f>IF(AH131="NOK",AG131, IF(AH131="EUR", _xlfn.XLOOKUP(C131,'Exchange rates'!$A$3:$A$16,'Exchange rates'!$B$3:$B$16)*AG131,IF(AH131="SEK", _xlfn.XLOOKUP(C131,'Exchange rates'!$A$3:$A$16,'Exchange rates'!$C$3:$C$16)*Dataset!AG131,_xlfn.XLOOKUP(Dataset!C131,'Exchange rates'!$A$3:$A$16,'Exchange rates'!$D$3:$D$16)*Dataset!AG131)))</f>
        <v>0.85498200000000002</v>
      </c>
      <c r="J131" s="131">
        <f>(F131-K131)</f>
        <v>13.53</v>
      </c>
      <c r="K131" s="112">
        <f>IF(AU131="NORWAY",_xlfn.XLOOKUP(B131,'Oslo OBX Historical Data'!$A$2:$A$3477,'Oslo OBX Historical Data'!$G$2:$G$3477),IF(AU131="FINLAND",_xlfn.XLOOKUP(B131,'OMX Helsinki Historical Data'!$A$2:$A$3479,'OMX Helsinki Historical Data'!$G$2:$G$3479),IF(AU131="DENMARK",_xlfn.XLOOKUP(B131,'OMX Copenhagen All shares Histo'!$A$2:$A$3461,'OMX Copenhagen All shares Histo'!$G$2:$G$3461),_xlfn.XLOOKUP(Dataset!B131,'OMX Stockholm Historical Data'!$A$2:$A$3477,'OMX Stockholm Historical Data'!$G$2:$G$3477))))</f>
        <v>-0.03</v>
      </c>
      <c r="L131" s="116">
        <v>0</v>
      </c>
      <c r="M131" s="116">
        <f>IF($AI131=M$1,1,0)</f>
        <v>0</v>
      </c>
      <c r="N131" s="116">
        <f>IF($AI131=N$1,1,0)</f>
        <v>1</v>
      </c>
      <c r="O131" s="116">
        <f>IF($AI131=O$1,1,0)</f>
        <v>0</v>
      </c>
      <c r="P131" s="116">
        <f>IF($AI131=P$1,1,0)</f>
        <v>0</v>
      </c>
      <c r="Q131" s="116">
        <f>IF($AI131=Q$1,1,0)</f>
        <v>0</v>
      </c>
      <c r="R131" s="116">
        <f>IF($AI131=R$1,1,0)</f>
        <v>0</v>
      </c>
      <c r="S131" s="116">
        <f>IF($AI131=S$1,1,0)</f>
        <v>0</v>
      </c>
      <c r="T131" s="39">
        <f>IF($AI131=T$1,1,0)</f>
        <v>0</v>
      </c>
      <c r="AG131" s="2">
        <v>1</v>
      </c>
      <c r="AH131" t="str">
        <f>IF(AU131="NORWAY","NOK",IF(AU131="FINLAND","EUR",IF(AU131="SWEDEN","SEK","DKK")))</f>
        <v>SEK</v>
      </c>
      <c r="AI131" t="s">
        <v>96</v>
      </c>
      <c r="AN131" t="str">
        <f>IF(D131&gt;=0,"1","0")</f>
        <v>1</v>
      </c>
      <c r="AO131" s="5">
        <f>IF(AX131&lt;&gt;"",G131/H131,"")</f>
        <v>9.6266774485454093E-2</v>
      </c>
      <c r="AP131">
        <f>A131-1</f>
        <v>36</v>
      </c>
      <c r="AS131">
        <f>_xlfn.XLOOKUP(C131,'Company age'!$A$2:$A$15,'Company age'!$B$2:$B$15)</f>
        <v>14</v>
      </c>
      <c r="AU131" t="s">
        <v>80</v>
      </c>
      <c r="AW131" s="3">
        <f>BT131*(1+BV131)</f>
        <v>14.5</v>
      </c>
      <c r="AX131">
        <v>1</v>
      </c>
      <c r="BC131">
        <f ca="1">ROUND(NORMINV(RAND(),$BA$5,500),0)</f>
        <v>798</v>
      </c>
      <c r="BH131" s="2">
        <v>1322.222168</v>
      </c>
      <c r="BI131" s="2">
        <v>1350</v>
      </c>
      <c r="BJ131" s="2">
        <v>1166.666626</v>
      </c>
      <c r="BL131" t="s">
        <v>1829</v>
      </c>
      <c r="BM131" t="s">
        <v>1830</v>
      </c>
      <c r="BN131" t="s">
        <v>80</v>
      </c>
      <c r="BO131" t="s">
        <v>96</v>
      </c>
      <c r="BP131" t="s">
        <v>25</v>
      </c>
      <c r="BQ131" t="s">
        <v>146</v>
      </c>
      <c r="BR131" t="s">
        <v>27</v>
      </c>
      <c r="BS131" s="2">
        <v>10.3878</v>
      </c>
      <c r="BT131" s="2">
        <v>1</v>
      </c>
      <c r="BU131" s="27">
        <f>BH131/100/10</f>
        <v>1.3222221680000001</v>
      </c>
      <c r="BV131" s="5">
        <f t="shared" si="4"/>
        <v>13.5</v>
      </c>
      <c r="BW131" s="5">
        <f t="shared" si="4"/>
        <v>11.66666626</v>
      </c>
      <c r="BX131" s="2"/>
      <c r="BY131" s="2"/>
      <c r="BZ131" s="2"/>
      <c r="CA131" s="2">
        <v>0</v>
      </c>
    </row>
    <row r="132" spans="1:79" x14ac:dyDescent="0.15">
      <c r="A132" s="107">
        <v>37</v>
      </c>
      <c r="B132" s="108">
        <v>39477</v>
      </c>
      <c r="C132" s="109">
        <v>2008</v>
      </c>
      <c r="D132" s="110">
        <f>_xlfn.XLOOKUP(AP132,'Sentiment index'!$E$2:$E$169,'Sentiment index'!$A$2:$A$169)</f>
        <v>9.2505000000000004E-2</v>
      </c>
      <c r="E132" s="111">
        <v>14.59910200193681</v>
      </c>
      <c r="F132" s="112">
        <f>(AW132-BT132)/BT132</f>
        <v>6.2043809890000023E-2</v>
      </c>
      <c r="G132" s="113">
        <v>16</v>
      </c>
      <c r="H132" s="114">
        <v>16.415099999999999</v>
      </c>
      <c r="I132" s="114">
        <f>IF(AH132="NOK",AG132, IF(AH132="EUR", _xlfn.XLOOKUP(C132,'Exchange rates'!$A$3:$A$16,'Exchange rates'!$B$3:$B$16)*AG132,IF(AH132="SEK", _xlfn.XLOOKUP(C132,'Exchange rates'!$A$3:$A$16,'Exchange rates'!$C$3:$C$16)*Dataset!AG132,_xlfn.XLOOKUP(Dataset!C132,'Exchange rates'!$A$3:$A$16,'Exchange rates'!$D$3:$D$16)*Dataset!AG132)))</f>
        <v>12</v>
      </c>
      <c r="J132" s="115">
        <f t="shared" ref="J132:J195" si="5">F132-K132</f>
        <v>3.4843809890000021E-2</v>
      </c>
      <c r="K132" s="112">
        <f>IF(AU132="NORWAY",_xlfn.XLOOKUP(B132,'Oslo OBX Historical Data'!$A$2:$A$3477,'Oslo OBX Historical Data'!$G$2:$G$3477),IF(AU132="FINLAND",_xlfn.XLOOKUP(B132,'OMX Helsinki Historical Data'!$A$2:$A$3479,'OMX Helsinki Historical Data'!$G$2:$G$3479),IF(AU132="DENMARK",_xlfn.XLOOKUP(B132,'OMX Copenhagen All shares Histo'!$A$2:$A$3461,'OMX Copenhagen All shares Histo'!$G$2:$G$3461),_xlfn.XLOOKUP(Dataset!B132,'OMX Stockholm Historical Data'!$A$2:$A$3477,'OMX Stockholm Historical Data'!$G$2:$G$3477))))</f>
        <v>2.7199999999999998E-2</v>
      </c>
      <c r="L132" s="116">
        <v>0</v>
      </c>
      <c r="M132" s="116">
        <f>IF($AI132=M$1,1,0)</f>
        <v>0</v>
      </c>
      <c r="N132" s="116">
        <f>IF($AI132=N$1,1,0)</f>
        <v>0</v>
      </c>
      <c r="O132" s="116">
        <f>IF($AI132=O$1,1,0)</f>
        <v>0</v>
      </c>
      <c r="P132" s="116">
        <f>IF($AI132=P$1,1,0)</f>
        <v>0</v>
      </c>
      <c r="Q132" s="116">
        <f>IF($AI132=Q$1,1,0)</f>
        <v>1</v>
      </c>
      <c r="R132" s="116">
        <f>IF($AI132=R$1,1,0)</f>
        <v>0</v>
      </c>
      <c r="S132" s="116">
        <f>IF($AI132=S$1,1,0)</f>
        <v>0</v>
      </c>
      <c r="T132" s="39">
        <f>IF($AI132=T$1,1,0)</f>
        <v>0</v>
      </c>
      <c r="AG132" s="2">
        <v>12</v>
      </c>
      <c r="AH132" t="str">
        <f>IF(AU132="NORWAY","NOK",IF(AU132="FINLAND","EUR",IF(AU132="SWEDEN","SEK","DKK")))</f>
        <v>NOK</v>
      </c>
      <c r="AI132" t="s">
        <v>32</v>
      </c>
      <c r="AN132" t="str">
        <f>IF(D132&gt;=0,"1","0")</f>
        <v>1</v>
      </c>
      <c r="AO132" s="5">
        <f>IF(AX132&lt;&gt;"",G132/H132,"")</f>
        <v>0.97471230757046867</v>
      </c>
      <c r="AP132">
        <f>A132-1</f>
        <v>36</v>
      </c>
      <c r="AS132">
        <f>_xlfn.XLOOKUP(C132,'Company age'!$A$2:$A$15,'Company age'!$B$2:$B$15)</f>
        <v>14</v>
      </c>
      <c r="AU132" t="s">
        <v>44</v>
      </c>
      <c r="AW132" s="3">
        <f>BT132*(1+BV132)</f>
        <v>12.74452571868</v>
      </c>
      <c r="AX132">
        <v>16</v>
      </c>
      <c r="BC132">
        <f ca="1">ROUND(NORMINV(RAND(),$BA$5,500),0)</f>
        <v>2021</v>
      </c>
      <c r="BH132" s="2">
        <v>3.6496365069999999</v>
      </c>
      <c r="BI132" s="2">
        <v>6.2043809889999997</v>
      </c>
      <c r="BJ132" s="2">
        <v>-2.1897797579999998</v>
      </c>
      <c r="BL132" t="s">
        <v>1657</v>
      </c>
      <c r="BM132" t="s">
        <v>1658</v>
      </c>
      <c r="BN132" t="s">
        <v>44</v>
      </c>
      <c r="BO132" t="s">
        <v>32</v>
      </c>
      <c r="BP132" t="s">
        <v>25</v>
      </c>
      <c r="BQ132" t="s">
        <v>54</v>
      </c>
      <c r="BR132" t="s">
        <v>27</v>
      </c>
      <c r="BS132" s="2">
        <v>16.415099999999999</v>
      </c>
      <c r="BT132" s="2">
        <v>12</v>
      </c>
      <c r="BU132" s="5">
        <f t="shared" si="4"/>
        <v>3.6496365070000002E-2</v>
      </c>
      <c r="BV132" s="5">
        <f t="shared" si="4"/>
        <v>6.2043809889999996E-2</v>
      </c>
      <c r="BW132" s="5">
        <f t="shared" si="4"/>
        <v>-2.189779758E-2</v>
      </c>
      <c r="BX132" s="2"/>
      <c r="BY132" s="2"/>
      <c r="BZ132" s="2"/>
      <c r="CA132" s="2">
        <v>20.4452</v>
      </c>
    </row>
    <row r="133" spans="1:79" x14ac:dyDescent="0.15">
      <c r="A133" s="107">
        <v>38</v>
      </c>
      <c r="B133" s="108">
        <v>39482</v>
      </c>
      <c r="C133" s="109">
        <v>2008</v>
      </c>
      <c r="D133" s="110">
        <f>_xlfn.XLOOKUP(AP133,'Sentiment index'!$E$2:$E$169,'Sentiment index'!$A$2:$A$169)</f>
        <v>0.2216436</v>
      </c>
      <c r="E133" s="111">
        <v>15.797487628417516</v>
      </c>
      <c r="F133" s="112">
        <f>(AW133-BT133)/BT133</f>
        <v>-0.13749999999999996</v>
      </c>
      <c r="G133" s="113">
        <v>38</v>
      </c>
      <c r="H133" s="114">
        <v>7.7928899999999999</v>
      </c>
      <c r="I133" s="114">
        <f>IF(AH133="NOK",AG133, IF(AH133="EUR", _xlfn.XLOOKUP(C133,'Exchange rates'!$A$3:$A$16,'Exchange rates'!$B$3:$B$16)*AG133,IF(AH133="SEK", _xlfn.XLOOKUP(C133,'Exchange rates'!$A$3:$A$16,'Exchange rates'!$C$3:$C$16)*Dataset!AG133,_xlfn.XLOOKUP(Dataset!C133,'Exchange rates'!$A$3:$A$16,'Exchange rates'!$D$3:$D$16)*Dataset!AG133)))</f>
        <v>4.4886555000000001</v>
      </c>
      <c r="J133" s="115">
        <f t="shared" si="5"/>
        <v>-0.16749999999999995</v>
      </c>
      <c r="K133" s="112">
        <f>IF(AU133="NORWAY",_xlfn.XLOOKUP(B133,'Oslo OBX Historical Data'!$A$2:$A$3477,'Oslo OBX Historical Data'!$G$2:$G$3477),IF(AU133="FINLAND",_xlfn.XLOOKUP(B133,'OMX Helsinki Historical Data'!$A$2:$A$3479,'OMX Helsinki Historical Data'!$G$2:$G$3479),IF(AU133="DENMARK",_xlfn.XLOOKUP(B133,'OMX Copenhagen All shares Histo'!$A$2:$A$3461,'OMX Copenhagen All shares Histo'!$G$2:$G$3461),_xlfn.XLOOKUP(Dataset!B133,'OMX Stockholm Historical Data'!$A$2:$A$3477,'OMX Stockholm Historical Data'!$G$2:$G$3477))))</f>
        <v>0.03</v>
      </c>
      <c r="L133" s="116">
        <v>0</v>
      </c>
      <c r="M133" s="116">
        <f>IF($AI133=M$1,1,0)</f>
        <v>0</v>
      </c>
      <c r="N133" s="116">
        <f>IF($AI133=N$1,1,0)</f>
        <v>0</v>
      </c>
      <c r="O133" s="116">
        <f>IF($AI133=O$1,1,0)</f>
        <v>0</v>
      </c>
      <c r="P133" s="116">
        <f>IF($AI133=P$1,1,0)</f>
        <v>0</v>
      </c>
      <c r="Q133" s="116">
        <f>IF($AI133=Q$1,1,0)</f>
        <v>0</v>
      </c>
      <c r="R133" s="116">
        <f>IF($AI133=R$1,1,0)</f>
        <v>1</v>
      </c>
      <c r="S133" s="116">
        <f>IF($AI133=S$1,1,0)</f>
        <v>0</v>
      </c>
      <c r="T133" s="39">
        <f>IF($AI133=T$1,1,0)</f>
        <v>0</v>
      </c>
      <c r="AG133" s="2">
        <v>5.25</v>
      </c>
      <c r="AH133" t="str">
        <f>IF(AU133="NORWAY","NOK",IF(AU133="FINLAND","EUR",IF(AU133="SWEDEN","SEK","DKK")))</f>
        <v>SEK</v>
      </c>
      <c r="AI133" t="s">
        <v>152</v>
      </c>
      <c r="AN133" t="str">
        <f>IF(D133&gt;=0,"1","0")</f>
        <v>1</v>
      </c>
      <c r="AO133" s="5">
        <f>IF(AX133&lt;&gt;"",G133/H133,"")</f>
        <v>4.8762397518763896</v>
      </c>
      <c r="AP133">
        <f>A133-1</f>
        <v>37</v>
      </c>
      <c r="AS133">
        <f>_xlfn.XLOOKUP(C133,'Company age'!$A$2:$A$15,'Company age'!$B$2:$B$15)</f>
        <v>14</v>
      </c>
      <c r="AU133" t="s">
        <v>80</v>
      </c>
      <c r="AW133" s="3">
        <f>BT133*(1+BV133)</f>
        <v>4.5281250000000002</v>
      </c>
      <c r="AX133">
        <v>38</v>
      </c>
      <c r="BC133">
        <f ca="1">ROUND(NORMINV(RAND(),$BA$5,500),0)</f>
        <v>1249</v>
      </c>
      <c r="BH133" s="2">
        <v>0.3125</v>
      </c>
      <c r="BI133" s="2">
        <v>-13.75</v>
      </c>
      <c r="BJ133" s="2">
        <v>-3.1375000480000002</v>
      </c>
      <c r="BL133" t="s">
        <v>1896</v>
      </c>
      <c r="BM133" t="s">
        <v>1897</v>
      </c>
      <c r="BN133" t="s">
        <v>80</v>
      </c>
      <c r="BO133" t="s">
        <v>152</v>
      </c>
      <c r="BP133" t="s">
        <v>25</v>
      </c>
      <c r="BQ133" t="s">
        <v>54</v>
      </c>
      <c r="BR133" t="s">
        <v>27</v>
      </c>
      <c r="BS133" s="2">
        <v>7.7928899999999999</v>
      </c>
      <c r="BT133" s="2">
        <v>5.25</v>
      </c>
      <c r="BU133" s="5">
        <f t="shared" si="4"/>
        <v>3.1250000000000002E-3</v>
      </c>
      <c r="BV133" s="5">
        <f t="shared" si="4"/>
        <v>-0.13750000000000001</v>
      </c>
      <c r="BW133" s="5">
        <f t="shared" si="4"/>
        <v>-3.1375000479999998E-2</v>
      </c>
      <c r="BX133" s="2"/>
      <c r="BY133" s="2"/>
      <c r="BZ133" s="2"/>
      <c r="CA133" s="2">
        <v>12.816000000000001</v>
      </c>
    </row>
    <row r="134" spans="1:79" x14ac:dyDescent="0.15">
      <c r="A134" s="107">
        <v>39</v>
      </c>
      <c r="B134" s="108">
        <v>39514</v>
      </c>
      <c r="C134" s="109">
        <v>2008</v>
      </c>
      <c r="D134" s="110">
        <f>_xlfn.XLOOKUP(AP134,'Sentiment index'!$E$2:$E$169,'Sentiment index'!$A$2:$A$169)</f>
        <v>0.26776040000000001</v>
      </c>
      <c r="E134" s="111">
        <v>14.767732752671233</v>
      </c>
      <c r="F134" s="112">
        <f>(AW134-BT134)/BT134</f>
        <v>-5.5555553440000002E-2</v>
      </c>
      <c r="G134" s="113">
        <v>1660.8623538075278</v>
      </c>
      <c r="H134" s="114">
        <v>70.959199999999996</v>
      </c>
      <c r="I134" s="114">
        <f>IF(AH134="NOK",AG134, IF(AH134="EUR", _xlfn.XLOOKUP(C134,'Exchange rates'!$A$3:$A$16,'Exchange rates'!$B$3:$B$16)*AG134,IF(AH134="SEK", _xlfn.XLOOKUP(C134,'Exchange rates'!$A$3:$A$16,'Exchange rates'!$C$3:$C$16)*Dataset!AG134,_xlfn.XLOOKUP(Dataset!C134,'Exchange rates'!$A$3:$A$16,'Exchange rates'!$D$3:$D$16)*Dataset!AG134)))</f>
        <v>112075.894</v>
      </c>
      <c r="J134" s="115">
        <f t="shared" si="5"/>
        <v>-5.1255553440000004E-2</v>
      </c>
      <c r="K134" s="112">
        <f>IF(AU134="NORWAY",_xlfn.XLOOKUP(B134,'Oslo OBX Historical Data'!$A$2:$A$3477,'Oslo OBX Historical Data'!$G$2:$G$3477),IF(AU134="FINLAND",_xlfn.XLOOKUP(B134,'OMX Helsinki Historical Data'!$A$2:$A$3479,'OMX Helsinki Historical Data'!$G$2:$G$3479),IF(AU134="DENMARK",_xlfn.XLOOKUP(B134,'OMX Copenhagen All shares Histo'!$A$2:$A$3461,'OMX Copenhagen All shares Histo'!$G$2:$G$3461),_xlfn.XLOOKUP(Dataset!B134,'OMX Stockholm Historical Data'!$A$2:$A$3477,'OMX Stockholm Historical Data'!$G$2:$G$3477))))</f>
        <v>-4.3E-3</v>
      </c>
      <c r="L134" s="116">
        <v>0</v>
      </c>
      <c r="M134" s="116">
        <f>IF($AI134=M$1,1,0)</f>
        <v>0</v>
      </c>
      <c r="N134" s="116">
        <f>IF($AI134=N$1,1,0)</f>
        <v>0</v>
      </c>
      <c r="O134" s="116">
        <f>IF($AI134=O$1,1,0)</f>
        <v>1</v>
      </c>
      <c r="P134" s="116">
        <f>IF($AI134=P$1,1,0)</f>
        <v>0</v>
      </c>
      <c r="Q134" s="116">
        <f>IF($AI134=Q$1,1,0)</f>
        <v>0</v>
      </c>
      <c r="R134" s="116">
        <f>IF($AI134=R$1,1,0)</f>
        <v>0</v>
      </c>
      <c r="S134" s="116">
        <f>IF($AI134=S$1,1,0)</f>
        <v>0</v>
      </c>
      <c r="T134" s="39">
        <f>IF($AI134=T$1,1,0)</f>
        <v>0</v>
      </c>
      <c r="AG134" s="2">
        <v>101500</v>
      </c>
      <c r="AH134" t="str">
        <f>IF(AU134="NORWAY","NOK",IF(AU134="FINLAND","EUR",IF(AU134="SWEDEN","SEK","DKK")))</f>
        <v>DKK</v>
      </c>
      <c r="AI134" t="s">
        <v>45</v>
      </c>
      <c r="AN134" t="str">
        <f>IF(D134&gt;=0,"1","0")</f>
        <v>1</v>
      </c>
      <c r="AO134" s="5" t="str">
        <f>IF(AX134&lt;&gt;"",G134/H134,"")</f>
        <v/>
      </c>
      <c r="AP134">
        <f>A134-1</f>
        <v>38</v>
      </c>
      <c r="AS134">
        <f>_xlfn.XLOOKUP(C134,'Company age'!$A$2:$A$15,'Company age'!$B$2:$B$15)</f>
        <v>14</v>
      </c>
      <c r="AU134" t="s">
        <v>23</v>
      </c>
      <c r="AW134" s="3">
        <f>BT134*(1+BV134)</f>
        <v>95861.11132584</v>
      </c>
      <c r="BC134">
        <f ca="1">ROUND(NORMINV(RAND(),$BA$5,500),0)</f>
        <v>1387</v>
      </c>
      <c r="BH134" s="2">
        <v>-2.222222328</v>
      </c>
      <c r="BI134" s="2">
        <v>-5.5555553440000001</v>
      </c>
      <c r="BJ134" s="2">
        <v>-36.666667940000004</v>
      </c>
      <c r="BL134" t="s">
        <v>1287</v>
      </c>
      <c r="BM134" t="s">
        <v>1288</v>
      </c>
      <c r="BN134" t="s">
        <v>23</v>
      </c>
      <c r="BO134" t="s">
        <v>45</v>
      </c>
      <c r="BP134" t="s">
        <v>25</v>
      </c>
      <c r="BQ134" t="s">
        <v>1066</v>
      </c>
      <c r="BR134" t="s">
        <v>27</v>
      </c>
      <c r="BS134" s="2">
        <v>70.959199999999996</v>
      </c>
      <c r="BT134" s="2">
        <v>101500</v>
      </c>
      <c r="BU134" s="5">
        <f t="shared" si="4"/>
        <v>-2.2222223279999998E-2</v>
      </c>
      <c r="BV134" s="5">
        <f t="shared" si="4"/>
        <v>-5.5555553440000002E-2</v>
      </c>
      <c r="BW134" s="5">
        <f t="shared" si="4"/>
        <v>-0.36666667940000003</v>
      </c>
      <c r="BX134" s="2"/>
      <c r="BY134" s="2"/>
      <c r="BZ134" s="2"/>
      <c r="CA134" s="2">
        <v>0</v>
      </c>
    </row>
    <row r="135" spans="1:79" x14ac:dyDescent="0.15">
      <c r="A135" s="107">
        <v>39</v>
      </c>
      <c r="B135" s="108">
        <v>39533</v>
      </c>
      <c r="C135" s="109">
        <v>2008</v>
      </c>
      <c r="D135" s="110">
        <f>_xlfn.XLOOKUP(AP135,'Sentiment index'!$E$2:$E$169,'Sentiment index'!$A$2:$A$169)</f>
        <v>0.26776040000000001</v>
      </c>
      <c r="E135" s="111">
        <v>11.048050110023718</v>
      </c>
      <c r="F135" s="112">
        <f>(AW135-BT135)/BT135</f>
        <v>0.15686276439999997</v>
      </c>
      <c r="G135" s="113">
        <v>8</v>
      </c>
      <c r="H135" s="114">
        <v>6.8380799999999997</v>
      </c>
      <c r="I135" s="114">
        <f>IF(AH135="NOK",AG135, IF(AH135="EUR", _xlfn.XLOOKUP(C135,'Exchange rates'!$A$3:$A$16,'Exchange rates'!$B$3:$B$16)*AG135,IF(AH135="SEK", _xlfn.XLOOKUP(C135,'Exchange rates'!$A$3:$A$16,'Exchange rates'!$C$3:$C$16)*Dataset!AG135,_xlfn.XLOOKUP(Dataset!C135,'Exchange rates'!$A$3:$A$16,'Exchange rates'!$D$3:$D$16)*Dataset!AG135)))</f>
        <v>1.3252221</v>
      </c>
      <c r="J135" s="115">
        <f t="shared" si="5"/>
        <v>0.11866276439999997</v>
      </c>
      <c r="K135" s="112">
        <f>IF(AU135="NORWAY",_xlfn.XLOOKUP(B135,'Oslo OBX Historical Data'!$A$2:$A$3477,'Oslo OBX Historical Data'!$G$2:$G$3477),IF(AU135="FINLAND",_xlfn.XLOOKUP(B135,'OMX Helsinki Historical Data'!$A$2:$A$3479,'OMX Helsinki Historical Data'!$G$2:$G$3479),IF(AU135="DENMARK",_xlfn.XLOOKUP(B135,'OMX Copenhagen All shares Histo'!$A$2:$A$3461,'OMX Copenhagen All shares Histo'!$G$2:$G$3461),_xlfn.XLOOKUP(Dataset!B135,'OMX Stockholm Historical Data'!$A$2:$A$3477,'OMX Stockholm Historical Data'!$G$2:$G$3477))))</f>
        <v>3.8199999999999998E-2</v>
      </c>
      <c r="L135" s="116">
        <v>0</v>
      </c>
      <c r="M135" s="116">
        <f>IF($AI135=M$1,1,0)</f>
        <v>0</v>
      </c>
      <c r="N135" s="116">
        <f>IF($AI135=N$1,1,0)</f>
        <v>0</v>
      </c>
      <c r="O135" s="116">
        <f>IF($AI135=O$1,1,0)</f>
        <v>0</v>
      </c>
      <c r="P135" s="116">
        <f>IF($AI135=P$1,1,0)</f>
        <v>0</v>
      </c>
      <c r="Q135" s="116">
        <f>IF($AI135=Q$1,1,0)</f>
        <v>0</v>
      </c>
      <c r="R135" s="116">
        <f>IF($AI135=R$1,1,0)</f>
        <v>1</v>
      </c>
      <c r="S135" s="116">
        <f>IF($AI135=S$1,1,0)</f>
        <v>0</v>
      </c>
      <c r="T135" s="39">
        <f>IF($AI135=T$1,1,0)</f>
        <v>0</v>
      </c>
      <c r="AG135" s="2">
        <v>1.55</v>
      </c>
      <c r="AH135" t="str">
        <f>IF(AU135="NORWAY","NOK",IF(AU135="FINLAND","EUR",IF(AU135="SWEDEN","SEK","DKK")))</f>
        <v>SEK</v>
      </c>
      <c r="AI135" t="s">
        <v>152</v>
      </c>
      <c r="AN135" t="str">
        <f>IF(D135&gt;=0,"1","0")</f>
        <v>1</v>
      </c>
      <c r="AO135" s="5">
        <f>IF(AX135&lt;&gt;"",G135/H135,"")</f>
        <v>1.1699190416023211</v>
      </c>
      <c r="AP135">
        <f>A135-1</f>
        <v>38</v>
      </c>
      <c r="AS135">
        <f>_xlfn.XLOOKUP(C135,'Company age'!$A$2:$A$15,'Company age'!$B$2:$B$15)</f>
        <v>14</v>
      </c>
      <c r="AU135" t="s">
        <v>80</v>
      </c>
      <c r="AW135" s="3">
        <f>BT135*(1+BV135)</f>
        <v>1.79313728482</v>
      </c>
      <c r="AX135">
        <v>8</v>
      </c>
      <c r="BC135">
        <f ca="1">ROUND(NORMINV(RAND(),$BA$5,500),0)</f>
        <v>1467</v>
      </c>
      <c r="BH135" s="2">
        <v>16.66666794</v>
      </c>
      <c r="BI135" s="2">
        <v>15.68627644</v>
      </c>
      <c r="BJ135" s="2">
        <v>17.843139650000001</v>
      </c>
      <c r="BL135" t="s">
        <v>1955</v>
      </c>
      <c r="BM135" t="s">
        <v>1956</v>
      </c>
      <c r="BN135" t="s">
        <v>80</v>
      </c>
      <c r="BO135" t="s">
        <v>152</v>
      </c>
      <c r="BP135" t="s">
        <v>25</v>
      </c>
      <c r="BQ135" t="s">
        <v>54</v>
      </c>
      <c r="BR135" t="s">
        <v>27</v>
      </c>
      <c r="BS135" s="2">
        <v>6.8380799999999997</v>
      </c>
      <c r="BT135" s="2">
        <v>1.55</v>
      </c>
      <c r="BU135" s="5">
        <f t="shared" si="4"/>
        <v>0.16666667939999999</v>
      </c>
      <c r="BV135" s="5">
        <f t="shared" si="4"/>
        <v>0.15686276439999999</v>
      </c>
      <c r="BW135" s="5">
        <f t="shared" si="4"/>
        <v>0.17843139650000001</v>
      </c>
      <c r="BX135" s="2"/>
      <c r="BY135" s="2"/>
      <c r="BZ135" s="2"/>
      <c r="CA135" s="2">
        <v>18.087499999999999</v>
      </c>
    </row>
    <row r="136" spans="1:79" x14ac:dyDescent="0.15">
      <c r="A136" s="107">
        <v>40</v>
      </c>
      <c r="B136" s="108">
        <v>39554</v>
      </c>
      <c r="C136" s="109">
        <v>2008</v>
      </c>
      <c r="D136" s="110">
        <f>_xlfn.XLOOKUP(AP136,'Sentiment index'!$E$2:$E$169,'Sentiment index'!$A$2:$A$169)</f>
        <v>0.19907849999999999</v>
      </c>
      <c r="E136" s="111">
        <v>14.656589934532676</v>
      </c>
      <c r="F136" s="112">
        <f>(AW136-BT136)/BT136</f>
        <v>1.8181818720000031E-3</v>
      </c>
      <c r="G136" s="113">
        <v>1388.4446973680731</v>
      </c>
      <c r="H136" s="114">
        <v>194.96799999999999</v>
      </c>
      <c r="I136" s="114">
        <f>IF(AH136="NOK",AG136, IF(AH136="EUR", _xlfn.XLOOKUP(C136,'Exchange rates'!$A$3:$A$16,'Exchange rates'!$B$3:$B$16)*AG136,IF(AH136="SEK", _xlfn.XLOOKUP(C136,'Exchange rates'!$A$3:$A$16,'Exchange rates'!$C$3:$C$16)*Dataset!AG136,_xlfn.XLOOKUP(Dataset!C136,'Exchange rates'!$A$3:$A$16,'Exchange rates'!$D$3:$D$16)*Dataset!AG136)))</f>
        <v>115.388482</v>
      </c>
      <c r="J136" s="115">
        <f t="shared" si="5"/>
        <v>-6.6818181279999977E-3</v>
      </c>
      <c r="K136" s="112">
        <f>IF(AU136="NORWAY",_xlfn.XLOOKUP(B136,'Oslo OBX Historical Data'!$A$2:$A$3477,'Oslo OBX Historical Data'!$G$2:$G$3477),IF(AU136="FINLAND",_xlfn.XLOOKUP(B136,'OMX Helsinki Historical Data'!$A$2:$A$3479,'OMX Helsinki Historical Data'!$G$2:$G$3479),IF(AU136="DENMARK",_xlfn.XLOOKUP(B136,'OMX Copenhagen All shares Histo'!$A$2:$A$3461,'OMX Copenhagen All shares Histo'!$G$2:$G$3461),_xlfn.XLOOKUP(Dataset!B136,'OMX Stockholm Historical Data'!$A$2:$A$3477,'OMX Stockholm Historical Data'!$G$2:$G$3477))))</f>
        <v>8.5000000000000006E-3</v>
      </c>
      <c r="L136" s="116">
        <v>0</v>
      </c>
      <c r="M136" s="116">
        <f>IF($AI136=M$1,1,0)</f>
        <v>0</v>
      </c>
      <c r="N136" s="116">
        <f>IF($AI136=N$1,1,0)</f>
        <v>0</v>
      </c>
      <c r="O136" s="116">
        <f>IF($AI136=O$1,1,0)</f>
        <v>1</v>
      </c>
      <c r="P136" s="116">
        <f>IF($AI136=P$1,1,0)</f>
        <v>0</v>
      </c>
      <c r="Q136" s="116">
        <f>IF($AI136=Q$1,1,0)</f>
        <v>0</v>
      </c>
      <c r="R136" s="116">
        <f>IF($AI136=R$1,1,0)</f>
        <v>0</v>
      </c>
      <c r="S136" s="116">
        <f>IF($AI136=S$1,1,0)</f>
        <v>0</v>
      </c>
      <c r="T136" s="39">
        <f>IF($AI136=T$1,1,0)</f>
        <v>0</v>
      </c>
      <c r="AG136" s="2">
        <v>104.5</v>
      </c>
      <c r="AH136" t="str">
        <f>IF(AU136="NORWAY","NOK",IF(AU136="FINLAND","EUR",IF(AU136="SWEDEN","SEK","DKK")))</f>
        <v>DKK</v>
      </c>
      <c r="AI136" t="s">
        <v>45</v>
      </c>
      <c r="AN136" t="str">
        <f>IF(D136&gt;=0,"1","0")</f>
        <v>1</v>
      </c>
      <c r="AO136" s="5" t="str">
        <f>IF(AX136&lt;&gt;"",G136/H136,"")</f>
        <v/>
      </c>
      <c r="AP136">
        <f>A136-1</f>
        <v>39</v>
      </c>
      <c r="AS136">
        <f>_xlfn.XLOOKUP(C136,'Company age'!$A$2:$A$15,'Company age'!$B$2:$B$15)</f>
        <v>14</v>
      </c>
      <c r="AU136" t="s">
        <v>23</v>
      </c>
      <c r="AW136" s="3">
        <f>BT136*(1+BV136)</f>
        <v>104.690000005624</v>
      </c>
      <c r="BC136">
        <f ca="1">ROUND(NORMINV(RAND(),$BA$5,500),0)</f>
        <v>1302</v>
      </c>
      <c r="BH136" s="2">
        <v>3.5454545020000001</v>
      </c>
      <c r="BI136" s="2">
        <v>0.18181818720000001</v>
      </c>
      <c r="BJ136" s="2">
        <v>-0.36363637450000003</v>
      </c>
      <c r="BL136" t="s">
        <v>994</v>
      </c>
      <c r="BM136" t="s">
        <v>995</v>
      </c>
      <c r="BN136" t="s">
        <v>23</v>
      </c>
      <c r="BO136" t="s">
        <v>45</v>
      </c>
      <c r="BP136" t="s">
        <v>25</v>
      </c>
      <c r="BQ136" t="s">
        <v>700</v>
      </c>
      <c r="BR136" t="s">
        <v>27</v>
      </c>
      <c r="BS136" s="2">
        <v>194.96799999999999</v>
      </c>
      <c r="BT136" s="2">
        <v>104.5</v>
      </c>
      <c r="BU136" s="5">
        <f t="shared" si="4"/>
        <v>3.5454545019999999E-2</v>
      </c>
      <c r="BV136" s="5">
        <f t="shared" si="4"/>
        <v>1.8181818720000001E-3</v>
      </c>
      <c r="BW136" s="5">
        <f t="shared" si="4"/>
        <v>-3.6363637450000002E-3</v>
      </c>
      <c r="BX136" s="2">
        <v>256</v>
      </c>
      <c r="BY136" s="2">
        <v>146.88995360000001</v>
      </c>
      <c r="BZ136" s="2">
        <v>256</v>
      </c>
      <c r="CA136" s="2">
        <v>0</v>
      </c>
    </row>
    <row r="137" spans="1:79" x14ac:dyDescent="0.15">
      <c r="A137" s="107">
        <v>40</v>
      </c>
      <c r="B137" s="108">
        <v>39563</v>
      </c>
      <c r="C137" s="109">
        <v>2008</v>
      </c>
      <c r="D137" s="110">
        <f>_xlfn.XLOOKUP(AP137,'Sentiment index'!$E$2:$E$169,'Sentiment index'!$A$2:$A$169)</f>
        <v>0.19907849999999999</v>
      </c>
      <c r="E137" s="111">
        <v>14.870089561252332</v>
      </c>
      <c r="F137" s="112">
        <f>(AW137-BT137)/BT137</f>
        <v>2.8467891331225304E-8</v>
      </c>
      <c r="G137" s="113">
        <v>1381.8643181271837</v>
      </c>
      <c r="H137" s="114">
        <v>521.15300000000002</v>
      </c>
      <c r="I137" s="114">
        <f>IF(AH137="NOK",AG137, IF(AH137="EUR", _xlfn.XLOOKUP(C137,'Exchange rates'!$A$3:$A$16,'Exchange rates'!$B$3:$B$16)*AG137,IF(AH137="SEK", _xlfn.XLOOKUP(C137,'Exchange rates'!$A$3:$A$16,'Exchange rates'!$C$3:$C$16)*Dataset!AG137,_xlfn.XLOOKUP(Dataset!C137,'Exchange rates'!$A$3:$A$16,'Exchange rates'!$D$3:$D$16)*Dataset!AG137)))</f>
        <v>11207.589399999999</v>
      </c>
      <c r="J137" s="115">
        <f t="shared" si="5"/>
        <v>-5.3999715321086687E-3</v>
      </c>
      <c r="K137" s="112">
        <f>IF(AU137="NORWAY",_xlfn.XLOOKUP(B137,'Oslo OBX Historical Data'!$A$2:$A$3477,'Oslo OBX Historical Data'!$G$2:$G$3477),IF(AU137="FINLAND",_xlfn.XLOOKUP(B137,'OMX Helsinki Historical Data'!$A$2:$A$3479,'OMX Helsinki Historical Data'!$G$2:$G$3479),IF(AU137="DENMARK",_xlfn.XLOOKUP(B137,'OMX Copenhagen All shares Histo'!$A$2:$A$3461,'OMX Copenhagen All shares Histo'!$G$2:$G$3461),_xlfn.XLOOKUP(Dataset!B137,'OMX Stockholm Historical Data'!$A$2:$A$3477,'OMX Stockholm Historical Data'!$G$2:$G$3477))))</f>
        <v>5.4000000000000003E-3</v>
      </c>
      <c r="L137" s="116">
        <v>0</v>
      </c>
      <c r="M137" s="116">
        <f>IF($AI137=M$1,1,0)</f>
        <v>0</v>
      </c>
      <c r="N137" s="116">
        <f>IF($AI137=N$1,1,0)</f>
        <v>0</v>
      </c>
      <c r="O137" s="116">
        <f>IF($AI137=O$1,1,0)</f>
        <v>1</v>
      </c>
      <c r="P137" s="116">
        <f>IF($AI137=P$1,1,0)</f>
        <v>0</v>
      </c>
      <c r="Q137" s="116">
        <f>IF($AI137=Q$1,1,0)</f>
        <v>0</v>
      </c>
      <c r="R137" s="116">
        <f>IF($AI137=R$1,1,0)</f>
        <v>0</v>
      </c>
      <c r="S137" s="116">
        <f>IF($AI137=S$1,1,0)</f>
        <v>0</v>
      </c>
      <c r="T137" s="39">
        <f>IF($AI137=T$1,1,0)</f>
        <v>0</v>
      </c>
      <c r="AG137" s="2">
        <v>10150</v>
      </c>
      <c r="AH137" t="str">
        <f>IF(AU137="NORWAY","NOK",IF(AU137="FINLAND","EUR",IF(AU137="SWEDEN","SEK","DKK")))</f>
        <v>DKK</v>
      </c>
      <c r="AI137" t="s">
        <v>45</v>
      </c>
      <c r="AN137" t="str">
        <f>IF(D137&gt;=0,"1","0")</f>
        <v>1</v>
      </c>
      <c r="AO137" s="5" t="str">
        <f>IF(AX137&lt;&gt;"",G137/H137,"")</f>
        <v/>
      </c>
      <c r="AP137">
        <f>A137-1</f>
        <v>39</v>
      </c>
      <c r="AS137">
        <f>_xlfn.XLOOKUP(C137,'Company age'!$A$2:$A$15,'Company age'!$B$2:$B$15)</f>
        <v>14</v>
      </c>
      <c r="AU137" t="s">
        <v>23</v>
      </c>
      <c r="AW137" s="3">
        <f>BT137*(1+BV137)</f>
        <v>10150.000288949097</v>
      </c>
      <c r="BC137">
        <f ca="1">ROUND(NORMINV(RAND(),$BA$5,500),0)</f>
        <v>972</v>
      </c>
      <c r="BH137" s="2">
        <v>2.8467891300000002E-6</v>
      </c>
      <c r="BI137" s="2">
        <v>2.8467891300000002E-6</v>
      </c>
      <c r="BJ137" s="2">
        <v>0.447764039</v>
      </c>
      <c r="BL137" t="s">
        <v>617</v>
      </c>
      <c r="BM137" t="s">
        <v>618</v>
      </c>
      <c r="BN137" t="s">
        <v>23</v>
      </c>
      <c r="BO137" t="s">
        <v>45</v>
      </c>
      <c r="BP137" t="s">
        <v>25</v>
      </c>
      <c r="BQ137" t="s">
        <v>54</v>
      </c>
      <c r="BR137" t="s">
        <v>27</v>
      </c>
      <c r="BS137" s="2">
        <v>521.15300000000002</v>
      </c>
      <c r="BT137" s="2">
        <v>10150</v>
      </c>
      <c r="BU137" s="5">
        <f t="shared" si="4"/>
        <v>2.8467891300000001E-8</v>
      </c>
      <c r="BV137" s="5">
        <f t="shared" si="4"/>
        <v>2.8467891300000001E-8</v>
      </c>
      <c r="BW137" s="5">
        <f t="shared" si="4"/>
        <v>4.4776403899999999E-3</v>
      </c>
      <c r="BX137" s="2"/>
      <c r="BY137" s="2"/>
      <c r="BZ137" s="2"/>
      <c r="CA137" s="2">
        <v>4.8196000000000003E-2</v>
      </c>
    </row>
    <row r="138" spans="1:79" x14ac:dyDescent="0.15">
      <c r="A138" s="107">
        <v>40</v>
      </c>
      <c r="B138" s="108">
        <v>39563</v>
      </c>
      <c r="C138" s="109">
        <v>2008</v>
      </c>
      <c r="D138" s="110">
        <f>_xlfn.XLOOKUP(AP138,'Sentiment index'!$E$2:$E$169,'Sentiment index'!$A$2:$A$169)</f>
        <v>0.19907849999999999</v>
      </c>
      <c r="E138" s="111">
        <v>15.933854098505767</v>
      </c>
      <c r="F138" s="112">
        <f>(AW138-BT138)/BT138</f>
        <v>0.32756286620000008</v>
      </c>
      <c r="G138" s="113">
        <v>998.20842070979347</v>
      </c>
      <c r="H138" s="114">
        <v>450.49099999999999</v>
      </c>
      <c r="I138" s="114">
        <f>IF(AH138="NOK",AG138, IF(AH138="EUR", _xlfn.XLOOKUP(C138,'Exchange rates'!$A$3:$A$16,'Exchange rates'!$B$3:$B$16)*AG138,IF(AH138="SEK", _xlfn.XLOOKUP(C138,'Exchange rates'!$A$3:$A$16,'Exchange rates'!$C$3:$C$16)*Dataset!AG138,_xlfn.XLOOKUP(Dataset!C138,'Exchange rates'!$A$3:$A$16,'Exchange rates'!$D$3:$D$16)*Dataset!AG138)))</f>
        <v>11207.589399999999</v>
      </c>
      <c r="J138" s="115">
        <f t="shared" si="5"/>
        <v>0.32216286620000006</v>
      </c>
      <c r="K138" s="112">
        <f>IF(AU138="NORWAY",_xlfn.XLOOKUP(B138,'Oslo OBX Historical Data'!$A$2:$A$3477,'Oslo OBX Historical Data'!$G$2:$G$3477),IF(AU138="FINLAND",_xlfn.XLOOKUP(B138,'OMX Helsinki Historical Data'!$A$2:$A$3479,'OMX Helsinki Historical Data'!$G$2:$G$3479),IF(AU138="DENMARK",_xlfn.XLOOKUP(B138,'OMX Copenhagen All shares Histo'!$A$2:$A$3461,'OMX Copenhagen All shares Histo'!$G$2:$G$3461),_xlfn.XLOOKUP(Dataset!B138,'OMX Stockholm Historical Data'!$A$2:$A$3477,'OMX Stockholm Historical Data'!$G$2:$G$3477))))</f>
        <v>5.4000000000000003E-3</v>
      </c>
      <c r="L138" s="116">
        <v>0</v>
      </c>
      <c r="M138" s="116">
        <f>IF($AI138=M$1,1,0)</f>
        <v>0</v>
      </c>
      <c r="N138" s="116">
        <f>IF($AI138=N$1,1,0)</f>
        <v>0</v>
      </c>
      <c r="O138" s="116">
        <f>IF($AI138=O$1,1,0)</f>
        <v>1</v>
      </c>
      <c r="P138" s="116">
        <f>IF($AI138=P$1,1,0)</f>
        <v>0</v>
      </c>
      <c r="Q138" s="116">
        <f>IF($AI138=Q$1,1,0)</f>
        <v>0</v>
      </c>
      <c r="R138" s="116">
        <f>IF($AI138=R$1,1,0)</f>
        <v>0</v>
      </c>
      <c r="S138" s="116">
        <f>IF($AI138=S$1,1,0)</f>
        <v>0</v>
      </c>
      <c r="T138" s="39">
        <f>IF($AI138=T$1,1,0)</f>
        <v>0</v>
      </c>
      <c r="AG138" s="2">
        <v>10150</v>
      </c>
      <c r="AH138" t="str">
        <f>IF(AU138="NORWAY","NOK",IF(AU138="FINLAND","EUR",IF(AU138="SWEDEN","SEK","DKK")))</f>
        <v>DKK</v>
      </c>
      <c r="AI138" t="s">
        <v>45</v>
      </c>
      <c r="AN138" t="str">
        <f>IF(D138&gt;=0,"1","0")</f>
        <v>1</v>
      </c>
      <c r="AO138" s="5" t="str">
        <f>IF(AX138&lt;&gt;"",G138/H138,"")</f>
        <v/>
      </c>
      <c r="AP138">
        <f>A138-1</f>
        <v>39</v>
      </c>
      <c r="AS138">
        <f>_xlfn.XLOOKUP(C138,'Company age'!$A$2:$A$15,'Company age'!$B$2:$B$15)</f>
        <v>14</v>
      </c>
      <c r="AU138" t="s">
        <v>23</v>
      </c>
      <c r="AW138" s="3">
        <f>BT138*(1+BV138)</f>
        <v>13474.763091930001</v>
      </c>
      <c r="BC138">
        <f ca="1">ROUND(NORMINV(RAND(),$BA$5,500),0)</f>
        <v>1891</v>
      </c>
      <c r="BH138" s="2">
        <v>32.756286619999997</v>
      </c>
      <c r="BI138" s="2">
        <v>32.756286619999997</v>
      </c>
      <c r="BJ138" s="2">
        <v>34.249813080000003</v>
      </c>
      <c r="BL138" t="s">
        <v>685</v>
      </c>
      <c r="BM138" t="s">
        <v>686</v>
      </c>
      <c r="BN138" t="s">
        <v>23</v>
      </c>
      <c r="BO138" t="s">
        <v>45</v>
      </c>
      <c r="BP138" t="s">
        <v>25</v>
      </c>
      <c r="BQ138" t="s">
        <v>54</v>
      </c>
      <c r="BR138" t="s">
        <v>27</v>
      </c>
      <c r="BS138" s="2">
        <v>450.49099999999999</v>
      </c>
      <c r="BT138" s="2">
        <v>10150</v>
      </c>
      <c r="BU138" s="5">
        <f t="shared" si="4"/>
        <v>0.32756286619999997</v>
      </c>
      <c r="BV138" s="5">
        <f t="shared" si="4"/>
        <v>0.32756286619999997</v>
      </c>
      <c r="BW138" s="5">
        <f t="shared" si="4"/>
        <v>0.34249813080000002</v>
      </c>
      <c r="BX138" s="2"/>
      <c r="BY138" s="2"/>
      <c r="BZ138" s="2"/>
      <c r="CA138" s="2">
        <v>4.1668E-3</v>
      </c>
    </row>
    <row r="139" spans="1:79" x14ac:dyDescent="0.15">
      <c r="A139" s="107">
        <v>41</v>
      </c>
      <c r="B139" s="108">
        <v>39587</v>
      </c>
      <c r="C139" s="109">
        <v>2008</v>
      </c>
      <c r="D139" s="110">
        <f>_xlfn.XLOOKUP(AP139,'Sentiment index'!$E$2:$E$169,'Sentiment index'!$A$2:$A$169)</f>
        <v>9.8295300000000002E-2</v>
      </c>
      <c r="E139" s="111">
        <v>15.483898578238007</v>
      </c>
      <c r="F139" s="112">
        <f>(AW139-BT139)/BT139</f>
        <v>0.15999999999999998</v>
      </c>
      <c r="G139" s="113">
        <v>837</v>
      </c>
      <c r="H139" s="114">
        <v>50.902000000000001</v>
      </c>
      <c r="I139" s="114">
        <f>IF(AH139="NOK",AG139, IF(AH139="EUR", _xlfn.XLOOKUP(C139,'Exchange rates'!$A$3:$A$16,'Exchange rates'!$B$3:$B$16)*AG139,IF(AH139="SEK", _xlfn.XLOOKUP(C139,'Exchange rates'!$A$3:$A$16,'Exchange rates'!$C$3:$C$16)*Dataset!AG139,_xlfn.XLOOKUP(Dataset!C139,'Exchange rates'!$A$3:$A$16,'Exchange rates'!$D$3:$D$16)*Dataset!AG139)))</f>
        <v>35.909244000000001</v>
      </c>
      <c r="J139" s="115">
        <f t="shared" si="5"/>
        <v>0.15399999999999997</v>
      </c>
      <c r="K139" s="112">
        <f>IF(AU139="NORWAY",_xlfn.XLOOKUP(B139,'Oslo OBX Historical Data'!$A$2:$A$3477,'Oslo OBX Historical Data'!$G$2:$G$3477),IF(AU139="FINLAND",_xlfn.XLOOKUP(B139,'OMX Helsinki Historical Data'!$A$2:$A$3479,'OMX Helsinki Historical Data'!$G$2:$G$3479),IF(AU139="DENMARK",_xlfn.XLOOKUP(B139,'OMX Copenhagen All shares Histo'!$A$2:$A$3461,'OMX Copenhagen All shares Histo'!$G$2:$G$3461),_xlfn.XLOOKUP(Dataset!B139,'OMX Stockholm Historical Data'!$A$2:$A$3477,'OMX Stockholm Historical Data'!$G$2:$G$3477))))</f>
        <v>6.0000000000000001E-3</v>
      </c>
      <c r="L139" s="116">
        <v>0</v>
      </c>
      <c r="M139" s="116">
        <f>IF($AI139=M$1,1,0)</f>
        <v>0</v>
      </c>
      <c r="N139" s="116">
        <f>IF($AI139=N$1,1,0)</f>
        <v>0</v>
      </c>
      <c r="O139" s="116">
        <f>IF($AI139=O$1,1,0)</f>
        <v>1</v>
      </c>
      <c r="P139" s="116">
        <f>IF($AI139=P$1,1,0)</f>
        <v>0</v>
      </c>
      <c r="Q139" s="116">
        <f>IF($AI139=Q$1,1,0)</f>
        <v>0</v>
      </c>
      <c r="R139" s="116">
        <f>IF($AI139=R$1,1,0)</f>
        <v>0</v>
      </c>
      <c r="S139" s="116">
        <f>IF($AI139=S$1,1,0)</f>
        <v>0</v>
      </c>
      <c r="T139" s="39">
        <f>IF($AI139=T$1,1,0)</f>
        <v>0</v>
      </c>
      <c r="AG139" s="2">
        <v>42</v>
      </c>
      <c r="AH139" t="str">
        <f>IF(AU139="NORWAY","NOK",IF(AU139="FINLAND","EUR",IF(AU139="SWEDEN","SEK","DKK")))</f>
        <v>SEK</v>
      </c>
      <c r="AI139" t="s">
        <v>45</v>
      </c>
      <c r="AN139" t="str">
        <f>IF(D139&gt;=0,"1","0")</f>
        <v>1</v>
      </c>
      <c r="AO139" s="5">
        <f>IF(AX139&lt;&gt;"",G139/H139,"")</f>
        <v>16.443361753958587</v>
      </c>
      <c r="AP139">
        <f>A139-1</f>
        <v>40</v>
      </c>
      <c r="AS139">
        <f>_xlfn.XLOOKUP(C139,'Company age'!$A$2:$A$15,'Company age'!$B$2:$B$15)</f>
        <v>14</v>
      </c>
      <c r="AU139" t="s">
        <v>80</v>
      </c>
      <c r="AW139" s="3">
        <f>BT139*(1+BV139)</f>
        <v>48.72</v>
      </c>
      <c r="AX139">
        <v>837</v>
      </c>
      <c r="BC139">
        <f ca="1">ROUND(NORMINV(RAND(),$BA$5,500),0)</f>
        <v>1813</v>
      </c>
      <c r="BH139" s="2">
        <v>30</v>
      </c>
      <c r="BI139" s="2">
        <v>16</v>
      </c>
      <c r="BJ139" s="2">
        <v>28</v>
      </c>
      <c r="BL139" t="s">
        <v>1371</v>
      </c>
      <c r="BM139" t="s">
        <v>1372</v>
      </c>
      <c r="BN139" t="s">
        <v>80</v>
      </c>
      <c r="BO139" t="s">
        <v>45</v>
      </c>
      <c r="BP139" t="s">
        <v>25</v>
      </c>
      <c r="BQ139" t="s">
        <v>54</v>
      </c>
      <c r="BR139" t="s">
        <v>27</v>
      </c>
      <c r="BS139" s="2">
        <v>50.902000000000001</v>
      </c>
      <c r="BT139" s="2">
        <v>42</v>
      </c>
      <c r="BU139" s="5">
        <f t="shared" si="4"/>
        <v>0.3</v>
      </c>
      <c r="BV139" s="5">
        <f t="shared" si="4"/>
        <v>0.16</v>
      </c>
      <c r="BW139" s="5">
        <f t="shared" si="4"/>
        <v>0.28000000000000003</v>
      </c>
      <c r="BX139" s="2">
        <v>41.15</v>
      </c>
      <c r="BY139" s="2">
        <v>-98.463951109999996</v>
      </c>
      <c r="BZ139" s="2">
        <v>42.2</v>
      </c>
      <c r="CA139" s="2">
        <v>0</v>
      </c>
    </row>
    <row r="140" spans="1:79" x14ac:dyDescent="0.15">
      <c r="A140" s="107">
        <v>41</v>
      </c>
      <c r="B140" s="108">
        <v>39590</v>
      </c>
      <c r="C140" s="109">
        <v>2008</v>
      </c>
      <c r="D140" s="110">
        <f>_xlfn.XLOOKUP(AP140,'Sentiment index'!$E$2:$E$169,'Sentiment index'!$A$2:$A$169)</f>
        <v>9.8295300000000002E-2</v>
      </c>
      <c r="E140" s="111">
        <v>11.185829214953333</v>
      </c>
      <c r="F140" s="112">
        <f>(AW140-BT140)/BT140</f>
        <v>0.26000000000000006</v>
      </c>
      <c r="G140" s="113">
        <v>285</v>
      </c>
      <c r="H140" s="114">
        <v>42.080300000000001</v>
      </c>
      <c r="I140" s="114">
        <f>IF(AH140="NOK",AG140, IF(AH140="EUR", _xlfn.XLOOKUP(C140,'Exchange rates'!$A$3:$A$16,'Exchange rates'!$B$3:$B$16)*AG140,IF(AH140="SEK", _xlfn.XLOOKUP(C140,'Exchange rates'!$A$3:$A$16,'Exchange rates'!$C$3:$C$16)*Dataset!AG140,_xlfn.XLOOKUP(Dataset!C140,'Exchange rates'!$A$3:$A$16,'Exchange rates'!$D$3:$D$16)*Dataset!AG140)))</f>
        <v>32.489316000000002</v>
      </c>
      <c r="J140" s="115">
        <f t="shared" si="5"/>
        <v>0.26420000000000005</v>
      </c>
      <c r="K140" s="112">
        <f>IF(AU140="NORWAY",_xlfn.XLOOKUP(B140,'Oslo OBX Historical Data'!$A$2:$A$3477,'Oslo OBX Historical Data'!$G$2:$G$3477),IF(AU140="FINLAND",_xlfn.XLOOKUP(B140,'OMX Helsinki Historical Data'!$A$2:$A$3479,'OMX Helsinki Historical Data'!$G$2:$G$3479),IF(AU140="DENMARK",_xlfn.XLOOKUP(B140,'OMX Copenhagen All shares Histo'!$A$2:$A$3461,'OMX Copenhagen All shares Histo'!$G$2:$G$3461),_xlfn.XLOOKUP(Dataset!B140,'OMX Stockholm Historical Data'!$A$2:$A$3477,'OMX Stockholm Historical Data'!$G$2:$G$3477))))</f>
        <v>-4.1999999999999997E-3</v>
      </c>
      <c r="L140" s="116">
        <v>0</v>
      </c>
      <c r="M140" s="116">
        <f>IF($AI140=M$1,1,0)</f>
        <v>0</v>
      </c>
      <c r="N140" s="116">
        <f>IF($AI140=N$1,1,0)</f>
        <v>0</v>
      </c>
      <c r="O140" s="116">
        <f>IF($AI140=O$1,1,0)</f>
        <v>0</v>
      </c>
      <c r="P140" s="116">
        <f>IF($AI140=P$1,1,0)</f>
        <v>0</v>
      </c>
      <c r="Q140" s="116">
        <f>IF($AI140=Q$1,1,0)</f>
        <v>1</v>
      </c>
      <c r="R140" s="116">
        <f>IF($AI140=R$1,1,0)</f>
        <v>0</v>
      </c>
      <c r="S140" s="116">
        <f>IF($AI140=S$1,1,0)</f>
        <v>0</v>
      </c>
      <c r="T140" s="39">
        <f>IF($AI140=T$1,1,0)</f>
        <v>0</v>
      </c>
      <c r="AG140" s="2">
        <v>38</v>
      </c>
      <c r="AH140" t="str">
        <f>IF(AU140="NORWAY","NOK",IF(AU140="FINLAND","EUR",IF(AU140="SWEDEN","SEK","DKK")))</f>
        <v>SEK</v>
      </c>
      <c r="AI140" t="s">
        <v>32</v>
      </c>
      <c r="AN140" t="str">
        <f>IF(D140&gt;=0,"1","0")</f>
        <v>1</v>
      </c>
      <c r="AO140" s="5">
        <f>IF(AX140&lt;&gt;"",G140/H140,"")</f>
        <v>6.7727654032884743</v>
      </c>
      <c r="AP140">
        <f>A140-1</f>
        <v>40</v>
      </c>
      <c r="AS140">
        <f>_xlfn.XLOOKUP(C140,'Company age'!$A$2:$A$15,'Company age'!$B$2:$B$15)</f>
        <v>14</v>
      </c>
      <c r="AU140" t="s">
        <v>80</v>
      </c>
      <c r="AW140" s="3">
        <f>BT140*(1+BV140)</f>
        <v>47.88</v>
      </c>
      <c r="AX140">
        <v>285</v>
      </c>
      <c r="BH140" s="2">
        <v>20</v>
      </c>
      <c r="BI140" s="2">
        <v>26</v>
      </c>
      <c r="BJ140" s="2">
        <v>13.33333302</v>
      </c>
      <c r="BL140" t="s">
        <v>1415</v>
      </c>
      <c r="BM140" t="s">
        <v>1416</v>
      </c>
      <c r="BN140" t="s">
        <v>80</v>
      </c>
      <c r="BO140" t="s">
        <v>32</v>
      </c>
      <c r="BP140" t="s">
        <v>25</v>
      </c>
      <c r="BQ140" t="s">
        <v>1066</v>
      </c>
      <c r="BR140" t="s">
        <v>27</v>
      </c>
      <c r="BS140" s="2">
        <v>42.080300000000001</v>
      </c>
      <c r="BT140" s="2">
        <v>38</v>
      </c>
      <c r="BU140" s="5">
        <f t="shared" si="4"/>
        <v>0.2</v>
      </c>
      <c r="BV140" s="5">
        <f t="shared" si="4"/>
        <v>0.26</v>
      </c>
      <c r="BW140" s="5">
        <f t="shared" si="4"/>
        <v>0.13333333019999999</v>
      </c>
      <c r="BX140" s="2">
        <v>119.8</v>
      </c>
      <c r="BY140" s="2">
        <v>245.78947450000001</v>
      </c>
      <c r="BZ140" s="2">
        <v>122.6</v>
      </c>
      <c r="CA140" s="2">
        <v>0</v>
      </c>
    </row>
    <row r="141" spans="1:79" x14ac:dyDescent="0.15">
      <c r="A141" s="107">
        <v>41</v>
      </c>
      <c r="B141" s="108">
        <v>39595</v>
      </c>
      <c r="C141" s="109">
        <v>2008</v>
      </c>
      <c r="D141" s="110">
        <f>_xlfn.XLOOKUP(AP141,'Sentiment index'!$E$2:$E$169,'Sentiment index'!$A$2:$A$169)</f>
        <v>9.8295300000000002E-2</v>
      </c>
      <c r="E141" s="111">
        <v>15.241395820848112</v>
      </c>
      <c r="F141" s="112">
        <f>(AW141-BT141)/BT141</f>
        <v>-5.1282076839999989E-2</v>
      </c>
      <c r="G141" s="113">
        <v>48</v>
      </c>
      <c r="H141" s="114">
        <v>5.0910000000000002</v>
      </c>
      <c r="I141" s="114">
        <f>IF(AH141="NOK",AG141, IF(AH141="EUR", _xlfn.XLOOKUP(C141,'Exchange rates'!$A$3:$A$16,'Exchange rates'!$B$3:$B$16)*AG141,IF(AH141="SEK", _xlfn.XLOOKUP(C141,'Exchange rates'!$A$3:$A$16,'Exchange rates'!$C$3:$C$16)*Dataset!AG141,_xlfn.XLOOKUP(Dataset!C141,'Exchange rates'!$A$3:$A$16,'Exchange rates'!$D$3:$D$16)*Dataset!AG141)))</f>
        <v>6.7543578000000002</v>
      </c>
      <c r="J141" s="115">
        <f t="shared" si="5"/>
        <v>-5.4682076839999989E-2</v>
      </c>
      <c r="K141" s="112">
        <f>IF(AU141="NORWAY",_xlfn.XLOOKUP(B141,'Oslo OBX Historical Data'!$A$2:$A$3477,'Oslo OBX Historical Data'!$G$2:$G$3477),IF(AU141="FINLAND",_xlfn.XLOOKUP(B141,'OMX Helsinki Historical Data'!$A$2:$A$3479,'OMX Helsinki Historical Data'!$G$2:$G$3479),IF(AU141="DENMARK",_xlfn.XLOOKUP(B141,'OMX Copenhagen All shares Histo'!$A$2:$A$3461,'OMX Copenhagen All shares Histo'!$G$2:$G$3461),_xlfn.XLOOKUP(Dataset!B141,'OMX Stockholm Historical Data'!$A$2:$A$3477,'OMX Stockholm Historical Data'!$G$2:$G$3477))))</f>
        <v>3.3999999999999998E-3</v>
      </c>
      <c r="L141" s="116">
        <v>0</v>
      </c>
      <c r="M141" s="116">
        <f>IF($AI141=M$1,1,0)</f>
        <v>0</v>
      </c>
      <c r="N141" s="116">
        <f>IF($AI141=N$1,1,0)</f>
        <v>0</v>
      </c>
      <c r="O141" s="116">
        <f>IF($AI141=O$1,1,0)</f>
        <v>0</v>
      </c>
      <c r="P141" s="116">
        <f>IF($AI141=P$1,1,0)</f>
        <v>0</v>
      </c>
      <c r="Q141" s="116">
        <f>IF($AI141=Q$1,1,0)</f>
        <v>1</v>
      </c>
      <c r="R141" s="116">
        <f>IF($AI141=R$1,1,0)</f>
        <v>0</v>
      </c>
      <c r="S141" s="116">
        <f>IF($AI141=S$1,1,0)</f>
        <v>0</v>
      </c>
      <c r="T141" s="39">
        <f>IF($AI141=T$1,1,0)</f>
        <v>0</v>
      </c>
      <c r="AG141" s="2">
        <v>7.9</v>
      </c>
      <c r="AH141" t="str">
        <f>IF(AU141="NORWAY","NOK",IF(AU141="FINLAND","EUR",IF(AU141="SWEDEN","SEK","DKK")))</f>
        <v>SEK</v>
      </c>
      <c r="AI141" t="s">
        <v>32</v>
      </c>
      <c r="AN141" t="str">
        <f>IF(D141&gt;=0,"1","0")</f>
        <v>1</v>
      </c>
      <c r="AO141" s="5">
        <f>IF(AX141&lt;&gt;"",G141/H141,"")</f>
        <v>9.4284030642309951</v>
      </c>
      <c r="AP141">
        <f>A141-1</f>
        <v>40</v>
      </c>
      <c r="AS141">
        <f>_xlfn.XLOOKUP(C141,'Company age'!$A$2:$A$15,'Company age'!$B$2:$B$15)</f>
        <v>14</v>
      </c>
      <c r="AU141" t="s">
        <v>80</v>
      </c>
      <c r="AW141" s="3">
        <f>BT141*(1+BV141)</f>
        <v>7.4948715929640004</v>
      </c>
      <c r="AX141">
        <v>48</v>
      </c>
      <c r="BH141" s="2">
        <v>2.5641000269999998</v>
      </c>
      <c r="BI141" s="2">
        <v>-5.1282076840000004</v>
      </c>
      <c r="BJ141" s="2">
        <v>6.4102540020000003</v>
      </c>
      <c r="BL141" t="s">
        <v>2039</v>
      </c>
      <c r="BM141" t="s">
        <v>2040</v>
      </c>
      <c r="BN141" t="s">
        <v>80</v>
      </c>
      <c r="BO141" t="s">
        <v>32</v>
      </c>
      <c r="BP141" t="s">
        <v>25</v>
      </c>
      <c r="BQ141" t="s">
        <v>1066</v>
      </c>
      <c r="BR141" t="s">
        <v>27</v>
      </c>
      <c r="BS141" s="2">
        <v>5.0910000000000002</v>
      </c>
      <c r="BT141" s="2">
        <v>7.9</v>
      </c>
      <c r="BU141" s="5">
        <f t="shared" si="4"/>
        <v>2.5641000269999999E-2</v>
      </c>
      <c r="BV141" s="5">
        <f t="shared" si="4"/>
        <v>-5.1282076840000003E-2</v>
      </c>
      <c r="BW141" s="5">
        <f t="shared" si="4"/>
        <v>6.4102540020000001E-2</v>
      </c>
      <c r="BX141" s="2"/>
      <c r="BY141" s="2"/>
      <c r="BZ141" s="2"/>
      <c r="CA141" s="2">
        <v>0</v>
      </c>
    </row>
    <row r="142" spans="1:79" x14ac:dyDescent="0.15">
      <c r="A142" s="107">
        <v>42</v>
      </c>
      <c r="B142" s="108">
        <v>39601</v>
      </c>
      <c r="C142" s="109">
        <v>2008</v>
      </c>
      <c r="D142" s="110">
        <f>_xlfn.XLOOKUP(AP142,'Sentiment index'!$E$2:$E$169,'Sentiment index'!$A$2:$A$169)</f>
        <v>4.9206399999999997E-2</v>
      </c>
      <c r="E142" s="111">
        <v>17.175334452756704</v>
      </c>
      <c r="F142" s="112">
        <f>(AW142-BT142)/BT142</f>
        <v>0</v>
      </c>
      <c r="G142" s="113">
        <v>1194.3664130179147</v>
      </c>
      <c r="H142" s="114">
        <v>25.657399999999999</v>
      </c>
      <c r="I142" s="114">
        <f>IF(AH142="NOK",AG142, IF(AH142="EUR", _xlfn.XLOOKUP(C142,'Exchange rates'!$A$3:$A$16,'Exchange rates'!$B$3:$B$16)*AG142,IF(AH142="SEK", _xlfn.XLOOKUP(C142,'Exchange rates'!$A$3:$A$16,'Exchange rates'!$C$3:$C$16)*Dataset!AG142,_xlfn.XLOOKUP(Dataset!C142,'Exchange rates'!$A$3:$A$16,'Exchange rates'!$D$3:$D$16)*Dataset!AG142)))</f>
        <v>4.7024010000000001</v>
      </c>
      <c r="J142" s="115">
        <f t="shared" si="5"/>
        <v>-2.8999999999999998E-3</v>
      </c>
      <c r="K142" s="112">
        <f>IF(AU142="NORWAY",_xlfn.XLOOKUP(B142,'Oslo OBX Historical Data'!$A$2:$A$3477,'Oslo OBX Historical Data'!$G$2:$G$3477),IF(AU142="FINLAND",_xlfn.XLOOKUP(B142,'OMX Helsinki Historical Data'!$A$2:$A$3479,'OMX Helsinki Historical Data'!$G$2:$G$3479),IF(AU142="DENMARK",_xlfn.XLOOKUP(B142,'OMX Copenhagen All shares Histo'!$A$2:$A$3461,'OMX Copenhagen All shares Histo'!$G$2:$G$3461),_xlfn.XLOOKUP(Dataset!B142,'OMX Stockholm Historical Data'!$A$2:$A$3477,'OMX Stockholm Historical Data'!$G$2:$G$3477))))</f>
        <v>2.8999999999999998E-3</v>
      </c>
      <c r="L142" s="116">
        <v>0</v>
      </c>
      <c r="M142" s="116">
        <f>IF($AI142=M$1,1,0)</f>
        <v>0</v>
      </c>
      <c r="N142" s="116">
        <f>IF($AI142=N$1,1,0)</f>
        <v>0</v>
      </c>
      <c r="O142" s="116">
        <f>IF($AI142=O$1,1,0)</f>
        <v>0</v>
      </c>
      <c r="P142" s="116">
        <f>IF($AI142=P$1,1,0)</f>
        <v>1</v>
      </c>
      <c r="Q142" s="116">
        <f>IF($AI142=Q$1,1,0)</f>
        <v>0</v>
      </c>
      <c r="R142" s="116">
        <f>IF($AI142=R$1,1,0)</f>
        <v>0</v>
      </c>
      <c r="S142" s="116">
        <f>IF($AI142=S$1,1,0)</f>
        <v>0</v>
      </c>
      <c r="T142" s="39">
        <f>IF($AI142=T$1,1,0)</f>
        <v>0</v>
      </c>
      <c r="AG142" s="2">
        <v>5.5</v>
      </c>
      <c r="AH142" t="str">
        <f>IF(AU142="NORWAY","NOK",IF(AU142="FINLAND","EUR",IF(AU142="SWEDEN","SEK","DKK")))</f>
        <v>SEK</v>
      </c>
      <c r="AI142" t="s">
        <v>38</v>
      </c>
      <c r="AN142" t="str">
        <f>IF(D142&gt;=0,"1","0")</f>
        <v>1</v>
      </c>
      <c r="AO142" s="5" t="str">
        <f>IF(AX142&lt;&gt;"",G142/H142,"")</f>
        <v/>
      </c>
      <c r="AP142">
        <f>A142-1</f>
        <v>41</v>
      </c>
      <c r="AS142">
        <f>_xlfn.XLOOKUP(C142,'Company age'!$A$2:$A$15,'Company age'!$B$2:$B$15)</f>
        <v>14</v>
      </c>
      <c r="AU142" t="s">
        <v>80</v>
      </c>
      <c r="AW142" s="3">
        <f>BT142*(1+BV142)</f>
        <v>5.5</v>
      </c>
      <c r="BH142" s="2">
        <v>0</v>
      </c>
      <c r="BI142" s="2">
        <v>0</v>
      </c>
      <c r="BJ142" s="2">
        <v>-0.5</v>
      </c>
      <c r="BL142" t="s">
        <v>1532</v>
      </c>
      <c r="BM142" t="s">
        <v>1533</v>
      </c>
      <c r="BN142" t="s">
        <v>80</v>
      </c>
      <c r="BO142" t="s">
        <v>38</v>
      </c>
      <c r="BP142" t="s">
        <v>25</v>
      </c>
      <c r="BQ142" t="s">
        <v>54</v>
      </c>
      <c r="BR142" t="s">
        <v>27</v>
      </c>
      <c r="BS142" s="2">
        <v>25.657399999999999</v>
      </c>
      <c r="BT142" s="2">
        <v>5.5</v>
      </c>
      <c r="BU142" s="5">
        <f t="shared" si="4"/>
        <v>0</v>
      </c>
      <c r="BV142" s="5">
        <f t="shared" si="4"/>
        <v>0</v>
      </c>
      <c r="BW142" s="5">
        <f t="shared" si="4"/>
        <v>-5.0000000000000001E-3</v>
      </c>
      <c r="BX142" s="2"/>
      <c r="BY142" s="2"/>
      <c r="BZ142" s="2"/>
      <c r="CA142" s="2">
        <v>24.468499999999999</v>
      </c>
    </row>
    <row r="143" spans="1:79" x14ac:dyDescent="0.15">
      <c r="A143" s="107">
        <v>42</v>
      </c>
      <c r="B143" s="108">
        <v>39608</v>
      </c>
      <c r="C143" s="109">
        <v>2008</v>
      </c>
      <c r="D143" s="110">
        <f>_xlfn.XLOOKUP(AP143,'Sentiment index'!$E$2:$E$169,'Sentiment index'!$A$2:$A$169)</f>
        <v>4.9206399999999997E-2</v>
      </c>
      <c r="E143" s="111">
        <v>14.907054238032691</v>
      </c>
      <c r="F143" s="112">
        <f>(AW143-BT143)/BT143</f>
        <v>1.8867924210000084E-2</v>
      </c>
      <c r="G143" s="113">
        <v>4771</v>
      </c>
      <c r="H143" s="114">
        <v>1289.44</v>
      </c>
      <c r="I143" s="114">
        <f>IF(AH143="NOK",AG143, IF(AH143="EUR", _xlfn.XLOOKUP(C143,'Exchange rates'!$A$3:$A$16,'Exchange rates'!$B$3:$B$16)*AG143,IF(AH143="SEK", _xlfn.XLOOKUP(C143,'Exchange rates'!$A$3:$A$16,'Exchange rates'!$C$3:$C$16)*Dataset!AG143,_xlfn.XLOOKUP(Dataset!C143,'Exchange rates'!$A$3:$A$16,'Exchange rates'!$D$3:$D$16)*Dataset!AG143)))</f>
        <v>48.8194722</v>
      </c>
      <c r="J143" s="115">
        <f t="shared" si="5"/>
        <v>2.1167924210000084E-2</v>
      </c>
      <c r="K143" s="112">
        <f>IF(AU143="NORWAY",_xlfn.XLOOKUP(B143,'Oslo OBX Historical Data'!$A$2:$A$3477,'Oslo OBX Historical Data'!$G$2:$G$3477),IF(AU143="FINLAND",_xlfn.XLOOKUP(B143,'OMX Helsinki Historical Data'!$A$2:$A$3479,'OMX Helsinki Historical Data'!$G$2:$G$3479),IF(AU143="DENMARK",_xlfn.XLOOKUP(B143,'OMX Copenhagen All shares Histo'!$A$2:$A$3461,'OMX Copenhagen All shares Histo'!$G$2:$G$3461),_xlfn.XLOOKUP(Dataset!B143,'OMX Stockholm Historical Data'!$A$2:$A$3477,'OMX Stockholm Historical Data'!$G$2:$G$3477))))</f>
        <v>-2.3E-3</v>
      </c>
      <c r="L143" s="116">
        <v>0</v>
      </c>
      <c r="M143" s="116">
        <f>IF($AI143=M$1,1,0)</f>
        <v>0</v>
      </c>
      <c r="N143" s="116">
        <f>IF($AI143=N$1,1,0)</f>
        <v>1</v>
      </c>
      <c r="O143" s="116">
        <f>IF($AI143=O$1,1,0)</f>
        <v>0</v>
      </c>
      <c r="P143" s="116">
        <f>IF($AI143=P$1,1,0)</f>
        <v>0</v>
      </c>
      <c r="Q143" s="116">
        <f>IF($AI143=Q$1,1,0)</f>
        <v>0</v>
      </c>
      <c r="R143" s="116">
        <f>IF($AI143=R$1,1,0)</f>
        <v>0</v>
      </c>
      <c r="S143" s="116">
        <f>IF($AI143=S$1,1,0)</f>
        <v>0</v>
      </c>
      <c r="T143" s="39">
        <f>IF($AI143=T$1,1,0)</f>
        <v>0</v>
      </c>
      <c r="AG143" s="2">
        <v>57.1</v>
      </c>
      <c r="AH143" t="str">
        <f>IF(AU143="NORWAY","NOK",IF(AU143="FINLAND","EUR",IF(AU143="SWEDEN","SEK","DKK")))</f>
        <v>SEK</v>
      </c>
      <c r="AI143" t="s">
        <v>96</v>
      </c>
      <c r="AN143" t="str">
        <f>IF(D143&gt;=0,"1","0")</f>
        <v>1</v>
      </c>
      <c r="AO143" s="5">
        <f>IF(AX143&lt;&gt;"",G143/H143,"")</f>
        <v>3.700055838193324</v>
      </c>
      <c r="AP143">
        <f>A143-1</f>
        <v>41</v>
      </c>
      <c r="AS143">
        <f>_xlfn.XLOOKUP(C143,'Company age'!$A$2:$A$15,'Company age'!$B$2:$B$15)</f>
        <v>14</v>
      </c>
      <c r="AU143" t="s">
        <v>80</v>
      </c>
      <c r="AW143" s="3">
        <f>BT143*(1+BV143)</f>
        <v>58.177358472391006</v>
      </c>
      <c r="AX143">
        <v>4771</v>
      </c>
      <c r="BH143" s="2">
        <v>2.8301887510000001</v>
      </c>
      <c r="BI143" s="2">
        <v>1.886792421</v>
      </c>
      <c r="BJ143" s="2">
        <v>0.94339621070000002</v>
      </c>
      <c r="BL143" t="s">
        <v>301</v>
      </c>
      <c r="BM143" t="s">
        <v>302</v>
      </c>
      <c r="BN143" t="s">
        <v>80</v>
      </c>
      <c r="BO143" t="s">
        <v>96</v>
      </c>
      <c r="BP143" t="s">
        <v>25</v>
      </c>
      <c r="BQ143" t="s">
        <v>146</v>
      </c>
      <c r="BR143" t="s">
        <v>27</v>
      </c>
      <c r="BS143" s="2">
        <v>1289.44</v>
      </c>
      <c r="BT143" s="2">
        <v>57.1</v>
      </c>
      <c r="BU143" s="5">
        <f t="shared" si="4"/>
        <v>2.8301887510000002E-2</v>
      </c>
      <c r="BV143" s="5">
        <f t="shared" si="4"/>
        <v>1.8867924210000001E-2</v>
      </c>
      <c r="BW143" s="5">
        <f t="shared" si="4"/>
        <v>9.4339621069999997E-3</v>
      </c>
      <c r="BX143" s="2">
        <v>111.25</v>
      </c>
      <c r="BY143" s="2">
        <v>2307.9514159999999</v>
      </c>
      <c r="BZ143" s="2">
        <v>110.3</v>
      </c>
      <c r="CA143" s="2">
        <v>0</v>
      </c>
    </row>
    <row r="144" spans="1:79" x14ac:dyDescent="0.15">
      <c r="A144" s="107">
        <v>42</v>
      </c>
      <c r="B144" s="108">
        <v>39615</v>
      </c>
      <c r="C144" s="109">
        <v>2008</v>
      </c>
      <c r="D144" s="110">
        <f>_xlfn.XLOOKUP(AP144,'Sentiment index'!$E$2:$E$169,'Sentiment index'!$A$2:$A$169)</f>
        <v>4.9206399999999997E-2</v>
      </c>
      <c r="E144" s="111">
        <v>14.879567211715262</v>
      </c>
      <c r="F144" s="112">
        <f>(AW144-BT144)/BT144</f>
        <v>-2.8750000000000119E-2</v>
      </c>
      <c r="G144" s="113">
        <v>251</v>
      </c>
      <c r="H144" s="114">
        <v>41.829599999999999</v>
      </c>
      <c r="I144" s="114">
        <f>IF(AH144="NOK",AG144, IF(AH144="EUR", _xlfn.XLOOKUP(C144,'Exchange rates'!$A$3:$A$16,'Exchange rates'!$B$3:$B$16)*AG144,IF(AH144="SEK", _xlfn.XLOOKUP(C144,'Exchange rates'!$A$3:$A$16,'Exchange rates'!$C$3:$C$16)*Dataset!AG144,_xlfn.XLOOKUP(Dataset!C144,'Exchange rates'!$A$3:$A$16,'Exchange rates'!$D$3:$D$16)*Dataset!AG144)))</f>
        <v>28.214406</v>
      </c>
      <c r="J144" s="115">
        <f t="shared" si="5"/>
        <v>-2.975000000000012E-2</v>
      </c>
      <c r="K144" s="112">
        <f>IF(AU144="NORWAY",_xlfn.XLOOKUP(B144,'Oslo OBX Historical Data'!$A$2:$A$3477,'Oslo OBX Historical Data'!$G$2:$G$3477),IF(AU144="FINLAND",_xlfn.XLOOKUP(B144,'OMX Helsinki Historical Data'!$A$2:$A$3479,'OMX Helsinki Historical Data'!$G$2:$G$3479),IF(AU144="DENMARK",_xlfn.XLOOKUP(B144,'OMX Copenhagen All shares Histo'!$A$2:$A$3461,'OMX Copenhagen All shares Histo'!$G$2:$G$3461),_xlfn.XLOOKUP(Dataset!B144,'OMX Stockholm Historical Data'!$A$2:$A$3477,'OMX Stockholm Historical Data'!$G$2:$G$3477))))</f>
        <v>1E-3</v>
      </c>
      <c r="L144" s="116">
        <v>0</v>
      </c>
      <c r="M144" s="116">
        <f>IF($AI144=M$1,1,0)</f>
        <v>0</v>
      </c>
      <c r="N144" s="116">
        <f>IF($AI144=N$1,1,0)</f>
        <v>0</v>
      </c>
      <c r="O144" s="116">
        <f>IF($AI144=O$1,1,0)</f>
        <v>0</v>
      </c>
      <c r="P144" s="116">
        <f>IF($AI144=P$1,1,0)</f>
        <v>0</v>
      </c>
      <c r="Q144" s="116">
        <f>IF($AI144=Q$1,1,0)</f>
        <v>0</v>
      </c>
      <c r="R144" s="116">
        <f>IF($AI144=R$1,1,0)</f>
        <v>0</v>
      </c>
      <c r="S144" s="116">
        <f>IF($AI144=S$1,1,0)</f>
        <v>1</v>
      </c>
      <c r="T144" s="39">
        <f>IF($AI144=T$1,1,0)</f>
        <v>0</v>
      </c>
      <c r="AG144" s="2">
        <v>33</v>
      </c>
      <c r="AH144" t="str">
        <f>IF(AU144="NORWAY","NOK",IF(AU144="FINLAND","EUR",IF(AU144="SWEDEN","SEK","DKK")))</f>
        <v>SEK</v>
      </c>
      <c r="AI144" t="s">
        <v>81</v>
      </c>
      <c r="AN144" t="str">
        <f>IF(D144&gt;=0,"1","0")</f>
        <v>1</v>
      </c>
      <c r="AO144" s="5">
        <f>IF(AX144&lt;&gt;"",G144/H144,"")</f>
        <v>6.0005355059575036</v>
      </c>
      <c r="AP144">
        <f>A144-1</f>
        <v>41</v>
      </c>
      <c r="AS144">
        <f>_xlfn.XLOOKUP(C144,'Company age'!$A$2:$A$15,'Company age'!$B$2:$B$15)</f>
        <v>14</v>
      </c>
      <c r="AU144" t="s">
        <v>80</v>
      </c>
      <c r="AW144" s="3">
        <f>BT144*(1+BV144)</f>
        <v>32.051249999999996</v>
      </c>
      <c r="AX144">
        <v>251</v>
      </c>
      <c r="BH144" s="2">
        <v>-5</v>
      </c>
      <c r="BI144" s="2">
        <v>-2.875</v>
      </c>
      <c r="BJ144" s="2">
        <v>-4.375</v>
      </c>
      <c r="BL144" t="s">
        <v>1411</v>
      </c>
      <c r="BM144" t="s">
        <v>1412</v>
      </c>
      <c r="BN144" t="s">
        <v>80</v>
      </c>
      <c r="BO144" t="s">
        <v>81</v>
      </c>
      <c r="BP144" t="s">
        <v>25</v>
      </c>
      <c r="BQ144" t="s">
        <v>54</v>
      </c>
      <c r="BR144" t="s">
        <v>27</v>
      </c>
      <c r="BS144" s="2">
        <v>41.829599999999999</v>
      </c>
      <c r="BT144" s="2">
        <v>33</v>
      </c>
      <c r="BU144" s="5">
        <f t="shared" si="4"/>
        <v>-0.05</v>
      </c>
      <c r="BV144" s="5">
        <f t="shared" si="4"/>
        <v>-2.8750000000000001E-2</v>
      </c>
      <c r="BW144" s="5">
        <f t="shared" si="4"/>
        <v>-4.3749999999999997E-2</v>
      </c>
      <c r="BX144" s="2"/>
      <c r="BY144" s="2"/>
      <c r="BZ144" s="2"/>
      <c r="CA144" s="2">
        <v>8.1176999999999992</v>
      </c>
    </row>
    <row r="145" spans="1:79" x14ac:dyDescent="0.15">
      <c r="A145" s="107">
        <v>42</v>
      </c>
      <c r="B145" s="108">
        <v>39617</v>
      </c>
      <c r="C145" s="109">
        <v>2008</v>
      </c>
      <c r="D145" s="110">
        <f>_xlfn.XLOOKUP(AP145,'Sentiment index'!$E$2:$E$169,'Sentiment index'!$A$2:$A$169)</f>
        <v>4.9206399999999997E-2</v>
      </c>
      <c r="E145" s="111">
        <v>16.360255884757692</v>
      </c>
      <c r="F145" s="112">
        <f>(AW145-BT145)/BT145</f>
        <v>-5.555528998000092E-3</v>
      </c>
      <c r="G145" s="113">
        <v>17</v>
      </c>
      <c r="H145" s="114">
        <v>108.328</v>
      </c>
      <c r="I145" s="114">
        <f>IF(AH145="NOK",AG145, IF(AH145="EUR", _xlfn.XLOOKUP(C145,'Exchange rates'!$A$3:$A$16,'Exchange rates'!$B$3:$B$16)*AG145,IF(AH145="SEK", _xlfn.XLOOKUP(C145,'Exchange rates'!$A$3:$A$16,'Exchange rates'!$C$3:$C$16)*Dataset!AG145,_xlfn.XLOOKUP(Dataset!C145,'Exchange rates'!$A$3:$A$16,'Exchange rates'!$D$3:$D$16)*Dataset!AG145)))</f>
        <v>20</v>
      </c>
      <c r="J145" s="115">
        <f t="shared" si="5"/>
        <v>-1.5955528998000092E-2</v>
      </c>
      <c r="K145" s="112">
        <f>IF(AU145="NORWAY",_xlfn.XLOOKUP(B145,'Oslo OBX Historical Data'!$A$2:$A$3477,'Oslo OBX Historical Data'!$G$2:$G$3477),IF(AU145="FINLAND",_xlfn.XLOOKUP(B145,'OMX Helsinki Historical Data'!$A$2:$A$3479,'OMX Helsinki Historical Data'!$G$2:$G$3479),IF(AU145="DENMARK",_xlfn.XLOOKUP(B145,'OMX Copenhagen All shares Histo'!$A$2:$A$3461,'OMX Copenhagen All shares Histo'!$G$2:$G$3461),_xlfn.XLOOKUP(Dataset!B145,'OMX Stockholm Historical Data'!$A$2:$A$3477,'OMX Stockholm Historical Data'!$G$2:$G$3477))))</f>
        <v>1.04E-2</v>
      </c>
      <c r="L145" s="116">
        <v>0</v>
      </c>
      <c r="M145" s="116">
        <f>IF($AI145=M$1,1,0)</f>
        <v>0</v>
      </c>
      <c r="N145" s="116">
        <f>IF($AI145=N$1,1,0)</f>
        <v>0</v>
      </c>
      <c r="O145" s="116">
        <f>IF($AI145=O$1,1,0)</f>
        <v>0</v>
      </c>
      <c r="P145" s="116">
        <f>IF($AI145=P$1,1,0)</f>
        <v>0</v>
      </c>
      <c r="Q145" s="116">
        <f>IF($AI145=Q$1,1,0)</f>
        <v>1</v>
      </c>
      <c r="R145" s="116">
        <f>IF($AI145=R$1,1,0)</f>
        <v>0</v>
      </c>
      <c r="S145" s="116">
        <f>IF($AI145=S$1,1,0)</f>
        <v>0</v>
      </c>
      <c r="T145" s="39">
        <f>IF($AI145=T$1,1,0)</f>
        <v>0</v>
      </c>
      <c r="AG145" s="2">
        <v>20</v>
      </c>
      <c r="AH145" t="str">
        <f>IF(AU145="NORWAY","NOK",IF(AU145="FINLAND","EUR",IF(AU145="SWEDEN","SEK","DKK")))</f>
        <v>NOK</v>
      </c>
      <c r="AI145" t="s">
        <v>32</v>
      </c>
      <c r="AN145" t="str">
        <f>IF(D145&gt;=0,"1","0")</f>
        <v>1</v>
      </c>
      <c r="AO145" s="5">
        <f>IF(AX145&lt;&gt;"",G145/H145,"")</f>
        <v>0.15693080274721216</v>
      </c>
      <c r="AP145">
        <f>A145-1</f>
        <v>41</v>
      </c>
      <c r="AS145">
        <f>_xlfn.XLOOKUP(C145,'Company age'!$A$2:$A$15,'Company age'!$B$2:$B$15)</f>
        <v>14</v>
      </c>
      <c r="AU145" t="s">
        <v>44</v>
      </c>
      <c r="AW145" s="3">
        <f>BT145*(1+BV145)</f>
        <v>19.888889420039998</v>
      </c>
      <c r="AX145">
        <v>17</v>
      </c>
      <c r="BH145" s="2">
        <v>1.94444716</v>
      </c>
      <c r="BI145" s="2">
        <v>-0.5555528998</v>
      </c>
      <c r="BJ145" s="2">
        <v>34.166671749999999</v>
      </c>
      <c r="BL145" t="s">
        <v>1186</v>
      </c>
      <c r="BM145" t="s">
        <v>1187</v>
      </c>
      <c r="BN145" t="s">
        <v>44</v>
      </c>
      <c r="BO145" t="s">
        <v>32</v>
      </c>
      <c r="BP145" t="s">
        <v>25</v>
      </c>
      <c r="BQ145" t="s">
        <v>146</v>
      </c>
      <c r="BR145" t="s">
        <v>27</v>
      </c>
      <c r="BS145" s="2">
        <v>108.328</v>
      </c>
      <c r="BT145" s="2">
        <v>20</v>
      </c>
      <c r="BU145" s="5">
        <f t="shared" si="4"/>
        <v>1.9444471599999999E-2</v>
      </c>
      <c r="BV145" s="5">
        <f t="shared" si="4"/>
        <v>-5.555528998E-3</v>
      </c>
      <c r="BW145" s="5">
        <f t="shared" si="4"/>
        <v>0.34166671749999999</v>
      </c>
      <c r="BX145" s="2">
        <v>12.39</v>
      </c>
      <c r="BY145" s="2">
        <v>21.805692669999999</v>
      </c>
      <c r="BZ145" s="2">
        <v>11.99</v>
      </c>
      <c r="CA145" s="2">
        <v>0</v>
      </c>
    </row>
    <row r="146" spans="1:79" x14ac:dyDescent="0.15">
      <c r="A146" s="107">
        <v>42</v>
      </c>
      <c r="B146" s="108">
        <v>39617</v>
      </c>
      <c r="C146" s="109">
        <v>2008</v>
      </c>
      <c r="D146" s="110">
        <f>_xlfn.XLOOKUP(AP146,'Sentiment index'!$E$2:$E$169,'Sentiment index'!$A$2:$A$169)</f>
        <v>4.9206399999999997E-2</v>
      </c>
      <c r="E146" s="111">
        <v>14.732185578822918</v>
      </c>
      <c r="F146" s="112">
        <f>(AW146-BT146)/BT146</f>
        <v>-7.4626841550000003E-2</v>
      </c>
      <c r="G146" s="113">
        <v>15</v>
      </c>
      <c r="H146" s="114">
        <v>7.6208400000000003</v>
      </c>
      <c r="I146" s="114">
        <f>IF(AH146="NOK",AG146, IF(AH146="EUR", _xlfn.XLOOKUP(C146,'Exchange rates'!$A$3:$A$16,'Exchange rates'!$B$3:$B$16)*AG146,IF(AH146="SEK", _xlfn.XLOOKUP(C146,'Exchange rates'!$A$3:$A$16,'Exchange rates'!$C$3:$C$16)*Dataset!AG146,_xlfn.XLOOKUP(Dataset!C146,'Exchange rates'!$A$3:$A$16,'Exchange rates'!$D$3:$D$16)*Dataset!AG146)))</f>
        <v>6.4123650000000003</v>
      </c>
      <c r="J146" s="115">
        <f t="shared" si="5"/>
        <v>-8.4026841550000009E-2</v>
      </c>
      <c r="K146" s="112">
        <f>IF(AU146="NORWAY",_xlfn.XLOOKUP(B146,'Oslo OBX Historical Data'!$A$2:$A$3477,'Oslo OBX Historical Data'!$G$2:$G$3477),IF(AU146="FINLAND",_xlfn.XLOOKUP(B146,'OMX Helsinki Historical Data'!$A$2:$A$3479,'OMX Helsinki Historical Data'!$G$2:$G$3479),IF(AU146="DENMARK",_xlfn.XLOOKUP(B146,'OMX Copenhagen All shares Histo'!$A$2:$A$3461,'OMX Copenhagen All shares Histo'!$G$2:$G$3461),_xlfn.XLOOKUP(Dataset!B146,'OMX Stockholm Historical Data'!$A$2:$A$3477,'OMX Stockholm Historical Data'!$G$2:$G$3477))))</f>
        <v>9.4000000000000004E-3</v>
      </c>
      <c r="L146" s="116">
        <v>0</v>
      </c>
      <c r="M146" s="116">
        <f>IF($AI146=M$1,1,0)</f>
        <v>0</v>
      </c>
      <c r="N146" s="116">
        <f>IF($AI146=N$1,1,0)</f>
        <v>1</v>
      </c>
      <c r="O146" s="116">
        <f>IF($AI146=O$1,1,0)</f>
        <v>0</v>
      </c>
      <c r="P146" s="116">
        <f>IF($AI146=P$1,1,0)</f>
        <v>0</v>
      </c>
      <c r="Q146" s="116">
        <f>IF($AI146=Q$1,1,0)</f>
        <v>0</v>
      </c>
      <c r="R146" s="116">
        <f>IF($AI146=R$1,1,0)</f>
        <v>0</v>
      </c>
      <c r="S146" s="116">
        <f>IF($AI146=S$1,1,0)</f>
        <v>0</v>
      </c>
      <c r="T146" s="39">
        <f>IF($AI146=T$1,1,0)</f>
        <v>0</v>
      </c>
      <c r="AG146" s="2">
        <v>7.5</v>
      </c>
      <c r="AH146" t="str">
        <f>IF(AU146="NORWAY","NOK",IF(AU146="FINLAND","EUR",IF(AU146="SWEDEN","SEK","DKK")))</f>
        <v>SEK</v>
      </c>
      <c r="AI146" t="s">
        <v>96</v>
      </c>
      <c r="AN146" t="str">
        <f>IF(D146&gt;=0,"1","0")</f>
        <v>1</v>
      </c>
      <c r="AO146" s="5">
        <f>IF(AX146&lt;&gt;"",G146/H146,"")</f>
        <v>1.9682869604925441</v>
      </c>
      <c r="AP146">
        <f>A146-1</f>
        <v>41</v>
      </c>
      <c r="AS146">
        <f>_xlfn.XLOOKUP(C146,'Company age'!$A$2:$A$15,'Company age'!$B$2:$B$15)</f>
        <v>14</v>
      </c>
      <c r="AU146" t="s">
        <v>80</v>
      </c>
      <c r="AW146" s="3">
        <f>BT146*(1+BV146)</f>
        <v>6.940298688375</v>
      </c>
      <c r="AX146">
        <v>15</v>
      </c>
      <c r="BH146" s="2">
        <v>-8.9552211760000002</v>
      </c>
      <c r="BI146" s="2">
        <v>-7.4626841549999998</v>
      </c>
      <c r="BJ146" s="2">
        <v>-29.104475019999999</v>
      </c>
      <c r="BL146" t="s">
        <v>1889</v>
      </c>
      <c r="BM146" t="s">
        <v>1890</v>
      </c>
      <c r="BN146" t="s">
        <v>80</v>
      </c>
      <c r="BO146" t="s">
        <v>96</v>
      </c>
      <c r="BP146" t="s">
        <v>25</v>
      </c>
      <c r="BQ146" t="s">
        <v>54</v>
      </c>
      <c r="BR146" t="s">
        <v>27</v>
      </c>
      <c r="BS146" s="2">
        <v>7.6208400000000003</v>
      </c>
      <c r="BT146" s="2">
        <v>7.5</v>
      </c>
      <c r="BU146" s="5">
        <f t="shared" si="4"/>
        <v>-8.955221176E-2</v>
      </c>
      <c r="BV146" s="5">
        <f t="shared" si="4"/>
        <v>-7.4626841550000003E-2</v>
      </c>
      <c r="BW146" s="5">
        <f t="shared" si="4"/>
        <v>-0.29104475019999998</v>
      </c>
      <c r="BX146" s="2">
        <v>20.399999999999999</v>
      </c>
      <c r="BY146" s="2">
        <v>336.40258790000001</v>
      </c>
      <c r="BZ146" s="2">
        <v>20.5</v>
      </c>
      <c r="CA146" s="2">
        <v>4.1519199999999996</v>
      </c>
    </row>
    <row r="147" spans="1:79" x14ac:dyDescent="0.15">
      <c r="A147" s="107">
        <v>42</v>
      </c>
      <c r="B147" s="108">
        <v>39625</v>
      </c>
      <c r="C147" s="109">
        <v>2008</v>
      </c>
      <c r="D147" s="110">
        <f>_xlfn.XLOOKUP(AP147,'Sentiment index'!$E$2:$E$169,'Sentiment index'!$A$2:$A$169)</f>
        <v>4.9206399999999997E-2</v>
      </c>
      <c r="E147" s="111">
        <v>16.901817561319707</v>
      </c>
      <c r="F147" s="112">
        <f>(AW147-BT147)/BT147</f>
        <v>-0.33166667940000011</v>
      </c>
      <c r="G147" s="113">
        <v>329</v>
      </c>
      <c r="H147" s="114">
        <v>3.3989199999999999</v>
      </c>
      <c r="I147" s="114">
        <f>IF(AH147="NOK",AG147, IF(AH147="EUR", _xlfn.XLOOKUP(C147,'Exchange rates'!$A$3:$A$16,'Exchange rates'!$B$3:$B$16)*AG147,IF(AH147="SEK", _xlfn.XLOOKUP(C147,'Exchange rates'!$A$3:$A$16,'Exchange rates'!$C$3:$C$16)*Dataset!AG147,_xlfn.XLOOKUP(Dataset!C147,'Exchange rates'!$A$3:$A$16,'Exchange rates'!$D$3:$D$16)*Dataset!AG147)))</f>
        <v>5.3008883999999998</v>
      </c>
      <c r="J147" s="115">
        <f t="shared" si="5"/>
        <v>-0.3458666794000001</v>
      </c>
      <c r="K147" s="112">
        <f>IF(AU147="NORWAY",_xlfn.XLOOKUP(B147,'Oslo OBX Historical Data'!$A$2:$A$3477,'Oslo OBX Historical Data'!$G$2:$G$3477),IF(AU147="FINLAND",_xlfn.XLOOKUP(B147,'OMX Helsinki Historical Data'!$A$2:$A$3479,'OMX Helsinki Historical Data'!$G$2:$G$3479),IF(AU147="DENMARK",_xlfn.XLOOKUP(B147,'OMX Copenhagen All shares Histo'!$A$2:$A$3461,'OMX Copenhagen All shares Histo'!$G$2:$G$3461),_xlfn.XLOOKUP(Dataset!B147,'OMX Stockholm Historical Data'!$A$2:$A$3477,'OMX Stockholm Historical Data'!$G$2:$G$3477))))</f>
        <v>1.4200000000000001E-2</v>
      </c>
      <c r="L147" s="116">
        <v>0</v>
      </c>
      <c r="M147" s="116">
        <f>IF($AI147=M$1,1,0)</f>
        <v>0</v>
      </c>
      <c r="N147" s="116">
        <f>IF($AI147=N$1,1,0)</f>
        <v>0</v>
      </c>
      <c r="O147" s="116">
        <f>IF($AI147=O$1,1,0)</f>
        <v>0</v>
      </c>
      <c r="P147" s="116">
        <f>IF($AI147=P$1,1,0)</f>
        <v>0</v>
      </c>
      <c r="Q147" s="116">
        <f>IF($AI147=Q$1,1,0)</f>
        <v>1</v>
      </c>
      <c r="R147" s="116">
        <f>IF($AI147=R$1,1,0)</f>
        <v>0</v>
      </c>
      <c r="S147" s="116">
        <f>IF($AI147=S$1,1,0)</f>
        <v>0</v>
      </c>
      <c r="T147" s="39">
        <f>IF($AI147=T$1,1,0)</f>
        <v>0</v>
      </c>
      <c r="AG147" s="2">
        <v>6.2</v>
      </c>
      <c r="AH147" t="str">
        <f>IF(AU147="NORWAY","NOK",IF(AU147="FINLAND","EUR",IF(AU147="SWEDEN","SEK","DKK")))</f>
        <v>SEK</v>
      </c>
      <c r="AI147" t="s">
        <v>32</v>
      </c>
      <c r="AN147" t="str">
        <f>IF(D147&gt;=0,"1","0")</f>
        <v>1</v>
      </c>
      <c r="AO147" s="5">
        <f>IF(AX147&lt;&gt;"",G147/H147,"")</f>
        <v>96.795452673202078</v>
      </c>
      <c r="AP147">
        <f>A147-1</f>
        <v>41</v>
      </c>
      <c r="AS147">
        <f>_xlfn.XLOOKUP(C147,'Company age'!$A$2:$A$15,'Company age'!$B$2:$B$15)</f>
        <v>14</v>
      </c>
      <c r="AU147" t="s">
        <v>80</v>
      </c>
      <c r="AW147" s="3">
        <f>BT147*(1+BV147)</f>
        <v>4.1436665877199994</v>
      </c>
      <c r="AX147">
        <v>329</v>
      </c>
      <c r="BH147" s="2">
        <v>-33.166667940000004</v>
      </c>
      <c r="BI147" s="2">
        <v>-33.166667940000004</v>
      </c>
      <c r="BJ147" s="2">
        <v>-33.166667940000004</v>
      </c>
      <c r="BL147" t="s">
        <v>2101</v>
      </c>
      <c r="BM147" t="s">
        <v>2102</v>
      </c>
      <c r="BN147" t="s">
        <v>80</v>
      </c>
      <c r="BO147" t="s">
        <v>32</v>
      </c>
      <c r="BP147" t="s">
        <v>25</v>
      </c>
      <c r="BQ147" t="s">
        <v>54</v>
      </c>
      <c r="BR147" t="s">
        <v>27</v>
      </c>
      <c r="BS147" s="2">
        <v>3.3989199999999999</v>
      </c>
      <c r="BT147" s="2">
        <v>6.2</v>
      </c>
      <c r="BU147" s="5">
        <f t="shared" si="4"/>
        <v>-0.33166667940000005</v>
      </c>
      <c r="BV147" s="5">
        <f t="shared" si="4"/>
        <v>-0.33166667940000005</v>
      </c>
      <c r="BW147" s="5">
        <f t="shared" si="4"/>
        <v>-0.33166667940000005</v>
      </c>
      <c r="BX147" s="2"/>
      <c r="BY147" s="2"/>
      <c r="BZ147" s="2"/>
      <c r="CA147" s="2">
        <v>4.6840299999999999</v>
      </c>
    </row>
    <row r="148" spans="1:79" x14ac:dyDescent="0.15">
      <c r="A148" s="107">
        <v>43</v>
      </c>
      <c r="B148" s="108">
        <v>39639</v>
      </c>
      <c r="C148" s="109">
        <v>2008</v>
      </c>
      <c r="D148" s="110">
        <f>_xlfn.XLOOKUP(AP148,'Sentiment index'!$E$2:$E$169,'Sentiment index'!$A$2:$A$169)</f>
        <v>4.2594199999999999E-2</v>
      </c>
      <c r="E148" s="111">
        <v>14.760393227168937</v>
      </c>
      <c r="F148" s="112">
        <f>(AW148-BT148)/BT148</f>
        <v>-0.49425285340000003</v>
      </c>
      <c r="G148" s="113">
        <v>880.50068538774394</v>
      </c>
      <c r="H148" s="114">
        <v>117.34099999999999</v>
      </c>
      <c r="I148" s="114">
        <f>IF(AH148="NOK",AG148, IF(AH148="EUR", _xlfn.XLOOKUP(C148,'Exchange rates'!$A$3:$A$16,'Exchange rates'!$B$3:$B$16)*AG148,IF(AH148="SEK", _xlfn.XLOOKUP(C148,'Exchange rates'!$A$3:$A$16,'Exchange rates'!$C$3:$C$16)*Dataset!AG148,_xlfn.XLOOKUP(Dataset!C148,'Exchange rates'!$A$3:$A$16,'Exchange rates'!$D$3:$D$16)*Dataset!AG148)))</f>
        <v>114.56033499999999</v>
      </c>
      <c r="J148" s="115">
        <f t="shared" si="5"/>
        <v>-0.52325285340000005</v>
      </c>
      <c r="K148" s="112">
        <f>IF(AU148="NORWAY",_xlfn.XLOOKUP(B148,'Oslo OBX Historical Data'!$A$2:$A$3477,'Oslo OBX Historical Data'!$G$2:$G$3477),IF(AU148="FINLAND",_xlfn.XLOOKUP(B148,'OMX Helsinki Historical Data'!$A$2:$A$3479,'OMX Helsinki Historical Data'!$G$2:$G$3479),IF(AU148="DENMARK",_xlfn.XLOOKUP(B148,'OMX Copenhagen All shares Histo'!$A$2:$A$3461,'OMX Copenhagen All shares Histo'!$G$2:$G$3461),_xlfn.XLOOKUP(Dataset!B148,'OMX Stockholm Historical Data'!$A$2:$A$3477,'OMX Stockholm Historical Data'!$G$2:$G$3477))))</f>
        <v>2.9000000000000001E-2</v>
      </c>
      <c r="L148" s="116">
        <v>0</v>
      </c>
      <c r="M148" s="116">
        <f>IF($AI148=M$1,1,0)</f>
        <v>0</v>
      </c>
      <c r="N148" s="116">
        <f>IF($AI148=N$1,1,0)</f>
        <v>0</v>
      </c>
      <c r="O148" s="116">
        <f>IF($AI148=O$1,1,0)</f>
        <v>1</v>
      </c>
      <c r="P148" s="116">
        <f>IF($AI148=P$1,1,0)</f>
        <v>0</v>
      </c>
      <c r="Q148" s="116">
        <f>IF($AI148=Q$1,1,0)</f>
        <v>0</v>
      </c>
      <c r="R148" s="116">
        <f>IF($AI148=R$1,1,0)</f>
        <v>0</v>
      </c>
      <c r="S148" s="116">
        <f>IF($AI148=S$1,1,0)</f>
        <v>0</v>
      </c>
      <c r="T148" s="39">
        <f>IF($AI148=T$1,1,0)</f>
        <v>0</v>
      </c>
      <c r="AG148" s="2">
        <v>103.75</v>
      </c>
      <c r="AH148" t="str">
        <f>IF(AU148="NORWAY","NOK",IF(AU148="FINLAND","EUR",IF(AU148="SWEDEN","SEK","DKK")))</f>
        <v>DKK</v>
      </c>
      <c r="AI148" t="s">
        <v>45</v>
      </c>
      <c r="AN148" t="str">
        <f>IF(D148&gt;=0,"1","0")</f>
        <v>1</v>
      </c>
      <c r="AO148" s="5" t="str">
        <f>IF(AX148&lt;&gt;"",G148/H148,"")</f>
        <v/>
      </c>
      <c r="AP148">
        <f>A148-1</f>
        <v>42</v>
      </c>
      <c r="AS148">
        <f>_xlfn.XLOOKUP(C148,'Company age'!$A$2:$A$15,'Company age'!$B$2:$B$15)</f>
        <v>14</v>
      </c>
      <c r="AU148" t="s">
        <v>23</v>
      </c>
      <c r="AW148" s="3">
        <f>BT148*(1+BV148)</f>
        <v>52.471266459749998</v>
      </c>
      <c r="BH148" s="2">
        <v>-40.229885099999997</v>
      </c>
      <c r="BI148" s="2">
        <v>-49.425285340000002</v>
      </c>
      <c r="BJ148" s="2">
        <v>-48.505744929999999</v>
      </c>
      <c r="BL148" t="s">
        <v>1142</v>
      </c>
      <c r="BM148" t="s">
        <v>1143</v>
      </c>
      <c r="BN148" t="s">
        <v>23</v>
      </c>
      <c r="BO148" t="s">
        <v>45</v>
      </c>
      <c r="BP148" t="s">
        <v>25</v>
      </c>
      <c r="BQ148" t="s">
        <v>54</v>
      </c>
      <c r="BR148" t="s">
        <v>27</v>
      </c>
      <c r="BS148" s="2">
        <v>117.34099999999999</v>
      </c>
      <c r="BT148" s="2">
        <v>103.75</v>
      </c>
      <c r="BU148" s="5">
        <f t="shared" si="4"/>
        <v>-0.40229885099999996</v>
      </c>
      <c r="BV148" s="5">
        <f t="shared" si="4"/>
        <v>-0.49425285340000003</v>
      </c>
      <c r="BW148" s="5">
        <f t="shared" si="4"/>
        <v>-0.4850574493</v>
      </c>
      <c r="BX148" s="2">
        <v>290</v>
      </c>
      <c r="BY148" s="2">
        <v>242.36834719999999</v>
      </c>
      <c r="BZ148" s="2">
        <v>290</v>
      </c>
      <c r="CA148" s="2">
        <v>1.0644400000000001</v>
      </c>
    </row>
    <row r="149" spans="1:79" x14ac:dyDescent="0.15">
      <c r="A149" s="107">
        <v>43</v>
      </c>
      <c r="B149" s="108">
        <v>39652</v>
      </c>
      <c r="C149" s="109">
        <v>2008</v>
      </c>
      <c r="D149" s="110">
        <f>_xlfn.XLOOKUP(AP149,'Sentiment index'!$E$2:$E$169,'Sentiment index'!$A$2:$A$169)</f>
        <v>4.2594199999999999E-2</v>
      </c>
      <c r="E149" s="111">
        <v>15.243563406923034</v>
      </c>
      <c r="F149" s="112">
        <f>(AW149-BT149)/BT149</f>
        <v>-0.34782608029999995</v>
      </c>
      <c r="G149" s="113">
        <v>1198.7505683423044</v>
      </c>
      <c r="H149" s="114">
        <v>6.4731300000000006E-2</v>
      </c>
      <c r="I149" s="114">
        <f>IF(AH149="NOK",AG149, IF(AH149="EUR", _xlfn.XLOOKUP(C149,'Exchange rates'!$A$3:$A$16,'Exchange rates'!$B$3:$B$16)*AG149,IF(AH149="SEK", _xlfn.XLOOKUP(C149,'Exchange rates'!$A$3:$A$16,'Exchange rates'!$C$3:$C$16)*Dataset!AG149,_xlfn.XLOOKUP(Dataset!C149,'Exchange rates'!$A$3:$A$16,'Exchange rates'!$D$3:$D$16)*Dataset!AG149)))</f>
        <v>0.44167840000000003</v>
      </c>
      <c r="J149" s="115">
        <f t="shared" si="5"/>
        <v>-0.34452608029999993</v>
      </c>
      <c r="K149" s="112">
        <f>IF(AU149="NORWAY",_xlfn.XLOOKUP(B149,'Oslo OBX Historical Data'!$A$2:$A$3477,'Oslo OBX Historical Data'!$G$2:$G$3477),IF(AU149="FINLAND",_xlfn.XLOOKUP(B149,'OMX Helsinki Historical Data'!$A$2:$A$3479,'OMX Helsinki Historical Data'!$G$2:$G$3479),IF(AU149="DENMARK",_xlfn.XLOOKUP(B149,'OMX Copenhagen All shares Histo'!$A$2:$A$3461,'OMX Copenhagen All shares Histo'!$G$2:$G$3461),_xlfn.XLOOKUP(Dataset!B149,'OMX Stockholm Historical Data'!$A$2:$A$3477,'OMX Stockholm Historical Data'!$G$2:$G$3477))))</f>
        <v>-3.3E-3</v>
      </c>
      <c r="L149" s="116">
        <v>0</v>
      </c>
      <c r="M149" s="116">
        <f>IF($AI149=M$1,1,0)</f>
        <v>0</v>
      </c>
      <c r="N149" s="116">
        <f>IF($AI149=N$1,1,0)</f>
        <v>0</v>
      </c>
      <c r="O149" s="116">
        <f>IF($AI149=O$1,1,0)</f>
        <v>0</v>
      </c>
      <c r="P149" s="116">
        <f>IF($AI149=P$1,1,0)</f>
        <v>0</v>
      </c>
      <c r="Q149" s="116">
        <f>IF($AI149=Q$1,1,0)</f>
        <v>0</v>
      </c>
      <c r="R149" s="116">
        <f>IF($AI149=R$1,1,0)</f>
        <v>0</v>
      </c>
      <c r="S149" s="116">
        <f>IF($AI149=S$1,1,0)</f>
        <v>1</v>
      </c>
      <c r="T149" s="39">
        <f>IF($AI149=T$1,1,0)</f>
        <v>0</v>
      </c>
      <c r="AG149" s="2">
        <v>0.4</v>
      </c>
      <c r="AH149" t="str">
        <f>IF(AU149="NORWAY","NOK",IF(AU149="FINLAND","EUR",IF(AU149="SWEDEN","SEK","DKK")))</f>
        <v>DKK</v>
      </c>
      <c r="AI149" t="s">
        <v>81</v>
      </c>
      <c r="AN149" t="str">
        <f>IF(D149&gt;=0,"1","0")</f>
        <v>1</v>
      </c>
      <c r="AO149" s="5" t="str">
        <f>IF(AX149&lt;&gt;"",G149/H149,"")</f>
        <v/>
      </c>
      <c r="AP149">
        <f>A149-1</f>
        <v>42</v>
      </c>
      <c r="AS149">
        <f>_xlfn.XLOOKUP(C149,'Company age'!$A$2:$A$15,'Company age'!$B$2:$B$15)</f>
        <v>14</v>
      </c>
      <c r="AU149" t="s">
        <v>23</v>
      </c>
      <c r="AW149" s="3">
        <f>BT149*(1+BV149)</f>
        <v>0.26086956788000004</v>
      </c>
      <c r="BH149" s="2">
        <v>-21.739128109999999</v>
      </c>
      <c r="BI149" s="2">
        <v>-34.782608029999999</v>
      </c>
      <c r="BJ149" s="2">
        <v>-36.956520079999997</v>
      </c>
      <c r="BL149" t="s">
        <v>2145</v>
      </c>
      <c r="BM149" t="s">
        <v>2146</v>
      </c>
      <c r="BN149" t="s">
        <v>23</v>
      </c>
      <c r="BO149" t="s">
        <v>81</v>
      </c>
      <c r="BP149" t="s">
        <v>25</v>
      </c>
      <c r="BQ149" t="s">
        <v>146</v>
      </c>
      <c r="BR149" t="s">
        <v>27</v>
      </c>
      <c r="BS149" s="2">
        <v>6.4731300000000006E-2</v>
      </c>
      <c r="BT149" s="2">
        <v>0.4</v>
      </c>
      <c r="BU149" s="5">
        <f t="shared" si="4"/>
        <v>-0.2173912811</v>
      </c>
      <c r="BV149" s="5">
        <f t="shared" si="4"/>
        <v>-0.34782608030000001</v>
      </c>
      <c r="BW149" s="5">
        <f t="shared" si="4"/>
        <v>-0.36956520079999999</v>
      </c>
      <c r="BX149" s="2"/>
      <c r="BY149" s="2"/>
      <c r="BZ149" s="2"/>
      <c r="CA149" s="2">
        <v>0</v>
      </c>
    </row>
    <row r="150" spans="1:79" x14ac:dyDescent="0.15">
      <c r="A150" s="107">
        <v>43</v>
      </c>
      <c r="B150" s="108">
        <v>40009</v>
      </c>
      <c r="C150" s="109">
        <v>2009</v>
      </c>
      <c r="D150" s="110">
        <f>_xlfn.XLOOKUP(AP150,'Sentiment index'!$E$2:$E$169,'Sentiment index'!$A$2:$A$169)</f>
        <v>4.2594199999999999E-2</v>
      </c>
      <c r="E150" s="111">
        <v>13.059740221484059</v>
      </c>
      <c r="F150" s="112">
        <f>(AW150-BT150)/BT150</f>
        <v>0</v>
      </c>
      <c r="G150" s="113">
        <v>1573.0831860551198</v>
      </c>
      <c r="H150" s="114">
        <v>10.1279</v>
      </c>
      <c r="I150" s="114">
        <f>IF(AH150="NOK",AG150, IF(AH150="EUR", _xlfn.XLOOKUP(C150,'Exchange rates'!$A$3:$A$16,'Exchange rates'!$B$3:$B$16)*AG150,IF(AH150="SEK", _xlfn.XLOOKUP(C150,'Exchange rates'!$A$3:$A$16,'Exchange rates'!$C$3:$C$16)*Dataset!AG150,_xlfn.XLOOKUP(Dataset!C150,'Exchange rates'!$A$3:$A$16,'Exchange rates'!$D$3:$D$16)*Dataset!AG150)))</f>
        <v>1.6467780000000001</v>
      </c>
      <c r="J150" s="115">
        <f t="shared" si="5"/>
        <v>-1.11E-2</v>
      </c>
      <c r="K150" s="112">
        <f>IF(AU150="NORWAY",_xlfn.XLOOKUP(B150,'Oslo OBX Historical Data'!$A$2:$A$3477,'Oslo OBX Historical Data'!$G$2:$G$3477),IF(AU150="FINLAND",_xlfn.XLOOKUP(B150,'OMX Helsinki Historical Data'!$A$2:$A$3479,'OMX Helsinki Historical Data'!$G$2:$G$3479),IF(AU150="DENMARK",_xlfn.XLOOKUP(B150,'OMX Copenhagen All shares Histo'!$A$2:$A$3461,'OMX Copenhagen All shares Histo'!$G$2:$G$3461),_xlfn.XLOOKUP(Dataset!B150,'OMX Stockholm Historical Data'!$A$2:$A$3477,'OMX Stockholm Historical Data'!$G$2:$G$3477))))</f>
        <v>1.11E-2</v>
      </c>
      <c r="L150" s="116">
        <v>0</v>
      </c>
      <c r="M150" s="116">
        <f>IF($AI150=M$1,1,0)</f>
        <v>0</v>
      </c>
      <c r="N150" s="116">
        <f>IF($AI150=N$1,1,0)</f>
        <v>0</v>
      </c>
      <c r="O150" s="116">
        <f>IF($AI150=O$1,1,0)</f>
        <v>0</v>
      </c>
      <c r="P150" s="116">
        <f>IF($AI150=P$1,1,0)</f>
        <v>0</v>
      </c>
      <c r="Q150" s="116">
        <f>IF($AI150=Q$1,1,0)</f>
        <v>0</v>
      </c>
      <c r="R150" s="116">
        <f>IF($AI150=R$1,1,0)</f>
        <v>0</v>
      </c>
      <c r="S150" s="116">
        <f>IF($AI150=S$1,1,0)</f>
        <v>0</v>
      </c>
      <c r="T150" s="39">
        <f>IF($AI150=T$1,1,0)</f>
        <v>1</v>
      </c>
      <c r="AG150" s="2">
        <v>2</v>
      </c>
      <c r="AH150" t="str">
        <f>IF(AU150="NORWAY","NOK",IF(AU150="FINLAND","EUR",IF(AU150="SWEDEN","SEK","DKK")))</f>
        <v>SEK</v>
      </c>
      <c r="AI150" t="s">
        <v>74</v>
      </c>
      <c r="AN150" t="str">
        <f>IF(D150&gt;=0,"1","0")</f>
        <v>1</v>
      </c>
      <c r="AO150" s="5" t="str">
        <f>IF(AX150&lt;&gt;"",G150/H150,"")</f>
        <v/>
      </c>
      <c r="AP150">
        <f>A150-1</f>
        <v>42</v>
      </c>
      <c r="AS150">
        <f>_xlfn.XLOOKUP(C150,'Company age'!$A$2:$A$15,'Company age'!$B$2:$B$15)</f>
        <v>15</v>
      </c>
      <c r="AU150" t="s">
        <v>80</v>
      </c>
      <c r="AW150" s="3">
        <f>BT150*(1+BV150)</f>
        <v>2</v>
      </c>
      <c r="BH150" s="2">
        <v>6.4102563860000004</v>
      </c>
      <c r="BI150" s="2">
        <v>0</v>
      </c>
      <c r="BJ150" s="2">
        <v>-0.51282054190000004</v>
      </c>
      <c r="BL150" t="s">
        <v>1875</v>
      </c>
      <c r="BM150" t="s">
        <v>1876</v>
      </c>
      <c r="BN150" t="s">
        <v>80</v>
      </c>
      <c r="BO150" t="s">
        <v>74</v>
      </c>
      <c r="BP150" t="s">
        <v>25</v>
      </c>
      <c r="BQ150" t="s">
        <v>54</v>
      </c>
      <c r="BR150" t="s">
        <v>27</v>
      </c>
      <c r="BS150" s="2">
        <v>10.1279</v>
      </c>
      <c r="BT150" s="2">
        <v>2</v>
      </c>
      <c r="BU150" s="5">
        <f t="shared" si="4"/>
        <v>6.4102563860000003E-2</v>
      </c>
      <c r="BV150" s="5">
        <f t="shared" si="4"/>
        <v>0</v>
      </c>
      <c r="BW150" s="5">
        <f t="shared" si="4"/>
        <v>-5.1282054190000008E-3</v>
      </c>
      <c r="BX150" s="2">
        <v>0.85799999999999998</v>
      </c>
      <c r="BY150" s="2">
        <v>-95.847099299999996</v>
      </c>
      <c r="BZ150" s="2">
        <v>0.90600000000000003</v>
      </c>
      <c r="CA150" s="2">
        <v>19.440999999999999</v>
      </c>
    </row>
    <row r="151" spans="1:79" x14ac:dyDescent="0.15">
      <c r="A151" s="107">
        <v>44</v>
      </c>
      <c r="B151" s="108">
        <v>40035</v>
      </c>
      <c r="C151" s="109">
        <v>2009</v>
      </c>
      <c r="D151" s="110">
        <f>_xlfn.XLOOKUP(AP151,'Sentiment index'!$E$2:$E$169,'Sentiment index'!$A$2:$A$169)</f>
        <v>2.0308199999999998E-2</v>
      </c>
      <c r="E151" s="111">
        <v>13.929514587362524</v>
      </c>
      <c r="F151" s="112">
        <f>(AW151-BT151)/BT151</f>
        <v>6.2500000000000056E-2</v>
      </c>
      <c r="G151" s="113">
        <v>11</v>
      </c>
      <c r="H151" s="111">
        <v>8.2508700000000008</v>
      </c>
      <c r="I151" s="114">
        <f>IF(AH151="NOK",AG151, IF(AH151="EUR", _xlfn.XLOOKUP(C151,'Exchange rates'!$A$3:$A$16,'Exchange rates'!$B$3:$B$16)*AG151,IF(AH151="SEK", _xlfn.XLOOKUP(C151,'Exchange rates'!$A$3:$A$16,'Exchange rates'!$C$3:$C$16)*Dataset!AG151,_xlfn.XLOOKUP(Dataset!C151,'Exchange rates'!$A$3:$A$16,'Exchange rates'!$D$3:$D$16)*Dataset!AG151)))</f>
        <v>1.3174224000000001</v>
      </c>
      <c r="J151" s="115">
        <f t="shared" si="5"/>
        <v>4.4600000000000056E-2</v>
      </c>
      <c r="K151" s="112">
        <f>IF(AU151="NORWAY",_xlfn.XLOOKUP(B151,'Oslo OBX Historical Data'!$A$2:$A$3477,'Oslo OBX Historical Data'!$G$2:$G$3477),IF(AU151="FINLAND",_xlfn.XLOOKUP(B151,'OMX Helsinki Historical Data'!$A$2:$A$3479,'OMX Helsinki Historical Data'!$G$2:$G$3479),IF(AU151="DENMARK",_xlfn.XLOOKUP(B151,'OMX Copenhagen All shares Histo'!$A$2:$A$3461,'OMX Copenhagen All shares Histo'!$G$2:$G$3461),_xlfn.XLOOKUP(Dataset!B151,'OMX Stockholm Historical Data'!$A$2:$A$3477,'OMX Stockholm Historical Data'!$G$2:$G$3477))))</f>
        <v>1.7899999999999999E-2</v>
      </c>
      <c r="L151" s="116">
        <v>0</v>
      </c>
      <c r="M151" s="116">
        <f>IF($AI151=M$1,1,0)</f>
        <v>0</v>
      </c>
      <c r="N151" s="116">
        <f>IF($AI151=N$1,1,0)</f>
        <v>0</v>
      </c>
      <c r="O151" s="116">
        <f>IF($AI151=O$1,1,0)</f>
        <v>0</v>
      </c>
      <c r="P151" s="116">
        <f>IF($AI151=P$1,1,0)</f>
        <v>0</v>
      </c>
      <c r="Q151" s="116">
        <f>IF($AI151=Q$1,1,0)</f>
        <v>1</v>
      </c>
      <c r="R151" s="116">
        <f>IF($AI151=R$1,1,0)</f>
        <v>0</v>
      </c>
      <c r="S151" s="116">
        <f>IF($AI151=S$1,1,0)</f>
        <v>0</v>
      </c>
      <c r="T151" s="39">
        <f>IF($AI151=T$1,1,0)</f>
        <v>0</v>
      </c>
      <c r="AG151" s="4">
        <v>1.6</v>
      </c>
      <c r="AH151" t="str">
        <f>IF(AU151="NORWAY","NOK",IF(AU151="FINLAND","EUR",IF(AU151="SWEDEN","SEK","DKK")))</f>
        <v>SEK</v>
      </c>
      <c r="AI151" t="s">
        <v>32</v>
      </c>
      <c r="AN151" t="str">
        <f>IF(D151&gt;=0,"1","0")</f>
        <v>1</v>
      </c>
      <c r="AO151" s="5">
        <f>IF(AX151&lt;&gt;"",G151/H151,"")</f>
        <v>1.333192742098712</v>
      </c>
      <c r="AP151">
        <f>A151-1</f>
        <v>43</v>
      </c>
      <c r="AS151">
        <f>_xlfn.XLOOKUP(C151,'Company age'!$A$2:$A$15,'Company age'!$B$2:$B$15)</f>
        <v>15</v>
      </c>
      <c r="AU151" t="s">
        <v>80</v>
      </c>
      <c r="AW151" s="3">
        <f>BT151*(1+BV151)</f>
        <v>1.7000000000000002</v>
      </c>
      <c r="AX151">
        <v>11</v>
      </c>
      <c r="BH151" s="2">
        <v>6.25</v>
      </c>
      <c r="BI151" s="2">
        <v>6.25</v>
      </c>
      <c r="BJ151" s="2">
        <v>6.25</v>
      </c>
      <c r="BL151" t="s">
        <v>1933</v>
      </c>
      <c r="BM151" t="s">
        <v>1934</v>
      </c>
      <c r="BN151" t="s">
        <v>80</v>
      </c>
      <c r="BO151" t="s">
        <v>32</v>
      </c>
      <c r="BP151" t="s">
        <v>25</v>
      </c>
      <c r="BQ151" t="s">
        <v>54</v>
      </c>
      <c r="BR151" t="s">
        <v>27</v>
      </c>
      <c r="BS151" s="4">
        <v>8.2508700000000008</v>
      </c>
      <c r="BT151" s="4">
        <v>1.6</v>
      </c>
      <c r="BU151" s="5">
        <f t="shared" si="4"/>
        <v>6.25E-2</v>
      </c>
      <c r="BV151" s="5">
        <f t="shared" si="4"/>
        <v>6.25E-2</v>
      </c>
      <c r="BW151" s="5">
        <f t="shared" si="4"/>
        <v>6.25E-2</v>
      </c>
      <c r="BX151" s="4"/>
      <c r="BY151" s="4"/>
      <c r="BZ151" s="4"/>
      <c r="CA151" s="4">
        <v>0</v>
      </c>
    </row>
    <row r="152" spans="1:79" x14ac:dyDescent="0.15">
      <c r="A152" s="107">
        <v>48</v>
      </c>
      <c r="B152" s="108">
        <v>40148</v>
      </c>
      <c r="C152" s="109">
        <v>2009</v>
      </c>
      <c r="D152" s="110">
        <f>_xlfn.XLOOKUP(AP152,'Sentiment index'!$E$2:$E$169,'Sentiment index'!$A$2:$A$169)</f>
        <v>-0.56489129999999999</v>
      </c>
      <c r="E152" s="111">
        <v>14.347739403933698</v>
      </c>
      <c r="F152" s="112">
        <f>(AW152-BT152)/BT152</f>
        <v>1.2857142639999999</v>
      </c>
      <c r="G152" s="113">
        <v>873</v>
      </c>
      <c r="H152" s="111">
        <v>344.56</v>
      </c>
      <c r="I152" s="114">
        <f>IF(AH152="NOK",AG152, IF(AH152="EUR", _xlfn.XLOOKUP(C152,'Exchange rates'!$A$3:$A$16,'Exchange rates'!$B$3:$B$16)*AG152,IF(AH152="SEK", _xlfn.XLOOKUP(C152,'Exchange rates'!$A$3:$A$16,'Exchange rates'!$C$3:$C$16)*Dataset!AG152,_xlfn.XLOOKUP(Dataset!C152,'Exchange rates'!$A$3:$A$16,'Exchange rates'!$D$3:$D$16)*Dataset!AG152)))</f>
        <v>11.745730000000002</v>
      </c>
      <c r="J152" s="115">
        <f t="shared" si="5"/>
        <v>1.2875142639999999</v>
      </c>
      <c r="K152" s="112">
        <f>IF(AU152="NORWAY",_xlfn.XLOOKUP(B152,'Oslo OBX Historical Data'!$A$2:$A$3477,'Oslo OBX Historical Data'!$G$2:$G$3477),IF(AU152="FINLAND",_xlfn.XLOOKUP(B152,'OMX Helsinki Historical Data'!$A$2:$A$3479,'OMX Helsinki Historical Data'!$G$2:$G$3479),IF(AU152="DENMARK",_xlfn.XLOOKUP(B152,'OMX Copenhagen All shares Histo'!$A$2:$A$3461,'OMX Copenhagen All shares Histo'!$G$2:$G$3461),_xlfn.XLOOKUP(Dataset!B152,'OMX Stockholm Historical Data'!$A$2:$A$3477,'OMX Stockholm Historical Data'!$G$2:$G$3477))))</f>
        <v>-1.8E-3</v>
      </c>
      <c r="L152" s="116">
        <v>0</v>
      </c>
      <c r="M152" s="116">
        <f>IF($AI152=M$1,1,0)</f>
        <v>0</v>
      </c>
      <c r="N152" s="116">
        <f>IF($AI152=N$1,1,0)</f>
        <v>0</v>
      </c>
      <c r="O152" s="116">
        <f>IF($AI152=O$1,1,0)</f>
        <v>0</v>
      </c>
      <c r="P152" s="116">
        <f>IF($AI152=P$1,1,0)</f>
        <v>1</v>
      </c>
      <c r="Q152" s="116">
        <f>IF($AI152=Q$1,1,0)</f>
        <v>0</v>
      </c>
      <c r="R152" s="116">
        <f>IF($AI152=R$1,1,0)</f>
        <v>0</v>
      </c>
      <c r="S152" s="116">
        <f>IF($AI152=S$1,1,0)</f>
        <v>0</v>
      </c>
      <c r="T152" s="39">
        <f>IF($AI152=T$1,1,0)</f>
        <v>0</v>
      </c>
      <c r="AG152" s="4">
        <v>10</v>
      </c>
      <c r="AH152" t="str">
        <f>IF(AU152="NORWAY","NOK",IF(AU152="FINLAND","EUR",IF(AU152="SWEDEN","SEK","DKK")))</f>
        <v>DKK</v>
      </c>
      <c r="AI152" t="s">
        <v>38</v>
      </c>
      <c r="AN152" t="str">
        <f>IF(D152&gt;=0,"1","0")</f>
        <v>0</v>
      </c>
      <c r="AO152" s="5">
        <f>IF(AX152&lt;&gt;"",G152/H152,"")</f>
        <v>2.5336661249129326</v>
      </c>
      <c r="AP152">
        <f>A152-1</f>
        <v>47</v>
      </c>
      <c r="AS152">
        <f>_xlfn.XLOOKUP(C152,'Company age'!$A$2:$A$15,'Company age'!$B$2:$B$15)</f>
        <v>15</v>
      </c>
      <c r="AU152" t="s">
        <v>23</v>
      </c>
      <c r="AW152" s="3">
        <f>BT152*(1+BV152)</f>
        <v>22.857142639999999</v>
      </c>
      <c r="AX152">
        <v>873</v>
      </c>
      <c r="BH152" s="2">
        <v>200</v>
      </c>
      <c r="BI152" s="2">
        <v>128.57142640000001</v>
      </c>
      <c r="BJ152" s="2"/>
      <c r="BL152" t="s">
        <v>832</v>
      </c>
      <c r="BM152" t="s">
        <v>833</v>
      </c>
      <c r="BN152" t="s">
        <v>23</v>
      </c>
      <c r="BO152" t="s">
        <v>38</v>
      </c>
      <c r="BP152" t="s">
        <v>25</v>
      </c>
      <c r="BQ152" t="s">
        <v>75</v>
      </c>
      <c r="BR152" t="s">
        <v>27</v>
      </c>
      <c r="BS152" s="4">
        <v>344.56</v>
      </c>
      <c r="BT152" s="4">
        <v>10</v>
      </c>
      <c r="BU152" s="5">
        <f t="shared" si="4"/>
        <v>2</v>
      </c>
      <c r="BV152" s="5">
        <f t="shared" si="4"/>
        <v>1.2857142640000001</v>
      </c>
      <c r="BW152" s="5">
        <f t="shared" si="4"/>
        <v>0</v>
      </c>
      <c r="BX152" s="4"/>
      <c r="BY152" s="4"/>
      <c r="BZ152" s="4"/>
      <c r="CA152" s="4">
        <v>0</v>
      </c>
    </row>
    <row r="153" spans="1:79" x14ac:dyDescent="0.15">
      <c r="A153" s="107">
        <v>50</v>
      </c>
      <c r="B153" s="108">
        <v>40214</v>
      </c>
      <c r="C153" s="109">
        <v>2010</v>
      </c>
      <c r="D153" s="110">
        <f>_xlfn.XLOOKUP(AP153,'Sentiment index'!$E$2:$E$169,'Sentiment index'!$A$2:$A$169)</f>
        <v>-0.46304830000000002</v>
      </c>
      <c r="E153" s="111">
        <v>8.302722337553508</v>
      </c>
      <c r="F153" s="112">
        <f>(AW153-BT153)/BT153</f>
        <v>4.5454545019999855E-2</v>
      </c>
      <c r="G153" s="113">
        <v>2</v>
      </c>
      <c r="H153" s="114">
        <v>320.30599999999998</v>
      </c>
      <c r="I153" s="114">
        <f>IF(AH153="NOK",AG153, IF(AH153="EUR", _xlfn.XLOOKUP(C153,'Exchange rates'!$A$3:$A$16,'Exchange rates'!$B$3:$B$16)*AG153,IF(AH153="SEK", _xlfn.XLOOKUP(C153,'Exchange rates'!$A$3:$A$16,'Exchange rates'!$C$3:$C$16)*Dataset!AG153,_xlfn.XLOOKUP(Dataset!C153,'Exchange rates'!$A$3:$A$16,'Exchange rates'!$D$3:$D$16)*Dataset!AG153)))</f>
        <v>26.5</v>
      </c>
      <c r="J153" s="115">
        <f t="shared" si="5"/>
        <v>7.7154545019999854E-2</v>
      </c>
      <c r="K153" s="112">
        <f>IF(AU153="NORWAY",_xlfn.XLOOKUP(B153,'Oslo OBX Historical Data'!$A$2:$A$3477,'Oslo OBX Historical Data'!$G$2:$G$3477),IF(AU153="FINLAND",_xlfn.XLOOKUP(B153,'OMX Helsinki Historical Data'!$A$2:$A$3479,'OMX Helsinki Historical Data'!$G$2:$G$3479),IF(AU153="DENMARK",_xlfn.XLOOKUP(B153,'OMX Copenhagen All shares Histo'!$A$2:$A$3461,'OMX Copenhagen All shares Histo'!$G$2:$G$3461),_xlfn.XLOOKUP(Dataset!B153,'OMX Stockholm Historical Data'!$A$2:$A$3477,'OMX Stockholm Historical Data'!$G$2:$G$3477))))</f>
        <v>-3.1699999999999999E-2</v>
      </c>
      <c r="L153" s="116">
        <v>1</v>
      </c>
      <c r="M153" s="116">
        <f>IF($AI153=M$1,1,0)</f>
        <v>1</v>
      </c>
      <c r="N153" s="116">
        <f>IF($AI153=N$1,1,0)</f>
        <v>0</v>
      </c>
      <c r="O153" s="116">
        <f>IF($AI153=O$1,1,0)</f>
        <v>0</v>
      </c>
      <c r="P153" s="116">
        <f>IF($AI153=P$1,1,0)</f>
        <v>0</v>
      </c>
      <c r="Q153" s="116">
        <f>IF($AI153=Q$1,1,0)</f>
        <v>0</v>
      </c>
      <c r="R153" s="116">
        <f>IF($AI153=R$1,1,0)</f>
        <v>0</v>
      </c>
      <c r="S153" s="116">
        <f>IF($AI153=S$1,1,0)</f>
        <v>0</v>
      </c>
      <c r="T153" s="39">
        <f>IF($AI153=T$1,1,0)</f>
        <v>0</v>
      </c>
      <c r="AG153" s="2">
        <v>26.5</v>
      </c>
      <c r="AH153" t="str">
        <f>IF(AU153="NORWAY","NOK",IF(AU153="FINLAND","EUR",IF(AU153="SWEDEN","SEK","DKK")))</f>
        <v>NOK</v>
      </c>
      <c r="AI153" t="s">
        <v>53</v>
      </c>
      <c r="AN153" t="str">
        <f>IF(D153&gt;=0,"1","0")</f>
        <v>0</v>
      </c>
      <c r="AO153" s="5">
        <f>IF(AX153&lt;&gt;"",G153/H153,"")</f>
        <v>6.2440291471280588E-3</v>
      </c>
      <c r="AP153">
        <f>A153-1</f>
        <v>49</v>
      </c>
      <c r="AS153">
        <f>_xlfn.XLOOKUP(C153,'Company age'!$A$2:$A$15,'Company age'!$B$2:$B$15)</f>
        <v>10</v>
      </c>
      <c r="AU153" t="s">
        <v>44</v>
      </c>
      <c r="AW153" s="3">
        <f>BT153*(1+BV153)</f>
        <v>27.704545443029996</v>
      </c>
      <c r="AX153">
        <v>2</v>
      </c>
      <c r="BH153" s="2">
        <v>5.4545454979999999</v>
      </c>
      <c r="BI153" s="2">
        <v>4.5454545020000001</v>
      </c>
      <c r="BJ153" s="2">
        <v>3.6363637450000001</v>
      </c>
      <c r="BL153" t="s">
        <v>884</v>
      </c>
      <c r="BM153" t="s">
        <v>885</v>
      </c>
      <c r="BN153" t="s">
        <v>44</v>
      </c>
      <c r="BO153" t="s">
        <v>53</v>
      </c>
      <c r="BP153" t="s">
        <v>25</v>
      </c>
      <c r="BQ153" t="s">
        <v>54</v>
      </c>
      <c r="BR153" t="s">
        <v>27</v>
      </c>
      <c r="BS153" s="2">
        <v>320.30599999999998</v>
      </c>
      <c r="BT153" s="2">
        <v>26.5</v>
      </c>
      <c r="BU153" s="5">
        <f t="shared" si="4"/>
        <v>5.4545454979999998E-2</v>
      </c>
      <c r="BV153" s="5">
        <f t="shared" si="4"/>
        <v>4.5454545020000001E-2</v>
      </c>
      <c r="BW153" s="5">
        <f t="shared" si="4"/>
        <v>3.636363745E-2</v>
      </c>
      <c r="BX153" s="2">
        <v>2.5</v>
      </c>
      <c r="BY153" s="2">
        <v>-89.542648319999998</v>
      </c>
      <c r="BZ153" s="2">
        <v>2.5499999999999998</v>
      </c>
      <c r="CA153" s="2">
        <v>0</v>
      </c>
    </row>
    <row r="154" spans="1:79" x14ac:dyDescent="0.15">
      <c r="A154" s="107">
        <v>51</v>
      </c>
      <c r="B154" s="108">
        <v>40239</v>
      </c>
      <c r="C154" s="109">
        <v>2010</v>
      </c>
      <c r="D154" s="110">
        <f>_xlfn.XLOOKUP(AP154,'Sentiment index'!$E$2:$E$169,'Sentiment index'!$A$2:$A$169)</f>
        <v>-0.66322170000000003</v>
      </c>
      <c r="E154" s="111">
        <v>10.963474525795965</v>
      </c>
      <c r="F154" s="112">
        <f>(AW154-BT154)/BT154</f>
        <v>0.18181818009999998</v>
      </c>
      <c r="G154" s="113">
        <v>1055.4625417095842</v>
      </c>
      <c r="H154" s="114">
        <v>1.6529</v>
      </c>
      <c r="I154" s="114">
        <f>IF(AH154="NOK",AG154, IF(AH154="EUR", _xlfn.XLOOKUP(C154,'Exchange rates'!$A$3:$A$16,'Exchange rates'!$B$3:$B$16)*AG154,IF(AH154="SEK", _xlfn.XLOOKUP(C154,'Exchange rates'!$A$3:$A$16,'Exchange rates'!$C$3:$C$16)*Dataset!AG154,_xlfn.XLOOKUP(Dataset!C154,'Exchange rates'!$A$3:$A$16,'Exchange rates'!$D$3:$D$16)*Dataset!AG154)))</f>
        <v>1.5113232000000001</v>
      </c>
      <c r="J154" s="115">
        <f t="shared" si="5"/>
        <v>0.16301818009999997</v>
      </c>
      <c r="K154" s="112">
        <f>IF(AU154="NORWAY",_xlfn.XLOOKUP(B154,'Oslo OBX Historical Data'!$A$2:$A$3477,'Oslo OBX Historical Data'!$G$2:$G$3477),IF(AU154="FINLAND",_xlfn.XLOOKUP(B154,'OMX Helsinki Historical Data'!$A$2:$A$3479,'OMX Helsinki Historical Data'!$G$2:$G$3479),IF(AU154="DENMARK",_xlfn.XLOOKUP(B154,'OMX Copenhagen All shares Histo'!$A$2:$A$3461,'OMX Copenhagen All shares Histo'!$G$2:$G$3461),_xlfn.XLOOKUP(Dataset!B154,'OMX Stockholm Historical Data'!$A$2:$A$3477,'OMX Stockholm Historical Data'!$G$2:$G$3477))))</f>
        <v>1.8800000000000001E-2</v>
      </c>
      <c r="L154" s="116">
        <v>1</v>
      </c>
      <c r="M154" s="116">
        <f>IF($AI154=M$1,1,0)</f>
        <v>0</v>
      </c>
      <c r="N154" s="116">
        <f>IF($AI154=N$1,1,0)</f>
        <v>0</v>
      </c>
      <c r="O154" s="116">
        <f>IF($AI154=O$1,1,0)</f>
        <v>0</v>
      </c>
      <c r="P154" s="116">
        <f>IF($AI154=P$1,1,0)</f>
        <v>1</v>
      </c>
      <c r="Q154" s="116">
        <f>IF($AI154=Q$1,1,0)</f>
        <v>0</v>
      </c>
      <c r="R154" s="116">
        <f>IF($AI154=R$1,1,0)</f>
        <v>0</v>
      </c>
      <c r="S154" s="116">
        <f>IF($AI154=S$1,1,0)</f>
        <v>0</v>
      </c>
      <c r="T154" s="39">
        <f>IF($AI154=T$1,1,0)</f>
        <v>0</v>
      </c>
      <c r="AG154" s="2">
        <v>1.8</v>
      </c>
      <c r="AH154" t="str">
        <f>IF(AU154="NORWAY","NOK",IF(AU154="FINLAND","EUR",IF(AU154="SWEDEN","SEK","DKK")))</f>
        <v>SEK</v>
      </c>
      <c r="AI154" t="s">
        <v>38</v>
      </c>
      <c r="AN154" t="str">
        <f>IF(D154&gt;=0,"1","0")</f>
        <v>0</v>
      </c>
      <c r="AO154" s="5" t="str">
        <f>IF(AX154&lt;&gt;"",G154/H154,"")</f>
        <v/>
      </c>
      <c r="AP154">
        <f>A154-1</f>
        <v>50</v>
      </c>
      <c r="AS154">
        <f>_xlfn.XLOOKUP(C154,'Company age'!$A$2:$A$15,'Company age'!$B$2:$B$15)</f>
        <v>10</v>
      </c>
      <c r="AU154" t="s">
        <v>80</v>
      </c>
      <c r="AW154" s="3">
        <f>BT154*(1+BV154)</f>
        <v>2.12727272418</v>
      </c>
      <c r="BH154" s="2">
        <v>9.5454549790000005</v>
      </c>
      <c r="BI154" s="2">
        <v>18.181818010000001</v>
      </c>
      <c r="BJ154" s="2">
        <v>17.727272030000002</v>
      </c>
      <c r="BL154" t="s">
        <v>2137</v>
      </c>
      <c r="BM154" t="s">
        <v>2138</v>
      </c>
      <c r="BN154" t="s">
        <v>80</v>
      </c>
      <c r="BO154" t="s">
        <v>38</v>
      </c>
      <c r="BP154" t="s">
        <v>25</v>
      </c>
      <c r="BQ154" t="s">
        <v>54</v>
      </c>
      <c r="BR154" t="s">
        <v>27</v>
      </c>
      <c r="BS154" s="2">
        <v>1.6529</v>
      </c>
      <c r="BT154" s="2">
        <v>1.8</v>
      </c>
      <c r="BU154" s="5">
        <f t="shared" si="4"/>
        <v>9.545454979000001E-2</v>
      </c>
      <c r="BV154" s="5">
        <f t="shared" si="4"/>
        <v>0.1818181801</v>
      </c>
      <c r="BW154" s="5">
        <f t="shared" si="4"/>
        <v>0.17727272030000002</v>
      </c>
      <c r="BX154" s="2"/>
      <c r="BY154" s="2"/>
      <c r="BZ154" s="2"/>
      <c r="CA154" s="2">
        <v>0</v>
      </c>
    </row>
    <row r="155" spans="1:79" x14ac:dyDescent="0.15">
      <c r="A155" s="107">
        <v>51</v>
      </c>
      <c r="B155" s="108">
        <v>40261</v>
      </c>
      <c r="C155" s="109">
        <v>2010</v>
      </c>
      <c r="D155" s="110">
        <f>_xlfn.XLOOKUP(AP155,'Sentiment index'!$E$2:$E$169,'Sentiment index'!$A$2:$A$169)</f>
        <v>-0.66322170000000003</v>
      </c>
      <c r="E155" s="111">
        <v>7.4619820808279922</v>
      </c>
      <c r="F155" s="112">
        <f>(AW155-BT155)/BT155</f>
        <v>-0.27789934159999996</v>
      </c>
      <c r="G155" s="113">
        <v>29</v>
      </c>
      <c r="H155" s="114">
        <v>486.63600000000002</v>
      </c>
      <c r="I155" s="114">
        <f>IF(AH155="NOK",AG155, IF(AH155="EUR", _xlfn.XLOOKUP(C155,'Exchange rates'!$A$3:$A$16,'Exchange rates'!$B$3:$B$16)*AG155,IF(AH155="SEK", _xlfn.XLOOKUP(C155,'Exchange rates'!$A$3:$A$16,'Exchange rates'!$C$3:$C$16)*Dataset!AG155,_xlfn.XLOOKUP(Dataset!C155,'Exchange rates'!$A$3:$A$16,'Exchange rates'!$D$3:$D$16)*Dataset!AG155)))</f>
        <v>46.179320000000004</v>
      </c>
      <c r="J155" s="115">
        <f t="shared" si="5"/>
        <v>-0.28579934159999998</v>
      </c>
      <c r="K155" s="112">
        <f>IF(AU155="NORWAY",_xlfn.XLOOKUP(B155,'Oslo OBX Historical Data'!$A$2:$A$3477,'Oslo OBX Historical Data'!$G$2:$G$3477),IF(AU155="FINLAND",_xlfn.XLOOKUP(B155,'OMX Helsinki Historical Data'!$A$2:$A$3479,'OMX Helsinki Historical Data'!$G$2:$G$3479),IF(AU155="DENMARK",_xlfn.XLOOKUP(B155,'OMX Copenhagen All shares Histo'!$A$2:$A$3461,'OMX Copenhagen All shares Histo'!$G$2:$G$3461),_xlfn.XLOOKUP(Dataset!B155,'OMX Stockholm Historical Data'!$A$2:$A$3477,'OMX Stockholm Historical Data'!$G$2:$G$3477))))</f>
        <v>7.9000000000000008E-3</v>
      </c>
      <c r="L155" s="116">
        <v>1</v>
      </c>
      <c r="M155" s="116">
        <f>IF($AI155=M$1,1,0)</f>
        <v>1</v>
      </c>
      <c r="N155" s="116">
        <f>IF($AI155=N$1,1,0)</f>
        <v>0</v>
      </c>
      <c r="O155" s="116">
        <f>IF($AI155=O$1,1,0)</f>
        <v>0</v>
      </c>
      <c r="P155" s="116">
        <f>IF($AI155=P$1,1,0)</f>
        <v>0</v>
      </c>
      <c r="Q155" s="116">
        <f>IF($AI155=Q$1,1,0)</f>
        <v>0</v>
      </c>
      <c r="R155" s="116">
        <f>IF($AI155=R$1,1,0)</f>
        <v>0</v>
      </c>
      <c r="S155" s="116">
        <f>IF($AI155=S$1,1,0)</f>
        <v>0</v>
      </c>
      <c r="T155" s="39">
        <f>IF($AI155=T$1,1,0)</f>
        <v>0</v>
      </c>
      <c r="AG155" s="2">
        <v>55</v>
      </c>
      <c r="AH155" t="str">
        <f>IF(AU155="NORWAY","NOK",IF(AU155="FINLAND","EUR",IF(AU155="SWEDEN","SEK","DKK")))</f>
        <v>SEK</v>
      </c>
      <c r="AI155" t="s">
        <v>53</v>
      </c>
      <c r="AN155" t="str">
        <f>IF(D155&gt;=0,"1","0")</f>
        <v>0</v>
      </c>
      <c r="AO155" s="5">
        <f>IF(AX155&lt;&gt;"",G155/H155,"")</f>
        <v>5.9592796258394365E-2</v>
      </c>
      <c r="AP155">
        <f>A155-1</f>
        <v>50</v>
      </c>
      <c r="AS155">
        <f>_xlfn.XLOOKUP(C155,'Company age'!$A$2:$A$15,'Company age'!$B$2:$B$15)</f>
        <v>10</v>
      </c>
      <c r="AU155" t="s">
        <v>80</v>
      </c>
      <c r="AW155" s="3">
        <f>BT155*(1+BV155)</f>
        <v>39.715536212000004</v>
      </c>
      <c r="AX155">
        <v>29</v>
      </c>
      <c r="BH155" s="2">
        <v>-7.0021882059999996</v>
      </c>
      <c r="BI155" s="2">
        <v>-27.789934160000001</v>
      </c>
      <c r="BJ155" s="2">
        <v>-8.8256750109999995</v>
      </c>
      <c r="BL155" t="s">
        <v>729</v>
      </c>
      <c r="BM155" t="s">
        <v>730</v>
      </c>
      <c r="BN155" t="s">
        <v>80</v>
      </c>
      <c r="BO155" t="s">
        <v>53</v>
      </c>
      <c r="BP155" t="s">
        <v>25</v>
      </c>
      <c r="BQ155" t="s">
        <v>54</v>
      </c>
      <c r="BR155" t="s">
        <v>27</v>
      </c>
      <c r="BS155" s="2">
        <v>486.63600000000002</v>
      </c>
      <c r="BT155" s="2">
        <v>55</v>
      </c>
      <c r="BU155" s="5">
        <f t="shared" si="4"/>
        <v>-7.0021882059999999E-2</v>
      </c>
      <c r="BV155" s="5">
        <f t="shared" si="4"/>
        <v>-0.27789934160000002</v>
      </c>
      <c r="BW155" s="5">
        <f t="shared" si="4"/>
        <v>-8.825675010999999E-2</v>
      </c>
      <c r="BX155" s="2">
        <v>46.95</v>
      </c>
      <c r="BY155" s="2">
        <v>-14.63636398</v>
      </c>
      <c r="BZ155" s="2">
        <v>47.25</v>
      </c>
      <c r="CA155" s="2">
        <v>0</v>
      </c>
    </row>
    <row r="156" spans="1:79" x14ac:dyDescent="0.15">
      <c r="A156" s="107">
        <v>51</v>
      </c>
      <c r="B156" s="108">
        <v>40266</v>
      </c>
      <c r="C156" s="109">
        <v>2010</v>
      </c>
      <c r="D156" s="110">
        <f>_xlfn.XLOOKUP(AP156,'Sentiment index'!$E$2:$E$169,'Sentiment index'!$A$2:$A$169)</f>
        <v>-0.66322170000000003</v>
      </c>
      <c r="E156" s="111">
        <v>10.948030950154946</v>
      </c>
      <c r="F156" s="112">
        <f>(AW156-BT156)/BT156</f>
        <v>0</v>
      </c>
      <c r="G156" s="113">
        <v>51</v>
      </c>
      <c r="H156" s="114">
        <v>2.4446599999999998</v>
      </c>
      <c r="I156" s="114">
        <f>IF(AH156="NOK",AG156, IF(AH156="EUR", _xlfn.XLOOKUP(C156,'Exchange rates'!$A$3:$A$16,'Exchange rates'!$B$3:$B$16)*AG156,IF(AH156="SEK", _xlfn.XLOOKUP(C156,'Exchange rates'!$A$3:$A$16,'Exchange rates'!$C$3:$C$16)*Dataset!AG156,_xlfn.XLOOKUP(Dataset!C156,'Exchange rates'!$A$3:$A$16,'Exchange rates'!$D$3:$D$16)*Dataset!AG156)))</f>
        <v>3.3584960000000001</v>
      </c>
      <c r="J156" s="115">
        <f t="shared" si="5"/>
        <v>3.3999999999999998E-3</v>
      </c>
      <c r="K156" s="112">
        <f>IF(AU156="NORWAY",_xlfn.XLOOKUP(B156,'Oslo OBX Historical Data'!$A$2:$A$3477,'Oslo OBX Historical Data'!$G$2:$G$3477),IF(AU156="FINLAND",_xlfn.XLOOKUP(B156,'OMX Helsinki Historical Data'!$A$2:$A$3479,'OMX Helsinki Historical Data'!$G$2:$G$3479),IF(AU156="DENMARK",_xlfn.XLOOKUP(B156,'OMX Copenhagen All shares Histo'!$A$2:$A$3461,'OMX Copenhagen All shares Histo'!$G$2:$G$3461),_xlfn.XLOOKUP(Dataset!B156,'OMX Stockholm Historical Data'!$A$2:$A$3477,'OMX Stockholm Historical Data'!$G$2:$G$3477))))</f>
        <v>-3.3999999999999998E-3</v>
      </c>
      <c r="L156" s="116">
        <v>1</v>
      </c>
      <c r="M156" s="116">
        <f>IF($AI156=M$1,1,0)</f>
        <v>0</v>
      </c>
      <c r="N156" s="116">
        <f>IF($AI156=N$1,1,0)</f>
        <v>0</v>
      </c>
      <c r="O156" s="116">
        <f>IF($AI156=O$1,1,0)</f>
        <v>0</v>
      </c>
      <c r="P156" s="116">
        <f>IF($AI156=P$1,1,0)</f>
        <v>1</v>
      </c>
      <c r="Q156" s="116">
        <f>IF($AI156=Q$1,1,0)</f>
        <v>0</v>
      </c>
      <c r="R156" s="116">
        <f>IF($AI156=R$1,1,0)</f>
        <v>0</v>
      </c>
      <c r="S156" s="116">
        <f>IF($AI156=S$1,1,0)</f>
        <v>0</v>
      </c>
      <c r="T156" s="39">
        <f>IF($AI156=T$1,1,0)</f>
        <v>0</v>
      </c>
      <c r="AG156" s="2">
        <v>4</v>
      </c>
      <c r="AH156" t="str">
        <f>IF(AU156="NORWAY","NOK",IF(AU156="FINLAND","EUR",IF(AU156="SWEDEN","SEK","DKK")))</f>
        <v>SEK</v>
      </c>
      <c r="AI156" t="s">
        <v>38</v>
      </c>
      <c r="AN156" t="str">
        <f>IF(D156&gt;=0,"1","0")</f>
        <v>0</v>
      </c>
      <c r="AO156" s="5">
        <f>IF(AX156&lt;&gt;"",G156/H156,"")</f>
        <v>20.861796732469955</v>
      </c>
      <c r="AP156">
        <f>A156-1</f>
        <v>50</v>
      </c>
      <c r="AS156">
        <f>_xlfn.XLOOKUP(C156,'Company age'!$A$2:$A$15,'Company age'!$B$2:$B$15)</f>
        <v>10</v>
      </c>
      <c r="AU156" t="s">
        <v>80</v>
      </c>
      <c r="AW156" s="3">
        <f>BT156*(1+BV156)</f>
        <v>4</v>
      </c>
      <c r="AX156">
        <v>51</v>
      </c>
      <c r="BH156" s="2">
        <v>-4.0816326140000001</v>
      </c>
      <c r="BI156" s="2">
        <v>0</v>
      </c>
      <c r="BJ156" s="2">
        <v>-0.81632655860000003</v>
      </c>
      <c r="BL156" t="s">
        <v>2130</v>
      </c>
      <c r="BM156" t="s">
        <v>2131</v>
      </c>
      <c r="BN156" t="s">
        <v>80</v>
      </c>
      <c r="BO156" t="s">
        <v>38</v>
      </c>
      <c r="BP156" t="s">
        <v>25</v>
      </c>
      <c r="BQ156" t="s">
        <v>54</v>
      </c>
      <c r="BR156" t="s">
        <v>27</v>
      </c>
      <c r="BS156" s="2">
        <v>2.4446599999999998</v>
      </c>
      <c r="BT156" s="2">
        <v>4</v>
      </c>
      <c r="BU156" s="5">
        <f t="shared" si="4"/>
        <v>-4.0816326139999998E-2</v>
      </c>
      <c r="BV156" s="5">
        <f t="shared" si="4"/>
        <v>0</v>
      </c>
      <c r="BW156" s="5">
        <f t="shared" si="4"/>
        <v>-8.1632655859999997E-3</v>
      </c>
      <c r="BX156" s="2"/>
      <c r="BY156" s="2"/>
      <c r="BZ156" s="2"/>
      <c r="CA156" s="2">
        <v>0</v>
      </c>
    </row>
    <row r="157" spans="1:79" x14ac:dyDescent="0.15">
      <c r="A157" s="107">
        <v>51</v>
      </c>
      <c r="B157" s="108">
        <v>40267</v>
      </c>
      <c r="C157" s="109">
        <v>2010</v>
      </c>
      <c r="D157" s="110">
        <f>_xlfn.XLOOKUP(AP157,'Sentiment index'!$E$2:$E$169,'Sentiment index'!$A$2:$A$169)</f>
        <v>-0.66322170000000003</v>
      </c>
      <c r="E157" s="111">
        <v>9.3549713382967283</v>
      </c>
      <c r="F157" s="112">
        <f>(AW157-BT157)/BT157</f>
        <v>5.000002860999999E-2</v>
      </c>
      <c r="G157" s="113">
        <v>1581.0891213722348</v>
      </c>
      <c r="H157" s="114">
        <v>150</v>
      </c>
      <c r="I157" s="114">
        <f>IF(AH157="NOK",AG157, IF(AH157="EUR", _xlfn.XLOOKUP(C157,'Exchange rates'!$A$3:$A$16,'Exchange rates'!$B$3:$B$16)*AG157,IF(AH157="SEK", _xlfn.XLOOKUP(C157,'Exchange rates'!$A$3:$A$16,'Exchange rates'!$C$3:$C$16)*Dataset!AG157,_xlfn.XLOOKUP(Dataset!C157,'Exchange rates'!$A$3:$A$16,'Exchange rates'!$D$3:$D$16)*Dataset!AG157)))</f>
        <v>25</v>
      </c>
      <c r="J157" s="115">
        <f t="shared" si="5"/>
        <v>4.7500028609999988E-2</v>
      </c>
      <c r="K157" s="112">
        <f>IF(AU157="NORWAY",_xlfn.XLOOKUP(B157,'Oslo OBX Historical Data'!$A$2:$A$3477,'Oslo OBX Historical Data'!$G$2:$G$3477),IF(AU157="FINLAND",_xlfn.XLOOKUP(B157,'OMX Helsinki Historical Data'!$A$2:$A$3479,'OMX Helsinki Historical Data'!$G$2:$G$3479),IF(AU157="DENMARK",_xlfn.XLOOKUP(B157,'OMX Copenhagen All shares Histo'!$A$2:$A$3461,'OMX Copenhagen All shares Histo'!$G$2:$G$3461),_xlfn.XLOOKUP(Dataset!B157,'OMX Stockholm Historical Data'!$A$2:$A$3477,'OMX Stockholm Historical Data'!$G$2:$G$3477))))</f>
        <v>2.5000000000000001E-3</v>
      </c>
      <c r="L157" s="116">
        <v>1</v>
      </c>
      <c r="M157" s="116">
        <f>IF($AI157=M$1,1,0)</f>
        <v>0</v>
      </c>
      <c r="N157" s="116">
        <f>IF($AI157=N$1,1,0)</f>
        <v>1</v>
      </c>
      <c r="O157" s="116">
        <f>IF($AI157=O$1,1,0)</f>
        <v>0</v>
      </c>
      <c r="P157" s="116">
        <f>IF($AI157=P$1,1,0)</f>
        <v>0</v>
      </c>
      <c r="Q157" s="116">
        <f>IF($AI157=Q$1,1,0)</f>
        <v>0</v>
      </c>
      <c r="R157" s="116">
        <f>IF($AI157=R$1,1,0)</f>
        <v>0</v>
      </c>
      <c r="S157" s="116">
        <f>IF($AI157=S$1,1,0)</f>
        <v>0</v>
      </c>
      <c r="T157" s="39">
        <f>IF($AI157=T$1,1,0)</f>
        <v>0</v>
      </c>
      <c r="AG157" s="2">
        <v>25</v>
      </c>
      <c r="AH157" t="str">
        <f>IF(AU157="NORWAY","NOK",IF(AU157="FINLAND","EUR",IF(AU157="SWEDEN","SEK","DKK")))</f>
        <v>NOK</v>
      </c>
      <c r="AI157" t="s">
        <v>96</v>
      </c>
      <c r="AN157" t="str">
        <f>IF(D157&gt;=0,"1","0")</f>
        <v>0</v>
      </c>
      <c r="AO157" s="5" t="str">
        <f>IF(AX157&lt;&gt;"",G157/H157,"")</f>
        <v/>
      </c>
      <c r="AP157">
        <f>A157-1</f>
        <v>50</v>
      </c>
      <c r="AS157">
        <f>_xlfn.XLOOKUP(C157,'Company age'!$A$2:$A$15,'Company age'!$B$2:$B$15)</f>
        <v>10</v>
      </c>
      <c r="AU157" t="s">
        <v>44</v>
      </c>
      <c r="AW157" s="3">
        <f>BT157*(1+BV157)</f>
        <v>26.25000071525</v>
      </c>
      <c r="BH157" s="2">
        <v>2.64909545E-6</v>
      </c>
      <c r="BI157" s="2">
        <v>5.0000028609999996</v>
      </c>
      <c r="BJ157" s="2">
        <v>1.388891578</v>
      </c>
      <c r="BL157" t="s">
        <v>1097</v>
      </c>
      <c r="BM157" t="s">
        <v>1098</v>
      </c>
      <c r="BN157" t="s">
        <v>44</v>
      </c>
      <c r="BO157" t="s">
        <v>96</v>
      </c>
      <c r="BP157" t="s">
        <v>25</v>
      </c>
      <c r="BQ157" t="s">
        <v>54</v>
      </c>
      <c r="BR157" t="s">
        <v>27</v>
      </c>
      <c r="BS157" s="2">
        <v>150</v>
      </c>
      <c r="BT157" s="2">
        <v>25</v>
      </c>
      <c r="BU157" s="5">
        <f t="shared" si="4"/>
        <v>2.6490954499999999E-8</v>
      </c>
      <c r="BV157" s="5">
        <f t="shared" si="4"/>
        <v>5.0000028609999997E-2</v>
      </c>
      <c r="BW157" s="5">
        <f t="shared" si="4"/>
        <v>1.388891578E-2</v>
      </c>
      <c r="BX157" s="2"/>
      <c r="BY157" s="2"/>
      <c r="BZ157" s="2"/>
      <c r="CA157" s="2">
        <v>18.155000000000001</v>
      </c>
    </row>
    <row r="158" spans="1:79" x14ac:dyDescent="0.15">
      <c r="A158" s="107">
        <v>52</v>
      </c>
      <c r="B158" s="108">
        <v>40269</v>
      </c>
      <c r="C158" s="109">
        <v>2010</v>
      </c>
      <c r="D158" s="110">
        <f>_xlfn.XLOOKUP(AP158,'Sentiment index'!$E$2:$E$169,'Sentiment index'!$A$2:$A$169)</f>
        <v>-0.66439219999999999</v>
      </c>
      <c r="E158" s="111">
        <v>11.530146094177528</v>
      </c>
      <c r="F158" s="112">
        <f>(AW158-BT158)/BT158</f>
        <v>-3.448275923999944E-3</v>
      </c>
      <c r="G158" s="113">
        <v>4</v>
      </c>
      <c r="H158" s="114">
        <v>8.0696399999999997</v>
      </c>
      <c r="I158" s="114">
        <f>IF(AH158="NOK",AG158, IF(AH158="EUR", _xlfn.XLOOKUP(C158,'Exchange rates'!$A$3:$A$16,'Exchange rates'!$B$3:$B$16)*AG158,IF(AH158="SEK", _xlfn.XLOOKUP(C158,'Exchange rates'!$A$3:$A$16,'Exchange rates'!$C$3:$C$16)*Dataset!AG158,_xlfn.XLOOKUP(Dataset!C158,'Exchange rates'!$A$3:$A$16,'Exchange rates'!$D$3:$D$16)*Dataset!AG158)))</f>
        <v>5.2476500000000001</v>
      </c>
      <c r="J158" s="115">
        <f t="shared" si="5"/>
        <v>-1.2482759239999439E-3</v>
      </c>
      <c r="K158" s="112">
        <f>IF(AU158="NORWAY",_xlfn.XLOOKUP(B158,'Oslo OBX Historical Data'!$A$2:$A$3477,'Oslo OBX Historical Data'!$G$2:$G$3477),IF(AU158="FINLAND",_xlfn.XLOOKUP(B158,'OMX Helsinki Historical Data'!$A$2:$A$3479,'OMX Helsinki Historical Data'!$G$2:$G$3479),IF(AU158="DENMARK",_xlfn.XLOOKUP(B158,'OMX Copenhagen All shares Histo'!$A$2:$A$3461,'OMX Copenhagen All shares Histo'!$G$2:$G$3461),_xlfn.XLOOKUP(Dataset!B158,'OMX Stockholm Historical Data'!$A$2:$A$3477,'OMX Stockholm Historical Data'!$G$2:$G$3477))))</f>
        <v>-2.2000000000000001E-3</v>
      </c>
      <c r="L158" s="116">
        <v>1</v>
      </c>
      <c r="M158" s="116">
        <f>IF($AI158=M$1,1,0)</f>
        <v>0</v>
      </c>
      <c r="N158" s="116">
        <f>IF($AI158=N$1,1,0)</f>
        <v>0</v>
      </c>
      <c r="O158" s="116">
        <f>IF($AI158=O$1,1,0)</f>
        <v>0</v>
      </c>
      <c r="P158" s="116">
        <f>IF($AI158=P$1,1,0)</f>
        <v>1</v>
      </c>
      <c r="Q158" s="116">
        <f>IF($AI158=Q$1,1,0)</f>
        <v>0</v>
      </c>
      <c r="R158" s="116">
        <f>IF($AI158=R$1,1,0)</f>
        <v>0</v>
      </c>
      <c r="S158" s="116">
        <f>IF($AI158=S$1,1,0)</f>
        <v>0</v>
      </c>
      <c r="T158" s="39">
        <f>IF($AI158=T$1,1,0)</f>
        <v>0</v>
      </c>
      <c r="AG158" s="2">
        <v>6.25</v>
      </c>
      <c r="AH158" t="str">
        <f>IF(AU158="NORWAY","NOK",IF(AU158="FINLAND","EUR",IF(AU158="SWEDEN","SEK","DKK")))</f>
        <v>SEK</v>
      </c>
      <c r="AI158" t="s">
        <v>38</v>
      </c>
      <c r="AN158" t="str">
        <f>IF(D158&gt;=0,"1","0")</f>
        <v>0</v>
      </c>
      <c r="AO158" s="5">
        <f>IF(AX158&lt;&gt;"",G158/H158,"")</f>
        <v>0.49568506153930042</v>
      </c>
      <c r="AP158">
        <f>A158-1</f>
        <v>51</v>
      </c>
      <c r="AS158">
        <f>_xlfn.XLOOKUP(C158,'Company age'!$A$2:$A$15,'Company age'!$B$2:$B$15)</f>
        <v>10</v>
      </c>
      <c r="AU158" t="s">
        <v>80</v>
      </c>
      <c r="AW158" s="3">
        <f>BT158*(1+BV158)</f>
        <v>6.2284482754750004</v>
      </c>
      <c r="AX158">
        <v>4</v>
      </c>
      <c r="BH158" s="2">
        <v>0</v>
      </c>
      <c r="BI158" s="2">
        <v>-0.34482759239999999</v>
      </c>
      <c r="BJ158" s="2">
        <v>5.1724138259999997</v>
      </c>
      <c r="BL158" t="s">
        <v>1914</v>
      </c>
      <c r="BM158" t="s">
        <v>1915</v>
      </c>
      <c r="BN158" t="s">
        <v>80</v>
      </c>
      <c r="BO158" t="s">
        <v>38</v>
      </c>
      <c r="BP158" t="s">
        <v>25</v>
      </c>
      <c r="BQ158" t="s">
        <v>54</v>
      </c>
      <c r="BR158" t="s">
        <v>27</v>
      </c>
      <c r="BS158" s="2">
        <v>8.0696399999999997</v>
      </c>
      <c r="BT158" s="2">
        <v>6.25</v>
      </c>
      <c r="BU158" s="5">
        <f t="shared" si="4"/>
        <v>0</v>
      </c>
      <c r="BV158" s="5">
        <f t="shared" si="4"/>
        <v>-3.448275924E-3</v>
      </c>
      <c r="BW158" s="5">
        <f t="shared" si="4"/>
        <v>5.1724138259999997E-2</v>
      </c>
      <c r="BX158" s="2"/>
      <c r="BY158" s="2"/>
      <c r="BZ158" s="2"/>
      <c r="CA158" s="2">
        <v>0</v>
      </c>
    </row>
    <row r="159" spans="1:79" x14ac:dyDescent="0.15">
      <c r="A159" s="107">
        <v>52</v>
      </c>
      <c r="B159" s="108">
        <v>40295</v>
      </c>
      <c r="C159" s="109">
        <v>2010</v>
      </c>
      <c r="D159" s="110">
        <f>_xlfn.XLOOKUP(AP159,'Sentiment index'!$E$2:$E$169,'Sentiment index'!$A$2:$A$169)</f>
        <v>-0.66439219999999999</v>
      </c>
      <c r="E159" s="111">
        <v>9.523110357998938</v>
      </c>
      <c r="F159" s="112">
        <f>(AW159-BT159)/BT159</f>
        <v>9.7701148989999903E-2</v>
      </c>
      <c r="G159" s="113">
        <v>1543.3790453560059</v>
      </c>
      <c r="H159" s="114">
        <v>6.8299399999999997</v>
      </c>
      <c r="I159" s="114">
        <f>IF(AH159="NOK",AG159, IF(AH159="EUR", _xlfn.XLOOKUP(C159,'Exchange rates'!$A$3:$A$16,'Exchange rates'!$B$3:$B$16)*AG159,IF(AH159="SEK", _xlfn.XLOOKUP(C159,'Exchange rates'!$A$3:$A$16,'Exchange rates'!$C$3:$C$16)*Dataset!AG159,_xlfn.XLOOKUP(Dataset!C159,'Exchange rates'!$A$3:$A$16,'Exchange rates'!$D$3:$D$16)*Dataset!AG159)))</f>
        <v>7.556616</v>
      </c>
      <c r="J159" s="115">
        <f t="shared" si="5"/>
        <v>9.600114898999991E-2</v>
      </c>
      <c r="K159" s="112">
        <f>IF(AU159="NORWAY",_xlfn.XLOOKUP(B159,'Oslo OBX Historical Data'!$A$2:$A$3477,'Oslo OBX Historical Data'!$G$2:$G$3477),IF(AU159="FINLAND",_xlfn.XLOOKUP(B159,'OMX Helsinki Historical Data'!$A$2:$A$3479,'OMX Helsinki Historical Data'!$G$2:$G$3479),IF(AU159="DENMARK",_xlfn.XLOOKUP(B159,'OMX Copenhagen All shares Histo'!$A$2:$A$3461,'OMX Copenhagen All shares Histo'!$G$2:$G$3461),_xlfn.XLOOKUP(Dataset!B159,'OMX Stockholm Historical Data'!$A$2:$A$3477,'OMX Stockholm Historical Data'!$G$2:$G$3477))))</f>
        <v>1.6999999999999999E-3</v>
      </c>
      <c r="L159" s="116">
        <v>1</v>
      </c>
      <c r="M159" s="116">
        <f>IF($AI159=M$1,1,0)</f>
        <v>0</v>
      </c>
      <c r="N159" s="116">
        <f>IF($AI159=N$1,1,0)</f>
        <v>0</v>
      </c>
      <c r="O159" s="116">
        <f>IF($AI159=O$1,1,0)</f>
        <v>0</v>
      </c>
      <c r="P159" s="116">
        <f>IF($AI159=P$1,1,0)</f>
        <v>0</v>
      </c>
      <c r="Q159" s="116">
        <f>IF($AI159=Q$1,1,0)</f>
        <v>0</v>
      </c>
      <c r="R159" s="116">
        <f>IF($AI159=R$1,1,0)</f>
        <v>0</v>
      </c>
      <c r="S159" s="116">
        <f>IF($AI159=S$1,1,0)</f>
        <v>0</v>
      </c>
      <c r="T159" s="39">
        <f>IF($AI159=T$1,1,0)</f>
        <v>1</v>
      </c>
      <c r="AG159" s="2">
        <v>9</v>
      </c>
      <c r="AH159" t="str">
        <f>IF(AU159="NORWAY","NOK",IF(AU159="FINLAND","EUR",IF(AU159="SWEDEN","SEK","DKK")))</f>
        <v>SEK</v>
      </c>
      <c r="AI159" t="s">
        <v>74</v>
      </c>
      <c r="AN159" t="str">
        <f>IF(D159&gt;=0,"1","0")</f>
        <v>0</v>
      </c>
      <c r="AO159" s="5" t="str">
        <f>IF(AX159&lt;&gt;"",G159/H159,"")</f>
        <v/>
      </c>
      <c r="AP159">
        <f>A159-1</f>
        <v>51</v>
      </c>
      <c r="AS159">
        <f>_xlfn.XLOOKUP(C159,'Company age'!$A$2:$A$15,'Company age'!$B$2:$B$15)</f>
        <v>10</v>
      </c>
      <c r="AU159" t="s">
        <v>80</v>
      </c>
      <c r="AW159" s="3">
        <f>BT159*(1+BV159)</f>
        <v>9.8793103409099992</v>
      </c>
      <c r="BH159" s="2">
        <v>8.0459766389999992</v>
      </c>
      <c r="BI159" s="2">
        <v>9.7701148989999993</v>
      </c>
      <c r="BJ159" s="2">
        <v>10.91954041</v>
      </c>
      <c r="BL159" t="s">
        <v>1996</v>
      </c>
      <c r="BM159" t="s">
        <v>1997</v>
      </c>
      <c r="BN159" t="s">
        <v>80</v>
      </c>
      <c r="BO159" t="s">
        <v>74</v>
      </c>
      <c r="BP159" t="s">
        <v>25</v>
      </c>
      <c r="BQ159" t="s">
        <v>54</v>
      </c>
      <c r="BR159" t="s">
        <v>27</v>
      </c>
      <c r="BS159" s="2">
        <v>6.8299399999999997</v>
      </c>
      <c r="BT159" s="2">
        <v>9</v>
      </c>
      <c r="BU159" s="5">
        <f t="shared" si="4"/>
        <v>8.0459766389999993E-2</v>
      </c>
      <c r="BV159" s="5">
        <f t="shared" si="4"/>
        <v>9.7701148989999986E-2</v>
      </c>
      <c r="BW159" s="5">
        <f t="shared" si="4"/>
        <v>0.1091954041</v>
      </c>
      <c r="BX159" s="2"/>
      <c r="BY159" s="2"/>
      <c r="BZ159" s="2"/>
      <c r="CA159" s="2">
        <v>0</v>
      </c>
    </row>
    <row r="160" spans="1:79" x14ac:dyDescent="0.15">
      <c r="A160" s="107">
        <v>53</v>
      </c>
      <c r="B160" s="108">
        <v>40303</v>
      </c>
      <c r="C160" s="109">
        <v>2010</v>
      </c>
      <c r="D160" s="110">
        <f>_xlfn.XLOOKUP(AP160,'Sentiment index'!$E$2:$E$169,'Sentiment index'!$A$2:$A$169)</f>
        <v>-0.815724</v>
      </c>
      <c r="E160" s="111">
        <v>7.5019239772630808</v>
      </c>
      <c r="F160" s="112">
        <f>(AW160-BT160)/BT160</f>
        <v>-0.36170211789999995</v>
      </c>
      <c r="G160" s="113">
        <v>1248.1209616498488</v>
      </c>
      <c r="H160" s="114">
        <v>8.0900599999999994</v>
      </c>
      <c r="I160" s="114">
        <f>IF(AH160="NOK",AG160, IF(AH160="EUR", _xlfn.XLOOKUP(C160,'Exchange rates'!$A$3:$A$16,'Exchange rates'!$B$3:$B$16)*AG160,IF(AH160="SEK", _xlfn.XLOOKUP(C160,'Exchange rates'!$A$3:$A$16,'Exchange rates'!$C$3:$C$16)*Dataset!AG160,_xlfn.XLOOKUP(Dataset!C160,'Exchange rates'!$A$3:$A$16,'Exchange rates'!$D$3:$D$16)*Dataset!AG160)))</f>
        <v>5.037744</v>
      </c>
      <c r="J160" s="115">
        <f t="shared" si="5"/>
        <v>-0.33380211789999997</v>
      </c>
      <c r="K160" s="112">
        <f>IF(AU160="NORWAY",_xlfn.XLOOKUP(B160,'Oslo OBX Historical Data'!$A$2:$A$3477,'Oslo OBX Historical Data'!$G$2:$G$3477),IF(AU160="FINLAND",_xlfn.XLOOKUP(B160,'OMX Helsinki Historical Data'!$A$2:$A$3479,'OMX Helsinki Historical Data'!$G$2:$G$3479),IF(AU160="DENMARK",_xlfn.XLOOKUP(B160,'OMX Copenhagen All shares Histo'!$A$2:$A$3461,'OMX Copenhagen All shares Histo'!$G$2:$G$3461),_xlfn.XLOOKUP(Dataset!B160,'OMX Stockholm Historical Data'!$A$2:$A$3477,'OMX Stockholm Historical Data'!$G$2:$G$3477))))</f>
        <v>-2.7900000000000001E-2</v>
      </c>
      <c r="L160" s="116">
        <v>1</v>
      </c>
      <c r="M160" s="116">
        <f>IF($AI160=M$1,1,0)</f>
        <v>0</v>
      </c>
      <c r="N160" s="116">
        <f>IF($AI160=N$1,1,0)</f>
        <v>0</v>
      </c>
      <c r="O160" s="116">
        <f>IF($AI160=O$1,1,0)</f>
        <v>0</v>
      </c>
      <c r="P160" s="116">
        <f>IF($AI160=P$1,1,0)</f>
        <v>1</v>
      </c>
      <c r="Q160" s="116">
        <f>IF($AI160=Q$1,1,0)</f>
        <v>0</v>
      </c>
      <c r="R160" s="116">
        <f>IF($AI160=R$1,1,0)</f>
        <v>0</v>
      </c>
      <c r="S160" s="116">
        <f>IF($AI160=S$1,1,0)</f>
        <v>0</v>
      </c>
      <c r="T160" s="39">
        <f>IF($AI160=T$1,1,0)</f>
        <v>0</v>
      </c>
      <c r="AG160" s="2">
        <v>6</v>
      </c>
      <c r="AH160" t="str">
        <f>IF(AU160="NORWAY","NOK",IF(AU160="FINLAND","EUR",IF(AU160="SWEDEN","SEK","DKK")))</f>
        <v>SEK</v>
      </c>
      <c r="AI160" t="s">
        <v>38</v>
      </c>
      <c r="AN160" t="str">
        <f>IF(D160&gt;=0,"1","0")</f>
        <v>0</v>
      </c>
      <c r="AO160" s="5" t="str">
        <f>IF(AX160&lt;&gt;"",G160/H160,"")</f>
        <v/>
      </c>
      <c r="AP160">
        <f>A160-1</f>
        <v>52</v>
      </c>
      <c r="AS160">
        <f>_xlfn.XLOOKUP(C160,'Company age'!$A$2:$A$15,'Company age'!$B$2:$B$15)</f>
        <v>10</v>
      </c>
      <c r="AU160" t="s">
        <v>80</v>
      </c>
      <c r="AW160" s="3">
        <f>BT160*(1+BV160)</f>
        <v>3.8297872926000003</v>
      </c>
      <c r="BH160" s="2">
        <v>-35.744678499999999</v>
      </c>
      <c r="BI160" s="2">
        <v>-36.170211790000003</v>
      </c>
      <c r="BJ160" s="2">
        <v>-14.893613820000001</v>
      </c>
      <c r="BL160" t="s">
        <v>1911</v>
      </c>
      <c r="BM160" t="s">
        <v>1912</v>
      </c>
      <c r="BN160" t="s">
        <v>80</v>
      </c>
      <c r="BO160" t="s">
        <v>38</v>
      </c>
      <c r="BP160" t="s">
        <v>25</v>
      </c>
      <c r="BQ160" t="s">
        <v>54</v>
      </c>
      <c r="BR160" t="s">
        <v>27</v>
      </c>
      <c r="BS160" s="2">
        <v>8.0900599999999994</v>
      </c>
      <c r="BT160" s="2">
        <v>6</v>
      </c>
      <c r="BU160" s="5">
        <f t="shared" si="4"/>
        <v>-0.35744678499999999</v>
      </c>
      <c r="BV160" s="5">
        <f t="shared" si="4"/>
        <v>-0.36170211790000001</v>
      </c>
      <c r="BW160" s="5">
        <f t="shared" si="4"/>
        <v>-0.14893613820000001</v>
      </c>
      <c r="BX160" s="2"/>
      <c r="BY160" s="2"/>
      <c r="BZ160" s="2"/>
      <c r="CA160" s="2">
        <v>0</v>
      </c>
    </row>
    <row r="161" spans="1:79" x14ac:dyDescent="0.15">
      <c r="A161" s="107">
        <v>53</v>
      </c>
      <c r="B161" s="108">
        <v>40315</v>
      </c>
      <c r="C161" s="109">
        <v>2010</v>
      </c>
      <c r="D161" s="110">
        <f>_xlfn.XLOOKUP(AP161,'Sentiment index'!$E$2:$E$169,'Sentiment index'!$A$2:$A$169)</f>
        <v>-0.815724</v>
      </c>
      <c r="E161" s="111">
        <v>12.886133124848097</v>
      </c>
      <c r="F161" s="112">
        <f>(AW161-BT161)/BT161</f>
        <v>-3.7037036420000016E-2</v>
      </c>
      <c r="G161" s="113">
        <v>15</v>
      </c>
      <c r="H161" s="114">
        <v>6.6244800000000001</v>
      </c>
      <c r="I161" s="114">
        <f>IF(AH161="NOK",AG161, IF(AH161="EUR", _xlfn.XLOOKUP(C161,'Exchange rates'!$A$3:$A$16,'Exchange rates'!$B$3:$B$16)*AG161,IF(AH161="SEK", _xlfn.XLOOKUP(C161,'Exchange rates'!$A$3:$A$16,'Exchange rates'!$C$3:$C$16)*Dataset!AG161,_xlfn.XLOOKUP(Dataset!C161,'Exchange rates'!$A$3:$A$16,'Exchange rates'!$D$3:$D$16)*Dataset!AG161)))</f>
        <v>1.9731164000000001</v>
      </c>
      <c r="J161" s="115">
        <f t="shared" si="5"/>
        <v>-1.5037036420000018E-2</v>
      </c>
      <c r="K161" s="112">
        <f>IF(AU161="NORWAY",_xlfn.XLOOKUP(B161,'Oslo OBX Historical Data'!$A$2:$A$3477,'Oslo OBX Historical Data'!$G$2:$G$3477),IF(AU161="FINLAND",_xlfn.XLOOKUP(B161,'OMX Helsinki Historical Data'!$A$2:$A$3479,'OMX Helsinki Historical Data'!$G$2:$G$3479),IF(AU161="DENMARK",_xlfn.XLOOKUP(B161,'OMX Copenhagen All shares Histo'!$A$2:$A$3461,'OMX Copenhagen All shares Histo'!$G$2:$G$3461),_xlfn.XLOOKUP(Dataset!B161,'OMX Stockholm Historical Data'!$A$2:$A$3477,'OMX Stockholm Historical Data'!$G$2:$G$3477))))</f>
        <v>-2.1999999999999999E-2</v>
      </c>
      <c r="L161" s="116">
        <v>1</v>
      </c>
      <c r="M161" s="116">
        <f>IF($AI161=M$1,1,0)</f>
        <v>0</v>
      </c>
      <c r="N161" s="116">
        <f>IF($AI161=N$1,1,0)</f>
        <v>0</v>
      </c>
      <c r="O161" s="116">
        <f>IF($AI161=O$1,1,0)</f>
        <v>0</v>
      </c>
      <c r="P161" s="116">
        <f>IF($AI161=P$1,1,0)</f>
        <v>0</v>
      </c>
      <c r="Q161" s="116">
        <f>IF($AI161=Q$1,1,0)</f>
        <v>0</v>
      </c>
      <c r="R161" s="116">
        <f>IF($AI161=R$1,1,0)</f>
        <v>1</v>
      </c>
      <c r="S161" s="116">
        <f>IF($AI161=S$1,1,0)</f>
        <v>0</v>
      </c>
      <c r="T161" s="39">
        <f>IF($AI161=T$1,1,0)</f>
        <v>0</v>
      </c>
      <c r="AG161" s="2">
        <v>2.35</v>
      </c>
      <c r="AH161" t="str">
        <f>IF(AU161="NORWAY","NOK",IF(AU161="FINLAND","EUR",IF(AU161="SWEDEN","SEK","DKK")))</f>
        <v>SEK</v>
      </c>
      <c r="AI161" t="s">
        <v>152</v>
      </c>
      <c r="AN161" t="str">
        <f>IF(D161&gt;=0,"1","0")</f>
        <v>0</v>
      </c>
      <c r="AO161" s="5">
        <f>IF(AX161&lt;&gt;"",G161/H161,"")</f>
        <v>2.2643286718353743</v>
      </c>
      <c r="AP161">
        <f>A161-1</f>
        <v>52</v>
      </c>
      <c r="AS161">
        <f>_xlfn.XLOOKUP(C161,'Company age'!$A$2:$A$15,'Company age'!$B$2:$B$15)</f>
        <v>10</v>
      </c>
      <c r="AU161" t="s">
        <v>80</v>
      </c>
      <c r="AW161" s="3">
        <f>BT161*(1+BV161)</f>
        <v>2.262962964413</v>
      </c>
      <c r="AX161">
        <v>15</v>
      </c>
      <c r="BH161" s="2">
        <v>2.9629628659999998</v>
      </c>
      <c r="BI161" s="2">
        <v>-3.7037036419999998</v>
      </c>
      <c r="BJ161" s="2">
        <v>-18.518518449999998</v>
      </c>
      <c r="BL161" t="s">
        <v>2004</v>
      </c>
      <c r="BM161" t="s">
        <v>2005</v>
      </c>
      <c r="BN161" t="s">
        <v>80</v>
      </c>
      <c r="BO161" t="s">
        <v>152</v>
      </c>
      <c r="BP161" t="s">
        <v>25</v>
      </c>
      <c r="BQ161" t="s">
        <v>54</v>
      </c>
      <c r="BR161" t="s">
        <v>27</v>
      </c>
      <c r="BS161" s="2">
        <v>6.6244800000000001</v>
      </c>
      <c r="BT161" s="2">
        <v>2.35</v>
      </c>
      <c r="BU161" s="5">
        <f t="shared" si="4"/>
        <v>2.9629628659999997E-2</v>
      </c>
      <c r="BV161" s="5">
        <f t="shared" si="4"/>
        <v>-3.7037036419999995E-2</v>
      </c>
      <c r="BW161" s="5">
        <f t="shared" si="4"/>
        <v>-0.18518518449999999</v>
      </c>
      <c r="BX161" s="2">
        <v>0.92</v>
      </c>
      <c r="BY161" s="2">
        <v>-89.658843989999994</v>
      </c>
      <c r="BZ161" s="2">
        <v>0.87</v>
      </c>
      <c r="CA161" s="2">
        <v>0</v>
      </c>
    </row>
    <row r="162" spans="1:79" x14ac:dyDescent="0.15">
      <c r="A162" s="107">
        <v>53</v>
      </c>
      <c r="B162" s="108">
        <v>40315</v>
      </c>
      <c r="C162" s="109">
        <v>2010</v>
      </c>
      <c r="D162" s="110">
        <f>_xlfn.XLOOKUP(AP162,'Sentiment index'!$E$2:$E$169,'Sentiment index'!$A$2:$A$169)</f>
        <v>-0.815724</v>
      </c>
      <c r="E162" s="111">
        <v>7.717484102582338</v>
      </c>
      <c r="F162" s="112">
        <f>(AW162-BT162)/BT162</f>
        <v>-0.62222225190000002</v>
      </c>
      <c r="G162" s="113">
        <v>3</v>
      </c>
      <c r="H162" s="114">
        <v>6.1516500000000001</v>
      </c>
      <c r="I162" s="114">
        <f>IF(AH162="NOK",AG162, IF(AH162="EUR", _xlfn.XLOOKUP(C162,'Exchange rates'!$A$3:$A$16,'Exchange rates'!$B$3:$B$16)*AG162,IF(AH162="SEK", _xlfn.XLOOKUP(C162,'Exchange rates'!$A$3:$A$16,'Exchange rates'!$C$3:$C$16)*Dataset!AG162,_xlfn.XLOOKUP(Dataset!C162,'Exchange rates'!$A$3:$A$16,'Exchange rates'!$D$3:$D$16)*Dataset!AG162)))</f>
        <v>5.6674620000000004</v>
      </c>
      <c r="J162" s="115">
        <f t="shared" si="5"/>
        <v>-0.6002222519</v>
      </c>
      <c r="K162" s="112">
        <f>IF(AU162="NORWAY",_xlfn.XLOOKUP(B162,'Oslo OBX Historical Data'!$A$2:$A$3477,'Oslo OBX Historical Data'!$G$2:$G$3477),IF(AU162="FINLAND",_xlfn.XLOOKUP(B162,'OMX Helsinki Historical Data'!$A$2:$A$3479,'OMX Helsinki Historical Data'!$G$2:$G$3479),IF(AU162="DENMARK",_xlfn.XLOOKUP(B162,'OMX Copenhagen All shares Histo'!$A$2:$A$3461,'OMX Copenhagen All shares Histo'!$G$2:$G$3461),_xlfn.XLOOKUP(Dataset!B162,'OMX Stockholm Historical Data'!$A$2:$A$3477,'OMX Stockholm Historical Data'!$G$2:$G$3477))))</f>
        <v>-2.1999999999999999E-2</v>
      </c>
      <c r="L162" s="116">
        <v>1</v>
      </c>
      <c r="M162" s="116">
        <f>IF($AI162=M$1,1,0)</f>
        <v>0</v>
      </c>
      <c r="N162" s="116">
        <f>IF($AI162=N$1,1,0)</f>
        <v>0</v>
      </c>
      <c r="O162" s="116">
        <f>IF($AI162=O$1,1,0)</f>
        <v>0</v>
      </c>
      <c r="P162" s="116">
        <f>IF($AI162=P$1,1,0)</f>
        <v>0</v>
      </c>
      <c r="Q162" s="116">
        <f>IF($AI162=Q$1,1,0)</f>
        <v>1</v>
      </c>
      <c r="R162" s="116">
        <f>IF($AI162=R$1,1,0)</f>
        <v>0</v>
      </c>
      <c r="S162" s="116">
        <f>IF($AI162=S$1,1,0)</f>
        <v>0</v>
      </c>
      <c r="T162" s="39">
        <f>IF($AI162=T$1,1,0)</f>
        <v>0</v>
      </c>
      <c r="AG162" s="2">
        <v>6.75</v>
      </c>
      <c r="AH162" t="str">
        <f>IF(AU162="NORWAY","NOK",IF(AU162="FINLAND","EUR",IF(AU162="SWEDEN","SEK","DKK")))</f>
        <v>SEK</v>
      </c>
      <c r="AI162" t="s">
        <v>32</v>
      </c>
      <c r="AN162" t="str">
        <f>IF(D162&gt;=0,"1","0")</f>
        <v>0</v>
      </c>
      <c r="AO162" s="5">
        <f>IF(AX162&lt;&gt;"",G162/H162,"")</f>
        <v>0.48767403867255127</v>
      </c>
      <c r="AP162">
        <f>A162-1</f>
        <v>52</v>
      </c>
      <c r="AS162">
        <f>_xlfn.XLOOKUP(C162,'Company age'!$A$2:$A$15,'Company age'!$B$2:$B$15)</f>
        <v>10</v>
      </c>
      <c r="AU162" t="s">
        <v>80</v>
      </c>
      <c r="AW162" s="3">
        <f>BT162*(1+BV162)</f>
        <v>2.5499997996749997</v>
      </c>
      <c r="AX162">
        <v>3</v>
      </c>
      <c r="BH162" s="2">
        <v>-52.698413850000001</v>
      </c>
      <c r="BI162" s="2">
        <v>-62.222225190000003</v>
      </c>
      <c r="BJ162" s="2">
        <v>-65.238098140000005</v>
      </c>
      <c r="BL162" t="s">
        <v>2024</v>
      </c>
      <c r="BM162" t="s">
        <v>2025</v>
      </c>
      <c r="BN162" t="s">
        <v>80</v>
      </c>
      <c r="BO162" t="s">
        <v>32</v>
      </c>
      <c r="BP162" t="s">
        <v>25</v>
      </c>
      <c r="BQ162" t="s">
        <v>54</v>
      </c>
      <c r="BR162" t="s">
        <v>27</v>
      </c>
      <c r="BS162" s="2">
        <v>6.1516500000000001</v>
      </c>
      <c r="BT162" s="2">
        <v>6.75</v>
      </c>
      <c r="BU162" s="5">
        <f t="shared" si="4"/>
        <v>-0.52698413850000003</v>
      </c>
      <c r="BV162" s="5">
        <f t="shared" si="4"/>
        <v>-0.62222225190000002</v>
      </c>
      <c r="BW162" s="5">
        <f t="shared" si="4"/>
        <v>-0.6523809814</v>
      </c>
      <c r="BX162" s="2"/>
      <c r="BY162" s="2"/>
      <c r="BZ162" s="2"/>
      <c r="CA162" s="2">
        <v>0</v>
      </c>
    </row>
    <row r="163" spans="1:79" x14ac:dyDescent="0.15">
      <c r="A163" s="107">
        <v>54</v>
      </c>
      <c r="B163" s="108">
        <v>40331</v>
      </c>
      <c r="C163" s="109">
        <v>2010</v>
      </c>
      <c r="D163" s="110">
        <f>_xlfn.XLOOKUP(AP163,'Sentiment index'!$E$2:$E$169,'Sentiment index'!$A$2:$A$169)</f>
        <v>-0.72876240000000003</v>
      </c>
      <c r="E163" s="111">
        <v>6.6912026051786437</v>
      </c>
      <c r="F163" s="112">
        <f>(AW163-BT163)/BT163</f>
        <v>0.10857142450000005</v>
      </c>
      <c r="G163" s="113">
        <v>1309</v>
      </c>
      <c r="H163" s="114">
        <v>1113.3</v>
      </c>
      <c r="I163" s="114">
        <f>IF(AH163="NOK",AG163, IF(AH163="EUR", _xlfn.XLOOKUP(C163,'Exchange rates'!$A$3:$A$16,'Exchange rates'!$B$3:$B$16)*AG163,IF(AH163="SEK", _xlfn.XLOOKUP(C163,'Exchange rates'!$A$3:$A$16,'Exchange rates'!$C$3:$C$16)*Dataset!AG163,_xlfn.XLOOKUP(Dataset!C163,'Exchange rates'!$A$3:$A$16,'Exchange rates'!$D$3:$D$16)*Dataset!AG163)))</f>
        <v>38.622703999999999</v>
      </c>
      <c r="J163" s="115">
        <f t="shared" si="5"/>
        <v>0.10817142450000006</v>
      </c>
      <c r="K163" s="112">
        <f>IF(AU163="NORWAY",_xlfn.XLOOKUP(B163,'Oslo OBX Historical Data'!$A$2:$A$3477,'Oslo OBX Historical Data'!$G$2:$G$3477),IF(AU163="FINLAND",_xlfn.XLOOKUP(B163,'OMX Helsinki Historical Data'!$A$2:$A$3479,'OMX Helsinki Historical Data'!$G$2:$G$3479),IF(AU163="DENMARK",_xlfn.XLOOKUP(B163,'OMX Copenhagen All shares Histo'!$A$2:$A$3461,'OMX Copenhagen All shares Histo'!$G$2:$G$3461),_xlfn.XLOOKUP(Dataset!B163,'OMX Stockholm Historical Data'!$A$2:$A$3477,'OMX Stockholm Historical Data'!$G$2:$G$3477))))</f>
        <v>4.0000000000000002E-4</v>
      </c>
      <c r="L163" s="116">
        <v>1</v>
      </c>
      <c r="M163" s="116">
        <f>IF($AI163=M$1,1,0)</f>
        <v>0</v>
      </c>
      <c r="N163" s="116">
        <f>IF($AI163=N$1,1,0)</f>
        <v>0</v>
      </c>
      <c r="O163" s="116">
        <f>IF($AI163=O$1,1,0)</f>
        <v>0</v>
      </c>
      <c r="P163" s="116">
        <f>IF($AI163=P$1,1,0)</f>
        <v>1</v>
      </c>
      <c r="Q163" s="116">
        <f>IF($AI163=Q$1,1,0)</f>
        <v>0</v>
      </c>
      <c r="R163" s="116">
        <f>IF($AI163=R$1,1,0)</f>
        <v>0</v>
      </c>
      <c r="S163" s="116">
        <f>IF($AI163=S$1,1,0)</f>
        <v>0</v>
      </c>
      <c r="T163" s="39">
        <f>IF($AI163=T$1,1,0)</f>
        <v>0</v>
      </c>
      <c r="AG163" s="2">
        <v>46</v>
      </c>
      <c r="AH163" t="str">
        <f>IF(AU163="NORWAY","NOK",IF(AU163="FINLAND","EUR",IF(AU163="SWEDEN","SEK","DKK")))</f>
        <v>SEK</v>
      </c>
      <c r="AI163" t="s">
        <v>38</v>
      </c>
      <c r="AN163" t="str">
        <f>IF(D163&gt;=0,"1","0")</f>
        <v>0</v>
      </c>
      <c r="AO163" s="5">
        <f>IF(AX163&lt;&gt;"",G163/H163,"")</f>
        <v>1.1757837060989851</v>
      </c>
      <c r="AP163">
        <f>A163-1</f>
        <v>53</v>
      </c>
      <c r="AS163">
        <f>_xlfn.XLOOKUP(C163,'Company age'!$A$2:$A$15,'Company age'!$B$2:$B$15)</f>
        <v>10</v>
      </c>
      <c r="AU163" t="s">
        <v>80</v>
      </c>
      <c r="AW163" s="3">
        <f>BT163*(1+BV163)</f>
        <v>50.994285527000002</v>
      </c>
      <c r="AX163">
        <v>1309</v>
      </c>
      <c r="BH163" s="2">
        <v>7.1428570750000002</v>
      </c>
      <c r="BI163" s="2">
        <v>10.85714245</v>
      </c>
      <c r="BJ163" s="2">
        <v>26.985713959999998</v>
      </c>
      <c r="BL163" t="s">
        <v>424</v>
      </c>
      <c r="BM163" t="s">
        <v>425</v>
      </c>
      <c r="BN163" t="s">
        <v>80</v>
      </c>
      <c r="BO163" t="s">
        <v>38</v>
      </c>
      <c r="BP163" t="s">
        <v>25</v>
      </c>
      <c r="BQ163" t="s">
        <v>54</v>
      </c>
      <c r="BR163" t="s">
        <v>27</v>
      </c>
      <c r="BS163" s="2">
        <v>1113.3</v>
      </c>
      <c r="BT163" s="2">
        <v>46</v>
      </c>
      <c r="BU163" s="5">
        <f t="shared" si="4"/>
        <v>7.1428570750000003E-2</v>
      </c>
      <c r="BV163" s="5">
        <f t="shared" si="4"/>
        <v>0.1085714245</v>
      </c>
      <c r="BW163" s="5">
        <f t="shared" si="4"/>
        <v>0.26985713959999996</v>
      </c>
      <c r="BX163" s="2">
        <v>82.4</v>
      </c>
      <c r="BY163" s="2">
        <v>79.130432130000003</v>
      </c>
      <c r="BZ163" s="2">
        <v>81.650000000000006</v>
      </c>
      <c r="CA163" s="2">
        <v>0</v>
      </c>
    </row>
    <row r="164" spans="1:79" x14ac:dyDescent="0.15">
      <c r="A164" s="107">
        <v>54</v>
      </c>
      <c r="B164" s="108">
        <v>40332</v>
      </c>
      <c r="C164" s="109">
        <v>2010</v>
      </c>
      <c r="D164" s="110">
        <f>_xlfn.XLOOKUP(AP164,'Sentiment index'!$E$2:$E$169,'Sentiment index'!$A$2:$A$169)</f>
        <v>-0.72876240000000003</v>
      </c>
      <c r="E164" s="111">
        <v>8.1602868672658015</v>
      </c>
      <c r="F164" s="112">
        <f>(AW164-BT164)/BT164</f>
        <v>4.7619047159999976E-2</v>
      </c>
      <c r="G164" s="113">
        <v>3702</v>
      </c>
      <c r="H164" s="114">
        <v>5815.17</v>
      </c>
      <c r="I164" s="114">
        <f>IF(AH164="NOK",AG164, IF(AH164="EUR", _xlfn.XLOOKUP(C164,'Exchange rates'!$A$3:$A$16,'Exchange rates'!$B$3:$B$16)*AG164,IF(AH164="SEK", _xlfn.XLOOKUP(C164,'Exchange rates'!$A$3:$A$16,'Exchange rates'!$C$3:$C$16)*Dataset!AG164,_xlfn.XLOOKUP(Dataset!C164,'Exchange rates'!$A$3:$A$16,'Exchange rates'!$D$3:$D$16)*Dataset!AG164)))</f>
        <v>96.813270000000003</v>
      </c>
      <c r="J164" s="115">
        <f t="shared" si="5"/>
        <v>4.1819047159999977E-2</v>
      </c>
      <c r="K164" s="112">
        <f>IF(AU164="NORWAY",_xlfn.XLOOKUP(B164,'Oslo OBX Historical Data'!$A$2:$A$3477,'Oslo OBX Historical Data'!$G$2:$G$3477),IF(AU164="FINLAND",_xlfn.XLOOKUP(B164,'OMX Helsinki Historical Data'!$A$2:$A$3479,'OMX Helsinki Historical Data'!$G$2:$G$3479),IF(AU164="DENMARK",_xlfn.XLOOKUP(B164,'OMX Copenhagen All shares Histo'!$A$2:$A$3461,'OMX Copenhagen All shares Histo'!$G$2:$G$3461),_xlfn.XLOOKUP(Dataset!B164,'OMX Stockholm Historical Data'!$A$2:$A$3477,'OMX Stockholm Historical Data'!$G$2:$G$3477))))</f>
        <v>5.7999999999999996E-3</v>
      </c>
      <c r="L164" s="116">
        <v>1</v>
      </c>
      <c r="M164" s="116">
        <f>IF($AI164=M$1,1,0)</f>
        <v>0</v>
      </c>
      <c r="N164" s="116">
        <f>IF($AI164=N$1,1,0)</f>
        <v>0</v>
      </c>
      <c r="O164" s="116">
        <f>IF($AI164=O$1,1,0)</f>
        <v>0</v>
      </c>
      <c r="P164" s="116">
        <f>IF($AI164=P$1,1,0)</f>
        <v>0</v>
      </c>
      <c r="Q164" s="116">
        <f>IF($AI164=Q$1,1,0)</f>
        <v>0</v>
      </c>
      <c r="R164" s="116">
        <f>IF($AI164=R$1,1,0)</f>
        <v>0</v>
      </c>
      <c r="S164" s="116">
        <f>IF($AI164=S$1,1,0)</f>
        <v>0</v>
      </c>
      <c r="T164" s="39">
        <f>IF($AI164=T$1,1,0)</f>
        <v>1</v>
      </c>
      <c r="AG164" s="2">
        <v>90</v>
      </c>
      <c r="AH164" t="str">
        <f>IF(AU164="NORWAY","NOK",IF(AU164="FINLAND","EUR",IF(AU164="SWEDEN","SEK","DKK")))</f>
        <v>DKK</v>
      </c>
      <c r="AI164" t="s">
        <v>74</v>
      </c>
      <c r="AN164" t="str">
        <f>IF(D164&gt;=0,"1","0")</f>
        <v>0</v>
      </c>
      <c r="AO164" s="5">
        <f>IF(AX164&lt;&gt;"",G164/H164,"")</f>
        <v>0.63661079555713762</v>
      </c>
      <c r="AP164">
        <f>A164-1</f>
        <v>53</v>
      </c>
      <c r="AS164">
        <f>_xlfn.XLOOKUP(C164,'Company age'!$A$2:$A$15,'Company age'!$B$2:$B$15)</f>
        <v>10</v>
      </c>
      <c r="AU164" t="s">
        <v>23</v>
      </c>
      <c r="AW164" s="3">
        <f>BT164*(1+BV164)</f>
        <v>94.285714244399998</v>
      </c>
      <c r="AX164">
        <v>3702</v>
      </c>
      <c r="BH164" s="2">
        <v>7.1428570750000002</v>
      </c>
      <c r="BI164" s="2">
        <v>4.7619047160000001</v>
      </c>
      <c r="BJ164" s="2">
        <v>-7.1428570750000002</v>
      </c>
      <c r="BL164" t="s">
        <v>72</v>
      </c>
      <c r="BM164" t="s">
        <v>73</v>
      </c>
      <c r="BN164" t="s">
        <v>23</v>
      </c>
      <c r="BO164" t="s">
        <v>74</v>
      </c>
      <c r="BP164" t="s">
        <v>25</v>
      </c>
      <c r="BQ164" t="s">
        <v>75</v>
      </c>
      <c r="BR164" t="s">
        <v>27</v>
      </c>
      <c r="BS164" s="2">
        <v>5815.17</v>
      </c>
      <c r="BT164" s="2">
        <v>90</v>
      </c>
      <c r="BU164" s="5">
        <f t="shared" si="4"/>
        <v>7.1428570750000003E-2</v>
      </c>
      <c r="BV164" s="5">
        <f t="shared" si="4"/>
        <v>4.7619047160000004E-2</v>
      </c>
      <c r="BW164" s="5">
        <f t="shared" si="4"/>
        <v>-7.1428570750000003E-2</v>
      </c>
      <c r="BX164" s="2">
        <v>551.79999999999995</v>
      </c>
      <c r="BY164" s="2">
        <v>513.11108400000001</v>
      </c>
      <c r="BZ164" s="2">
        <v>554.6</v>
      </c>
      <c r="CA164" s="2">
        <v>138.03399999999999</v>
      </c>
    </row>
    <row r="165" spans="1:79" x14ac:dyDescent="0.15">
      <c r="A165" s="107">
        <v>54</v>
      </c>
      <c r="B165" s="108">
        <v>40333</v>
      </c>
      <c r="C165" s="109">
        <v>2010</v>
      </c>
      <c r="D165" s="110">
        <f>_xlfn.XLOOKUP(AP165,'Sentiment index'!$E$2:$E$169,'Sentiment index'!$A$2:$A$169)</f>
        <v>-0.72876240000000003</v>
      </c>
      <c r="E165" s="111">
        <v>12.199921614285433</v>
      </c>
      <c r="F165" s="112">
        <f>(AW165-BT165)/BT165</f>
        <v>0.20090909960000003</v>
      </c>
      <c r="G165" s="113">
        <v>12</v>
      </c>
      <c r="H165" s="114">
        <v>4.9257</v>
      </c>
      <c r="I165" s="114">
        <f>IF(AH165="NOK",AG165, IF(AH165="EUR", _xlfn.XLOOKUP(C165,'Exchange rates'!$A$3:$A$16,'Exchange rates'!$B$3:$B$16)*AG165,IF(AH165="SEK", _xlfn.XLOOKUP(C165,'Exchange rates'!$A$3:$A$16,'Exchange rates'!$C$3:$C$16)*Dataset!AG165,_xlfn.XLOOKUP(Dataset!C165,'Exchange rates'!$A$3:$A$16,'Exchange rates'!$D$3:$D$16)*Dataset!AG165)))</f>
        <v>5.037744</v>
      </c>
      <c r="J165" s="115">
        <f t="shared" si="5"/>
        <v>0.18500909960000003</v>
      </c>
      <c r="K165" s="112">
        <f>IF(AU165="NORWAY",_xlfn.XLOOKUP(B165,'Oslo OBX Historical Data'!$A$2:$A$3477,'Oslo OBX Historical Data'!$G$2:$G$3477),IF(AU165="FINLAND",_xlfn.XLOOKUP(B165,'OMX Helsinki Historical Data'!$A$2:$A$3479,'OMX Helsinki Historical Data'!$G$2:$G$3479),IF(AU165="DENMARK",_xlfn.XLOOKUP(B165,'OMX Copenhagen All shares Histo'!$A$2:$A$3461,'OMX Copenhagen All shares Histo'!$G$2:$G$3461),_xlfn.XLOOKUP(Dataset!B165,'OMX Stockholm Historical Data'!$A$2:$A$3477,'OMX Stockholm Historical Data'!$G$2:$G$3477))))</f>
        <v>1.5900000000000001E-2</v>
      </c>
      <c r="L165" s="116">
        <v>1</v>
      </c>
      <c r="M165" s="116">
        <f>IF($AI165=M$1,1,0)</f>
        <v>0</v>
      </c>
      <c r="N165" s="116">
        <f>IF($AI165=N$1,1,0)</f>
        <v>1</v>
      </c>
      <c r="O165" s="116">
        <f>IF($AI165=O$1,1,0)</f>
        <v>0</v>
      </c>
      <c r="P165" s="116">
        <f>IF($AI165=P$1,1,0)</f>
        <v>0</v>
      </c>
      <c r="Q165" s="116">
        <f>IF($AI165=Q$1,1,0)</f>
        <v>0</v>
      </c>
      <c r="R165" s="116">
        <f>IF($AI165=R$1,1,0)</f>
        <v>0</v>
      </c>
      <c r="S165" s="116">
        <f>IF($AI165=S$1,1,0)</f>
        <v>0</v>
      </c>
      <c r="T165" s="39">
        <f>IF($AI165=T$1,1,0)</f>
        <v>0</v>
      </c>
      <c r="AG165" s="2">
        <v>6</v>
      </c>
      <c r="AH165" t="str">
        <f>IF(AU165="NORWAY","NOK",IF(AU165="FINLAND","EUR",IF(AU165="SWEDEN","SEK","DKK")))</f>
        <v>SEK</v>
      </c>
      <c r="AI165" t="s">
        <v>96</v>
      </c>
      <c r="AN165" t="str">
        <f>IF(D165&gt;=0,"1","0")</f>
        <v>0</v>
      </c>
      <c r="AO165" s="5">
        <f>IF(AX165&lt;&gt;"",G165/H165,"")</f>
        <v>2.4362019611425789</v>
      </c>
      <c r="AP165">
        <f>A165-1</f>
        <v>53</v>
      </c>
      <c r="AS165">
        <f>_xlfn.XLOOKUP(C165,'Company age'!$A$2:$A$15,'Company age'!$B$2:$B$15)</f>
        <v>10</v>
      </c>
      <c r="AU165" t="s">
        <v>80</v>
      </c>
      <c r="AW165" s="3">
        <f>BT165*(1+BV165)</f>
        <v>7.2054545976000002</v>
      </c>
      <c r="AX165">
        <v>12</v>
      </c>
      <c r="BH165" s="2">
        <v>18.181818010000001</v>
      </c>
      <c r="BI165" s="2">
        <v>20.090909960000001</v>
      </c>
      <c r="BJ165" s="2">
        <v>20.909090039999999</v>
      </c>
      <c r="BL165" t="s">
        <v>2067</v>
      </c>
      <c r="BM165" t="s">
        <v>2068</v>
      </c>
      <c r="BN165" t="s">
        <v>80</v>
      </c>
      <c r="BO165" t="s">
        <v>96</v>
      </c>
      <c r="BP165" t="s">
        <v>25</v>
      </c>
      <c r="BQ165" t="s">
        <v>54</v>
      </c>
      <c r="BR165" t="s">
        <v>27</v>
      </c>
      <c r="BS165" s="2">
        <v>4.9257</v>
      </c>
      <c r="BT165" s="2">
        <v>6</v>
      </c>
      <c r="BU165" s="5">
        <f t="shared" si="4"/>
        <v>0.1818181801</v>
      </c>
      <c r="BV165" s="5">
        <f t="shared" si="4"/>
        <v>0.2009090996</v>
      </c>
      <c r="BW165" s="5">
        <f t="shared" si="4"/>
        <v>0.2090909004</v>
      </c>
      <c r="BX165" s="2"/>
      <c r="BY165" s="2"/>
      <c r="BZ165" s="2"/>
      <c r="CA165" s="2">
        <v>3.056</v>
      </c>
    </row>
    <row r="166" spans="1:79" x14ac:dyDescent="0.15">
      <c r="A166" s="107">
        <v>54</v>
      </c>
      <c r="B166" s="108">
        <v>40340</v>
      </c>
      <c r="C166" s="109">
        <v>2010</v>
      </c>
      <c r="D166" s="110">
        <f>_xlfn.XLOOKUP(AP166,'Sentiment index'!$E$2:$E$169,'Sentiment index'!$A$2:$A$169)</f>
        <v>-0.72876240000000003</v>
      </c>
      <c r="E166" s="111">
        <v>8.5920763556332531</v>
      </c>
      <c r="F166" s="112">
        <f>(AW166-BT166)/BT166</f>
        <v>-2.6128063801422742E-8</v>
      </c>
      <c r="G166" s="113">
        <v>1254.1580827283353</v>
      </c>
      <c r="H166" s="114">
        <v>2.8502000000000001</v>
      </c>
      <c r="I166" s="114">
        <f>IF(AH166="NOK",AG166, IF(AH166="EUR", _xlfn.XLOOKUP(C166,'Exchange rates'!$A$3:$A$16,'Exchange rates'!$B$3:$B$16)*AG166,IF(AH166="SEK", _xlfn.XLOOKUP(C166,'Exchange rates'!$A$3:$A$16,'Exchange rates'!$C$3:$C$16)*Dataset!AG166,_xlfn.XLOOKUP(Dataset!C166,'Exchange rates'!$A$3:$A$16,'Exchange rates'!$D$3:$D$16)*Dataset!AG166)))</f>
        <v>4.1981200000000003</v>
      </c>
      <c r="J166" s="115">
        <f t="shared" si="5"/>
        <v>-2.0700026128063802E-2</v>
      </c>
      <c r="K166" s="112">
        <f>IF(AU166="NORWAY",_xlfn.XLOOKUP(B166,'Oslo OBX Historical Data'!$A$2:$A$3477,'Oslo OBX Historical Data'!$G$2:$G$3477),IF(AU166="FINLAND",_xlfn.XLOOKUP(B166,'OMX Helsinki Historical Data'!$A$2:$A$3479,'OMX Helsinki Historical Data'!$G$2:$G$3479),IF(AU166="DENMARK",_xlfn.XLOOKUP(B166,'OMX Copenhagen All shares Histo'!$A$2:$A$3461,'OMX Copenhagen All shares Histo'!$G$2:$G$3461),_xlfn.XLOOKUP(Dataset!B166,'OMX Stockholm Historical Data'!$A$2:$A$3477,'OMX Stockholm Historical Data'!$G$2:$G$3477))))</f>
        <v>2.07E-2</v>
      </c>
      <c r="L166" s="116">
        <v>1</v>
      </c>
      <c r="M166" s="116">
        <f>IF($AI166=M$1,1,0)</f>
        <v>0</v>
      </c>
      <c r="N166" s="116">
        <f>IF($AI166=N$1,1,0)</f>
        <v>1</v>
      </c>
      <c r="O166" s="116">
        <f>IF($AI166=O$1,1,0)</f>
        <v>0</v>
      </c>
      <c r="P166" s="116">
        <f>IF($AI166=P$1,1,0)</f>
        <v>0</v>
      </c>
      <c r="Q166" s="116">
        <f>IF($AI166=Q$1,1,0)</f>
        <v>0</v>
      </c>
      <c r="R166" s="116">
        <f>IF($AI166=R$1,1,0)</f>
        <v>0</v>
      </c>
      <c r="S166" s="116">
        <f>IF($AI166=S$1,1,0)</f>
        <v>0</v>
      </c>
      <c r="T166" s="39">
        <f>IF($AI166=T$1,1,0)</f>
        <v>0</v>
      </c>
      <c r="AG166" s="2">
        <v>5</v>
      </c>
      <c r="AH166" t="str">
        <f>IF(AU166="NORWAY","NOK",IF(AU166="FINLAND","EUR",IF(AU166="SWEDEN","SEK","DKK")))</f>
        <v>SEK</v>
      </c>
      <c r="AI166" t="s">
        <v>96</v>
      </c>
      <c r="AN166" t="str">
        <f>IF(D166&gt;=0,"1","0")</f>
        <v>0</v>
      </c>
      <c r="AO166" s="5" t="str">
        <f>IF(AX166&lt;&gt;"",G166/H166,"")</f>
        <v/>
      </c>
      <c r="AP166">
        <f>A166-1</f>
        <v>53</v>
      </c>
      <c r="AS166">
        <f>_xlfn.XLOOKUP(C166,'Company age'!$A$2:$A$15,'Company age'!$B$2:$B$15)</f>
        <v>10</v>
      </c>
      <c r="AU166" t="s">
        <v>80</v>
      </c>
      <c r="AW166" s="3">
        <f>BT166*(1+BV166)</f>
        <v>4.999999869359681</v>
      </c>
      <c r="BH166" s="2">
        <v>-12.328769680000001</v>
      </c>
      <c r="BI166" s="2">
        <v>-2.6128063840000001E-6</v>
      </c>
      <c r="BJ166" s="2">
        <v>-32.8767128</v>
      </c>
      <c r="BL166" t="s">
        <v>2125</v>
      </c>
      <c r="BM166" t="s">
        <v>2126</v>
      </c>
      <c r="BN166" t="s">
        <v>80</v>
      </c>
      <c r="BO166" t="s">
        <v>96</v>
      </c>
      <c r="BP166" t="s">
        <v>25</v>
      </c>
      <c r="BQ166" t="s">
        <v>54</v>
      </c>
      <c r="BR166" t="s">
        <v>27</v>
      </c>
      <c r="BS166" s="2">
        <v>2.8502000000000001</v>
      </c>
      <c r="BT166" s="2">
        <v>5</v>
      </c>
      <c r="BU166" s="5">
        <f t="shared" si="4"/>
        <v>-0.12328769680000001</v>
      </c>
      <c r="BV166" s="5">
        <f t="shared" si="4"/>
        <v>-2.6128063840000001E-8</v>
      </c>
      <c r="BW166" s="5">
        <f t="shared" si="4"/>
        <v>-0.32876712800000002</v>
      </c>
      <c r="BX166" s="2">
        <v>0.36499999999999999</v>
      </c>
      <c r="BY166" s="2">
        <v>-87.202941890000005</v>
      </c>
      <c r="BZ166" s="2">
        <v>0.36099999999999999</v>
      </c>
      <c r="CA166" s="2">
        <v>0</v>
      </c>
    </row>
    <row r="167" spans="1:79" x14ac:dyDescent="0.15">
      <c r="A167" s="107">
        <v>54</v>
      </c>
      <c r="B167" s="108">
        <v>40344</v>
      </c>
      <c r="C167" s="109">
        <v>2010</v>
      </c>
      <c r="D167" s="110">
        <f>_xlfn.XLOOKUP(AP167,'Sentiment index'!$E$2:$E$169,'Sentiment index'!$A$2:$A$169)</f>
        <v>-0.72876240000000003</v>
      </c>
      <c r="E167" s="111">
        <v>9.2205692426606962</v>
      </c>
      <c r="F167" s="112">
        <f>(AW167-BT167)/BT167</f>
        <v>0</v>
      </c>
      <c r="G167" s="113">
        <v>874.18833943169818</v>
      </c>
      <c r="H167" s="114">
        <v>15.0016</v>
      </c>
      <c r="I167" s="114">
        <f>IF(AH167="NOK",AG167, IF(AH167="EUR", _xlfn.XLOOKUP(C167,'Exchange rates'!$A$3:$A$16,'Exchange rates'!$B$3:$B$16)*AG167,IF(AH167="SEK", _xlfn.XLOOKUP(C167,'Exchange rates'!$A$3:$A$16,'Exchange rates'!$C$3:$C$16)*Dataset!AG167,_xlfn.XLOOKUP(Dataset!C167,'Exchange rates'!$A$3:$A$16,'Exchange rates'!$D$3:$D$16)*Dataset!AG167)))</f>
        <v>3.2</v>
      </c>
      <c r="J167" s="115">
        <f t="shared" si="5"/>
        <v>-2.8400000000000002E-2</v>
      </c>
      <c r="K167" s="112">
        <f>IF(AU167="NORWAY",_xlfn.XLOOKUP(B167,'Oslo OBX Historical Data'!$A$2:$A$3477,'Oslo OBX Historical Data'!$G$2:$G$3477),IF(AU167="FINLAND",_xlfn.XLOOKUP(B167,'OMX Helsinki Historical Data'!$A$2:$A$3479,'OMX Helsinki Historical Data'!$G$2:$G$3479),IF(AU167="DENMARK",_xlfn.XLOOKUP(B167,'OMX Copenhagen All shares Histo'!$A$2:$A$3461,'OMX Copenhagen All shares Histo'!$G$2:$G$3461),_xlfn.XLOOKUP(Dataset!B167,'OMX Stockholm Historical Data'!$A$2:$A$3477,'OMX Stockholm Historical Data'!$G$2:$G$3477))))</f>
        <v>2.8400000000000002E-2</v>
      </c>
      <c r="L167" s="116">
        <v>1</v>
      </c>
      <c r="M167" s="116">
        <f>IF($AI167=M$1,1,0)</f>
        <v>0</v>
      </c>
      <c r="N167" s="116">
        <f>IF($AI167=N$1,1,0)</f>
        <v>0</v>
      </c>
      <c r="O167" s="116">
        <f>IF($AI167=O$1,1,0)</f>
        <v>0</v>
      </c>
      <c r="P167" s="116">
        <f>IF($AI167=P$1,1,0)</f>
        <v>0</v>
      </c>
      <c r="Q167" s="116">
        <f>IF($AI167=Q$1,1,0)</f>
        <v>0</v>
      </c>
      <c r="R167" s="116">
        <f>IF($AI167=R$1,1,0)</f>
        <v>1</v>
      </c>
      <c r="S167" s="116">
        <f>IF($AI167=S$1,1,0)</f>
        <v>0</v>
      </c>
      <c r="T167" s="39">
        <f>IF($AI167=T$1,1,0)</f>
        <v>0</v>
      </c>
      <c r="AG167" s="2">
        <v>3.2</v>
      </c>
      <c r="AH167" t="str">
        <f>IF(AU167="NORWAY","NOK",IF(AU167="FINLAND","EUR",IF(AU167="SWEDEN","SEK","DKK")))</f>
        <v>NOK</v>
      </c>
      <c r="AI167" t="s">
        <v>152</v>
      </c>
      <c r="AN167" t="str">
        <f>IF(D167&gt;=0,"1","0")</f>
        <v>0</v>
      </c>
      <c r="AO167" s="5" t="str">
        <f>IF(AX167&lt;&gt;"",G167/H167,"")</f>
        <v/>
      </c>
      <c r="AP167">
        <f>A167-1</f>
        <v>53</v>
      </c>
      <c r="AS167">
        <f>_xlfn.XLOOKUP(C167,'Company age'!$A$2:$A$15,'Company age'!$B$2:$B$15)</f>
        <v>10</v>
      </c>
      <c r="AU167" t="s">
        <v>44</v>
      </c>
      <c r="AW167" s="3">
        <f>BT167*(1+BV167)</f>
        <v>3.2</v>
      </c>
      <c r="BH167" s="2">
        <v>3.5714285370000001</v>
      </c>
      <c r="BI167" s="2">
        <v>0</v>
      </c>
      <c r="BJ167" s="2">
        <v>0.2040816396</v>
      </c>
      <c r="BL167" t="s">
        <v>1774</v>
      </c>
      <c r="BM167" t="s">
        <v>1775</v>
      </c>
      <c r="BN167" t="s">
        <v>44</v>
      </c>
      <c r="BO167" t="s">
        <v>152</v>
      </c>
      <c r="BP167" t="s">
        <v>25</v>
      </c>
      <c r="BQ167" t="s">
        <v>54</v>
      </c>
      <c r="BR167" t="s">
        <v>27</v>
      </c>
      <c r="BS167" s="2">
        <v>15.0016</v>
      </c>
      <c r="BT167" s="2">
        <v>3.2</v>
      </c>
      <c r="BU167" s="5">
        <f t="shared" si="4"/>
        <v>3.5714285370000001E-2</v>
      </c>
      <c r="BV167" s="5">
        <f t="shared" si="4"/>
        <v>0</v>
      </c>
      <c r="BW167" s="5">
        <f t="shared" si="4"/>
        <v>2.0408163960000001E-3</v>
      </c>
      <c r="BX167" s="2"/>
      <c r="BY167" s="2"/>
      <c r="BZ167" s="2"/>
      <c r="CA167" s="2">
        <v>0</v>
      </c>
    </row>
    <row r="168" spans="1:79" x14ac:dyDescent="0.15">
      <c r="A168" s="107">
        <v>54</v>
      </c>
      <c r="B168" s="108">
        <v>40345</v>
      </c>
      <c r="C168" s="109">
        <v>2010</v>
      </c>
      <c r="D168" s="110">
        <f>_xlfn.XLOOKUP(AP168,'Sentiment index'!$E$2:$E$169,'Sentiment index'!$A$2:$A$169)</f>
        <v>-0.72876240000000003</v>
      </c>
      <c r="E168" s="111">
        <v>9.1966816275267913</v>
      </c>
      <c r="F168" s="112">
        <f>(AW168-BT168)/BT168</f>
        <v>-0.5</v>
      </c>
      <c r="G168" s="113">
        <v>1237.2189864123643</v>
      </c>
      <c r="H168" s="114">
        <v>6.1807499999999997</v>
      </c>
      <c r="I168" s="114">
        <f>IF(AH168="NOK",AG168, IF(AH168="EUR", _xlfn.XLOOKUP(C168,'Exchange rates'!$A$3:$A$16,'Exchange rates'!$B$3:$B$16)*AG168,IF(AH168="SEK", _xlfn.XLOOKUP(C168,'Exchange rates'!$A$3:$A$16,'Exchange rates'!$C$3:$C$16)*Dataset!AG168,_xlfn.XLOOKUP(Dataset!C168,'Exchange rates'!$A$3:$A$16,'Exchange rates'!$D$3:$D$16)*Dataset!AG168)))</f>
        <v>5.037744</v>
      </c>
      <c r="J168" s="115">
        <f t="shared" si="5"/>
        <v>-0.50990000000000002</v>
      </c>
      <c r="K168" s="112">
        <f>IF(AU168="NORWAY",_xlfn.XLOOKUP(B168,'Oslo OBX Historical Data'!$A$2:$A$3477,'Oslo OBX Historical Data'!$G$2:$G$3477),IF(AU168="FINLAND",_xlfn.XLOOKUP(B168,'OMX Helsinki Historical Data'!$A$2:$A$3479,'OMX Helsinki Historical Data'!$G$2:$G$3479),IF(AU168="DENMARK",_xlfn.XLOOKUP(B168,'OMX Copenhagen All shares Histo'!$A$2:$A$3461,'OMX Copenhagen All shares Histo'!$G$2:$G$3461),_xlfn.XLOOKUP(Dataset!B168,'OMX Stockholm Historical Data'!$A$2:$A$3477,'OMX Stockholm Historical Data'!$G$2:$G$3477))))</f>
        <v>9.9000000000000008E-3</v>
      </c>
      <c r="L168" s="116">
        <v>1</v>
      </c>
      <c r="M168" s="116">
        <f>IF($AI168=M$1,1,0)</f>
        <v>0</v>
      </c>
      <c r="N168" s="116">
        <f>IF($AI168=N$1,1,0)</f>
        <v>1</v>
      </c>
      <c r="O168" s="116">
        <f>IF($AI168=O$1,1,0)</f>
        <v>0</v>
      </c>
      <c r="P168" s="116">
        <f>IF($AI168=P$1,1,0)</f>
        <v>0</v>
      </c>
      <c r="Q168" s="116">
        <f>IF($AI168=Q$1,1,0)</f>
        <v>0</v>
      </c>
      <c r="R168" s="116">
        <f>IF($AI168=R$1,1,0)</f>
        <v>0</v>
      </c>
      <c r="S168" s="116">
        <f>IF($AI168=S$1,1,0)</f>
        <v>0</v>
      </c>
      <c r="T168" s="39">
        <f>IF($AI168=T$1,1,0)</f>
        <v>0</v>
      </c>
      <c r="AG168" s="2">
        <v>6</v>
      </c>
      <c r="AH168" t="str">
        <f>IF(AU168="NORWAY","NOK",IF(AU168="FINLAND","EUR",IF(AU168="SWEDEN","SEK","DKK")))</f>
        <v>SEK</v>
      </c>
      <c r="AI168" t="s">
        <v>96</v>
      </c>
      <c r="AN168" t="str">
        <f>IF(D168&gt;=0,"1","0")</f>
        <v>0</v>
      </c>
      <c r="AO168" s="5" t="str">
        <f>IF(AX168&lt;&gt;"",G168/H168,"")</f>
        <v/>
      </c>
      <c r="AP168">
        <f>A168-1</f>
        <v>53</v>
      </c>
      <c r="AS168">
        <f>_xlfn.XLOOKUP(C168,'Company age'!$A$2:$A$15,'Company age'!$B$2:$B$15)</f>
        <v>10</v>
      </c>
      <c r="AU168" t="s">
        <v>80</v>
      </c>
      <c r="AW168" s="3">
        <f>BT168*(1+BV168)</f>
        <v>3</v>
      </c>
      <c r="BH168" s="2">
        <v>-47.272727969999998</v>
      </c>
      <c r="BI168" s="2">
        <v>-50</v>
      </c>
      <c r="BJ168" s="2">
        <v>-50</v>
      </c>
      <c r="BL168" t="s">
        <v>2035</v>
      </c>
      <c r="BM168" t="s">
        <v>2036</v>
      </c>
      <c r="BN168" t="s">
        <v>80</v>
      </c>
      <c r="BO168" t="s">
        <v>96</v>
      </c>
      <c r="BP168" t="s">
        <v>25</v>
      </c>
      <c r="BQ168" t="s">
        <v>54</v>
      </c>
      <c r="BR168" t="s">
        <v>27</v>
      </c>
      <c r="BS168" s="2">
        <v>6.1807499999999997</v>
      </c>
      <c r="BT168" s="2">
        <v>6</v>
      </c>
      <c r="BU168" s="5">
        <f t="shared" si="4"/>
        <v>-0.4727272797</v>
      </c>
      <c r="BV168" s="5">
        <f t="shared" si="4"/>
        <v>-0.5</v>
      </c>
      <c r="BW168" s="5">
        <f t="shared" si="4"/>
        <v>-0.5</v>
      </c>
      <c r="BX168" s="2"/>
      <c r="BY168" s="2"/>
      <c r="BZ168" s="2"/>
      <c r="CA168" s="2">
        <v>0</v>
      </c>
    </row>
    <row r="169" spans="1:79" x14ac:dyDescent="0.15">
      <c r="A169" s="107">
        <v>54</v>
      </c>
      <c r="B169" s="108">
        <v>40347</v>
      </c>
      <c r="C169" s="109">
        <v>2010</v>
      </c>
      <c r="D169" s="110">
        <f>_xlfn.XLOOKUP(AP169,'Sentiment index'!$E$2:$E$169,'Sentiment index'!$A$2:$A$169)</f>
        <v>-0.72876240000000003</v>
      </c>
      <c r="E169" s="111">
        <v>4.6039440429790259</v>
      </c>
      <c r="F169" s="112">
        <f>(AW169-BT169)/BT169</f>
        <v>8.5964946750000104E-2</v>
      </c>
      <c r="G169" s="113">
        <v>685</v>
      </c>
      <c r="H169" s="114">
        <v>512.69299999999998</v>
      </c>
      <c r="I169" s="114">
        <f>IF(AH169="NOK",AG169, IF(AH169="EUR", _xlfn.XLOOKUP(C169,'Exchange rates'!$A$3:$A$16,'Exchange rates'!$B$3:$B$16)*AG169,IF(AH169="SEK", _xlfn.XLOOKUP(C169,'Exchange rates'!$A$3:$A$16,'Exchange rates'!$C$3:$C$16)*Dataset!AG169,_xlfn.XLOOKUP(Dataset!C169,'Exchange rates'!$A$3:$A$16,'Exchange rates'!$D$3:$D$16)*Dataset!AG169)))</f>
        <v>26.867968000000001</v>
      </c>
      <c r="J169" s="115">
        <f t="shared" si="5"/>
        <v>8.5664946750000109E-2</v>
      </c>
      <c r="K169" s="112">
        <f>IF(AU169="NORWAY",_xlfn.XLOOKUP(B169,'Oslo OBX Historical Data'!$A$2:$A$3477,'Oslo OBX Historical Data'!$G$2:$G$3477),IF(AU169="FINLAND",_xlfn.XLOOKUP(B169,'OMX Helsinki Historical Data'!$A$2:$A$3479,'OMX Helsinki Historical Data'!$G$2:$G$3479),IF(AU169="DENMARK",_xlfn.XLOOKUP(B169,'OMX Copenhagen All shares Histo'!$A$2:$A$3461,'OMX Copenhagen All shares Histo'!$G$2:$G$3461),_xlfn.XLOOKUP(Dataset!B169,'OMX Stockholm Historical Data'!$A$2:$A$3477,'OMX Stockholm Historical Data'!$G$2:$G$3477))))</f>
        <v>2.9999999999999997E-4</v>
      </c>
      <c r="L169" s="116">
        <v>1</v>
      </c>
      <c r="M169" s="116">
        <f>IF($AI169=M$1,1,0)</f>
        <v>0</v>
      </c>
      <c r="N169" s="116">
        <f>IF($AI169=N$1,1,0)</f>
        <v>0</v>
      </c>
      <c r="O169" s="116">
        <f>IF($AI169=O$1,1,0)</f>
        <v>0</v>
      </c>
      <c r="P169" s="116">
        <f>IF($AI169=P$1,1,0)</f>
        <v>1</v>
      </c>
      <c r="Q169" s="116">
        <f>IF($AI169=Q$1,1,0)</f>
        <v>0</v>
      </c>
      <c r="R169" s="116">
        <f>IF($AI169=R$1,1,0)</f>
        <v>0</v>
      </c>
      <c r="S169" s="116">
        <f>IF($AI169=S$1,1,0)</f>
        <v>0</v>
      </c>
      <c r="T169" s="39">
        <f>IF($AI169=T$1,1,0)</f>
        <v>0</v>
      </c>
      <c r="AG169" s="2">
        <v>32</v>
      </c>
      <c r="AH169" t="str">
        <f>IF(AU169="NORWAY","NOK",IF(AU169="FINLAND","EUR",IF(AU169="SWEDEN","SEK","DKK")))</f>
        <v>SEK</v>
      </c>
      <c r="AI169" t="s">
        <v>38</v>
      </c>
      <c r="AN169" t="str">
        <f>IF(D169&gt;=0,"1","0")</f>
        <v>0</v>
      </c>
      <c r="AO169" s="5">
        <f>IF(AX169&lt;&gt;"",G169/H169,"")</f>
        <v>1.336082216843218</v>
      </c>
      <c r="AP169">
        <f>A169-1</f>
        <v>53</v>
      </c>
      <c r="AS169">
        <f>_xlfn.XLOOKUP(C169,'Company age'!$A$2:$A$15,'Company age'!$B$2:$B$15)</f>
        <v>10</v>
      </c>
      <c r="AU169" t="s">
        <v>80</v>
      </c>
      <c r="AW169" s="3">
        <f>BT169*(1+BV169)</f>
        <v>34.750878296000003</v>
      </c>
      <c r="AX169">
        <v>685</v>
      </c>
      <c r="BH169" s="2">
        <v>5.2631611820000002</v>
      </c>
      <c r="BI169" s="2">
        <v>8.5964946750000006</v>
      </c>
      <c r="BJ169" s="2">
        <v>6.3157930369999997</v>
      </c>
      <c r="BL169" t="s">
        <v>736</v>
      </c>
      <c r="BM169" t="s">
        <v>737</v>
      </c>
      <c r="BN169" t="s">
        <v>80</v>
      </c>
      <c r="BO169" t="s">
        <v>38</v>
      </c>
      <c r="BP169" t="s">
        <v>25</v>
      </c>
      <c r="BQ169" t="s">
        <v>51</v>
      </c>
      <c r="BR169" t="s">
        <v>27</v>
      </c>
      <c r="BS169" s="2">
        <v>512.69299999999998</v>
      </c>
      <c r="BT169" s="2">
        <v>32</v>
      </c>
      <c r="BU169" s="5">
        <f t="shared" si="4"/>
        <v>5.263161182E-2</v>
      </c>
      <c r="BV169" s="5">
        <f t="shared" si="4"/>
        <v>8.5964946750000007E-2</v>
      </c>
      <c r="BW169" s="5">
        <f t="shared" si="4"/>
        <v>6.3157930370000004E-2</v>
      </c>
      <c r="BX169" s="2"/>
      <c r="BY169" s="2"/>
      <c r="BZ169" s="2"/>
      <c r="CA169" s="2">
        <v>0</v>
      </c>
    </row>
    <row r="170" spans="1:79" x14ac:dyDescent="0.15">
      <c r="A170" s="107">
        <v>54</v>
      </c>
      <c r="B170" s="108">
        <v>40359</v>
      </c>
      <c r="C170" s="109">
        <v>2010</v>
      </c>
      <c r="D170" s="110">
        <f>_xlfn.XLOOKUP(AP170,'Sentiment index'!$E$2:$E$169,'Sentiment index'!$A$2:$A$169)</f>
        <v>-0.72876240000000003</v>
      </c>
      <c r="E170" s="111">
        <v>8.2660659449985356</v>
      </c>
      <c r="F170" s="112">
        <f>(AW170-BT170)/BT170</f>
        <v>0.32894737240000005</v>
      </c>
      <c r="G170" s="113">
        <v>4093</v>
      </c>
      <c r="H170" s="114">
        <v>1452</v>
      </c>
      <c r="I170" s="114">
        <f>IF(AH170="NOK",AG170, IF(AH170="EUR", _xlfn.XLOOKUP(C170,'Exchange rates'!$A$3:$A$16,'Exchange rates'!$B$3:$B$16)*AG170,IF(AH170="SEK", _xlfn.XLOOKUP(C170,'Exchange rates'!$A$3:$A$16,'Exchange rates'!$C$3:$C$16)*Dataset!AG170,_xlfn.XLOOKUP(Dataset!C170,'Exchange rates'!$A$3:$A$16,'Exchange rates'!$D$3:$D$16)*Dataset!AG170)))</f>
        <v>22</v>
      </c>
      <c r="J170" s="115">
        <f t="shared" si="5"/>
        <v>0.38134737240000005</v>
      </c>
      <c r="K170" s="112">
        <f>IF(AU170="NORWAY",_xlfn.XLOOKUP(B170,'Oslo OBX Historical Data'!$A$2:$A$3477,'Oslo OBX Historical Data'!$G$2:$G$3477),IF(AU170="FINLAND",_xlfn.XLOOKUP(B170,'OMX Helsinki Historical Data'!$A$2:$A$3479,'OMX Helsinki Historical Data'!$G$2:$G$3479),IF(AU170="DENMARK",_xlfn.XLOOKUP(B170,'OMX Copenhagen All shares Histo'!$A$2:$A$3461,'OMX Copenhagen All shares Histo'!$G$2:$G$3461),_xlfn.XLOOKUP(Dataset!B170,'OMX Stockholm Historical Data'!$A$2:$A$3477,'OMX Stockholm Historical Data'!$G$2:$G$3477))))</f>
        <v>-5.2400000000000002E-2</v>
      </c>
      <c r="L170" s="116">
        <v>1</v>
      </c>
      <c r="M170" s="116">
        <f>IF($AI170=M$1,1,0)</f>
        <v>0</v>
      </c>
      <c r="N170" s="116">
        <f>IF($AI170=N$1,1,0)</f>
        <v>0</v>
      </c>
      <c r="O170" s="116">
        <f>IF($AI170=O$1,1,0)</f>
        <v>0</v>
      </c>
      <c r="P170" s="116">
        <f>IF($AI170=P$1,1,0)</f>
        <v>0</v>
      </c>
      <c r="Q170" s="116">
        <f>IF($AI170=Q$1,1,0)</f>
        <v>1</v>
      </c>
      <c r="R170" s="116">
        <f>IF($AI170=R$1,1,0)</f>
        <v>0</v>
      </c>
      <c r="S170" s="116">
        <f>IF($AI170=S$1,1,0)</f>
        <v>0</v>
      </c>
      <c r="T170" s="39">
        <f>IF($AI170=T$1,1,0)</f>
        <v>0</v>
      </c>
      <c r="AG170" s="2">
        <v>22</v>
      </c>
      <c r="AH170" t="str">
        <f>IF(AU170="NORWAY","NOK",IF(AU170="FINLAND","EUR",IF(AU170="SWEDEN","SEK","DKK")))</f>
        <v>NOK</v>
      </c>
      <c r="AI170" t="s">
        <v>32</v>
      </c>
      <c r="AN170" t="str">
        <f>IF(D170&gt;=0,"1","0")</f>
        <v>0</v>
      </c>
      <c r="AO170" s="5">
        <f>IF(AX170&lt;&gt;"",G170/H170,"")</f>
        <v>2.8188705234159781</v>
      </c>
      <c r="AP170">
        <f>A170-1</f>
        <v>53</v>
      </c>
      <c r="AS170">
        <f>_xlfn.XLOOKUP(C170,'Company age'!$A$2:$A$15,'Company age'!$B$2:$B$15)</f>
        <v>10</v>
      </c>
      <c r="AU170" t="s">
        <v>44</v>
      </c>
      <c r="AW170" s="3">
        <f>BT170*(1+BV170)</f>
        <v>29.236842192800001</v>
      </c>
      <c r="AX170">
        <v>4093</v>
      </c>
      <c r="BH170" s="2">
        <v>23.684211730000001</v>
      </c>
      <c r="BI170" s="2">
        <v>32.894737239999998</v>
      </c>
      <c r="BJ170" s="2">
        <v>68.421051030000001</v>
      </c>
      <c r="BL170" t="s">
        <v>338</v>
      </c>
      <c r="BM170" t="s">
        <v>339</v>
      </c>
      <c r="BN170" t="s">
        <v>44</v>
      </c>
      <c r="BO170" t="s">
        <v>32</v>
      </c>
      <c r="BP170" t="s">
        <v>25</v>
      </c>
      <c r="BQ170" t="s">
        <v>75</v>
      </c>
      <c r="BR170" t="s">
        <v>27</v>
      </c>
      <c r="BS170" s="2">
        <v>1452</v>
      </c>
      <c r="BT170" s="2">
        <v>22</v>
      </c>
      <c r="BU170" s="5">
        <f t="shared" si="4"/>
        <v>0.23684211730000002</v>
      </c>
      <c r="BV170" s="5">
        <f t="shared" si="4"/>
        <v>0.32894737239999999</v>
      </c>
      <c r="BW170" s="5">
        <f t="shared" si="4"/>
        <v>0.68421051030000002</v>
      </c>
      <c r="BX170" s="2"/>
      <c r="BY170" s="2"/>
      <c r="BZ170" s="2"/>
      <c r="CA170" s="2">
        <v>165</v>
      </c>
    </row>
    <row r="171" spans="1:79" x14ac:dyDescent="0.15">
      <c r="A171" s="107">
        <v>55</v>
      </c>
      <c r="B171" s="108">
        <v>40365</v>
      </c>
      <c r="C171" s="109">
        <v>2010</v>
      </c>
      <c r="D171" s="110">
        <f>_xlfn.XLOOKUP(AP171,'Sentiment index'!$E$2:$E$169,'Sentiment index'!$A$2:$A$169)</f>
        <v>-0.72493920000000001</v>
      </c>
      <c r="E171" s="111">
        <v>7.8143278687178448</v>
      </c>
      <c r="F171" s="112">
        <f>(AW171-BT171)/BT171</f>
        <v>-7.7419352530000055E-2</v>
      </c>
      <c r="G171" s="113">
        <v>1</v>
      </c>
      <c r="H171" s="114">
        <v>4.0056099999999999</v>
      </c>
      <c r="I171" s="114">
        <f>IF(AH171="NOK",AG171, IF(AH171="EUR", _xlfn.XLOOKUP(C171,'Exchange rates'!$A$3:$A$16,'Exchange rates'!$B$3:$B$16)*AG171,IF(AH171="SEK", _xlfn.XLOOKUP(C171,'Exchange rates'!$A$3:$A$16,'Exchange rates'!$C$3:$C$16)*Dataset!AG171,_xlfn.XLOOKUP(Dataset!C171,'Exchange rates'!$A$3:$A$16,'Exchange rates'!$D$3:$D$16)*Dataset!AG171)))</f>
        <v>1.889154</v>
      </c>
      <c r="J171" s="115">
        <f t="shared" si="5"/>
        <v>-7.5719352530000061E-2</v>
      </c>
      <c r="K171" s="112">
        <f>IF(AU171="NORWAY",_xlfn.XLOOKUP(B171,'Oslo OBX Historical Data'!$A$2:$A$3477,'Oslo OBX Historical Data'!$G$2:$G$3477),IF(AU171="FINLAND",_xlfn.XLOOKUP(B171,'OMX Helsinki Historical Data'!$A$2:$A$3479,'OMX Helsinki Historical Data'!$G$2:$G$3479),IF(AU171="DENMARK",_xlfn.XLOOKUP(B171,'OMX Copenhagen All shares Histo'!$A$2:$A$3461,'OMX Copenhagen All shares Histo'!$G$2:$G$3461),_xlfn.XLOOKUP(Dataset!B171,'OMX Stockholm Historical Data'!$A$2:$A$3477,'OMX Stockholm Historical Data'!$G$2:$G$3477))))</f>
        <v>-1.6999999999999999E-3</v>
      </c>
      <c r="L171" s="116">
        <v>1</v>
      </c>
      <c r="M171" s="116">
        <f>IF($AI171=M$1,1,0)</f>
        <v>0</v>
      </c>
      <c r="N171" s="116">
        <f>IF($AI171=N$1,1,0)</f>
        <v>0</v>
      </c>
      <c r="O171" s="116">
        <f>IF($AI171=O$1,1,0)</f>
        <v>0</v>
      </c>
      <c r="P171" s="116">
        <f>IF($AI171=P$1,1,0)</f>
        <v>0</v>
      </c>
      <c r="Q171" s="116">
        <f>IF($AI171=Q$1,1,0)</f>
        <v>1</v>
      </c>
      <c r="R171" s="116">
        <f>IF($AI171=R$1,1,0)</f>
        <v>0</v>
      </c>
      <c r="S171" s="116">
        <f>IF($AI171=S$1,1,0)</f>
        <v>0</v>
      </c>
      <c r="T171" s="39">
        <f>IF($AI171=T$1,1,0)</f>
        <v>0</v>
      </c>
      <c r="AG171" s="2">
        <v>2.25</v>
      </c>
      <c r="AH171" t="str">
        <f>IF(AU171="NORWAY","NOK",IF(AU171="FINLAND","EUR",IF(AU171="SWEDEN","SEK","DKK")))</f>
        <v>SEK</v>
      </c>
      <c r="AI171" t="s">
        <v>32</v>
      </c>
      <c r="AN171" t="str">
        <f>IF(D171&gt;=0,"1","0")</f>
        <v>0</v>
      </c>
      <c r="AO171" s="5">
        <f>IF(AX171&lt;&gt;"",G171/H171,"")</f>
        <v>0.24964986606284686</v>
      </c>
      <c r="AP171">
        <f>A171-1</f>
        <v>54</v>
      </c>
      <c r="AS171">
        <f>_xlfn.XLOOKUP(C171,'Company age'!$A$2:$A$15,'Company age'!$B$2:$B$15)</f>
        <v>10</v>
      </c>
      <c r="AU171" t="s">
        <v>80</v>
      </c>
      <c r="AW171" s="3">
        <f>BT171*(1+BV171)</f>
        <v>2.0758064568074999</v>
      </c>
      <c r="AX171">
        <v>1</v>
      </c>
      <c r="BH171" s="2">
        <v>-1.612903237</v>
      </c>
      <c r="BI171" s="2">
        <v>-7.7419352530000003</v>
      </c>
      <c r="BJ171" s="2">
        <v>-4.8387098310000001</v>
      </c>
      <c r="BL171" t="s">
        <v>2113</v>
      </c>
      <c r="BM171" t="s">
        <v>2114</v>
      </c>
      <c r="BN171" t="s">
        <v>80</v>
      </c>
      <c r="BO171" t="s">
        <v>32</v>
      </c>
      <c r="BP171" t="s">
        <v>25</v>
      </c>
      <c r="BQ171" t="s">
        <v>54</v>
      </c>
      <c r="BR171" t="s">
        <v>27</v>
      </c>
      <c r="BS171" s="2">
        <v>4.0056099999999999</v>
      </c>
      <c r="BT171" s="2">
        <v>2.25</v>
      </c>
      <c r="BU171" s="5">
        <f t="shared" si="4"/>
        <v>-1.6129032370000001E-2</v>
      </c>
      <c r="BV171" s="5">
        <f t="shared" si="4"/>
        <v>-7.7419352529999999E-2</v>
      </c>
      <c r="BW171" s="5">
        <f t="shared" si="4"/>
        <v>-4.8387098310000001E-2</v>
      </c>
      <c r="BX171" s="2">
        <v>0.96599999999999997</v>
      </c>
      <c r="BY171" s="2">
        <v>-55.314144130000003</v>
      </c>
      <c r="BZ171" s="2">
        <v>1.115</v>
      </c>
      <c r="CA171" s="2">
        <v>0</v>
      </c>
    </row>
    <row r="172" spans="1:79" x14ac:dyDescent="0.15">
      <c r="A172" s="107">
        <v>55</v>
      </c>
      <c r="B172" s="108">
        <v>40366</v>
      </c>
      <c r="C172" s="109">
        <v>2010</v>
      </c>
      <c r="D172" s="110">
        <f>_xlfn.XLOOKUP(AP172,'Sentiment index'!$E$2:$E$169,'Sentiment index'!$A$2:$A$169)</f>
        <v>-0.72493920000000001</v>
      </c>
      <c r="E172" s="111">
        <v>11.237072790454192</v>
      </c>
      <c r="F172" s="112">
        <f>(AW172-BT172)/BT172</f>
        <v>0.16578947070000005</v>
      </c>
      <c r="G172" s="113">
        <v>20</v>
      </c>
      <c r="H172" s="114">
        <v>6.0633800000000004</v>
      </c>
      <c r="I172" s="114">
        <f>IF(AH172="NOK",AG172, IF(AH172="EUR", _xlfn.XLOOKUP(C172,'Exchange rates'!$A$3:$A$16,'Exchange rates'!$B$3:$B$16)*AG172,IF(AH172="SEK", _xlfn.XLOOKUP(C172,'Exchange rates'!$A$3:$A$16,'Exchange rates'!$C$3:$C$16)*Dataset!AG172,_xlfn.XLOOKUP(Dataset!C172,'Exchange rates'!$A$3:$A$16,'Exchange rates'!$D$3:$D$16)*Dataset!AG172)))</f>
        <v>8.3962400000000006</v>
      </c>
      <c r="J172" s="115">
        <f t="shared" si="5"/>
        <v>0.13768947070000004</v>
      </c>
      <c r="K172" s="112">
        <f>IF(AU172="NORWAY",_xlfn.XLOOKUP(B172,'Oslo OBX Historical Data'!$A$2:$A$3477,'Oslo OBX Historical Data'!$G$2:$G$3477),IF(AU172="FINLAND",_xlfn.XLOOKUP(B172,'OMX Helsinki Historical Data'!$A$2:$A$3479,'OMX Helsinki Historical Data'!$G$2:$G$3479),IF(AU172="DENMARK",_xlfn.XLOOKUP(B172,'OMX Copenhagen All shares Histo'!$A$2:$A$3461,'OMX Copenhagen All shares Histo'!$G$2:$G$3461),_xlfn.XLOOKUP(Dataset!B172,'OMX Stockholm Historical Data'!$A$2:$A$3477,'OMX Stockholm Historical Data'!$G$2:$G$3477))))</f>
        <v>2.81E-2</v>
      </c>
      <c r="L172" s="116">
        <v>1</v>
      </c>
      <c r="M172" s="116">
        <f>IF($AI172=M$1,1,0)</f>
        <v>0</v>
      </c>
      <c r="N172" s="116">
        <f>IF($AI172=N$1,1,0)</f>
        <v>0</v>
      </c>
      <c r="O172" s="116">
        <f>IF($AI172=O$1,1,0)</f>
        <v>0</v>
      </c>
      <c r="P172" s="116">
        <f>IF($AI172=P$1,1,0)</f>
        <v>0</v>
      </c>
      <c r="Q172" s="116">
        <f>IF($AI172=Q$1,1,0)</f>
        <v>0</v>
      </c>
      <c r="R172" s="116">
        <f>IF($AI172=R$1,1,0)</f>
        <v>0</v>
      </c>
      <c r="S172" s="116">
        <f>IF($AI172=S$1,1,0)</f>
        <v>1</v>
      </c>
      <c r="T172" s="39">
        <f>IF($AI172=T$1,1,0)</f>
        <v>0</v>
      </c>
      <c r="AG172" s="2">
        <v>10</v>
      </c>
      <c r="AH172" t="str">
        <f>IF(AU172="NORWAY","NOK",IF(AU172="FINLAND","EUR",IF(AU172="SWEDEN","SEK","DKK")))</f>
        <v>SEK</v>
      </c>
      <c r="AI172" t="s">
        <v>81</v>
      </c>
      <c r="AN172" t="str">
        <f>IF(D172&gt;=0,"1","0")</f>
        <v>0</v>
      </c>
      <c r="AO172" s="5">
        <f>IF(AX172&lt;&gt;"",G172/H172,"")</f>
        <v>3.2984902809983869</v>
      </c>
      <c r="AP172">
        <f>A172-1</f>
        <v>54</v>
      </c>
      <c r="AS172">
        <f>_xlfn.XLOOKUP(C172,'Company age'!$A$2:$A$15,'Company age'!$B$2:$B$15)</f>
        <v>10</v>
      </c>
      <c r="AU172" t="s">
        <v>80</v>
      </c>
      <c r="AW172" s="3">
        <f>BT172*(1+BV172)</f>
        <v>11.657894707000001</v>
      </c>
      <c r="AX172">
        <v>20</v>
      </c>
      <c r="BH172" s="2">
        <v>10.526315690000001</v>
      </c>
      <c r="BI172" s="2">
        <v>16.578947070000002</v>
      </c>
      <c r="BJ172" s="2">
        <v>13.15789509</v>
      </c>
      <c r="BL172" t="s">
        <v>2027</v>
      </c>
      <c r="BM172" t="s">
        <v>2028</v>
      </c>
      <c r="BN172" t="s">
        <v>80</v>
      </c>
      <c r="BO172" t="s">
        <v>81</v>
      </c>
      <c r="BP172" t="s">
        <v>25</v>
      </c>
      <c r="BQ172" t="s">
        <v>54</v>
      </c>
      <c r="BR172" t="s">
        <v>27</v>
      </c>
      <c r="BS172" s="2">
        <v>6.0633800000000004</v>
      </c>
      <c r="BT172" s="2">
        <v>10</v>
      </c>
      <c r="BU172" s="5">
        <f t="shared" si="4"/>
        <v>0.1052631569</v>
      </c>
      <c r="BV172" s="5">
        <f t="shared" si="4"/>
        <v>0.16578947070000002</v>
      </c>
      <c r="BW172" s="5">
        <f t="shared" si="4"/>
        <v>0.13157895089999999</v>
      </c>
      <c r="BX172" s="2">
        <v>0.107</v>
      </c>
      <c r="BY172" s="2">
        <v>-96.929435729999994</v>
      </c>
      <c r="BZ172" s="2">
        <v>0.107</v>
      </c>
      <c r="CA172" s="2">
        <v>0</v>
      </c>
    </row>
    <row r="173" spans="1:79" x14ac:dyDescent="0.15">
      <c r="A173" s="107">
        <v>55</v>
      </c>
      <c r="B173" s="108">
        <v>40367</v>
      </c>
      <c r="C173" s="109">
        <v>2010</v>
      </c>
      <c r="D173" s="110">
        <f>_xlfn.XLOOKUP(AP173,'Sentiment index'!$E$2:$E$169,'Sentiment index'!$A$2:$A$169)</f>
        <v>-0.72493920000000001</v>
      </c>
      <c r="E173" s="111">
        <v>10.402743384413222</v>
      </c>
      <c r="F173" s="112">
        <f>(AW173-BT173)/BT173</f>
        <v>0.18910257340000008</v>
      </c>
      <c r="G173" s="113">
        <v>1508.2905417916729</v>
      </c>
      <c r="H173" s="114">
        <v>7.7615100000000004</v>
      </c>
      <c r="I173" s="114">
        <f>IF(AH173="NOK",AG173, IF(AH173="EUR", _xlfn.XLOOKUP(C173,'Exchange rates'!$A$3:$A$16,'Exchange rates'!$B$3:$B$16)*AG173,IF(AH173="SEK", _xlfn.XLOOKUP(C173,'Exchange rates'!$A$3:$A$16,'Exchange rates'!$C$3:$C$16)*Dataset!AG173,_xlfn.XLOOKUP(Dataset!C173,'Exchange rates'!$A$3:$A$16,'Exchange rates'!$D$3:$D$16)*Dataset!AG173)))</f>
        <v>1.4693420000000001</v>
      </c>
      <c r="J173" s="115">
        <f t="shared" si="5"/>
        <v>0.17830257340000008</v>
      </c>
      <c r="K173" s="112">
        <f>IF(AU173="NORWAY",_xlfn.XLOOKUP(B173,'Oslo OBX Historical Data'!$A$2:$A$3477,'Oslo OBX Historical Data'!$G$2:$G$3477),IF(AU173="FINLAND",_xlfn.XLOOKUP(B173,'OMX Helsinki Historical Data'!$A$2:$A$3479,'OMX Helsinki Historical Data'!$G$2:$G$3479),IF(AU173="DENMARK",_xlfn.XLOOKUP(B173,'OMX Copenhagen All shares Histo'!$A$2:$A$3461,'OMX Copenhagen All shares Histo'!$G$2:$G$3461),_xlfn.XLOOKUP(Dataset!B173,'OMX Stockholm Historical Data'!$A$2:$A$3477,'OMX Stockholm Historical Data'!$G$2:$G$3477))))</f>
        <v>1.0800000000000001E-2</v>
      </c>
      <c r="L173" s="116">
        <v>1</v>
      </c>
      <c r="M173" s="116">
        <f>IF($AI173=M$1,1,0)</f>
        <v>0</v>
      </c>
      <c r="N173" s="116">
        <f>IF($AI173=N$1,1,0)</f>
        <v>1</v>
      </c>
      <c r="O173" s="116">
        <f>IF($AI173=O$1,1,0)</f>
        <v>0</v>
      </c>
      <c r="P173" s="116">
        <f>IF($AI173=P$1,1,0)</f>
        <v>0</v>
      </c>
      <c r="Q173" s="116">
        <f>IF($AI173=Q$1,1,0)</f>
        <v>0</v>
      </c>
      <c r="R173" s="116">
        <f>IF($AI173=R$1,1,0)</f>
        <v>0</v>
      </c>
      <c r="S173" s="116">
        <f>IF($AI173=S$1,1,0)</f>
        <v>0</v>
      </c>
      <c r="T173" s="39">
        <f>IF($AI173=T$1,1,0)</f>
        <v>0</v>
      </c>
      <c r="AG173" s="2">
        <v>1.75</v>
      </c>
      <c r="AH173" t="str">
        <f>IF(AU173="NORWAY","NOK",IF(AU173="FINLAND","EUR",IF(AU173="SWEDEN","SEK","DKK")))</f>
        <v>SEK</v>
      </c>
      <c r="AI173" t="s">
        <v>96</v>
      </c>
      <c r="AN173" t="str">
        <f>IF(D173&gt;=0,"1","0")</f>
        <v>0</v>
      </c>
      <c r="AO173" s="5" t="str">
        <f>IF(AX173&lt;&gt;"",G173/H173,"")</f>
        <v/>
      </c>
      <c r="AP173">
        <f>A173-1</f>
        <v>54</v>
      </c>
      <c r="AS173">
        <f>_xlfn.XLOOKUP(C173,'Company age'!$A$2:$A$15,'Company age'!$B$2:$B$15)</f>
        <v>10</v>
      </c>
      <c r="AU173" t="s">
        <v>80</v>
      </c>
      <c r="AW173" s="3">
        <f>BT173*(1+BV173)</f>
        <v>2.0809295034500002</v>
      </c>
      <c r="BH173" s="2">
        <v>17.948717120000001</v>
      </c>
      <c r="BI173" s="2">
        <v>18.910257340000001</v>
      </c>
      <c r="BJ173" s="2">
        <v>29.487178799999999</v>
      </c>
      <c r="BL173" t="s">
        <v>1971</v>
      </c>
      <c r="BM173" t="s">
        <v>1972</v>
      </c>
      <c r="BN173" t="s">
        <v>80</v>
      </c>
      <c r="BO173" t="s">
        <v>96</v>
      </c>
      <c r="BP173" t="s">
        <v>25</v>
      </c>
      <c r="BQ173" t="s">
        <v>54</v>
      </c>
      <c r="BR173" t="s">
        <v>27</v>
      </c>
      <c r="BS173" s="2">
        <v>7.7615100000000004</v>
      </c>
      <c r="BT173" s="2">
        <v>1.75</v>
      </c>
      <c r="BU173" s="5">
        <f t="shared" si="4"/>
        <v>0.17948717120000002</v>
      </c>
      <c r="BV173" s="5">
        <f t="shared" si="4"/>
        <v>0.1891025734</v>
      </c>
      <c r="BW173" s="5">
        <f t="shared" si="4"/>
        <v>0.29487178799999997</v>
      </c>
      <c r="BX173" s="2"/>
      <c r="BY173" s="2"/>
      <c r="BZ173" s="2"/>
      <c r="CA173" s="2">
        <v>0</v>
      </c>
    </row>
    <row r="174" spans="1:79" x14ac:dyDescent="0.15">
      <c r="A174" s="107">
        <v>56</v>
      </c>
      <c r="B174" s="108">
        <v>40456</v>
      </c>
      <c r="C174" s="109">
        <v>2010</v>
      </c>
      <c r="D174" s="110">
        <f>_xlfn.XLOOKUP(AP174,'Sentiment index'!$E$2:$E$169,'Sentiment index'!$A$2:$A$169)</f>
        <v>-0.52692430000000001</v>
      </c>
      <c r="E174" s="111">
        <v>11.387766243584311</v>
      </c>
      <c r="F174" s="112">
        <f>(AW174-BT174)/BT174</f>
        <v>-0.20833333970000006</v>
      </c>
      <c r="G174" s="113">
        <v>22441</v>
      </c>
      <c r="H174" s="111">
        <v>12043.5</v>
      </c>
      <c r="I174" s="114">
        <f>IF(AH174="NOK",AG174, IF(AH174="EUR", _xlfn.XLOOKUP(C174,'Exchange rates'!$A$3:$A$16,'Exchange rates'!$B$3:$B$16)*AG174,IF(AH174="SEK", _xlfn.XLOOKUP(C174,'Exchange rates'!$A$3:$A$16,'Exchange rates'!$C$3:$C$16)*Dataset!AG174,_xlfn.XLOOKUP(Dataset!C174,'Exchange rates'!$A$3:$A$16,'Exchange rates'!$D$3:$D$16)*Dataset!AG174)))</f>
        <v>225.89763000000002</v>
      </c>
      <c r="J174" s="115">
        <f t="shared" si="5"/>
        <v>-0.19993333970000007</v>
      </c>
      <c r="K174" s="112">
        <f>IF(AU174="NORWAY",_xlfn.XLOOKUP(B174,'Oslo OBX Historical Data'!$A$2:$A$3477,'Oslo OBX Historical Data'!$G$2:$G$3477),IF(AU174="FINLAND",_xlfn.XLOOKUP(B174,'OMX Helsinki Historical Data'!$A$2:$A$3479,'OMX Helsinki Historical Data'!$G$2:$G$3479),IF(AU174="DENMARK",_xlfn.XLOOKUP(B174,'OMX Copenhagen All shares Histo'!$A$2:$A$3461,'OMX Copenhagen All shares Histo'!$G$2:$G$3461),_xlfn.XLOOKUP(Dataset!B174,'OMX Stockholm Historical Data'!$A$2:$A$3477,'OMX Stockholm Historical Data'!$G$2:$G$3477))))</f>
        <v>-8.3999999999999995E-3</v>
      </c>
      <c r="L174" s="116">
        <v>1</v>
      </c>
      <c r="M174" s="116">
        <f>IF($AI174=M$1,1,0)</f>
        <v>0</v>
      </c>
      <c r="N174" s="116">
        <f>IF($AI174=N$1,1,0)</f>
        <v>0</v>
      </c>
      <c r="O174" s="116">
        <f>IF($AI174=O$1,1,0)</f>
        <v>0</v>
      </c>
      <c r="P174" s="116">
        <f>IF($AI174=P$1,1,0)</f>
        <v>1</v>
      </c>
      <c r="Q174" s="116">
        <f>IF($AI174=Q$1,1,0)</f>
        <v>0</v>
      </c>
      <c r="R174" s="116">
        <f>IF($AI174=R$1,1,0)</f>
        <v>0</v>
      </c>
      <c r="S174" s="116">
        <f>IF($AI174=S$1,1,0)</f>
        <v>0</v>
      </c>
      <c r="T174" s="39">
        <f>IF($AI174=T$1,1,0)</f>
        <v>0</v>
      </c>
      <c r="AG174" s="4">
        <v>210</v>
      </c>
      <c r="AH174" t="str">
        <f>IF(AU174="NORWAY","NOK",IF(AU174="FINLAND","EUR",IF(AU174="SWEDEN","SEK","DKK")))</f>
        <v>DKK</v>
      </c>
      <c r="AI174" t="s">
        <v>38</v>
      </c>
      <c r="AN174" t="str">
        <f>IF(D174&gt;=0,"1","0")</f>
        <v>0</v>
      </c>
      <c r="AO174" s="5">
        <f>IF(AX174&lt;&gt;"",G174/H174,"")</f>
        <v>1.863328766554573</v>
      </c>
      <c r="AP174">
        <f>A174-1</f>
        <v>55</v>
      </c>
      <c r="AS174">
        <f>_xlfn.XLOOKUP(C174,'Company age'!$A$2:$A$15,'Company age'!$B$2:$B$15)</f>
        <v>10</v>
      </c>
      <c r="AU174" t="s">
        <v>23</v>
      </c>
      <c r="AW174" s="3">
        <f>BT174*(1+BV174)</f>
        <v>166.24999866299999</v>
      </c>
      <c r="AX174">
        <v>22441</v>
      </c>
      <c r="BH174" s="2">
        <v>-12.91666698</v>
      </c>
      <c r="BI174" s="2">
        <v>-20.833333970000002</v>
      </c>
      <c r="BJ174" s="2">
        <v>-30.833333970000002</v>
      </c>
      <c r="BL174" t="s">
        <v>36</v>
      </c>
      <c r="BM174" t="s">
        <v>37</v>
      </c>
      <c r="BN174" t="s">
        <v>23</v>
      </c>
      <c r="BO174" t="s">
        <v>38</v>
      </c>
      <c r="BP174" t="s">
        <v>25</v>
      </c>
      <c r="BQ174" t="s">
        <v>39</v>
      </c>
      <c r="BR174" t="s">
        <v>27</v>
      </c>
      <c r="BS174" s="4">
        <v>12043.5</v>
      </c>
      <c r="BT174" s="4">
        <v>210</v>
      </c>
      <c r="BU174" s="5">
        <f t="shared" si="4"/>
        <v>-0.12916666979999999</v>
      </c>
      <c r="BV174" s="5">
        <f t="shared" si="4"/>
        <v>-0.20833333970000001</v>
      </c>
      <c r="BW174" s="5">
        <f t="shared" si="4"/>
        <v>-0.30833333970000004</v>
      </c>
      <c r="BX174" s="4">
        <v>786.8</v>
      </c>
      <c r="BY174" s="4">
        <v>274.66665649999999</v>
      </c>
      <c r="BZ174" s="4">
        <v>782.6</v>
      </c>
      <c r="CA174" s="4">
        <v>128.357</v>
      </c>
    </row>
    <row r="175" spans="1:79" x14ac:dyDescent="0.15">
      <c r="A175" s="107">
        <v>56</v>
      </c>
      <c r="B175" s="108">
        <v>40457</v>
      </c>
      <c r="C175" s="109">
        <v>2010</v>
      </c>
      <c r="D175" s="110">
        <f>_xlfn.XLOOKUP(AP175,'Sentiment index'!$E$2:$E$169,'Sentiment index'!$A$2:$A$169)</f>
        <v>-0.52692430000000001</v>
      </c>
      <c r="E175" s="111">
        <v>6.302177392769547</v>
      </c>
      <c r="F175" s="112">
        <f>(AW175-BT175)/BT175</f>
        <v>8.2758617399999859E-2</v>
      </c>
      <c r="G175" s="113">
        <v>1005.9130415801196</v>
      </c>
      <c r="H175" s="111">
        <v>18.085000000000001</v>
      </c>
      <c r="I175" s="114">
        <f>IF(AH175="NOK",AG175, IF(AH175="EUR", _xlfn.XLOOKUP(C175,'Exchange rates'!$A$3:$A$16,'Exchange rates'!$B$3:$B$16)*AG175,IF(AH175="SEK", _xlfn.XLOOKUP(C175,'Exchange rates'!$A$3:$A$16,'Exchange rates'!$C$3:$C$16)*Dataset!AG175,_xlfn.XLOOKUP(Dataset!C175,'Exchange rates'!$A$3:$A$16,'Exchange rates'!$D$3:$D$16)*Dataset!AG175)))</f>
        <v>5</v>
      </c>
      <c r="J175" s="115">
        <f t="shared" si="5"/>
        <v>7.0858617399999851E-2</v>
      </c>
      <c r="K175" s="112">
        <f>IF(AU175="NORWAY",_xlfn.XLOOKUP(B175,'Oslo OBX Historical Data'!$A$2:$A$3477,'Oslo OBX Historical Data'!$G$2:$G$3477),IF(AU175="FINLAND",_xlfn.XLOOKUP(B175,'OMX Helsinki Historical Data'!$A$2:$A$3479,'OMX Helsinki Historical Data'!$G$2:$G$3479),IF(AU175="DENMARK",_xlfn.XLOOKUP(B175,'OMX Copenhagen All shares Histo'!$A$2:$A$3461,'OMX Copenhagen All shares Histo'!$G$2:$G$3461),_xlfn.XLOOKUP(Dataset!B175,'OMX Stockholm Historical Data'!$A$2:$A$3477,'OMX Stockholm Historical Data'!$G$2:$G$3477))))</f>
        <v>1.1900000000000001E-2</v>
      </c>
      <c r="L175" s="116">
        <v>1</v>
      </c>
      <c r="M175" s="116">
        <f>IF($AI175=M$1,1,0)</f>
        <v>0</v>
      </c>
      <c r="N175" s="116">
        <f>IF($AI175=N$1,1,0)</f>
        <v>0</v>
      </c>
      <c r="O175" s="116">
        <f>IF($AI175=O$1,1,0)</f>
        <v>0</v>
      </c>
      <c r="P175" s="116">
        <f>IF($AI175=P$1,1,0)</f>
        <v>0</v>
      </c>
      <c r="Q175" s="116">
        <f>IF($AI175=Q$1,1,0)</f>
        <v>1</v>
      </c>
      <c r="R175" s="116">
        <f>IF($AI175=R$1,1,0)</f>
        <v>0</v>
      </c>
      <c r="S175" s="116">
        <f>IF($AI175=S$1,1,0)</f>
        <v>0</v>
      </c>
      <c r="T175" s="39">
        <f>IF($AI175=T$1,1,0)</f>
        <v>0</v>
      </c>
      <c r="AG175" s="4">
        <v>5</v>
      </c>
      <c r="AH175" t="str">
        <f>IF(AU175="NORWAY","NOK",IF(AU175="FINLAND","EUR",IF(AU175="SWEDEN","SEK","DKK")))</f>
        <v>NOK</v>
      </c>
      <c r="AI175" t="s">
        <v>32</v>
      </c>
      <c r="AN175" t="str">
        <f>IF(D175&gt;=0,"1","0")</f>
        <v>0</v>
      </c>
      <c r="AO175" s="5" t="str">
        <f>IF(AX175&lt;&gt;"",G175/H175,"")</f>
        <v/>
      </c>
      <c r="AP175">
        <f>A175-1</f>
        <v>55</v>
      </c>
      <c r="AS175">
        <f>_xlfn.XLOOKUP(C175,'Company age'!$A$2:$A$15,'Company age'!$B$2:$B$15)</f>
        <v>10</v>
      </c>
      <c r="AU175" t="s">
        <v>44</v>
      </c>
      <c r="AW175" s="3">
        <f>BT175*(1+BV175)</f>
        <v>5.4137930869999993</v>
      </c>
      <c r="BH175" s="2">
        <v>6.8965516090000003</v>
      </c>
      <c r="BI175" s="2">
        <v>8.2758617399999999</v>
      </c>
      <c r="BJ175" s="2">
        <v>10.344827649999999</v>
      </c>
      <c r="BL175" t="s">
        <v>1688</v>
      </c>
      <c r="BM175" t="s">
        <v>1689</v>
      </c>
      <c r="BN175" t="s">
        <v>44</v>
      </c>
      <c r="BO175" t="s">
        <v>32</v>
      </c>
      <c r="BP175" t="s">
        <v>25</v>
      </c>
      <c r="BQ175" t="s">
        <v>54</v>
      </c>
      <c r="BR175" t="s">
        <v>27</v>
      </c>
      <c r="BS175" s="4">
        <v>18.085000000000001</v>
      </c>
      <c r="BT175" s="4">
        <v>5</v>
      </c>
      <c r="BU175" s="5">
        <f t="shared" si="4"/>
        <v>6.8965516089999998E-2</v>
      </c>
      <c r="BV175" s="5">
        <f t="shared" si="4"/>
        <v>8.2758617399999998E-2</v>
      </c>
      <c r="BW175" s="5">
        <f t="shared" si="4"/>
        <v>0.10344827649999999</v>
      </c>
      <c r="BX175" s="4"/>
      <c r="BY175" s="4"/>
      <c r="BZ175" s="4"/>
      <c r="CA175" s="4">
        <v>0</v>
      </c>
    </row>
    <row r="176" spans="1:79" x14ac:dyDescent="0.15">
      <c r="A176" s="107">
        <v>56</v>
      </c>
      <c r="B176" s="108">
        <v>40473</v>
      </c>
      <c r="C176" s="109">
        <v>2010</v>
      </c>
      <c r="D176" s="110">
        <f>_xlfn.XLOOKUP(AP176,'Sentiment index'!$E$2:$E$169,'Sentiment index'!$A$2:$A$169)</f>
        <v>-0.52692430000000001</v>
      </c>
      <c r="E176" s="111">
        <v>11.258873763302931</v>
      </c>
      <c r="F176" s="112">
        <f>(AW176-BT176)/BT176</f>
        <v>-9.2857141490000031E-2</v>
      </c>
      <c r="G176" s="113">
        <v>268</v>
      </c>
      <c r="H176" s="111">
        <v>5382</v>
      </c>
      <c r="I176" s="114">
        <f>IF(AH176="NOK",AG176, IF(AH176="EUR", _xlfn.XLOOKUP(C176,'Exchange rates'!$A$3:$A$16,'Exchange rates'!$B$3:$B$16)*AG176,IF(AH176="SEK", _xlfn.XLOOKUP(C176,'Exchange rates'!$A$3:$A$16,'Exchange rates'!$C$3:$C$16)*Dataset!AG176,_xlfn.XLOOKUP(Dataset!C176,'Exchange rates'!$A$3:$A$16,'Exchange rates'!$D$3:$D$16)*Dataset!AG176)))</f>
        <v>39</v>
      </c>
      <c r="J176" s="115">
        <f t="shared" si="5"/>
        <v>-0.10405714149000003</v>
      </c>
      <c r="K176" s="112">
        <f>IF(AU176="NORWAY",_xlfn.XLOOKUP(B176,'Oslo OBX Historical Data'!$A$2:$A$3477,'Oslo OBX Historical Data'!$G$2:$G$3477),IF(AU176="FINLAND",_xlfn.XLOOKUP(B176,'OMX Helsinki Historical Data'!$A$2:$A$3479,'OMX Helsinki Historical Data'!$G$2:$G$3479),IF(AU176="DENMARK",_xlfn.XLOOKUP(B176,'OMX Copenhagen All shares Histo'!$A$2:$A$3461,'OMX Copenhagen All shares Histo'!$G$2:$G$3461),_xlfn.XLOOKUP(Dataset!B176,'OMX Stockholm Historical Data'!$A$2:$A$3477,'OMX Stockholm Historical Data'!$G$2:$G$3477))))</f>
        <v>1.12E-2</v>
      </c>
      <c r="L176" s="116">
        <v>1</v>
      </c>
      <c r="M176" s="116">
        <f>IF($AI176=M$1,1,0)</f>
        <v>0</v>
      </c>
      <c r="N176" s="116">
        <f>IF($AI176=N$1,1,0)</f>
        <v>0</v>
      </c>
      <c r="O176" s="116">
        <f>IF($AI176=O$1,1,0)</f>
        <v>0</v>
      </c>
      <c r="P176" s="116">
        <f>IF($AI176=P$1,1,0)</f>
        <v>1</v>
      </c>
      <c r="Q176" s="116">
        <f>IF($AI176=Q$1,1,0)</f>
        <v>0</v>
      </c>
      <c r="R176" s="116">
        <f>IF($AI176=R$1,1,0)</f>
        <v>0</v>
      </c>
      <c r="S176" s="116">
        <f>IF($AI176=S$1,1,0)</f>
        <v>0</v>
      </c>
      <c r="T176" s="39">
        <f>IF($AI176=T$1,1,0)</f>
        <v>0</v>
      </c>
      <c r="AG176" s="4">
        <v>39</v>
      </c>
      <c r="AH176" t="str">
        <f>IF(AU176="NORWAY","NOK",IF(AU176="FINLAND","EUR",IF(AU176="SWEDEN","SEK","DKK")))</f>
        <v>NOK</v>
      </c>
      <c r="AI176" t="s">
        <v>38</v>
      </c>
      <c r="AN176" t="str">
        <f>IF(D176&gt;=0,"1","0")</f>
        <v>0</v>
      </c>
      <c r="AO176" s="5">
        <f>IF(AX176&lt;&gt;"",G176/H176,"")</f>
        <v>4.979561501300632E-2</v>
      </c>
      <c r="AP176">
        <f>A176-1</f>
        <v>55</v>
      </c>
      <c r="AS176">
        <f>_xlfn.XLOOKUP(C176,'Company age'!$A$2:$A$15,'Company age'!$B$2:$B$15)</f>
        <v>10</v>
      </c>
      <c r="AU176" t="s">
        <v>44</v>
      </c>
      <c r="AW176" s="3">
        <f>BT176*(1+BV176)</f>
        <v>35.378571481889999</v>
      </c>
      <c r="AX176">
        <v>268</v>
      </c>
      <c r="BH176" s="2">
        <v>-4.2857141490000004</v>
      </c>
      <c r="BI176" s="2">
        <v>-9.2857141490000004</v>
      </c>
      <c r="BJ176" s="2">
        <v>-4.2857141490000004</v>
      </c>
      <c r="BL176" t="s">
        <v>90</v>
      </c>
      <c r="BM176" t="s">
        <v>91</v>
      </c>
      <c r="BN176" t="s">
        <v>44</v>
      </c>
      <c r="BO176" t="s">
        <v>38</v>
      </c>
      <c r="BP176" t="s">
        <v>25</v>
      </c>
      <c r="BQ176" t="s">
        <v>46</v>
      </c>
      <c r="BR176" t="s">
        <v>27</v>
      </c>
      <c r="BS176" s="4">
        <v>5382</v>
      </c>
      <c r="BT176" s="4">
        <v>39</v>
      </c>
      <c r="BU176" s="5">
        <f t="shared" si="4"/>
        <v>-4.285714149E-2</v>
      </c>
      <c r="BV176" s="5">
        <f t="shared" si="4"/>
        <v>-9.2857141490000003E-2</v>
      </c>
      <c r="BW176" s="5">
        <f t="shared" si="4"/>
        <v>-4.285714149E-2</v>
      </c>
      <c r="BX176" s="4"/>
      <c r="BY176" s="4"/>
      <c r="BZ176" s="4"/>
      <c r="CA176" s="4">
        <v>0</v>
      </c>
    </row>
    <row r="177" spans="1:79" x14ac:dyDescent="0.15">
      <c r="A177" s="107">
        <v>57</v>
      </c>
      <c r="B177" s="108">
        <v>40492</v>
      </c>
      <c r="C177" s="109">
        <v>2010</v>
      </c>
      <c r="D177" s="110">
        <f>_xlfn.XLOOKUP(AP177,'Sentiment index'!$E$2:$E$169,'Sentiment index'!$A$2:$A$169)</f>
        <v>-0.56626010000000004</v>
      </c>
      <c r="E177" s="111">
        <v>7.9093303833395563</v>
      </c>
      <c r="F177" s="112">
        <f>(AW177-BT177)/BT177</f>
        <v>6.25E-2</v>
      </c>
      <c r="G177" s="113">
        <v>36</v>
      </c>
      <c r="H177" s="111">
        <v>70.226100000000002</v>
      </c>
      <c r="I177" s="114">
        <f>IF(AH177="NOK",AG177, IF(AH177="EUR", _xlfn.XLOOKUP(C177,'Exchange rates'!$A$3:$A$16,'Exchange rates'!$B$3:$B$16)*AG177,IF(AH177="SEK", _xlfn.XLOOKUP(C177,'Exchange rates'!$A$3:$A$16,'Exchange rates'!$C$3:$C$16)*Dataset!AG177,_xlfn.XLOOKUP(Dataset!C177,'Exchange rates'!$A$3:$A$16,'Exchange rates'!$D$3:$D$16)*Dataset!AG177)))</f>
        <v>48.698191999999999</v>
      </c>
      <c r="J177" s="115">
        <f t="shared" si="5"/>
        <v>5.5599999999999997E-2</v>
      </c>
      <c r="K177" s="112">
        <f>IF(AU177="NORWAY",_xlfn.XLOOKUP(B177,'Oslo OBX Historical Data'!$A$2:$A$3477,'Oslo OBX Historical Data'!$G$2:$G$3477),IF(AU177="FINLAND",_xlfn.XLOOKUP(B177,'OMX Helsinki Historical Data'!$A$2:$A$3479,'OMX Helsinki Historical Data'!$G$2:$G$3479),IF(AU177="DENMARK",_xlfn.XLOOKUP(B177,'OMX Copenhagen All shares Histo'!$A$2:$A$3461,'OMX Copenhagen All shares Histo'!$G$2:$G$3461),_xlfn.XLOOKUP(Dataset!B177,'OMX Stockholm Historical Data'!$A$2:$A$3477,'OMX Stockholm Historical Data'!$G$2:$G$3477))))</f>
        <v>6.8999999999999999E-3</v>
      </c>
      <c r="L177" s="116">
        <v>1</v>
      </c>
      <c r="M177" s="116">
        <f>IF($AI177=M$1,1,0)</f>
        <v>0</v>
      </c>
      <c r="N177" s="116">
        <f>IF($AI177=N$1,1,0)</f>
        <v>0</v>
      </c>
      <c r="O177" s="116">
        <f>IF($AI177=O$1,1,0)</f>
        <v>0</v>
      </c>
      <c r="P177" s="116">
        <f>IF($AI177=P$1,1,0)</f>
        <v>0</v>
      </c>
      <c r="Q177" s="116">
        <f>IF($AI177=Q$1,1,0)</f>
        <v>1</v>
      </c>
      <c r="R177" s="116">
        <f>IF($AI177=R$1,1,0)</f>
        <v>0</v>
      </c>
      <c r="S177" s="116">
        <f>IF($AI177=S$1,1,0)</f>
        <v>0</v>
      </c>
      <c r="T177" s="39">
        <f>IF($AI177=T$1,1,0)</f>
        <v>0</v>
      </c>
      <c r="AG177" s="4">
        <v>58</v>
      </c>
      <c r="AH177" t="str">
        <f>IF(AU177="NORWAY","NOK",IF(AU177="FINLAND","EUR",IF(AU177="SWEDEN","SEK","DKK")))</f>
        <v>SEK</v>
      </c>
      <c r="AI177" t="s">
        <v>32</v>
      </c>
      <c r="AN177" t="str">
        <f>IF(D177&gt;=0,"1","0")</f>
        <v>0</v>
      </c>
      <c r="AO177" s="5">
        <f>IF(AX177&lt;&gt;"",G177/H177,"")</f>
        <v>0.51262991964526006</v>
      </c>
      <c r="AP177">
        <f>A177-1</f>
        <v>56</v>
      </c>
      <c r="AS177">
        <f>_xlfn.XLOOKUP(C177,'Company age'!$A$2:$A$15,'Company age'!$B$2:$B$15)</f>
        <v>10</v>
      </c>
      <c r="AU177" t="s">
        <v>80</v>
      </c>
      <c r="AW177" s="3">
        <f>BT177*(1+BV177)</f>
        <v>61.625</v>
      </c>
      <c r="AX177">
        <v>36</v>
      </c>
      <c r="BH177" s="2">
        <v>3.75</v>
      </c>
      <c r="BI177" s="2">
        <v>6.25</v>
      </c>
      <c r="BJ177" s="2">
        <v>1.25</v>
      </c>
      <c r="BL177" t="s">
        <v>1321</v>
      </c>
      <c r="BM177" t="s">
        <v>1322</v>
      </c>
      <c r="BN177" t="s">
        <v>80</v>
      </c>
      <c r="BO177" t="s">
        <v>32</v>
      </c>
      <c r="BP177" t="s">
        <v>25</v>
      </c>
      <c r="BQ177" t="s">
        <v>54</v>
      </c>
      <c r="BR177" t="s">
        <v>27</v>
      </c>
      <c r="BS177" s="4">
        <v>70.226100000000002</v>
      </c>
      <c r="BT177" s="4">
        <v>58</v>
      </c>
      <c r="BU177" s="5">
        <f t="shared" si="4"/>
        <v>3.7499999999999999E-2</v>
      </c>
      <c r="BV177" s="5">
        <f t="shared" si="4"/>
        <v>6.25E-2</v>
      </c>
      <c r="BW177" s="5">
        <f t="shared" si="4"/>
        <v>1.2500000000000001E-2</v>
      </c>
      <c r="BX177" s="4"/>
      <c r="BY177" s="4"/>
      <c r="BZ177" s="4"/>
      <c r="CA177" s="4">
        <v>0</v>
      </c>
    </row>
    <row r="178" spans="1:79" x14ac:dyDescent="0.15">
      <c r="A178" s="107">
        <v>57</v>
      </c>
      <c r="B178" s="108">
        <v>40494</v>
      </c>
      <c r="C178" s="109">
        <v>2010</v>
      </c>
      <c r="D178" s="110">
        <f>_xlfn.XLOOKUP(AP178,'Sentiment index'!$E$2:$E$169,'Sentiment index'!$A$2:$A$169)</f>
        <v>-0.56626010000000004</v>
      </c>
      <c r="E178" s="111">
        <v>10.809257730034734</v>
      </c>
      <c r="F178" s="112">
        <f>(AW178-BT178)/BT178</f>
        <v>5.0000000000000114E-2</v>
      </c>
      <c r="G178" s="113">
        <v>9172</v>
      </c>
      <c r="H178" s="111">
        <v>1293.3499999999999</v>
      </c>
      <c r="I178" s="114">
        <f>IF(AH178="NOK",AG178, IF(AH178="EUR", _xlfn.XLOOKUP(C178,'Exchange rates'!$A$3:$A$16,'Exchange rates'!$B$3:$B$16)*AG178,IF(AH178="SEK", _xlfn.XLOOKUP(C178,'Exchange rates'!$A$3:$A$16,'Exchange rates'!$C$3:$C$16)*Dataset!AG178,_xlfn.XLOOKUP(Dataset!C178,'Exchange rates'!$A$3:$A$16,'Exchange rates'!$D$3:$D$16)*Dataset!AG178)))</f>
        <v>0.79</v>
      </c>
      <c r="J178" s="115">
        <f t="shared" si="5"/>
        <v>4.0900000000000117E-2</v>
      </c>
      <c r="K178" s="112">
        <f>IF(AU178="NORWAY",_xlfn.XLOOKUP(B178,'Oslo OBX Historical Data'!$A$2:$A$3477,'Oslo OBX Historical Data'!$G$2:$G$3477),IF(AU178="FINLAND",_xlfn.XLOOKUP(B178,'OMX Helsinki Historical Data'!$A$2:$A$3479,'OMX Helsinki Historical Data'!$G$2:$G$3479),IF(AU178="DENMARK",_xlfn.XLOOKUP(B178,'OMX Copenhagen All shares Histo'!$A$2:$A$3461,'OMX Copenhagen All shares Histo'!$G$2:$G$3461),_xlfn.XLOOKUP(Dataset!B178,'OMX Stockholm Historical Data'!$A$2:$A$3477,'OMX Stockholm Historical Data'!$G$2:$G$3477))))</f>
        <v>9.1000000000000004E-3</v>
      </c>
      <c r="L178" s="116">
        <v>1</v>
      </c>
      <c r="M178" s="116">
        <f>IF($AI178=M$1,1,0)</f>
        <v>0</v>
      </c>
      <c r="N178" s="116">
        <f>IF($AI178=N$1,1,0)</f>
        <v>1</v>
      </c>
      <c r="O178" s="116">
        <f>IF($AI178=O$1,1,0)</f>
        <v>0</v>
      </c>
      <c r="P178" s="116">
        <f>IF($AI178=P$1,1,0)</f>
        <v>0</v>
      </c>
      <c r="Q178" s="116">
        <f>IF($AI178=Q$1,1,0)</f>
        <v>0</v>
      </c>
      <c r="R178" s="116">
        <f>IF($AI178=R$1,1,0)</f>
        <v>0</v>
      </c>
      <c r="S178" s="116">
        <f>IF($AI178=S$1,1,0)</f>
        <v>0</v>
      </c>
      <c r="T178" s="39">
        <f>IF($AI178=T$1,1,0)</f>
        <v>0</v>
      </c>
      <c r="AG178" s="4">
        <v>0.79</v>
      </c>
      <c r="AH178" t="str">
        <f>IF(AU178="NORWAY","NOK",IF(AU178="FINLAND","EUR",IF(AU178="SWEDEN","SEK","DKK")))</f>
        <v>NOK</v>
      </c>
      <c r="AI178" t="s">
        <v>96</v>
      </c>
      <c r="AN178" t="str">
        <f>IF(D178&gt;=0,"1","0")</f>
        <v>0</v>
      </c>
      <c r="AO178" s="5">
        <f>IF(AX178&lt;&gt;"",G178/H178,"")</f>
        <v>7.0916611899331201</v>
      </c>
      <c r="AP178">
        <f>A178-1</f>
        <v>56</v>
      </c>
      <c r="AS178">
        <f>_xlfn.XLOOKUP(C178,'Company age'!$A$2:$A$15,'Company age'!$B$2:$B$15)</f>
        <v>10</v>
      </c>
      <c r="AU178" t="s">
        <v>44</v>
      </c>
      <c r="AW178" s="3">
        <f>BT178*(1+BV178)</f>
        <v>0.82950000000000013</v>
      </c>
      <c r="AX178">
        <v>9172</v>
      </c>
      <c r="BH178" s="2">
        <v>0</v>
      </c>
      <c r="BI178" s="2">
        <v>5</v>
      </c>
      <c r="BJ178" s="2">
        <v>5</v>
      </c>
      <c r="BL178" t="s">
        <v>342</v>
      </c>
      <c r="BM178" t="s">
        <v>343</v>
      </c>
      <c r="BN178" t="s">
        <v>44</v>
      </c>
      <c r="BO178" t="s">
        <v>96</v>
      </c>
      <c r="BP178" t="s">
        <v>25</v>
      </c>
      <c r="BQ178" t="s">
        <v>54</v>
      </c>
      <c r="BR178" t="s">
        <v>27</v>
      </c>
      <c r="BS178" s="4">
        <v>1293.3499999999999</v>
      </c>
      <c r="BT178" s="4">
        <v>0.79</v>
      </c>
      <c r="BU178" s="5">
        <f t="shared" si="4"/>
        <v>0</v>
      </c>
      <c r="BV178" s="5">
        <f t="shared" si="4"/>
        <v>0.05</v>
      </c>
      <c r="BW178" s="5">
        <f t="shared" si="4"/>
        <v>0.05</v>
      </c>
      <c r="BX178" s="4"/>
      <c r="BY178" s="4"/>
      <c r="BZ178" s="4"/>
      <c r="CA178" s="4">
        <v>1180</v>
      </c>
    </row>
    <row r="179" spans="1:79" x14ac:dyDescent="0.15">
      <c r="A179" s="107">
        <v>57</v>
      </c>
      <c r="B179" s="108">
        <v>40505</v>
      </c>
      <c r="C179" s="109">
        <v>2010</v>
      </c>
      <c r="D179" s="110">
        <f>_xlfn.XLOOKUP(AP179,'Sentiment index'!$E$2:$E$169,'Sentiment index'!$A$2:$A$169)</f>
        <v>-0.56626010000000004</v>
      </c>
      <c r="E179" s="111">
        <v>11.232158326572057</v>
      </c>
      <c r="F179" s="112">
        <f>(AW179-BT179)/BT179</f>
        <v>7.1428570749999934E-2</v>
      </c>
      <c r="G179" s="113">
        <v>346</v>
      </c>
      <c r="H179" s="111">
        <v>410.06200000000001</v>
      </c>
      <c r="I179" s="114">
        <f>IF(AH179="NOK",AG179, IF(AH179="EUR", _xlfn.XLOOKUP(C179,'Exchange rates'!$A$3:$A$16,'Exchange rates'!$B$3:$B$16)*AG179,IF(AH179="SEK", _xlfn.XLOOKUP(C179,'Exchange rates'!$A$3:$A$16,'Exchange rates'!$C$3:$C$16)*Dataset!AG179,_xlfn.XLOOKUP(Dataset!C179,'Exchange rates'!$A$3:$A$16,'Exchange rates'!$D$3:$D$16)*Dataset!AG179)))</f>
        <v>92.510458</v>
      </c>
      <c r="J179" s="115">
        <f t="shared" si="5"/>
        <v>7.3328570749999933E-2</v>
      </c>
      <c r="K179" s="112">
        <f>IF(AU179="NORWAY",_xlfn.XLOOKUP(B179,'Oslo OBX Historical Data'!$A$2:$A$3477,'Oslo OBX Historical Data'!$G$2:$G$3477),IF(AU179="FINLAND",_xlfn.XLOOKUP(B179,'OMX Helsinki Historical Data'!$A$2:$A$3479,'OMX Helsinki Historical Data'!$G$2:$G$3479),IF(AU179="DENMARK",_xlfn.XLOOKUP(B179,'OMX Copenhagen All shares Histo'!$A$2:$A$3461,'OMX Copenhagen All shares Histo'!$G$2:$G$3461),_xlfn.XLOOKUP(Dataset!B179,'OMX Stockholm Historical Data'!$A$2:$A$3477,'OMX Stockholm Historical Data'!$G$2:$G$3477))))</f>
        <v>-1.9E-3</v>
      </c>
      <c r="L179" s="116">
        <v>1</v>
      </c>
      <c r="M179" s="116">
        <f>IF($AI179=M$1,1,0)</f>
        <v>0</v>
      </c>
      <c r="N179" s="116">
        <f>IF($AI179=N$1,1,0)</f>
        <v>0</v>
      </c>
      <c r="O179" s="116">
        <f>IF($AI179=O$1,1,0)</f>
        <v>0</v>
      </c>
      <c r="P179" s="116">
        <f>IF($AI179=P$1,1,0)</f>
        <v>0</v>
      </c>
      <c r="Q179" s="116">
        <f>IF($AI179=Q$1,1,0)</f>
        <v>1</v>
      </c>
      <c r="R179" s="116">
        <f>IF($AI179=R$1,1,0)</f>
        <v>0</v>
      </c>
      <c r="S179" s="116">
        <f>IF($AI179=S$1,1,0)</f>
        <v>0</v>
      </c>
      <c r="T179" s="39">
        <f>IF($AI179=T$1,1,0)</f>
        <v>0</v>
      </c>
      <c r="AG179" s="4">
        <v>86</v>
      </c>
      <c r="AH179" t="str">
        <f>IF(AU179="NORWAY","NOK",IF(AU179="FINLAND","EUR",IF(AU179="SWEDEN","SEK","DKK")))</f>
        <v>DKK</v>
      </c>
      <c r="AI179" t="s">
        <v>32</v>
      </c>
      <c r="AN179" t="str">
        <f>IF(D179&gt;=0,"1","0")</f>
        <v>0</v>
      </c>
      <c r="AO179" s="5">
        <f>IF(AX179&lt;&gt;"",G179/H179,"")</f>
        <v>0.84377484380410761</v>
      </c>
      <c r="AP179">
        <f>A179-1</f>
        <v>56</v>
      </c>
      <c r="AS179">
        <f>_xlfn.XLOOKUP(C179,'Company age'!$A$2:$A$15,'Company age'!$B$2:$B$15)</f>
        <v>10</v>
      </c>
      <c r="AU179" t="s">
        <v>23</v>
      </c>
      <c r="AW179" s="3">
        <f>BT179*(1+BV179)</f>
        <v>92.142857084499994</v>
      </c>
      <c r="AX179">
        <v>346</v>
      </c>
      <c r="BH179" s="2">
        <v>7.1428570750000002</v>
      </c>
      <c r="BI179" s="2">
        <v>7.1428570750000002</v>
      </c>
      <c r="BJ179" s="2">
        <v>5</v>
      </c>
      <c r="BL179" t="s">
        <v>785</v>
      </c>
      <c r="BM179" t="s">
        <v>786</v>
      </c>
      <c r="BN179" t="s">
        <v>23</v>
      </c>
      <c r="BO179" t="s">
        <v>32</v>
      </c>
      <c r="BP179" t="s">
        <v>25</v>
      </c>
      <c r="BQ179" t="s">
        <v>54</v>
      </c>
      <c r="BR179" t="s">
        <v>27</v>
      </c>
      <c r="BS179" s="4">
        <v>410.06200000000001</v>
      </c>
      <c r="BT179" s="4">
        <v>86</v>
      </c>
      <c r="BU179" s="5">
        <f t="shared" si="4"/>
        <v>7.1428570750000003E-2</v>
      </c>
      <c r="BV179" s="5">
        <f t="shared" si="4"/>
        <v>7.1428570750000003E-2</v>
      </c>
      <c r="BW179" s="5">
        <f t="shared" si="4"/>
        <v>0.05</v>
      </c>
      <c r="BX179" s="4">
        <v>138</v>
      </c>
      <c r="BY179" s="4">
        <v>60.465114589999999</v>
      </c>
      <c r="BZ179" s="4">
        <v>138.19999999999999</v>
      </c>
      <c r="CA179" s="4">
        <v>0</v>
      </c>
    </row>
    <row r="180" spans="1:79" x14ac:dyDescent="0.15">
      <c r="A180" s="107">
        <v>58</v>
      </c>
      <c r="B180" s="108">
        <v>40522</v>
      </c>
      <c r="C180" s="109">
        <v>2010</v>
      </c>
      <c r="D180" s="110">
        <f>_xlfn.XLOOKUP(AP180,'Sentiment index'!$E$2:$E$169,'Sentiment index'!$A$2:$A$169)</f>
        <v>-0.63804349999999999</v>
      </c>
      <c r="E180" s="111">
        <v>9.534999928062911</v>
      </c>
      <c r="F180" s="112">
        <f>(AW180-BT180)/BT180</f>
        <v>1.428571462999992E-2</v>
      </c>
      <c r="G180" s="113">
        <v>3815</v>
      </c>
      <c r="H180" s="111">
        <v>11279.4</v>
      </c>
      <c r="I180" s="114">
        <f>IF(AH180="NOK",AG180, IF(AH180="EUR", _xlfn.XLOOKUP(C180,'Exchange rates'!$A$3:$A$16,'Exchange rates'!$B$3:$B$16)*AG180,IF(AH180="SEK", _xlfn.XLOOKUP(C180,'Exchange rates'!$A$3:$A$16,'Exchange rates'!$C$3:$C$16)*Dataset!AG180,_xlfn.XLOOKUP(Dataset!C180,'Exchange rates'!$A$3:$A$16,'Exchange rates'!$D$3:$D$16)*Dataset!AG180)))</f>
        <v>59</v>
      </c>
      <c r="J180" s="115">
        <f t="shared" si="5"/>
        <v>1.738571462999992E-2</v>
      </c>
      <c r="K180" s="112">
        <f>IF(AU180="NORWAY",_xlfn.XLOOKUP(B180,'Oslo OBX Historical Data'!$A$2:$A$3477,'Oslo OBX Historical Data'!$G$2:$G$3477),IF(AU180="FINLAND",_xlfn.XLOOKUP(B180,'OMX Helsinki Historical Data'!$A$2:$A$3479,'OMX Helsinki Historical Data'!$G$2:$G$3479),IF(AU180="DENMARK",_xlfn.XLOOKUP(B180,'OMX Copenhagen All shares Histo'!$A$2:$A$3461,'OMX Copenhagen All shares Histo'!$G$2:$G$3461),_xlfn.XLOOKUP(Dataset!B180,'OMX Stockholm Historical Data'!$A$2:$A$3477,'OMX Stockholm Historical Data'!$G$2:$G$3477))))</f>
        <v>-3.0999999999999999E-3</v>
      </c>
      <c r="L180" s="116">
        <v>1</v>
      </c>
      <c r="M180" s="116">
        <f>IF($AI180=M$1,1,0)</f>
        <v>0</v>
      </c>
      <c r="N180" s="116">
        <f>IF($AI180=N$1,1,0)</f>
        <v>0</v>
      </c>
      <c r="O180" s="116">
        <f>IF($AI180=O$1,1,0)</f>
        <v>1</v>
      </c>
      <c r="P180" s="116">
        <f>IF($AI180=P$1,1,0)</f>
        <v>0</v>
      </c>
      <c r="Q180" s="116">
        <f>IF($AI180=Q$1,1,0)</f>
        <v>0</v>
      </c>
      <c r="R180" s="116">
        <f>IF($AI180=R$1,1,0)</f>
        <v>0</v>
      </c>
      <c r="S180" s="116">
        <f>IF($AI180=S$1,1,0)</f>
        <v>0</v>
      </c>
      <c r="T180" s="39">
        <f>IF($AI180=T$1,1,0)</f>
        <v>0</v>
      </c>
      <c r="AG180" s="4">
        <v>59</v>
      </c>
      <c r="AH180" t="str">
        <f>IF(AU180="NORWAY","NOK",IF(AU180="FINLAND","EUR",IF(AU180="SWEDEN","SEK","DKK")))</f>
        <v>NOK</v>
      </c>
      <c r="AI180" t="s">
        <v>45</v>
      </c>
      <c r="AN180" t="str">
        <f>IF(D180&gt;=0,"1","0")</f>
        <v>0</v>
      </c>
      <c r="AO180" s="5">
        <f>IF(AX180&lt;&gt;"",G180/H180,"")</f>
        <v>0.3382272106672341</v>
      </c>
      <c r="AP180">
        <f>A180-1</f>
        <v>57</v>
      </c>
      <c r="AS180">
        <f>_xlfn.XLOOKUP(C180,'Company age'!$A$2:$A$15,'Company age'!$B$2:$B$15)</f>
        <v>10</v>
      </c>
      <c r="AU180" t="s">
        <v>44</v>
      </c>
      <c r="AW180" s="3">
        <f>BT180*(1+BV180)</f>
        <v>59.842857163169995</v>
      </c>
      <c r="AX180">
        <v>3815</v>
      </c>
      <c r="BH180" s="2">
        <v>1.4285714629999999</v>
      </c>
      <c r="BI180" s="2">
        <v>1.4285714629999999</v>
      </c>
      <c r="BJ180" s="2">
        <v>-1.4285714629999999</v>
      </c>
      <c r="BL180" t="s">
        <v>42</v>
      </c>
      <c r="BM180" t="s">
        <v>43</v>
      </c>
      <c r="BN180" t="s">
        <v>44</v>
      </c>
      <c r="BO180" t="s">
        <v>45</v>
      </c>
      <c r="BP180" t="s">
        <v>25</v>
      </c>
      <c r="BQ180" t="s">
        <v>46</v>
      </c>
      <c r="BR180" t="s">
        <v>27</v>
      </c>
      <c r="BS180" s="4">
        <v>11279.4</v>
      </c>
      <c r="BT180" s="4">
        <v>59</v>
      </c>
      <c r="BU180" s="5">
        <f t="shared" si="4"/>
        <v>1.428571463E-2</v>
      </c>
      <c r="BV180" s="5">
        <f t="shared" si="4"/>
        <v>1.428571463E-2</v>
      </c>
      <c r="BW180" s="5">
        <f t="shared" si="4"/>
        <v>-1.428571463E-2</v>
      </c>
      <c r="BX180" s="4">
        <v>221.8</v>
      </c>
      <c r="BY180" s="4">
        <v>275.93218990000003</v>
      </c>
      <c r="BZ180" s="4">
        <v>220.3</v>
      </c>
      <c r="CA180" s="4">
        <v>0</v>
      </c>
    </row>
    <row r="181" spans="1:79" x14ac:dyDescent="0.15">
      <c r="A181" s="107">
        <v>58</v>
      </c>
      <c r="B181" s="108">
        <v>40529</v>
      </c>
      <c r="C181" s="109">
        <v>2010</v>
      </c>
      <c r="D181" s="110">
        <f>_xlfn.XLOOKUP(AP181,'Sentiment index'!$E$2:$E$169,'Sentiment index'!$A$2:$A$169)</f>
        <v>-0.63804349999999999</v>
      </c>
      <c r="E181" s="111">
        <v>8.1328112773409185</v>
      </c>
      <c r="F181" s="112">
        <f>(AW181-BT181)/BT181</f>
        <v>3.1249985689999999E-2</v>
      </c>
      <c r="G181" s="113">
        <v>1001.6104234693503</v>
      </c>
      <c r="H181" s="111">
        <v>6.9738699999999998</v>
      </c>
      <c r="I181" s="114">
        <f>IF(AH181="NOK",AG181, IF(AH181="EUR", _xlfn.XLOOKUP(C181,'Exchange rates'!$A$3:$A$16,'Exchange rates'!$B$3:$B$16)*AG181,IF(AH181="SEK", _xlfn.XLOOKUP(C181,'Exchange rates'!$A$3:$A$16,'Exchange rates'!$C$3:$C$16)*Dataset!AG181,_xlfn.XLOOKUP(Dataset!C181,'Exchange rates'!$A$3:$A$16,'Exchange rates'!$D$3:$D$16)*Dataset!AG181)))</f>
        <v>5.037744</v>
      </c>
      <c r="J181" s="115">
        <f t="shared" si="5"/>
        <v>3.284998569E-2</v>
      </c>
      <c r="K181" s="112">
        <f>IF(AU181="NORWAY",_xlfn.XLOOKUP(B181,'Oslo OBX Historical Data'!$A$2:$A$3477,'Oslo OBX Historical Data'!$G$2:$G$3477),IF(AU181="FINLAND",_xlfn.XLOOKUP(B181,'OMX Helsinki Historical Data'!$A$2:$A$3479,'OMX Helsinki Historical Data'!$G$2:$G$3479),IF(AU181="DENMARK",_xlfn.XLOOKUP(B181,'OMX Copenhagen All shares Histo'!$A$2:$A$3461,'OMX Copenhagen All shares Histo'!$G$2:$G$3461),_xlfn.XLOOKUP(Dataset!B181,'OMX Stockholm Historical Data'!$A$2:$A$3477,'OMX Stockholm Historical Data'!$G$2:$G$3477))))</f>
        <v>-1.6000000000000001E-3</v>
      </c>
      <c r="L181" s="116">
        <v>1</v>
      </c>
      <c r="M181" s="116">
        <f>IF($AI181=M$1,1,0)</f>
        <v>0</v>
      </c>
      <c r="N181" s="116">
        <f>IF($AI181=N$1,1,0)</f>
        <v>0</v>
      </c>
      <c r="O181" s="116">
        <f>IF($AI181=O$1,1,0)</f>
        <v>0</v>
      </c>
      <c r="P181" s="116">
        <f>IF($AI181=P$1,1,0)</f>
        <v>0</v>
      </c>
      <c r="Q181" s="116">
        <f>IF($AI181=Q$1,1,0)</f>
        <v>1</v>
      </c>
      <c r="R181" s="116">
        <f>IF($AI181=R$1,1,0)</f>
        <v>0</v>
      </c>
      <c r="S181" s="116">
        <f>IF($AI181=S$1,1,0)</f>
        <v>0</v>
      </c>
      <c r="T181" s="39">
        <f>IF($AI181=T$1,1,0)</f>
        <v>0</v>
      </c>
      <c r="AG181" s="4">
        <v>6</v>
      </c>
      <c r="AH181" t="str">
        <f>IF(AU181="NORWAY","NOK",IF(AU181="FINLAND","EUR",IF(AU181="SWEDEN","SEK","DKK")))</f>
        <v>SEK</v>
      </c>
      <c r="AI181" t="s">
        <v>32</v>
      </c>
      <c r="AN181" t="str">
        <f>IF(D181&gt;=0,"1","0")</f>
        <v>0</v>
      </c>
      <c r="AO181" s="5" t="str">
        <f>IF(AX181&lt;&gt;"",G181/H181,"")</f>
        <v/>
      </c>
      <c r="AP181">
        <f>A181-1</f>
        <v>57</v>
      </c>
      <c r="AS181">
        <f>_xlfn.XLOOKUP(C181,'Company age'!$A$2:$A$15,'Company age'!$B$2:$B$15)</f>
        <v>10</v>
      </c>
      <c r="AU181" t="s">
        <v>80</v>
      </c>
      <c r="AW181" s="3">
        <f>BT181*(1+BV181)</f>
        <v>6.18749991414</v>
      </c>
      <c r="BH181" s="2">
        <v>10.62499809</v>
      </c>
      <c r="BI181" s="2">
        <v>3.1249985690000002</v>
      </c>
      <c r="BJ181" s="2">
        <v>59.374996189999997</v>
      </c>
      <c r="BL181" t="s">
        <v>1992</v>
      </c>
      <c r="BM181" t="s">
        <v>1993</v>
      </c>
      <c r="BN181" t="s">
        <v>80</v>
      </c>
      <c r="BO181" t="s">
        <v>32</v>
      </c>
      <c r="BP181" t="s">
        <v>25</v>
      </c>
      <c r="BQ181" t="s">
        <v>54</v>
      </c>
      <c r="BR181" t="s">
        <v>27</v>
      </c>
      <c r="BS181" s="4">
        <v>6.9738699999999998</v>
      </c>
      <c r="BT181" s="4">
        <v>6</v>
      </c>
      <c r="BU181" s="5">
        <f t="shared" si="4"/>
        <v>0.1062499809</v>
      </c>
      <c r="BV181" s="5">
        <f t="shared" si="4"/>
        <v>3.1249985690000003E-2</v>
      </c>
      <c r="BW181" s="5">
        <f t="shared" si="4"/>
        <v>0.59374996189999996</v>
      </c>
      <c r="BX181" s="4">
        <v>0.46700000000000003</v>
      </c>
      <c r="BY181" s="4">
        <v>-89.285797119999998</v>
      </c>
      <c r="BZ181" s="4">
        <v>0.45200000000000001</v>
      </c>
      <c r="CA181" s="4">
        <v>0</v>
      </c>
    </row>
    <row r="182" spans="1:79" x14ac:dyDescent="0.15">
      <c r="A182" s="107">
        <v>59</v>
      </c>
      <c r="B182" s="108">
        <v>40560</v>
      </c>
      <c r="C182" s="109">
        <v>2011</v>
      </c>
      <c r="D182" s="110">
        <f>_xlfn.XLOOKUP(AP182,'Sentiment index'!$E$2:$E$169,'Sentiment index'!$A$2:$A$169)</f>
        <v>-0.81098429999999999</v>
      </c>
      <c r="E182" s="111">
        <v>13.812916499309551</v>
      </c>
      <c r="F182" s="112">
        <f>(AW182-BT182)/BT182</f>
        <v>-0.30325000759999998</v>
      </c>
      <c r="G182" s="113">
        <v>5</v>
      </c>
      <c r="H182" s="114">
        <v>7.8031899999999998</v>
      </c>
      <c r="I182" s="114">
        <f>IF(AH182="NOK",AG182, IF(AH182="EUR", _xlfn.XLOOKUP(C182,'Exchange rates'!$A$3:$A$16,'Exchange rates'!$B$3:$B$16)*AG182,IF(AH182="SEK", _xlfn.XLOOKUP(C182,'Exchange rates'!$A$3:$A$16,'Exchange rates'!$C$3:$C$16)*Dataset!AG182,_xlfn.XLOOKUP(Dataset!C182,'Exchange rates'!$A$3:$A$16,'Exchange rates'!$D$3:$D$16)*Dataset!AG182)))</f>
        <v>3.8870234999999997</v>
      </c>
      <c r="J182" s="115">
        <f t="shared" si="5"/>
        <v>-0.30165000759999999</v>
      </c>
      <c r="K182" s="112">
        <f>IF(AU182="NORWAY",_xlfn.XLOOKUP(B182,'Oslo OBX Historical Data'!$A$2:$A$3477,'Oslo OBX Historical Data'!$G$2:$G$3477),IF(AU182="FINLAND",_xlfn.XLOOKUP(B182,'OMX Helsinki Historical Data'!$A$2:$A$3479,'OMX Helsinki Historical Data'!$G$2:$G$3479),IF(AU182="DENMARK",_xlfn.XLOOKUP(B182,'OMX Copenhagen All shares Histo'!$A$2:$A$3461,'OMX Copenhagen All shares Histo'!$G$2:$G$3461),_xlfn.XLOOKUP(Dataset!B182,'OMX Stockholm Historical Data'!$A$2:$A$3477,'OMX Stockholm Historical Data'!$G$2:$G$3477))))</f>
        <v>-1.6000000000000001E-3</v>
      </c>
      <c r="L182" s="116">
        <v>0</v>
      </c>
      <c r="M182" s="116">
        <f>IF($AI182=M$1,1,0)</f>
        <v>0</v>
      </c>
      <c r="N182" s="116">
        <f>IF($AI182=N$1,1,0)</f>
        <v>0</v>
      </c>
      <c r="O182" s="116">
        <f>IF($AI182=O$1,1,0)</f>
        <v>1</v>
      </c>
      <c r="P182" s="116">
        <f>IF($AI182=P$1,1,0)</f>
        <v>0</v>
      </c>
      <c r="Q182" s="116">
        <f>IF($AI182=Q$1,1,0)</f>
        <v>0</v>
      </c>
      <c r="R182" s="116">
        <f>IF($AI182=R$1,1,0)</f>
        <v>0</v>
      </c>
      <c r="S182" s="116">
        <f>IF($AI182=S$1,1,0)</f>
        <v>0</v>
      </c>
      <c r="T182" s="39">
        <f>IF($AI182=T$1,1,0)</f>
        <v>0</v>
      </c>
      <c r="AG182" s="2">
        <v>4.5</v>
      </c>
      <c r="AH182" t="str">
        <f>IF(AU182="NORWAY","NOK",IF(AU182="FINLAND","EUR",IF(AU182="SWEDEN","SEK","DKK")))</f>
        <v>SEK</v>
      </c>
      <c r="AI182" t="s">
        <v>45</v>
      </c>
      <c r="AN182" t="str">
        <f>IF(D182&gt;=0,"1","0")</f>
        <v>0</v>
      </c>
      <c r="AO182" s="5">
        <f>IF(AX182&lt;&gt;"",G182/H182,"")</f>
        <v>0.64076358514915055</v>
      </c>
      <c r="AP182">
        <f>A182-1</f>
        <v>58</v>
      </c>
      <c r="AS182">
        <f>_xlfn.XLOOKUP(C182,'Company age'!$A$2:$A$15,'Company age'!$B$2:$B$15)</f>
        <v>11</v>
      </c>
      <c r="AU182" t="s">
        <v>80</v>
      </c>
      <c r="AW182" s="3">
        <f>BT182*(1+BV182)</f>
        <v>3.1353749658000001</v>
      </c>
      <c r="AX182">
        <v>5</v>
      </c>
      <c r="BH182" s="2">
        <v>-18.75</v>
      </c>
      <c r="BI182" s="2">
        <v>-30.325000760000002</v>
      </c>
      <c r="BJ182" s="2">
        <v>-31.3125</v>
      </c>
      <c r="BL182" t="s">
        <v>1925</v>
      </c>
      <c r="BM182" t="s">
        <v>1926</v>
      </c>
      <c r="BN182" t="s">
        <v>80</v>
      </c>
      <c r="BO182" t="s">
        <v>45</v>
      </c>
      <c r="BP182" t="s">
        <v>25</v>
      </c>
      <c r="BQ182" t="s">
        <v>54</v>
      </c>
      <c r="BR182" t="s">
        <v>27</v>
      </c>
      <c r="BS182" s="2">
        <v>7.8031899999999998</v>
      </c>
      <c r="BT182" s="2">
        <v>4.5</v>
      </c>
      <c r="BU182" s="5">
        <f t="shared" si="4"/>
        <v>-0.1875</v>
      </c>
      <c r="BV182" s="5">
        <f t="shared" si="4"/>
        <v>-0.30325000760000004</v>
      </c>
      <c r="BW182" s="5">
        <f t="shared" si="4"/>
        <v>-0.31312499999999999</v>
      </c>
      <c r="BX182" s="2">
        <v>0.11600000000000001</v>
      </c>
      <c r="BY182" s="2">
        <v>-97.406341549999993</v>
      </c>
      <c r="BZ182" s="2">
        <v>0.11600000000000001</v>
      </c>
      <c r="CA182" s="2">
        <v>0</v>
      </c>
    </row>
    <row r="183" spans="1:79" x14ac:dyDescent="0.15">
      <c r="A183" s="107">
        <v>59</v>
      </c>
      <c r="B183" s="108">
        <v>40574</v>
      </c>
      <c r="C183" s="109">
        <v>2011</v>
      </c>
      <c r="D183" s="110">
        <f>_xlfn.XLOOKUP(AP183,'Sentiment index'!$E$2:$E$169,'Sentiment index'!$A$2:$A$169)</f>
        <v>-0.81098429999999999</v>
      </c>
      <c r="E183" s="111">
        <v>12.046983122559357</v>
      </c>
      <c r="F183" s="112">
        <f>(AW183-BT183)/BT183</f>
        <v>-1.034482718E-2</v>
      </c>
      <c r="G183" s="113">
        <v>10</v>
      </c>
      <c r="H183" s="114">
        <v>4.3958700000000004</v>
      </c>
      <c r="I183" s="114">
        <f>IF(AH183="NOK",AG183, IF(AH183="EUR", _xlfn.XLOOKUP(C183,'Exchange rates'!$A$3:$A$16,'Exchange rates'!$B$3:$B$16)*AG183,IF(AH183="SEK", _xlfn.XLOOKUP(C183,'Exchange rates'!$A$3:$A$16,'Exchange rates'!$C$3:$C$16)*Dataset!AG183,_xlfn.XLOOKUP(Dataset!C183,'Exchange rates'!$A$3:$A$16,'Exchange rates'!$D$3:$D$16)*Dataset!AG183)))</f>
        <v>0.46644282000000004</v>
      </c>
      <c r="J183" s="115">
        <f t="shared" si="5"/>
        <v>-1.4482717999999943E-4</v>
      </c>
      <c r="K183" s="112">
        <f>IF(AU183="NORWAY",_xlfn.XLOOKUP(B183,'Oslo OBX Historical Data'!$A$2:$A$3477,'Oslo OBX Historical Data'!$G$2:$G$3477),IF(AU183="FINLAND",_xlfn.XLOOKUP(B183,'OMX Helsinki Historical Data'!$A$2:$A$3479,'OMX Helsinki Historical Data'!$G$2:$G$3479),IF(AU183="DENMARK",_xlfn.XLOOKUP(B183,'OMX Copenhagen All shares Histo'!$A$2:$A$3461,'OMX Copenhagen All shares Histo'!$G$2:$G$3461),_xlfn.XLOOKUP(Dataset!B183,'OMX Stockholm Historical Data'!$A$2:$A$3477,'OMX Stockholm Historical Data'!$G$2:$G$3477))))</f>
        <v>-1.0200000000000001E-2</v>
      </c>
      <c r="L183" s="116">
        <v>0</v>
      </c>
      <c r="M183" s="116">
        <f>IF($AI183=M$1,1,0)</f>
        <v>0</v>
      </c>
      <c r="N183" s="116">
        <f>IF($AI183=N$1,1,0)</f>
        <v>0</v>
      </c>
      <c r="O183" s="116">
        <f>IF($AI183=O$1,1,0)</f>
        <v>0</v>
      </c>
      <c r="P183" s="116">
        <f>IF($AI183=P$1,1,0)</f>
        <v>0</v>
      </c>
      <c r="Q183" s="116">
        <f>IF($AI183=Q$1,1,0)</f>
        <v>1</v>
      </c>
      <c r="R183" s="116">
        <f>IF($AI183=R$1,1,0)</f>
        <v>0</v>
      </c>
      <c r="S183" s="116">
        <f>IF($AI183=S$1,1,0)</f>
        <v>0</v>
      </c>
      <c r="T183" s="39">
        <f>IF($AI183=T$1,1,0)</f>
        <v>0</v>
      </c>
      <c r="AG183" s="2">
        <v>0.54</v>
      </c>
      <c r="AH183" t="str">
        <f>IF(AU183="NORWAY","NOK",IF(AU183="FINLAND","EUR",IF(AU183="SWEDEN","SEK","DKK")))</f>
        <v>SEK</v>
      </c>
      <c r="AI183" t="s">
        <v>32</v>
      </c>
      <c r="AN183" t="str">
        <f>IF(D183&gt;=0,"1","0")</f>
        <v>0</v>
      </c>
      <c r="AO183" s="5">
        <f>IF(AX183&lt;&gt;"",G183/H183,"")</f>
        <v>2.274862541430934</v>
      </c>
      <c r="AP183">
        <f>A183-1</f>
        <v>58</v>
      </c>
      <c r="AS183">
        <f>_xlfn.XLOOKUP(C183,'Company age'!$A$2:$A$15,'Company age'!$B$2:$B$15)</f>
        <v>11</v>
      </c>
      <c r="AU183" t="s">
        <v>80</v>
      </c>
      <c r="AW183" s="3">
        <f>BT183*(1+BV183)</f>
        <v>0.53441379332280003</v>
      </c>
      <c r="AX183">
        <v>10</v>
      </c>
      <c r="BH183" s="2">
        <v>6.8965516090000003</v>
      </c>
      <c r="BI183" s="2">
        <v>-1.034482718</v>
      </c>
      <c r="BJ183" s="2">
        <v>-9.3103446959999996</v>
      </c>
      <c r="BL183" t="s">
        <v>2086</v>
      </c>
      <c r="BM183" t="s">
        <v>2087</v>
      </c>
      <c r="BN183" t="s">
        <v>80</v>
      </c>
      <c r="BO183" t="s">
        <v>32</v>
      </c>
      <c r="BP183" t="s">
        <v>25</v>
      </c>
      <c r="BQ183" t="s">
        <v>54</v>
      </c>
      <c r="BR183" t="s">
        <v>27</v>
      </c>
      <c r="BS183" s="2">
        <v>4.3958700000000004</v>
      </c>
      <c r="BT183" s="2">
        <v>0.54</v>
      </c>
      <c r="BU183" s="5">
        <f t="shared" si="4"/>
        <v>6.8965516089999998E-2</v>
      </c>
      <c r="BV183" s="5">
        <f t="shared" si="4"/>
        <v>-1.034482718E-2</v>
      </c>
      <c r="BW183" s="5">
        <f t="shared" si="4"/>
        <v>-9.3103446960000003E-2</v>
      </c>
      <c r="BX183" s="2">
        <v>9.3000000000000007</v>
      </c>
      <c r="BY183" s="2">
        <v>-97.560592650000004</v>
      </c>
      <c r="BZ183" s="2">
        <v>9.34</v>
      </c>
      <c r="CA183" s="2">
        <v>0</v>
      </c>
    </row>
    <row r="184" spans="1:79" x14ac:dyDescent="0.15">
      <c r="A184" s="107">
        <v>60</v>
      </c>
      <c r="B184" s="108">
        <v>40599</v>
      </c>
      <c r="C184" s="109">
        <v>2011</v>
      </c>
      <c r="D184" s="110">
        <f>_xlfn.XLOOKUP(AP184,'Sentiment index'!$E$2:$E$169,'Sentiment index'!$A$2:$A$169)</f>
        <v>-0.90229060000000005</v>
      </c>
      <c r="E184" s="111">
        <v>9.4112076686967061</v>
      </c>
      <c r="F184" s="112">
        <f>(AW184-BT184)/BT184</f>
        <v>0.29375000000000001</v>
      </c>
      <c r="G184" s="113">
        <v>440</v>
      </c>
      <c r="H184" s="114">
        <v>3917.71</v>
      </c>
      <c r="I184" s="114">
        <f>IF(AH184="NOK",AG184, IF(AH184="EUR", _xlfn.XLOOKUP(C184,'Exchange rates'!$A$3:$A$16,'Exchange rates'!$B$3:$B$16)*AG184,IF(AH184="SEK", _xlfn.XLOOKUP(C184,'Exchange rates'!$A$3:$A$16,'Exchange rates'!$C$3:$C$16)*Dataset!AG184,_xlfn.XLOOKUP(Dataset!C184,'Exchange rates'!$A$3:$A$16,'Exchange rates'!$D$3:$D$16)*Dataset!AG184)))</f>
        <v>19</v>
      </c>
      <c r="J184" s="115">
        <f t="shared" si="5"/>
        <v>0.28595000000000004</v>
      </c>
      <c r="K184" s="112">
        <f>IF(AU184="NORWAY",_xlfn.XLOOKUP(B184,'Oslo OBX Historical Data'!$A$2:$A$3477,'Oslo OBX Historical Data'!$G$2:$G$3477),IF(AU184="FINLAND",_xlfn.XLOOKUP(B184,'OMX Helsinki Historical Data'!$A$2:$A$3479,'OMX Helsinki Historical Data'!$G$2:$G$3479),IF(AU184="DENMARK",_xlfn.XLOOKUP(B184,'OMX Copenhagen All shares Histo'!$A$2:$A$3461,'OMX Copenhagen All shares Histo'!$G$2:$G$3461),_xlfn.XLOOKUP(Dataset!B184,'OMX Stockholm Historical Data'!$A$2:$A$3477,'OMX Stockholm Historical Data'!$G$2:$G$3477))))</f>
        <v>7.7999999999999996E-3</v>
      </c>
      <c r="L184" s="116">
        <v>0</v>
      </c>
      <c r="M184" s="116">
        <f>IF($AI184=M$1,1,0)</f>
        <v>1</v>
      </c>
      <c r="N184" s="116">
        <f>IF($AI184=N$1,1,0)</f>
        <v>0</v>
      </c>
      <c r="O184" s="116">
        <f>IF($AI184=O$1,1,0)</f>
        <v>0</v>
      </c>
      <c r="P184" s="116">
        <f>IF($AI184=P$1,1,0)</f>
        <v>0</v>
      </c>
      <c r="Q184" s="116">
        <f>IF($AI184=Q$1,1,0)</f>
        <v>0</v>
      </c>
      <c r="R184" s="116">
        <f>IF($AI184=R$1,1,0)</f>
        <v>0</v>
      </c>
      <c r="S184" s="116">
        <f>IF($AI184=S$1,1,0)</f>
        <v>0</v>
      </c>
      <c r="T184" s="39">
        <f>IF($AI184=T$1,1,0)</f>
        <v>0</v>
      </c>
      <c r="AG184" s="2">
        <v>19</v>
      </c>
      <c r="AH184" t="str">
        <f>IF(AU184="NORWAY","NOK",IF(AU184="FINLAND","EUR",IF(AU184="SWEDEN","SEK","DKK")))</f>
        <v>NOK</v>
      </c>
      <c r="AI184" t="s">
        <v>53</v>
      </c>
      <c r="AN184" t="str">
        <f>IF(D184&gt;=0,"1","0")</f>
        <v>0</v>
      </c>
      <c r="AO184" s="5">
        <f>IF(AX184&lt;&gt;"",G184/H184,"")</f>
        <v>0.11231050792427209</v>
      </c>
      <c r="AP184">
        <f>A184-1</f>
        <v>59</v>
      </c>
      <c r="AS184">
        <f>_xlfn.XLOOKUP(C184,'Company age'!$A$2:$A$15,'Company age'!$B$2:$B$15)</f>
        <v>11</v>
      </c>
      <c r="AU184" t="s">
        <v>44</v>
      </c>
      <c r="AW184" s="3">
        <f>BT184*(1+BV184)</f>
        <v>24.581250000000001</v>
      </c>
      <c r="AX184">
        <v>440</v>
      </c>
      <c r="BH184" s="2">
        <v>37.5</v>
      </c>
      <c r="BI184" s="2">
        <v>29.375</v>
      </c>
      <c r="BJ184" s="2">
        <v>118.75</v>
      </c>
      <c r="BL184" t="s">
        <v>110</v>
      </c>
      <c r="BM184" t="s">
        <v>111</v>
      </c>
      <c r="BN184" t="s">
        <v>44</v>
      </c>
      <c r="BO184" t="s">
        <v>53</v>
      </c>
      <c r="BP184" t="s">
        <v>25</v>
      </c>
      <c r="BQ184" t="s">
        <v>54</v>
      </c>
      <c r="BR184" t="s">
        <v>27</v>
      </c>
      <c r="BS184" s="2">
        <v>3917.71</v>
      </c>
      <c r="BT184" s="2">
        <v>19</v>
      </c>
      <c r="BU184" s="5">
        <f t="shared" si="4"/>
        <v>0.375</v>
      </c>
      <c r="BV184" s="5">
        <f t="shared" si="4"/>
        <v>0.29375000000000001</v>
      </c>
      <c r="BW184" s="5">
        <f t="shared" si="4"/>
        <v>1.1875</v>
      </c>
      <c r="BX184" s="2"/>
      <c r="BY184" s="2"/>
      <c r="BZ184" s="2"/>
      <c r="CA184" s="2">
        <v>282.47399999999999</v>
      </c>
    </row>
    <row r="185" spans="1:79" x14ac:dyDescent="0.15">
      <c r="A185" s="107">
        <v>60</v>
      </c>
      <c r="B185" s="108">
        <v>40599</v>
      </c>
      <c r="C185" s="109">
        <v>2011</v>
      </c>
      <c r="D185" s="110">
        <f>_xlfn.XLOOKUP(AP185,'Sentiment index'!$E$2:$E$169,'Sentiment index'!$A$2:$A$169)</f>
        <v>-0.90229060000000005</v>
      </c>
      <c r="E185" s="111">
        <v>11.379283648365616</v>
      </c>
      <c r="F185" s="112">
        <f>(AW185-BT185)/BT185</f>
        <v>2.0832934979999607E-3</v>
      </c>
      <c r="G185" s="113">
        <v>6</v>
      </c>
      <c r="H185" s="114">
        <v>22.227699999999999</v>
      </c>
      <c r="I185" s="114">
        <f>IF(AH185="NOK",AG185, IF(AH185="EUR", _xlfn.XLOOKUP(C185,'Exchange rates'!$A$3:$A$16,'Exchange rates'!$B$3:$B$16)*AG185,IF(AH185="SEK", _xlfn.XLOOKUP(C185,'Exchange rates'!$A$3:$A$16,'Exchange rates'!$C$3:$C$16)*Dataset!AG185,_xlfn.XLOOKUP(Dataset!C185,'Exchange rates'!$A$3:$A$16,'Exchange rates'!$D$3:$D$16)*Dataset!AG185)))</f>
        <v>6.046481</v>
      </c>
      <c r="J185" s="115">
        <f t="shared" si="5"/>
        <v>-1.9167065020000394E-3</v>
      </c>
      <c r="K185" s="112">
        <f>IF(AU185="NORWAY",_xlfn.XLOOKUP(B185,'Oslo OBX Historical Data'!$A$2:$A$3477,'Oslo OBX Historical Data'!$G$2:$G$3477),IF(AU185="FINLAND",_xlfn.XLOOKUP(B185,'OMX Helsinki Historical Data'!$A$2:$A$3479,'OMX Helsinki Historical Data'!$G$2:$G$3479),IF(AU185="DENMARK",_xlfn.XLOOKUP(B185,'OMX Copenhagen All shares Histo'!$A$2:$A$3461,'OMX Copenhagen All shares Histo'!$G$2:$G$3461),_xlfn.XLOOKUP(Dataset!B185,'OMX Stockholm Historical Data'!$A$2:$A$3477,'OMX Stockholm Historical Data'!$G$2:$G$3477))))</f>
        <v>4.0000000000000001E-3</v>
      </c>
      <c r="L185" s="116">
        <v>0</v>
      </c>
      <c r="M185" s="116">
        <f>IF($AI185=M$1,1,0)</f>
        <v>0</v>
      </c>
      <c r="N185" s="116">
        <f>IF($AI185=N$1,1,0)</f>
        <v>0</v>
      </c>
      <c r="O185" s="116">
        <f>IF($AI185=O$1,1,0)</f>
        <v>0</v>
      </c>
      <c r="P185" s="116">
        <f>IF($AI185=P$1,1,0)</f>
        <v>0</v>
      </c>
      <c r="Q185" s="116">
        <f>IF($AI185=Q$1,1,0)</f>
        <v>1</v>
      </c>
      <c r="R185" s="116">
        <f>IF($AI185=R$1,1,0)</f>
        <v>0</v>
      </c>
      <c r="S185" s="116">
        <f>IF($AI185=S$1,1,0)</f>
        <v>0</v>
      </c>
      <c r="T185" s="39">
        <f>IF($AI185=T$1,1,0)</f>
        <v>0</v>
      </c>
      <c r="AG185" s="2">
        <v>7</v>
      </c>
      <c r="AH185" t="str">
        <f>IF(AU185="NORWAY","NOK",IF(AU185="FINLAND","EUR",IF(AU185="SWEDEN","SEK","DKK")))</f>
        <v>SEK</v>
      </c>
      <c r="AI185" t="s">
        <v>32</v>
      </c>
      <c r="AN185" t="str">
        <f>IF(D185&gt;=0,"1","0")</f>
        <v>0</v>
      </c>
      <c r="AO185" s="5">
        <f>IF(AX185&lt;&gt;"",G185/H185,"")</f>
        <v>0.2699334614017645</v>
      </c>
      <c r="AP185">
        <f>A185-1</f>
        <v>59</v>
      </c>
      <c r="AS185">
        <f>_xlfn.XLOOKUP(C185,'Company age'!$A$2:$A$15,'Company age'!$B$2:$B$15)</f>
        <v>11</v>
      </c>
      <c r="AU185" t="s">
        <v>80</v>
      </c>
      <c r="AW185" s="3">
        <f>BT185*(1+BV185)</f>
        <v>7.0145830544859997</v>
      </c>
      <c r="AX185">
        <v>6</v>
      </c>
      <c r="BH185" s="2">
        <v>3.1249959469999999</v>
      </c>
      <c r="BI185" s="2">
        <v>0.20832934980000001</v>
      </c>
      <c r="BJ185" s="2">
        <v>-5.4166703219999999</v>
      </c>
      <c r="BL185" t="s">
        <v>1625</v>
      </c>
      <c r="BM185" t="s">
        <v>1626</v>
      </c>
      <c r="BN185" t="s">
        <v>80</v>
      </c>
      <c r="BO185" t="s">
        <v>32</v>
      </c>
      <c r="BP185" t="s">
        <v>25</v>
      </c>
      <c r="BQ185" t="s">
        <v>54</v>
      </c>
      <c r="BR185" t="s">
        <v>27</v>
      </c>
      <c r="BS185" s="2">
        <v>22.227699999999999</v>
      </c>
      <c r="BT185" s="2">
        <v>7</v>
      </c>
      <c r="BU185" s="5">
        <f t="shared" si="4"/>
        <v>3.1249959469999998E-2</v>
      </c>
      <c r="BV185" s="5">
        <f t="shared" si="4"/>
        <v>2.0832934980000001E-3</v>
      </c>
      <c r="BW185" s="5">
        <f t="shared" si="4"/>
        <v>-5.4166703220000001E-2</v>
      </c>
      <c r="BX185" s="2">
        <v>5.86</v>
      </c>
      <c r="BY185" s="2">
        <v>-85.62186432</v>
      </c>
      <c r="BZ185" s="2">
        <v>5.96</v>
      </c>
      <c r="CA185" s="2">
        <v>16.648</v>
      </c>
    </row>
    <row r="186" spans="1:79" x14ac:dyDescent="0.15">
      <c r="A186" s="107">
        <v>61</v>
      </c>
      <c r="B186" s="108">
        <v>40627</v>
      </c>
      <c r="C186" s="109">
        <v>2011</v>
      </c>
      <c r="D186" s="110">
        <f>_xlfn.XLOOKUP(AP186,'Sentiment index'!$E$2:$E$169,'Sentiment index'!$A$2:$A$169)</f>
        <v>-0.84183180000000002</v>
      </c>
      <c r="E186" s="111">
        <v>12.547920265307001</v>
      </c>
      <c r="F186" s="112">
        <f>(AW186-BT186)/BT186</f>
        <v>-1.8987354039999915E-2</v>
      </c>
      <c r="G186" s="113">
        <v>11</v>
      </c>
      <c r="H186" s="114">
        <v>5.44123</v>
      </c>
      <c r="I186" s="114">
        <f>IF(AH186="NOK",AG186, IF(AH186="EUR", _xlfn.XLOOKUP(C186,'Exchange rates'!$A$3:$A$16,'Exchange rates'!$B$3:$B$16)*AG186,IF(AH186="SEK", _xlfn.XLOOKUP(C186,'Exchange rates'!$A$3:$A$16,'Exchange rates'!$C$3:$C$16)*Dataset!AG186,_xlfn.XLOOKUP(Dataset!C186,'Exchange rates'!$A$3:$A$16,'Exchange rates'!$D$3:$D$16)*Dataset!AG186)))</f>
        <v>0.73421554999999994</v>
      </c>
      <c r="J186" s="115">
        <f t="shared" si="5"/>
        <v>-3.1687354039999914E-2</v>
      </c>
      <c r="K186" s="112">
        <f>IF(AU186="NORWAY",_xlfn.XLOOKUP(B186,'Oslo OBX Historical Data'!$A$2:$A$3477,'Oslo OBX Historical Data'!$G$2:$G$3477),IF(AU186="FINLAND",_xlfn.XLOOKUP(B186,'OMX Helsinki Historical Data'!$A$2:$A$3479,'OMX Helsinki Historical Data'!$G$2:$G$3479),IF(AU186="DENMARK",_xlfn.XLOOKUP(B186,'OMX Copenhagen All shares Histo'!$A$2:$A$3461,'OMX Copenhagen All shares Histo'!$G$2:$G$3461),_xlfn.XLOOKUP(Dataset!B186,'OMX Stockholm Historical Data'!$A$2:$A$3477,'OMX Stockholm Historical Data'!$G$2:$G$3477))))</f>
        <v>1.2699999999999999E-2</v>
      </c>
      <c r="L186" s="116">
        <v>0</v>
      </c>
      <c r="M186" s="116">
        <f>IF($AI186=M$1,1,0)</f>
        <v>0</v>
      </c>
      <c r="N186" s="116">
        <f>IF($AI186=N$1,1,0)</f>
        <v>0</v>
      </c>
      <c r="O186" s="116">
        <f>IF($AI186=O$1,1,0)</f>
        <v>1</v>
      </c>
      <c r="P186" s="116">
        <f>IF($AI186=P$1,1,0)</f>
        <v>0</v>
      </c>
      <c r="Q186" s="116">
        <f>IF($AI186=Q$1,1,0)</f>
        <v>0</v>
      </c>
      <c r="R186" s="116">
        <f>IF($AI186=R$1,1,0)</f>
        <v>0</v>
      </c>
      <c r="S186" s="116">
        <f>IF($AI186=S$1,1,0)</f>
        <v>0</v>
      </c>
      <c r="T186" s="39">
        <f>IF($AI186=T$1,1,0)</f>
        <v>0</v>
      </c>
      <c r="AG186" s="2">
        <v>0.85</v>
      </c>
      <c r="AH186" t="str">
        <f>IF(AU186="NORWAY","NOK",IF(AU186="FINLAND","EUR",IF(AU186="SWEDEN","SEK","DKK")))</f>
        <v>SEK</v>
      </c>
      <c r="AI186" t="s">
        <v>45</v>
      </c>
      <c r="AN186" t="str">
        <f>IF(D186&gt;=0,"1","0")</f>
        <v>0</v>
      </c>
      <c r="AO186" s="5">
        <f>IF(AX186&lt;&gt;"",G186/H186,"")</f>
        <v>2.0216017334315954</v>
      </c>
      <c r="AP186">
        <f>A186-1</f>
        <v>60</v>
      </c>
      <c r="AS186">
        <f>_xlfn.XLOOKUP(C186,'Company age'!$A$2:$A$15,'Company age'!$B$2:$B$15)</f>
        <v>11</v>
      </c>
      <c r="AU186" t="s">
        <v>80</v>
      </c>
      <c r="AW186" s="3">
        <f>BT186*(1+BV186)</f>
        <v>0.83386074906600005</v>
      </c>
      <c r="AX186">
        <v>11</v>
      </c>
      <c r="BH186" s="2">
        <v>-11.39240646</v>
      </c>
      <c r="BI186" s="2">
        <v>-1.898735404</v>
      </c>
      <c r="BJ186" s="2">
        <v>3.797466993</v>
      </c>
      <c r="BL186" t="s">
        <v>2057</v>
      </c>
      <c r="BM186" t="s">
        <v>2058</v>
      </c>
      <c r="BN186" t="s">
        <v>80</v>
      </c>
      <c r="BO186" t="s">
        <v>45</v>
      </c>
      <c r="BP186" t="s">
        <v>25</v>
      </c>
      <c r="BQ186" t="s">
        <v>54</v>
      </c>
      <c r="BR186" t="s">
        <v>27</v>
      </c>
      <c r="BS186" s="2">
        <v>5.44123</v>
      </c>
      <c r="BT186" s="2">
        <v>0.85</v>
      </c>
      <c r="BU186" s="5">
        <f t="shared" si="4"/>
        <v>-0.1139240646</v>
      </c>
      <c r="BV186" s="5">
        <f t="shared" si="4"/>
        <v>-1.8987354040000001E-2</v>
      </c>
      <c r="BW186" s="5">
        <f t="shared" si="4"/>
        <v>3.7974669930000003E-2</v>
      </c>
      <c r="BX186" s="2"/>
      <c r="BY186" s="2"/>
      <c r="BZ186" s="2"/>
      <c r="CA186" s="2">
        <v>0</v>
      </c>
    </row>
    <row r="187" spans="1:79" x14ac:dyDescent="0.15">
      <c r="A187" s="107">
        <v>61</v>
      </c>
      <c r="B187" s="108">
        <v>40631</v>
      </c>
      <c r="C187" s="109">
        <v>2011</v>
      </c>
      <c r="D187" s="110">
        <f>_xlfn.XLOOKUP(AP187,'Sentiment index'!$E$2:$E$169,'Sentiment index'!$A$2:$A$169)</f>
        <v>-0.84183180000000002</v>
      </c>
      <c r="E187" s="111">
        <v>11.894288007991262</v>
      </c>
      <c r="F187" s="112">
        <f>(AW187-BT187)/BT187</f>
        <v>2.8301887510000005E-2</v>
      </c>
      <c r="G187" s="113">
        <v>217</v>
      </c>
      <c r="H187" s="114">
        <v>191.178</v>
      </c>
      <c r="I187" s="114">
        <f>IF(AH187="NOK",AG187, IF(AH187="EUR", _xlfn.XLOOKUP(C187,'Exchange rates'!$A$3:$A$16,'Exchange rates'!$B$3:$B$16)*AG187,IF(AH187="SEK", _xlfn.XLOOKUP(C187,'Exchange rates'!$A$3:$A$16,'Exchange rates'!$C$3:$C$16)*Dataset!AG187,_xlfn.XLOOKUP(Dataset!C187,'Exchange rates'!$A$3:$A$16,'Exchange rates'!$D$3:$D$16)*Dataset!AG187)))</f>
        <v>21</v>
      </c>
      <c r="J187" s="115">
        <f t="shared" si="5"/>
        <v>3.0501887510000006E-2</v>
      </c>
      <c r="K187" s="112">
        <f>IF(AU187="NORWAY",_xlfn.XLOOKUP(B187,'Oslo OBX Historical Data'!$A$2:$A$3477,'Oslo OBX Historical Data'!$G$2:$G$3477),IF(AU187="FINLAND",_xlfn.XLOOKUP(B187,'OMX Helsinki Historical Data'!$A$2:$A$3479,'OMX Helsinki Historical Data'!$G$2:$G$3479),IF(AU187="DENMARK",_xlfn.XLOOKUP(B187,'OMX Copenhagen All shares Histo'!$A$2:$A$3461,'OMX Copenhagen All shares Histo'!$G$2:$G$3461),_xlfn.XLOOKUP(Dataset!B187,'OMX Stockholm Historical Data'!$A$2:$A$3477,'OMX Stockholm Historical Data'!$G$2:$G$3477))))</f>
        <v>-2.2000000000000001E-3</v>
      </c>
      <c r="L187" s="116">
        <v>0</v>
      </c>
      <c r="M187" s="116">
        <f>IF($AI187=M$1,1,0)</f>
        <v>0</v>
      </c>
      <c r="N187" s="116">
        <f>IF($AI187=N$1,1,0)</f>
        <v>0</v>
      </c>
      <c r="O187" s="116">
        <f>IF($AI187=O$1,1,0)</f>
        <v>0</v>
      </c>
      <c r="P187" s="116">
        <f>IF($AI187=P$1,1,0)</f>
        <v>0</v>
      </c>
      <c r="Q187" s="116">
        <f>IF($AI187=Q$1,1,0)</f>
        <v>1</v>
      </c>
      <c r="R187" s="116">
        <f>IF($AI187=R$1,1,0)</f>
        <v>0</v>
      </c>
      <c r="S187" s="116">
        <f>IF($AI187=S$1,1,0)</f>
        <v>0</v>
      </c>
      <c r="T187" s="39">
        <f>IF($AI187=T$1,1,0)</f>
        <v>0</v>
      </c>
      <c r="AG187" s="2">
        <v>21</v>
      </c>
      <c r="AH187" t="str">
        <f>IF(AU187="NORWAY","NOK",IF(AU187="FINLAND","EUR",IF(AU187="SWEDEN","SEK","DKK")))</f>
        <v>NOK</v>
      </c>
      <c r="AI187" t="s">
        <v>32</v>
      </c>
      <c r="AN187" t="str">
        <f>IF(D187&gt;=0,"1","0")</f>
        <v>0</v>
      </c>
      <c r="AO187" s="5">
        <f>IF(AX187&lt;&gt;"",G187/H187,"")</f>
        <v>1.1350678425341829</v>
      </c>
      <c r="AP187">
        <f>A187-1</f>
        <v>60</v>
      </c>
      <c r="AS187">
        <f>_xlfn.XLOOKUP(C187,'Company age'!$A$2:$A$15,'Company age'!$B$2:$B$15)</f>
        <v>11</v>
      </c>
      <c r="AU187" t="s">
        <v>44</v>
      </c>
      <c r="AW187" s="3">
        <f>BT187*(1+BV187)</f>
        <v>21.59433963771</v>
      </c>
      <c r="AX187">
        <v>217</v>
      </c>
      <c r="BH187" s="2">
        <v>3.7735848430000001</v>
      </c>
      <c r="BI187" s="2">
        <v>2.8301887510000001</v>
      </c>
      <c r="BJ187" s="2">
        <v>1.886792421</v>
      </c>
      <c r="BL187" t="s">
        <v>1018</v>
      </c>
      <c r="BM187" t="s">
        <v>1019</v>
      </c>
      <c r="BN187" t="s">
        <v>44</v>
      </c>
      <c r="BO187" t="s">
        <v>32</v>
      </c>
      <c r="BP187" t="s">
        <v>25</v>
      </c>
      <c r="BQ187" t="s">
        <v>75</v>
      </c>
      <c r="BR187" t="s">
        <v>27</v>
      </c>
      <c r="BS187" s="2">
        <v>191.178</v>
      </c>
      <c r="BT187" s="2">
        <v>21</v>
      </c>
      <c r="BU187" s="5">
        <f t="shared" si="4"/>
        <v>3.7735848430000003E-2</v>
      </c>
      <c r="BV187" s="5">
        <f t="shared" si="4"/>
        <v>2.8301887510000002E-2</v>
      </c>
      <c r="BW187" s="5">
        <f t="shared" si="4"/>
        <v>1.8867924210000001E-2</v>
      </c>
      <c r="BX187" s="2">
        <v>185.4</v>
      </c>
      <c r="BY187" s="2">
        <v>838.33886719999998</v>
      </c>
      <c r="BZ187" s="2">
        <v>188.2</v>
      </c>
      <c r="CA187" s="2">
        <v>43.750999999999998</v>
      </c>
    </row>
    <row r="188" spans="1:79" x14ac:dyDescent="0.15">
      <c r="A188" s="107">
        <v>62</v>
      </c>
      <c r="B188" s="108">
        <v>40648</v>
      </c>
      <c r="C188" s="109">
        <v>2011</v>
      </c>
      <c r="D188" s="110">
        <f>_xlfn.XLOOKUP(AP188,'Sentiment index'!$E$2:$E$169,'Sentiment index'!$A$2:$A$169)</f>
        <v>-0.82211299999999998</v>
      </c>
      <c r="E188" s="111">
        <v>11.466964779098211</v>
      </c>
      <c r="F188" s="112">
        <f>(AW188-BT188)/BT188</f>
        <v>0.20317073820000003</v>
      </c>
      <c r="G188" s="113">
        <v>1020.6172542026259</v>
      </c>
      <c r="H188" s="114">
        <v>4.4147400000000001</v>
      </c>
      <c r="I188" s="114">
        <f>IF(AH188="NOK",AG188, IF(AH188="EUR", _xlfn.XLOOKUP(C188,'Exchange rates'!$A$3:$A$16,'Exchange rates'!$B$3:$B$16)*AG188,IF(AH188="SEK", _xlfn.XLOOKUP(C188,'Exchange rates'!$A$3:$A$16,'Exchange rates'!$C$3:$C$16)*Dataset!AG188,_xlfn.XLOOKUP(Dataset!C188,'Exchange rates'!$A$3:$A$16,'Exchange rates'!$D$3:$D$16)*Dataset!AG188)))</f>
        <v>3.2391862499999999</v>
      </c>
      <c r="J188" s="115">
        <f t="shared" si="5"/>
        <v>0.20997073820000003</v>
      </c>
      <c r="K188" s="112">
        <f>IF(AU188="NORWAY",_xlfn.XLOOKUP(B188,'Oslo OBX Historical Data'!$A$2:$A$3477,'Oslo OBX Historical Data'!$G$2:$G$3477),IF(AU188="FINLAND",_xlfn.XLOOKUP(B188,'OMX Helsinki Historical Data'!$A$2:$A$3479,'OMX Helsinki Historical Data'!$G$2:$G$3479),IF(AU188="DENMARK",_xlfn.XLOOKUP(B188,'OMX Copenhagen All shares Histo'!$A$2:$A$3461,'OMX Copenhagen All shares Histo'!$G$2:$G$3461),_xlfn.XLOOKUP(Dataset!B188,'OMX Stockholm Historical Data'!$A$2:$A$3477,'OMX Stockholm Historical Data'!$G$2:$G$3477))))</f>
        <v>-6.7999999999999996E-3</v>
      </c>
      <c r="L188" s="116">
        <v>0</v>
      </c>
      <c r="M188" s="116">
        <f>IF($AI188=M$1,1,0)</f>
        <v>0</v>
      </c>
      <c r="N188" s="116">
        <f>IF($AI188=N$1,1,0)</f>
        <v>0</v>
      </c>
      <c r="O188" s="116">
        <f>IF($AI188=O$1,1,0)</f>
        <v>1</v>
      </c>
      <c r="P188" s="116">
        <f>IF($AI188=P$1,1,0)</f>
        <v>0</v>
      </c>
      <c r="Q188" s="116">
        <f>IF($AI188=Q$1,1,0)</f>
        <v>0</v>
      </c>
      <c r="R188" s="116">
        <f>IF($AI188=R$1,1,0)</f>
        <v>0</v>
      </c>
      <c r="S188" s="116">
        <f>IF($AI188=S$1,1,0)</f>
        <v>0</v>
      </c>
      <c r="T188" s="39">
        <f>IF($AI188=T$1,1,0)</f>
        <v>0</v>
      </c>
      <c r="AG188" s="2">
        <v>3.75</v>
      </c>
      <c r="AH188" t="str">
        <f>IF(AU188="NORWAY","NOK",IF(AU188="FINLAND","EUR",IF(AU188="SWEDEN","SEK","DKK")))</f>
        <v>SEK</v>
      </c>
      <c r="AI188" t="s">
        <v>45</v>
      </c>
      <c r="AN188" t="str">
        <f>IF(D188&gt;=0,"1","0")</f>
        <v>0</v>
      </c>
      <c r="AO188" s="5" t="str">
        <f>IF(AX188&lt;&gt;"",G188/H188,"")</f>
        <v/>
      </c>
      <c r="AP188">
        <f>A188-1</f>
        <v>61</v>
      </c>
      <c r="AS188">
        <f>_xlfn.XLOOKUP(C188,'Company age'!$A$2:$A$15,'Company age'!$B$2:$B$15)</f>
        <v>11</v>
      </c>
      <c r="AU188" t="s">
        <v>80</v>
      </c>
      <c r="AW188" s="3">
        <f>BT188*(1+BV188)</f>
        <v>4.5118902682500002</v>
      </c>
      <c r="BH188" s="2">
        <v>14.63414669</v>
      </c>
      <c r="BI188" s="2">
        <v>20.317073820000001</v>
      </c>
      <c r="BJ188" s="2">
        <v>36.170730589999998</v>
      </c>
      <c r="BL188" t="s">
        <v>2075</v>
      </c>
      <c r="BM188" t="s">
        <v>2076</v>
      </c>
      <c r="BN188" t="s">
        <v>80</v>
      </c>
      <c r="BO188" t="s">
        <v>45</v>
      </c>
      <c r="BP188" t="s">
        <v>25</v>
      </c>
      <c r="BQ188" t="s">
        <v>54</v>
      </c>
      <c r="BR188" t="s">
        <v>27</v>
      </c>
      <c r="BS188" s="2">
        <v>4.4147400000000001</v>
      </c>
      <c r="BT188" s="2">
        <v>3.75</v>
      </c>
      <c r="BU188" s="5">
        <f t="shared" si="4"/>
        <v>0.14634146689999999</v>
      </c>
      <c r="BV188" s="5">
        <f t="shared" si="4"/>
        <v>0.20317073820000001</v>
      </c>
      <c r="BW188" s="5">
        <f t="shared" si="4"/>
        <v>0.3617073059</v>
      </c>
      <c r="BX188" s="2">
        <v>0.77100000000000002</v>
      </c>
      <c r="BY188" s="2">
        <v>-68.565452579999999</v>
      </c>
      <c r="BZ188" s="2">
        <v>0.8</v>
      </c>
      <c r="CA188" s="2">
        <v>3.34</v>
      </c>
    </row>
    <row r="189" spans="1:79" x14ac:dyDescent="0.15">
      <c r="A189" s="107">
        <v>63</v>
      </c>
      <c r="B189" s="108">
        <v>40666</v>
      </c>
      <c r="C189" s="109">
        <v>2011</v>
      </c>
      <c r="D189" s="110">
        <f>_xlfn.XLOOKUP(AP189,'Sentiment index'!$E$2:$E$169,'Sentiment index'!$A$2:$A$169)</f>
        <v>-0.74605600000000005</v>
      </c>
      <c r="E189" s="111">
        <v>11.489524654848582</v>
      </c>
      <c r="F189" s="112">
        <f>(AW189-BT189)/BT189</f>
        <v>0.125</v>
      </c>
      <c r="G189" s="113">
        <v>919.89312781862202</v>
      </c>
      <c r="H189" s="114">
        <v>2661</v>
      </c>
      <c r="I189" s="114">
        <f>IF(AH189="NOK",AG189, IF(AH189="EUR", _xlfn.XLOOKUP(C189,'Exchange rates'!$A$3:$A$16,'Exchange rates'!$B$3:$B$16)*AG189,IF(AH189="SEK", _xlfn.XLOOKUP(C189,'Exchange rates'!$A$3:$A$16,'Exchange rates'!$C$3:$C$16)*Dataset!AG189,_xlfn.XLOOKUP(Dataset!C189,'Exchange rates'!$A$3:$A$16,'Exchange rates'!$D$3:$D$16)*Dataset!AG189)))</f>
        <v>8</v>
      </c>
      <c r="J189" s="115">
        <f t="shared" si="5"/>
        <v>0.12659999999999999</v>
      </c>
      <c r="K189" s="112">
        <f>IF(AU189="NORWAY",_xlfn.XLOOKUP(B189,'Oslo OBX Historical Data'!$A$2:$A$3477,'Oslo OBX Historical Data'!$G$2:$G$3477),IF(AU189="FINLAND",_xlfn.XLOOKUP(B189,'OMX Helsinki Historical Data'!$A$2:$A$3479,'OMX Helsinki Historical Data'!$G$2:$G$3479),IF(AU189="DENMARK",_xlfn.XLOOKUP(B189,'OMX Copenhagen All shares Histo'!$A$2:$A$3461,'OMX Copenhagen All shares Histo'!$G$2:$G$3461),_xlfn.XLOOKUP(Dataset!B189,'OMX Stockholm Historical Data'!$A$2:$A$3477,'OMX Stockholm Historical Data'!$G$2:$G$3477))))</f>
        <v>-1.6000000000000001E-3</v>
      </c>
      <c r="L189" s="116">
        <v>0</v>
      </c>
      <c r="M189" s="116">
        <f>IF($AI189=M$1,1,0)</f>
        <v>1</v>
      </c>
      <c r="N189" s="116">
        <f>IF($AI189=N$1,1,0)</f>
        <v>0</v>
      </c>
      <c r="O189" s="116">
        <f>IF($AI189=O$1,1,0)</f>
        <v>0</v>
      </c>
      <c r="P189" s="116">
        <f>IF($AI189=P$1,1,0)</f>
        <v>0</v>
      </c>
      <c r="Q189" s="116">
        <f>IF($AI189=Q$1,1,0)</f>
        <v>0</v>
      </c>
      <c r="R189" s="116">
        <f>IF($AI189=R$1,1,0)</f>
        <v>0</v>
      </c>
      <c r="S189" s="116">
        <f>IF($AI189=S$1,1,0)</f>
        <v>0</v>
      </c>
      <c r="T189" s="39">
        <f>IF($AI189=T$1,1,0)</f>
        <v>0</v>
      </c>
      <c r="AG189" s="2">
        <v>8</v>
      </c>
      <c r="AH189" t="str">
        <f>IF(AU189="NORWAY","NOK",IF(AU189="FINLAND","EUR",IF(AU189="SWEDEN","SEK","DKK")))</f>
        <v>NOK</v>
      </c>
      <c r="AI189" t="s">
        <v>53</v>
      </c>
      <c r="AN189" t="str">
        <f>IF(D189&gt;=0,"1","0")</f>
        <v>0</v>
      </c>
      <c r="AO189" s="5" t="str">
        <f>IF(AX189&lt;&gt;"",G189/H189,"")</f>
        <v/>
      </c>
      <c r="AP189">
        <f>A189-1</f>
        <v>62</v>
      </c>
      <c r="AS189">
        <f>_xlfn.XLOOKUP(C189,'Company age'!$A$2:$A$15,'Company age'!$B$2:$B$15)</f>
        <v>11</v>
      </c>
      <c r="AU189" t="s">
        <v>44</v>
      </c>
      <c r="AW189" s="3">
        <f>BT189*(1+BV189)</f>
        <v>9</v>
      </c>
      <c r="BH189" s="2">
        <v>10</v>
      </c>
      <c r="BI189" s="2">
        <v>12.5</v>
      </c>
      <c r="BJ189" s="2">
        <v>7.5</v>
      </c>
      <c r="BL189" t="s">
        <v>192</v>
      </c>
      <c r="BM189" t="s">
        <v>193</v>
      </c>
      <c r="BN189" t="s">
        <v>44</v>
      </c>
      <c r="BO189" t="s">
        <v>53</v>
      </c>
      <c r="BP189" t="s">
        <v>25</v>
      </c>
      <c r="BQ189" t="s">
        <v>75</v>
      </c>
      <c r="BR189" t="s">
        <v>27</v>
      </c>
      <c r="BS189" s="2">
        <v>2661</v>
      </c>
      <c r="BT189" s="2">
        <v>8</v>
      </c>
      <c r="BU189" s="5">
        <f t="shared" si="4"/>
        <v>0.1</v>
      </c>
      <c r="BV189" s="5">
        <f t="shared" si="4"/>
        <v>0.125</v>
      </c>
      <c r="BW189" s="5">
        <f t="shared" si="4"/>
        <v>7.4999999999999997E-2</v>
      </c>
      <c r="BX189" s="2"/>
      <c r="BY189" s="2"/>
      <c r="BZ189" s="2"/>
      <c r="CA189" s="2">
        <v>336.625</v>
      </c>
    </row>
    <row r="190" spans="1:79" x14ac:dyDescent="0.15">
      <c r="A190" s="107">
        <v>63</v>
      </c>
      <c r="B190" s="108">
        <v>40683</v>
      </c>
      <c r="C190" s="109">
        <v>2011</v>
      </c>
      <c r="D190" s="110">
        <f>_xlfn.XLOOKUP(AP190,'Sentiment index'!$E$2:$E$169,'Sentiment index'!$A$2:$A$169)</f>
        <v>-0.74605600000000005</v>
      </c>
      <c r="E190" s="111">
        <v>13.066647826148694</v>
      </c>
      <c r="F190" s="112">
        <f>(AW190-BT190)/BT190</f>
        <v>0</v>
      </c>
      <c r="G190" s="113">
        <v>1673</v>
      </c>
      <c r="H190" s="114">
        <v>510.01299999999998</v>
      </c>
      <c r="I190" s="114">
        <f>IF(AH190="NOK",AG190, IF(AH190="EUR", _xlfn.XLOOKUP(C190,'Exchange rates'!$A$3:$A$16,'Exchange rates'!$B$3:$B$16)*AG190,IF(AH190="SEK", _xlfn.XLOOKUP(C190,'Exchange rates'!$A$3:$A$16,'Exchange rates'!$C$3:$C$16)*Dataset!AG190,_xlfn.XLOOKUP(Dataset!C190,'Exchange rates'!$A$3:$A$16,'Exchange rates'!$D$3:$D$16)*Dataset!AG190)))</f>
        <v>42.325367</v>
      </c>
      <c r="J190" s="115">
        <f t="shared" si="5"/>
        <v>-6.8999999999999999E-3</v>
      </c>
      <c r="K190" s="112">
        <f>IF(AU190="NORWAY",_xlfn.XLOOKUP(B190,'Oslo OBX Historical Data'!$A$2:$A$3477,'Oslo OBX Historical Data'!$G$2:$G$3477),IF(AU190="FINLAND",_xlfn.XLOOKUP(B190,'OMX Helsinki Historical Data'!$A$2:$A$3479,'OMX Helsinki Historical Data'!$G$2:$G$3479),IF(AU190="DENMARK",_xlfn.XLOOKUP(B190,'OMX Copenhagen All shares Histo'!$A$2:$A$3461,'OMX Copenhagen All shares Histo'!$G$2:$G$3461),_xlfn.XLOOKUP(Dataset!B190,'OMX Stockholm Historical Data'!$A$2:$A$3477,'OMX Stockholm Historical Data'!$G$2:$G$3477))))</f>
        <v>6.8999999999999999E-3</v>
      </c>
      <c r="L190" s="116">
        <v>0</v>
      </c>
      <c r="M190" s="116">
        <f>IF($AI190=M$1,1,0)</f>
        <v>0</v>
      </c>
      <c r="N190" s="116">
        <f>IF($AI190=N$1,1,0)</f>
        <v>0</v>
      </c>
      <c r="O190" s="116">
        <f>IF($AI190=O$1,1,0)</f>
        <v>0</v>
      </c>
      <c r="P190" s="116">
        <f>IF($AI190=P$1,1,0)</f>
        <v>0</v>
      </c>
      <c r="Q190" s="116">
        <f>IF($AI190=Q$1,1,0)</f>
        <v>0</v>
      </c>
      <c r="R190" s="116">
        <f>IF($AI190=R$1,1,0)</f>
        <v>0</v>
      </c>
      <c r="S190" s="116">
        <f>IF($AI190=S$1,1,0)</f>
        <v>0</v>
      </c>
      <c r="T190" s="39">
        <f>IF($AI190=T$1,1,0)</f>
        <v>1</v>
      </c>
      <c r="AG190" s="2">
        <v>49</v>
      </c>
      <c r="AH190" t="str">
        <f>IF(AU190="NORWAY","NOK",IF(AU190="FINLAND","EUR",IF(AU190="SWEDEN","SEK","DKK")))</f>
        <v>SEK</v>
      </c>
      <c r="AI190" t="s">
        <v>74</v>
      </c>
      <c r="AN190" t="str">
        <f>IF(D190&gt;=0,"1","0")</f>
        <v>0</v>
      </c>
      <c r="AO190" s="5">
        <f>IF(AX190&lt;&gt;"",G190/H190,"")</f>
        <v>3.2803085411548336</v>
      </c>
      <c r="AP190">
        <f>A190-1</f>
        <v>62</v>
      </c>
      <c r="AS190">
        <f>_xlfn.XLOOKUP(C190,'Company age'!$A$2:$A$15,'Company age'!$B$2:$B$15)</f>
        <v>11</v>
      </c>
      <c r="AU190" t="s">
        <v>80</v>
      </c>
      <c r="AW190" s="3">
        <f>BT190*(1+BV190)</f>
        <v>49</v>
      </c>
      <c r="AX190">
        <v>1673</v>
      </c>
      <c r="BH190" s="2">
        <v>0.33333334329999997</v>
      </c>
      <c r="BI190" s="2">
        <v>0</v>
      </c>
      <c r="BJ190" s="2">
        <v>0</v>
      </c>
      <c r="BL190" t="s">
        <v>660</v>
      </c>
      <c r="BM190" t="s">
        <v>661</v>
      </c>
      <c r="BN190" t="s">
        <v>80</v>
      </c>
      <c r="BO190" t="s">
        <v>74</v>
      </c>
      <c r="BP190" t="s">
        <v>25</v>
      </c>
      <c r="BQ190" t="s">
        <v>662</v>
      </c>
      <c r="BR190" t="s">
        <v>27</v>
      </c>
      <c r="BS190" s="2">
        <v>510.01299999999998</v>
      </c>
      <c r="BT190" s="2">
        <v>49</v>
      </c>
      <c r="BU190" s="5">
        <f t="shared" si="4"/>
        <v>3.3333334329999995E-3</v>
      </c>
      <c r="BV190" s="5">
        <f t="shared" si="4"/>
        <v>0</v>
      </c>
      <c r="BW190" s="5">
        <f t="shared" si="4"/>
        <v>0</v>
      </c>
      <c r="BX190" s="2">
        <v>88.5</v>
      </c>
      <c r="BY190" s="2">
        <v>80.612243649999996</v>
      </c>
      <c r="BZ190" s="2">
        <v>90.9</v>
      </c>
      <c r="CA190" s="2">
        <v>20.751999999999999</v>
      </c>
    </row>
    <row r="191" spans="1:79" x14ac:dyDescent="0.15">
      <c r="A191" s="107">
        <v>63</v>
      </c>
      <c r="B191" s="108">
        <v>40683</v>
      </c>
      <c r="C191" s="109">
        <v>2011</v>
      </c>
      <c r="D191" s="110">
        <f>_xlfn.XLOOKUP(AP191,'Sentiment index'!$E$2:$E$169,'Sentiment index'!$A$2:$A$169)</f>
        <v>-0.74605600000000005</v>
      </c>
      <c r="E191" s="111">
        <v>12.35914653848573</v>
      </c>
      <c r="F191" s="112">
        <f>(AW191-BT191)/BT191</f>
        <v>0.18407077789999995</v>
      </c>
      <c r="G191" s="113">
        <v>29</v>
      </c>
      <c r="H191" s="114">
        <v>264</v>
      </c>
      <c r="I191" s="114">
        <f>IF(AH191="NOK",AG191, IF(AH191="EUR", _xlfn.XLOOKUP(C191,'Exchange rates'!$A$3:$A$16,'Exchange rates'!$B$3:$B$16)*AG191,IF(AH191="SEK", _xlfn.XLOOKUP(C191,'Exchange rates'!$A$3:$A$16,'Exchange rates'!$C$3:$C$16)*Dataset!AG191,_xlfn.XLOOKUP(Dataset!C191,'Exchange rates'!$A$3:$A$16,'Exchange rates'!$D$3:$D$16)*Dataset!AG191)))</f>
        <v>22</v>
      </c>
      <c r="J191" s="115">
        <f t="shared" si="5"/>
        <v>0.17647077789999996</v>
      </c>
      <c r="K191" s="112">
        <f>IF(AU191="NORWAY",_xlfn.XLOOKUP(B191,'Oslo OBX Historical Data'!$A$2:$A$3477,'Oslo OBX Historical Data'!$G$2:$G$3477),IF(AU191="FINLAND",_xlfn.XLOOKUP(B191,'OMX Helsinki Historical Data'!$A$2:$A$3479,'OMX Helsinki Historical Data'!$G$2:$G$3479),IF(AU191="DENMARK",_xlfn.XLOOKUP(B191,'OMX Copenhagen All shares Histo'!$A$2:$A$3461,'OMX Copenhagen All shares Histo'!$G$2:$G$3461),_xlfn.XLOOKUP(Dataset!B191,'OMX Stockholm Historical Data'!$A$2:$A$3477,'OMX Stockholm Historical Data'!$G$2:$G$3477))))</f>
        <v>7.6E-3</v>
      </c>
      <c r="L191" s="116">
        <v>0</v>
      </c>
      <c r="M191" s="116">
        <f>IF($AI191=M$1,1,0)</f>
        <v>1</v>
      </c>
      <c r="N191" s="116">
        <f>IF($AI191=N$1,1,0)</f>
        <v>0</v>
      </c>
      <c r="O191" s="116">
        <f>IF($AI191=O$1,1,0)</f>
        <v>0</v>
      </c>
      <c r="P191" s="116">
        <f>IF($AI191=P$1,1,0)</f>
        <v>0</v>
      </c>
      <c r="Q191" s="116">
        <f>IF($AI191=Q$1,1,0)</f>
        <v>0</v>
      </c>
      <c r="R191" s="116">
        <f>IF($AI191=R$1,1,0)</f>
        <v>0</v>
      </c>
      <c r="S191" s="116">
        <f>IF($AI191=S$1,1,0)</f>
        <v>0</v>
      </c>
      <c r="T191" s="39">
        <f>IF($AI191=T$1,1,0)</f>
        <v>0</v>
      </c>
      <c r="AG191" s="2">
        <v>22</v>
      </c>
      <c r="AH191" t="str">
        <f>IF(AU191="NORWAY","NOK",IF(AU191="FINLAND","EUR",IF(AU191="SWEDEN","SEK","DKK")))</f>
        <v>NOK</v>
      </c>
      <c r="AI191" t="s">
        <v>53</v>
      </c>
      <c r="AN191" t="str">
        <f>IF(D191&gt;=0,"1","0")</f>
        <v>0</v>
      </c>
      <c r="AO191" s="5">
        <f>IF(AX191&lt;&gt;"",G191/H191,"")</f>
        <v>0.10984848484848485</v>
      </c>
      <c r="AP191">
        <f>A191-1</f>
        <v>62</v>
      </c>
      <c r="AS191">
        <f>_xlfn.XLOOKUP(C191,'Company age'!$A$2:$A$15,'Company age'!$B$2:$B$15)</f>
        <v>11</v>
      </c>
      <c r="AU191" t="s">
        <v>44</v>
      </c>
      <c r="AW191" s="3">
        <f>BT191*(1+BV191)</f>
        <v>26.049557113799999</v>
      </c>
      <c r="AX191">
        <v>29</v>
      </c>
      <c r="BH191" s="2">
        <v>10.79645824</v>
      </c>
      <c r="BI191" s="2">
        <v>18.407077789999999</v>
      </c>
      <c r="BJ191" s="2">
        <v>16.283184049999999</v>
      </c>
      <c r="BL191" t="s">
        <v>907</v>
      </c>
      <c r="BM191" t="s">
        <v>908</v>
      </c>
      <c r="BN191" t="s">
        <v>44</v>
      </c>
      <c r="BO191" t="s">
        <v>53</v>
      </c>
      <c r="BP191" t="s">
        <v>25</v>
      </c>
      <c r="BQ191" t="s">
        <v>54</v>
      </c>
      <c r="BR191" t="s">
        <v>27</v>
      </c>
      <c r="BS191" s="2">
        <v>264</v>
      </c>
      <c r="BT191" s="2">
        <v>22</v>
      </c>
      <c r="BU191" s="5">
        <f t="shared" si="4"/>
        <v>0.10796458239999999</v>
      </c>
      <c r="BV191" s="5">
        <f t="shared" si="4"/>
        <v>0.18407077789999998</v>
      </c>
      <c r="BW191" s="5">
        <f t="shared" si="4"/>
        <v>0.16283184049999999</v>
      </c>
      <c r="BX191" s="2"/>
      <c r="BY191" s="2"/>
      <c r="BZ191" s="2"/>
      <c r="CA191" s="2">
        <v>0</v>
      </c>
    </row>
    <row r="192" spans="1:79" x14ac:dyDescent="0.15">
      <c r="A192" s="107">
        <v>63</v>
      </c>
      <c r="B192" s="108">
        <v>40688</v>
      </c>
      <c r="C192" s="109">
        <v>2011</v>
      </c>
      <c r="D192" s="110">
        <f>_xlfn.XLOOKUP(AP192,'Sentiment index'!$E$2:$E$169,'Sentiment index'!$A$2:$A$169)</f>
        <v>-0.74605600000000005</v>
      </c>
      <c r="E192" s="111">
        <v>11.188625853852558</v>
      </c>
      <c r="F192" s="112">
        <f>(AW192-BT192)/BT192</f>
        <v>6.0000000000000053E-2</v>
      </c>
      <c r="G192" s="113">
        <v>5</v>
      </c>
      <c r="H192" s="114">
        <v>6.1847300000000001</v>
      </c>
      <c r="I192" s="114">
        <f>IF(AH192="NOK",AG192, IF(AH192="EUR", _xlfn.XLOOKUP(C192,'Exchange rates'!$A$3:$A$16,'Exchange rates'!$B$3:$B$16)*AG192,IF(AH192="SEK", _xlfn.XLOOKUP(C192,'Exchange rates'!$A$3:$A$16,'Exchange rates'!$C$3:$C$16)*Dataset!AG192,_xlfn.XLOOKUP(Dataset!C192,'Exchange rates'!$A$3:$A$16,'Exchange rates'!$D$3:$D$16)*Dataset!AG192)))</f>
        <v>2.7641056000000002</v>
      </c>
      <c r="J192" s="115">
        <f t="shared" si="5"/>
        <v>6.230000000000005E-2</v>
      </c>
      <c r="K192" s="112">
        <f>IF(AU192="NORWAY",_xlfn.XLOOKUP(B192,'Oslo OBX Historical Data'!$A$2:$A$3477,'Oslo OBX Historical Data'!$G$2:$G$3477),IF(AU192="FINLAND",_xlfn.XLOOKUP(B192,'OMX Helsinki Historical Data'!$A$2:$A$3479,'OMX Helsinki Historical Data'!$G$2:$G$3479),IF(AU192="DENMARK",_xlfn.XLOOKUP(B192,'OMX Copenhagen All shares Histo'!$A$2:$A$3461,'OMX Copenhagen All shares Histo'!$G$2:$G$3461),_xlfn.XLOOKUP(Dataset!B192,'OMX Stockholm Historical Data'!$A$2:$A$3477,'OMX Stockholm Historical Data'!$G$2:$G$3477))))</f>
        <v>-2.3E-3</v>
      </c>
      <c r="L192" s="116">
        <v>0</v>
      </c>
      <c r="M192" s="116">
        <f>IF($AI192=M$1,1,0)</f>
        <v>0</v>
      </c>
      <c r="N192" s="116">
        <f>IF($AI192=N$1,1,0)</f>
        <v>0</v>
      </c>
      <c r="O192" s="116">
        <f>IF($AI192=O$1,1,0)</f>
        <v>0</v>
      </c>
      <c r="P192" s="116">
        <f>IF($AI192=P$1,1,0)</f>
        <v>0</v>
      </c>
      <c r="Q192" s="116">
        <f>IF($AI192=Q$1,1,0)</f>
        <v>1</v>
      </c>
      <c r="R192" s="116">
        <f>IF($AI192=R$1,1,0)</f>
        <v>0</v>
      </c>
      <c r="S192" s="116">
        <f>IF($AI192=S$1,1,0)</f>
        <v>0</v>
      </c>
      <c r="T192" s="39">
        <f>IF($AI192=T$1,1,0)</f>
        <v>0</v>
      </c>
      <c r="AG192" s="2">
        <v>3.2</v>
      </c>
      <c r="AH192" t="str">
        <f>IF(AU192="NORWAY","NOK",IF(AU192="FINLAND","EUR",IF(AU192="SWEDEN","SEK","DKK")))</f>
        <v>SEK</v>
      </c>
      <c r="AI192" t="s">
        <v>32</v>
      </c>
      <c r="AN192" t="str">
        <f>IF(D192&gt;=0,"1","0")</f>
        <v>0</v>
      </c>
      <c r="AO192" s="5">
        <f>IF(AX192&lt;&gt;"",G192/H192,"")</f>
        <v>0.80844272910862724</v>
      </c>
      <c r="AP192">
        <f>A192-1</f>
        <v>62</v>
      </c>
      <c r="AS192">
        <f>_xlfn.XLOOKUP(C192,'Company age'!$A$2:$A$15,'Company age'!$B$2:$B$15)</f>
        <v>11</v>
      </c>
      <c r="AU192" t="s">
        <v>80</v>
      </c>
      <c r="AW192" s="3">
        <f>BT192*(1+BV192)</f>
        <v>3.3920000000000003</v>
      </c>
      <c r="AX192">
        <v>5</v>
      </c>
      <c r="BH192" s="2">
        <v>4</v>
      </c>
      <c r="BI192" s="2">
        <v>6</v>
      </c>
      <c r="BJ192" s="2">
        <v>-1.6000000240000001</v>
      </c>
      <c r="BL192" t="s">
        <v>2012</v>
      </c>
      <c r="BM192" t="s">
        <v>2013</v>
      </c>
      <c r="BN192" t="s">
        <v>80</v>
      </c>
      <c r="BO192" t="s">
        <v>32</v>
      </c>
      <c r="BP192" t="s">
        <v>25</v>
      </c>
      <c r="BQ192" t="s">
        <v>54</v>
      </c>
      <c r="BR192" t="s">
        <v>27</v>
      </c>
      <c r="BS192" s="2">
        <v>6.1847300000000001</v>
      </c>
      <c r="BT192" s="2">
        <v>3.2</v>
      </c>
      <c r="BU192" s="5">
        <f t="shared" si="4"/>
        <v>0.04</v>
      </c>
      <c r="BV192" s="5">
        <f t="shared" si="4"/>
        <v>0.06</v>
      </c>
      <c r="BW192" s="5">
        <f t="shared" si="4"/>
        <v>-1.6000000239999999E-2</v>
      </c>
      <c r="BX192" s="2">
        <v>0.85299999999999998</v>
      </c>
      <c r="BY192" s="2">
        <v>-66.745750430000001</v>
      </c>
      <c r="BZ192" s="2">
        <v>0.85499999999999998</v>
      </c>
      <c r="CA192" s="2">
        <v>7.7055400000000001</v>
      </c>
    </row>
    <row r="193" spans="1:79" x14ac:dyDescent="0.15">
      <c r="A193" s="107">
        <v>63</v>
      </c>
      <c r="B193" s="108">
        <v>40689</v>
      </c>
      <c r="C193" s="109">
        <v>2011</v>
      </c>
      <c r="D193" s="110">
        <f>_xlfn.XLOOKUP(AP193,'Sentiment index'!$E$2:$E$169,'Sentiment index'!$A$2:$A$169)</f>
        <v>-0.74605600000000005</v>
      </c>
      <c r="E193" s="111">
        <v>12.633370547935687</v>
      </c>
      <c r="F193" s="112">
        <f>(AW193-BT193)/BT193</f>
        <v>1.6556355359999878E-3</v>
      </c>
      <c r="G193" s="113">
        <v>8</v>
      </c>
      <c r="H193" s="114">
        <v>64.461500000000001</v>
      </c>
      <c r="I193" s="114">
        <f>IF(AH193="NOK",AG193, IF(AH193="EUR", _xlfn.XLOOKUP(C193,'Exchange rates'!$A$3:$A$16,'Exchange rates'!$B$3:$B$16)*AG193,IF(AH193="SEK", _xlfn.XLOOKUP(C193,'Exchange rates'!$A$3:$A$16,'Exchange rates'!$C$3:$C$16)*Dataset!AG193,_xlfn.XLOOKUP(Dataset!C193,'Exchange rates'!$A$3:$A$16,'Exchange rates'!$D$3:$D$16)*Dataset!AG193)))</f>
        <v>25.049706999999998</v>
      </c>
      <c r="J193" s="115">
        <f t="shared" si="5"/>
        <v>-8.7443644640000113E-3</v>
      </c>
      <c r="K193" s="112">
        <f>IF(AU193="NORWAY",_xlfn.XLOOKUP(B193,'Oslo OBX Historical Data'!$A$2:$A$3477,'Oslo OBX Historical Data'!$G$2:$G$3477),IF(AU193="FINLAND",_xlfn.XLOOKUP(B193,'OMX Helsinki Historical Data'!$A$2:$A$3479,'OMX Helsinki Historical Data'!$G$2:$G$3479),IF(AU193="DENMARK",_xlfn.XLOOKUP(B193,'OMX Copenhagen All shares Histo'!$A$2:$A$3461,'OMX Copenhagen All shares Histo'!$G$2:$G$3461),_xlfn.XLOOKUP(Dataset!B193,'OMX Stockholm Historical Data'!$A$2:$A$3477,'OMX Stockholm Historical Data'!$G$2:$G$3477))))</f>
        <v>1.04E-2</v>
      </c>
      <c r="L193" s="116">
        <v>0</v>
      </c>
      <c r="M193" s="116">
        <f>IF($AI193=M$1,1,0)</f>
        <v>0</v>
      </c>
      <c r="N193" s="116">
        <f>IF($AI193=N$1,1,0)</f>
        <v>0</v>
      </c>
      <c r="O193" s="116">
        <f>IF($AI193=O$1,1,0)</f>
        <v>0</v>
      </c>
      <c r="P193" s="116">
        <f>IF($AI193=P$1,1,0)</f>
        <v>0</v>
      </c>
      <c r="Q193" s="116">
        <f>IF($AI193=Q$1,1,0)</f>
        <v>1</v>
      </c>
      <c r="R193" s="116">
        <f>IF($AI193=R$1,1,0)</f>
        <v>0</v>
      </c>
      <c r="S193" s="116">
        <f>IF($AI193=S$1,1,0)</f>
        <v>0</v>
      </c>
      <c r="T193" s="39">
        <f>IF($AI193=T$1,1,0)</f>
        <v>0</v>
      </c>
      <c r="AG193" s="2">
        <v>29</v>
      </c>
      <c r="AH193" t="str">
        <f>IF(AU193="NORWAY","NOK",IF(AU193="FINLAND","EUR",IF(AU193="SWEDEN","SEK","DKK")))</f>
        <v>SEK</v>
      </c>
      <c r="AI193" t="s">
        <v>32</v>
      </c>
      <c r="AN193" t="str">
        <f>IF(D193&gt;=0,"1","0")</f>
        <v>0</v>
      </c>
      <c r="AO193" s="5">
        <f>IF(AX193&lt;&gt;"",G193/H193,"")</f>
        <v>0.12410508598155488</v>
      </c>
      <c r="AP193">
        <f>A193-1</f>
        <v>62</v>
      </c>
      <c r="AS193">
        <f>_xlfn.XLOOKUP(C193,'Company age'!$A$2:$A$15,'Company age'!$B$2:$B$15)</f>
        <v>11</v>
      </c>
      <c r="AU193" t="s">
        <v>80</v>
      </c>
      <c r="AW193" s="3">
        <f>BT193*(1+BV193)</f>
        <v>29.048013430544</v>
      </c>
      <c r="AX193">
        <v>8</v>
      </c>
      <c r="BH193" s="2">
        <v>3.4768218989999999</v>
      </c>
      <c r="BI193" s="2">
        <v>0.1655635536</v>
      </c>
      <c r="BJ193" s="2">
        <v>-3.559602022</v>
      </c>
      <c r="BL193" t="s">
        <v>1302</v>
      </c>
      <c r="BM193" t="s">
        <v>1303</v>
      </c>
      <c r="BN193" t="s">
        <v>80</v>
      </c>
      <c r="BO193" t="s">
        <v>32</v>
      </c>
      <c r="BP193" t="s">
        <v>25</v>
      </c>
      <c r="BQ193" t="s">
        <v>1066</v>
      </c>
      <c r="BR193" t="s">
        <v>27</v>
      </c>
      <c r="BS193" s="2">
        <v>64.461500000000001</v>
      </c>
      <c r="BT193" s="2">
        <v>29</v>
      </c>
      <c r="BU193" s="5">
        <f t="shared" si="4"/>
        <v>3.4768218990000002E-2</v>
      </c>
      <c r="BV193" s="5">
        <f t="shared" si="4"/>
        <v>1.6556355359999999E-3</v>
      </c>
      <c r="BW193" s="5">
        <f t="shared" si="4"/>
        <v>-3.5596020219999996E-2</v>
      </c>
      <c r="BX193" s="2">
        <v>5.29</v>
      </c>
      <c r="BY193" s="2">
        <v>-76.218025209999993</v>
      </c>
      <c r="BZ193" s="2">
        <v>5.29</v>
      </c>
      <c r="CA193" s="2">
        <v>9.0802200000000006</v>
      </c>
    </row>
    <row r="194" spans="1:79" x14ac:dyDescent="0.15">
      <c r="A194" s="107">
        <v>63</v>
      </c>
      <c r="B194" s="108">
        <v>40690</v>
      </c>
      <c r="C194" s="109">
        <v>2011</v>
      </c>
      <c r="D194" s="110">
        <f>_xlfn.XLOOKUP(AP194,'Sentiment index'!$E$2:$E$169,'Sentiment index'!$A$2:$A$169)</f>
        <v>-0.74605600000000005</v>
      </c>
      <c r="E194" s="111">
        <v>12.451543434836585</v>
      </c>
      <c r="F194" s="112">
        <f>(AW194-BT194)/BT194</f>
        <v>0</v>
      </c>
      <c r="G194" s="113">
        <v>12</v>
      </c>
      <c r="H194" s="114">
        <v>435.70299999999997</v>
      </c>
      <c r="I194" s="114">
        <f>IF(AH194="NOK",AG194, IF(AH194="EUR", _xlfn.XLOOKUP(C194,'Exchange rates'!$A$3:$A$16,'Exchange rates'!$B$3:$B$16)*AG194,IF(AH194="SEK", _xlfn.XLOOKUP(C194,'Exchange rates'!$A$3:$A$16,'Exchange rates'!$C$3:$C$16)*Dataset!AG194,_xlfn.XLOOKUP(Dataset!C194,'Exchange rates'!$A$3:$A$16,'Exchange rates'!$D$3:$D$16)*Dataset!AG194)))</f>
        <v>45.780498999999999</v>
      </c>
      <c r="J194" s="115">
        <f t="shared" si="5"/>
        <v>8.8999999999999999E-3</v>
      </c>
      <c r="K194" s="112">
        <f>IF(AU194="NORWAY",_xlfn.XLOOKUP(B194,'Oslo OBX Historical Data'!$A$2:$A$3477,'Oslo OBX Historical Data'!$G$2:$G$3477),IF(AU194="FINLAND",_xlfn.XLOOKUP(B194,'OMX Helsinki Historical Data'!$A$2:$A$3479,'OMX Helsinki Historical Data'!$G$2:$G$3479),IF(AU194="DENMARK",_xlfn.XLOOKUP(B194,'OMX Copenhagen All shares Histo'!$A$2:$A$3461,'OMX Copenhagen All shares Histo'!$G$2:$G$3461),_xlfn.XLOOKUP(Dataset!B194,'OMX Stockholm Historical Data'!$A$2:$A$3477,'OMX Stockholm Historical Data'!$G$2:$G$3477))))</f>
        <v>-8.8999999999999999E-3</v>
      </c>
      <c r="L194" s="116">
        <v>0</v>
      </c>
      <c r="M194" s="116">
        <f>IF($AI194=M$1,1,0)</f>
        <v>0</v>
      </c>
      <c r="N194" s="116">
        <f>IF($AI194=N$1,1,0)</f>
        <v>0</v>
      </c>
      <c r="O194" s="116">
        <f>IF($AI194=O$1,1,0)</f>
        <v>0</v>
      </c>
      <c r="P194" s="116">
        <f>IF($AI194=P$1,1,0)</f>
        <v>0</v>
      </c>
      <c r="Q194" s="116">
        <f>IF($AI194=Q$1,1,0)</f>
        <v>0</v>
      </c>
      <c r="R194" s="116">
        <f>IF($AI194=R$1,1,0)</f>
        <v>0</v>
      </c>
      <c r="S194" s="116">
        <f>IF($AI194=S$1,1,0)</f>
        <v>1</v>
      </c>
      <c r="T194" s="39">
        <f>IF($AI194=T$1,1,0)</f>
        <v>0</v>
      </c>
      <c r="AG194" s="2">
        <v>53</v>
      </c>
      <c r="AH194" t="str">
        <f>IF(AU194="NORWAY","NOK",IF(AU194="FINLAND","EUR",IF(AU194="SWEDEN","SEK","DKK")))</f>
        <v>SEK</v>
      </c>
      <c r="AI194" t="s">
        <v>81</v>
      </c>
      <c r="AN194" t="str">
        <f>IF(D194&gt;=0,"1","0")</f>
        <v>0</v>
      </c>
      <c r="AO194" s="5">
        <f>IF(AX194&lt;&gt;"",G194/H194,"")</f>
        <v>2.7541696981659525E-2</v>
      </c>
      <c r="AP194">
        <f>A194-1</f>
        <v>62</v>
      </c>
      <c r="AS194">
        <f>_xlfn.XLOOKUP(C194,'Company age'!$A$2:$A$15,'Company age'!$B$2:$B$15)</f>
        <v>11</v>
      </c>
      <c r="AU194" t="s">
        <v>80</v>
      </c>
      <c r="AW194" s="3">
        <f>BT194*(1+BV194)</f>
        <v>53</v>
      </c>
      <c r="AX194">
        <v>12</v>
      </c>
      <c r="BH194" s="2">
        <v>0</v>
      </c>
      <c r="BI194" s="2">
        <v>0</v>
      </c>
      <c r="BJ194" s="2">
        <v>0</v>
      </c>
      <c r="BL194" t="s">
        <v>724</v>
      </c>
      <c r="BM194" t="s">
        <v>725</v>
      </c>
      <c r="BN194" t="s">
        <v>80</v>
      </c>
      <c r="BO194" t="s">
        <v>81</v>
      </c>
      <c r="BP194" t="s">
        <v>25</v>
      </c>
      <c r="BQ194" t="s">
        <v>726</v>
      </c>
      <c r="BR194" t="s">
        <v>27</v>
      </c>
      <c r="BS194" s="2">
        <v>435.70299999999997</v>
      </c>
      <c r="BT194" s="2">
        <v>53</v>
      </c>
      <c r="BU194" s="5">
        <f t="shared" ref="BU194:BW257" si="6">BH194/100</f>
        <v>0</v>
      </c>
      <c r="BV194" s="5">
        <f t="shared" si="6"/>
        <v>0</v>
      </c>
      <c r="BW194" s="5">
        <f t="shared" si="6"/>
        <v>0</v>
      </c>
      <c r="BX194" s="2"/>
      <c r="BY194" s="2"/>
      <c r="BZ194" s="2"/>
      <c r="CA194" s="2">
        <v>26.9406</v>
      </c>
    </row>
    <row r="195" spans="1:79" x14ac:dyDescent="0.15">
      <c r="A195" s="107">
        <v>64</v>
      </c>
      <c r="B195" s="108">
        <v>40708</v>
      </c>
      <c r="C195" s="109">
        <v>2011</v>
      </c>
      <c r="D195" s="110">
        <f>_xlfn.XLOOKUP(AP195,'Sentiment index'!$E$2:$E$169,'Sentiment index'!$A$2:$A$169)</f>
        <v>-0.75336749999999997</v>
      </c>
      <c r="E195" s="111">
        <v>11.966660903114729</v>
      </c>
      <c r="F195" s="112">
        <f>(AW195-BT195)/BT195</f>
        <v>0.34545455930000013</v>
      </c>
      <c r="G195" s="113">
        <v>27</v>
      </c>
      <c r="H195" s="114">
        <v>6.5832499999999996</v>
      </c>
      <c r="I195" s="114">
        <f>IF(AH195="NOK",AG195, IF(AH195="EUR", _xlfn.XLOOKUP(C195,'Exchange rates'!$A$3:$A$16,'Exchange rates'!$B$3:$B$16)*AG195,IF(AH195="SEK", _xlfn.XLOOKUP(C195,'Exchange rates'!$A$3:$A$16,'Exchange rates'!$C$3:$C$16)*Dataset!AG195,_xlfn.XLOOKUP(Dataset!C195,'Exchange rates'!$A$3:$A$16,'Exchange rates'!$D$3:$D$16)*Dataset!AG195)))</f>
        <v>2.9368621999999998</v>
      </c>
      <c r="J195" s="115">
        <f t="shared" si="5"/>
        <v>0.3517545593000001</v>
      </c>
      <c r="K195" s="112">
        <f>IF(AU195="NORWAY",_xlfn.XLOOKUP(B195,'Oslo OBX Historical Data'!$A$2:$A$3477,'Oslo OBX Historical Data'!$G$2:$G$3477),IF(AU195="FINLAND",_xlfn.XLOOKUP(B195,'OMX Helsinki Historical Data'!$A$2:$A$3479,'OMX Helsinki Historical Data'!$G$2:$G$3479),IF(AU195="DENMARK",_xlfn.XLOOKUP(B195,'OMX Copenhagen All shares Histo'!$A$2:$A$3461,'OMX Copenhagen All shares Histo'!$G$2:$G$3461),_xlfn.XLOOKUP(Dataset!B195,'OMX Stockholm Historical Data'!$A$2:$A$3477,'OMX Stockholm Historical Data'!$G$2:$G$3477))))</f>
        <v>-6.3E-3</v>
      </c>
      <c r="L195" s="116">
        <v>0</v>
      </c>
      <c r="M195" s="116">
        <f>IF($AI195=M$1,1,0)</f>
        <v>0</v>
      </c>
      <c r="N195" s="116">
        <f>IF($AI195=N$1,1,0)</f>
        <v>0</v>
      </c>
      <c r="O195" s="116">
        <f>IF($AI195=O$1,1,0)</f>
        <v>0</v>
      </c>
      <c r="P195" s="116">
        <f>IF($AI195=P$1,1,0)</f>
        <v>0</v>
      </c>
      <c r="Q195" s="116">
        <f>IF($AI195=Q$1,1,0)</f>
        <v>1</v>
      </c>
      <c r="R195" s="116">
        <f>IF($AI195=R$1,1,0)</f>
        <v>0</v>
      </c>
      <c r="S195" s="116">
        <f>IF($AI195=S$1,1,0)</f>
        <v>0</v>
      </c>
      <c r="T195" s="39">
        <f>IF($AI195=T$1,1,0)</f>
        <v>0</v>
      </c>
      <c r="AG195" s="2">
        <v>3.4</v>
      </c>
      <c r="AH195" t="str">
        <f>IF(AU195="NORWAY","NOK",IF(AU195="FINLAND","EUR",IF(AU195="SWEDEN","SEK","DKK")))</f>
        <v>SEK</v>
      </c>
      <c r="AI195" t="s">
        <v>32</v>
      </c>
      <c r="AN195" t="str">
        <f>IF(D195&gt;=0,"1","0")</f>
        <v>0</v>
      </c>
      <c r="AO195" s="5">
        <f>IF(AX195&lt;&gt;"",G195/H195,"")</f>
        <v>4.1013177381992181</v>
      </c>
      <c r="AP195">
        <f>A195-1</f>
        <v>63</v>
      </c>
      <c r="AS195">
        <f>_xlfn.XLOOKUP(C195,'Company age'!$A$2:$A$15,'Company age'!$B$2:$B$15)</f>
        <v>11</v>
      </c>
      <c r="AU195" t="s">
        <v>80</v>
      </c>
      <c r="AW195" s="3">
        <f>BT195*(1+BV195)</f>
        <v>4.5745455016200003</v>
      </c>
      <c r="AX195">
        <v>27</v>
      </c>
      <c r="BH195" s="2">
        <v>39.393939969999998</v>
      </c>
      <c r="BI195" s="2">
        <v>34.545455930000003</v>
      </c>
      <c r="BJ195" s="2">
        <v>71.212120060000004</v>
      </c>
      <c r="BL195" t="s">
        <v>1967</v>
      </c>
      <c r="BM195" t="s">
        <v>1968</v>
      </c>
      <c r="BN195" t="s">
        <v>80</v>
      </c>
      <c r="BO195" t="s">
        <v>32</v>
      </c>
      <c r="BP195" t="s">
        <v>25</v>
      </c>
      <c r="BQ195" t="s">
        <v>54</v>
      </c>
      <c r="BR195" t="s">
        <v>27</v>
      </c>
      <c r="BS195" s="2">
        <v>6.5832499999999996</v>
      </c>
      <c r="BT195" s="2">
        <v>3.4</v>
      </c>
      <c r="BU195" s="5">
        <f t="shared" si="6"/>
        <v>0.39393939969999997</v>
      </c>
      <c r="BV195" s="5">
        <f t="shared" si="6"/>
        <v>0.34545455930000002</v>
      </c>
      <c r="BW195" s="5">
        <f t="shared" si="6"/>
        <v>0.71212120060000006</v>
      </c>
      <c r="BX195" s="2">
        <v>5.97</v>
      </c>
      <c r="BY195" s="2">
        <v>103.55585480000001</v>
      </c>
      <c r="BZ195" s="2">
        <v>5.98</v>
      </c>
      <c r="CA195" s="2">
        <v>14.72</v>
      </c>
    </row>
    <row r="196" spans="1:79" x14ac:dyDescent="0.15">
      <c r="A196" s="107">
        <v>64</v>
      </c>
      <c r="B196" s="108">
        <v>40717</v>
      </c>
      <c r="C196" s="109">
        <v>2011</v>
      </c>
      <c r="D196" s="110">
        <f>_xlfn.XLOOKUP(AP196,'Sentiment index'!$E$2:$E$169,'Sentiment index'!$A$2:$A$169)</f>
        <v>-0.75336749999999997</v>
      </c>
      <c r="E196" s="111">
        <v>8.9137778839087929</v>
      </c>
      <c r="F196" s="112">
        <f>(AW196-BT196)/BT196</f>
        <v>-0.11000000000000001</v>
      </c>
      <c r="G196" s="113">
        <v>222</v>
      </c>
      <c r="H196" s="114">
        <v>57.808</v>
      </c>
      <c r="I196" s="114">
        <f>IF(AH196="NOK",AG196, IF(AH196="EUR", _xlfn.XLOOKUP(C196,'Exchange rates'!$A$3:$A$16,'Exchange rates'!$B$3:$B$16)*AG196,IF(AH196="SEK", _xlfn.XLOOKUP(C196,'Exchange rates'!$A$3:$A$16,'Exchange rates'!$C$3:$C$16)*Dataset!AG196,_xlfn.XLOOKUP(Dataset!C196,'Exchange rates'!$A$3:$A$16,'Exchange rates'!$D$3:$D$16)*Dataset!AG196)))</f>
        <v>42.325367</v>
      </c>
      <c r="J196" s="115">
        <f t="shared" ref="J196:J259" si="7">F196-K196</f>
        <v>-9.470000000000002E-2</v>
      </c>
      <c r="K196" s="112">
        <f>IF(AU196="NORWAY",_xlfn.XLOOKUP(B196,'Oslo OBX Historical Data'!$A$2:$A$3477,'Oslo OBX Historical Data'!$G$2:$G$3477),IF(AU196="FINLAND",_xlfn.XLOOKUP(B196,'OMX Helsinki Historical Data'!$A$2:$A$3479,'OMX Helsinki Historical Data'!$G$2:$G$3479),IF(AU196="DENMARK",_xlfn.XLOOKUP(B196,'OMX Copenhagen All shares Histo'!$A$2:$A$3461,'OMX Copenhagen All shares Histo'!$G$2:$G$3461),_xlfn.XLOOKUP(Dataset!B196,'OMX Stockholm Historical Data'!$A$2:$A$3477,'OMX Stockholm Historical Data'!$G$2:$G$3477))))</f>
        <v>-1.5299999999999999E-2</v>
      </c>
      <c r="L196" s="116">
        <v>0</v>
      </c>
      <c r="M196" s="116">
        <f>IF($AI196=M$1,1,0)</f>
        <v>0</v>
      </c>
      <c r="N196" s="116">
        <f>IF($AI196=N$1,1,0)</f>
        <v>0</v>
      </c>
      <c r="O196" s="116">
        <f>IF($AI196=O$1,1,0)</f>
        <v>0</v>
      </c>
      <c r="P196" s="116">
        <f>IF($AI196=P$1,1,0)</f>
        <v>0</v>
      </c>
      <c r="Q196" s="116">
        <f>IF($AI196=Q$1,1,0)</f>
        <v>1</v>
      </c>
      <c r="R196" s="116">
        <f>IF($AI196=R$1,1,0)</f>
        <v>0</v>
      </c>
      <c r="S196" s="116">
        <f>IF($AI196=S$1,1,0)</f>
        <v>0</v>
      </c>
      <c r="T196" s="39">
        <f>IF($AI196=T$1,1,0)</f>
        <v>0</v>
      </c>
      <c r="AG196" s="2">
        <v>49</v>
      </c>
      <c r="AH196" t="str">
        <f>IF(AU196="NORWAY","NOK",IF(AU196="FINLAND","EUR",IF(AU196="SWEDEN","SEK","DKK")))</f>
        <v>SEK</v>
      </c>
      <c r="AI196" t="s">
        <v>32</v>
      </c>
      <c r="AN196" t="str">
        <f>IF(D196&gt;=0,"1","0")</f>
        <v>0</v>
      </c>
      <c r="AO196" s="5">
        <f>IF(AX196&lt;&gt;"",G196/H196,"")</f>
        <v>3.8402989205646278</v>
      </c>
      <c r="AP196">
        <f>A196-1</f>
        <v>63</v>
      </c>
      <c r="AS196">
        <f>_xlfn.XLOOKUP(C196,'Company age'!$A$2:$A$15,'Company age'!$B$2:$B$15)</f>
        <v>11</v>
      </c>
      <c r="AU196" t="s">
        <v>80</v>
      </c>
      <c r="AW196" s="3">
        <f>BT196*(1+BV196)</f>
        <v>43.61</v>
      </c>
      <c r="AX196">
        <v>222</v>
      </c>
      <c r="BH196" s="2">
        <v>-16</v>
      </c>
      <c r="BI196" s="2">
        <v>-11</v>
      </c>
      <c r="BJ196" s="2">
        <v>-4</v>
      </c>
      <c r="BL196" t="s">
        <v>1355</v>
      </c>
      <c r="BM196" t="s">
        <v>1356</v>
      </c>
      <c r="BN196" t="s">
        <v>80</v>
      </c>
      <c r="BO196" t="s">
        <v>32</v>
      </c>
      <c r="BP196" t="s">
        <v>25</v>
      </c>
      <c r="BQ196" t="s">
        <v>54</v>
      </c>
      <c r="BR196" t="s">
        <v>27</v>
      </c>
      <c r="BS196" s="2">
        <v>57.808</v>
      </c>
      <c r="BT196" s="2">
        <v>49</v>
      </c>
      <c r="BU196" s="5">
        <f t="shared" si="6"/>
        <v>-0.16</v>
      </c>
      <c r="BV196" s="5">
        <f t="shared" si="6"/>
        <v>-0.11</v>
      </c>
      <c r="BW196" s="5">
        <f t="shared" si="6"/>
        <v>-0.04</v>
      </c>
      <c r="BX196" s="2">
        <v>49.5</v>
      </c>
      <c r="BY196" s="2">
        <v>304.08163450000001</v>
      </c>
      <c r="BZ196" s="2">
        <v>50.3</v>
      </c>
      <c r="CA196" s="2">
        <v>0</v>
      </c>
    </row>
    <row r="197" spans="1:79" x14ac:dyDescent="0.15">
      <c r="A197" s="107">
        <v>65</v>
      </c>
      <c r="B197" s="108">
        <v>40729</v>
      </c>
      <c r="C197" s="109">
        <v>2011</v>
      </c>
      <c r="D197" s="110">
        <f>_xlfn.XLOOKUP(AP197,'Sentiment index'!$E$2:$E$169,'Sentiment index'!$A$2:$A$169)</f>
        <v>-0.53958490000000003</v>
      </c>
      <c r="E197" s="111">
        <v>10.63138988526039</v>
      </c>
      <c r="F197" s="112">
        <f>(AW197-BT197)/BT197</f>
        <v>0.25</v>
      </c>
      <c r="G197" s="113">
        <v>865</v>
      </c>
      <c r="H197" s="114">
        <v>1014.87</v>
      </c>
      <c r="I197" s="114">
        <f>IF(AH197="NOK",AG197, IF(AH197="EUR", _xlfn.XLOOKUP(C197,'Exchange rates'!$A$3:$A$16,'Exchange rates'!$B$3:$B$16)*AG197,IF(AH197="SEK", _xlfn.XLOOKUP(C197,'Exchange rates'!$A$3:$A$16,'Exchange rates'!$C$3:$C$16)*Dataset!AG197,_xlfn.XLOOKUP(Dataset!C197,'Exchange rates'!$A$3:$A$16,'Exchange rates'!$D$3:$D$16)*Dataset!AG197)))</f>
        <v>38</v>
      </c>
      <c r="J197" s="115">
        <f t="shared" si="7"/>
        <v>0.2475</v>
      </c>
      <c r="K197" s="112">
        <f>IF(AU197="NORWAY",_xlfn.XLOOKUP(B197,'Oslo OBX Historical Data'!$A$2:$A$3477,'Oslo OBX Historical Data'!$G$2:$G$3477),IF(AU197="FINLAND",_xlfn.XLOOKUP(B197,'OMX Helsinki Historical Data'!$A$2:$A$3479,'OMX Helsinki Historical Data'!$G$2:$G$3479),IF(AU197="DENMARK",_xlfn.XLOOKUP(B197,'OMX Copenhagen All shares Histo'!$A$2:$A$3461,'OMX Copenhagen All shares Histo'!$G$2:$G$3461),_xlfn.XLOOKUP(Dataset!B197,'OMX Stockholm Historical Data'!$A$2:$A$3477,'OMX Stockholm Historical Data'!$G$2:$G$3477))))</f>
        <v>2.5000000000000001E-3</v>
      </c>
      <c r="L197" s="116">
        <v>0</v>
      </c>
      <c r="M197" s="116">
        <f>IF($AI197=M$1,1,0)</f>
        <v>0</v>
      </c>
      <c r="N197" s="116">
        <f>IF($AI197=N$1,1,0)</f>
        <v>1</v>
      </c>
      <c r="O197" s="116">
        <f>IF($AI197=O$1,1,0)</f>
        <v>0</v>
      </c>
      <c r="P197" s="116">
        <f>IF($AI197=P$1,1,0)</f>
        <v>0</v>
      </c>
      <c r="Q197" s="116">
        <f>IF($AI197=Q$1,1,0)</f>
        <v>0</v>
      </c>
      <c r="R197" s="116">
        <f>IF($AI197=R$1,1,0)</f>
        <v>0</v>
      </c>
      <c r="S197" s="116">
        <f>IF($AI197=S$1,1,0)</f>
        <v>0</v>
      </c>
      <c r="T197" s="39">
        <f>IF($AI197=T$1,1,0)</f>
        <v>0</v>
      </c>
      <c r="AG197" s="2">
        <v>38</v>
      </c>
      <c r="AH197" t="str">
        <f>IF(AU197="NORWAY","NOK",IF(AU197="FINLAND","EUR",IF(AU197="SWEDEN","SEK","DKK")))</f>
        <v>NOK</v>
      </c>
      <c r="AI197" t="s">
        <v>96</v>
      </c>
      <c r="AN197" t="str">
        <f>IF(D197&gt;=0,"1","0")</f>
        <v>0</v>
      </c>
      <c r="AO197" s="5">
        <f>IF(AX197&lt;&gt;"",G197/H197,"")</f>
        <v>0.85232591366381905</v>
      </c>
      <c r="AP197">
        <f>A197-1</f>
        <v>64</v>
      </c>
      <c r="AS197">
        <f>_xlfn.XLOOKUP(C197,'Company age'!$A$2:$A$15,'Company age'!$B$2:$B$15)</f>
        <v>11</v>
      </c>
      <c r="AU197" t="s">
        <v>44</v>
      </c>
      <c r="AW197" s="3">
        <f>BT197*(1+BV197)</f>
        <v>47.5</v>
      </c>
      <c r="AX197">
        <v>865</v>
      </c>
      <c r="BH197" s="2">
        <v>14.516129490000001</v>
      </c>
      <c r="BI197" s="2">
        <v>25</v>
      </c>
      <c r="BJ197" s="2">
        <v>27.822580339999998</v>
      </c>
      <c r="BL197" t="s">
        <v>416</v>
      </c>
      <c r="BM197" t="s">
        <v>417</v>
      </c>
      <c r="BN197" t="s">
        <v>44</v>
      </c>
      <c r="BO197" t="s">
        <v>96</v>
      </c>
      <c r="BP197" t="s">
        <v>25</v>
      </c>
      <c r="BQ197" t="s">
        <v>54</v>
      </c>
      <c r="BR197" t="s">
        <v>27</v>
      </c>
      <c r="BS197" s="2">
        <v>1014.87</v>
      </c>
      <c r="BT197" s="2">
        <v>38</v>
      </c>
      <c r="BU197" s="5">
        <f t="shared" si="6"/>
        <v>0.14516129490000002</v>
      </c>
      <c r="BV197" s="5">
        <f t="shared" si="6"/>
        <v>0.25</v>
      </c>
      <c r="BW197" s="5">
        <f t="shared" si="6"/>
        <v>0.27822580339999997</v>
      </c>
      <c r="BX197" s="2"/>
      <c r="BY197" s="2"/>
      <c r="BZ197" s="2"/>
      <c r="CA197" s="2">
        <v>0</v>
      </c>
    </row>
    <row r="198" spans="1:79" x14ac:dyDescent="0.15">
      <c r="A198" s="107">
        <v>65</v>
      </c>
      <c r="B198" s="108">
        <v>40731</v>
      </c>
      <c r="C198" s="109">
        <v>2011</v>
      </c>
      <c r="D198" s="110">
        <f>_xlfn.XLOOKUP(AP198,'Sentiment index'!$E$2:$E$169,'Sentiment index'!$A$2:$A$169)</f>
        <v>-0.53958490000000003</v>
      </c>
      <c r="E198" s="111">
        <v>11.637474493530513</v>
      </c>
      <c r="F198" s="112">
        <f>(AW198-BT198)/BT198</f>
        <v>-0.11111110690000003</v>
      </c>
      <c r="G198" s="113">
        <v>314</v>
      </c>
      <c r="H198" s="114">
        <v>841.79399999999998</v>
      </c>
      <c r="I198" s="114">
        <f>IF(AH198="NOK",AG198, IF(AH198="EUR", _xlfn.XLOOKUP(C198,'Exchange rates'!$A$3:$A$16,'Exchange rates'!$B$3:$B$16)*AG198,IF(AH198="SEK", _xlfn.XLOOKUP(C198,'Exchange rates'!$A$3:$A$16,'Exchange rates'!$C$3:$C$16)*Dataset!AG198,_xlfn.XLOOKUP(Dataset!C198,'Exchange rates'!$A$3:$A$16,'Exchange rates'!$D$3:$D$16)*Dataset!AG198)))</f>
        <v>26.166074999999999</v>
      </c>
      <c r="J198" s="115">
        <f t="shared" si="7"/>
        <v>-0.10471110690000003</v>
      </c>
      <c r="K198" s="112">
        <f>IF(AU198="NORWAY",_xlfn.XLOOKUP(B198,'Oslo OBX Historical Data'!$A$2:$A$3477,'Oslo OBX Historical Data'!$G$2:$G$3477),IF(AU198="FINLAND",_xlfn.XLOOKUP(B198,'OMX Helsinki Historical Data'!$A$2:$A$3479,'OMX Helsinki Historical Data'!$G$2:$G$3479),IF(AU198="DENMARK",_xlfn.XLOOKUP(B198,'OMX Copenhagen All shares Histo'!$A$2:$A$3461,'OMX Copenhagen All shares Histo'!$G$2:$G$3461),_xlfn.XLOOKUP(Dataset!B198,'OMX Stockholm Historical Data'!$A$2:$A$3477,'OMX Stockholm Historical Data'!$G$2:$G$3477))))</f>
        <v>-6.4000000000000003E-3</v>
      </c>
      <c r="L198" s="116">
        <v>0</v>
      </c>
      <c r="M198" s="116">
        <f>IF($AI198=M$1,1,0)</f>
        <v>0</v>
      </c>
      <c r="N198" s="116">
        <f>IF($AI198=N$1,1,0)</f>
        <v>0</v>
      </c>
      <c r="O198" s="116">
        <f>IF($AI198=O$1,1,0)</f>
        <v>1</v>
      </c>
      <c r="P198" s="116">
        <f>IF($AI198=P$1,1,0)</f>
        <v>0</v>
      </c>
      <c r="Q198" s="116">
        <f>IF($AI198=Q$1,1,0)</f>
        <v>0</v>
      </c>
      <c r="R198" s="116">
        <f>IF($AI198=R$1,1,0)</f>
        <v>0</v>
      </c>
      <c r="S198" s="116">
        <f>IF($AI198=S$1,1,0)</f>
        <v>0</v>
      </c>
      <c r="T198" s="39">
        <f>IF($AI198=T$1,1,0)</f>
        <v>0</v>
      </c>
      <c r="AG198" s="2">
        <v>25</v>
      </c>
      <c r="AH198" t="str">
        <f>IF(AU198="NORWAY","NOK",IF(AU198="FINLAND","EUR",IF(AU198="SWEDEN","SEK","DKK")))</f>
        <v>DKK</v>
      </c>
      <c r="AI198" t="s">
        <v>45</v>
      </c>
      <c r="AN198" t="str">
        <f>IF(D198&gt;=0,"1","0")</f>
        <v>0</v>
      </c>
      <c r="AO198" s="5">
        <f>IF(AX198&lt;&gt;"",G198/H198,"")</f>
        <v>0.37301287488387896</v>
      </c>
      <c r="AP198">
        <f>A198-1</f>
        <v>64</v>
      </c>
      <c r="AS198">
        <f>_xlfn.XLOOKUP(C198,'Company age'!$A$2:$A$15,'Company age'!$B$2:$B$15)</f>
        <v>11</v>
      </c>
      <c r="AU198" t="s">
        <v>23</v>
      </c>
      <c r="AW198" s="3">
        <f>BT198*(1+BV198)</f>
        <v>22.222222327499999</v>
      </c>
      <c r="AX198">
        <v>314</v>
      </c>
      <c r="BH198" s="2">
        <v>-3.3333332539999998</v>
      </c>
      <c r="BI198" s="2">
        <v>-11.11111069</v>
      </c>
      <c r="BJ198" s="2">
        <v>-11.11111069</v>
      </c>
      <c r="BL198" t="s">
        <v>460</v>
      </c>
      <c r="BM198" t="s">
        <v>461</v>
      </c>
      <c r="BN198" t="s">
        <v>23</v>
      </c>
      <c r="BO198" t="s">
        <v>45</v>
      </c>
      <c r="BP198" t="s">
        <v>25</v>
      </c>
      <c r="BQ198" t="s">
        <v>54</v>
      </c>
      <c r="BR198" t="s">
        <v>27</v>
      </c>
      <c r="BS198" s="2">
        <v>841.79399999999998</v>
      </c>
      <c r="BT198" s="2">
        <v>25</v>
      </c>
      <c r="BU198" s="5">
        <f t="shared" si="6"/>
        <v>-3.3333332539999996E-2</v>
      </c>
      <c r="BV198" s="5">
        <f t="shared" si="6"/>
        <v>-0.11111110690000001</v>
      </c>
      <c r="BW198" s="5">
        <f t="shared" si="6"/>
        <v>-0.11111110690000001</v>
      </c>
      <c r="BX198" s="2">
        <v>11.1</v>
      </c>
      <c r="BY198" s="2">
        <v>-35.245819089999998</v>
      </c>
      <c r="BZ198" s="2">
        <v>11.25</v>
      </c>
      <c r="CA198" s="2">
        <v>0</v>
      </c>
    </row>
    <row r="199" spans="1:79" x14ac:dyDescent="0.15">
      <c r="A199" s="107">
        <v>70</v>
      </c>
      <c r="B199" s="108">
        <v>40904</v>
      </c>
      <c r="C199" s="109">
        <v>2011</v>
      </c>
      <c r="D199" s="110">
        <f>_xlfn.XLOOKUP(AP199,'Sentiment index'!$E$2:$E$169,'Sentiment index'!$A$2:$A$169)</f>
        <v>-0.20058010000000001</v>
      </c>
      <c r="E199" s="111">
        <v>11.128394488858266</v>
      </c>
      <c r="F199" s="112">
        <f>(AW199-BT199)/BT199</f>
        <v>5.3333334920000031E-2</v>
      </c>
      <c r="G199" s="113">
        <v>1204.525613962945</v>
      </c>
      <c r="H199" s="111">
        <v>5.0918099999999997</v>
      </c>
      <c r="I199" s="114">
        <f>IF(AH199="NOK",AG199, IF(AH199="EUR", _xlfn.XLOOKUP(C199,'Exchange rates'!$A$3:$A$16,'Exchange rates'!$B$3:$B$16)*AG199,IF(AH199="SEK", _xlfn.XLOOKUP(C199,'Exchange rates'!$A$3:$A$16,'Exchange rates'!$C$3:$C$16)*Dataset!AG199,_xlfn.XLOOKUP(Dataset!C199,'Exchange rates'!$A$3:$A$16,'Exchange rates'!$D$3:$D$16)*Dataset!AG199)))</f>
        <v>3.4551319999999999</v>
      </c>
      <c r="J199" s="115">
        <f t="shared" si="7"/>
        <v>4.2033334920000033E-2</v>
      </c>
      <c r="K199" s="112">
        <f>IF(AU199="NORWAY",_xlfn.XLOOKUP(B199,'Oslo OBX Historical Data'!$A$2:$A$3477,'Oslo OBX Historical Data'!$G$2:$G$3477),IF(AU199="FINLAND",_xlfn.XLOOKUP(B199,'OMX Helsinki Historical Data'!$A$2:$A$3479,'OMX Helsinki Historical Data'!$G$2:$G$3479),IF(AU199="DENMARK",_xlfn.XLOOKUP(B199,'OMX Copenhagen All shares Histo'!$A$2:$A$3461,'OMX Copenhagen All shares Histo'!$G$2:$G$3461),_xlfn.XLOOKUP(Dataset!B199,'OMX Stockholm Historical Data'!$A$2:$A$3477,'OMX Stockholm Historical Data'!$G$2:$G$3477))))</f>
        <v>1.1299999999999999E-2</v>
      </c>
      <c r="L199" s="116">
        <v>0</v>
      </c>
      <c r="M199" s="116">
        <f>IF($AI199=M$1,1,0)</f>
        <v>0</v>
      </c>
      <c r="N199" s="116">
        <f>IF($AI199=N$1,1,0)</f>
        <v>1</v>
      </c>
      <c r="O199" s="116">
        <f>IF($AI199=O$1,1,0)</f>
        <v>0</v>
      </c>
      <c r="P199" s="116">
        <f>IF($AI199=P$1,1,0)</f>
        <v>0</v>
      </c>
      <c r="Q199" s="116">
        <f>IF($AI199=Q$1,1,0)</f>
        <v>0</v>
      </c>
      <c r="R199" s="116">
        <f>IF($AI199=R$1,1,0)</f>
        <v>0</v>
      </c>
      <c r="S199" s="116">
        <f>IF($AI199=S$1,1,0)</f>
        <v>0</v>
      </c>
      <c r="T199" s="39">
        <f>IF($AI199=T$1,1,0)</f>
        <v>0</v>
      </c>
      <c r="AG199" s="4">
        <v>4</v>
      </c>
      <c r="AH199" t="str">
        <f>IF(AU199="NORWAY","NOK",IF(AU199="FINLAND","EUR",IF(AU199="SWEDEN","SEK","DKK")))</f>
        <v>SEK</v>
      </c>
      <c r="AI199" t="s">
        <v>96</v>
      </c>
      <c r="AN199" t="str">
        <f>IF(D199&gt;=0,"1","0")</f>
        <v>0</v>
      </c>
      <c r="AO199" s="5" t="str">
        <f>IF(AX199&lt;&gt;"",G199/H199,"")</f>
        <v/>
      </c>
      <c r="AP199">
        <f>A199-1</f>
        <v>69</v>
      </c>
      <c r="AS199">
        <f>_xlfn.XLOOKUP(C199,'Company age'!$A$2:$A$15,'Company age'!$B$2:$B$15)</f>
        <v>11</v>
      </c>
      <c r="AU199" t="s">
        <v>80</v>
      </c>
      <c r="AW199" s="3">
        <f>BT199*(1+BV199)</f>
        <v>4.2133333396800001</v>
      </c>
      <c r="BH199" s="2">
        <v>5.3333334920000004</v>
      </c>
      <c r="BI199" s="2">
        <v>5.3333334920000004</v>
      </c>
      <c r="BJ199" s="2">
        <v>4</v>
      </c>
      <c r="BL199" t="s">
        <v>2060</v>
      </c>
      <c r="BM199" t="s">
        <v>2061</v>
      </c>
      <c r="BN199" t="s">
        <v>80</v>
      </c>
      <c r="BO199" t="s">
        <v>96</v>
      </c>
      <c r="BP199" t="s">
        <v>25</v>
      </c>
      <c r="BQ199" t="s">
        <v>54</v>
      </c>
      <c r="BR199" t="s">
        <v>27</v>
      </c>
      <c r="BS199" s="4">
        <v>5.0918099999999997</v>
      </c>
      <c r="BT199" s="4">
        <v>4</v>
      </c>
      <c r="BU199" s="5">
        <f t="shared" si="6"/>
        <v>5.3333334920000003E-2</v>
      </c>
      <c r="BV199" s="5">
        <f t="shared" si="6"/>
        <v>5.3333334920000003E-2</v>
      </c>
      <c r="BW199" s="5">
        <f t="shared" si="6"/>
        <v>0.04</v>
      </c>
      <c r="BX199" s="4"/>
      <c r="BY199" s="4"/>
      <c r="BZ199" s="4"/>
      <c r="CA199" s="4">
        <v>7.4238</v>
      </c>
    </row>
    <row r="200" spans="1:79" x14ac:dyDescent="0.15">
      <c r="A200" s="107">
        <v>70</v>
      </c>
      <c r="B200" s="108">
        <v>40905</v>
      </c>
      <c r="C200" s="109">
        <v>2011</v>
      </c>
      <c r="D200" s="110">
        <f>_xlfn.XLOOKUP(AP200,'Sentiment index'!$E$2:$E$169,'Sentiment index'!$A$2:$A$169)</f>
        <v>-0.20058010000000001</v>
      </c>
      <c r="E200" s="111">
        <v>8.249722995681962</v>
      </c>
      <c r="F200" s="112">
        <f>(AW200-BT200)/BT200</f>
        <v>9.4594583509999955E-2</v>
      </c>
      <c r="G200" s="113">
        <v>57</v>
      </c>
      <c r="H200" s="111">
        <v>40.503300000000003</v>
      </c>
      <c r="I200" s="114">
        <f>IF(AH200="NOK",AG200, IF(AH200="EUR", _xlfn.XLOOKUP(C200,'Exchange rates'!$A$3:$A$16,'Exchange rates'!$B$3:$B$16)*AG200,IF(AH200="SEK", _xlfn.XLOOKUP(C200,'Exchange rates'!$A$3:$A$16,'Exchange rates'!$C$3:$C$16)*Dataset!AG200,_xlfn.XLOOKUP(Dataset!C200,'Exchange rates'!$A$3:$A$16,'Exchange rates'!$D$3:$D$16)*Dataset!AG200)))</f>
        <v>269.51057250000002</v>
      </c>
      <c r="J200" s="115">
        <f t="shared" si="7"/>
        <v>9.2694583509999956E-2</v>
      </c>
      <c r="K200" s="112">
        <f>IF(AU200="NORWAY",_xlfn.XLOOKUP(B200,'Oslo OBX Historical Data'!$A$2:$A$3477,'Oslo OBX Historical Data'!$G$2:$G$3477),IF(AU200="FINLAND",_xlfn.XLOOKUP(B200,'OMX Helsinki Historical Data'!$A$2:$A$3479,'OMX Helsinki Historical Data'!$G$2:$G$3479),IF(AU200="DENMARK",_xlfn.XLOOKUP(B200,'OMX Copenhagen All shares Histo'!$A$2:$A$3461,'OMX Copenhagen All shares Histo'!$G$2:$G$3461),_xlfn.XLOOKUP(Dataset!B200,'OMX Stockholm Historical Data'!$A$2:$A$3477,'OMX Stockholm Historical Data'!$G$2:$G$3477))))</f>
        <v>1.9E-3</v>
      </c>
      <c r="L200" s="116">
        <v>0</v>
      </c>
      <c r="M200" s="116">
        <f>IF($AI200=M$1,1,0)</f>
        <v>0</v>
      </c>
      <c r="N200" s="116">
        <f>IF($AI200=N$1,1,0)</f>
        <v>0</v>
      </c>
      <c r="O200" s="116">
        <f>IF($AI200=O$1,1,0)</f>
        <v>0</v>
      </c>
      <c r="P200" s="116">
        <f>IF($AI200=P$1,1,0)</f>
        <v>1</v>
      </c>
      <c r="Q200" s="116">
        <f>IF($AI200=Q$1,1,0)</f>
        <v>0</v>
      </c>
      <c r="R200" s="116">
        <f>IF($AI200=R$1,1,0)</f>
        <v>0</v>
      </c>
      <c r="S200" s="116">
        <f>IF($AI200=S$1,1,0)</f>
        <v>0</v>
      </c>
      <c r="T200" s="39">
        <f>IF($AI200=T$1,1,0)</f>
        <v>0</v>
      </c>
      <c r="AG200" s="4">
        <v>257.5</v>
      </c>
      <c r="AH200" t="str">
        <f>IF(AU200="NORWAY","NOK",IF(AU200="FINLAND","EUR",IF(AU200="SWEDEN","SEK","DKK")))</f>
        <v>DKK</v>
      </c>
      <c r="AI200" t="s">
        <v>38</v>
      </c>
      <c r="AN200" t="str">
        <f>IF(D200&gt;=0,"1","0")</f>
        <v>0</v>
      </c>
      <c r="AO200" s="5">
        <f>IF(AX200&lt;&gt;"",G200/H200,"")</f>
        <v>1.4072927391101464</v>
      </c>
      <c r="AP200">
        <f>A200-1</f>
        <v>69</v>
      </c>
      <c r="AS200">
        <f>_xlfn.XLOOKUP(C200,'Company age'!$A$2:$A$15,'Company age'!$B$2:$B$15)</f>
        <v>11</v>
      </c>
      <c r="AU200" t="s">
        <v>23</v>
      </c>
      <c r="AW200" s="3">
        <f>BT200*(1+BV200)</f>
        <v>281.85810525382499</v>
      </c>
      <c r="AX200">
        <v>57</v>
      </c>
      <c r="BH200" s="2">
        <v>21.621620180000001</v>
      </c>
      <c r="BI200" s="2">
        <v>9.4594583510000003</v>
      </c>
      <c r="BJ200" s="2">
        <v>-18.648649219999999</v>
      </c>
      <c r="BL200" t="s">
        <v>1462</v>
      </c>
      <c r="BM200" t="s">
        <v>1463</v>
      </c>
      <c r="BN200" t="s">
        <v>23</v>
      </c>
      <c r="BO200" t="s">
        <v>38</v>
      </c>
      <c r="BP200" t="s">
        <v>25</v>
      </c>
      <c r="BQ200" t="s">
        <v>54</v>
      </c>
      <c r="BR200" t="s">
        <v>27</v>
      </c>
      <c r="BS200" s="4">
        <v>40.503300000000003</v>
      </c>
      <c r="BT200" s="4">
        <v>257.5</v>
      </c>
      <c r="BU200" s="5">
        <f t="shared" si="6"/>
        <v>0.21621620180000001</v>
      </c>
      <c r="BV200" s="5">
        <f t="shared" si="6"/>
        <v>9.4594583509999997E-2</v>
      </c>
      <c r="BW200" s="5">
        <f t="shared" si="6"/>
        <v>-0.18648649219999999</v>
      </c>
      <c r="BX200" s="4"/>
      <c r="BY200" s="4"/>
      <c r="BZ200" s="4"/>
      <c r="CA200" s="4">
        <v>0.20488700000000001</v>
      </c>
    </row>
    <row r="201" spans="1:79" x14ac:dyDescent="0.15">
      <c r="A201" s="107">
        <v>72</v>
      </c>
      <c r="B201" s="108">
        <v>40942</v>
      </c>
      <c r="C201" s="109">
        <v>2012</v>
      </c>
      <c r="D201" s="110">
        <f>_xlfn.XLOOKUP(AP201,'Sentiment index'!$E$2:$E$169,'Sentiment index'!$A$2:$A$169)</f>
        <v>-0.37064750000000002</v>
      </c>
      <c r="E201" s="111">
        <v>11.98181638116858</v>
      </c>
      <c r="F201" s="112">
        <f>(AW201-BT201)/BT201</f>
        <v>-1.818181872000002E-2</v>
      </c>
      <c r="G201" s="113">
        <v>109</v>
      </c>
      <c r="H201" s="114">
        <v>7.2977699999999999</v>
      </c>
      <c r="I201" s="114">
        <f>IF(AH201="NOK",AG201, IF(AH201="EUR", _xlfn.XLOOKUP(C201,'Exchange rates'!$A$3:$A$16,'Exchange rates'!$B$3:$B$16)*AG201,IF(AH201="SEK", _xlfn.XLOOKUP(C201,'Exchange rates'!$A$3:$A$16,'Exchange rates'!$C$3:$C$16)*Dataset!AG201,_xlfn.XLOOKUP(Dataset!C201,'Exchange rates'!$A$3:$A$16,'Exchange rates'!$D$3:$D$16)*Dataset!AG201)))</f>
        <v>2.7499648000000003</v>
      </c>
      <c r="J201" s="115">
        <f t="shared" si="7"/>
        <v>-2.0981818720000021E-2</v>
      </c>
      <c r="K201" s="112">
        <f>IF(AU201="NORWAY",_xlfn.XLOOKUP(B201,'Oslo OBX Historical Data'!$A$2:$A$3477,'Oslo OBX Historical Data'!$G$2:$G$3477),IF(AU201="FINLAND",_xlfn.XLOOKUP(B201,'OMX Helsinki Historical Data'!$A$2:$A$3479,'OMX Helsinki Historical Data'!$G$2:$G$3479),IF(AU201="DENMARK",_xlfn.XLOOKUP(B201,'OMX Copenhagen All shares Histo'!$A$2:$A$3461,'OMX Copenhagen All shares Histo'!$G$2:$G$3461),_xlfn.XLOOKUP(Dataset!B201,'OMX Stockholm Historical Data'!$A$2:$A$3477,'OMX Stockholm Historical Data'!$G$2:$G$3477))))</f>
        <v>2.8E-3</v>
      </c>
      <c r="L201" s="116">
        <v>0</v>
      </c>
      <c r="M201" s="116">
        <f>IF($AI201=M$1,1,0)</f>
        <v>0</v>
      </c>
      <c r="N201" s="116">
        <f>IF($AI201=N$1,1,0)</f>
        <v>0</v>
      </c>
      <c r="O201" s="116">
        <f>IF($AI201=O$1,1,0)</f>
        <v>0</v>
      </c>
      <c r="P201" s="116">
        <f>IF($AI201=P$1,1,0)</f>
        <v>0</v>
      </c>
      <c r="Q201" s="116">
        <f>IF($AI201=Q$1,1,0)</f>
        <v>1</v>
      </c>
      <c r="R201" s="116">
        <f>IF($AI201=R$1,1,0)</f>
        <v>0</v>
      </c>
      <c r="S201" s="116">
        <f>IF($AI201=S$1,1,0)</f>
        <v>0</v>
      </c>
      <c r="T201" s="39">
        <f>IF($AI201=T$1,1,0)</f>
        <v>0</v>
      </c>
      <c r="AG201" s="2">
        <v>3.2</v>
      </c>
      <c r="AH201" t="str">
        <f>IF(AU201="NORWAY","NOK",IF(AU201="FINLAND","EUR",IF(AU201="SWEDEN","SEK","DKK")))</f>
        <v>SEK</v>
      </c>
      <c r="AI201" t="s">
        <v>32</v>
      </c>
      <c r="AN201" t="str">
        <f>IF(D201&gt;=0,"1","0")</f>
        <v>0</v>
      </c>
      <c r="AO201" s="5">
        <f>IF(AX201&lt;&gt;"",G201/H201,"")</f>
        <v>14.936069511645339</v>
      </c>
      <c r="AP201">
        <f>A201-1</f>
        <v>71</v>
      </c>
      <c r="AS201">
        <f>_xlfn.XLOOKUP(C201,'Company age'!$A$2:$A$15,'Company age'!$B$2:$B$15)</f>
        <v>12</v>
      </c>
      <c r="AU201" t="s">
        <v>80</v>
      </c>
      <c r="AW201" s="3">
        <f>BT201*(1+BV201)</f>
        <v>3.1418181800960001</v>
      </c>
      <c r="AX201">
        <v>109</v>
      </c>
      <c r="BH201" s="2">
        <v>4.5454545020000001</v>
      </c>
      <c r="BI201" s="2">
        <v>-1.818181872</v>
      </c>
      <c r="BJ201" s="2">
        <v>-27.272727969999998</v>
      </c>
      <c r="BL201" t="s">
        <v>1929</v>
      </c>
      <c r="BM201" t="s">
        <v>1930</v>
      </c>
      <c r="BN201" t="s">
        <v>80</v>
      </c>
      <c r="BO201" t="s">
        <v>32</v>
      </c>
      <c r="BP201" t="s">
        <v>25</v>
      </c>
      <c r="BQ201" t="s">
        <v>54</v>
      </c>
      <c r="BR201" t="s">
        <v>27</v>
      </c>
      <c r="BS201" s="2">
        <v>7.2977699999999999</v>
      </c>
      <c r="BT201" s="2">
        <v>3.2</v>
      </c>
      <c r="BU201" s="5">
        <f t="shared" si="6"/>
        <v>4.5454545020000001E-2</v>
      </c>
      <c r="BV201" s="5">
        <f t="shared" si="6"/>
        <v>-1.8181818719999999E-2</v>
      </c>
      <c r="BW201" s="5">
        <f t="shared" si="6"/>
        <v>-0.27272727969999999</v>
      </c>
      <c r="BX201" s="2">
        <v>0.29139999999999999</v>
      </c>
      <c r="BY201" s="2">
        <v>-68.743850710000004</v>
      </c>
      <c r="BZ201" s="2">
        <v>0.28760000000000002</v>
      </c>
      <c r="CA201" s="2">
        <v>12.656000000000001</v>
      </c>
    </row>
    <row r="202" spans="1:79" x14ac:dyDescent="0.15">
      <c r="A202" s="107">
        <v>75</v>
      </c>
      <c r="B202" s="108">
        <v>41031</v>
      </c>
      <c r="C202" s="109">
        <v>2012</v>
      </c>
      <c r="D202" s="110">
        <f>_xlfn.XLOOKUP(AP202,'Sentiment index'!$E$2:$E$169,'Sentiment index'!$A$2:$A$169)</f>
        <v>-0.29446870000000003</v>
      </c>
      <c r="E202" s="111">
        <v>13.336399687095492</v>
      </c>
      <c r="F202" s="112">
        <f>(AW202-BT202)/BT202</f>
        <v>5.4347825050000007E-2</v>
      </c>
      <c r="G202" s="113">
        <v>6</v>
      </c>
      <c r="H202" s="114">
        <v>7.3110099999999996</v>
      </c>
      <c r="I202" s="114">
        <f>IF(AH202="NOK",AG202, IF(AH202="EUR", _xlfn.XLOOKUP(C202,'Exchange rates'!$A$3:$A$16,'Exchange rates'!$B$3:$B$16)*AG202,IF(AH202="SEK", _xlfn.XLOOKUP(C202,'Exchange rates'!$A$3:$A$16,'Exchange rates'!$C$3:$C$16)*Dataset!AG202,_xlfn.XLOOKUP(Dataset!C202,'Exchange rates'!$A$3:$A$16,'Exchange rates'!$D$3:$D$16)*Dataset!AG202)))</f>
        <v>3.3515196</v>
      </c>
      <c r="J202" s="115">
        <f t="shared" si="7"/>
        <v>5.1647825050000006E-2</v>
      </c>
      <c r="K202" s="112">
        <f>IF(AU202="NORWAY",_xlfn.XLOOKUP(B202,'Oslo OBX Historical Data'!$A$2:$A$3477,'Oslo OBX Historical Data'!$G$2:$G$3477),IF(AU202="FINLAND",_xlfn.XLOOKUP(B202,'OMX Helsinki Historical Data'!$A$2:$A$3479,'OMX Helsinki Historical Data'!$G$2:$G$3479),IF(AU202="DENMARK",_xlfn.XLOOKUP(B202,'OMX Copenhagen All shares Histo'!$A$2:$A$3461,'OMX Copenhagen All shares Histo'!$G$2:$G$3461),_xlfn.XLOOKUP(Dataset!B202,'OMX Stockholm Historical Data'!$A$2:$A$3477,'OMX Stockholm Historical Data'!$G$2:$G$3477))))</f>
        <v>2.7000000000000001E-3</v>
      </c>
      <c r="L202" s="116">
        <v>0</v>
      </c>
      <c r="M202" s="116">
        <f>IF($AI202=M$1,1,0)</f>
        <v>0</v>
      </c>
      <c r="N202" s="116">
        <f>IF($AI202=N$1,1,0)</f>
        <v>0</v>
      </c>
      <c r="O202" s="116">
        <f>IF($AI202=O$1,1,0)</f>
        <v>0</v>
      </c>
      <c r="P202" s="116">
        <f>IF($AI202=P$1,1,0)</f>
        <v>0</v>
      </c>
      <c r="Q202" s="116">
        <f>IF($AI202=Q$1,1,0)</f>
        <v>1</v>
      </c>
      <c r="R202" s="116">
        <f>IF($AI202=R$1,1,0)</f>
        <v>0</v>
      </c>
      <c r="S202" s="116">
        <f>IF($AI202=S$1,1,0)</f>
        <v>0</v>
      </c>
      <c r="T202" s="39">
        <f>IF($AI202=T$1,1,0)</f>
        <v>0</v>
      </c>
      <c r="AG202" s="2">
        <v>3.9</v>
      </c>
      <c r="AH202" t="str">
        <f>IF(AU202="NORWAY","NOK",IF(AU202="FINLAND","EUR",IF(AU202="SWEDEN","SEK","DKK")))</f>
        <v>SEK</v>
      </c>
      <c r="AI202" t="s">
        <v>32</v>
      </c>
      <c r="AN202" t="str">
        <f>IF(D202&gt;=0,"1","0")</f>
        <v>0</v>
      </c>
      <c r="AO202" s="5">
        <f>IF(AX202&lt;&gt;"",G202/H202,"")</f>
        <v>0.82068004283949825</v>
      </c>
      <c r="AP202">
        <f>A202-1</f>
        <v>74</v>
      </c>
      <c r="AS202">
        <f>_xlfn.XLOOKUP(C202,'Company age'!$A$2:$A$15,'Company age'!$B$2:$B$15)</f>
        <v>12</v>
      </c>
      <c r="AU202" t="s">
        <v>80</v>
      </c>
      <c r="AW202" s="3">
        <f>BT202*(1+BV202)</f>
        <v>4.1119565176949999</v>
      </c>
      <c r="AX202">
        <v>6</v>
      </c>
      <c r="BH202" s="2">
        <v>4.3478260039999999</v>
      </c>
      <c r="BI202" s="2">
        <v>5.4347825050000003</v>
      </c>
      <c r="BJ202" s="2">
        <v>4.3478260039999999</v>
      </c>
      <c r="BL202" t="s">
        <v>1937</v>
      </c>
      <c r="BM202" t="s">
        <v>1938</v>
      </c>
      <c r="BN202" t="s">
        <v>80</v>
      </c>
      <c r="BO202" t="s">
        <v>32</v>
      </c>
      <c r="BP202" t="s">
        <v>25</v>
      </c>
      <c r="BQ202" t="s">
        <v>54</v>
      </c>
      <c r="BR202" t="s">
        <v>27</v>
      </c>
      <c r="BS202" s="2">
        <v>7.3110099999999996</v>
      </c>
      <c r="BT202" s="2">
        <v>3.9</v>
      </c>
      <c r="BU202" s="5">
        <f t="shared" si="6"/>
        <v>4.3478260040000001E-2</v>
      </c>
      <c r="BV202" s="5">
        <f t="shared" si="6"/>
        <v>5.434782505E-2</v>
      </c>
      <c r="BW202" s="5">
        <f t="shared" si="6"/>
        <v>4.3478260040000001E-2</v>
      </c>
      <c r="BX202" s="2">
        <v>6.5</v>
      </c>
      <c r="BY202" s="2">
        <v>132.64788820000001</v>
      </c>
      <c r="BZ202" s="2">
        <v>6.38</v>
      </c>
      <c r="CA202" s="2">
        <v>0</v>
      </c>
    </row>
    <row r="203" spans="1:79" x14ac:dyDescent="0.15">
      <c r="A203" s="107">
        <v>76</v>
      </c>
      <c r="B203" s="108">
        <v>41074</v>
      </c>
      <c r="C203" s="109">
        <v>2012</v>
      </c>
      <c r="D203" s="110">
        <f>_xlfn.XLOOKUP(AP203,'Sentiment index'!$E$2:$E$169,'Sentiment index'!$A$2:$A$169)</f>
        <v>-0.2436827</v>
      </c>
      <c r="E203" s="111">
        <v>10.972559994471522</v>
      </c>
      <c r="F203" s="112">
        <f>(AW203-BT203)/BT203</f>
        <v>-4.800000191000002E-2</v>
      </c>
      <c r="G203" s="113">
        <v>84</v>
      </c>
      <c r="H203" s="114">
        <v>500.62</v>
      </c>
      <c r="I203" s="114">
        <f>IF(AH203="NOK",AG203, IF(AH203="EUR", _xlfn.XLOOKUP(C203,'Exchange rates'!$A$3:$A$16,'Exchange rates'!$B$3:$B$16)*AG203,IF(AH203="SEK", _xlfn.XLOOKUP(C203,'Exchange rates'!$A$3:$A$16,'Exchange rates'!$C$3:$C$16)*Dataset!AG203,_xlfn.XLOOKUP(Dataset!C203,'Exchange rates'!$A$3:$A$16,'Exchange rates'!$D$3:$D$16)*Dataset!AG203)))</f>
        <v>20</v>
      </c>
      <c r="J203" s="115">
        <f t="shared" si="7"/>
        <v>-3.370000191000002E-2</v>
      </c>
      <c r="K203" s="112">
        <f>IF(AU203="NORWAY",_xlfn.XLOOKUP(B203,'Oslo OBX Historical Data'!$A$2:$A$3477,'Oslo OBX Historical Data'!$G$2:$G$3477),IF(AU203="FINLAND",_xlfn.XLOOKUP(B203,'OMX Helsinki Historical Data'!$A$2:$A$3479,'OMX Helsinki Historical Data'!$G$2:$G$3479),IF(AU203="DENMARK",_xlfn.XLOOKUP(B203,'OMX Copenhagen All shares Histo'!$A$2:$A$3461,'OMX Copenhagen All shares Histo'!$G$2:$G$3461),_xlfn.XLOOKUP(Dataset!B203,'OMX Stockholm Historical Data'!$A$2:$A$3477,'OMX Stockholm Historical Data'!$G$2:$G$3477))))</f>
        <v>-1.43E-2</v>
      </c>
      <c r="L203" s="116">
        <v>0</v>
      </c>
      <c r="M203" s="116">
        <f>IF($AI203=M$1,1,0)</f>
        <v>0</v>
      </c>
      <c r="N203" s="116">
        <f>IF($AI203=N$1,1,0)</f>
        <v>0</v>
      </c>
      <c r="O203" s="116">
        <f>IF($AI203=O$1,1,0)</f>
        <v>1</v>
      </c>
      <c r="P203" s="116">
        <f>IF($AI203=P$1,1,0)</f>
        <v>0</v>
      </c>
      <c r="Q203" s="116">
        <f>IF($AI203=Q$1,1,0)</f>
        <v>0</v>
      </c>
      <c r="R203" s="116">
        <f>IF($AI203=R$1,1,0)</f>
        <v>0</v>
      </c>
      <c r="S203" s="116">
        <f>IF($AI203=S$1,1,0)</f>
        <v>0</v>
      </c>
      <c r="T203" s="39">
        <f>IF($AI203=T$1,1,0)</f>
        <v>0</v>
      </c>
      <c r="AG203" s="2">
        <v>20</v>
      </c>
      <c r="AH203" t="str">
        <f>IF(AU203="NORWAY","NOK",IF(AU203="FINLAND","EUR",IF(AU203="SWEDEN","SEK","DKK")))</f>
        <v>NOK</v>
      </c>
      <c r="AI203" t="s">
        <v>45</v>
      </c>
      <c r="AN203" t="str">
        <f>IF(D203&gt;=0,"1","0")</f>
        <v>0</v>
      </c>
      <c r="AO203" s="5">
        <f>IF(AX203&lt;&gt;"",G203/H203,"")</f>
        <v>0.16779193799688386</v>
      </c>
      <c r="AP203">
        <f>A203-1</f>
        <v>75</v>
      </c>
      <c r="AS203">
        <f>_xlfn.XLOOKUP(C203,'Company age'!$A$2:$A$15,'Company age'!$B$2:$B$15)</f>
        <v>12</v>
      </c>
      <c r="AU203" t="s">
        <v>44</v>
      </c>
      <c r="AW203" s="3">
        <f>BT203*(1+BV203)</f>
        <v>19.0399999618</v>
      </c>
      <c r="AX203">
        <v>84</v>
      </c>
      <c r="BH203" s="2">
        <v>-1.6000000240000001</v>
      </c>
      <c r="BI203" s="2">
        <v>-4.8000001909999996</v>
      </c>
      <c r="BJ203" s="2">
        <v>-8.1999998089999995</v>
      </c>
      <c r="BL203" t="s">
        <v>712</v>
      </c>
      <c r="BM203" t="s">
        <v>713</v>
      </c>
      <c r="BN203" t="s">
        <v>44</v>
      </c>
      <c r="BO203" t="s">
        <v>45</v>
      </c>
      <c r="BP203" t="s">
        <v>25</v>
      </c>
      <c r="BQ203" t="s">
        <v>54</v>
      </c>
      <c r="BR203" t="s">
        <v>27</v>
      </c>
      <c r="BS203" s="2">
        <v>500.62</v>
      </c>
      <c r="BT203" s="2">
        <v>20</v>
      </c>
      <c r="BU203" s="5">
        <f t="shared" si="6"/>
        <v>-1.6000000239999999E-2</v>
      </c>
      <c r="BV203" s="5">
        <f t="shared" si="6"/>
        <v>-4.8000001909999999E-2</v>
      </c>
      <c r="BW203" s="5">
        <f t="shared" si="6"/>
        <v>-8.1999998089999998E-2</v>
      </c>
      <c r="BX203" s="2">
        <v>52.8</v>
      </c>
      <c r="BY203" s="2">
        <v>164</v>
      </c>
      <c r="BZ203" s="2">
        <v>53.8</v>
      </c>
      <c r="CA203" s="2">
        <v>93.217799999999997</v>
      </c>
    </row>
    <row r="204" spans="1:79" x14ac:dyDescent="0.15">
      <c r="A204" s="107">
        <v>76</v>
      </c>
      <c r="B204" s="108">
        <v>41079</v>
      </c>
      <c r="C204" s="109">
        <v>2012</v>
      </c>
      <c r="D204" s="110">
        <f>_xlfn.XLOOKUP(AP204,'Sentiment index'!$E$2:$E$169,'Sentiment index'!$A$2:$A$169)</f>
        <v>-0.2436827</v>
      </c>
      <c r="E204" s="111">
        <v>11.632373846966205</v>
      </c>
      <c r="F204" s="112">
        <f>(AW204-BT204)/BT204</f>
        <v>5.5555553440000072E-2</v>
      </c>
      <c r="G204" s="113">
        <v>17</v>
      </c>
      <c r="H204" s="114">
        <v>5.9774900000000004</v>
      </c>
      <c r="I204" s="114">
        <f>IF(AH204="NOK",AG204, IF(AH204="EUR", _xlfn.XLOOKUP(C204,'Exchange rates'!$A$3:$A$16,'Exchange rates'!$B$3:$B$16)*AG204,IF(AH204="SEK", _xlfn.XLOOKUP(C204,'Exchange rates'!$A$3:$A$16,'Exchange rates'!$C$3:$C$16)*Dataset!AG204,_xlfn.XLOOKUP(Dataset!C204,'Exchange rates'!$A$3:$A$16,'Exchange rates'!$D$3:$D$16)*Dataset!AG204)))</f>
        <v>3.4374560000000001</v>
      </c>
      <c r="J204" s="115">
        <f t="shared" si="7"/>
        <v>5.2455553440000073E-2</v>
      </c>
      <c r="K204" s="112">
        <f>IF(AU204="NORWAY",_xlfn.XLOOKUP(B204,'Oslo OBX Historical Data'!$A$2:$A$3477,'Oslo OBX Historical Data'!$G$2:$G$3477),IF(AU204="FINLAND",_xlfn.XLOOKUP(B204,'OMX Helsinki Historical Data'!$A$2:$A$3479,'OMX Helsinki Historical Data'!$G$2:$G$3479),IF(AU204="DENMARK",_xlfn.XLOOKUP(B204,'OMX Copenhagen All shares Histo'!$A$2:$A$3461,'OMX Copenhagen All shares Histo'!$G$2:$G$3461),_xlfn.XLOOKUP(Dataset!B204,'OMX Stockholm Historical Data'!$A$2:$A$3477,'OMX Stockholm Historical Data'!$G$2:$G$3477))))</f>
        <v>3.0999999999999999E-3</v>
      </c>
      <c r="L204" s="116">
        <v>0</v>
      </c>
      <c r="M204" s="116">
        <f>IF($AI204=M$1,1,0)</f>
        <v>0</v>
      </c>
      <c r="N204" s="116">
        <f>IF($AI204=N$1,1,0)</f>
        <v>1</v>
      </c>
      <c r="O204" s="116">
        <f>IF($AI204=O$1,1,0)</f>
        <v>0</v>
      </c>
      <c r="P204" s="116">
        <f>IF($AI204=P$1,1,0)</f>
        <v>0</v>
      </c>
      <c r="Q204" s="116">
        <f>IF($AI204=Q$1,1,0)</f>
        <v>0</v>
      </c>
      <c r="R204" s="116">
        <f>IF($AI204=R$1,1,0)</f>
        <v>0</v>
      </c>
      <c r="S204" s="116">
        <f>IF($AI204=S$1,1,0)</f>
        <v>0</v>
      </c>
      <c r="T204" s="39">
        <f>IF($AI204=T$1,1,0)</f>
        <v>0</v>
      </c>
      <c r="AG204" s="2">
        <v>4</v>
      </c>
      <c r="AH204" t="str">
        <f>IF(AU204="NORWAY","NOK",IF(AU204="FINLAND","EUR",IF(AU204="SWEDEN","SEK","DKK")))</f>
        <v>SEK</v>
      </c>
      <c r="AI204" t="s">
        <v>96</v>
      </c>
      <c r="AN204" t="str">
        <f>IF(D204&gt;=0,"1","0")</f>
        <v>0</v>
      </c>
      <c r="AO204" s="5">
        <f>IF(AX204&lt;&gt;"",G204/H204,"")</f>
        <v>2.8440030849068756</v>
      </c>
      <c r="AP204">
        <f>A204-1</f>
        <v>75</v>
      </c>
      <c r="AS204">
        <f>_xlfn.XLOOKUP(C204,'Company age'!$A$2:$A$15,'Company age'!$B$2:$B$15)</f>
        <v>12</v>
      </c>
      <c r="AU204" t="s">
        <v>80</v>
      </c>
      <c r="AW204" s="3">
        <f>BT204*(1+BV204)</f>
        <v>4.2222222137600003</v>
      </c>
      <c r="AX204">
        <v>17</v>
      </c>
      <c r="BH204" s="2">
        <v>4.4444446559999999</v>
      </c>
      <c r="BI204" s="2">
        <v>5.5555553440000001</v>
      </c>
      <c r="BJ204" s="2">
        <v>10</v>
      </c>
      <c r="BL204" t="s">
        <v>2031</v>
      </c>
      <c r="BM204" t="s">
        <v>2032</v>
      </c>
      <c r="BN204" t="s">
        <v>80</v>
      </c>
      <c r="BO204" t="s">
        <v>96</v>
      </c>
      <c r="BP204" t="s">
        <v>25</v>
      </c>
      <c r="BQ204" t="s">
        <v>54</v>
      </c>
      <c r="BR204" t="s">
        <v>27</v>
      </c>
      <c r="BS204" s="2">
        <v>5.9774900000000004</v>
      </c>
      <c r="BT204" s="2">
        <v>4</v>
      </c>
      <c r="BU204" s="5">
        <f t="shared" si="6"/>
        <v>4.4444446559999996E-2</v>
      </c>
      <c r="BV204" s="5">
        <f t="shared" si="6"/>
        <v>5.5555553440000002E-2</v>
      </c>
      <c r="BW204" s="5">
        <f t="shared" si="6"/>
        <v>0.1</v>
      </c>
      <c r="BX204" s="2">
        <v>75.8</v>
      </c>
      <c r="BY204" s="2">
        <v>1795</v>
      </c>
      <c r="BZ204" s="2">
        <v>78.2</v>
      </c>
      <c r="CA204" s="2">
        <v>5.8070000000000004</v>
      </c>
    </row>
    <row r="205" spans="1:79" x14ac:dyDescent="0.15">
      <c r="A205" s="107">
        <v>77</v>
      </c>
      <c r="B205" s="108">
        <v>41095</v>
      </c>
      <c r="C205" s="109">
        <v>2012</v>
      </c>
      <c r="D205" s="110">
        <f>_xlfn.XLOOKUP(AP205,'Sentiment index'!$E$2:$E$169,'Sentiment index'!$A$2:$A$169)</f>
        <v>-0.2471322</v>
      </c>
      <c r="E205" s="111">
        <v>12.698606322989367</v>
      </c>
      <c r="F205" s="112">
        <f>(AW205-BT205)/BT205</f>
        <v>-1.6666666270000019E-2</v>
      </c>
      <c r="G205" s="113">
        <v>1094.0185308361376</v>
      </c>
      <c r="H205" s="114">
        <v>6.3887600000000004</v>
      </c>
      <c r="I205" s="114">
        <f>IF(AH205="NOK",AG205, IF(AH205="EUR", _xlfn.XLOOKUP(C205,'Exchange rates'!$A$3:$A$16,'Exchange rates'!$B$3:$B$16)*AG205,IF(AH205="SEK", _xlfn.XLOOKUP(C205,'Exchange rates'!$A$3:$A$16,'Exchange rates'!$C$3:$C$16)*Dataset!AG205,_xlfn.XLOOKUP(Dataset!C205,'Exchange rates'!$A$3:$A$16,'Exchange rates'!$D$3:$D$16)*Dataset!AG205)))</f>
        <v>0.42968200000000001</v>
      </c>
      <c r="J205" s="115">
        <f t="shared" si="7"/>
        <v>-1.5766666270000017E-2</v>
      </c>
      <c r="K205" s="112">
        <f>IF(AU205="NORWAY",_xlfn.XLOOKUP(B205,'Oslo OBX Historical Data'!$A$2:$A$3477,'Oslo OBX Historical Data'!$G$2:$G$3477),IF(AU205="FINLAND",_xlfn.XLOOKUP(B205,'OMX Helsinki Historical Data'!$A$2:$A$3479,'OMX Helsinki Historical Data'!$G$2:$G$3479),IF(AU205="DENMARK",_xlfn.XLOOKUP(B205,'OMX Copenhagen All shares Histo'!$A$2:$A$3461,'OMX Copenhagen All shares Histo'!$G$2:$G$3461),_xlfn.XLOOKUP(Dataset!B205,'OMX Stockholm Historical Data'!$A$2:$A$3477,'OMX Stockholm Historical Data'!$G$2:$G$3477))))</f>
        <v>-8.9999999999999998E-4</v>
      </c>
      <c r="L205" s="116">
        <v>0</v>
      </c>
      <c r="M205" s="116">
        <f>IF($AI205=M$1,1,0)</f>
        <v>0</v>
      </c>
      <c r="N205" s="116">
        <f>IF($AI205=N$1,1,0)</f>
        <v>0</v>
      </c>
      <c r="O205" s="116">
        <f>IF($AI205=O$1,1,0)</f>
        <v>0</v>
      </c>
      <c r="P205" s="116">
        <f>IF($AI205=P$1,1,0)</f>
        <v>0</v>
      </c>
      <c r="Q205" s="116">
        <f>IF($AI205=Q$1,1,0)</f>
        <v>1</v>
      </c>
      <c r="R205" s="116">
        <f>IF($AI205=R$1,1,0)</f>
        <v>0</v>
      </c>
      <c r="S205" s="116">
        <f>IF($AI205=S$1,1,0)</f>
        <v>0</v>
      </c>
      <c r="T205" s="39">
        <f>IF($AI205=T$1,1,0)</f>
        <v>0</v>
      </c>
      <c r="AG205" s="2">
        <v>0.5</v>
      </c>
      <c r="AH205" t="str">
        <f>IF(AU205="NORWAY","NOK",IF(AU205="FINLAND","EUR",IF(AU205="SWEDEN","SEK","DKK")))</f>
        <v>SEK</v>
      </c>
      <c r="AI205" t="s">
        <v>32</v>
      </c>
      <c r="AN205" t="str">
        <f>IF(D205&gt;=0,"1","0")</f>
        <v>0</v>
      </c>
      <c r="AO205" s="5" t="str">
        <f>IF(AX205&lt;&gt;"",G205/H205,"")</f>
        <v/>
      </c>
      <c r="AP205">
        <f>A205-1</f>
        <v>76</v>
      </c>
      <c r="AS205">
        <f>_xlfn.XLOOKUP(C205,'Company age'!$A$2:$A$15,'Company age'!$B$2:$B$15)</f>
        <v>12</v>
      </c>
      <c r="AU205" t="s">
        <v>80</v>
      </c>
      <c r="AW205" s="3">
        <f>BT205*(1+BV205)</f>
        <v>0.49166666686499999</v>
      </c>
      <c r="BH205" s="2">
        <v>1.6666666269999999</v>
      </c>
      <c r="BI205" s="2">
        <v>-1.6666666269999999</v>
      </c>
      <c r="BJ205" s="2">
        <v>-18.333333970000002</v>
      </c>
      <c r="BL205" t="s">
        <v>2016</v>
      </c>
      <c r="BM205" t="s">
        <v>2017</v>
      </c>
      <c r="BN205" t="s">
        <v>80</v>
      </c>
      <c r="BO205" t="s">
        <v>32</v>
      </c>
      <c r="BP205" t="s">
        <v>25</v>
      </c>
      <c r="BQ205" t="s">
        <v>54</v>
      </c>
      <c r="BR205" t="s">
        <v>27</v>
      </c>
      <c r="BS205" s="2">
        <v>6.3887600000000004</v>
      </c>
      <c r="BT205" s="2">
        <v>0.5</v>
      </c>
      <c r="BU205" s="5">
        <f t="shared" si="6"/>
        <v>1.6666666269999998E-2</v>
      </c>
      <c r="BV205" s="5">
        <f t="shared" si="6"/>
        <v>-1.6666666269999998E-2</v>
      </c>
      <c r="BW205" s="5">
        <f t="shared" si="6"/>
        <v>-0.18333333970000001</v>
      </c>
      <c r="BX205" s="2">
        <v>0.94199999999999995</v>
      </c>
      <c r="BY205" s="2">
        <v>98.719215390000002</v>
      </c>
      <c r="BZ205" s="2">
        <v>0.94399999999999995</v>
      </c>
      <c r="CA205" s="2">
        <v>0</v>
      </c>
    </row>
    <row r="206" spans="1:79" x14ac:dyDescent="0.15">
      <c r="A206" s="107">
        <v>78</v>
      </c>
      <c r="B206" s="108">
        <v>41124</v>
      </c>
      <c r="C206" s="109">
        <v>2012</v>
      </c>
      <c r="D206" s="110">
        <f>_xlfn.XLOOKUP(AP206,'Sentiment index'!$E$2:$E$169,'Sentiment index'!$A$2:$A$169)</f>
        <v>-0.10637969999999999</v>
      </c>
      <c r="E206" s="111">
        <v>11.202701929237234</v>
      </c>
      <c r="F206" s="112">
        <f>(AW206-BT206)/BT206</f>
        <v>9.5238094329999926E-2</v>
      </c>
      <c r="G206" s="113">
        <v>1143.6156980613162</v>
      </c>
      <c r="H206" s="111">
        <v>1.71627</v>
      </c>
      <c r="I206" s="114">
        <f>IF(AH206="NOK",AG206, IF(AH206="EUR", _xlfn.XLOOKUP(C206,'Exchange rates'!$A$3:$A$16,'Exchange rates'!$B$3:$B$16)*AG206,IF(AH206="SEK", _xlfn.XLOOKUP(C206,'Exchange rates'!$A$3:$A$16,'Exchange rates'!$C$3:$C$16)*Dataset!AG206,_xlfn.XLOOKUP(Dataset!C206,'Exchange rates'!$A$3:$A$16,'Exchange rates'!$D$3:$D$16)*Dataset!AG206)))</f>
        <v>3.8241698000000004</v>
      </c>
      <c r="J206" s="115">
        <f t="shared" si="7"/>
        <v>0.10213809432999993</v>
      </c>
      <c r="K206" s="112">
        <f>IF(AU206="NORWAY",_xlfn.XLOOKUP(B206,'Oslo OBX Historical Data'!$A$2:$A$3477,'Oslo OBX Historical Data'!$G$2:$G$3477),IF(AU206="FINLAND",_xlfn.XLOOKUP(B206,'OMX Helsinki Historical Data'!$A$2:$A$3479,'OMX Helsinki Historical Data'!$G$2:$G$3479),IF(AU206="DENMARK",_xlfn.XLOOKUP(B206,'OMX Copenhagen All shares Histo'!$A$2:$A$3461,'OMX Copenhagen All shares Histo'!$G$2:$G$3461),_xlfn.XLOOKUP(Dataset!B206,'OMX Stockholm Historical Data'!$A$2:$A$3477,'OMX Stockholm Historical Data'!$G$2:$G$3477))))</f>
        <v>-6.8999999999999999E-3</v>
      </c>
      <c r="L206" s="116">
        <v>0</v>
      </c>
      <c r="M206" s="116">
        <f>IF($AI206=M$1,1,0)</f>
        <v>0</v>
      </c>
      <c r="N206" s="116">
        <f>IF($AI206=N$1,1,0)</f>
        <v>0</v>
      </c>
      <c r="O206" s="116">
        <f>IF($AI206=O$1,1,0)</f>
        <v>0</v>
      </c>
      <c r="P206" s="116">
        <f>IF($AI206=P$1,1,0)</f>
        <v>0</v>
      </c>
      <c r="Q206" s="116">
        <f>IF($AI206=Q$1,1,0)</f>
        <v>1</v>
      </c>
      <c r="R206" s="116">
        <f>IF($AI206=R$1,1,0)</f>
        <v>0</v>
      </c>
      <c r="S206" s="116">
        <f>IF($AI206=S$1,1,0)</f>
        <v>0</v>
      </c>
      <c r="T206" s="39">
        <f>IF($AI206=T$1,1,0)</f>
        <v>0</v>
      </c>
      <c r="AG206" s="4">
        <v>4.45</v>
      </c>
      <c r="AH206" t="str">
        <f>IF(AU206="NORWAY","NOK",IF(AU206="FINLAND","EUR",IF(AU206="SWEDEN","SEK","DKK")))</f>
        <v>SEK</v>
      </c>
      <c r="AI206" t="s">
        <v>32</v>
      </c>
      <c r="AN206" t="str">
        <f>IF(D206&gt;=0,"1","0")</f>
        <v>0</v>
      </c>
      <c r="AO206" s="5" t="str">
        <f>IF(AX206&lt;&gt;"",G206/H206,"")</f>
        <v/>
      </c>
      <c r="AP206">
        <f>A206-1</f>
        <v>77</v>
      </c>
      <c r="AS206">
        <f>_xlfn.XLOOKUP(C206,'Company age'!$A$2:$A$15,'Company age'!$B$2:$B$15)</f>
        <v>12</v>
      </c>
      <c r="AU206" t="s">
        <v>80</v>
      </c>
      <c r="AW206" s="3">
        <f>BT206*(1+BV206)</f>
        <v>4.8738095197684999</v>
      </c>
      <c r="BH206" s="2">
        <v>9.5238094330000003</v>
      </c>
      <c r="BI206" s="2">
        <v>9.5238094330000003</v>
      </c>
      <c r="BJ206" s="2">
        <v>32.095237730000001</v>
      </c>
      <c r="BL206" t="s">
        <v>2141</v>
      </c>
      <c r="BM206" t="s">
        <v>2142</v>
      </c>
      <c r="BN206" t="s">
        <v>80</v>
      </c>
      <c r="BO206" t="s">
        <v>32</v>
      </c>
      <c r="BP206" t="s">
        <v>25</v>
      </c>
      <c r="BQ206" t="s">
        <v>54</v>
      </c>
      <c r="BR206" t="s">
        <v>27</v>
      </c>
      <c r="BS206" s="4">
        <v>1.71627</v>
      </c>
      <c r="BT206" s="4">
        <v>4.45</v>
      </c>
      <c r="BU206" s="5">
        <f t="shared" si="6"/>
        <v>9.5238094330000009E-2</v>
      </c>
      <c r="BV206" s="5">
        <f t="shared" si="6"/>
        <v>9.5238094330000009E-2</v>
      </c>
      <c r="BW206" s="5">
        <f t="shared" si="6"/>
        <v>0.32095237730000004</v>
      </c>
      <c r="BX206" s="4"/>
      <c r="BY206" s="4"/>
      <c r="BZ206" s="4"/>
      <c r="CA206" s="4">
        <v>5.4984999999999999</v>
      </c>
    </row>
    <row r="207" spans="1:79" x14ac:dyDescent="0.15">
      <c r="A207" s="107">
        <v>80</v>
      </c>
      <c r="B207" s="108">
        <v>41197</v>
      </c>
      <c r="C207" s="109">
        <v>2012</v>
      </c>
      <c r="D207" s="110">
        <f>_xlfn.XLOOKUP(AP207,'Sentiment index'!$E$2:$E$169,'Sentiment index'!$A$2:$A$169)</f>
        <v>-0.20909849999999999</v>
      </c>
      <c r="E207" s="111">
        <v>10.582644888032501</v>
      </c>
      <c r="F207" s="112">
        <f>(AW207-BT207)/BT207</f>
        <v>6.6666668649999804E-3</v>
      </c>
      <c r="G207" s="113">
        <v>827</v>
      </c>
      <c r="H207" s="111">
        <v>11.031499999999999</v>
      </c>
      <c r="I207" s="114">
        <f>IF(AH207="NOK",AG207, IF(AH207="EUR", _xlfn.XLOOKUP(C207,'Exchange rates'!$A$3:$A$16,'Exchange rates'!$B$3:$B$16)*AG207,IF(AH207="SEK", _xlfn.XLOOKUP(C207,'Exchange rates'!$A$3:$A$16,'Exchange rates'!$C$3:$C$16)*Dataset!AG207,_xlfn.XLOOKUP(Dataset!C207,'Exchange rates'!$A$3:$A$16,'Exchange rates'!$D$3:$D$16)*Dataset!AG207)))</f>
        <v>52.355218999999998</v>
      </c>
      <c r="J207" s="115">
        <f t="shared" si="7"/>
        <v>1.2666666864999981E-2</v>
      </c>
      <c r="K207" s="112">
        <f>IF(AU207="NORWAY",_xlfn.XLOOKUP(B207,'Oslo OBX Historical Data'!$A$2:$A$3477,'Oslo OBX Historical Data'!$G$2:$G$3477),IF(AU207="FINLAND",_xlfn.XLOOKUP(B207,'OMX Helsinki Historical Data'!$A$2:$A$3479,'OMX Helsinki Historical Data'!$G$2:$G$3479),IF(AU207="DENMARK",_xlfn.XLOOKUP(B207,'OMX Copenhagen All shares Histo'!$A$2:$A$3461,'OMX Copenhagen All shares Histo'!$G$2:$G$3461),_xlfn.XLOOKUP(Dataset!B207,'OMX Stockholm Historical Data'!$A$2:$A$3477,'OMX Stockholm Historical Data'!$G$2:$G$3477))))</f>
        <v>-6.0000000000000001E-3</v>
      </c>
      <c r="L207" s="116">
        <v>0</v>
      </c>
      <c r="M207" s="116">
        <f>IF($AI207=M$1,1,0)</f>
        <v>0</v>
      </c>
      <c r="N207" s="116">
        <f>IF($AI207=N$1,1,0)</f>
        <v>0</v>
      </c>
      <c r="O207" s="116">
        <f>IF($AI207=O$1,1,0)</f>
        <v>0</v>
      </c>
      <c r="P207" s="116">
        <f>IF($AI207=P$1,1,0)</f>
        <v>0</v>
      </c>
      <c r="Q207" s="116">
        <f>IF($AI207=Q$1,1,0)</f>
        <v>0</v>
      </c>
      <c r="R207" s="116">
        <f>IF($AI207=R$1,1,0)</f>
        <v>1</v>
      </c>
      <c r="S207" s="116">
        <f>IF($AI207=S$1,1,0)</f>
        <v>0</v>
      </c>
      <c r="T207" s="39">
        <f>IF($AI207=T$1,1,0)</f>
        <v>0</v>
      </c>
      <c r="AG207" s="4">
        <v>7</v>
      </c>
      <c r="AH207" t="str">
        <f>IF(AU207="NORWAY","NOK",IF(AU207="FINLAND","EUR",IF(AU207="SWEDEN","SEK","DKK")))</f>
        <v>EUR</v>
      </c>
      <c r="AI207" t="s">
        <v>152</v>
      </c>
      <c r="AN207" t="str">
        <f>IF(D207&gt;=0,"1","0")</f>
        <v>0</v>
      </c>
      <c r="AO207" s="5">
        <f>IF(AX207&lt;&gt;"",G207/H207,"")</f>
        <v>74.967139554910943</v>
      </c>
      <c r="AP207">
        <f>A207-1</f>
        <v>79</v>
      </c>
      <c r="AS207">
        <f>_xlfn.XLOOKUP(C207,'Company age'!$A$2:$A$15,'Company age'!$B$2:$B$15)</f>
        <v>12</v>
      </c>
      <c r="AU207" t="s">
        <v>64</v>
      </c>
      <c r="AW207" s="3">
        <f>BT207*(1+BV207)</f>
        <v>7.0466666680549999</v>
      </c>
      <c r="AX207">
        <v>827</v>
      </c>
      <c r="BH207" s="2">
        <v>0.1466666609</v>
      </c>
      <c r="BI207" s="2">
        <v>0.66666668650000005</v>
      </c>
      <c r="BJ207" s="2">
        <v>0.66666668650000005</v>
      </c>
      <c r="BL207" t="s">
        <v>1825</v>
      </c>
      <c r="BM207" t="s">
        <v>1826</v>
      </c>
      <c r="BN207" t="s">
        <v>64</v>
      </c>
      <c r="BO207" t="s">
        <v>152</v>
      </c>
      <c r="BP207" t="s">
        <v>25</v>
      </c>
      <c r="BQ207" t="s">
        <v>54</v>
      </c>
      <c r="BR207" t="s">
        <v>27</v>
      </c>
      <c r="BS207" s="4">
        <v>11.031499999999999</v>
      </c>
      <c r="BT207" s="4">
        <v>7</v>
      </c>
      <c r="BU207" s="5">
        <f t="shared" si="6"/>
        <v>1.4666666089999999E-3</v>
      </c>
      <c r="BV207" s="5">
        <f t="shared" si="6"/>
        <v>6.6666668650000004E-3</v>
      </c>
      <c r="BW207" s="5">
        <f t="shared" si="6"/>
        <v>6.6666668650000004E-3</v>
      </c>
      <c r="BX207" s="4">
        <v>14.6</v>
      </c>
      <c r="BY207" s="4">
        <v>525.71429439999997</v>
      </c>
      <c r="BZ207" s="4">
        <v>14.84</v>
      </c>
      <c r="CA207" s="4">
        <v>1.5656000000000001</v>
      </c>
    </row>
    <row r="208" spans="1:79" x14ac:dyDescent="0.15">
      <c r="A208" s="107">
        <v>80</v>
      </c>
      <c r="B208" s="108">
        <v>41200</v>
      </c>
      <c r="C208" s="109">
        <v>2012</v>
      </c>
      <c r="D208" s="110">
        <f>_xlfn.XLOOKUP(AP208,'Sentiment index'!$E$2:$E$169,'Sentiment index'!$A$2:$A$169)</f>
        <v>-0.20909849999999999</v>
      </c>
      <c r="E208" s="111">
        <v>9.3172371755811021</v>
      </c>
      <c r="F208" s="112">
        <f>(AW208-BT208)/BT208</f>
        <v>9.375E-2</v>
      </c>
      <c r="G208" s="113">
        <v>1340.7408344430305</v>
      </c>
      <c r="H208" s="111">
        <v>1701</v>
      </c>
      <c r="I208" s="114">
        <f>IF(AH208="NOK",AG208, IF(AH208="EUR", _xlfn.XLOOKUP(C208,'Exchange rates'!$A$3:$A$16,'Exchange rates'!$B$3:$B$16)*AG208,IF(AH208="SEK", _xlfn.XLOOKUP(C208,'Exchange rates'!$A$3:$A$16,'Exchange rates'!$C$3:$C$16)*Dataset!AG208,_xlfn.XLOOKUP(Dataset!C208,'Exchange rates'!$A$3:$A$16,'Exchange rates'!$D$3:$D$16)*Dataset!AG208)))</f>
        <v>21</v>
      </c>
      <c r="J208" s="115">
        <f t="shared" si="7"/>
        <v>9.5549999999999996E-2</v>
      </c>
      <c r="K208" s="112">
        <f>IF(AU208="NORWAY",_xlfn.XLOOKUP(B208,'Oslo OBX Historical Data'!$A$2:$A$3477,'Oslo OBX Historical Data'!$G$2:$G$3477),IF(AU208="FINLAND",_xlfn.XLOOKUP(B208,'OMX Helsinki Historical Data'!$A$2:$A$3479,'OMX Helsinki Historical Data'!$G$2:$G$3479),IF(AU208="DENMARK",_xlfn.XLOOKUP(B208,'OMX Copenhagen All shares Histo'!$A$2:$A$3461,'OMX Copenhagen All shares Histo'!$G$2:$G$3461),_xlfn.XLOOKUP(Dataset!B208,'OMX Stockholm Historical Data'!$A$2:$A$3477,'OMX Stockholm Historical Data'!$G$2:$G$3477))))</f>
        <v>-1.8E-3</v>
      </c>
      <c r="L208" s="116">
        <v>0</v>
      </c>
      <c r="M208" s="116">
        <f>IF($AI208=M$1,1,0)</f>
        <v>0</v>
      </c>
      <c r="N208" s="116">
        <f>IF($AI208=N$1,1,0)</f>
        <v>0</v>
      </c>
      <c r="O208" s="116">
        <f>IF($AI208=O$1,1,0)</f>
        <v>0</v>
      </c>
      <c r="P208" s="116">
        <f>IF($AI208=P$1,1,0)</f>
        <v>0</v>
      </c>
      <c r="Q208" s="116">
        <f>IF($AI208=Q$1,1,0)</f>
        <v>0</v>
      </c>
      <c r="R208" s="116">
        <f>IF($AI208=R$1,1,0)</f>
        <v>0</v>
      </c>
      <c r="S208" s="116">
        <f>IF($AI208=S$1,1,0)</f>
        <v>0</v>
      </c>
      <c r="T208" s="39">
        <f>IF($AI208=T$1,1,0)</f>
        <v>1</v>
      </c>
      <c r="AG208" s="4">
        <v>21</v>
      </c>
      <c r="AH208" t="str">
        <f>IF(AU208="NORWAY","NOK",IF(AU208="FINLAND","EUR",IF(AU208="SWEDEN","SEK","DKK")))</f>
        <v>NOK</v>
      </c>
      <c r="AI208" t="s">
        <v>74</v>
      </c>
      <c r="AN208" t="str">
        <f>IF(D208&gt;=0,"1","0")</f>
        <v>0</v>
      </c>
      <c r="AO208" s="5" t="str">
        <f>IF(AX208&lt;&gt;"",G208/H208,"")</f>
        <v/>
      </c>
      <c r="AP208">
        <f>A208-1</f>
        <v>79</v>
      </c>
      <c r="AS208">
        <f>_xlfn.XLOOKUP(C208,'Company age'!$A$2:$A$15,'Company age'!$B$2:$B$15)</f>
        <v>12</v>
      </c>
      <c r="AU208" t="s">
        <v>44</v>
      </c>
      <c r="AW208" s="3">
        <f>BT208*(1+BV208)</f>
        <v>22.96875</v>
      </c>
      <c r="BH208" s="2">
        <v>10.9375</v>
      </c>
      <c r="BI208" s="2">
        <v>9.375</v>
      </c>
      <c r="BJ208" s="2">
        <v>7.8125</v>
      </c>
      <c r="BL208" t="s">
        <v>286</v>
      </c>
      <c r="BM208" t="s">
        <v>287</v>
      </c>
      <c r="BN208" t="s">
        <v>44</v>
      </c>
      <c r="BO208" t="s">
        <v>74</v>
      </c>
      <c r="BP208" t="s">
        <v>25</v>
      </c>
      <c r="BQ208" t="s">
        <v>46</v>
      </c>
      <c r="BR208" t="s">
        <v>27</v>
      </c>
      <c r="BS208" s="4">
        <v>1701</v>
      </c>
      <c r="BT208" s="4">
        <v>21</v>
      </c>
      <c r="BU208" s="5">
        <f t="shared" si="6"/>
        <v>0.109375</v>
      </c>
      <c r="BV208" s="5">
        <f t="shared" si="6"/>
        <v>9.375E-2</v>
      </c>
      <c r="BW208" s="5">
        <f t="shared" si="6"/>
        <v>7.8125E-2</v>
      </c>
      <c r="BX208" s="4">
        <v>211</v>
      </c>
      <c r="BY208" s="4">
        <v>904.7619019</v>
      </c>
      <c r="BZ208" s="4">
        <v>210.5</v>
      </c>
      <c r="CA208" s="4">
        <v>100</v>
      </c>
    </row>
    <row r="209" spans="1:79" x14ac:dyDescent="0.15">
      <c r="A209" s="107">
        <v>81</v>
      </c>
      <c r="B209" s="108">
        <v>41242</v>
      </c>
      <c r="C209" s="109">
        <v>2012</v>
      </c>
      <c r="D209" s="110">
        <f>_xlfn.XLOOKUP(AP209,'Sentiment index'!$E$2:$E$169,'Sentiment index'!$A$2:$A$169)</f>
        <v>-0.2182722</v>
      </c>
      <c r="E209" s="111">
        <v>10.833740788812479</v>
      </c>
      <c r="F209" s="112">
        <f>(AW209-BT209)/BT209</f>
        <v>4.6428570750000064E-2</v>
      </c>
      <c r="G209" s="113">
        <v>1544.3965308771972</v>
      </c>
      <c r="H209" s="111">
        <v>119.848</v>
      </c>
      <c r="I209" s="114">
        <f>IF(AH209="NOK",AG209, IF(AH209="EUR", _xlfn.XLOOKUP(C209,'Exchange rates'!$A$3:$A$16,'Exchange rates'!$B$3:$B$16)*AG209,IF(AH209="SEK", _xlfn.XLOOKUP(C209,'Exchange rates'!$A$3:$A$16,'Exchange rates'!$C$3:$C$16)*Dataset!AG209,_xlfn.XLOOKUP(Dataset!C209,'Exchange rates'!$A$3:$A$16,'Exchange rates'!$D$3:$D$16)*Dataset!AG209)))</f>
        <v>2.4113183999999999</v>
      </c>
      <c r="J209" s="115">
        <f t="shared" si="7"/>
        <v>5.1528570750000065E-2</v>
      </c>
      <c r="K209" s="112">
        <f>IF(AU209="NORWAY",_xlfn.XLOOKUP(B209,'Oslo OBX Historical Data'!$A$2:$A$3477,'Oslo OBX Historical Data'!$G$2:$G$3477),IF(AU209="FINLAND",_xlfn.XLOOKUP(B209,'OMX Helsinki Historical Data'!$A$2:$A$3479,'OMX Helsinki Historical Data'!$G$2:$G$3479),IF(AU209="DENMARK",_xlfn.XLOOKUP(B209,'OMX Copenhagen All shares Histo'!$A$2:$A$3461,'OMX Copenhagen All shares Histo'!$G$2:$G$3461),_xlfn.XLOOKUP(Dataset!B209,'OMX Stockholm Historical Data'!$A$2:$A$3477,'OMX Stockholm Historical Data'!$G$2:$G$3477))))</f>
        <v>-5.1000000000000004E-3</v>
      </c>
      <c r="L209" s="116">
        <v>0</v>
      </c>
      <c r="M209" s="116">
        <f>IF($AI209=M$1,1,0)</f>
        <v>0</v>
      </c>
      <c r="N209" s="116">
        <f>IF($AI209=N$1,1,0)</f>
        <v>0</v>
      </c>
      <c r="O209" s="116">
        <f>IF($AI209=O$1,1,0)</f>
        <v>0</v>
      </c>
      <c r="P209" s="116">
        <f>IF($AI209=P$1,1,0)</f>
        <v>0</v>
      </c>
      <c r="Q209" s="116">
        <f>IF($AI209=Q$1,1,0)</f>
        <v>0</v>
      </c>
      <c r="R209" s="116">
        <f>IF($AI209=R$1,1,0)</f>
        <v>0</v>
      </c>
      <c r="S209" s="116">
        <f>IF($AI209=S$1,1,0)</f>
        <v>1</v>
      </c>
      <c r="T209" s="39">
        <f>IF($AI209=T$1,1,0)</f>
        <v>0</v>
      </c>
      <c r="AG209" s="4">
        <v>2.4</v>
      </c>
      <c r="AH209" t="str">
        <f>IF(AU209="NORWAY","NOK",IF(AU209="FINLAND","EUR",IF(AU209="SWEDEN","SEK","DKK")))</f>
        <v>DKK</v>
      </c>
      <c r="AI209" t="s">
        <v>81</v>
      </c>
      <c r="AN209" t="str">
        <f>IF(D209&gt;=0,"1","0")</f>
        <v>0</v>
      </c>
      <c r="AO209" s="5" t="str">
        <f>IF(AX209&lt;&gt;"",G209/H209,"")</f>
        <v/>
      </c>
      <c r="AP209">
        <f>A209-1</f>
        <v>80</v>
      </c>
      <c r="AS209">
        <f>_xlfn.XLOOKUP(C209,'Company age'!$A$2:$A$15,'Company age'!$B$2:$B$15)</f>
        <v>12</v>
      </c>
      <c r="AU209" t="s">
        <v>23</v>
      </c>
      <c r="AW209" s="3">
        <f>BT209*(1+BV209)</f>
        <v>2.5114285698000001</v>
      </c>
      <c r="BH209" s="2">
        <v>7.1428570750000002</v>
      </c>
      <c r="BI209" s="2">
        <v>4.6428570750000002</v>
      </c>
      <c r="BJ209" s="2">
        <v>12.14285755</v>
      </c>
      <c r="BL209" t="s">
        <v>1182</v>
      </c>
      <c r="BM209" t="s">
        <v>1183</v>
      </c>
      <c r="BN209" t="s">
        <v>23</v>
      </c>
      <c r="BO209" t="s">
        <v>81</v>
      </c>
      <c r="BP209" t="s">
        <v>25</v>
      </c>
      <c r="BQ209" t="s">
        <v>54</v>
      </c>
      <c r="BR209" t="s">
        <v>27</v>
      </c>
      <c r="BS209" s="4">
        <v>119.848</v>
      </c>
      <c r="BT209" s="4">
        <v>2.4</v>
      </c>
      <c r="BU209" s="5">
        <f t="shared" si="6"/>
        <v>7.1428570750000003E-2</v>
      </c>
      <c r="BV209" s="5">
        <f t="shared" si="6"/>
        <v>4.6428570750000002E-2</v>
      </c>
      <c r="BW209" s="5">
        <f t="shared" si="6"/>
        <v>0.12142857550000001</v>
      </c>
      <c r="BX209" s="4"/>
      <c r="BY209" s="4"/>
      <c r="BZ209" s="4"/>
      <c r="CA209" s="4">
        <v>0</v>
      </c>
    </row>
    <row r="210" spans="1:79" x14ac:dyDescent="0.15">
      <c r="A210" s="107">
        <v>83</v>
      </c>
      <c r="B210" s="108">
        <v>41276</v>
      </c>
      <c r="C210" s="109">
        <v>2013</v>
      </c>
      <c r="D210" s="110">
        <f>_xlfn.XLOOKUP(AP210,'Sentiment index'!$E$2:$E$169,'Sentiment index'!$A$2:$A$169)</f>
        <v>-0.15770519999999999</v>
      </c>
      <c r="E210" s="111">
        <v>13.516692191602507</v>
      </c>
      <c r="F210" s="112">
        <f>(AW210-BT210)/BT210</f>
        <v>0.27999999999999997</v>
      </c>
      <c r="G210" s="113">
        <v>8</v>
      </c>
      <c r="H210" s="114">
        <v>3.8588300000000002</v>
      </c>
      <c r="I210" s="114">
        <f>IF(AH210="NOK",AG210, IF(AH210="EUR", _xlfn.XLOOKUP(C210,'Exchange rates'!$A$3:$A$16,'Exchange rates'!$B$3:$B$16)*AG210,IF(AH210="SEK", _xlfn.XLOOKUP(C210,'Exchange rates'!$A$3:$A$16,'Exchange rates'!$C$3:$C$16)*Dataset!AG210,_xlfn.XLOOKUP(Dataset!C210,'Exchange rates'!$A$3:$A$16,'Exchange rates'!$D$3:$D$16)*Dataset!AG210)))</f>
        <v>3.5642350999999999</v>
      </c>
      <c r="J210" s="115">
        <f t="shared" si="7"/>
        <v>0.28359999999999996</v>
      </c>
      <c r="K210" s="112">
        <f>IF(AU210="NORWAY",_xlfn.XLOOKUP(B210,'Oslo OBX Historical Data'!$A$2:$A$3477,'Oslo OBX Historical Data'!$G$2:$G$3477),IF(AU210="FINLAND",_xlfn.XLOOKUP(B210,'OMX Helsinki Historical Data'!$A$2:$A$3479,'OMX Helsinki Historical Data'!$G$2:$G$3479),IF(AU210="DENMARK",_xlfn.XLOOKUP(B210,'OMX Copenhagen All shares Histo'!$A$2:$A$3461,'OMX Copenhagen All shares Histo'!$G$2:$G$3461),_xlfn.XLOOKUP(Dataset!B210,'OMX Stockholm Historical Data'!$A$2:$A$3477,'OMX Stockholm Historical Data'!$G$2:$G$3477))))</f>
        <v>-3.5999999999999999E-3</v>
      </c>
      <c r="L210" s="116">
        <v>0</v>
      </c>
      <c r="M210" s="116">
        <f>IF($AI210=M$1,1,0)</f>
        <v>0</v>
      </c>
      <c r="N210" s="116">
        <f>IF($AI210=N$1,1,0)</f>
        <v>0</v>
      </c>
      <c r="O210" s="116">
        <f>IF($AI210=O$1,1,0)</f>
        <v>0</v>
      </c>
      <c r="P210" s="116">
        <f>IF($AI210=P$1,1,0)</f>
        <v>0</v>
      </c>
      <c r="Q210" s="116">
        <f>IF($AI210=Q$1,1,0)</f>
        <v>0</v>
      </c>
      <c r="R210" s="116">
        <f>IF($AI210=R$1,1,0)</f>
        <v>0</v>
      </c>
      <c r="S210" s="116">
        <f>IF($AI210=S$1,1,0)</f>
        <v>0</v>
      </c>
      <c r="T210" s="39">
        <f>IF($AI210=T$1,1,0)</f>
        <v>1</v>
      </c>
      <c r="AG210" s="2">
        <v>3.95</v>
      </c>
      <c r="AH210" t="str">
        <f>IF(AU210="NORWAY","NOK",IF(AU210="FINLAND","EUR",IF(AU210="SWEDEN","SEK","DKK")))</f>
        <v>SEK</v>
      </c>
      <c r="AI210" t="s">
        <v>74</v>
      </c>
      <c r="AN210" t="str">
        <f>IF(D210&gt;=0,"1","0")</f>
        <v>0</v>
      </c>
      <c r="AO210" s="5">
        <f>IF(AX210&lt;&gt;"",G210/H210,"")</f>
        <v>2.0731672553597851</v>
      </c>
      <c r="AP210">
        <f>A210-1</f>
        <v>82</v>
      </c>
      <c r="AS210">
        <f>_xlfn.XLOOKUP(C210,'Company age'!$A$2:$A$15,'Company age'!$B$2:$B$15)</f>
        <v>12</v>
      </c>
      <c r="AU210" t="s">
        <v>80</v>
      </c>
      <c r="AW210" s="3">
        <f>BT210*(1+BV210)</f>
        <v>5.056</v>
      </c>
      <c r="AX210">
        <v>8</v>
      </c>
      <c r="BH210" s="2">
        <v>20</v>
      </c>
      <c r="BI210" s="2">
        <v>28</v>
      </c>
      <c r="BJ210" s="2">
        <v>-12.19999981</v>
      </c>
      <c r="BL210" t="s">
        <v>2105</v>
      </c>
      <c r="BM210" t="s">
        <v>2106</v>
      </c>
      <c r="BN210" t="s">
        <v>80</v>
      </c>
      <c r="BO210" t="s">
        <v>74</v>
      </c>
      <c r="BP210" t="s">
        <v>25</v>
      </c>
      <c r="BQ210" t="s">
        <v>54</v>
      </c>
      <c r="BR210" t="s">
        <v>27</v>
      </c>
      <c r="BS210" s="2">
        <v>3.8588300000000002</v>
      </c>
      <c r="BT210" s="2">
        <v>3.95</v>
      </c>
      <c r="BU210" s="5">
        <f t="shared" si="6"/>
        <v>0.2</v>
      </c>
      <c r="BV210" s="5">
        <f t="shared" si="6"/>
        <v>0.28000000000000003</v>
      </c>
      <c r="BW210" s="5">
        <f t="shared" si="6"/>
        <v>-0.12199999809999999</v>
      </c>
      <c r="BX210" s="2">
        <v>11.7</v>
      </c>
      <c r="BY210" s="2">
        <v>-96.838607789999998</v>
      </c>
      <c r="BZ210" s="2">
        <v>11.15</v>
      </c>
      <c r="CA210" s="2">
        <v>11.2</v>
      </c>
    </row>
    <row r="211" spans="1:79" x14ac:dyDescent="0.15">
      <c r="A211" s="107">
        <v>85</v>
      </c>
      <c r="B211" s="108">
        <v>41353</v>
      </c>
      <c r="C211" s="109">
        <v>2013</v>
      </c>
      <c r="D211" s="110">
        <f>_xlfn.XLOOKUP(AP211,'Sentiment index'!$E$2:$E$169,'Sentiment index'!$A$2:$A$169)</f>
        <v>-0.33209559999999999</v>
      </c>
      <c r="E211" s="111">
        <v>13.844086870329225</v>
      </c>
      <c r="F211" s="112">
        <f>(AW211-BT211)/BT211</f>
        <v>0.29677419659999987</v>
      </c>
      <c r="G211" s="113">
        <v>110</v>
      </c>
      <c r="H211" s="114">
        <v>220.78800000000001</v>
      </c>
      <c r="I211" s="114">
        <f>IF(AH211="NOK",AG211, IF(AH211="EUR", _xlfn.XLOOKUP(C211,'Exchange rates'!$A$3:$A$16,'Exchange rates'!$B$3:$B$16)*AG211,IF(AH211="SEK", _xlfn.XLOOKUP(C211,'Exchange rates'!$A$3:$A$16,'Exchange rates'!$C$3:$C$16)*Dataset!AG211,_xlfn.XLOOKUP(Dataset!C211,'Exchange rates'!$A$3:$A$16,'Exchange rates'!$D$3:$D$16)*Dataset!AG211)))</f>
        <v>37.706868</v>
      </c>
      <c r="J211" s="115">
        <f t="shared" si="7"/>
        <v>0.29487419659999986</v>
      </c>
      <c r="K211" s="112">
        <f>IF(AU211="NORWAY",_xlfn.XLOOKUP(B211,'Oslo OBX Historical Data'!$A$2:$A$3477,'Oslo OBX Historical Data'!$G$2:$G$3477),IF(AU211="FINLAND",_xlfn.XLOOKUP(B211,'OMX Helsinki Historical Data'!$A$2:$A$3479,'OMX Helsinki Historical Data'!$G$2:$G$3479),IF(AU211="DENMARK",_xlfn.XLOOKUP(B211,'OMX Copenhagen All shares Histo'!$A$2:$A$3461,'OMX Copenhagen All shares Histo'!$G$2:$G$3461),_xlfn.XLOOKUP(Dataset!B211,'OMX Stockholm Historical Data'!$A$2:$A$3477,'OMX Stockholm Historical Data'!$G$2:$G$3477))))</f>
        <v>1.9E-3</v>
      </c>
      <c r="L211" s="116">
        <v>0</v>
      </c>
      <c r="M211" s="116">
        <f>IF($AI211=M$1,1,0)</f>
        <v>0</v>
      </c>
      <c r="N211" s="116">
        <f>IF($AI211=N$1,1,0)</f>
        <v>0</v>
      </c>
      <c r="O211" s="116">
        <f>IF($AI211=O$1,1,0)</f>
        <v>0</v>
      </c>
      <c r="P211" s="116">
        <f>IF($AI211=P$1,1,0)</f>
        <v>0</v>
      </c>
      <c r="Q211" s="116">
        <f>IF($AI211=Q$1,1,0)</f>
        <v>0</v>
      </c>
      <c r="R211" s="116">
        <f>IF($AI211=R$1,1,0)</f>
        <v>1</v>
      </c>
      <c r="S211" s="116">
        <f>IF($AI211=S$1,1,0)</f>
        <v>0</v>
      </c>
      <c r="T211" s="39">
        <f>IF($AI211=T$1,1,0)</f>
        <v>0</v>
      </c>
      <c r="AG211" s="2">
        <v>36</v>
      </c>
      <c r="AH211" t="str">
        <f>IF(AU211="NORWAY","NOK",IF(AU211="FINLAND","EUR",IF(AU211="SWEDEN","SEK","DKK")))</f>
        <v>DKK</v>
      </c>
      <c r="AI211" t="s">
        <v>152</v>
      </c>
      <c r="AN211" t="str">
        <f>IF(D211&gt;=0,"1","0")</f>
        <v>0</v>
      </c>
      <c r="AO211" s="5">
        <f>IF(AX211&lt;&gt;"",G211/H211,"")</f>
        <v>0.49821548272551042</v>
      </c>
      <c r="AP211">
        <f>A211-1</f>
        <v>84</v>
      </c>
      <c r="AS211">
        <f>_xlfn.XLOOKUP(C211,'Company age'!$A$2:$A$15,'Company age'!$B$2:$B$15)</f>
        <v>12</v>
      </c>
      <c r="AU211" t="s">
        <v>23</v>
      </c>
      <c r="AW211" s="3">
        <f>BT211*(1+BV211)</f>
        <v>46.683871077599996</v>
      </c>
      <c r="AX211">
        <v>110</v>
      </c>
      <c r="BH211" s="2">
        <v>16.12903214</v>
      </c>
      <c r="BI211" s="2">
        <v>29.677419660000002</v>
      </c>
      <c r="BJ211" s="2">
        <v>35.483871460000003</v>
      </c>
      <c r="BL211" t="s">
        <v>974</v>
      </c>
      <c r="BM211" t="s">
        <v>975</v>
      </c>
      <c r="BN211" t="s">
        <v>23</v>
      </c>
      <c r="BO211" t="s">
        <v>152</v>
      </c>
      <c r="BP211" t="s">
        <v>25</v>
      </c>
      <c r="BQ211" t="s">
        <v>75</v>
      </c>
      <c r="BR211" t="s">
        <v>27</v>
      </c>
      <c r="BS211" s="2">
        <v>220.78800000000001</v>
      </c>
      <c r="BT211" s="2">
        <v>36</v>
      </c>
      <c r="BU211" s="5">
        <f t="shared" si="6"/>
        <v>0.16129032139999999</v>
      </c>
      <c r="BV211" s="5">
        <f t="shared" si="6"/>
        <v>0.29677419660000004</v>
      </c>
      <c r="BW211" s="5">
        <f t="shared" si="6"/>
        <v>0.35483871460000005</v>
      </c>
      <c r="BX211" s="2">
        <v>37</v>
      </c>
      <c r="BY211" s="2">
        <v>3.8967456820000002</v>
      </c>
      <c r="BZ211" s="2">
        <v>36.799999999999997</v>
      </c>
      <c r="CA211" s="2">
        <v>14.8813</v>
      </c>
    </row>
    <row r="212" spans="1:79" x14ac:dyDescent="0.15">
      <c r="A212" s="107">
        <v>85</v>
      </c>
      <c r="B212" s="108">
        <v>41359</v>
      </c>
      <c r="C212" s="109">
        <v>2013</v>
      </c>
      <c r="D212" s="110">
        <f>_xlfn.XLOOKUP(AP212,'Sentiment index'!$E$2:$E$169,'Sentiment index'!$A$2:$A$169)</f>
        <v>-0.33209559999999999</v>
      </c>
      <c r="E212" s="111">
        <v>8.3758005362871764</v>
      </c>
      <c r="F212" s="112">
        <f>(AW212-BT212)/BT212</f>
        <v>4.1666665079999915E-2</v>
      </c>
      <c r="G212" s="113">
        <v>1167.1647767059535</v>
      </c>
      <c r="H212" s="114">
        <v>112</v>
      </c>
      <c r="I212" s="114">
        <f>IF(AH212="NOK",AG212, IF(AH212="EUR", _xlfn.XLOOKUP(C212,'Exchange rates'!$A$3:$A$16,'Exchange rates'!$B$3:$B$16)*AG212,IF(AH212="SEK", _xlfn.XLOOKUP(C212,'Exchange rates'!$A$3:$A$16,'Exchange rates'!$C$3:$C$16)*Dataset!AG212,_xlfn.XLOOKUP(Dataset!C212,'Exchange rates'!$A$3:$A$16,'Exchange rates'!$D$3:$D$16)*Dataset!AG212)))</f>
        <v>100</v>
      </c>
      <c r="J212" s="115">
        <f t="shared" si="7"/>
        <v>4.9666665079999915E-2</v>
      </c>
      <c r="K212" s="112">
        <f>IF(AU212="NORWAY",_xlfn.XLOOKUP(B212,'Oslo OBX Historical Data'!$A$2:$A$3477,'Oslo OBX Historical Data'!$G$2:$G$3477),IF(AU212="FINLAND",_xlfn.XLOOKUP(B212,'OMX Helsinki Historical Data'!$A$2:$A$3479,'OMX Helsinki Historical Data'!$G$2:$G$3479),IF(AU212="DENMARK",_xlfn.XLOOKUP(B212,'OMX Copenhagen All shares Histo'!$A$2:$A$3461,'OMX Copenhagen All shares Histo'!$G$2:$G$3461),_xlfn.XLOOKUP(Dataset!B212,'OMX Stockholm Historical Data'!$A$2:$A$3477,'OMX Stockholm Historical Data'!$G$2:$G$3477))))</f>
        <v>-8.0000000000000002E-3</v>
      </c>
      <c r="L212" s="116">
        <v>0</v>
      </c>
      <c r="M212" s="116">
        <f>IF($AI212=M$1,1,0)</f>
        <v>1</v>
      </c>
      <c r="N212" s="116">
        <f>IF($AI212=N$1,1,0)</f>
        <v>0</v>
      </c>
      <c r="O212" s="116">
        <f>IF($AI212=O$1,1,0)</f>
        <v>0</v>
      </c>
      <c r="P212" s="116">
        <f>IF($AI212=P$1,1,0)</f>
        <v>0</v>
      </c>
      <c r="Q212" s="116">
        <f>IF($AI212=Q$1,1,0)</f>
        <v>0</v>
      </c>
      <c r="R212" s="116">
        <f>IF($AI212=R$1,1,0)</f>
        <v>0</v>
      </c>
      <c r="S212" s="116">
        <f>IF($AI212=S$1,1,0)</f>
        <v>0</v>
      </c>
      <c r="T212" s="39">
        <f>IF($AI212=T$1,1,0)</f>
        <v>0</v>
      </c>
      <c r="AG212" s="2">
        <v>100</v>
      </c>
      <c r="AH212" t="str">
        <f>IF(AU212="NORWAY","NOK",IF(AU212="FINLAND","EUR",IF(AU212="SWEDEN","SEK","DKK")))</f>
        <v>NOK</v>
      </c>
      <c r="AI212" t="s">
        <v>53</v>
      </c>
      <c r="AN212" t="str">
        <f>IF(D212&gt;=0,"1","0")</f>
        <v>0</v>
      </c>
      <c r="AO212" s="5" t="str">
        <f>IF(AX212&lt;&gt;"",G212/H212,"")</f>
        <v/>
      </c>
      <c r="AP212">
        <f>A212-1</f>
        <v>84</v>
      </c>
      <c r="AS212">
        <f>_xlfn.XLOOKUP(C212,'Company age'!$A$2:$A$15,'Company age'!$B$2:$B$15)</f>
        <v>12</v>
      </c>
      <c r="AU212" t="s">
        <v>44</v>
      </c>
      <c r="AW212" s="3">
        <f>BT212*(1+BV212)</f>
        <v>104.16666650799999</v>
      </c>
      <c r="BH212" s="2">
        <v>8.3333330149999991</v>
      </c>
      <c r="BI212" s="2">
        <v>4.1666665079999996</v>
      </c>
      <c r="BJ212" s="2">
        <v>0.41666665670000003</v>
      </c>
      <c r="BL212" t="s">
        <v>1208</v>
      </c>
      <c r="BM212" t="s">
        <v>1209</v>
      </c>
      <c r="BN212" t="s">
        <v>44</v>
      </c>
      <c r="BO212" t="s">
        <v>53</v>
      </c>
      <c r="BP212" t="s">
        <v>25</v>
      </c>
      <c r="BQ212" t="s">
        <v>54</v>
      </c>
      <c r="BR212" t="s">
        <v>27</v>
      </c>
      <c r="BS212" s="2">
        <v>112</v>
      </c>
      <c r="BT212" s="2">
        <v>100</v>
      </c>
      <c r="BU212" s="5">
        <f t="shared" si="6"/>
        <v>8.3333330149999996E-2</v>
      </c>
      <c r="BV212" s="5">
        <f t="shared" si="6"/>
        <v>4.1666665079999998E-2</v>
      </c>
      <c r="BW212" s="5">
        <f t="shared" si="6"/>
        <v>4.1666665670000002E-3</v>
      </c>
      <c r="BX212" s="2">
        <v>10.35</v>
      </c>
      <c r="BY212" s="2">
        <v>-88.88652802</v>
      </c>
      <c r="BZ212" s="2">
        <v>10.4</v>
      </c>
      <c r="CA212" s="2">
        <v>2.3199999999999998</v>
      </c>
    </row>
    <row r="213" spans="1:79" x14ac:dyDescent="0.15">
      <c r="A213" s="107">
        <v>87</v>
      </c>
      <c r="B213" s="108">
        <v>41396</v>
      </c>
      <c r="C213" s="109">
        <v>2013</v>
      </c>
      <c r="D213" s="110">
        <f>_xlfn.XLOOKUP(AP213,'Sentiment index'!$E$2:$E$169,'Sentiment index'!$A$2:$A$169)</f>
        <v>-0.32304519999999998</v>
      </c>
      <c r="E213" s="111">
        <v>14.475606792740647</v>
      </c>
      <c r="F213" s="112">
        <f>(AW213-BT213)/BT213</f>
        <v>0.1727272796999999</v>
      </c>
      <c r="G213" s="113">
        <v>11</v>
      </c>
      <c r="H213" s="114">
        <v>92</v>
      </c>
      <c r="I213" s="114">
        <f>IF(AH213="NOK",AG213, IF(AH213="EUR", _xlfn.XLOOKUP(C213,'Exchange rates'!$A$3:$A$16,'Exchange rates'!$B$3:$B$16)*AG213,IF(AH213="SEK", _xlfn.XLOOKUP(C213,'Exchange rates'!$A$3:$A$16,'Exchange rates'!$C$3:$C$16)*Dataset!AG213,_xlfn.XLOOKUP(Dataset!C213,'Exchange rates'!$A$3:$A$16,'Exchange rates'!$D$3:$D$16)*Dataset!AG213)))</f>
        <v>4</v>
      </c>
      <c r="J213" s="115">
        <f t="shared" si="7"/>
        <v>0.16802727969999989</v>
      </c>
      <c r="K213" s="112">
        <f>IF(AU213="NORWAY",_xlfn.XLOOKUP(B213,'Oslo OBX Historical Data'!$A$2:$A$3477,'Oslo OBX Historical Data'!$G$2:$G$3477),IF(AU213="FINLAND",_xlfn.XLOOKUP(B213,'OMX Helsinki Historical Data'!$A$2:$A$3479,'OMX Helsinki Historical Data'!$G$2:$G$3479),IF(AU213="DENMARK",_xlfn.XLOOKUP(B213,'OMX Copenhagen All shares Histo'!$A$2:$A$3461,'OMX Copenhagen All shares Histo'!$G$2:$G$3461),_xlfn.XLOOKUP(Dataset!B213,'OMX Stockholm Historical Data'!$A$2:$A$3477,'OMX Stockholm Historical Data'!$G$2:$G$3477))))</f>
        <v>4.7000000000000002E-3</v>
      </c>
      <c r="L213" s="116">
        <v>0</v>
      </c>
      <c r="M213" s="116">
        <f>IF($AI213=M$1,1,0)</f>
        <v>1</v>
      </c>
      <c r="N213" s="116">
        <f>IF($AI213=N$1,1,0)</f>
        <v>0</v>
      </c>
      <c r="O213" s="116">
        <f>IF($AI213=O$1,1,0)</f>
        <v>0</v>
      </c>
      <c r="P213" s="116">
        <f>IF($AI213=P$1,1,0)</f>
        <v>0</v>
      </c>
      <c r="Q213" s="116">
        <f>IF($AI213=Q$1,1,0)</f>
        <v>0</v>
      </c>
      <c r="R213" s="116">
        <f>IF($AI213=R$1,1,0)</f>
        <v>0</v>
      </c>
      <c r="S213" s="116">
        <f>IF($AI213=S$1,1,0)</f>
        <v>0</v>
      </c>
      <c r="T213" s="39">
        <f>IF($AI213=T$1,1,0)</f>
        <v>0</v>
      </c>
      <c r="AG213" s="2">
        <v>4</v>
      </c>
      <c r="AH213" t="str">
        <f>IF(AU213="NORWAY","NOK",IF(AU213="FINLAND","EUR",IF(AU213="SWEDEN","SEK","DKK")))</f>
        <v>NOK</v>
      </c>
      <c r="AI213" t="s">
        <v>53</v>
      </c>
      <c r="AN213" t="str">
        <f>IF(D213&gt;=0,"1","0")</f>
        <v>0</v>
      </c>
      <c r="AO213" s="5">
        <f>IF(AX213&lt;&gt;"",G213/H213,"")</f>
        <v>0.11956521739130435</v>
      </c>
      <c r="AP213">
        <f>A213-1</f>
        <v>86</v>
      </c>
      <c r="AS213">
        <f>_xlfn.XLOOKUP(C213,'Company age'!$A$2:$A$15,'Company age'!$B$2:$B$15)</f>
        <v>12</v>
      </c>
      <c r="AU213" t="s">
        <v>44</v>
      </c>
      <c r="AW213" s="3">
        <f>BT213*(1+BV213)</f>
        <v>4.6909091187999996</v>
      </c>
      <c r="AX213">
        <v>11</v>
      </c>
      <c r="BH213" s="2">
        <v>10</v>
      </c>
      <c r="BI213" s="2">
        <v>17.272727969999998</v>
      </c>
      <c r="BJ213" s="2">
        <v>5.4545454979999999</v>
      </c>
      <c r="BL213" t="s">
        <v>1245</v>
      </c>
      <c r="BM213" t="s">
        <v>1246</v>
      </c>
      <c r="BN213" t="s">
        <v>44</v>
      </c>
      <c r="BO213" t="s">
        <v>53</v>
      </c>
      <c r="BP213" t="s">
        <v>25</v>
      </c>
      <c r="BQ213" t="s">
        <v>54</v>
      </c>
      <c r="BR213" t="s">
        <v>27</v>
      </c>
      <c r="BS213" s="2">
        <v>92</v>
      </c>
      <c r="BT213" s="2">
        <v>4</v>
      </c>
      <c r="BU213" s="5">
        <f t="shared" si="6"/>
        <v>0.1</v>
      </c>
      <c r="BV213" s="5">
        <f t="shared" si="6"/>
        <v>0.17272727969999999</v>
      </c>
      <c r="BW213" s="5">
        <f t="shared" si="6"/>
        <v>5.4545454979999998E-2</v>
      </c>
      <c r="BX213" s="2"/>
      <c r="BY213" s="2"/>
      <c r="BZ213" s="2"/>
      <c r="CA213" s="2">
        <v>92.841899999999995</v>
      </c>
    </row>
    <row r="214" spans="1:79" x14ac:dyDescent="0.15">
      <c r="A214" s="107">
        <v>88</v>
      </c>
      <c r="B214" s="108">
        <v>41453</v>
      </c>
      <c r="C214" s="109">
        <v>2013</v>
      </c>
      <c r="D214" s="110">
        <f>_xlfn.XLOOKUP(AP214,'Sentiment index'!$E$2:$E$169,'Sentiment index'!$A$2:$A$169)</f>
        <v>-0.32679000000000002</v>
      </c>
      <c r="E214" s="111">
        <v>12.185951151174528</v>
      </c>
      <c r="F214" s="112">
        <f>(AW214-BT214)/BT214</f>
        <v>0.25925926210000017</v>
      </c>
      <c r="G214" s="113">
        <v>2163</v>
      </c>
      <c r="H214" s="114">
        <v>2878.26</v>
      </c>
      <c r="I214" s="114">
        <f>IF(AH214="NOK",AG214, IF(AH214="EUR", _xlfn.XLOOKUP(C214,'Exchange rates'!$A$3:$A$16,'Exchange rates'!$B$3:$B$16)*AG214,IF(AH214="SEK", _xlfn.XLOOKUP(C214,'Exchange rates'!$A$3:$A$16,'Exchange rates'!$C$3:$C$16)*Dataset!AG214,_xlfn.XLOOKUP(Dataset!C214,'Exchange rates'!$A$3:$A$16,'Exchange rates'!$D$3:$D$16)*Dataset!AG214)))</f>
        <v>120.45249499999998</v>
      </c>
      <c r="J214" s="115">
        <f t="shared" si="7"/>
        <v>0.24635926210000017</v>
      </c>
      <c r="K214" s="112">
        <f>IF(AU214="NORWAY",_xlfn.XLOOKUP(B214,'Oslo OBX Historical Data'!$A$2:$A$3477,'Oslo OBX Historical Data'!$G$2:$G$3477),IF(AU214="FINLAND",_xlfn.XLOOKUP(B214,'OMX Helsinki Historical Data'!$A$2:$A$3479,'OMX Helsinki Historical Data'!$G$2:$G$3479),IF(AU214="DENMARK",_xlfn.XLOOKUP(B214,'OMX Copenhagen All shares Histo'!$A$2:$A$3461,'OMX Copenhagen All shares Histo'!$G$2:$G$3461),_xlfn.XLOOKUP(Dataset!B214,'OMX Stockholm Historical Data'!$A$2:$A$3477,'OMX Stockholm Historical Data'!$G$2:$G$3477))))</f>
        <v>1.29E-2</v>
      </c>
      <c r="L214" s="116">
        <v>0</v>
      </c>
      <c r="M214" s="116">
        <f>IF($AI214=M$1,1,0)</f>
        <v>0</v>
      </c>
      <c r="N214" s="116">
        <f>IF($AI214=N$1,1,0)</f>
        <v>0</v>
      </c>
      <c r="O214" s="116">
        <f>IF($AI214=O$1,1,0)</f>
        <v>0</v>
      </c>
      <c r="P214" s="116">
        <f>IF($AI214=P$1,1,0)</f>
        <v>1</v>
      </c>
      <c r="Q214" s="116">
        <f>IF($AI214=Q$1,1,0)</f>
        <v>0</v>
      </c>
      <c r="R214" s="116">
        <f>IF($AI214=R$1,1,0)</f>
        <v>0</v>
      </c>
      <c r="S214" s="116">
        <f>IF($AI214=S$1,1,0)</f>
        <v>0</v>
      </c>
      <c r="T214" s="39">
        <f>IF($AI214=T$1,1,0)</f>
        <v>0</v>
      </c>
      <c r="AG214" s="2">
        <v>115</v>
      </c>
      <c r="AH214" t="str">
        <f>IF(AU214="NORWAY","NOK",IF(AU214="FINLAND","EUR",IF(AU214="SWEDEN","SEK","DKK")))</f>
        <v>DKK</v>
      </c>
      <c r="AI214" t="s">
        <v>38</v>
      </c>
      <c r="AN214" t="str">
        <f>IF(D214&gt;=0,"1","0")</f>
        <v>0</v>
      </c>
      <c r="AO214" s="5">
        <f>IF(AX214&lt;&gt;"",G214/H214,"")</f>
        <v>0.75149569531591998</v>
      </c>
      <c r="AP214">
        <f>A214-1</f>
        <v>87</v>
      </c>
      <c r="AS214">
        <f>_xlfn.XLOOKUP(C214,'Company age'!$A$2:$A$15,'Company age'!$B$2:$B$15)</f>
        <v>12</v>
      </c>
      <c r="AU214" t="s">
        <v>23</v>
      </c>
      <c r="AW214" s="3">
        <f>BT214*(1+BV214)</f>
        <v>144.81481514150002</v>
      </c>
      <c r="AX214">
        <v>2163</v>
      </c>
      <c r="BH214" s="2">
        <v>11.11111069</v>
      </c>
      <c r="BI214" s="2">
        <v>25.92592621</v>
      </c>
      <c r="BJ214" s="2">
        <v>22.22222137</v>
      </c>
      <c r="BL214" t="s">
        <v>187</v>
      </c>
      <c r="BM214" t="s">
        <v>188</v>
      </c>
      <c r="BN214" t="s">
        <v>23</v>
      </c>
      <c r="BO214" t="s">
        <v>38</v>
      </c>
      <c r="BP214" t="s">
        <v>25</v>
      </c>
      <c r="BQ214" t="s">
        <v>132</v>
      </c>
      <c r="BR214" t="s">
        <v>27</v>
      </c>
      <c r="BS214" s="2">
        <v>2878.26</v>
      </c>
      <c r="BT214" s="2">
        <v>115</v>
      </c>
      <c r="BU214" s="5">
        <f t="shared" si="6"/>
        <v>0.11111110690000001</v>
      </c>
      <c r="BV214" s="5">
        <f t="shared" si="6"/>
        <v>0.2592592621</v>
      </c>
      <c r="BW214" s="5">
        <f t="shared" si="6"/>
        <v>0.2222222137</v>
      </c>
      <c r="BX214" s="2">
        <v>119.6</v>
      </c>
      <c r="BY214" s="2">
        <v>4</v>
      </c>
      <c r="BZ214" s="2">
        <v>117.7</v>
      </c>
      <c r="CA214" s="2">
        <v>40.799999999999997</v>
      </c>
    </row>
    <row r="215" spans="1:79" x14ac:dyDescent="0.15">
      <c r="A215" s="107">
        <v>89</v>
      </c>
      <c r="B215" s="108">
        <v>41460</v>
      </c>
      <c r="C215" s="109">
        <v>2013</v>
      </c>
      <c r="D215" s="110">
        <f>_xlfn.XLOOKUP(AP215,'Sentiment index'!$E$2:$E$169,'Sentiment index'!$A$2:$A$169)</f>
        <v>-0.32054690000000002</v>
      </c>
      <c r="E215" s="111">
        <v>11.647240978153814</v>
      </c>
      <c r="F215" s="112">
        <f>(AW215-BT215)/BT215</f>
        <v>0</v>
      </c>
      <c r="G215" s="113">
        <v>20</v>
      </c>
      <c r="H215" s="114">
        <v>951.95</v>
      </c>
      <c r="I215" s="114">
        <f>IF(AH215="NOK",AG215, IF(AH215="EUR", _xlfn.XLOOKUP(C215,'Exchange rates'!$A$3:$A$16,'Exchange rates'!$B$3:$B$16)*AG215,IF(AH215="SEK", _xlfn.XLOOKUP(C215,'Exchange rates'!$A$3:$A$16,'Exchange rates'!$C$3:$C$16)*Dataset!AG215,_xlfn.XLOOKUP(Dataset!C215,'Exchange rates'!$A$3:$A$16,'Exchange rates'!$D$3:$D$16)*Dataset!AG215)))</f>
        <v>27</v>
      </c>
      <c r="J215" s="115">
        <f t="shared" si="7"/>
        <v>-1.7299999999999999E-2</v>
      </c>
      <c r="K215" s="112">
        <f>IF(AU215="NORWAY",_xlfn.XLOOKUP(B215,'Oslo OBX Historical Data'!$A$2:$A$3477,'Oslo OBX Historical Data'!$G$2:$G$3477),IF(AU215="FINLAND",_xlfn.XLOOKUP(B215,'OMX Helsinki Historical Data'!$A$2:$A$3479,'OMX Helsinki Historical Data'!$G$2:$G$3479),IF(AU215="DENMARK",_xlfn.XLOOKUP(B215,'OMX Copenhagen All shares Histo'!$A$2:$A$3461,'OMX Copenhagen All shares Histo'!$G$2:$G$3461),_xlfn.XLOOKUP(Dataset!B215,'OMX Stockholm Historical Data'!$A$2:$A$3477,'OMX Stockholm Historical Data'!$G$2:$G$3477))))</f>
        <v>1.7299999999999999E-2</v>
      </c>
      <c r="L215" s="116">
        <v>0</v>
      </c>
      <c r="M215" s="116">
        <f>IF($AI215=M$1,1,0)</f>
        <v>0</v>
      </c>
      <c r="N215" s="116">
        <f>IF($AI215=N$1,1,0)</f>
        <v>1</v>
      </c>
      <c r="O215" s="116">
        <f>IF($AI215=O$1,1,0)</f>
        <v>0</v>
      </c>
      <c r="P215" s="116">
        <f>IF($AI215=P$1,1,0)</f>
        <v>0</v>
      </c>
      <c r="Q215" s="116">
        <f>IF($AI215=Q$1,1,0)</f>
        <v>0</v>
      </c>
      <c r="R215" s="116">
        <f>IF($AI215=R$1,1,0)</f>
        <v>0</v>
      </c>
      <c r="S215" s="116">
        <f>IF($AI215=S$1,1,0)</f>
        <v>0</v>
      </c>
      <c r="T215" s="39">
        <f>IF($AI215=T$1,1,0)</f>
        <v>0</v>
      </c>
      <c r="AG215" s="2">
        <v>27</v>
      </c>
      <c r="AH215" t="str">
        <f>IF(AU215="NORWAY","NOK",IF(AU215="FINLAND","EUR",IF(AU215="SWEDEN","SEK","DKK")))</f>
        <v>NOK</v>
      </c>
      <c r="AI215" t="s">
        <v>96</v>
      </c>
      <c r="AN215" t="str">
        <f>IF(D215&gt;=0,"1","0")</f>
        <v>0</v>
      </c>
      <c r="AO215" s="5">
        <f>IF(AX215&lt;&gt;"",G215/H215,"")</f>
        <v>2.1009506801827827E-2</v>
      </c>
      <c r="AP215">
        <f>A215-1</f>
        <v>88</v>
      </c>
      <c r="AS215">
        <f>_xlfn.XLOOKUP(C215,'Company age'!$A$2:$A$15,'Company age'!$B$2:$B$15)</f>
        <v>12</v>
      </c>
      <c r="AU215" t="s">
        <v>44</v>
      </c>
      <c r="AW215" s="3">
        <f>BT215*(1+BV215)</f>
        <v>27</v>
      </c>
      <c r="AX215">
        <v>20</v>
      </c>
      <c r="BH215" s="2">
        <v>6.6666665079999996</v>
      </c>
      <c r="BI215" s="2">
        <v>0</v>
      </c>
      <c r="BJ215" s="2">
        <v>-15.55555534</v>
      </c>
      <c r="BL215" t="s">
        <v>447</v>
      </c>
      <c r="BM215" t="s">
        <v>448</v>
      </c>
      <c r="BN215" t="s">
        <v>44</v>
      </c>
      <c r="BO215" t="s">
        <v>96</v>
      </c>
      <c r="BP215" t="s">
        <v>25</v>
      </c>
      <c r="BQ215" t="s">
        <v>75</v>
      </c>
      <c r="BR215" t="s">
        <v>27</v>
      </c>
      <c r="BS215" s="2">
        <v>951.95</v>
      </c>
      <c r="BT215" s="2">
        <v>27</v>
      </c>
      <c r="BU215" s="5">
        <f t="shared" si="6"/>
        <v>6.6666665079999993E-2</v>
      </c>
      <c r="BV215" s="5">
        <f t="shared" si="6"/>
        <v>0</v>
      </c>
      <c r="BW215" s="5">
        <f t="shared" si="6"/>
        <v>-0.15555555339999999</v>
      </c>
      <c r="BX215" s="2">
        <v>41</v>
      </c>
      <c r="BY215" s="2"/>
      <c r="BZ215" s="2">
        <v>41</v>
      </c>
      <c r="CA215" s="2">
        <v>130.65</v>
      </c>
    </row>
    <row r="216" spans="1:79" x14ac:dyDescent="0.15">
      <c r="A216" s="107">
        <v>90</v>
      </c>
      <c r="B216" s="108">
        <v>41544</v>
      </c>
      <c r="C216" s="109">
        <v>2013</v>
      </c>
      <c r="D216" s="110">
        <f>_xlfn.XLOOKUP(AP216,'Sentiment index'!$E$2:$E$169,'Sentiment index'!$A$2:$A$169)</f>
        <v>-0.30013820000000002</v>
      </c>
      <c r="E216" s="111">
        <v>12.485085128805839</v>
      </c>
      <c r="F216" s="112">
        <f>(AW216-BT216)/BT216</f>
        <v>-1.724137902000001E-2</v>
      </c>
      <c r="G216" s="113">
        <v>2916</v>
      </c>
      <c r="H216" s="111">
        <v>2352</v>
      </c>
      <c r="I216" s="114">
        <f>IF(AH216="NOK",AG216, IF(AH216="EUR", _xlfn.XLOOKUP(C216,'Exchange rates'!$A$3:$A$16,'Exchange rates'!$B$3:$B$16)*AG216,IF(AH216="SEK", _xlfn.XLOOKUP(C216,'Exchange rates'!$A$3:$A$16,'Exchange rates'!$C$3:$C$16)*Dataset!AG216,_xlfn.XLOOKUP(Dataset!C216,'Exchange rates'!$A$3:$A$16,'Exchange rates'!$D$3:$D$16)*Dataset!AG216)))</f>
        <v>42</v>
      </c>
      <c r="J216" s="115">
        <f t="shared" si="7"/>
        <v>-1.654137902000001E-2</v>
      </c>
      <c r="K216" s="112">
        <f>IF(AU216="NORWAY",_xlfn.XLOOKUP(B216,'Oslo OBX Historical Data'!$A$2:$A$3477,'Oslo OBX Historical Data'!$G$2:$G$3477),IF(AU216="FINLAND",_xlfn.XLOOKUP(B216,'OMX Helsinki Historical Data'!$A$2:$A$3479,'OMX Helsinki Historical Data'!$G$2:$G$3479),IF(AU216="DENMARK",_xlfn.XLOOKUP(B216,'OMX Copenhagen All shares Histo'!$A$2:$A$3461,'OMX Copenhagen All shares Histo'!$G$2:$G$3461),_xlfn.XLOOKUP(Dataset!B216,'OMX Stockholm Historical Data'!$A$2:$A$3477,'OMX Stockholm Historical Data'!$G$2:$G$3477))))</f>
        <v>-6.9999999999999999E-4</v>
      </c>
      <c r="L216" s="116">
        <v>0</v>
      </c>
      <c r="M216" s="116">
        <f>IF($AI216=M$1,1,0)</f>
        <v>1</v>
      </c>
      <c r="N216" s="116">
        <f>IF($AI216=N$1,1,0)</f>
        <v>0</v>
      </c>
      <c r="O216" s="116">
        <f>IF($AI216=O$1,1,0)</f>
        <v>0</v>
      </c>
      <c r="P216" s="116">
        <f>IF($AI216=P$1,1,0)</f>
        <v>0</v>
      </c>
      <c r="Q216" s="116">
        <f>IF($AI216=Q$1,1,0)</f>
        <v>0</v>
      </c>
      <c r="R216" s="116">
        <f>IF($AI216=R$1,1,0)</f>
        <v>0</v>
      </c>
      <c r="S216" s="116">
        <f>IF($AI216=S$1,1,0)</f>
        <v>0</v>
      </c>
      <c r="T216" s="39">
        <f>IF($AI216=T$1,1,0)</f>
        <v>0</v>
      </c>
      <c r="AG216" s="4">
        <v>42</v>
      </c>
      <c r="AH216" t="str">
        <f>IF(AU216="NORWAY","NOK",IF(AU216="FINLAND","EUR",IF(AU216="SWEDEN","SEK","DKK")))</f>
        <v>NOK</v>
      </c>
      <c r="AI216" t="s">
        <v>53</v>
      </c>
      <c r="AN216" t="str">
        <f>IF(D216&gt;=0,"1","0")</f>
        <v>0</v>
      </c>
      <c r="AO216" s="5">
        <f>IF(AX216&lt;&gt;"",G216/H216,"")</f>
        <v>1.239795918367347</v>
      </c>
      <c r="AP216">
        <f>A216-1</f>
        <v>89</v>
      </c>
      <c r="AS216">
        <f>_xlfn.XLOOKUP(C216,'Company age'!$A$2:$A$15,'Company age'!$B$2:$B$15)</f>
        <v>12</v>
      </c>
      <c r="AU216" t="s">
        <v>44</v>
      </c>
      <c r="AW216" s="3">
        <f>BT216*(1+BV216)</f>
        <v>41.27586208116</v>
      </c>
      <c r="AX216">
        <v>2916</v>
      </c>
      <c r="BH216" s="2">
        <v>0</v>
      </c>
      <c r="BI216" s="2">
        <v>-1.7241379020000001</v>
      </c>
      <c r="BJ216" s="2">
        <v>-0.34482759239999999</v>
      </c>
      <c r="BL216" t="s">
        <v>235</v>
      </c>
      <c r="BM216" t="s">
        <v>236</v>
      </c>
      <c r="BN216" t="s">
        <v>44</v>
      </c>
      <c r="BO216" t="s">
        <v>53</v>
      </c>
      <c r="BP216" t="s">
        <v>25</v>
      </c>
      <c r="BQ216" t="s">
        <v>46</v>
      </c>
      <c r="BR216" t="s">
        <v>27</v>
      </c>
      <c r="BS216" s="4">
        <v>2352</v>
      </c>
      <c r="BT216" s="4">
        <v>42</v>
      </c>
      <c r="BU216" s="5">
        <f t="shared" si="6"/>
        <v>0</v>
      </c>
      <c r="BV216" s="5">
        <f t="shared" si="6"/>
        <v>-1.7241379019999999E-2</v>
      </c>
      <c r="BW216" s="5">
        <f t="shared" si="6"/>
        <v>-3.448275924E-3</v>
      </c>
      <c r="BX216" s="4">
        <v>22.4</v>
      </c>
      <c r="BY216" s="4">
        <v>-46.568405149999997</v>
      </c>
      <c r="BZ216" s="4">
        <v>22.38</v>
      </c>
      <c r="CA216" s="4">
        <v>200</v>
      </c>
    </row>
    <row r="217" spans="1:79" x14ac:dyDescent="0.15">
      <c r="A217" s="107">
        <v>91</v>
      </c>
      <c r="B217" s="108">
        <v>41561</v>
      </c>
      <c r="C217" s="109">
        <v>2013</v>
      </c>
      <c r="D217" s="110">
        <f>_xlfn.XLOOKUP(AP217,'Sentiment index'!$E$2:$E$169,'Sentiment index'!$A$2:$A$169)</f>
        <v>-0.43278349999999999</v>
      </c>
      <c r="E217" s="111">
        <v>8.6446066335608425</v>
      </c>
      <c r="F217" s="112">
        <f>(AW217-BT217)/BT217</f>
        <v>0.2609457396999999</v>
      </c>
      <c r="G217" s="113">
        <v>6</v>
      </c>
      <c r="H217" s="111">
        <v>219.654</v>
      </c>
      <c r="I217" s="114">
        <f>IF(AH217="NOK",AG217, IF(AH217="EUR", _xlfn.XLOOKUP(C217,'Exchange rates'!$A$3:$A$16,'Exchange rates'!$B$3:$B$16)*AG217,IF(AH217="SEK", _xlfn.XLOOKUP(C217,'Exchange rates'!$A$3:$A$16,'Exchange rates'!$C$3:$C$16)*Dataset!AG217,_xlfn.XLOOKUP(Dataset!C217,'Exchange rates'!$A$3:$A$16,'Exchange rates'!$D$3:$D$16)*Dataset!AG217)))</f>
        <v>80.473869100000002</v>
      </c>
      <c r="J217" s="115">
        <f t="shared" si="7"/>
        <v>0.26424573969999993</v>
      </c>
      <c r="K217" s="112">
        <f>IF(AU217="NORWAY",_xlfn.XLOOKUP(B217,'Oslo OBX Historical Data'!$A$2:$A$3477,'Oslo OBX Historical Data'!$G$2:$G$3477),IF(AU217="FINLAND",_xlfn.XLOOKUP(B217,'OMX Helsinki Historical Data'!$A$2:$A$3479,'OMX Helsinki Historical Data'!$G$2:$G$3479),IF(AU217="DENMARK",_xlfn.XLOOKUP(B217,'OMX Copenhagen All shares Histo'!$A$2:$A$3461,'OMX Copenhagen All shares Histo'!$G$2:$G$3461),_xlfn.XLOOKUP(Dataset!B217,'OMX Stockholm Historical Data'!$A$2:$A$3477,'OMX Stockholm Historical Data'!$G$2:$G$3477))))</f>
        <v>-3.3E-3</v>
      </c>
      <c r="L217" s="116">
        <v>0</v>
      </c>
      <c r="M217" s="116">
        <f>IF($AI217=M$1,1,0)</f>
        <v>0</v>
      </c>
      <c r="N217" s="116">
        <f>IF($AI217=N$1,1,0)</f>
        <v>0</v>
      </c>
      <c r="O217" s="116">
        <f>IF($AI217=O$1,1,0)</f>
        <v>1</v>
      </c>
      <c r="P217" s="116">
        <f>IF($AI217=P$1,1,0)</f>
        <v>0</v>
      </c>
      <c r="Q217" s="116">
        <f>IF($AI217=Q$1,1,0)</f>
        <v>0</v>
      </c>
      <c r="R217" s="116">
        <f>IF($AI217=R$1,1,0)</f>
        <v>0</v>
      </c>
      <c r="S217" s="116">
        <f>IF($AI217=S$1,1,0)</f>
        <v>0</v>
      </c>
      <c r="T217" s="39">
        <f>IF($AI217=T$1,1,0)</f>
        <v>0</v>
      </c>
      <c r="AG217" s="4">
        <v>10.3</v>
      </c>
      <c r="AH217" t="str">
        <f>IF(AU217="NORWAY","NOK",IF(AU217="FINLAND","EUR",IF(AU217="SWEDEN","SEK","DKK")))</f>
        <v>EUR</v>
      </c>
      <c r="AI217" t="s">
        <v>45</v>
      </c>
      <c r="AN217" t="str">
        <f>IF(D217&gt;=0,"1","0")</f>
        <v>0</v>
      </c>
      <c r="AO217" s="5">
        <f>IF(AX217&lt;&gt;"",G217/H217,"")</f>
        <v>2.7315687399273404E-2</v>
      </c>
      <c r="AP217">
        <f>A217-1</f>
        <v>90</v>
      </c>
      <c r="AS217">
        <f>_xlfn.XLOOKUP(C217,'Company age'!$A$2:$A$15,'Company age'!$B$2:$B$15)</f>
        <v>12</v>
      </c>
      <c r="AU217" t="s">
        <v>64</v>
      </c>
      <c r="AW217" s="3">
        <f>BT217*(1+BV217)</f>
        <v>12.98774111891</v>
      </c>
      <c r="AX217">
        <v>6</v>
      </c>
      <c r="BH217" s="2">
        <v>0.26269969339999999</v>
      </c>
      <c r="BI217" s="2">
        <v>26.094573969999999</v>
      </c>
      <c r="BJ217" s="2">
        <v>6.8301253319999997</v>
      </c>
      <c r="BL217" t="s">
        <v>998</v>
      </c>
      <c r="BM217" t="s">
        <v>999</v>
      </c>
      <c r="BN217" t="s">
        <v>64</v>
      </c>
      <c r="BO217" t="s">
        <v>45</v>
      </c>
      <c r="BP217" t="s">
        <v>1000</v>
      </c>
      <c r="BQ217" t="s">
        <v>54</v>
      </c>
      <c r="BR217" t="s">
        <v>27</v>
      </c>
      <c r="BS217" s="4">
        <v>219.654</v>
      </c>
      <c r="BT217" s="4">
        <v>10.3</v>
      </c>
      <c r="BU217" s="5">
        <f t="shared" si="6"/>
        <v>2.6269969340000001E-3</v>
      </c>
      <c r="BV217" s="5">
        <f t="shared" si="6"/>
        <v>0.26094573970000001</v>
      </c>
      <c r="BW217" s="5">
        <f t="shared" si="6"/>
        <v>6.8301253319999991E-2</v>
      </c>
      <c r="BX217" s="4">
        <v>3.25</v>
      </c>
      <c r="BY217" s="4">
        <v>-68.446601869999995</v>
      </c>
      <c r="BZ217" s="4">
        <v>3.33</v>
      </c>
      <c r="CA217" s="4">
        <v>4.3143000000000002</v>
      </c>
    </row>
    <row r="218" spans="1:79" x14ac:dyDescent="0.15">
      <c r="A218" s="107">
        <v>91</v>
      </c>
      <c r="B218" s="108">
        <v>41572</v>
      </c>
      <c r="C218" s="109">
        <v>2013</v>
      </c>
      <c r="D218" s="110">
        <f>_xlfn.XLOOKUP(AP218,'Sentiment index'!$E$2:$E$169,'Sentiment index'!$A$2:$A$169)</f>
        <v>-0.43278349999999999</v>
      </c>
      <c r="E218" s="111">
        <v>13.845532539969746</v>
      </c>
      <c r="F218" s="112">
        <f>(AW218-BT218)/BT218</f>
        <v>-7.8947371239999949E-3</v>
      </c>
      <c r="G218" s="113">
        <v>1700</v>
      </c>
      <c r="H218" s="111">
        <v>800</v>
      </c>
      <c r="I218" s="114">
        <f>IF(AH218="NOK",AG218, IF(AH218="EUR", _xlfn.XLOOKUP(C218,'Exchange rates'!$A$3:$A$16,'Exchange rates'!$B$3:$B$16)*AG218,IF(AH218="SEK", _xlfn.XLOOKUP(C218,'Exchange rates'!$A$3:$A$16,'Exchange rates'!$C$3:$C$16)*Dataset!AG218,_xlfn.XLOOKUP(Dataset!C218,'Exchange rates'!$A$3:$A$16,'Exchange rates'!$D$3:$D$16)*Dataset!AG218)))</f>
        <v>20</v>
      </c>
      <c r="J218" s="115">
        <f t="shared" si="7"/>
        <v>-1.9394737123999993E-2</v>
      </c>
      <c r="K218" s="112">
        <f>IF(AU218="NORWAY",_xlfn.XLOOKUP(B218,'Oslo OBX Historical Data'!$A$2:$A$3477,'Oslo OBX Historical Data'!$G$2:$G$3477),IF(AU218="FINLAND",_xlfn.XLOOKUP(B218,'OMX Helsinki Historical Data'!$A$2:$A$3479,'OMX Helsinki Historical Data'!$G$2:$G$3479),IF(AU218="DENMARK",_xlfn.XLOOKUP(B218,'OMX Copenhagen All shares Histo'!$A$2:$A$3461,'OMX Copenhagen All shares Histo'!$G$2:$G$3461),_xlfn.XLOOKUP(Dataset!B218,'OMX Stockholm Historical Data'!$A$2:$A$3477,'OMX Stockholm Historical Data'!$G$2:$G$3477))))</f>
        <v>1.15E-2</v>
      </c>
      <c r="L218" s="116">
        <v>0</v>
      </c>
      <c r="M218" s="116">
        <f>IF($AI218=M$1,1,0)</f>
        <v>1</v>
      </c>
      <c r="N218" s="116">
        <f>IF($AI218=N$1,1,0)</f>
        <v>0</v>
      </c>
      <c r="O218" s="116">
        <f>IF($AI218=O$1,1,0)</f>
        <v>0</v>
      </c>
      <c r="P218" s="116">
        <f>IF($AI218=P$1,1,0)</f>
        <v>0</v>
      </c>
      <c r="Q218" s="116">
        <f>IF($AI218=Q$1,1,0)</f>
        <v>0</v>
      </c>
      <c r="R218" s="116">
        <f>IF($AI218=R$1,1,0)</f>
        <v>0</v>
      </c>
      <c r="S218" s="116">
        <f>IF($AI218=S$1,1,0)</f>
        <v>0</v>
      </c>
      <c r="T218" s="39">
        <f>IF($AI218=T$1,1,0)</f>
        <v>0</v>
      </c>
      <c r="AG218" s="4">
        <v>20</v>
      </c>
      <c r="AH218" t="str">
        <f>IF(AU218="NORWAY","NOK",IF(AU218="FINLAND","EUR",IF(AU218="SWEDEN","SEK","DKK")))</f>
        <v>NOK</v>
      </c>
      <c r="AI218" t="s">
        <v>53</v>
      </c>
      <c r="AN218" t="str">
        <f>IF(D218&gt;=0,"1","0")</f>
        <v>0</v>
      </c>
      <c r="AO218" s="5">
        <f>IF(AX218&lt;&gt;"",G218/H218,"")</f>
        <v>2.125</v>
      </c>
      <c r="AP218">
        <f>A218-1</f>
        <v>90</v>
      </c>
      <c r="AS218">
        <f>_xlfn.XLOOKUP(C218,'Company age'!$A$2:$A$15,'Company age'!$B$2:$B$15)</f>
        <v>12</v>
      </c>
      <c r="AU218" t="s">
        <v>44</v>
      </c>
      <c r="AW218" s="3">
        <f>BT218*(1+BV218)</f>
        <v>19.84210525752</v>
      </c>
      <c r="AX218">
        <v>1700</v>
      </c>
      <c r="BH218" s="2">
        <v>0</v>
      </c>
      <c r="BI218" s="2">
        <v>-0.78947371239999997</v>
      </c>
      <c r="BJ218" s="2">
        <v>-3.9473683830000001</v>
      </c>
      <c r="BL218" t="s">
        <v>510</v>
      </c>
      <c r="BM218" t="s">
        <v>511</v>
      </c>
      <c r="BN218" t="s">
        <v>44</v>
      </c>
      <c r="BO218" t="s">
        <v>53</v>
      </c>
      <c r="BP218" t="s">
        <v>25</v>
      </c>
      <c r="BQ218" t="s">
        <v>54</v>
      </c>
      <c r="BR218" t="s">
        <v>27</v>
      </c>
      <c r="BS218" s="4">
        <v>800</v>
      </c>
      <c r="BT218" s="4">
        <v>20</v>
      </c>
      <c r="BU218" s="5">
        <f t="shared" si="6"/>
        <v>0</v>
      </c>
      <c r="BV218" s="5">
        <f t="shared" si="6"/>
        <v>-7.8947371240000001E-3</v>
      </c>
      <c r="BW218" s="5">
        <f t="shared" si="6"/>
        <v>-3.9473683830000002E-2</v>
      </c>
      <c r="BX218" s="4"/>
      <c r="BY218" s="4"/>
      <c r="BZ218" s="4"/>
      <c r="CA218" s="4">
        <v>40</v>
      </c>
    </row>
    <row r="219" spans="1:79" x14ac:dyDescent="0.15">
      <c r="A219" s="107">
        <v>91</v>
      </c>
      <c r="B219" s="108">
        <v>41572</v>
      </c>
      <c r="C219" s="109">
        <v>2013</v>
      </c>
      <c r="D219" s="110">
        <f>_xlfn.XLOOKUP(AP219,'Sentiment index'!$E$2:$E$169,'Sentiment index'!$A$2:$A$169)</f>
        <v>-0.43278349999999999</v>
      </c>
      <c r="E219" s="111">
        <v>13.063831580932064</v>
      </c>
      <c r="F219" s="112">
        <f>(AW219-BT219)/BT219</f>
        <v>9.7872343059999992E-2</v>
      </c>
      <c r="G219" s="113">
        <v>101</v>
      </c>
      <c r="H219" s="111">
        <v>709.28399999999999</v>
      </c>
      <c r="I219" s="114">
        <f>IF(AH219="NOK",AG219, IF(AH219="EUR", _xlfn.XLOOKUP(C219,'Exchange rates'!$A$3:$A$16,'Exchange rates'!$B$3:$B$16)*AG219,IF(AH219="SEK", _xlfn.XLOOKUP(C219,'Exchange rates'!$A$3:$A$16,'Exchange rates'!$C$3:$C$16)*Dataset!AG219,_xlfn.XLOOKUP(Dataset!C219,'Exchange rates'!$A$3:$A$16,'Exchange rates'!$D$3:$D$16)*Dataset!AG219)))</f>
        <v>12</v>
      </c>
      <c r="J219" s="115">
        <f t="shared" si="7"/>
        <v>8.6372343059999995E-2</v>
      </c>
      <c r="K219" s="112">
        <f>IF(AU219="NORWAY",_xlfn.XLOOKUP(B219,'Oslo OBX Historical Data'!$A$2:$A$3477,'Oslo OBX Historical Data'!$G$2:$G$3477),IF(AU219="FINLAND",_xlfn.XLOOKUP(B219,'OMX Helsinki Historical Data'!$A$2:$A$3479,'OMX Helsinki Historical Data'!$G$2:$G$3479),IF(AU219="DENMARK",_xlfn.XLOOKUP(B219,'OMX Copenhagen All shares Histo'!$A$2:$A$3461,'OMX Copenhagen All shares Histo'!$G$2:$G$3461),_xlfn.XLOOKUP(Dataset!B219,'OMX Stockholm Historical Data'!$A$2:$A$3477,'OMX Stockholm Historical Data'!$G$2:$G$3477))))</f>
        <v>1.15E-2</v>
      </c>
      <c r="L219" s="116">
        <v>0</v>
      </c>
      <c r="M219" s="116">
        <f>IF($AI219=M$1,1,0)</f>
        <v>0</v>
      </c>
      <c r="N219" s="116">
        <f>IF($AI219=N$1,1,0)</f>
        <v>1</v>
      </c>
      <c r="O219" s="116">
        <f>IF($AI219=O$1,1,0)</f>
        <v>0</v>
      </c>
      <c r="P219" s="116">
        <f>IF($AI219=P$1,1,0)</f>
        <v>0</v>
      </c>
      <c r="Q219" s="116">
        <f>IF($AI219=Q$1,1,0)</f>
        <v>0</v>
      </c>
      <c r="R219" s="116">
        <f>IF($AI219=R$1,1,0)</f>
        <v>0</v>
      </c>
      <c r="S219" s="116">
        <f>IF($AI219=S$1,1,0)</f>
        <v>0</v>
      </c>
      <c r="T219" s="39">
        <f>IF($AI219=T$1,1,0)</f>
        <v>0</v>
      </c>
      <c r="AG219" s="4">
        <v>12</v>
      </c>
      <c r="AH219" t="str">
        <f>IF(AU219="NORWAY","NOK",IF(AU219="FINLAND","EUR",IF(AU219="SWEDEN","SEK","DKK")))</f>
        <v>NOK</v>
      </c>
      <c r="AI219" t="s">
        <v>96</v>
      </c>
      <c r="AN219" t="str">
        <f>IF(D219&gt;=0,"1","0")</f>
        <v>0</v>
      </c>
      <c r="AO219" s="5">
        <f>IF(AX219&lt;&gt;"",G219/H219,"")</f>
        <v>0.14239712160432211</v>
      </c>
      <c r="AP219">
        <f>A219-1</f>
        <v>90</v>
      </c>
      <c r="AS219">
        <f>_xlfn.XLOOKUP(C219,'Company age'!$A$2:$A$15,'Company age'!$B$2:$B$15)</f>
        <v>12</v>
      </c>
      <c r="AU219" t="s">
        <v>44</v>
      </c>
      <c r="AW219" s="3">
        <f>BT219*(1+BV219)</f>
        <v>13.17446811672</v>
      </c>
      <c r="AX219">
        <v>101</v>
      </c>
      <c r="BH219" s="2">
        <v>8.5106382370000002</v>
      </c>
      <c r="BI219" s="2">
        <v>9.7872343060000002</v>
      </c>
      <c r="BJ219" s="2">
        <v>6.7234044080000004</v>
      </c>
      <c r="BL219" t="s">
        <v>561</v>
      </c>
      <c r="BM219" t="s">
        <v>562</v>
      </c>
      <c r="BN219" t="s">
        <v>44</v>
      </c>
      <c r="BO219" t="s">
        <v>96</v>
      </c>
      <c r="BP219" t="s">
        <v>25</v>
      </c>
      <c r="BQ219" t="s">
        <v>75</v>
      </c>
      <c r="BR219" t="s">
        <v>27</v>
      </c>
      <c r="BS219" s="4">
        <v>709.28399999999999</v>
      </c>
      <c r="BT219" s="4">
        <v>12</v>
      </c>
      <c r="BU219" s="5">
        <f t="shared" si="6"/>
        <v>8.5106382369999997E-2</v>
      </c>
      <c r="BV219" s="5">
        <f t="shared" si="6"/>
        <v>9.7872343060000005E-2</v>
      </c>
      <c r="BW219" s="5">
        <f t="shared" si="6"/>
        <v>6.7234044079999999E-2</v>
      </c>
      <c r="BX219" s="4"/>
      <c r="BY219" s="4"/>
      <c r="BZ219" s="4"/>
      <c r="CA219" s="4">
        <v>159.691</v>
      </c>
    </row>
    <row r="220" spans="1:79" x14ac:dyDescent="0.15">
      <c r="A220" s="107">
        <v>92</v>
      </c>
      <c r="B220" s="108">
        <v>41606</v>
      </c>
      <c r="C220" s="109">
        <v>2013</v>
      </c>
      <c r="D220" s="110">
        <f>_xlfn.XLOOKUP(AP220,'Sentiment index'!$E$2:$E$169,'Sentiment index'!$A$2:$A$169)</f>
        <v>-0.29892170000000001</v>
      </c>
      <c r="E220" s="111">
        <v>15.274022907705161</v>
      </c>
      <c r="F220" s="112">
        <f>(AW220-BT220)/BT220</f>
        <v>-0.14000000000000004</v>
      </c>
      <c r="G220" s="113">
        <v>1636</v>
      </c>
      <c r="H220" s="111">
        <v>132.71600000000001</v>
      </c>
      <c r="I220" s="114">
        <f>IF(AH220="NOK",AG220, IF(AH220="EUR", _xlfn.XLOOKUP(C220,'Exchange rates'!$A$3:$A$16,'Exchange rates'!$B$3:$B$16)*AG220,IF(AH220="SEK", _xlfn.XLOOKUP(C220,'Exchange rates'!$A$3:$A$16,'Exchange rates'!$C$3:$C$16)*Dataset!AG220,_xlfn.XLOOKUP(Dataset!C220,'Exchange rates'!$A$3:$A$16,'Exchange rates'!$D$3:$D$16)*Dataset!AG220)))</f>
        <v>35.9397862</v>
      </c>
      <c r="J220" s="115">
        <f t="shared" si="7"/>
        <v>-0.14500000000000005</v>
      </c>
      <c r="K220" s="112">
        <f>IF(AU220="NORWAY",_xlfn.XLOOKUP(B220,'Oslo OBX Historical Data'!$A$2:$A$3477,'Oslo OBX Historical Data'!$G$2:$G$3477),IF(AU220="FINLAND",_xlfn.XLOOKUP(B220,'OMX Helsinki Historical Data'!$A$2:$A$3479,'OMX Helsinki Historical Data'!$G$2:$G$3479),IF(AU220="DENMARK",_xlfn.XLOOKUP(B220,'OMX Copenhagen All shares Histo'!$A$2:$A$3461,'OMX Copenhagen All shares Histo'!$G$2:$G$3461),_xlfn.XLOOKUP(Dataset!B220,'OMX Stockholm Historical Data'!$A$2:$A$3477,'OMX Stockholm Historical Data'!$G$2:$G$3477))))</f>
        <v>5.0000000000000001E-3</v>
      </c>
      <c r="L220" s="116">
        <v>0</v>
      </c>
      <c r="M220" s="116">
        <f>IF($AI220=M$1,1,0)</f>
        <v>0</v>
      </c>
      <c r="N220" s="116">
        <f>IF($AI220=N$1,1,0)</f>
        <v>0</v>
      </c>
      <c r="O220" s="116">
        <f>IF($AI220=O$1,1,0)</f>
        <v>0</v>
      </c>
      <c r="P220" s="116">
        <f>IF($AI220=P$1,1,0)</f>
        <v>1</v>
      </c>
      <c r="Q220" s="116">
        <f>IF($AI220=Q$1,1,0)</f>
        <v>0</v>
      </c>
      <c r="R220" s="116">
        <f>IF($AI220=R$1,1,0)</f>
        <v>0</v>
      </c>
      <c r="S220" s="116">
        <f>IF($AI220=S$1,1,0)</f>
        <v>0</v>
      </c>
      <c r="T220" s="39">
        <f>IF($AI220=T$1,1,0)</f>
        <v>0</v>
      </c>
      <c r="AG220" s="4">
        <v>4.5999999999999996</v>
      </c>
      <c r="AH220" t="str">
        <f>IF(AU220="NORWAY","NOK",IF(AU220="FINLAND","EUR",IF(AU220="SWEDEN","SEK","DKK")))</f>
        <v>EUR</v>
      </c>
      <c r="AI220" t="s">
        <v>38</v>
      </c>
      <c r="AN220" t="str">
        <f>IF(D220&gt;=0,"1","0")</f>
        <v>0</v>
      </c>
      <c r="AO220" s="5">
        <f>IF(AX220&lt;&gt;"",G220/H220,"")</f>
        <v>12.327074354260224</v>
      </c>
      <c r="AP220">
        <f>A220-1</f>
        <v>91</v>
      </c>
      <c r="AS220">
        <f>_xlfn.XLOOKUP(C220,'Company age'!$A$2:$A$15,'Company age'!$B$2:$B$15)</f>
        <v>12</v>
      </c>
      <c r="AU220" t="s">
        <v>64</v>
      </c>
      <c r="AW220" s="3">
        <f>BT220*(1+BV220)</f>
        <v>3.9559999999999995</v>
      </c>
      <c r="AX220">
        <v>1636</v>
      </c>
      <c r="BH220" s="2">
        <v>0</v>
      </c>
      <c r="BI220" s="2">
        <v>-14</v>
      </c>
      <c r="BJ220" s="2">
        <v>-10.399999619999999</v>
      </c>
      <c r="BL220" t="s">
        <v>1170</v>
      </c>
      <c r="BM220" t="s">
        <v>1171</v>
      </c>
      <c r="BN220" t="s">
        <v>64</v>
      </c>
      <c r="BO220" t="s">
        <v>38</v>
      </c>
      <c r="BP220" t="s">
        <v>25</v>
      </c>
      <c r="BQ220" t="s">
        <v>1066</v>
      </c>
      <c r="BR220" t="s">
        <v>27</v>
      </c>
      <c r="BS220" s="4">
        <v>132.71600000000001</v>
      </c>
      <c r="BT220" s="4">
        <v>4.5999999999999996</v>
      </c>
      <c r="BU220" s="5">
        <f t="shared" si="6"/>
        <v>0</v>
      </c>
      <c r="BV220" s="5">
        <f t="shared" si="6"/>
        <v>-0.14000000000000001</v>
      </c>
      <c r="BW220" s="5">
        <f t="shared" si="6"/>
        <v>-0.10399999619999999</v>
      </c>
      <c r="BX220" s="4">
        <v>7.74</v>
      </c>
      <c r="BY220" s="4">
        <v>68.260871890000004</v>
      </c>
      <c r="BZ220" s="4">
        <v>7.8</v>
      </c>
      <c r="CA220" s="4">
        <v>14.25</v>
      </c>
    </row>
    <row r="221" spans="1:79" x14ac:dyDescent="0.15">
      <c r="A221" s="107">
        <v>93</v>
      </c>
      <c r="B221" s="108">
        <v>41614</v>
      </c>
      <c r="C221" s="109">
        <v>2013</v>
      </c>
      <c r="D221" s="110">
        <f>_xlfn.XLOOKUP(AP221,'Sentiment index'!$E$2:$E$169,'Sentiment index'!$A$2:$A$169)</f>
        <v>-0.31298409999999999</v>
      </c>
      <c r="E221" s="111">
        <v>13.098437711099413</v>
      </c>
      <c r="F221" s="112">
        <f>(AW221-BT221)/BT221</f>
        <v>0.10144926069999996</v>
      </c>
      <c r="G221" s="113">
        <v>77</v>
      </c>
      <c r="H221" s="111">
        <v>139.19999999999999</v>
      </c>
      <c r="I221" s="114">
        <f>IF(AH221="NOK",AG221, IF(AH221="EUR", _xlfn.XLOOKUP(C221,'Exchange rates'!$A$3:$A$16,'Exchange rates'!$B$3:$B$16)*AG221,IF(AH221="SEK", _xlfn.XLOOKUP(C221,'Exchange rates'!$A$3:$A$16,'Exchange rates'!$C$3:$C$16)*Dataset!AG221,_xlfn.XLOOKUP(Dataset!C221,'Exchange rates'!$A$3:$A$16,'Exchange rates'!$D$3:$D$16)*Dataset!AG221)))</f>
        <v>60.749953999999995</v>
      </c>
      <c r="J221" s="115">
        <f t="shared" si="7"/>
        <v>0.10094926069999996</v>
      </c>
      <c r="K221" s="112">
        <f>IF(AU221="NORWAY",_xlfn.XLOOKUP(B221,'Oslo OBX Historical Data'!$A$2:$A$3477,'Oslo OBX Historical Data'!$G$2:$G$3477),IF(AU221="FINLAND",_xlfn.XLOOKUP(B221,'OMX Helsinki Historical Data'!$A$2:$A$3479,'OMX Helsinki Historical Data'!$G$2:$G$3479),IF(AU221="DENMARK",_xlfn.XLOOKUP(B221,'OMX Copenhagen All shares Histo'!$A$2:$A$3461,'OMX Copenhagen All shares Histo'!$G$2:$G$3461),_xlfn.XLOOKUP(Dataset!B221,'OMX Stockholm Historical Data'!$A$2:$A$3477,'OMX Stockholm Historical Data'!$G$2:$G$3477))))</f>
        <v>5.0000000000000001E-4</v>
      </c>
      <c r="L221" s="116">
        <v>0</v>
      </c>
      <c r="M221" s="116">
        <f>IF($AI221=M$1,1,0)</f>
        <v>0</v>
      </c>
      <c r="N221" s="116">
        <f>IF($AI221=N$1,1,0)</f>
        <v>0</v>
      </c>
      <c r="O221" s="116">
        <f>IF($AI221=O$1,1,0)</f>
        <v>0</v>
      </c>
      <c r="P221" s="116">
        <f>IF($AI221=P$1,1,0)</f>
        <v>0</v>
      </c>
      <c r="Q221" s="116">
        <f>IF($AI221=Q$1,1,0)</f>
        <v>0</v>
      </c>
      <c r="R221" s="116">
        <f>IF($AI221=R$1,1,0)</f>
        <v>0</v>
      </c>
      <c r="S221" s="116">
        <f>IF($AI221=S$1,1,0)</f>
        <v>1</v>
      </c>
      <c r="T221" s="39">
        <f>IF($AI221=T$1,1,0)</f>
        <v>0</v>
      </c>
      <c r="AG221" s="4">
        <v>58</v>
      </c>
      <c r="AH221" t="str">
        <f>IF(AU221="NORWAY","NOK",IF(AU221="FINLAND","EUR",IF(AU221="SWEDEN","SEK","DKK")))</f>
        <v>DKK</v>
      </c>
      <c r="AI221" t="s">
        <v>81</v>
      </c>
      <c r="AN221" t="str">
        <f>IF(D221&gt;=0,"1","0")</f>
        <v>0</v>
      </c>
      <c r="AO221" s="5">
        <f>IF(AX221&lt;&gt;"",G221/H221,"")</f>
        <v>0.55316091954022995</v>
      </c>
      <c r="AP221">
        <f>A221-1</f>
        <v>92</v>
      </c>
      <c r="AS221">
        <f>_xlfn.XLOOKUP(C221,'Company age'!$A$2:$A$15,'Company age'!$B$2:$B$15)</f>
        <v>12</v>
      </c>
      <c r="AU221" t="s">
        <v>23</v>
      </c>
      <c r="AW221" s="3">
        <f>BT221*(1+BV221)</f>
        <v>63.884057120599998</v>
      </c>
      <c r="AX221">
        <v>77</v>
      </c>
      <c r="BH221" s="2">
        <v>10.14492607</v>
      </c>
      <c r="BI221" s="2">
        <v>10.14492607</v>
      </c>
      <c r="BJ221" s="2">
        <v>22.463766100000001</v>
      </c>
      <c r="BL221" t="s">
        <v>1146</v>
      </c>
      <c r="BM221" t="s">
        <v>1147</v>
      </c>
      <c r="BN221" t="s">
        <v>23</v>
      </c>
      <c r="BO221" t="s">
        <v>81</v>
      </c>
      <c r="BP221" t="s">
        <v>25</v>
      </c>
      <c r="BQ221" t="s">
        <v>75</v>
      </c>
      <c r="BR221" t="s">
        <v>27</v>
      </c>
      <c r="BS221" s="4">
        <v>139.19999999999999</v>
      </c>
      <c r="BT221" s="4">
        <v>58</v>
      </c>
      <c r="BU221" s="5">
        <f t="shared" si="6"/>
        <v>0.1014492607</v>
      </c>
      <c r="BV221" s="5">
        <f t="shared" si="6"/>
        <v>0.1014492607</v>
      </c>
      <c r="BW221" s="5">
        <f t="shared" si="6"/>
        <v>0.22463766100000002</v>
      </c>
      <c r="BX221" s="4">
        <v>12.02</v>
      </c>
      <c r="BY221" s="4">
        <v>-17.103448870000001</v>
      </c>
      <c r="BZ221" s="4">
        <v>12</v>
      </c>
      <c r="CA221" s="4">
        <v>5.8128500000000001</v>
      </c>
    </row>
    <row r="222" spans="1:79" x14ac:dyDescent="0.15">
      <c r="A222" s="107">
        <v>93</v>
      </c>
      <c r="B222" s="108">
        <v>41618</v>
      </c>
      <c r="C222" s="109">
        <v>2013</v>
      </c>
      <c r="D222" s="110">
        <f>_xlfn.XLOOKUP(AP222,'Sentiment index'!$E$2:$E$169,'Sentiment index'!$A$2:$A$169)</f>
        <v>-0.31298409999999999</v>
      </c>
      <c r="E222" s="111">
        <v>11.536680344183264</v>
      </c>
      <c r="F222" s="112">
        <f>(AW222-BT222)/BT222</f>
        <v>0.42999999999999983</v>
      </c>
      <c r="G222" s="113">
        <v>6149</v>
      </c>
      <c r="H222" s="111">
        <v>3397.39</v>
      </c>
      <c r="I222" s="114">
        <f>IF(AH222="NOK",AG222, IF(AH222="EUR", _xlfn.XLOOKUP(C222,'Exchange rates'!$A$3:$A$16,'Exchange rates'!$B$3:$B$16)*AG222,IF(AH222="SEK", _xlfn.XLOOKUP(C222,'Exchange rates'!$A$3:$A$16,'Exchange rates'!$C$3:$C$16)*Dataset!AG222,_xlfn.XLOOKUP(Dataset!C222,'Exchange rates'!$A$3:$A$16,'Exchange rates'!$D$3:$D$16)*Dataset!AG222)))</f>
        <v>476.59281700000003</v>
      </c>
      <c r="J222" s="115">
        <f t="shared" si="7"/>
        <v>0.42099999999999982</v>
      </c>
      <c r="K222" s="112">
        <f>IF(AU222="NORWAY",_xlfn.XLOOKUP(B222,'Oslo OBX Historical Data'!$A$2:$A$3477,'Oslo OBX Historical Data'!$G$2:$G$3477),IF(AU222="FINLAND",_xlfn.XLOOKUP(B222,'OMX Helsinki Historical Data'!$A$2:$A$3479,'OMX Helsinki Historical Data'!$G$2:$G$3479),IF(AU222="DENMARK",_xlfn.XLOOKUP(B222,'OMX Copenhagen All shares Histo'!$A$2:$A$3461,'OMX Copenhagen All shares Histo'!$G$2:$G$3461),_xlfn.XLOOKUP(Dataset!B222,'OMX Stockholm Historical Data'!$A$2:$A$3477,'OMX Stockholm Historical Data'!$G$2:$G$3477))))</f>
        <v>8.9999999999999993E-3</v>
      </c>
      <c r="L222" s="116">
        <v>0</v>
      </c>
      <c r="M222" s="116">
        <f>IF($AI222=M$1,1,0)</f>
        <v>0</v>
      </c>
      <c r="N222" s="116">
        <f>IF($AI222=N$1,1,0)</f>
        <v>1</v>
      </c>
      <c r="O222" s="116">
        <f>IF($AI222=O$1,1,0)</f>
        <v>0</v>
      </c>
      <c r="P222" s="116">
        <f>IF($AI222=P$1,1,0)</f>
        <v>0</v>
      </c>
      <c r="Q222" s="116">
        <f>IF($AI222=Q$1,1,0)</f>
        <v>0</v>
      </c>
      <c r="R222" s="116">
        <f>IF($AI222=R$1,1,0)</f>
        <v>0</v>
      </c>
      <c r="S222" s="116">
        <f>IF($AI222=S$1,1,0)</f>
        <v>0</v>
      </c>
      <c r="T222" s="39">
        <f>IF($AI222=T$1,1,0)</f>
        <v>0</v>
      </c>
      <c r="AG222" s="4">
        <v>61</v>
      </c>
      <c r="AH222" t="str">
        <f>IF(AU222="NORWAY","NOK",IF(AU222="FINLAND","EUR",IF(AU222="SWEDEN","SEK","DKK")))</f>
        <v>EUR</v>
      </c>
      <c r="AI222" t="s">
        <v>96</v>
      </c>
      <c r="AN222" t="str">
        <f>IF(D222&gt;=0,"1","0")</f>
        <v>0</v>
      </c>
      <c r="AO222" s="5">
        <f>IF(AX222&lt;&gt;"",G222/H222,"")</f>
        <v>1.8099187906010203</v>
      </c>
      <c r="AP222">
        <f>A222-1</f>
        <v>92</v>
      </c>
      <c r="AS222">
        <f>_xlfn.XLOOKUP(C222,'Company age'!$A$2:$A$15,'Company age'!$B$2:$B$15)</f>
        <v>12</v>
      </c>
      <c r="AU222" t="s">
        <v>64</v>
      </c>
      <c r="AW222" s="3">
        <f>BT222*(1+BV222)</f>
        <v>87.22999999999999</v>
      </c>
      <c r="AX222">
        <v>6149</v>
      </c>
      <c r="BH222" s="2">
        <v>45</v>
      </c>
      <c r="BI222" s="2">
        <v>43</v>
      </c>
      <c r="BJ222" s="2">
        <v>22.5</v>
      </c>
      <c r="BL222" t="s">
        <v>159</v>
      </c>
      <c r="BM222" t="s">
        <v>160</v>
      </c>
      <c r="BN222" t="s">
        <v>64</v>
      </c>
      <c r="BO222" t="s">
        <v>96</v>
      </c>
      <c r="BP222" t="s">
        <v>25</v>
      </c>
      <c r="BQ222" t="s">
        <v>132</v>
      </c>
      <c r="BR222" t="s">
        <v>27</v>
      </c>
      <c r="BS222" s="4">
        <v>3397.39</v>
      </c>
      <c r="BT222" s="4">
        <v>61</v>
      </c>
      <c r="BU222" s="5">
        <f t="shared" si="6"/>
        <v>0.45</v>
      </c>
      <c r="BV222" s="5">
        <f t="shared" si="6"/>
        <v>0.43</v>
      </c>
      <c r="BW222" s="5">
        <f t="shared" si="6"/>
        <v>0.22500000000000001</v>
      </c>
      <c r="BX222" s="4"/>
      <c r="BY222" s="4"/>
      <c r="BZ222" s="4"/>
      <c r="CA222" s="4">
        <v>100</v>
      </c>
    </row>
    <row r="223" spans="1:79" x14ac:dyDescent="0.15">
      <c r="A223" s="107">
        <v>93</v>
      </c>
      <c r="B223" s="108">
        <v>41620</v>
      </c>
      <c r="C223" s="109">
        <v>2013</v>
      </c>
      <c r="D223" s="110">
        <f>_xlfn.XLOOKUP(AP223,'Sentiment index'!$E$2:$E$169,'Sentiment index'!$A$2:$A$169)</f>
        <v>-0.31298409999999999</v>
      </c>
      <c r="E223" s="111">
        <v>9.3859797388349904</v>
      </c>
      <c r="F223" s="112">
        <f>(AW223-BT223)/BT223</f>
        <v>0.1688888931000001</v>
      </c>
      <c r="G223" s="113">
        <v>649</v>
      </c>
      <c r="H223" s="111">
        <v>29.999199999999998</v>
      </c>
      <c r="I223" s="114">
        <f>IF(AH223="NOK",AG223, IF(AH223="EUR", _xlfn.XLOOKUP(C223,'Exchange rates'!$A$3:$A$16,'Exchange rates'!$B$3:$B$16)*AG223,IF(AH223="SEK", _xlfn.XLOOKUP(C223,'Exchange rates'!$A$3:$A$16,'Exchange rates'!$C$3:$C$16)*Dataset!AG223,_xlfn.XLOOKUP(Dataset!C223,'Exchange rates'!$A$3:$A$16,'Exchange rates'!$D$3:$D$16)*Dataset!AG223)))</f>
        <v>22</v>
      </c>
      <c r="J223" s="115">
        <f t="shared" si="7"/>
        <v>0.17588889310000011</v>
      </c>
      <c r="K223" s="112">
        <f>IF(AU223="NORWAY",_xlfn.XLOOKUP(B223,'Oslo OBX Historical Data'!$A$2:$A$3477,'Oslo OBX Historical Data'!$G$2:$G$3477),IF(AU223="FINLAND",_xlfn.XLOOKUP(B223,'OMX Helsinki Historical Data'!$A$2:$A$3479,'OMX Helsinki Historical Data'!$G$2:$G$3479),IF(AU223="DENMARK",_xlfn.XLOOKUP(B223,'OMX Copenhagen All shares Histo'!$A$2:$A$3461,'OMX Copenhagen All shares Histo'!$G$2:$G$3461),_xlfn.XLOOKUP(Dataset!B223,'OMX Stockholm Historical Data'!$A$2:$A$3477,'OMX Stockholm Historical Data'!$G$2:$G$3477))))</f>
        <v>-7.0000000000000001E-3</v>
      </c>
      <c r="L223" s="116">
        <v>0</v>
      </c>
      <c r="M223" s="116">
        <f>IF($AI223=M$1,1,0)</f>
        <v>0</v>
      </c>
      <c r="N223" s="116">
        <f>IF($AI223=N$1,1,0)</f>
        <v>0</v>
      </c>
      <c r="O223" s="116">
        <f>IF($AI223=O$1,1,0)</f>
        <v>0</v>
      </c>
      <c r="P223" s="116">
        <f>IF($AI223=P$1,1,0)</f>
        <v>0</v>
      </c>
      <c r="Q223" s="116">
        <f>IF($AI223=Q$1,1,0)</f>
        <v>0</v>
      </c>
      <c r="R223" s="116">
        <f>IF($AI223=R$1,1,0)</f>
        <v>1</v>
      </c>
      <c r="S223" s="116">
        <f>IF($AI223=S$1,1,0)</f>
        <v>0</v>
      </c>
      <c r="T223" s="39">
        <f>IF($AI223=T$1,1,0)</f>
        <v>0</v>
      </c>
      <c r="AG223" s="4">
        <v>22</v>
      </c>
      <c r="AH223" t="str">
        <f>IF(AU223="NORWAY","NOK",IF(AU223="FINLAND","EUR",IF(AU223="SWEDEN","SEK","DKK")))</f>
        <v>NOK</v>
      </c>
      <c r="AI223" t="s">
        <v>152</v>
      </c>
      <c r="AN223" t="str">
        <f>IF(D223&gt;=0,"1","0")</f>
        <v>0</v>
      </c>
      <c r="AO223" s="5">
        <f>IF(AX223&lt;&gt;"",G223/H223,"")</f>
        <v>21.633910237606337</v>
      </c>
      <c r="AP223">
        <f>A223-1</f>
        <v>92</v>
      </c>
      <c r="AS223">
        <f>_xlfn.XLOOKUP(C223,'Company age'!$A$2:$A$15,'Company age'!$B$2:$B$15)</f>
        <v>12</v>
      </c>
      <c r="AU223" t="s">
        <v>44</v>
      </c>
      <c r="AW223" s="3">
        <f>BT223*(1+BV223)</f>
        <v>25.715555648200002</v>
      </c>
      <c r="AX223">
        <v>649</v>
      </c>
      <c r="BH223" s="2">
        <v>15.55555534</v>
      </c>
      <c r="BI223" s="2">
        <v>16.88888931</v>
      </c>
      <c r="BJ223" s="2">
        <v>7.1111111640000004</v>
      </c>
      <c r="BL223" t="s">
        <v>1540</v>
      </c>
      <c r="BM223" t="s">
        <v>1541</v>
      </c>
      <c r="BN223" t="s">
        <v>44</v>
      </c>
      <c r="BO223" t="s">
        <v>152</v>
      </c>
      <c r="BP223" t="s">
        <v>25</v>
      </c>
      <c r="BQ223" t="s">
        <v>54</v>
      </c>
      <c r="BR223" t="s">
        <v>27</v>
      </c>
      <c r="BS223" s="4">
        <v>29.999199999999998</v>
      </c>
      <c r="BT223" s="4">
        <v>22</v>
      </c>
      <c r="BU223" s="5">
        <f t="shared" si="6"/>
        <v>0.15555555339999999</v>
      </c>
      <c r="BV223" s="5">
        <f t="shared" si="6"/>
        <v>0.16888889309999999</v>
      </c>
      <c r="BW223" s="5">
        <f t="shared" si="6"/>
        <v>7.1111111640000002E-2</v>
      </c>
      <c r="BX223" s="4"/>
      <c r="BY223" s="4"/>
      <c r="BZ223" s="4"/>
      <c r="CA223" s="4">
        <v>7.7577999999999996</v>
      </c>
    </row>
    <row r="224" spans="1:79" x14ac:dyDescent="0.15">
      <c r="A224" s="107">
        <v>94</v>
      </c>
      <c r="B224" s="108">
        <v>41669</v>
      </c>
      <c r="C224" s="109">
        <v>2014</v>
      </c>
      <c r="D224" s="110">
        <f>_xlfn.XLOOKUP(AP224,'Sentiment index'!$E$2:$E$169,'Sentiment index'!$A$2:$A$169)</f>
        <v>-0.30201169999999999</v>
      </c>
      <c r="E224" s="111">
        <v>11.41594346247255</v>
      </c>
      <c r="F224" s="112">
        <f>(AW224-BT224)/BT224</f>
        <v>0.15636363979999995</v>
      </c>
      <c r="G224" s="113">
        <v>5</v>
      </c>
      <c r="H224" s="114">
        <v>924.00099999999998</v>
      </c>
      <c r="I224" s="114">
        <f>IF(AH224="NOK",AG224, IF(AH224="EUR", _xlfn.XLOOKUP(C224,'Exchange rates'!$A$3:$A$16,'Exchange rates'!$B$3:$B$16)*AG224,IF(AH224="SEK", _xlfn.XLOOKUP(C224,'Exchange rates'!$A$3:$A$16,'Exchange rates'!$C$3:$C$16)*Dataset!AG224,_xlfn.XLOOKUP(Dataset!C224,'Exchange rates'!$A$3:$A$16,'Exchange rates'!$D$3:$D$16)*Dataset!AG224)))</f>
        <v>41</v>
      </c>
      <c r="J224" s="115">
        <f t="shared" si="7"/>
        <v>0.16906363979999994</v>
      </c>
      <c r="K224" s="112">
        <f>IF(AU224="NORWAY",_xlfn.XLOOKUP(B224,'Oslo OBX Historical Data'!$A$2:$A$3477,'Oslo OBX Historical Data'!$G$2:$G$3477),IF(AU224="FINLAND",_xlfn.XLOOKUP(B224,'OMX Helsinki Historical Data'!$A$2:$A$3479,'OMX Helsinki Historical Data'!$G$2:$G$3479),IF(AU224="DENMARK",_xlfn.XLOOKUP(B224,'OMX Copenhagen All shares Histo'!$A$2:$A$3461,'OMX Copenhagen All shares Histo'!$G$2:$G$3461),_xlfn.XLOOKUP(Dataset!B224,'OMX Stockholm Historical Data'!$A$2:$A$3477,'OMX Stockholm Historical Data'!$G$2:$G$3477))))</f>
        <v>-1.2699999999999999E-2</v>
      </c>
      <c r="L224" s="116">
        <v>0</v>
      </c>
      <c r="M224" s="116">
        <f>IF($AI224=M$1,1,0)</f>
        <v>0</v>
      </c>
      <c r="N224" s="116">
        <f>IF($AI224=N$1,1,0)</f>
        <v>1</v>
      </c>
      <c r="O224" s="116">
        <f>IF($AI224=O$1,1,0)</f>
        <v>0</v>
      </c>
      <c r="P224" s="116">
        <f>IF($AI224=P$1,1,0)</f>
        <v>0</v>
      </c>
      <c r="Q224" s="116">
        <f>IF($AI224=Q$1,1,0)</f>
        <v>0</v>
      </c>
      <c r="R224" s="116">
        <f>IF($AI224=R$1,1,0)</f>
        <v>0</v>
      </c>
      <c r="S224" s="116">
        <f>IF($AI224=S$1,1,0)</f>
        <v>0</v>
      </c>
      <c r="T224" s="39">
        <f>IF($AI224=T$1,1,0)</f>
        <v>0</v>
      </c>
      <c r="AG224" s="2">
        <v>41</v>
      </c>
      <c r="AH224" t="str">
        <f>IF(AU224="NORWAY","NOK",IF(AU224="FINLAND","EUR",IF(AU224="SWEDEN","SEK","DKK")))</f>
        <v>NOK</v>
      </c>
      <c r="AI224" t="s">
        <v>96</v>
      </c>
      <c r="AN224" t="str">
        <f>IF(D224&gt;=0,"1","0")</f>
        <v>0</v>
      </c>
      <c r="AO224" s="5">
        <f>IF(AX224&lt;&gt;"",G224/H224,"")</f>
        <v>5.4112495549247241E-3</v>
      </c>
      <c r="AP224">
        <f>A224-1</f>
        <v>93</v>
      </c>
      <c r="AS224">
        <f>_xlfn.XLOOKUP(C224,'Company age'!$A$2:$A$15,'Company age'!$B$2:$B$15)</f>
        <v>11</v>
      </c>
      <c r="AU224" t="s">
        <v>44</v>
      </c>
      <c r="AW224" s="3">
        <f>BT224*(1+BV224)</f>
        <v>47.410909231799998</v>
      </c>
      <c r="AX224">
        <v>5</v>
      </c>
      <c r="BH224" s="2">
        <v>9.0909090040000002</v>
      </c>
      <c r="BI224" s="2">
        <v>15.63636398</v>
      </c>
      <c r="BJ224" s="2">
        <v>22.727272030000002</v>
      </c>
      <c r="BL224" t="s">
        <v>472</v>
      </c>
      <c r="BM224" t="s">
        <v>473</v>
      </c>
      <c r="BN224" t="s">
        <v>44</v>
      </c>
      <c r="BO224" t="s">
        <v>96</v>
      </c>
      <c r="BP224" t="s">
        <v>25</v>
      </c>
      <c r="BQ224" t="s">
        <v>474</v>
      </c>
      <c r="BR224" t="s">
        <v>27</v>
      </c>
      <c r="BS224" s="2">
        <v>924.00099999999998</v>
      </c>
      <c r="BT224" s="2">
        <v>41</v>
      </c>
      <c r="BU224" s="5">
        <f t="shared" si="6"/>
        <v>9.0909090040000001E-2</v>
      </c>
      <c r="BV224" s="5">
        <f t="shared" si="6"/>
        <v>0.15636363980000001</v>
      </c>
      <c r="BW224" s="5">
        <f t="shared" si="6"/>
        <v>0.22727272030000001</v>
      </c>
      <c r="BX224" s="2"/>
      <c r="BY224" s="2"/>
      <c r="BZ224" s="2"/>
      <c r="CA224" s="2">
        <v>23.2896</v>
      </c>
    </row>
    <row r="225" spans="1:79" x14ac:dyDescent="0.15">
      <c r="A225" s="107">
        <v>95</v>
      </c>
      <c r="B225" s="108">
        <v>41691</v>
      </c>
      <c r="C225" s="109">
        <v>2014</v>
      </c>
      <c r="D225" s="110">
        <f>_xlfn.XLOOKUP(AP225,'Sentiment index'!$E$2:$E$169,'Sentiment index'!$A$2:$A$169)</f>
        <v>-0.23716280000000001</v>
      </c>
      <c r="E225" s="111">
        <v>11.054654462091987</v>
      </c>
      <c r="F225" s="112">
        <f>(AW225-BT225)/BT225</f>
        <v>7.0422536129999555E-3</v>
      </c>
      <c r="G225" s="113">
        <v>1450</v>
      </c>
      <c r="H225" s="114">
        <v>1203.68</v>
      </c>
      <c r="I225" s="114">
        <f>IF(AH225="NOK",AG225, IF(AH225="EUR", _xlfn.XLOOKUP(C225,'Exchange rates'!$A$3:$A$16,'Exchange rates'!$B$3:$B$16)*AG225,IF(AH225="SEK", _xlfn.XLOOKUP(C225,'Exchange rates'!$A$3:$A$16,'Exchange rates'!$C$3:$C$16)*Dataset!AG225,_xlfn.XLOOKUP(Dataset!C225,'Exchange rates'!$A$3:$A$16,'Exchange rates'!$D$3:$D$16)*Dataset!AG225)))</f>
        <v>42.264938000000001</v>
      </c>
      <c r="J225" s="115">
        <f t="shared" si="7"/>
        <v>4.3422536129999554E-3</v>
      </c>
      <c r="K225" s="112">
        <f>IF(AU225="NORWAY",_xlfn.XLOOKUP(B225,'Oslo OBX Historical Data'!$A$2:$A$3477,'Oslo OBX Historical Data'!$G$2:$G$3477),IF(AU225="FINLAND",_xlfn.XLOOKUP(B225,'OMX Helsinki Historical Data'!$A$2:$A$3479,'OMX Helsinki Historical Data'!$G$2:$G$3479),IF(AU225="DENMARK",_xlfn.XLOOKUP(B225,'OMX Copenhagen All shares Histo'!$A$2:$A$3461,'OMX Copenhagen All shares Histo'!$G$2:$G$3461),_xlfn.XLOOKUP(Dataset!B225,'OMX Stockholm Historical Data'!$A$2:$A$3477,'OMX Stockholm Historical Data'!$G$2:$G$3477))))</f>
        <v>2.7000000000000001E-3</v>
      </c>
      <c r="L225" s="116">
        <v>0</v>
      </c>
      <c r="M225" s="116">
        <f>IF($AI225=M$1,1,0)</f>
        <v>0</v>
      </c>
      <c r="N225" s="116">
        <f>IF($AI225=N$1,1,0)</f>
        <v>0</v>
      </c>
      <c r="O225" s="116">
        <f>IF($AI225=O$1,1,0)</f>
        <v>0</v>
      </c>
      <c r="P225" s="116">
        <f>IF($AI225=P$1,1,0)</f>
        <v>1</v>
      </c>
      <c r="Q225" s="116">
        <f>IF($AI225=Q$1,1,0)</f>
        <v>0</v>
      </c>
      <c r="R225" s="116">
        <f>IF($AI225=R$1,1,0)</f>
        <v>0</v>
      </c>
      <c r="S225" s="116">
        <f>IF($AI225=S$1,1,0)</f>
        <v>0</v>
      </c>
      <c r="T225" s="39">
        <f>IF($AI225=T$1,1,0)</f>
        <v>0</v>
      </c>
      <c r="AG225" s="2">
        <v>46</v>
      </c>
      <c r="AH225" t="str">
        <f>IF(AU225="NORWAY","NOK",IF(AU225="FINLAND","EUR",IF(AU225="SWEDEN","SEK","DKK")))</f>
        <v>SEK</v>
      </c>
      <c r="AI225" t="s">
        <v>38</v>
      </c>
      <c r="AN225" t="str">
        <f>IF(D225&gt;=0,"1","0")</f>
        <v>0</v>
      </c>
      <c r="AO225" s="5">
        <f>IF(AX225&lt;&gt;"",G225/H225,"")</f>
        <v>1.2046391067393327</v>
      </c>
      <c r="AP225">
        <f>A225-1</f>
        <v>94</v>
      </c>
      <c r="AS225">
        <f>_xlfn.XLOOKUP(C225,'Company age'!$A$2:$A$15,'Company age'!$B$2:$B$15)</f>
        <v>11</v>
      </c>
      <c r="AU225" t="s">
        <v>80</v>
      </c>
      <c r="AW225" s="3">
        <f>BT225*(1+BV225)</f>
        <v>46.323943666197998</v>
      </c>
      <c r="AX225">
        <v>1450</v>
      </c>
      <c r="BH225" s="2">
        <v>2.8169014450000001</v>
      </c>
      <c r="BI225" s="2">
        <v>0.70422536130000002</v>
      </c>
      <c r="BJ225" s="2">
        <v>-3.1690139770000001</v>
      </c>
      <c r="BL225" t="s">
        <v>396</v>
      </c>
      <c r="BM225" t="s">
        <v>397</v>
      </c>
      <c r="BN225" t="s">
        <v>80</v>
      </c>
      <c r="BO225" t="s">
        <v>38</v>
      </c>
      <c r="BP225" t="s">
        <v>25</v>
      </c>
      <c r="BQ225" t="s">
        <v>51</v>
      </c>
      <c r="BR225" t="s">
        <v>27</v>
      </c>
      <c r="BS225" s="2">
        <v>1203.68</v>
      </c>
      <c r="BT225" s="2">
        <v>46</v>
      </c>
      <c r="BU225" s="5">
        <f t="shared" si="6"/>
        <v>2.8169014450000002E-2</v>
      </c>
      <c r="BV225" s="5">
        <f t="shared" si="6"/>
        <v>7.0422536129999998E-3</v>
      </c>
      <c r="BW225" s="5">
        <f t="shared" si="6"/>
        <v>-3.169013977E-2</v>
      </c>
      <c r="BX225" s="2">
        <v>364</v>
      </c>
      <c r="BY225" s="2">
        <v>691.30432129999997</v>
      </c>
      <c r="BZ225" s="2">
        <v>367.5</v>
      </c>
      <c r="CA225" s="2">
        <v>38.110500000000002</v>
      </c>
    </row>
    <row r="226" spans="1:79" x14ac:dyDescent="0.15">
      <c r="A226" s="107">
        <v>96</v>
      </c>
      <c r="B226" s="108">
        <v>41711</v>
      </c>
      <c r="C226" s="109">
        <v>2014</v>
      </c>
      <c r="D226" s="110">
        <f>_xlfn.XLOOKUP(AP226,'Sentiment index'!$E$2:$E$169,'Sentiment index'!$A$2:$A$169)</f>
        <v>-0.36466379999999998</v>
      </c>
      <c r="E226" s="111">
        <v>11.118001957705783</v>
      </c>
      <c r="F226" s="112">
        <f>(AW226-BT226)/BT226</f>
        <v>-0.39230770110000002</v>
      </c>
      <c r="G226" s="113">
        <v>36345</v>
      </c>
      <c r="H226" s="114">
        <v>10500.9</v>
      </c>
      <c r="I226" s="114">
        <f>IF(AH226="NOK",AG226, IF(AH226="EUR", _xlfn.XLOOKUP(C226,'Exchange rates'!$A$3:$A$16,'Exchange rates'!$B$3:$B$16)*AG226,IF(AH226="SEK", _xlfn.XLOOKUP(C226,'Exchange rates'!$A$3:$A$16,'Exchange rates'!$C$3:$C$16)*Dataset!AG226,_xlfn.XLOOKUP(Dataset!C226,'Exchange rates'!$A$3:$A$16,'Exchange rates'!$D$3:$D$16)*Dataset!AG226)))</f>
        <v>179.42768000000001</v>
      </c>
      <c r="J226" s="115">
        <f t="shared" si="7"/>
        <v>-0.37690770109999999</v>
      </c>
      <c r="K226" s="112">
        <f>IF(AU226="NORWAY",_xlfn.XLOOKUP(B226,'Oslo OBX Historical Data'!$A$2:$A$3477,'Oslo OBX Historical Data'!$G$2:$G$3477),IF(AU226="FINLAND",_xlfn.XLOOKUP(B226,'OMX Helsinki Historical Data'!$A$2:$A$3479,'OMX Helsinki Historical Data'!$G$2:$G$3479),IF(AU226="DENMARK",_xlfn.XLOOKUP(B226,'OMX Copenhagen All shares Histo'!$A$2:$A$3461,'OMX Copenhagen All shares Histo'!$G$2:$G$3461),_xlfn.XLOOKUP(Dataset!B226,'OMX Stockholm Historical Data'!$A$2:$A$3477,'OMX Stockholm Historical Data'!$G$2:$G$3477))))</f>
        <v>-1.54E-2</v>
      </c>
      <c r="L226" s="116">
        <v>0</v>
      </c>
      <c r="M226" s="116">
        <f>IF($AI226=M$1,1,0)</f>
        <v>0</v>
      </c>
      <c r="N226" s="116">
        <f>IF($AI226=N$1,1,0)</f>
        <v>0</v>
      </c>
      <c r="O226" s="116">
        <f>IF($AI226=O$1,1,0)</f>
        <v>0</v>
      </c>
      <c r="P226" s="116">
        <f>IF($AI226=P$1,1,0)</f>
        <v>0</v>
      </c>
      <c r="Q226" s="116">
        <f>IF($AI226=Q$1,1,0)</f>
        <v>1</v>
      </c>
      <c r="R226" s="116">
        <f>IF($AI226=R$1,1,0)</f>
        <v>0</v>
      </c>
      <c r="S226" s="116">
        <f>IF($AI226=S$1,1,0)</f>
        <v>0</v>
      </c>
      <c r="T226" s="39">
        <f>IF($AI226=T$1,1,0)</f>
        <v>0</v>
      </c>
      <c r="AG226" s="2">
        <v>160</v>
      </c>
      <c r="AH226" t="str">
        <f>IF(AU226="NORWAY","NOK",IF(AU226="FINLAND","EUR",IF(AU226="SWEDEN","SEK","DKK")))</f>
        <v>DKK</v>
      </c>
      <c r="AI226" t="s">
        <v>32</v>
      </c>
      <c r="AN226" t="str">
        <f>IF(D226&gt;=0,"1","0")</f>
        <v>0</v>
      </c>
      <c r="AO226" s="5">
        <f>IF(AX226&lt;&gt;"",G226/H226,"")</f>
        <v>3.4611319029797447</v>
      </c>
      <c r="AP226">
        <f>A226-1</f>
        <v>95</v>
      </c>
      <c r="AS226">
        <f>_xlfn.XLOOKUP(C226,'Company age'!$A$2:$A$15,'Company age'!$B$2:$B$15)</f>
        <v>11</v>
      </c>
      <c r="AU226" t="s">
        <v>23</v>
      </c>
      <c r="AW226" s="3">
        <f>BT226*(1+BV226)</f>
        <v>97.230767823999997</v>
      </c>
      <c r="AX226">
        <v>36345</v>
      </c>
      <c r="AY226">
        <v>363455</v>
      </c>
      <c r="BH226" s="2">
        <v>-15.384614940000001</v>
      </c>
      <c r="BI226" s="2">
        <v>-39.230770110000002</v>
      </c>
      <c r="BJ226" s="2">
        <v>-52.692306520000002</v>
      </c>
      <c r="BL226" t="s">
        <v>49</v>
      </c>
      <c r="BM226" t="s">
        <v>50</v>
      </c>
      <c r="BN226" t="s">
        <v>23</v>
      </c>
      <c r="BO226" t="s">
        <v>32</v>
      </c>
      <c r="BP226" t="s">
        <v>25</v>
      </c>
      <c r="BQ226" t="s">
        <v>51</v>
      </c>
      <c r="BR226" t="s">
        <v>27</v>
      </c>
      <c r="BS226" s="2">
        <v>10500.9</v>
      </c>
      <c r="BT226" s="2">
        <v>160</v>
      </c>
      <c r="BU226" s="5">
        <f t="shared" si="6"/>
        <v>-0.15384614939999999</v>
      </c>
      <c r="BV226" s="5">
        <f t="shared" si="6"/>
        <v>-0.39230770110000002</v>
      </c>
      <c r="BW226" s="5">
        <f t="shared" si="6"/>
        <v>-0.52692306519999998</v>
      </c>
      <c r="BX226" s="2">
        <v>130.1</v>
      </c>
      <c r="BY226" s="2">
        <v>-18.6875</v>
      </c>
      <c r="BZ226" s="2">
        <v>129.69999999999999</v>
      </c>
      <c r="CA226" s="2">
        <v>185.65899999999999</v>
      </c>
    </row>
    <row r="227" spans="1:79" x14ac:dyDescent="0.15">
      <c r="A227" s="107">
        <v>96</v>
      </c>
      <c r="B227" s="108">
        <v>41719</v>
      </c>
      <c r="C227" s="109">
        <v>2014</v>
      </c>
      <c r="D227" s="110">
        <f>_xlfn.XLOOKUP(AP227,'Sentiment index'!$E$2:$E$169,'Sentiment index'!$A$2:$A$169)</f>
        <v>-0.36466379999999998</v>
      </c>
      <c r="E227" s="111">
        <v>11.77188733070353</v>
      </c>
      <c r="F227" s="112">
        <f>(AW227-BT227)/BT227</f>
        <v>0</v>
      </c>
      <c r="G227" s="113">
        <v>1132.5185650369513</v>
      </c>
      <c r="H227" s="114">
        <v>3373.64</v>
      </c>
      <c r="I227" s="114">
        <f>IF(AH227="NOK",AG227, IF(AH227="EUR", _xlfn.XLOOKUP(C227,'Exchange rates'!$A$3:$A$16,'Exchange rates'!$B$3:$B$16)*AG227,IF(AH227="SEK", _xlfn.XLOOKUP(C227,'Exchange rates'!$A$3:$A$16,'Exchange rates'!$C$3:$C$16)*Dataset!AG227,_xlfn.XLOOKUP(Dataset!C227,'Exchange rates'!$A$3:$A$16,'Exchange rates'!$D$3:$D$16)*Dataset!AG227)))</f>
        <v>85.448678999999998</v>
      </c>
      <c r="J227" s="115">
        <f t="shared" si="7"/>
        <v>6.3E-3</v>
      </c>
      <c r="K227" s="112">
        <f>IF(AU227="NORWAY",_xlfn.XLOOKUP(B227,'Oslo OBX Historical Data'!$A$2:$A$3477,'Oslo OBX Historical Data'!$G$2:$G$3477),IF(AU227="FINLAND",_xlfn.XLOOKUP(B227,'OMX Helsinki Historical Data'!$A$2:$A$3479,'OMX Helsinki Historical Data'!$G$2:$G$3479),IF(AU227="DENMARK",_xlfn.XLOOKUP(B227,'OMX Copenhagen All shares Histo'!$A$2:$A$3461,'OMX Copenhagen All shares Histo'!$G$2:$G$3461),_xlfn.XLOOKUP(Dataset!B227,'OMX Stockholm Historical Data'!$A$2:$A$3477,'OMX Stockholm Historical Data'!$G$2:$G$3477))))</f>
        <v>-6.3E-3</v>
      </c>
      <c r="L227" s="116">
        <v>0</v>
      </c>
      <c r="M227" s="116">
        <f>IF($AI227=M$1,1,0)</f>
        <v>0</v>
      </c>
      <c r="N227" s="116">
        <f>IF($AI227=N$1,1,0)</f>
        <v>0</v>
      </c>
      <c r="O227" s="116">
        <f>IF($AI227=O$1,1,0)</f>
        <v>1</v>
      </c>
      <c r="P227" s="116">
        <f>IF($AI227=P$1,1,0)</f>
        <v>0</v>
      </c>
      <c r="Q227" s="116">
        <f>IF($AI227=Q$1,1,0)</f>
        <v>0</v>
      </c>
      <c r="R227" s="116">
        <f>IF($AI227=R$1,1,0)</f>
        <v>0</v>
      </c>
      <c r="S227" s="116">
        <f>IF($AI227=S$1,1,0)</f>
        <v>0</v>
      </c>
      <c r="T227" s="39">
        <f>IF($AI227=T$1,1,0)</f>
        <v>0</v>
      </c>
      <c r="AG227" s="2">
        <v>93</v>
      </c>
      <c r="AH227" t="str">
        <f>IF(AU227="NORWAY","NOK",IF(AU227="FINLAND","EUR",IF(AU227="SWEDEN","SEK","DKK")))</f>
        <v>SEK</v>
      </c>
      <c r="AI227" t="s">
        <v>45</v>
      </c>
      <c r="AN227" t="str">
        <f>IF(D227&gt;=0,"1","0")</f>
        <v>0</v>
      </c>
      <c r="AO227" s="5" t="str">
        <f>IF(AX227&lt;&gt;"",G227/H227,"")</f>
        <v/>
      </c>
      <c r="AP227">
        <f>A227-1</f>
        <v>95</v>
      </c>
      <c r="AS227">
        <f>_xlfn.XLOOKUP(C227,'Company age'!$A$2:$A$15,'Company age'!$B$2:$B$15)</f>
        <v>11</v>
      </c>
      <c r="AU227" t="s">
        <v>80</v>
      </c>
      <c r="AW227" s="3">
        <f>BT227*(1+BV227)</f>
        <v>93</v>
      </c>
      <c r="BH227" s="2">
        <v>0</v>
      </c>
      <c r="BI227" s="2">
        <v>0</v>
      </c>
      <c r="BJ227" s="2">
        <v>-6</v>
      </c>
      <c r="BL227" t="s">
        <v>155</v>
      </c>
      <c r="BM227" t="s">
        <v>156</v>
      </c>
      <c r="BN227" t="s">
        <v>80</v>
      </c>
      <c r="BO227" t="s">
        <v>45</v>
      </c>
      <c r="BP227" t="s">
        <v>25</v>
      </c>
      <c r="BQ227" t="s">
        <v>51</v>
      </c>
      <c r="BR227" t="s">
        <v>27</v>
      </c>
      <c r="BS227" s="2">
        <v>3373.64</v>
      </c>
      <c r="BT227" s="2">
        <v>93</v>
      </c>
      <c r="BU227" s="5">
        <f t="shared" si="6"/>
        <v>0</v>
      </c>
      <c r="BV227" s="5">
        <f t="shared" si="6"/>
        <v>0</v>
      </c>
      <c r="BW227" s="5">
        <f t="shared" si="6"/>
        <v>-0.06</v>
      </c>
      <c r="BX227" s="2"/>
      <c r="BY227" s="2"/>
      <c r="BZ227" s="2"/>
      <c r="CA227" s="2">
        <v>65.720100000000002</v>
      </c>
    </row>
    <row r="228" spans="1:79" x14ac:dyDescent="0.15">
      <c r="A228" s="107">
        <v>96</v>
      </c>
      <c r="B228" s="108">
        <v>41726</v>
      </c>
      <c r="C228" s="109">
        <v>2014</v>
      </c>
      <c r="D228" s="110">
        <f>_xlfn.XLOOKUP(AP228,'Sentiment index'!$E$2:$E$169,'Sentiment index'!$A$2:$A$169)</f>
        <v>-0.36466379999999998</v>
      </c>
      <c r="E228" s="111">
        <v>13.037125068961316</v>
      </c>
      <c r="F228" s="112">
        <f>(AW228-BT228)/BT228</f>
        <v>8.5714286569999985E-3</v>
      </c>
      <c r="G228" s="113">
        <v>645</v>
      </c>
      <c r="H228" s="114">
        <v>3470.07</v>
      </c>
      <c r="I228" s="114">
        <f>IF(AH228="NOK",AG228, IF(AH228="EUR", _xlfn.XLOOKUP(C228,'Exchange rates'!$A$3:$A$16,'Exchange rates'!$B$3:$B$16)*AG228,IF(AH228="SEK", _xlfn.XLOOKUP(C228,'Exchange rates'!$A$3:$A$16,'Exchange rates'!$C$3:$C$16)*Dataset!AG228,_xlfn.XLOOKUP(Dataset!C228,'Exchange rates'!$A$3:$A$16,'Exchange rates'!$D$3:$D$16)*Dataset!AG228)))</f>
        <v>162.606335</v>
      </c>
      <c r="J228" s="115">
        <f t="shared" si="7"/>
        <v>3.1714286569999982E-3</v>
      </c>
      <c r="K228" s="112">
        <f>IF(AU228="NORWAY",_xlfn.XLOOKUP(B228,'Oslo OBX Historical Data'!$A$2:$A$3477,'Oslo OBX Historical Data'!$G$2:$G$3477),IF(AU228="FINLAND",_xlfn.XLOOKUP(B228,'OMX Helsinki Historical Data'!$A$2:$A$3479,'OMX Helsinki Historical Data'!$G$2:$G$3479),IF(AU228="DENMARK",_xlfn.XLOOKUP(B228,'OMX Copenhagen All shares Histo'!$A$2:$A$3461,'OMX Copenhagen All shares Histo'!$G$2:$G$3461),_xlfn.XLOOKUP(Dataset!B228,'OMX Stockholm Historical Data'!$A$2:$A$3477,'OMX Stockholm Historical Data'!$G$2:$G$3477))))</f>
        <v>5.4000000000000003E-3</v>
      </c>
      <c r="L228" s="116">
        <v>0</v>
      </c>
      <c r="M228" s="116">
        <f>IF($AI228=M$1,1,0)</f>
        <v>1</v>
      </c>
      <c r="N228" s="116">
        <f>IF($AI228=N$1,1,0)</f>
        <v>0</v>
      </c>
      <c r="O228" s="116">
        <f>IF($AI228=O$1,1,0)</f>
        <v>0</v>
      </c>
      <c r="P228" s="116">
        <f>IF($AI228=P$1,1,0)</f>
        <v>0</v>
      </c>
      <c r="Q228" s="116">
        <f>IF($AI228=Q$1,1,0)</f>
        <v>0</v>
      </c>
      <c r="R228" s="116">
        <f>IF($AI228=R$1,1,0)</f>
        <v>0</v>
      </c>
      <c r="S228" s="116">
        <f>IF($AI228=S$1,1,0)</f>
        <v>0</v>
      </c>
      <c r="T228" s="39">
        <f>IF($AI228=T$1,1,0)</f>
        <v>0</v>
      </c>
      <c r="AG228" s="2">
        <v>145</v>
      </c>
      <c r="AH228" t="str">
        <f>IF(AU228="NORWAY","NOK",IF(AU228="FINLAND","EUR",IF(AU228="SWEDEN","SEK","DKK")))</f>
        <v>DKK</v>
      </c>
      <c r="AI228" t="s">
        <v>53</v>
      </c>
      <c r="AN228" t="str">
        <f>IF(D228&gt;=0,"1","0")</f>
        <v>0</v>
      </c>
      <c r="AO228" s="5">
        <f>IF(AX228&lt;&gt;"",G228/H228,"")</f>
        <v>0.18587521289195894</v>
      </c>
      <c r="AP228">
        <f>A228-1</f>
        <v>95</v>
      </c>
      <c r="AS228">
        <f>_xlfn.XLOOKUP(C228,'Company age'!$A$2:$A$15,'Company age'!$B$2:$B$15)</f>
        <v>11</v>
      </c>
      <c r="AU228" t="s">
        <v>23</v>
      </c>
      <c r="AW228" s="3">
        <f>BT228*(1+BV228)</f>
        <v>146.242857155265</v>
      </c>
      <c r="AX228">
        <v>645</v>
      </c>
      <c r="BH228" s="2">
        <v>4.7619047160000001</v>
      </c>
      <c r="BI228" s="2">
        <v>0.85714286569999998</v>
      </c>
      <c r="BJ228" s="2">
        <v>-4.7619047160000001</v>
      </c>
      <c r="BL228" t="s">
        <v>139</v>
      </c>
      <c r="BM228" t="s">
        <v>140</v>
      </c>
      <c r="BN228" t="s">
        <v>23</v>
      </c>
      <c r="BO228" t="s">
        <v>53</v>
      </c>
      <c r="BP228" t="s">
        <v>25</v>
      </c>
      <c r="BQ228" t="s">
        <v>51</v>
      </c>
      <c r="BR228" t="s">
        <v>27</v>
      </c>
      <c r="BS228" s="2">
        <v>3470.07</v>
      </c>
      <c r="BT228" s="2">
        <v>145</v>
      </c>
      <c r="BU228" s="5">
        <f t="shared" si="6"/>
        <v>4.7619047160000004E-2</v>
      </c>
      <c r="BV228" s="5">
        <f t="shared" si="6"/>
        <v>8.5714286570000003E-3</v>
      </c>
      <c r="BW228" s="5">
        <f t="shared" si="6"/>
        <v>-4.7619047160000004E-2</v>
      </c>
      <c r="BX228" s="2"/>
      <c r="BY228" s="2"/>
      <c r="BZ228" s="2"/>
      <c r="CA228" s="2">
        <v>36.771799999999999</v>
      </c>
    </row>
    <row r="229" spans="1:79" x14ac:dyDescent="0.15">
      <c r="A229" s="107">
        <v>97</v>
      </c>
      <c r="B229" s="108">
        <v>41733</v>
      </c>
      <c r="C229" s="109">
        <v>2014</v>
      </c>
      <c r="D229" s="110">
        <f>_xlfn.XLOOKUP(AP229,'Sentiment index'!$E$2:$E$169,'Sentiment index'!$A$2:$A$169)</f>
        <v>-0.42370370000000002</v>
      </c>
      <c r="E229" s="111">
        <v>11.077696280550279</v>
      </c>
      <c r="F229" s="112">
        <f>(AW229-BT229)/BT229</f>
        <v>-7.8804364199999963E-2</v>
      </c>
      <c r="G229" s="113">
        <v>736</v>
      </c>
      <c r="H229" s="114">
        <v>531.375</v>
      </c>
      <c r="I229" s="114">
        <f>IF(AH229="NOK",AG229, IF(AH229="EUR", _xlfn.XLOOKUP(C229,'Exchange rates'!$A$3:$A$16,'Exchange rates'!$B$3:$B$16)*AG229,IF(AH229="SEK", _xlfn.XLOOKUP(C229,'Exchange rates'!$A$3:$A$16,'Exchange rates'!$C$3:$C$16)*Dataset!AG229,_xlfn.XLOOKUP(Dataset!C229,'Exchange rates'!$A$3:$A$16,'Exchange rates'!$D$3:$D$16)*Dataset!AG229)))</f>
        <v>192.27848200000003</v>
      </c>
      <c r="J229" s="115">
        <f t="shared" si="7"/>
        <v>-7.7704364199999959E-2</v>
      </c>
      <c r="K229" s="112">
        <f>IF(AU229="NORWAY",_xlfn.XLOOKUP(B229,'Oslo OBX Historical Data'!$A$2:$A$3477,'Oslo OBX Historical Data'!$G$2:$G$3477),IF(AU229="FINLAND",_xlfn.XLOOKUP(B229,'OMX Helsinki Historical Data'!$A$2:$A$3479,'OMX Helsinki Historical Data'!$G$2:$G$3479),IF(AU229="DENMARK",_xlfn.XLOOKUP(B229,'OMX Copenhagen All shares Histo'!$A$2:$A$3461,'OMX Copenhagen All shares Histo'!$G$2:$G$3461),_xlfn.XLOOKUP(Dataset!B229,'OMX Stockholm Historical Data'!$A$2:$A$3477,'OMX Stockholm Historical Data'!$G$2:$G$3477))))</f>
        <v>-1.1000000000000001E-3</v>
      </c>
      <c r="L229" s="116">
        <v>0</v>
      </c>
      <c r="M229" s="116">
        <f>IF($AI229=M$1,1,0)</f>
        <v>0</v>
      </c>
      <c r="N229" s="116">
        <f>IF($AI229=N$1,1,0)</f>
        <v>0</v>
      </c>
      <c r="O229" s="116">
        <f>IF($AI229=O$1,1,0)</f>
        <v>0</v>
      </c>
      <c r="P229" s="116">
        <f>IF($AI229=P$1,1,0)</f>
        <v>0</v>
      </c>
      <c r="Q229" s="116">
        <f>IF($AI229=Q$1,1,0)</f>
        <v>0</v>
      </c>
      <c r="R229" s="116">
        <f>IF($AI229=R$1,1,0)</f>
        <v>0</v>
      </c>
      <c r="S229" s="116">
        <f>IF($AI229=S$1,1,0)</f>
        <v>1</v>
      </c>
      <c r="T229" s="39">
        <f>IF($AI229=T$1,1,0)</f>
        <v>0</v>
      </c>
      <c r="AG229" s="2">
        <v>23</v>
      </c>
      <c r="AH229" t="str">
        <f>IF(AU229="NORWAY","NOK",IF(AU229="FINLAND","EUR",IF(AU229="SWEDEN","SEK","DKK")))</f>
        <v>EUR</v>
      </c>
      <c r="AI229" t="s">
        <v>81</v>
      </c>
      <c r="AN229" t="str">
        <f>IF(D229&gt;=0,"1","0")</f>
        <v>0</v>
      </c>
      <c r="AO229" s="5">
        <f>IF(AX229&lt;&gt;"",G229/H229,"")</f>
        <v>1.3850858621500823</v>
      </c>
      <c r="AP229">
        <f>A229-1</f>
        <v>96</v>
      </c>
      <c r="AS229">
        <f>_xlfn.XLOOKUP(C229,'Company age'!$A$2:$A$15,'Company age'!$B$2:$B$15)</f>
        <v>11</v>
      </c>
      <c r="AU229" t="s">
        <v>64</v>
      </c>
      <c r="AW229" s="3">
        <f>BT229*(1+BV229)</f>
        <v>21.187499623400001</v>
      </c>
      <c r="AX229">
        <v>736</v>
      </c>
      <c r="BH229" s="2">
        <v>-0.54348003860000005</v>
      </c>
      <c r="BI229" s="2">
        <v>-7.8804364199999997</v>
      </c>
      <c r="BJ229" s="2">
        <v>-8.6956539149999994</v>
      </c>
      <c r="BL229" t="s">
        <v>682</v>
      </c>
      <c r="BM229" t="s">
        <v>683</v>
      </c>
      <c r="BN229" t="s">
        <v>64</v>
      </c>
      <c r="BO229" t="s">
        <v>81</v>
      </c>
      <c r="BP229" t="s">
        <v>25</v>
      </c>
      <c r="BQ229" t="s">
        <v>75</v>
      </c>
      <c r="BR229" t="s">
        <v>27</v>
      </c>
      <c r="BS229" s="2">
        <v>531.375</v>
      </c>
      <c r="BT229" s="2">
        <v>23</v>
      </c>
      <c r="BU229" s="5">
        <f t="shared" si="6"/>
        <v>-5.4348003860000002E-3</v>
      </c>
      <c r="BV229" s="5">
        <f t="shared" si="6"/>
        <v>-7.8804364199999991E-2</v>
      </c>
      <c r="BW229" s="5">
        <f t="shared" si="6"/>
        <v>-8.6956539149999998E-2</v>
      </c>
      <c r="BX229" s="2">
        <v>6.91</v>
      </c>
      <c r="BY229" s="2">
        <v>80.260871890000004</v>
      </c>
      <c r="BZ229" s="2">
        <v>6.96</v>
      </c>
      <c r="CA229" s="2">
        <v>7.5110000000000001</v>
      </c>
    </row>
    <row r="230" spans="1:79" x14ac:dyDescent="0.15">
      <c r="A230" s="107">
        <v>97</v>
      </c>
      <c r="B230" s="108">
        <v>41737</v>
      </c>
      <c r="C230" s="109">
        <v>2014</v>
      </c>
      <c r="D230" s="110">
        <f>_xlfn.XLOOKUP(AP230,'Sentiment index'!$E$2:$E$169,'Sentiment index'!$A$2:$A$169)</f>
        <v>-0.42370370000000002</v>
      </c>
      <c r="E230" s="111">
        <v>10.006149870609184</v>
      </c>
      <c r="F230" s="112">
        <f>(AW230-BT230)/BT230</f>
        <v>-5.882352829000001E-2</v>
      </c>
      <c r="G230" s="113">
        <v>137</v>
      </c>
      <c r="H230" s="114">
        <v>184.608</v>
      </c>
      <c r="I230" s="114">
        <f>IF(AH230="NOK",AG230, IF(AH230="EUR", _xlfn.XLOOKUP(C230,'Exchange rates'!$A$3:$A$16,'Exchange rates'!$B$3:$B$16)*AG230,IF(AH230="SEK", _xlfn.XLOOKUP(C230,'Exchange rates'!$A$3:$A$16,'Exchange rates'!$C$3:$C$16)*Dataset!AG230,_xlfn.XLOOKUP(Dataset!C230,'Exchange rates'!$A$3:$A$16,'Exchange rates'!$D$3:$D$16)*Dataset!AG230)))</f>
        <v>30</v>
      </c>
      <c r="J230" s="115">
        <f t="shared" si="7"/>
        <v>-4.2723528290000007E-2</v>
      </c>
      <c r="K230" s="112">
        <f>IF(AU230="NORWAY",_xlfn.XLOOKUP(B230,'Oslo OBX Historical Data'!$A$2:$A$3477,'Oslo OBX Historical Data'!$G$2:$G$3477),IF(AU230="FINLAND",_xlfn.XLOOKUP(B230,'OMX Helsinki Historical Data'!$A$2:$A$3479,'OMX Helsinki Historical Data'!$G$2:$G$3479),IF(AU230="DENMARK",_xlfn.XLOOKUP(B230,'OMX Copenhagen All shares Histo'!$A$2:$A$3461,'OMX Copenhagen All shares Histo'!$G$2:$G$3461),_xlfn.XLOOKUP(Dataset!B230,'OMX Stockholm Historical Data'!$A$2:$A$3477,'OMX Stockholm Historical Data'!$G$2:$G$3477))))</f>
        <v>-1.61E-2</v>
      </c>
      <c r="L230" s="116">
        <v>0</v>
      </c>
      <c r="M230" s="116">
        <f>IF($AI230=M$1,1,0)</f>
        <v>0</v>
      </c>
      <c r="N230" s="116">
        <f>IF($AI230=N$1,1,0)</f>
        <v>0</v>
      </c>
      <c r="O230" s="116">
        <f>IF($AI230=O$1,1,0)</f>
        <v>1</v>
      </c>
      <c r="P230" s="116">
        <f>IF($AI230=P$1,1,0)</f>
        <v>0</v>
      </c>
      <c r="Q230" s="116">
        <f>IF($AI230=Q$1,1,0)</f>
        <v>0</v>
      </c>
      <c r="R230" s="116">
        <f>IF($AI230=R$1,1,0)</f>
        <v>0</v>
      </c>
      <c r="S230" s="116">
        <f>IF($AI230=S$1,1,0)</f>
        <v>0</v>
      </c>
      <c r="T230" s="39">
        <f>IF($AI230=T$1,1,0)</f>
        <v>0</v>
      </c>
      <c r="AG230" s="2">
        <v>30</v>
      </c>
      <c r="AH230" t="str">
        <f>IF(AU230="NORWAY","NOK",IF(AU230="FINLAND","EUR",IF(AU230="SWEDEN","SEK","DKK")))</f>
        <v>NOK</v>
      </c>
      <c r="AI230" t="s">
        <v>45</v>
      </c>
      <c r="AN230" t="str">
        <f>IF(D230&gt;=0,"1","0")</f>
        <v>0</v>
      </c>
      <c r="AO230" s="5">
        <f>IF(AX230&lt;&gt;"",G230/H230,"")</f>
        <v>0.74211301785404749</v>
      </c>
      <c r="AP230">
        <f>A230-1</f>
        <v>96</v>
      </c>
      <c r="AS230">
        <f>_xlfn.XLOOKUP(C230,'Company age'!$A$2:$A$15,'Company age'!$B$2:$B$15)</f>
        <v>11</v>
      </c>
      <c r="AU230" t="s">
        <v>44</v>
      </c>
      <c r="AW230" s="3">
        <f>BT230*(1+BV230)</f>
        <v>28.2352941513</v>
      </c>
      <c r="AX230">
        <v>137</v>
      </c>
      <c r="BH230" s="2">
        <v>0</v>
      </c>
      <c r="BI230" s="2">
        <v>-5.8823528290000002</v>
      </c>
      <c r="BJ230" s="2">
        <v>5.8823528290000002</v>
      </c>
      <c r="BL230" t="s">
        <v>1049</v>
      </c>
      <c r="BM230" t="s">
        <v>1050</v>
      </c>
      <c r="BN230" t="s">
        <v>44</v>
      </c>
      <c r="BO230" t="s">
        <v>45</v>
      </c>
      <c r="BP230" t="s">
        <v>25</v>
      </c>
      <c r="BQ230" t="s">
        <v>54</v>
      </c>
      <c r="BR230" t="s">
        <v>27</v>
      </c>
      <c r="BS230" s="2">
        <v>184.608</v>
      </c>
      <c r="BT230" s="2">
        <v>30</v>
      </c>
      <c r="BU230" s="5">
        <f t="shared" si="6"/>
        <v>0</v>
      </c>
      <c r="BV230" s="5">
        <f t="shared" si="6"/>
        <v>-5.8823528290000003E-2</v>
      </c>
      <c r="BW230" s="5">
        <f t="shared" si="6"/>
        <v>5.8823528290000003E-2</v>
      </c>
      <c r="BX230" s="2">
        <v>0.2535</v>
      </c>
      <c r="BY230" s="2" t="s">
        <v>216</v>
      </c>
      <c r="BZ230" s="2">
        <v>0.25600000000000001</v>
      </c>
      <c r="CA230" s="2">
        <v>32.464300000000001</v>
      </c>
    </row>
    <row r="231" spans="1:79" x14ac:dyDescent="0.15">
      <c r="A231" s="107">
        <v>97</v>
      </c>
      <c r="B231" s="108">
        <v>41740</v>
      </c>
      <c r="C231" s="109">
        <v>2014</v>
      </c>
      <c r="D231" s="110">
        <f>_xlfn.XLOOKUP(AP231,'Sentiment index'!$E$2:$E$169,'Sentiment index'!$A$2:$A$169)</f>
        <v>-0.42370370000000002</v>
      </c>
      <c r="E231" s="111">
        <v>12.040235040877313</v>
      </c>
      <c r="F231" s="112">
        <f>(AW231-BT231)/BT231</f>
        <v>0.10499999999999995</v>
      </c>
      <c r="G231" s="113">
        <v>1422.7821329650046</v>
      </c>
      <c r="H231" s="114">
        <v>83.318399999999997</v>
      </c>
      <c r="I231" s="114">
        <f>IF(AH231="NOK",AG231, IF(AH231="EUR", _xlfn.XLOOKUP(C231,'Exchange rates'!$A$3:$A$16,'Exchange rates'!$B$3:$B$16)*AG231,IF(AH231="SEK", _xlfn.XLOOKUP(C231,'Exchange rates'!$A$3:$A$16,'Exchange rates'!$C$3:$C$16)*Dataset!AG231,_xlfn.XLOOKUP(Dataset!C231,'Exchange rates'!$A$3:$A$16,'Exchange rates'!$D$3:$D$16)*Dataset!AG231)))</f>
        <v>3.2</v>
      </c>
      <c r="J231" s="115">
        <f t="shared" si="7"/>
        <v>0.10529999999999995</v>
      </c>
      <c r="K231" s="112">
        <f>IF(AU231="NORWAY",_xlfn.XLOOKUP(B231,'Oslo OBX Historical Data'!$A$2:$A$3477,'Oslo OBX Historical Data'!$G$2:$G$3477),IF(AU231="FINLAND",_xlfn.XLOOKUP(B231,'OMX Helsinki Historical Data'!$A$2:$A$3479,'OMX Helsinki Historical Data'!$G$2:$G$3479),IF(AU231="DENMARK",_xlfn.XLOOKUP(B231,'OMX Copenhagen All shares Histo'!$A$2:$A$3461,'OMX Copenhagen All shares Histo'!$G$2:$G$3461),_xlfn.XLOOKUP(Dataset!B231,'OMX Stockholm Historical Data'!$A$2:$A$3477,'OMX Stockholm Historical Data'!$G$2:$G$3477))))</f>
        <v>-2.9999999999999997E-4</v>
      </c>
      <c r="L231" s="116">
        <v>0</v>
      </c>
      <c r="M231" s="116">
        <f>IF($AI231=M$1,1,0)</f>
        <v>0</v>
      </c>
      <c r="N231" s="116">
        <f>IF($AI231=N$1,1,0)</f>
        <v>1</v>
      </c>
      <c r="O231" s="116">
        <f>IF($AI231=O$1,1,0)</f>
        <v>0</v>
      </c>
      <c r="P231" s="116">
        <f>IF($AI231=P$1,1,0)</f>
        <v>0</v>
      </c>
      <c r="Q231" s="116">
        <f>IF($AI231=Q$1,1,0)</f>
        <v>0</v>
      </c>
      <c r="R231" s="116">
        <f>IF($AI231=R$1,1,0)</f>
        <v>0</v>
      </c>
      <c r="S231" s="116">
        <f>IF($AI231=S$1,1,0)</f>
        <v>0</v>
      </c>
      <c r="T231" s="39">
        <f>IF($AI231=T$1,1,0)</f>
        <v>0</v>
      </c>
      <c r="AG231" s="2">
        <v>3.2</v>
      </c>
      <c r="AH231" t="str">
        <f>IF(AU231="NORWAY","NOK",IF(AU231="FINLAND","EUR",IF(AU231="SWEDEN","SEK","DKK")))</f>
        <v>NOK</v>
      </c>
      <c r="AI231" t="s">
        <v>96</v>
      </c>
      <c r="AN231" t="str">
        <f>IF(D231&gt;=0,"1","0")</f>
        <v>0</v>
      </c>
      <c r="AO231" s="5" t="str">
        <f>IF(AX231&lt;&gt;"",G231/H231,"")</f>
        <v/>
      </c>
      <c r="AP231">
        <f>A231-1</f>
        <v>96</v>
      </c>
      <c r="AS231">
        <f>_xlfn.XLOOKUP(C231,'Company age'!$A$2:$A$15,'Company age'!$B$2:$B$15)</f>
        <v>11</v>
      </c>
      <c r="AU231" t="s">
        <v>44</v>
      </c>
      <c r="AW231" s="3">
        <f>BT231*(1+BV231)</f>
        <v>3.536</v>
      </c>
      <c r="BH231" s="2">
        <v>10</v>
      </c>
      <c r="BI231" s="2">
        <v>10.5</v>
      </c>
      <c r="BJ231" s="2">
        <v>19.5</v>
      </c>
      <c r="BL231" t="s">
        <v>1272</v>
      </c>
      <c r="BM231" t="s">
        <v>1273</v>
      </c>
      <c r="BN231" t="s">
        <v>44</v>
      </c>
      <c r="BO231" t="s">
        <v>96</v>
      </c>
      <c r="BP231" t="s">
        <v>25</v>
      </c>
      <c r="BQ231" t="s">
        <v>54</v>
      </c>
      <c r="BR231" t="s">
        <v>27</v>
      </c>
      <c r="BS231" s="2">
        <v>83.318399999999997</v>
      </c>
      <c r="BT231" s="2">
        <v>3.2</v>
      </c>
      <c r="BU231" s="5">
        <f t="shared" si="6"/>
        <v>0.1</v>
      </c>
      <c r="BV231" s="5">
        <f t="shared" si="6"/>
        <v>0.105</v>
      </c>
      <c r="BW231" s="5">
        <f t="shared" si="6"/>
        <v>0.19500000000000001</v>
      </c>
      <c r="BX231" s="2">
        <v>21.82</v>
      </c>
      <c r="BY231" s="2">
        <v>669.3396606</v>
      </c>
      <c r="BZ231" s="2">
        <v>21.56</v>
      </c>
      <c r="CA231" s="2">
        <v>96.037000000000006</v>
      </c>
    </row>
    <row r="232" spans="1:79" x14ac:dyDescent="0.15">
      <c r="A232" s="107">
        <v>97</v>
      </c>
      <c r="B232" s="108">
        <v>41751</v>
      </c>
      <c r="C232" s="109">
        <v>2014</v>
      </c>
      <c r="D232" s="110">
        <f>_xlfn.XLOOKUP(AP232,'Sentiment index'!$E$2:$E$169,'Sentiment index'!$A$2:$A$169)</f>
        <v>-0.42370370000000002</v>
      </c>
      <c r="E232" s="111">
        <v>11.300647904307242</v>
      </c>
      <c r="F232" s="112">
        <f>(AW232-BT232)/BT232</f>
        <v>0.10000000000000003</v>
      </c>
      <c r="G232" s="113">
        <v>14</v>
      </c>
      <c r="H232" s="114">
        <v>8.3821300000000001</v>
      </c>
      <c r="I232" s="114">
        <f>IF(AH232="NOK",AG232, IF(AH232="EUR", _xlfn.XLOOKUP(C232,'Exchange rates'!$A$3:$A$16,'Exchange rates'!$B$3:$B$16)*AG232,IF(AH232="SEK", _xlfn.XLOOKUP(C232,'Exchange rates'!$A$3:$A$16,'Exchange rates'!$C$3:$C$16)*Dataset!AG232,_xlfn.XLOOKUP(Dataset!C232,'Exchange rates'!$A$3:$A$16,'Exchange rates'!$D$3:$D$16)*Dataset!AG232)))</f>
        <v>8.2692270000000008</v>
      </c>
      <c r="J232" s="115">
        <f t="shared" si="7"/>
        <v>9.9500000000000033E-2</v>
      </c>
      <c r="K232" s="112">
        <f>IF(AU232="NORWAY",_xlfn.XLOOKUP(B232,'Oslo OBX Historical Data'!$A$2:$A$3477,'Oslo OBX Historical Data'!$G$2:$G$3477),IF(AU232="FINLAND",_xlfn.XLOOKUP(B232,'OMX Helsinki Historical Data'!$A$2:$A$3479,'OMX Helsinki Historical Data'!$G$2:$G$3479),IF(AU232="DENMARK",_xlfn.XLOOKUP(B232,'OMX Copenhagen All shares Histo'!$A$2:$A$3461,'OMX Copenhagen All shares Histo'!$G$2:$G$3461),_xlfn.XLOOKUP(Dataset!B232,'OMX Stockholm Historical Data'!$A$2:$A$3477,'OMX Stockholm Historical Data'!$G$2:$G$3477))))</f>
        <v>5.0000000000000001E-4</v>
      </c>
      <c r="L232" s="116">
        <v>0</v>
      </c>
      <c r="M232" s="116">
        <f>IF($AI232=M$1,1,0)</f>
        <v>0</v>
      </c>
      <c r="N232" s="116">
        <f>IF($AI232=N$1,1,0)</f>
        <v>1</v>
      </c>
      <c r="O232" s="116">
        <f>IF($AI232=O$1,1,0)</f>
        <v>0</v>
      </c>
      <c r="P232" s="116">
        <f>IF($AI232=P$1,1,0)</f>
        <v>0</v>
      </c>
      <c r="Q232" s="116">
        <f>IF($AI232=Q$1,1,0)</f>
        <v>0</v>
      </c>
      <c r="R232" s="116">
        <f>IF($AI232=R$1,1,0)</f>
        <v>0</v>
      </c>
      <c r="S232" s="116">
        <f>IF($AI232=S$1,1,0)</f>
        <v>0</v>
      </c>
      <c r="T232" s="39">
        <f>IF($AI232=T$1,1,0)</f>
        <v>0</v>
      </c>
      <c r="AG232" s="2">
        <v>9</v>
      </c>
      <c r="AH232" t="str">
        <f>IF(AU232="NORWAY","NOK",IF(AU232="FINLAND","EUR",IF(AU232="SWEDEN","SEK","DKK")))</f>
        <v>SEK</v>
      </c>
      <c r="AI232" t="s">
        <v>96</v>
      </c>
      <c r="AN232" t="str">
        <f>IF(D232&gt;=0,"1","0")</f>
        <v>0</v>
      </c>
      <c r="AO232" s="5">
        <f>IF(AX232&lt;&gt;"",G232/H232,"")</f>
        <v>1.6702198605843621</v>
      </c>
      <c r="AP232">
        <f>A232-1</f>
        <v>96</v>
      </c>
      <c r="AS232">
        <f>_xlfn.XLOOKUP(C232,'Company age'!$A$2:$A$15,'Company age'!$B$2:$B$15)</f>
        <v>11</v>
      </c>
      <c r="AU232" t="s">
        <v>80</v>
      </c>
      <c r="AW232" s="3">
        <f>BT232*(1+BV232)</f>
        <v>9.9</v>
      </c>
      <c r="AX232">
        <v>14</v>
      </c>
      <c r="BH232" s="2">
        <v>10</v>
      </c>
      <c r="BI232" s="2">
        <v>10</v>
      </c>
      <c r="BJ232" s="2">
        <v>16.444444659999998</v>
      </c>
      <c r="BL232" t="s">
        <v>1904</v>
      </c>
      <c r="BM232" t="s">
        <v>1905</v>
      </c>
      <c r="BN232" t="s">
        <v>80</v>
      </c>
      <c r="BO232" t="s">
        <v>96</v>
      </c>
      <c r="BP232" t="s">
        <v>25</v>
      </c>
      <c r="BQ232" t="s">
        <v>54</v>
      </c>
      <c r="BR232" t="s">
        <v>27</v>
      </c>
      <c r="BS232" s="2">
        <v>8.3821300000000001</v>
      </c>
      <c r="BT232" s="2">
        <v>9</v>
      </c>
      <c r="BU232" s="5">
        <f t="shared" si="6"/>
        <v>0.1</v>
      </c>
      <c r="BV232" s="5">
        <f t="shared" si="6"/>
        <v>0.1</v>
      </c>
      <c r="BW232" s="5">
        <f t="shared" si="6"/>
        <v>0.16444444659999999</v>
      </c>
      <c r="BX232" s="2">
        <v>3.95</v>
      </c>
      <c r="BY232" s="2">
        <v>-54.0550766</v>
      </c>
      <c r="BZ232" s="2">
        <v>4.03</v>
      </c>
      <c r="CA232" s="2">
        <v>0</v>
      </c>
    </row>
    <row r="233" spans="1:79" x14ac:dyDescent="0.15">
      <c r="A233" s="107">
        <v>98</v>
      </c>
      <c r="B233" s="108">
        <v>41801</v>
      </c>
      <c r="C233" s="109">
        <v>2014</v>
      </c>
      <c r="D233" s="110">
        <f>_xlfn.XLOOKUP(AP233,'Sentiment index'!$E$2:$E$169,'Sentiment index'!$A$2:$A$169)</f>
        <v>-0.31256060000000002</v>
      </c>
      <c r="E233" s="111">
        <v>8.5689609918378338</v>
      </c>
      <c r="F233" s="112">
        <f>(AW233-BT233)/BT233</f>
        <v>9.4117650989999843E-2</v>
      </c>
      <c r="G233" s="113">
        <v>13</v>
      </c>
      <c r="H233" s="114">
        <v>136.958</v>
      </c>
      <c r="I233" s="114">
        <f>IF(AH233="NOK",AG233, IF(AH233="EUR", _xlfn.XLOOKUP(C233,'Exchange rates'!$A$3:$A$16,'Exchange rates'!$B$3:$B$16)*AG233,IF(AH233="SEK", _xlfn.XLOOKUP(C233,'Exchange rates'!$A$3:$A$16,'Exchange rates'!$C$3:$C$16)*Dataset!AG233,_xlfn.XLOOKUP(Dataset!C233,'Exchange rates'!$A$3:$A$16,'Exchange rates'!$D$3:$D$16)*Dataset!AG233)))</f>
        <v>87.779307000000003</v>
      </c>
      <c r="J233" s="115">
        <f t="shared" si="7"/>
        <v>9.3717650989999846E-2</v>
      </c>
      <c r="K233" s="112">
        <f>IF(AU233="NORWAY",_xlfn.XLOOKUP(B233,'Oslo OBX Historical Data'!$A$2:$A$3477,'Oslo OBX Historical Data'!$G$2:$G$3477),IF(AU233="FINLAND",_xlfn.XLOOKUP(B233,'OMX Helsinki Historical Data'!$A$2:$A$3479,'OMX Helsinki Historical Data'!$G$2:$G$3479),IF(AU233="DENMARK",_xlfn.XLOOKUP(B233,'OMX Copenhagen All shares Histo'!$A$2:$A$3461,'OMX Copenhagen All shares Histo'!$G$2:$G$3461),_xlfn.XLOOKUP(Dataset!B233,'OMX Stockholm Historical Data'!$A$2:$A$3477,'OMX Stockholm Historical Data'!$G$2:$G$3477))))</f>
        <v>4.0000000000000002E-4</v>
      </c>
      <c r="L233" s="116">
        <v>0</v>
      </c>
      <c r="M233" s="116">
        <f>IF($AI233=M$1,1,0)</f>
        <v>0</v>
      </c>
      <c r="N233" s="116">
        <f>IF($AI233=N$1,1,0)</f>
        <v>0</v>
      </c>
      <c r="O233" s="116">
        <f>IF($AI233=O$1,1,0)</f>
        <v>0</v>
      </c>
      <c r="P233" s="116">
        <f>IF($AI233=P$1,1,0)</f>
        <v>0</v>
      </c>
      <c r="Q233" s="116">
        <f>IF($AI233=Q$1,1,0)</f>
        <v>1</v>
      </c>
      <c r="R233" s="116">
        <f>IF($AI233=R$1,1,0)</f>
        <v>0</v>
      </c>
      <c r="S233" s="116">
        <f>IF($AI233=S$1,1,0)</f>
        <v>0</v>
      </c>
      <c r="T233" s="39">
        <f>IF($AI233=T$1,1,0)</f>
        <v>0</v>
      </c>
      <c r="AG233" s="2">
        <v>10.5</v>
      </c>
      <c r="AH233" t="str">
        <f>IF(AU233="NORWAY","NOK",IF(AU233="FINLAND","EUR",IF(AU233="SWEDEN","SEK","DKK")))</f>
        <v>EUR</v>
      </c>
      <c r="AI233" t="s">
        <v>32</v>
      </c>
      <c r="AN233" t="str">
        <f>IF(D233&gt;=0,"1","0")</f>
        <v>0</v>
      </c>
      <c r="AO233" s="5">
        <f>IF(AX233&lt;&gt;"",G233/H233,"")</f>
        <v>9.4919610391506884E-2</v>
      </c>
      <c r="AP233">
        <f>A233-1</f>
        <v>97</v>
      </c>
      <c r="AS233">
        <f>_xlfn.XLOOKUP(C233,'Company age'!$A$2:$A$15,'Company age'!$B$2:$B$15)</f>
        <v>11</v>
      </c>
      <c r="AU233" t="s">
        <v>64</v>
      </c>
      <c r="AW233" s="3">
        <f>BT233*(1+BV233)</f>
        <v>11.488235335394998</v>
      </c>
      <c r="AX233">
        <v>13</v>
      </c>
      <c r="BH233" s="2">
        <v>11.176470760000001</v>
      </c>
      <c r="BI233" s="2">
        <v>9.4117650990000001</v>
      </c>
      <c r="BJ233" s="2">
        <v>5.8823528290000002</v>
      </c>
      <c r="BL233" t="s">
        <v>1138</v>
      </c>
      <c r="BM233" t="s">
        <v>1139</v>
      </c>
      <c r="BN233" t="s">
        <v>64</v>
      </c>
      <c r="BO233" t="s">
        <v>32</v>
      </c>
      <c r="BP233" t="s">
        <v>25</v>
      </c>
      <c r="BQ233" t="s">
        <v>746</v>
      </c>
      <c r="BR233" t="s">
        <v>27</v>
      </c>
      <c r="BS233" s="2">
        <v>136.958</v>
      </c>
      <c r="BT233" s="2">
        <v>10.5</v>
      </c>
      <c r="BU233" s="5">
        <f t="shared" si="6"/>
        <v>0.11176470760000001</v>
      </c>
      <c r="BV233" s="5">
        <f t="shared" si="6"/>
        <v>9.4117650989999996E-2</v>
      </c>
      <c r="BW233" s="5">
        <f t="shared" si="6"/>
        <v>5.8823528290000003E-2</v>
      </c>
      <c r="BX233" s="2">
        <v>2.39</v>
      </c>
      <c r="BY233" s="2">
        <v>-77.238098140000005</v>
      </c>
      <c r="BZ233" s="2">
        <v>2.3199999999999998</v>
      </c>
      <c r="CA233" s="2">
        <v>4.0774999999999997</v>
      </c>
    </row>
    <row r="234" spans="1:79" x14ac:dyDescent="0.15">
      <c r="A234" s="107">
        <v>98</v>
      </c>
      <c r="B234" s="108">
        <v>41802</v>
      </c>
      <c r="C234" s="109">
        <v>2014</v>
      </c>
      <c r="D234" s="110">
        <f>_xlfn.XLOOKUP(AP234,'Sentiment index'!$E$2:$E$169,'Sentiment index'!$A$2:$A$169)</f>
        <v>-0.31256060000000002</v>
      </c>
      <c r="E234" s="111">
        <v>7.577073172031362</v>
      </c>
      <c r="F234" s="112">
        <f>(AW234-BT234)/BT234</f>
        <v>5.9374999999999921E-2</v>
      </c>
      <c r="G234" s="113">
        <v>119</v>
      </c>
      <c r="H234" s="114">
        <v>341.05599999999998</v>
      </c>
      <c r="I234" s="114">
        <f>IF(AH234="NOK",AG234, IF(AH234="EUR", _xlfn.XLOOKUP(C234,'Exchange rates'!$A$3:$A$16,'Exchange rates'!$B$3:$B$16)*AG234,IF(AH234="SEK", _xlfn.XLOOKUP(C234,'Exchange rates'!$A$3:$A$16,'Exchange rates'!$C$3:$C$16)*Dataset!AG234,_xlfn.XLOOKUP(Dataset!C234,'Exchange rates'!$A$3:$A$16,'Exchange rates'!$D$3:$D$16)*Dataset!AG234)))</f>
        <v>67.072619000000003</v>
      </c>
      <c r="J234" s="115">
        <f t="shared" si="7"/>
        <v>6.3674999999999926E-2</v>
      </c>
      <c r="K234" s="112">
        <f>IF(AU234="NORWAY",_xlfn.XLOOKUP(B234,'Oslo OBX Historical Data'!$A$2:$A$3477,'Oslo OBX Historical Data'!$G$2:$G$3477),IF(AU234="FINLAND",_xlfn.XLOOKUP(B234,'OMX Helsinki Historical Data'!$A$2:$A$3479,'OMX Helsinki Historical Data'!$G$2:$G$3479),IF(AU234="DENMARK",_xlfn.XLOOKUP(B234,'OMX Copenhagen All shares Histo'!$A$2:$A$3461,'OMX Copenhagen All shares Histo'!$G$2:$G$3461),_xlfn.XLOOKUP(Dataset!B234,'OMX Stockholm Historical Data'!$A$2:$A$3477,'OMX Stockholm Historical Data'!$G$2:$G$3477))))</f>
        <v>-4.3E-3</v>
      </c>
      <c r="L234" s="116">
        <v>0</v>
      </c>
      <c r="M234" s="116">
        <f>IF($AI234=M$1,1,0)</f>
        <v>0</v>
      </c>
      <c r="N234" s="116">
        <f>IF($AI234=N$1,1,0)</f>
        <v>0</v>
      </c>
      <c r="O234" s="116">
        <f>IF($AI234=O$1,1,0)</f>
        <v>0</v>
      </c>
      <c r="P234" s="116">
        <f>IF($AI234=P$1,1,0)</f>
        <v>1</v>
      </c>
      <c r="Q234" s="116">
        <f>IF($AI234=Q$1,1,0)</f>
        <v>0</v>
      </c>
      <c r="R234" s="116">
        <f>IF($AI234=R$1,1,0)</f>
        <v>0</v>
      </c>
      <c r="S234" s="116">
        <f>IF($AI234=S$1,1,0)</f>
        <v>0</v>
      </c>
      <c r="T234" s="39">
        <f>IF($AI234=T$1,1,0)</f>
        <v>0</v>
      </c>
      <c r="AG234" s="2">
        <v>73</v>
      </c>
      <c r="AH234" t="str">
        <f>IF(AU234="NORWAY","NOK",IF(AU234="FINLAND","EUR",IF(AU234="SWEDEN","SEK","DKK")))</f>
        <v>SEK</v>
      </c>
      <c r="AI234" t="s">
        <v>38</v>
      </c>
      <c r="AN234" t="str">
        <f>IF(D234&gt;=0,"1","0")</f>
        <v>0</v>
      </c>
      <c r="AO234" s="5">
        <f>IF(AX234&lt;&gt;"",G234/H234,"")</f>
        <v>0.34891630699943704</v>
      </c>
      <c r="AP234">
        <f>A234-1</f>
        <v>97</v>
      </c>
      <c r="AS234">
        <f>_xlfn.XLOOKUP(C234,'Company age'!$A$2:$A$15,'Company age'!$B$2:$B$15)</f>
        <v>11</v>
      </c>
      <c r="AU234" t="s">
        <v>80</v>
      </c>
      <c r="AW234" s="3">
        <f>BT234*(1+BV234)</f>
        <v>77.334374999999994</v>
      </c>
      <c r="AX234">
        <v>119</v>
      </c>
      <c r="BH234" s="2">
        <v>6.25</v>
      </c>
      <c r="BI234" s="2">
        <v>5.9375</v>
      </c>
      <c r="BJ234" s="2">
        <v>4.6875</v>
      </c>
      <c r="BL234" t="s">
        <v>870</v>
      </c>
      <c r="BM234" t="s">
        <v>871</v>
      </c>
      <c r="BN234" t="s">
        <v>80</v>
      </c>
      <c r="BO234" t="s">
        <v>38</v>
      </c>
      <c r="BP234" t="s">
        <v>25</v>
      </c>
      <c r="BQ234" t="s">
        <v>75</v>
      </c>
      <c r="BR234" t="s">
        <v>27</v>
      </c>
      <c r="BS234" s="2">
        <v>341.05599999999998</v>
      </c>
      <c r="BT234" s="2">
        <v>73</v>
      </c>
      <c r="BU234" s="5">
        <f t="shared" si="6"/>
        <v>6.25E-2</v>
      </c>
      <c r="BV234" s="5">
        <f t="shared" si="6"/>
        <v>5.9374999999999997E-2</v>
      </c>
      <c r="BW234" s="5">
        <f t="shared" si="6"/>
        <v>4.6875E-2</v>
      </c>
      <c r="BX234" s="2">
        <v>175</v>
      </c>
      <c r="BY234" s="2">
        <v>139.72602839999999</v>
      </c>
      <c r="BZ234" s="2">
        <v>174</v>
      </c>
      <c r="CA234" s="2">
        <v>15.474299999999999</v>
      </c>
    </row>
    <row r="235" spans="1:79" x14ac:dyDescent="0.15">
      <c r="A235" s="107">
        <v>98</v>
      </c>
      <c r="B235" s="108">
        <v>41807</v>
      </c>
      <c r="C235" s="109">
        <v>2014</v>
      </c>
      <c r="D235" s="110">
        <f>_xlfn.XLOOKUP(AP235,'Sentiment index'!$E$2:$E$169,'Sentiment index'!$A$2:$A$169)</f>
        <v>-0.31256060000000002</v>
      </c>
      <c r="E235" s="111">
        <v>10.963445703598806</v>
      </c>
      <c r="F235" s="112">
        <f>(AW235-BT235)/BT235</f>
        <v>0.15753424640000005</v>
      </c>
      <c r="G235" s="113">
        <v>1096</v>
      </c>
      <c r="H235" s="114">
        <v>5593.19</v>
      </c>
      <c r="I235" s="114">
        <f>IF(AH235="NOK",AG235, IF(AH235="EUR", _xlfn.XLOOKUP(C235,'Exchange rates'!$A$3:$A$16,'Exchange rates'!$B$3:$B$16)*AG235,IF(AH235="SEK", _xlfn.XLOOKUP(C235,'Exchange rates'!$A$3:$A$16,'Exchange rates'!$C$3:$C$16)*Dataset!AG235,_xlfn.XLOOKUP(Dataset!C235,'Exchange rates'!$A$3:$A$16,'Exchange rates'!$D$3:$D$16)*Dataset!AG235)))</f>
        <v>53.290573999999999</v>
      </c>
      <c r="J235" s="115">
        <f t="shared" si="7"/>
        <v>0.16543424640000004</v>
      </c>
      <c r="K235" s="112">
        <f>IF(AU235="NORWAY",_xlfn.XLOOKUP(B235,'Oslo OBX Historical Data'!$A$2:$A$3477,'Oslo OBX Historical Data'!$G$2:$G$3477),IF(AU235="FINLAND",_xlfn.XLOOKUP(B235,'OMX Helsinki Historical Data'!$A$2:$A$3479,'OMX Helsinki Historical Data'!$G$2:$G$3479),IF(AU235="DENMARK",_xlfn.XLOOKUP(B235,'OMX Copenhagen All shares Histo'!$A$2:$A$3461,'OMX Copenhagen All shares Histo'!$G$2:$G$3461),_xlfn.XLOOKUP(Dataset!B235,'OMX Stockholm Historical Data'!$A$2:$A$3477,'OMX Stockholm Historical Data'!$G$2:$G$3477))))</f>
        <v>-7.9000000000000008E-3</v>
      </c>
      <c r="L235" s="116">
        <v>0</v>
      </c>
      <c r="M235" s="116">
        <f>IF($AI235=M$1,1,0)</f>
        <v>0</v>
      </c>
      <c r="N235" s="116">
        <f>IF($AI235=N$1,1,0)</f>
        <v>0</v>
      </c>
      <c r="O235" s="116">
        <f>IF($AI235=O$1,1,0)</f>
        <v>0</v>
      </c>
      <c r="P235" s="116">
        <f>IF($AI235=P$1,1,0)</f>
        <v>0</v>
      </c>
      <c r="Q235" s="116">
        <f>IF($AI235=Q$1,1,0)</f>
        <v>0</v>
      </c>
      <c r="R235" s="116">
        <f>IF($AI235=R$1,1,0)</f>
        <v>0</v>
      </c>
      <c r="S235" s="116">
        <f>IF($AI235=S$1,1,0)</f>
        <v>1</v>
      </c>
      <c r="T235" s="39">
        <f>IF($AI235=T$1,1,0)</f>
        <v>0</v>
      </c>
      <c r="AG235" s="2">
        <v>58</v>
      </c>
      <c r="AH235" t="str">
        <f>IF(AU235="NORWAY","NOK",IF(AU235="FINLAND","EUR",IF(AU235="SWEDEN","SEK","DKK")))</f>
        <v>SEK</v>
      </c>
      <c r="AI235" t="s">
        <v>81</v>
      </c>
      <c r="AN235" t="str">
        <f>IF(D235&gt;=0,"1","0")</f>
        <v>0</v>
      </c>
      <c r="AO235" s="5">
        <f>IF(AX235&lt;&gt;"",G235/H235,"")</f>
        <v>0.19595257804580213</v>
      </c>
      <c r="AP235">
        <f>A235-1</f>
        <v>97</v>
      </c>
      <c r="AS235">
        <f>_xlfn.XLOOKUP(C235,'Company age'!$A$2:$A$15,'Company age'!$B$2:$B$15)</f>
        <v>11</v>
      </c>
      <c r="AU235" t="s">
        <v>80</v>
      </c>
      <c r="AW235" s="3">
        <f>BT235*(1+BV235)</f>
        <v>67.136986291200003</v>
      </c>
      <c r="AX235">
        <v>1096</v>
      </c>
      <c r="BH235" s="2">
        <v>12.32876682</v>
      </c>
      <c r="BI235" s="2">
        <v>15.75342464</v>
      </c>
      <c r="BJ235" s="2">
        <v>13.01369858</v>
      </c>
      <c r="BL235" t="s">
        <v>78</v>
      </c>
      <c r="BM235" t="s">
        <v>79</v>
      </c>
      <c r="BN235" t="s">
        <v>80</v>
      </c>
      <c r="BO235" t="s">
        <v>81</v>
      </c>
      <c r="BP235" t="s">
        <v>25</v>
      </c>
      <c r="BQ235" t="s">
        <v>82</v>
      </c>
      <c r="BR235" t="s">
        <v>27</v>
      </c>
      <c r="BS235" s="2">
        <v>5593.19</v>
      </c>
      <c r="BT235" s="2">
        <v>58</v>
      </c>
      <c r="BU235" s="5">
        <f t="shared" si="6"/>
        <v>0.12328766820000001</v>
      </c>
      <c r="BV235" s="5">
        <f t="shared" si="6"/>
        <v>0.15753424639999999</v>
      </c>
      <c r="BW235" s="5">
        <f t="shared" si="6"/>
        <v>0.13013698579999999</v>
      </c>
      <c r="BX235" s="2"/>
      <c r="BY235" s="2"/>
      <c r="BZ235" s="2"/>
      <c r="CA235" s="2">
        <v>216.751</v>
      </c>
    </row>
    <row r="236" spans="1:79" x14ac:dyDescent="0.15">
      <c r="A236" s="107">
        <v>98</v>
      </c>
      <c r="B236" s="108">
        <v>41810</v>
      </c>
      <c r="C236" s="109">
        <v>2014</v>
      </c>
      <c r="D236" s="110">
        <f>_xlfn.XLOOKUP(AP236,'Sentiment index'!$E$2:$E$169,'Sentiment index'!$A$2:$A$169)</f>
        <v>-0.31256060000000002</v>
      </c>
      <c r="E236" s="111">
        <v>9.2213128173426409</v>
      </c>
      <c r="F236" s="112">
        <f>(AW236-BT236)/BT236</f>
        <v>0</v>
      </c>
      <c r="G236" s="113">
        <v>773</v>
      </c>
      <c r="H236" s="114">
        <v>186.41</v>
      </c>
      <c r="I236" s="114">
        <f>IF(AH236="NOK",AG236, IF(AH236="EUR", _xlfn.XLOOKUP(C236,'Exchange rates'!$A$3:$A$16,'Exchange rates'!$B$3:$B$16)*AG236,IF(AH236="SEK", _xlfn.XLOOKUP(C236,'Exchange rates'!$A$3:$A$16,'Exchange rates'!$C$3:$C$16)*Dataset!AG236,_xlfn.XLOOKUP(Dataset!C236,'Exchange rates'!$A$3:$A$16,'Exchange rates'!$D$3:$D$16)*Dataset!AG236)))</f>
        <v>23</v>
      </c>
      <c r="J236" s="115">
        <f t="shared" si="7"/>
        <v>-1.2200000000000001E-2</v>
      </c>
      <c r="K236" s="112">
        <f>IF(AU236="NORWAY",_xlfn.XLOOKUP(B236,'Oslo OBX Historical Data'!$A$2:$A$3477,'Oslo OBX Historical Data'!$G$2:$G$3477),IF(AU236="FINLAND",_xlfn.XLOOKUP(B236,'OMX Helsinki Historical Data'!$A$2:$A$3479,'OMX Helsinki Historical Data'!$G$2:$G$3479),IF(AU236="DENMARK",_xlfn.XLOOKUP(B236,'OMX Copenhagen All shares Histo'!$A$2:$A$3461,'OMX Copenhagen All shares Histo'!$G$2:$G$3461),_xlfn.XLOOKUP(Dataset!B236,'OMX Stockholm Historical Data'!$A$2:$A$3477,'OMX Stockholm Historical Data'!$G$2:$G$3477))))</f>
        <v>1.2200000000000001E-2</v>
      </c>
      <c r="L236" s="116">
        <v>0</v>
      </c>
      <c r="M236" s="116">
        <f>IF($AI236=M$1,1,0)</f>
        <v>0</v>
      </c>
      <c r="N236" s="116">
        <f>IF($AI236=N$1,1,0)</f>
        <v>0</v>
      </c>
      <c r="O236" s="116">
        <f>IF($AI236=O$1,1,0)</f>
        <v>0</v>
      </c>
      <c r="P236" s="116">
        <f>IF($AI236=P$1,1,0)</f>
        <v>0</v>
      </c>
      <c r="Q236" s="116">
        <f>IF($AI236=Q$1,1,0)</f>
        <v>1</v>
      </c>
      <c r="R236" s="116">
        <f>IF($AI236=R$1,1,0)</f>
        <v>0</v>
      </c>
      <c r="S236" s="116">
        <f>IF($AI236=S$1,1,0)</f>
        <v>0</v>
      </c>
      <c r="T236" s="39">
        <f>IF($AI236=T$1,1,0)</f>
        <v>0</v>
      </c>
      <c r="AG236" s="2">
        <v>23</v>
      </c>
      <c r="AH236" t="str">
        <f>IF(AU236="NORWAY","NOK",IF(AU236="FINLAND","EUR",IF(AU236="SWEDEN","SEK","DKK")))</f>
        <v>NOK</v>
      </c>
      <c r="AI236" t="s">
        <v>32</v>
      </c>
      <c r="AN236" t="str">
        <f>IF(D236&gt;=0,"1","0")</f>
        <v>0</v>
      </c>
      <c r="AO236" s="5">
        <f>IF(AX236&lt;&gt;"",G236/H236,"")</f>
        <v>4.1467732417788747</v>
      </c>
      <c r="AP236">
        <f>A236-1</f>
        <v>97</v>
      </c>
      <c r="AS236">
        <f>_xlfn.XLOOKUP(C236,'Company age'!$A$2:$A$15,'Company age'!$B$2:$B$15)</f>
        <v>11</v>
      </c>
      <c r="AU236" t="s">
        <v>44</v>
      </c>
      <c r="AW236" s="3">
        <f>BT236*(1+BV236)</f>
        <v>23</v>
      </c>
      <c r="AX236">
        <v>773</v>
      </c>
      <c r="BH236" s="2">
        <v>10</v>
      </c>
      <c r="BI236" s="2">
        <v>0</v>
      </c>
      <c r="BJ236" s="2">
        <v>-11</v>
      </c>
      <c r="BL236" t="s">
        <v>1041</v>
      </c>
      <c r="BM236" t="s">
        <v>1042</v>
      </c>
      <c r="BN236" t="s">
        <v>44</v>
      </c>
      <c r="BO236" t="s">
        <v>32</v>
      </c>
      <c r="BP236" t="s">
        <v>25</v>
      </c>
      <c r="BQ236" t="s">
        <v>51</v>
      </c>
      <c r="BR236" t="s">
        <v>27</v>
      </c>
      <c r="BS236" s="2">
        <v>186.41</v>
      </c>
      <c r="BT236" s="2">
        <v>23</v>
      </c>
      <c r="BU236" s="5">
        <f t="shared" si="6"/>
        <v>0.1</v>
      </c>
      <c r="BV236" s="5">
        <f t="shared" si="6"/>
        <v>0</v>
      </c>
      <c r="BW236" s="5">
        <f t="shared" si="6"/>
        <v>-0.11</v>
      </c>
      <c r="BX236" s="2">
        <v>53.6</v>
      </c>
      <c r="BY236" s="2">
        <v>133.04347229999999</v>
      </c>
      <c r="BZ236" s="2">
        <v>53.4</v>
      </c>
      <c r="CA236" s="2">
        <v>19.124300000000002</v>
      </c>
    </row>
    <row r="237" spans="1:79" x14ac:dyDescent="0.15">
      <c r="A237" s="107">
        <v>98</v>
      </c>
      <c r="B237" s="108">
        <v>41817</v>
      </c>
      <c r="C237" s="109">
        <v>2014</v>
      </c>
      <c r="D237" s="110">
        <f>_xlfn.XLOOKUP(AP237,'Sentiment index'!$E$2:$E$169,'Sentiment index'!$A$2:$A$169)</f>
        <v>-0.31256060000000002</v>
      </c>
      <c r="E237" s="111">
        <v>12.599105931365383</v>
      </c>
      <c r="F237" s="112">
        <f>(AW237-BT237)/BT237</f>
        <v>0.14736842159999988</v>
      </c>
      <c r="G237" s="113">
        <v>3201</v>
      </c>
      <c r="H237" s="114">
        <v>1410.57</v>
      </c>
      <c r="I237" s="114">
        <f>IF(AH237="NOK",AG237, IF(AH237="EUR", _xlfn.XLOOKUP(C237,'Exchange rates'!$A$3:$A$16,'Exchange rates'!$B$3:$B$16)*AG237,IF(AH237="SEK", _xlfn.XLOOKUP(C237,'Exchange rates'!$A$3:$A$16,'Exchange rates'!$C$3:$C$16)*Dataset!AG237,_xlfn.XLOOKUP(Dataset!C237,'Exchange rates'!$A$3:$A$16,'Exchange rates'!$D$3:$D$16)*Dataset!AG237)))</f>
        <v>36.752120000000005</v>
      </c>
      <c r="J237" s="115">
        <f t="shared" si="7"/>
        <v>0.15086842159999989</v>
      </c>
      <c r="K237" s="112">
        <f>IF(AU237="NORWAY",_xlfn.XLOOKUP(B237,'Oslo OBX Historical Data'!$A$2:$A$3477,'Oslo OBX Historical Data'!$G$2:$G$3477),IF(AU237="FINLAND",_xlfn.XLOOKUP(B237,'OMX Helsinki Historical Data'!$A$2:$A$3479,'OMX Helsinki Historical Data'!$G$2:$G$3479),IF(AU237="DENMARK",_xlfn.XLOOKUP(B237,'OMX Copenhagen All shares Histo'!$A$2:$A$3461,'OMX Copenhagen All shares Histo'!$G$2:$G$3461),_xlfn.XLOOKUP(Dataset!B237,'OMX Stockholm Historical Data'!$A$2:$A$3477,'OMX Stockholm Historical Data'!$G$2:$G$3477))))</f>
        <v>-3.5000000000000001E-3</v>
      </c>
      <c r="L237" s="116">
        <v>0</v>
      </c>
      <c r="M237" s="116">
        <f>IF($AI237=M$1,1,0)</f>
        <v>0</v>
      </c>
      <c r="N237" s="116">
        <f>IF($AI237=N$1,1,0)</f>
        <v>0</v>
      </c>
      <c r="O237" s="116">
        <f>IF($AI237=O$1,1,0)</f>
        <v>0</v>
      </c>
      <c r="P237" s="116">
        <f>IF($AI237=P$1,1,0)</f>
        <v>0</v>
      </c>
      <c r="Q237" s="116">
        <f>IF($AI237=Q$1,1,0)</f>
        <v>1</v>
      </c>
      <c r="R237" s="116">
        <f>IF($AI237=R$1,1,0)</f>
        <v>0</v>
      </c>
      <c r="S237" s="116">
        <f>IF($AI237=S$1,1,0)</f>
        <v>0</v>
      </c>
      <c r="T237" s="39">
        <f>IF($AI237=T$1,1,0)</f>
        <v>0</v>
      </c>
      <c r="AG237" s="2">
        <v>40</v>
      </c>
      <c r="AH237" t="str">
        <f>IF(AU237="NORWAY","NOK",IF(AU237="FINLAND","EUR",IF(AU237="SWEDEN","SEK","DKK")))</f>
        <v>SEK</v>
      </c>
      <c r="AI237" t="s">
        <v>32</v>
      </c>
      <c r="AN237" t="str">
        <f>IF(D237&gt;=0,"1","0")</f>
        <v>0</v>
      </c>
      <c r="AO237" s="5">
        <f>IF(AX237&lt;&gt;"",G237/H237,"")</f>
        <v>2.2692953912248242</v>
      </c>
      <c r="AP237">
        <f>A237-1</f>
        <v>97</v>
      </c>
      <c r="AS237">
        <f>_xlfn.XLOOKUP(C237,'Company age'!$A$2:$A$15,'Company age'!$B$2:$B$15)</f>
        <v>11</v>
      </c>
      <c r="AU237" t="s">
        <v>80</v>
      </c>
      <c r="AW237" s="3">
        <f>BT237*(1+BV237)</f>
        <v>45.894736863999995</v>
      </c>
      <c r="AX237">
        <v>3201</v>
      </c>
      <c r="BH237" s="2">
        <v>7.8947367670000004</v>
      </c>
      <c r="BI237" s="2">
        <v>14.73684216</v>
      </c>
      <c r="BJ237" s="2">
        <v>18.947368619999999</v>
      </c>
      <c r="BL237" t="s">
        <v>326</v>
      </c>
      <c r="BM237" t="s">
        <v>327</v>
      </c>
      <c r="BN237" t="s">
        <v>80</v>
      </c>
      <c r="BO237" t="s">
        <v>32</v>
      </c>
      <c r="BP237" t="s">
        <v>25</v>
      </c>
      <c r="BQ237" t="s">
        <v>132</v>
      </c>
      <c r="BR237" t="s">
        <v>27</v>
      </c>
      <c r="BS237" s="2">
        <v>1410.57</v>
      </c>
      <c r="BT237" s="2">
        <v>40</v>
      </c>
      <c r="BU237" s="5">
        <f t="shared" si="6"/>
        <v>7.8947367670000004E-2</v>
      </c>
      <c r="BV237" s="5">
        <f t="shared" si="6"/>
        <v>0.14736842159999999</v>
      </c>
      <c r="BW237" s="5">
        <f t="shared" si="6"/>
        <v>0.18947368619999999</v>
      </c>
      <c r="BX237" s="2">
        <v>39.4</v>
      </c>
      <c r="BY237" s="2">
        <v>-1.5</v>
      </c>
      <c r="BZ237" s="2">
        <v>39.299999999999997</v>
      </c>
      <c r="CA237" s="2">
        <v>60.060899999999997</v>
      </c>
    </row>
    <row r="238" spans="1:79" x14ac:dyDescent="0.15">
      <c r="A238" s="107">
        <v>99</v>
      </c>
      <c r="B238" s="108">
        <v>41821</v>
      </c>
      <c r="C238" s="109">
        <v>2014</v>
      </c>
      <c r="D238" s="110">
        <f>_xlfn.XLOOKUP(AP238,'Sentiment index'!$E$2:$E$169,'Sentiment index'!$A$2:$A$169)</f>
        <v>-0.18482599999999999</v>
      </c>
      <c r="E238" s="111">
        <v>11.657796262428869</v>
      </c>
      <c r="F238" s="112">
        <f>(AW238-BT238)/BT238</f>
        <v>3.4999999999999983E-2</v>
      </c>
      <c r="G238" s="113">
        <v>1419.3371114090264</v>
      </c>
      <c r="H238" s="114">
        <v>154.77000000000001</v>
      </c>
      <c r="I238" s="114">
        <f>IF(AH238="NOK",AG238, IF(AH238="EUR", _xlfn.XLOOKUP(C238,'Exchange rates'!$A$3:$A$16,'Exchange rates'!$B$3:$B$16)*AG238,IF(AH238="SEK", _xlfn.XLOOKUP(C238,'Exchange rates'!$A$3:$A$16,'Exchange rates'!$C$3:$C$16)*Dataset!AG238,_xlfn.XLOOKUP(Dataset!C238,'Exchange rates'!$A$3:$A$16,'Exchange rates'!$D$3:$D$16)*Dataset!AG238)))</f>
        <v>33.5</v>
      </c>
      <c r="J238" s="115">
        <f t="shared" si="7"/>
        <v>3.4299999999999983E-2</v>
      </c>
      <c r="K238" s="112">
        <f>IF(AU238="NORWAY",_xlfn.XLOOKUP(B238,'Oslo OBX Historical Data'!$A$2:$A$3477,'Oslo OBX Historical Data'!$G$2:$G$3477),IF(AU238="FINLAND",_xlfn.XLOOKUP(B238,'OMX Helsinki Historical Data'!$A$2:$A$3479,'OMX Helsinki Historical Data'!$G$2:$G$3479),IF(AU238="DENMARK",_xlfn.XLOOKUP(B238,'OMX Copenhagen All shares Histo'!$A$2:$A$3461,'OMX Copenhagen All shares Histo'!$G$2:$G$3461),_xlfn.XLOOKUP(Dataset!B238,'OMX Stockholm Historical Data'!$A$2:$A$3477,'OMX Stockholm Historical Data'!$G$2:$G$3477))))</f>
        <v>6.9999999999999999E-4</v>
      </c>
      <c r="L238" s="116">
        <v>0</v>
      </c>
      <c r="M238" s="116">
        <f>IF($AI238=M$1,1,0)</f>
        <v>0</v>
      </c>
      <c r="N238" s="116">
        <f>IF($AI238=N$1,1,0)</f>
        <v>1</v>
      </c>
      <c r="O238" s="116">
        <f>IF($AI238=O$1,1,0)</f>
        <v>0</v>
      </c>
      <c r="P238" s="116">
        <f>IF($AI238=P$1,1,0)</f>
        <v>0</v>
      </c>
      <c r="Q238" s="116">
        <f>IF($AI238=Q$1,1,0)</f>
        <v>0</v>
      </c>
      <c r="R238" s="116">
        <f>IF($AI238=R$1,1,0)</f>
        <v>0</v>
      </c>
      <c r="S238" s="116">
        <f>IF($AI238=S$1,1,0)</f>
        <v>0</v>
      </c>
      <c r="T238" s="39">
        <f>IF($AI238=T$1,1,0)</f>
        <v>0</v>
      </c>
      <c r="AG238" s="2">
        <v>33.5</v>
      </c>
      <c r="AH238" t="str">
        <f>IF(AU238="NORWAY","NOK",IF(AU238="FINLAND","EUR",IF(AU238="SWEDEN","SEK","DKK")))</f>
        <v>NOK</v>
      </c>
      <c r="AI238" t="s">
        <v>96</v>
      </c>
      <c r="AN238" t="str">
        <f>IF(D238&gt;=0,"1","0")</f>
        <v>0</v>
      </c>
      <c r="AO238" s="5" t="str">
        <f>IF(AX238&lt;&gt;"",G238/H238,"")</f>
        <v/>
      </c>
      <c r="AP238">
        <f>A238-1</f>
        <v>98</v>
      </c>
      <c r="AS238">
        <f>_xlfn.XLOOKUP(C238,'Company age'!$A$2:$A$15,'Company age'!$B$2:$B$15)</f>
        <v>11</v>
      </c>
      <c r="AU238" t="s">
        <v>44</v>
      </c>
      <c r="AW238" s="3">
        <f>BT238*(1+BV238)</f>
        <v>34.672499999999999</v>
      </c>
      <c r="BH238" s="2">
        <v>2</v>
      </c>
      <c r="BI238" s="2">
        <v>3.5</v>
      </c>
      <c r="BJ238" s="2">
        <v>6</v>
      </c>
      <c r="BL238" t="s">
        <v>1101</v>
      </c>
      <c r="BM238" t="s">
        <v>1102</v>
      </c>
      <c r="BN238" t="s">
        <v>44</v>
      </c>
      <c r="BO238" t="s">
        <v>96</v>
      </c>
      <c r="BP238" t="s">
        <v>25</v>
      </c>
      <c r="BQ238" t="s">
        <v>46</v>
      </c>
      <c r="BR238" t="s">
        <v>27</v>
      </c>
      <c r="BS238" s="2">
        <v>154.77000000000001</v>
      </c>
      <c r="BT238" s="2">
        <v>33.5</v>
      </c>
      <c r="BU238" s="5">
        <f t="shared" si="6"/>
        <v>0.02</v>
      </c>
      <c r="BV238" s="5">
        <f t="shared" si="6"/>
        <v>3.5000000000000003E-2</v>
      </c>
      <c r="BW238" s="5">
        <f t="shared" si="6"/>
        <v>0.06</v>
      </c>
      <c r="BX238" s="2">
        <v>6.4</v>
      </c>
      <c r="BY238" s="2">
        <v>-62.84787369</v>
      </c>
      <c r="BZ238" s="2">
        <v>6.54</v>
      </c>
      <c r="CA238" s="2">
        <v>22.528300000000002</v>
      </c>
    </row>
    <row r="239" spans="1:79" x14ac:dyDescent="0.15">
      <c r="A239" s="107">
        <v>99</v>
      </c>
      <c r="B239" s="108">
        <v>41821</v>
      </c>
      <c r="C239" s="109">
        <v>2014</v>
      </c>
      <c r="D239" s="110">
        <f>_xlfn.XLOOKUP(AP239,'Sentiment index'!$E$2:$E$169,'Sentiment index'!$A$2:$A$169)</f>
        <v>-0.18482599999999999</v>
      </c>
      <c r="E239" s="111">
        <v>9.7754268224031193</v>
      </c>
      <c r="F239" s="112">
        <f>(AW239-BT239)/BT239</f>
        <v>1.2820513250000195E-2</v>
      </c>
      <c r="G239" s="113">
        <v>107</v>
      </c>
      <c r="H239" s="114">
        <v>46.709000000000003</v>
      </c>
      <c r="I239" s="114">
        <f>IF(AH239="NOK",AG239, IF(AH239="EUR", _xlfn.XLOOKUP(C239,'Exchange rates'!$A$3:$A$16,'Exchange rates'!$B$3:$B$16)*AG239,IF(AH239="SEK", _xlfn.XLOOKUP(C239,'Exchange rates'!$A$3:$A$16,'Exchange rates'!$C$3:$C$16)*Dataset!AG239,_xlfn.XLOOKUP(Dataset!C239,'Exchange rates'!$A$3:$A$16,'Exchange rates'!$D$3:$D$16)*Dataset!AG239)))</f>
        <v>130</v>
      </c>
      <c r="J239" s="115">
        <f t="shared" si="7"/>
        <v>1.2120513250000195E-2</v>
      </c>
      <c r="K239" s="112">
        <f>IF(AU239="NORWAY",_xlfn.XLOOKUP(B239,'Oslo OBX Historical Data'!$A$2:$A$3477,'Oslo OBX Historical Data'!$G$2:$G$3477),IF(AU239="FINLAND",_xlfn.XLOOKUP(B239,'OMX Helsinki Historical Data'!$A$2:$A$3479,'OMX Helsinki Historical Data'!$G$2:$G$3479),IF(AU239="DENMARK",_xlfn.XLOOKUP(B239,'OMX Copenhagen All shares Histo'!$A$2:$A$3461,'OMX Copenhagen All shares Histo'!$G$2:$G$3461),_xlfn.XLOOKUP(Dataset!B239,'OMX Stockholm Historical Data'!$A$2:$A$3477,'OMX Stockholm Historical Data'!$G$2:$G$3477))))</f>
        <v>6.9999999999999999E-4</v>
      </c>
      <c r="L239" s="116">
        <v>0</v>
      </c>
      <c r="M239" s="116">
        <f>IF($AI239=M$1,1,0)</f>
        <v>0</v>
      </c>
      <c r="N239" s="116">
        <f>IF($AI239=N$1,1,0)</f>
        <v>0</v>
      </c>
      <c r="O239" s="116">
        <f>IF($AI239=O$1,1,0)</f>
        <v>0</v>
      </c>
      <c r="P239" s="116">
        <f>IF($AI239=P$1,1,0)</f>
        <v>0</v>
      </c>
      <c r="Q239" s="116">
        <f>IF($AI239=Q$1,1,0)</f>
        <v>0</v>
      </c>
      <c r="R239" s="116">
        <f>IF($AI239=R$1,1,0)</f>
        <v>1</v>
      </c>
      <c r="S239" s="116">
        <f>IF($AI239=S$1,1,0)</f>
        <v>0</v>
      </c>
      <c r="T239" s="39">
        <f>IF($AI239=T$1,1,0)</f>
        <v>0</v>
      </c>
      <c r="AG239" s="2">
        <v>130</v>
      </c>
      <c r="AH239" t="str">
        <f>IF(AU239="NORWAY","NOK",IF(AU239="FINLAND","EUR",IF(AU239="SWEDEN","SEK","DKK")))</f>
        <v>NOK</v>
      </c>
      <c r="AI239" t="s">
        <v>152</v>
      </c>
      <c r="AN239" t="str">
        <f>IF(D239&gt;=0,"1","0")</f>
        <v>0</v>
      </c>
      <c r="AO239" s="5">
        <f>IF(AX239&lt;&gt;"",G239/H239,"")</f>
        <v>2.2907790789783551</v>
      </c>
      <c r="AP239">
        <f>A239-1</f>
        <v>98</v>
      </c>
      <c r="AS239">
        <f>_xlfn.XLOOKUP(C239,'Company age'!$A$2:$A$15,'Company age'!$B$2:$B$15)</f>
        <v>11</v>
      </c>
      <c r="AU239" t="s">
        <v>44</v>
      </c>
      <c r="AW239" s="3">
        <f>BT239*(1+BV239)</f>
        <v>131.66666672250003</v>
      </c>
      <c r="AX239">
        <v>107</v>
      </c>
      <c r="BH239" s="2">
        <v>0.64102566240000003</v>
      </c>
      <c r="BI239" s="2">
        <v>1.2820513250000001</v>
      </c>
      <c r="BJ239" s="2">
        <v>1.2820513250000001</v>
      </c>
      <c r="BL239" t="s">
        <v>1423</v>
      </c>
      <c r="BM239" t="s">
        <v>1424</v>
      </c>
      <c r="BN239" t="s">
        <v>44</v>
      </c>
      <c r="BO239" t="s">
        <v>152</v>
      </c>
      <c r="BP239" t="s">
        <v>25</v>
      </c>
      <c r="BQ239" t="s">
        <v>54</v>
      </c>
      <c r="BR239" t="s">
        <v>27</v>
      </c>
      <c r="BS239" s="2">
        <v>46.709000000000003</v>
      </c>
      <c r="BT239" s="2">
        <v>130</v>
      </c>
      <c r="BU239" s="5">
        <f t="shared" si="6"/>
        <v>6.4102566240000006E-3</v>
      </c>
      <c r="BV239" s="5">
        <f t="shared" si="6"/>
        <v>1.282051325E-2</v>
      </c>
      <c r="BW239" s="5">
        <f t="shared" si="6"/>
        <v>1.282051325E-2</v>
      </c>
      <c r="BX239" s="2"/>
      <c r="BY239" s="2"/>
      <c r="BZ239" s="2"/>
      <c r="CA239" s="2">
        <v>3.6817000000000002</v>
      </c>
    </row>
    <row r="240" spans="1:79" x14ac:dyDescent="0.15">
      <c r="A240" s="107">
        <v>99</v>
      </c>
      <c r="B240" s="108">
        <v>41831</v>
      </c>
      <c r="C240" s="109">
        <v>2014</v>
      </c>
      <c r="D240" s="110">
        <f>_xlfn.XLOOKUP(AP240,'Sentiment index'!$E$2:$E$169,'Sentiment index'!$A$2:$A$169)</f>
        <v>-0.18482599999999999</v>
      </c>
      <c r="E240" s="111">
        <v>14.130844127234216</v>
      </c>
      <c r="F240" s="112">
        <f>(AW240-BT240)/BT240</f>
        <v>1.1764704899999998</v>
      </c>
      <c r="G240" s="113">
        <v>12</v>
      </c>
      <c r="H240" s="114">
        <v>65.16</v>
      </c>
      <c r="I240" s="114">
        <f>IF(AH240="NOK",AG240, IF(AH240="EUR", _xlfn.XLOOKUP(C240,'Exchange rates'!$A$3:$A$16,'Exchange rates'!$B$3:$B$16)*AG240,IF(AH240="SEK", _xlfn.XLOOKUP(C240,'Exchange rates'!$A$3:$A$16,'Exchange rates'!$C$3:$C$16)*Dataset!AG240,_xlfn.XLOOKUP(Dataset!C240,'Exchange rates'!$A$3:$A$16,'Exchange rates'!$D$3:$D$16)*Dataset!AG240)))</f>
        <v>20.185614000000001</v>
      </c>
      <c r="J240" s="115">
        <f t="shared" si="7"/>
        <v>1.1818704899999999</v>
      </c>
      <c r="K240" s="112">
        <f>IF(AU240="NORWAY",_xlfn.XLOOKUP(B240,'Oslo OBX Historical Data'!$A$2:$A$3477,'Oslo OBX Historical Data'!$G$2:$G$3477),IF(AU240="FINLAND",_xlfn.XLOOKUP(B240,'OMX Helsinki Historical Data'!$A$2:$A$3479,'OMX Helsinki Historical Data'!$G$2:$G$3479),IF(AU240="DENMARK",_xlfn.XLOOKUP(B240,'OMX Copenhagen All shares Histo'!$A$2:$A$3461,'OMX Copenhagen All shares Histo'!$G$2:$G$3461),_xlfn.XLOOKUP(Dataset!B240,'OMX Stockholm Historical Data'!$A$2:$A$3477,'OMX Stockholm Historical Data'!$G$2:$G$3477))))</f>
        <v>-5.4000000000000003E-3</v>
      </c>
      <c r="L240" s="116">
        <v>0</v>
      </c>
      <c r="M240" s="116">
        <f>IF($AI240=M$1,1,0)</f>
        <v>0</v>
      </c>
      <c r="N240" s="116">
        <f>IF($AI240=N$1,1,0)</f>
        <v>0</v>
      </c>
      <c r="O240" s="116">
        <f>IF($AI240=O$1,1,0)</f>
        <v>0</v>
      </c>
      <c r="P240" s="116">
        <f>IF($AI240=P$1,1,0)</f>
        <v>0</v>
      </c>
      <c r="Q240" s="116">
        <f>IF($AI240=Q$1,1,0)</f>
        <v>1</v>
      </c>
      <c r="R240" s="116">
        <f>IF($AI240=R$1,1,0)</f>
        <v>0</v>
      </c>
      <c r="S240" s="116">
        <f>IF($AI240=S$1,1,0)</f>
        <v>0</v>
      </c>
      <c r="T240" s="39">
        <f>IF($AI240=T$1,1,0)</f>
        <v>0</v>
      </c>
      <c r="AG240" s="2">
        <v>18</v>
      </c>
      <c r="AH240" t="str">
        <f>IF(AU240="NORWAY","NOK",IF(AU240="FINLAND","EUR",IF(AU240="SWEDEN","SEK","DKK")))</f>
        <v>DKK</v>
      </c>
      <c r="AI240" t="s">
        <v>32</v>
      </c>
      <c r="AN240" t="str">
        <f>IF(D240&gt;=0,"1","0")</f>
        <v>0</v>
      </c>
      <c r="AO240" s="5">
        <f>IF(AX240&lt;&gt;"",G240/H240,"")</f>
        <v>0.18416206261510129</v>
      </c>
      <c r="AP240">
        <f>A240-1</f>
        <v>98</v>
      </c>
      <c r="AS240">
        <f>_xlfn.XLOOKUP(C240,'Company age'!$A$2:$A$15,'Company age'!$B$2:$B$15)</f>
        <v>11</v>
      </c>
      <c r="AU240" t="s">
        <v>23</v>
      </c>
      <c r="AW240" s="3">
        <f>BT240*(1+BV240)</f>
        <v>39.176468819999997</v>
      </c>
      <c r="AX240">
        <v>12</v>
      </c>
      <c r="BH240" s="2">
        <v>32.352935789999997</v>
      </c>
      <c r="BI240" s="2">
        <v>117.647049</v>
      </c>
      <c r="BJ240" s="2">
        <v>82.352935790000004</v>
      </c>
      <c r="BL240" t="s">
        <v>1351</v>
      </c>
      <c r="BM240" t="s">
        <v>1352</v>
      </c>
      <c r="BN240" t="s">
        <v>23</v>
      </c>
      <c r="BO240" t="s">
        <v>32</v>
      </c>
      <c r="BP240" t="s">
        <v>25</v>
      </c>
      <c r="BQ240" t="s">
        <v>54</v>
      </c>
      <c r="BR240" t="s">
        <v>27</v>
      </c>
      <c r="BS240" s="2">
        <v>65.16</v>
      </c>
      <c r="BT240" s="2">
        <v>18</v>
      </c>
      <c r="BU240" s="5">
        <f t="shared" si="6"/>
        <v>0.32352935789999998</v>
      </c>
      <c r="BV240" s="5">
        <f t="shared" si="6"/>
        <v>1.17647049</v>
      </c>
      <c r="BW240" s="5">
        <f t="shared" si="6"/>
        <v>0.82352935790000004</v>
      </c>
      <c r="BX240" s="2"/>
      <c r="BY240" s="2"/>
      <c r="BZ240" s="2"/>
      <c r="CA240" s="2">
        <v>15.055199999999999</v>
      </c>
    </row>
    <row r="241" spans="1:79" x14ac:dyDescent="0.15">
      <c r="A241" s="107">
        <v>101</v>
      </c>
      <c r="B241" s="108">
        <v>41908</v>
      </c>
      <c r="C241" s="109">
        <v>2014</v>
      </c>
      <c r="D241" s="110">
        <f>_xlfn.XLOOKUP(AP241,'Sentiment index'!$E$2:$E$169,'Sentiment index'!$A$2:$A$169)</f>
        <v>-0.2178929</v>
      </c>
      <c r="E241" s="111">
        <v>8.9911596174646498</v>
      </c>
      <c r="F241" s="112">
        <f>(AW241-BT241)/BT241</f>
        <v>-5.0000000000000086E-2</v>
      </c>
      <c r="G241" s="113">
        <v>4622</v>
      </c>
      <c r="H241" s="111">
        <v>2267.42</v>
      </c>
      <c r="I241" s="114">
        <f>IF(AH241="NOK",AG241, IF(AH241="EUR", _xlfn.XLOOKUP(C241,'Exchange rates'!$A$3:$A$16,'Exchange rates'!$B$3:$B$16)*AG241,IF(AH241="SEK", _xlfn.XLOOKUP(C241,'Exchange rates'!$A$3:$A$16,'Exchange rates'!$C$3:$C$16)*Dataset!AG241,_xlfn.XLOOKUP(Dataset!C241,'Exchange rates'!$A$3:$A$16,'Exchange rates'!$D$3:$D$16)*Dataset!AG241)))</f>
        <v>62.478604000000004</v>
      </c>
      <c r="J241" s="115">
        <f t="shared" si="7"/>
        <v>-3.850000000000009E-2</v>
      </c>
      <c r="K241" s="112">
        <f>IF(AU241="NORWAY",_xlfn.XLOOKUP(B241,'Oslo OBX Historical Data'!$A$2:$A$3477,'Oslo OBX Historical Data'!$G$2:$G$3477),IF(AU241="FINLAND",_xlfn.XLOOKUP(B241,'OMX Helsinki Historical Data'!$A$2:$A$3479,'OMX Helsinki Historical Data'!$G$2:$G$3479),IF(AU241="DENMARK",_xlfn.XLOOKUP(B241,'OMX Copenhagen All shares Histo'!$A$2:$A$3461,'OMX Copenhagen All shares Histo'!$G$2:$G$3461),_xlfn.XLOOKUP(Dataset!B241,'OMX Stockholm Historical Data'!$A$2:$A$3477,'OMX Stockholm Historical Data'!$G$2:$G$3477))))</f>
        <v>-1.15E-2</v>
      </c>
      <c r="L241" s="116">
        <v>0</v>
      </c>
      <c r="M241" s="116">
        <f>IF($AI241=M$1,1,0)</f>
        <v>0</v>
      </c>
      <c r="N241" s="116">
        <f>IF($AI241=N$1,1,0)</f>
        <v>1</v>
      </c>
      <c r="O241" s="116">
        <f>IF($AI241=O$1,1,0)</f>
        <v>0</v>
      </c>
      <c r="P241" s="116">
        <f>IF($AI241=P$1,1,0)</f>
        <v>0</v>
      </c>
      <c r="Q241" s="116">
        <f>IF($AI241=Q$1,1,0)</f>
        <v>0</v>
      </c>
      <c r="R241" s="116">
        <f>IF($AI241=R$1,1,0)</f>
        <v>0</v>
      </c>
      <c r="S241" s="116">
        <f>IF($AI241=S$1,1,0)</f>
        <v>0</v>
      </c>
      <c r="T241" s="39">
        <f>IF($AI241=T$1,1,0)</f>
        <v>0</v>
      </c>
      <c r="AG241" s="4">
        <v>68</v>
      </c>
      <c r="AH241" t="str">
        <f>IF(AU241="NORWAY","NOK",IF(AU241="FINLAND","EUR",IF(AU241="SWEDEN","SEK","DKK")))</f>
        <v>SEK</v>
      </c>
      <c r="AI241" t="s">
        <v>96</v>
      </c>
      <c r="AN241" t="str">
        <f>IF(D241&gt;=0,"1","0")</f>
        <v>0</v>
      </c>
      <c r="AO241" s="5">
        <f>IF(AX241&lt;&gt;"",G241/H241,"")</f>
        <v>2.038440165474416</v>
      </c>
      <c r="AP241">
        <f>A241-1</f>
        <v>100</v>
      </c>
      <c r="AS241">
        <f>_xlfn.XLOOKUP(C241,'Company age'!$A$2:$A$15,'Company age'!$B$2:$B$15)</f>
        <v>11</v>
      </c>
      <c r="AU241" t="s">
        <v>80</v>
      </c>
      <c r="AW241" s="3">
        <f>BT241*(1+BV241)</f>
        <v>64.599999999999994</v>
      </c>
      <c r="AX241">
        <v>4622</v>
      </c>
      <c r="BH241" s="2">
        <v>0</v>
      </c>
      <c r="BI241" s="2">
        <v>-5</v>
      </c>
      <c r="BJ241" s="2">
        <v>-5.5</v>
      </c>
      <c r="BL241" t="s">
        <v>254</v>
      </c>
      <c r="BM241" t="s">
        <v>255</v>
      </c>
      <c r="BN241" t="s">
        <v>80</v>
      </c>
      <c r="BO241" t="s">
        <v>96</v>
      </c>
      <c r="BP241" t="s">
        <v>25</v>
      </c>
      <c r="BQ241" t="s">
        <v>46</v>
      </c>
      <c r="BR241" t="s">
        <v>27</v>
      </c>
      <c r="BS241" s="4">
        <v>2267.42</v>
      </c>
      <c r="BT241" s="4">
        <v>68</v>
      </c>
      <c r="BU241" s="5">
        <f t="shared" si="6"/>
        <v>0</v>
      </c>
      <c r="BV241" s="5">
        <f t="shared" si="6"/>
        <v>-0.05</v>
      </c>
      <c r="BW241" s="5">
        <f t="shared" si="6"/>
        <v>-5.5E-2</v>
      </c>
      <c r="BX241" s="4">
        <v>168.2</v>
      </c>
      <c r="BY241" s="4">
        <v>147.35293580000001</v>
      </c>
      <c r="BZ241" s="4">
        <v>170</v>
      </c>
      <c r="CA241" s="4">
        <v>57.968000000000004</v>
      </c>
    </row>
    <row r="242" spans="1:79" x14ac:dyDescent="0.15">
      <c r="A242" s="107">
        <v>102</v>
      </c>
      <c r="B242" s="108">
        <v>41914</v>
      </c>
      <c r="C242" s="109">
        <v>2014</v>
      </c>
      <c r="D242" s="110">
        <f>_xlfn.XLOOKUP(AP242,'Sentiment index'!$E$2:$E$169,'Sentiment index'!$A$2:$A$169)</f>
        <v>-0.16513800000000001</v>
      </c>
      <c r="E242" s="111">
        <v>11.543645011687103</v>
      </c>
      <c r="F242" s="112">
        <f>(AW242-BT242)/BT242</f>
        <v>0.10389610290000001</v>
      </c>
      <c r="G242" s="113">
        <v>989.57593895053742</v>
      </c>
      <c r="H242" s="111">
        <v>788.05200000000002</v>
      </c>
      <c r="I242" s="114">
        <f>IF(AH242="NOK",AG242, IF(AH242="EUR", _xlfn.XLOOKUP(C242,'Exchange rates'!$A$3:$A$16,'Exchange rates'!$B$3:$B$16)*AG242,IF(AH242="SEK", _xlfn.XLOOKUP(C242,'Exchange rates'!$A$3:$A$16,'Exchange rates'!$C$3:$C$16)*Dataset!AG242,_xlfn.XLOOKUP(Dataset!C242,'Exchange rates'!$A$3:$A$16,'Exchange rates'!$D$3:$D$16)*Dataset!AG242)))</f>
        <v>19</v>
      </c>
      <c r="J242" s="115">
        <f t="shared" si="7"/>
        <v>0.1152961029</v>
      </c>
      <c r="K242" s="112">
        <f>IF(AU242="NORWAY",_xlfn.XLOOKUP(B242,'Oslo OBX Historical Data'!$A$2:$A$3477,'Oslo OBX Historical Data'!$G$2:$G$3477),IF(AU242="FINLAND",_xlfn.XLOOKUP(B242,'OMX Helsinki Historical Data'!$A$2:$A$3479,'OMX Helsinki Historical Data'!$G$2:$G$3479),IF(AU242="DENMARK",_xlfn.XLOOKUP(B242,'OMX Copenhagen All shares Histo'!$A$2:$A$3461,'OMX Copenhagen All shares Histo'!$G$2:$G$3461),_xlfn.XLOOKUP(Dataset!B242,'OMX Stockholm Historical Data'!$A$2:$A$3477,'OMX Stockholm Historical Data'!$G$2:$G$3477))))</f>
        <v>-1.14E-2</v>
      </c>
      <c r="L242" s="116">
        <v>0</v>
      </c>
      <c r="M242" s="116">
        <f>IF($AI242=M$1,1,0)</f>
        <v>1</v>
      </c>
      <c r="N242" s="116">
        <f>IF($AI242=N$1,1,0)</f>
        <v>0</v>
      </c>
      <c r="O242" s="116">
        <f>IF($AI242=O$1,1,0)</f>
        <v>0</v>
      </c>
      <c r="P242" s="116">
        <f>IF($AI242=P$1,1,0)</f>
        <v>0</v>
      </c>
      <c r="Q242" s="116">
        <f>IF($AI242=Q$1,1,0)</f>
        <v>0</v>
      </c>
      <c r="R242" s="116">
        <f>IF($AI242=R$1,1,0)</f>
        <v>0</v>
      </c>
      <c r="S242" s="116">
        <f>IF($AI242=S$1,1,0)</f>
        <v>0</v>
      </c>
      <c r="T242" s="39">
        <f>IF($AI242=T$1,1,0)</f>
        <v>0</v>
      </c>
      <c r="AG242" s="4">
        <v>19</v>
      </c>
      <c r="AH242" t="str">
        <f>IF(AU242="NORWAY","NOK",IF(AU242="FINLAND","EUR",IF(AU242="SWEDEN","SEK","DKK")))</f>
        <v>NOK</v>
      </c>
      <c r="AI242" t="s">
        <v>53</v>
      </c>
      <c r="AN242" t="str">
        <f>IF(D242&gt;=0,"1","0")</f>
        <v>0</v>
      </c>
      <c r="AO242" s="5" t="str">
        <f>IF(AX242&lt;&gt;"",G242/H242,"")</f>
        <v/>
      </c>
      <c r="AP242">
        <f>A242-1</f>
        <v>101</v>
      </c>
      <c r="AS242">
        <f>_xlfn.XLOOKUP(C242,'Company age'!$A$2:$A$15,'Company age'!$B$2:$B$15)</f>
        <v>11</v>
      </c>
      <c r="AU242" t="s">
        <v>44</v>
      </c>
      <c r="AW242" s="3">
        <f>BT242*(1+BV242)</f>
        <v>20.9740259551</v>
      </c>
      <c r="BH242" s="2">
        <v>0</v>
      </c>
      <c r="BI242" s="2">
        <v>10.38961029</v>
      </c>
      <c r="BJ242" s="2">
        <v>1.298701286</v>
      </c>
      <c r="BL242" t="s">
        <v>544</v>
      </c>
      <c r="BM242" t="s">
        <v>545</v>
      </c>
      <c r="BN242" t="s">
        <v>44</v>
      </c>
      <c r="BO242" t="s">
        <v>53</v>
      </c>
      <c r="BP242" t="s">
        <v>25</v>
      </c>
      <c r="BQ242" t="s">
        <v>546</v>
      </c>
      <c r="BR242" t="s">
        <v>27</v>
      </c>
      <c r="BS242" s="4">
        <v>788.05200000000002</v>
      </c>
      <c r="BT242" s="4">
        <v>19</v>
      </c>
      <c r="BU242" s="5">
        <f t="shared" si="6"/>
        <v>0</v>
      </c>
      <c r="BV242" s="5">
        <f t="shared" si="6"/>
        <v>0.10389610290000001</v>
      </c>
      <c r="BW242" s="5">
        <f t="shared" si="6"/>
        <v>1.2987012860000001E-2</v>
      </c>
      <c r="BX242" s="4">
        <v>132.80000000000001</v>
      </c>
      <c r="BY242" s="4">
        <v>598.94738770000004</v>
      </c>
      <c r="BZ242" s="4">
        <v>140.65</v>
      </c>
      <c r="CA242" s="4">
        <v>93.816199999999995</v>
      </c>
    </row>
    <row r="243" spans="1:79" x14ac:dyDescent="0.15">
      <c r="A243" s="107">
        <v>102</v>
      </c>
      <c r="B243" s="108">
        <v>41915</v>
      </c>
      <c r="C243" s="109">
        <v>2014</v>
      </c>
      <c r="D243" s="110">
        <f>_xlfn.XLOOKUP(AP243,'Sentiment index'!$E$2:$E$169,'Sentiment index'!$A$2:$A$169)</f>
        <v>-0.16513800000000001</v>
      </c>
      <c r="E243" s="111">
        <v>12.706676819618604</v>
      </c>
      <c r="F243" s="112">
        <f>(AW243-BT243)/BT243</f>
        <v>0.28571428299999996</v>
      </c>
      <c r="G243" s="113">
        <v>1279.0782745693598</v>
      </c>
      <c r="H243" s="111">
        <v>3042.97</v>
      </c>
      <c r="I243" s="114">
        <f>IF(AH243="NOK",AG243, IF(AH243="EUR", _xlfn.XLOOKUP(C243,'Exchange rates'!$A$3:$A$16,'Exchange rates'!$B$3:$B$16)*AG243,IF(AH243="SEK", _xlfn.XLOOKUP(C243,'Exchange rates'!$A$3:$A$16,'Exchange rates'!$C$3:$C$16)*Dataset!AG243,_xlfn.XLOOKUP(Dataset!C243,'Exchange rates'!$A$3:$A$16,'Exchange rates'!$D$3:$D$16)*Dataset!AG243)))</f>
        <v>58</v>
      </c>
      <c r="J243" s="115">
        <f t="shared" si="7"/>
        <v>0.31391428299999996</v>
      </c>
      <c r="K243" s="112">
        <f>IF(AU243="NORWAY",_xlfn.XLOOKUP(B243,'Oslo OBX Historical Data'!$A$2:$A$3477,'Oslo OBX Historical Data'!$G$2:$G$3477),IF(AU243="FINLAND",_xlfn.XLOOKUP(B243,'OMX Helsinki Historical Data'!$A$2:$A$3479,'OMX Helsinki Historical Data'!$G$2:$G$3479),IF(AU243="DENMARK",_xlfn.XLOOKUP(B243,'OMX Copenhagen All shares Histo'!$A$2:$A$3461,'OMX Copenhagen All shares Histo'!$G$2:$G$3461),_xlfn.XLOOKUP(Dataset!B243,'OMX Stockholm Historical Data'!$A$2:$A$3477,'OMX Stockholm Historical Data'!$G$2:$G$3477))))</f>
        <v>-2.8199999999999999E-2</v>
      </c>
      <c r="L243" s="116">
        <v>0</v>
      </c>
      <c r="M243" s="116">
        <f>IF($AI243=M$1,1,0)</f>
        <v>0</v>
      </c>
      <c r="N243" s="116">
        <f>IF($AI243=N$1,1,0)</f>
        <v>0</v>
      </c>
      <c r="O243" s="116">
        <f>IF($AI243=O$1,1,0)</f>
        <v>0</v>
      </c>
      <c r="P243" s="116">
        <f>IF($AI243=P$1,1,0)</f>
        <v>1</v>
      </c>
      <c r="Q243" s="116">
        <f>IF($AI243=Q$1,1,0)</f>
        <v>0</v>
      </c>
      <c r="R243" s="116">
        <f>IF($AI243=R$1,1,0)</f>
        <v>0</v>
      </c>
      <c r="S243" s="116">
        <f>IF($AI243=S$1,1,0)</f>
        <v>0</v>
      </c>
      <c r="T243" s="39">
        <f>IF($AI243=T$1,1,0)</f>
        <v>0</v>
      </c>
      <c r="AG243" s="4">
        <v>58</v>
      </c>
      <c r="AH243" t="str">
        <f>IF(AU243="NORWAY","NOK",IF(AU243="FINLAND","EUR",IF(AU243="SWEDEN","SEK","DKK")))</f>
        <v>NOK</v>
      </c>
      <c r="AI243" t="s">
        <v>38</v>
      </c>
      <c r="AN243" t="str">
        <f>IF(D243&gt;=0,"1","0")</f>
        <v>0</v>
      </c>
      <c r="AO243" s="5" t="str">
        <f>IF(AX243&lt;&gt;"",G243/H243,"")</f>
        <v/>
      </c>
      <c r="AP243">
        <f>A243-1</f>
        <v>101</v>
      </c>
      <c r="AS243">
        <f>_xlfn.XLOOKUP(C243,'Company age'!$A$2:$A$15,'Company age'!$B$2:$B$15)</f>
        <v>11</v>
      </c>
      <c r="AU243" t="s">
        <v>44</v>
      </c>
      <c r="AW243" s="3">
        <f>BT243*(1+BV243)</f>
        <v>74.571428413999996</v>
      </c>
      <c r="BH243" s="2">
        <v>0</v>
      </c>
      <c r="BI243" s="2">
        <v>28.571428300000001</v>
      </c>
      <c r="BJ243" s="2">
        <v>27.857143399999998</v>
      </c>
      <c r="BL243" t="s">
        <v>200</v>
      </c>
      <c r="BM243" t="s">
        <v>201</v>
      </c>
      <c r="BN243" t="s">
        <v>44</v>
      </c>
      <c r="BO243" t="s">
        <v>38</v>
      </c>
      <c r="BP243" t="s">
        <v>25</v>
      </c>
      <c r="BQ243" t="s">
        <v>165</v>
      </c>
      <c r="BR243" t="s">
        <v>27</v>
      </c>
      <c r="BS243" s="4">
        <v>3042.97</v>
      </c>
      <c r="BT243" s="4">
        <v>58</v>
      </c>
      <c r="BU243" s="5">
        <f t="shared" si="6"/>
        <v>0</v>
      </c>
      <c r="BV243" s="5">
        <f t="shared" si="6"/>
        <v>0.28571428300000001</v>
      </c>
      <c r="BW243" s="5">
        <f t="shared" si="6"/>
        <v>0.27857143400000001</v>
      </c>
      <c r="BX243" s="4">
        <v>13.79</v>
      </c>
      <c r="BY243" s="4">
        <v>-72.072463990000003</v>
      </c>
      <c r="BZ243" s="4">
        <v>13.91</v>
      </c>
      <c r="CA243" s="4">
        <v>138.512</v>
      </c>
    </row>
    <row r="244" spans="1:79" x14ac:dyDescent="0.15">
      <c r="A244" s="107">
        <v>102</v>
      </c>
      <c r="B244" s="108">
        <v>41922</v>
      </c>
      <c r="C244" s="109">
        <v>2014</v>
      </c>
      <c r="D244" s="110">
        <f>_xlfn.XLOOKUP(AP244,'Sentiment index'!$E$2:$E$169,'Sentiment index'!$A$2:$A$169)</f>
        <v>-0.16513800000000001</v>
      </c>
      <c r="E244" s="111">
        <v>10.233423883249818</v>
      </c>
      <c r="F244" s="112">
        <f>(AW244-BT244)/BT244</f>
        <v>9.4339621070001645E-3</v>
      </c>
      <c r="G244" s="113">
        <v>2682</v>
      </c>
      <c r="H244" s="111">
        <v>1946.27</v>
      </c>
      <c r="I244" s="114">
        <f>IF(AH244="NOK",AG244, IF(AH244="EUR", _xlfn.XLOOKUP(C244,'Exchange rates'!$A$3:$A$16,'Exchange rates'!$B$3:$B$16)*AG244,IF(AH244="SEK", _xlfn.XLOOKUP(C244,'Exchange rates'!$A$3:$A$16,'Exchange rates'!$C$3:$C$16)*Dataset!AG244,_xlfn.XLOOKUP(Dataset!C244,'Exchange rates'!$A$3:$A$16,'Exchange rates'!$D$3:$D$16)*Dataset!AG244)))</f>
        <v>39.049127500000004</v>
      </c>
      <c r="J244" s="115">
        <f t="shared" si="7"/>
        <v>1.5933962107000165E-2</v>
      </c>
      <c r="K244" s="112">
        <f>IF(AU244="NORWAY",_xlfn.XLOOKUP(B244,'Oslo OBX Historical Data'!$A$2:$A$3477,'Oslo OBX Historical Data'!$G$2:$G$3477),IF(AU244="FINLAND",_xlfn.XLOOKUP(B244,'OMX Helsinki Historical Data'!$A$2:$A$3479,'OMX Helsinki Historical Data'!$G$2:$G$3479),IF(AU244="DENMARK",_xlfn.XLOOKUP(B244,'OMX Copenhagen All shares Histo'!$A$2:$A$3461,'OMX Copenhagen All shares Histo'!$G$2:$G$3461),_xlfn.XLOOKUP(Dataset!B244,'OMX Stockholm Historical Data'!$A$2:$A$3477,'OMX Stockholm Historical Data'!$G$2:$G$3477))))</f>
        <v>-6.4999999999999997E-3</v>
      </c>
      <c r="L244" s="116">
        <v>0</v>
      </c>
      <c r="M244" s="116">
        <f>IF($AI244=M$1,1,0)</f>
        <v>0</v>
      </c>
      <c r="N244" s="116">
        <f>IF($AI244=N$1,1,0)</f>
        <v>1</v>
      </c>
      <c r="O244" s="116">
        <f>IF($AI244=O$1,1,0)</f>
        <v>0</v>
      </c>
      <c r="P244" s="116">
        <f>IF($AI244=P$1,1,0)</f>
        <v>0</v>
      </c>
      <c r="Q244" s="116">
        <f>IF($AI244=Q$1,1,0)</f>
        <v>0</v>
      </c>
      <c r="R244" s="116">
        <f>IF($AI244=R$1,1,0)</f>
        <v>0</v>
      </c>
      <c r="S244" s="116">
        <f>IF($AI244=S$1,1,0)</f>
        <v>0</v>
      </c>
      <c r="T244" s="39">
        <f>IF($AI244=T$1,1,0)</f>
        <v>0</v>
      </c>
      <c r="AG244" s="4">
        <v>42.5</v>
      </c>
      <c r="AH244" t="str">
        <f>IF(AU244="NORWAY","NOK",IF(AU244="FINLAND","EUR",IF(AU244="SWEDEN","SEK","DKK")))</f>
        <v>SEK</v>
      </c>
      <c r="AI244" t="s">
        <v>96</v>
      </c>
      <c r="AN244" t="str">
        <f>IF(D244&gt;=0,"1","0")</f>
        <v>0</v>
      </c>
      <c r="AO244" s="5">
        <f>IF(AX244&lt;&gt;"",G244/H244,"")</f>
        <v>1.3780205213048549</v>
      </c>
      <c r="AP244">
        <f>A244-1</f>
        <v>101</v>
      </c>
      <c r="AS244">
        <f>_xlfn.XLOOKUP(C244,'Company age'!$A$2:$A$15,'Company age'!$B$2:$B$15)</f>
        <v>11</v>
      </c>
      <c r="AU244" t="s">
        <v>80</v>
      </c>
      <c r="AW244" s="3">
        <f>BT244*(1+BV244)</f>
        <v>42.900943389547507</v>
      </c>
      <c r="AX244">
        <v>2682</v>
      </c>
      <c r="BH244" s="2">
        <v>3.7735848430000001</v>
      </c>
      <c r="BI244" s="2">
        <v>0.94339621070000002</v>
      </c>
      <c r="BJ244" s="2">
        <v>1.886792421</v>
      </c>
      <c r="BL244" t="s">
        <v>282</v>
      </c>
      <c r="BM244" t="s">
        <v>283</v>
      </c>
      <c r="BN244" t="s">
        <v>80</v>
      </c>
      <c r="BO244" t="s">
        <v>96</v>
      </c>
      <c r="BP244" t="s">
        <v>25</v>
      </c>
      <c r="BQ244" t="s">
        <v>46</v>
      </c>
      <c r="BR244" t="s">
        <v>27</v>
      </c>
      <c r="BS244" s="4">
        <v>1946.27</v>
      </c>
      <c r="BT244" s="4">
        <v>42.5</v>
      </c>
      <c r="BU244" s="5">
        <f t="shared" si="6"/>
        <v>3.7735848430000003E-2</v>
      </c>
      <c r="BV244" s="5">
        <f t="shared" si="6"/>
        <v>9.4339621069999997E-3</v>
      </c>
      <c r="BW244" s="5">
        <f t="shared" si="6"/>
        <v>1.8867924210000001E-2</v>
      </c>
      <c r="BX244" s="4">
        <v>99.85</v>
      </c>
      <c r="BY244" s="4">
        <v>164.99417109999999</v>
      </c>
      <c r="BZ244" s="4">
        <v>101.8</v>
      </c>
      <c r="CA244" s="4">
        <v>0</v>
      </c>
    </row>
    <row r="245" spans="1:79" x14ac:dyDescent="0.15">
      <c r="A245" s="107">
        <v>102</v>
      </c>
      <c r="B245" s="108">
        <v>41929</v>
      </c>
      <c r="C245" s="109">
        <v>2014</v>
      </c>
      <c r="D245" s="110">
        <f>_xlfn.XLOOKUP(AP245,'Sentiment index'!$E$2:$E$169,'Sentiment index'!$A$2:$A$169)</f>
        <v>-0.16513800000000001</v>
      </c>
      <c r="E245" s="111">
        <v>10.801658188774031</v>
      </c>
      <c r="F245" s="112">
        <f>(AW245-BT245)/BT245</f>
        <v>0.11111110689999988</v>
      </c>
      <c r="G245" s="113">
        <v>182</v>
      </c>
      <c r="H245" s="111">
        <v>5984.17</v>
      </c>
      <c r="I245" s="114">
        <f>IF(AH245="NOK",AG245, IF(AH245="EUR", _xlfn.XLOOKUP(C245,'Exchange rates'!$A$3:$A$16,'Exchange rates'!$B$3:$B$16)*AG245,IF(AH245="SEK", _xlfn.XLOOKUP(C245,'Exchange rates'!$A$3:$A$16,'Exchange rates'!$C$3:$C$16)*Dataset!AG245,_xlfn.XLOOKUP(Dataset!C245,'Exchange rates'!$A$3:$A$16,'Exchange rates'!$D$3:$D$16)*Dataset!AG245)))</f>
        <v>65</v>
      </c>
      <c r="J245" s="115">
        <f t="shared" si="7"/>
        <v>0.13861110689999989</v>
      </c>
      <c r="K245" s="112">
        <f>IF(AU245="NORWAY",_xlfn.XLOOKUP(B245,'Oslo OBX Historical Data'!$A$2:$A$3477,'Oslo OBX Historical Data'!$G$2:$G$3477),IF(AU245="FINLAND",_xlfn.XLOOKUP(B245,'OMX Helsinki Historical Data'!$A$2:$A$3479,'OMX Helsinki Historical Data'!$G$2:$G$3479),IF(AU245="DENMARK",_xlfn.XLOOKUP(B245,'OMX Copenhagen All shares Histo'!$A$2:$A$3461,'OMX Copenhagen All shares Histo'!$G$2:$G$3461),_xlfn.XLOOKUP(Dataset!B245,'OMX Stockholm Historical Data'!$A$2:$A$3477,'OMX Stockholm Historical Data'!$G$2:$G$3477))))</f>
        <v>-2.75E-2</v>
      </c>
      <c r="L245" s="116">
        <v>0</v>
      </c>
      <c r="M245" s="116">
        <f>IF($AI245=M$1,1,0)</f>
        <v>0</v>
      </c>
      <c r="N245" s="116">
        <f>IF($AI245=N$1,1,0)</f>
        <v>0</v>
      </c>
      <c r="O245" s="116">
        <f>IF($AI245=O$1,1,0)</f>
        <v>1</v>
      </c>
      <c r="P245" s="116">
        <f>IF($AI245=P$1,1,0)</f>
        <v>0</v>
      </c>
      <c r="Q245" s="116">
        <f>IF($AI245=Q$1,1,0)</f>
        <v>0</v>
      </c>
      <c r="R245" s="116">
        <f>IF($AI245=R$1,1,0)</f>
        <v>0</v>
      </c>
      <c r="S245" s="116">
        <f>IF($AI245=S$1,1,0)</f>
        <v>0</v>
      </c>
      <c r="T245" s="39">
        <f>IF($AI245=T$1,1,0)</f>
        <v>0</v>
      </c>
      <c r="AG245" s="4">
        <v>65</v>
      </c>
      <c r="AH245" t="str">
        <f>IF(AU245="NORWAY","NOK",IF(AU245="FINLAND","EUR",IF(AU245="SWEDEN","SEK","DKK")))</f>
        <v>NOK</v>
      </c>
      <c r="AI245" t="s">
        <v>45</v>
      </c>
      <c r="AN245" t="str">
        <f>IF(D245&gt;=0,"1","0")</f>
        <v>0</v>
      </c>
      <c r="AO245" s="5">
        <f>IF(AX245&lt;&gt;"",G245/H245,"")</f>
        <v>3.0413574480671505E-2</v>
      </c>
      <c r="AP245">
        <f>A245-1</f>
        <v>101</v>
      </c>
      <c r="AS245">
        <f>_xlfn.XLOOKUP(C245,'Company age'!$A$2:$A$15,'Company age'!$B$2:$B$15)</f>
        <v>11</v>
      </c>
      <c r="AU245" t="s">
        <v>44</v>
      </c>
      <c r="AW245" s="3">
        <f>BT245*(1+BV245)</f>
        <v>72.222221948499993</v>
      </c>
      <c r="AX245">
        <v>182</v>
      </c>
      <c r="BH245" s="2">
        <v>36.666667940000004</v>
      </c>
      <c r="BI245" s="2">
        <v>11.11111069</v>
      </c>
      <c r="BJ245" s="2">
        <v>13.33333302</v>
      </c>
      <c r="BL245" t="s">
        <v>85</v>
      </c>
      <c r="BM245" t="s">
        <v>86</v>
      </c>
      <c r="BN245" t="s">
        <v>44</v>
      </c>
      <c r="BO245" t="s">
        <v>45</v>
      </c>
      <c r="BP245" t="s">
        <v>25</v>
      </c>
      <c r="BQ245" t="s">
        <v>87</v>
      </c>
      <c r="BR245" t="s">
        <v>27</v>
      </c>
      <c r="BS245" s="4">
        <v>5984.17</v>
      </c>
      <c r="BT245" s="4">
        <v>65</v>
      </c>
      <c r="BU245" s="5">
        <f t="shared" si="6"/>
        <v>0.36666667940000003</v>
      </c>
      <c r="BV245" s="5">
        <f t="shared" si="6"/>
        <v>0.11111110690000001</v>
      </c>
      <c r="BW245" s="5">
        <f t="shared" si="6"/>
        <v>0.13333333019999999</v>
      </c>
      <c r="BX245" s="4">
        <v>190.5</v>
      </c>
      <c r="BY245" s="4">
        <v>193.0769196</v>
      </c>
      <c r="BZ245" s="4">
        <v>193.9</v>
      </c>
      <c r="CA245" s="4">
        <v>183.732</v>
      </c>
    </row>
    <row r="246" spans="1:79" x14ac:dyDescent="0.15">
      <c r="A246" s="107">
        <v>103</v>
      </c>
      <c r="B246" s="108">
        <v>41957</v>
      </c>
      <c r="C246" s="109">
        <v>2014</v>
      </c>
      <c r="D246" s="110">
        <f>_xlfn.XLOOKUP(AP246,'Sentiment index'!$E$2:$E$169,'Sentiment index'!$A$2:$A$169)</f>
        <v>-0.10297240000000001</v>
      </c>
      <c r="E246" s="111">
        <v>14.429719883032382</v>
      </c>
      <c r="F246" s="112">
        <f>(AW246-BT246)/BT246</f>
        <v>0.12000000000000008</v>
      </c>
      <c r="G246" s="113">
        <v>34</v>
      </c>
      <c r="H246" s="111">
        <v>126.175</v>
      </c>
      <c r="I246" s="114">
        <f>IF(AH246="NOK",AG246, IF(AH246="EUR", _xlfn.XLOOKUP(C246,'Exchange rates'!$A$3:$A$16,'Exchange rates'!$B$3:$B$16)*AG246,IF(AH246="SEK", _xlfn.XLOOKUP(C246,'Exchange rates'!$A$3:$A$16,'Exchange rates'!$C$3:$C$16)*Dataset!AG246,_xlfn.XLOOKUP(Dataset!C246,'Exchange rates'!$A$3:$A$16,'Exchange rates'!$D$3:$D$16)*Dataset!AG246)))</f>
        <v>53.085580900000004</v>
      </c>
      <c r="J246" s="115">
        <f t="shared" si="7"/>
        <v>0.11060000000000007</v>
      </c>
      <c r="K246" s="112">
        <f>IF(AU246="NORWAY",_xlfn.XLOOKUP(B246,'Oslo OBX Historical Data'!$A$2:$A$3477,'Oslo OBX Historical Data'!$G$2:$G$3477),IF(AU246="FINLAND",_xlfn.XLOOKUP(B246,'OMX Helsinki Historical Data'!$A$2:$A$3479,'OMX Helsinki Historical Data'!$G$2:$G$3479),IF(AU246="DENMARK",_xlfn.XLOOKUP(B246,'OMX Copenhagen All shares Histo'!$A$2:$A$3461,'OMX Copenhagen All shares Histo'!$G$2:$G$3461),_xlfn.XLOOKUP(Dataset!B246,'OMX Stockholm Historical Data'!$A$2:$A$3477,'OMX Stockholm Historical Data'!$G$2:$G$3477))))</f>
        <v>9.4000000000000004E-3</v>
      </c>
      <c r="L246" s="116">
        <v>0</v>
      </c>
      <c r="M246" s="116">
        <f>IF($AI246=M$1,1,0)</f>
        <v>0</v>
      </c>
      <c r="N246" s="116">
        <f>IF($AI246=N$1,1,0)</f>
        <v>0</v>
      </c>
      <c r="O246" s="116">
        <f>IF($AI246=O$1,1,0)</f>
        <v>0</v>
      </c>
      <c r="P246" s="116">
        <f>IF($AI246=P$1,1,0)</f>
        <v>0</v>
      </c>
      <c r="Q246" s="116">
        <f>IF($AI246=Q$1,1,0)</f>
        <v>1</v>
      </c>
      <c r="R246" s="116">
        <f>IF($AI246=R$1,1,0)</f>
        <v>0</v>
      </c>
      <c r="S246" s="116">
        <f>IF($AI246=S$1,1,0)</f>
        <v>0</v>
      </c>
      <c r="T246" s="39">
        <f>IF($AI246=T$1,1,0)</f>
        <v>0</v>
      </c>
      <c r="AG246" s="4">
        <v>6.35</v>
      </c>
      <c r="AH246" t="str">
        <f>IF(AU246="NORWAY","NOK",IF(AU246="FINLAND","EUR",IF(AU246="SWEDEN","SEK","DKK")))</f>
        <v>EUR</v>
      </c>
      <c r="AI246" t="s">
        <v>32</v>
      </c>
      <c r="AN246" t="str">
        <f>IF(D246&gt;=0,"1","0")</f>
        <v>0</v>
      </c>
      <c r="AO246" s="5">
        <f>IF(AX246&lt;&gt;"",G246/H246,"")</f>
        <v>0.26946701010501289</v>
      </c>
      <c r="AP246">
        <f>A246-1</f>
        <v>102</v>
      </c>
      <c r="AS246">
        <f>_xlfn.XLOOKUP(C246,'Company age'!$A$2:$A$15,'Company age'!$B$2:$B$15)</f>
        <v>11</v>
      </c>
      <c r="AU246" t="s">
        <v>64</v>
      </c>
      <c r="AW246" s="3">
        <f>BT246*(1+BV246)</f>
        <v>7.1120000000000001</v>
      </c>
      <c r="AX246">
        <v>34</v>
      </c>
      <c r="BH246" s="2">
        <v>20</v>
      </c>
      <c r="BI246" s="2">
        <v>12</v>
      </c>
      <c r="BJ246" s="2">
        <v>0.40000000600000002</v>
      </c>
      <c r="BL246" t="s">
        <v>1212</v>
      </c>
      <c r="BM246" t="s">
        <v>1213</v>
      </c>
      <c r="BN246" t="s">
        <v>64</v>
      </c>
      <c r="BO246" t="s">
        <v>32</v>
      </c>
      <c r="BP246" t="s">
        <v>25</v>
      </c>
      <c r="BQ246" t="s">
        <v>54</v>
      </c>
      <c r="BR246" t="s">
        <v>27</v>
      </c>
      <c r="BS246" s="4">
        <v>126.175</v>
      </c>
      <c r="BT246" s="4">
        <v>6.35</v>
      </c>
      <c r="BU246" s="5">
        <f t="shared" si="6"/>
        <v>0.2</v>
      </c>
      <c r="BV246" s="5">
        <f t="shared" si="6"/>
        <v>0.12</v>
      </c>
      <c r="BW246" s="5">
        <f t="shared" si="6"/>
        <v>4.0000000599999998E-3</v>
      </c>
      <c r="BX246" s="4">
        <v>4.3499999999999996</v>
      </c>
      <c r="BY246" s="4" t="s">
        <v>216</v>
      </c>
      <c r="BZ246" s="4">
        <v>4.45</v>
      </c>
      <c r="CA246" s="4">
        <v>7.1307999999999998</v>
      </c>
    </row>
    <row r="247" spans="1:79" x14ac:dyDescent="0.15">
      <c r="A247" s="107">
        <v>103</v>
      </c>
      <c r="B247" s="108">
        <v>41969</v>
      </c>
      <c r="C247" s="109">
        <v>2014</v>
      </c>
      <c r="D247" s="110">
        <f>_xlfn.XLOOKUP(AP247,'Sentiment index'!$E$2:$E$169,'Sentiment index'!$A$2:$A$169)</f>
        <v>-0.10297240000000001</v>
      </c>
      <c r="E247" s="111">
        <v>13.514711346882134</v>
      </c>
      <c r="F247" s="112">
        <f>(AW247-BT247)/BT247</f>
        <v>-3.1250014309999991E-2</v>
      </c>
      <c r="G247" s="113">
        <v>3303</v>
      </c>
      <c r="H247" s="111">
        <v>1695.21</v>
      </c>
      <c r="I247" s="114">
        <f>IF(AH247="NOK",AG247, IF(AH247="EUR", _xlfn.XLOOKUP(C247,'Exchange rates'!$A$3:$A$16,'Exchange rates'!$B$3:$B$16)*AG247,IF(AH247="SEK", _xlfn.XLOOKUP(C247,'Exchange rates'!$A$3:$A$16,'Exchange rates'!$C$3:$C$16)*Dataset!AG247,_xlfn.XLOOKUP(Dataset!C247,'Exchange rates'!$A$3:$A$16,'Exchange rates'!$D$3:$D$16)*Dataset!AG247)))</f>
        <v>64.316209999999998</v>
      </c>
      <c r="J247" s="115">
        <f t="shared" si="7"/>
        <v>-3.825001430999999E-2</v>
      </c>
      <c r="K247" s="112">
        <f>IF(AU247="NORWAY",_xlfn.XLOOKUP(B247,'Oslo OBX Historical Data'!$A$2:$A$3477,'Oslo OBX Historical Data'!$G$2:$G$3477),IF(AU247="FINLAND",_xlfn.XLOOKUP(B247,'OMX Helsinki Historical Data'!$A$2:$A$3479,'OMX Helsinki Historical Data'!$G$2:$G$3479),IF(AU247="DENMARK",_xlfn.XLOOKUP(B247,'OMX Copenhagen All shares Histo'!$A$2:$A$3461,'OMX Copenhagen All shares Histo'!$G$2:$G$3461),_xlfn.XLOOKUP(Dataset!B247,'OMX Stockholm Historical Data'!$A$2:$A$3477,'OMX Stockholm Historical Data'!$G$2:$G$3477))))</f>
        <v>7.0000000000000001E-3</v>
      </c>
      <c r="L247" s="116">
        <v>0</v>
      </c>
      <c r="M247" s="116">
        <f>IF($AI247=M$1,1,0)</f>
        <v>0</v>
      </c>
      <c r="N247" s="116">
        <f>IF($AI247=N$1,1,0)</f>
        <v>0</v>
      </c>
      <c r="O247" s="116">
        <f>IF($AI247=O$1,1,0)</f>
        <v>0</v>
      </c>
      <c r="P247" s="116">
        <f>IF($AI247=P$1,1,0)</f>
        <v>1</v>
      </c>
      <c r="Q247" s="116">
        <f>IF($AI247=Q$1,1,0)</f>
        <v>0</v>
      </c>
      <c r="R247" s="116">
        <f>IF($AI247=R$1,1,0)</f>
        <v>0</v>
      </c>
      <c r="S247" s="116">
        <f>IF($AI247=S$1,1,0)</f>
        <v>0</v>
      </c>
      <c r="T247" s="39">
        <f>IF($AI247=T$1,1,0)</f>
        <v>0</v>
      </c>
      <c r="AG247" s="4">
        <v>70</v>
      </c>
      <c r="AH247" t="str">
        <f>IF(AU247="NORWAY","NOK",IF(AU247="FINLAND","EUR",IF(AU247="SWEDEN","SEK","DKK")))</f>
        <v>SEK</v>
      </c>
      <c r="AI247" t="s">
        <v>38</v>
      </c>
      <c r="AN247" t="str">
        <f>IF(D247&gt;=0,"1","0")</f>
        <v>0</v>
      </c>
      <c r="AO247" s="5">
        <f>IF(AX247&lt;&gt;"",G247/H247,"")</f>
        <v>1.948431167819916</v>
      </c>
      <c r="AP247">
        <f>A247-1</f>
        <v>102</v>
      </c>
      <c r="AS247">
        <f>_xlfn.XLOOKUP(C247,'Company age'!$A$2:$A$15,'Company age'!$B$2:$B$15)</f>
        <v>11</v>
      </c>
      <c r="AU247" t="s">
        <v>80</v>
      </c>
      <c r="AW247" s="3">
        <f>BT247*(1+BV247)</f>
        <v>67.812498998300001</v>
      </c>
      <c r="AX247">
        <v>3303</v>
      </c>
      <c r="BH247" s="2">
        <v>-1.4901161190000001E-6</v>
      </c>
      <c r="BI247" s="2">
        <v>-3.1250014309999998</v>
      </c>
      <c r="BJ247" s="2">
        <v>-6.2500014310000003</v>
      </c>
      <c r="BL247" t="s">
        <v>318</v>
      </c>
      <c r="BM247" t="s">
        <v>319</v>
      </c>
      <c r="BN247" t="s">
        <v>80</v>
      </c>
      <c r="BO247" t="s">
        <v>38</v>
      </c>
      <c r="BP247" t="s">
        <v>25</v>
      </c>
      <c r="BQ247" t="s">
        <v>102</v>
      </c>
      <c r="BR247" t="s">
        <v>27</v>
      </c>
      <c r="BS247" s="4">
        <v>1695.21</v>
      </c>
      <c r="BT247" s="4">
        <v>70</v>
      </c>
      <c r="BU247" s="5">
        <f t="shared" si="6"/>
        <v>-1.4901161190000001E-8</v>
      </c>
      <c r="BV247" s="5">
        <f t="shared" si="6"/>
        <v>-3.1250014309999997E-2</v>
      </c>
      <c r="BW247" s="5">
        <f t="shared" si="6"/>
        <v>-6.2500014310000004E-2</v>
      </c>
      <c r="BX247" s="4">
        <v>445.4</v>
      </c>
      <c r="BY247" s="4">
        <v>536.28570560000003</v>
      </c>
      <c r="BZ247" s="4">
        <v>464.8</v>
      </c>
      <c r="CA247" s="4">
        <v>100</v>
      </c>
    </row>
    <row r="248" spans="1:79" x14ac:dyDescent="0.15">
      <c r="A248" s="107">
        <v>104</v>
      </c>
      <c r="B248" s="108">
        <v>41977</v>
      </c>
      <c r="C248" s="109">
        <v>2014</v>
      </c>
      <c r="D248" s="110">
        <f>_xlfn.XLOOKUP(AP248,'Sentiment index'!$E$2:$E$169,'Sentiment index'!$A$2:$A$169)</f>
        <v>-0.19578010000000001</v>
      </c>
      <c r="E248" s="111">
        <v>12.376117267540021</v>
      </c>
      <c r="F248" s="112">
        <f>(AW248-BT248)/BT248</f>
        <v>0.47499999999999998</v>
      </c>
      <c r="G248" s="113">
        <v>48</v>
      </c>
      <c r="H248" s="111">
        <v>210.23500000000001</v>
      </c>
      <c r="I248" s="114">
        <f>IF(AH248="NOK",AG248, IF(AH248="EUR", _xlfn.XLOOKUP(C248,'Exchange rates'!$A$3:$A$16,'Exchange rates'!$B$3:$B$16)*AG248,IF(AH248="SEK", _xlfn.XLOOKUP(C248,'Exchange rates'!$A$3:$A$16,'Exchange rates'!$C$3:$C$16)*Dataset!AG248,_xlfn.XLOOKUP(Dataset!C248,'Exchange rates'!$A$3:$A$16,'Exchange rates'!$D$3:$D$16)*Dataset!AG248)))</f>
        <v>27.56409</v>
      </c>
      <c r="J248" s="115">
        <f t="shared" si="7"/>
        <v>0.46459999999999996</v>
      </c>
      <c r="K248" s="112">
        <f>IF(AU248="NORWAY",_xlfn.XLOOKUP(B248,'Oslo OBX Historical Data'!$A$2:$A$3477,'Oslo OBX Historical Data'!$G$2:$G$3477),IF(AU248="FINLAND",_xlfn.XLOOKUP(B248,'OMX Helsinki Historical Data'!$A$2:$A$3479,'OMX Helsinki Historical Data'!$G$2:$G$3479),IF(AU248="DENMARK",_xlfn.XLOOKUP(B248,'OMX Copenhagen All shares Histo'!$A$2:$A$3461,'OMX Copenhagen All shares Histo'!$G$2:$G$3461),_xlfn.XLOOKUP(Dataset!B248,'OMX Stockholm Historical Data'!$A$2:$A$3477,'OMX Stockholm Historical Data'!$G$2:$G$3477))))</f>
        <v>1.04E-2</v>
      </c>
      <c r="L248" s="116">
        <v>0</v>
      </c>
      <c r="M248" s="116">
        <f>IF($AI248=M$1,1,0)</f>
        <v>0</v>
      </c>
      <c r="N248" s="116">
        <f>IF($AI248=N$1,1,0)</f>
        <v>0</v>
      </c>
      <c r="O248" s="116">
        <f>IF($AI248=O$1,1,0)</f>
        <v>1</v>
      </c>
      <c r="P248" s="116">
        <f>IF($AI248=P$1,1,0)</f>
        <v>0</v>
      </c>
      <c r="Q248" s="116">
        <f>IF($AI248=Q$1,1,0)</f>
        <v>0</v>
      </c>
      <c r="R248" s="116">
        <f>IF($AI248=R$1,1,0)</f>
        <v>0</v>
      </c>
      <c r="S248" s="116">
        <f>IF($AI248=S$1,1,0)</f>
        <v>0</v>
      </c>
      <c r="T248" s="39">
        <f>IF($AI248=T$1,1,0)</f>
        <v>0</v>
      </c>
      <c r="AG248" s="4">
        <v>30</v>
      </c>
      <c r="AH248" t="str">
        <f>IF(AU248="NORWAY","NOK",IF(AU248="FINLAND","EUR",IF(AU248="SWEDEN","SEK","DKK")))</f>
        <v>SEK</v>
      </c>
      <c r="AI248" t="s">
        <v>45</v>
      </c>
      <c r="AN248" t="str">
        <f>IF(D248&gt;=0,"1","0")</f>
        <v>0</v>
      </c>
      <c r="AO248" s="5">
        <f>IF(AX248&lt;&gt;"",G248/H248,"")</f>
        <v>0.22831593217114179</v>
      </c>
      <c r="AP248">
        <f>A248-1</f>
        <v>103</v>
      </c>
      <c r="AS248">
        <f>_xlfn.XLOOKUP(C248,'Company age'!$A$2:$A$15,'Company age'!$B$2:$B$15)</f>
        <v>11</v>
      </c>
      <c r="AU248" t="s">
        <v>80</v>
      </c>
      <c r="AW248" s="3">
        <f>BT248*(1+BV248)</f>
        <v>44.25</v>
      </c>
      <c r="AX248">
        <v>48</v>
      </c>
      <c r="BH248" s="2">
        <v>37.5</v>
      </c>
      <c r="BI248" s="2">
        <v>47.5</v>
      </c>
      <c r="BJ248" s="2">
        <v>40.625</v>
      </c>
      <c r="BL248" t="s">
        <v>1037</v>
      </c>
      <c r="BM248" t="s">
        <v>1038</v>
      </c>
      <c r="BN248" t="s">
        <v>80</v>
      </c>
      <c r="BO248" t="s">
        <v>45</v>
      </c>
      <c r="BP248" t="s">
        <v>25</v>
      </c>
      <c r="BQ248" t="s">
        <v>54</v>
      </c>
      <c r="BR248" t="s">
        <v>27</v>
      </c>
      <c r="BS248" s="4">
        <v>210.23500000000001</v>
      </c>
      <c r="BT248" s="4">
        <v>30</v>
      </c>
      <c r="BU248" s="5">
        <f t="shared" si="6"/>
        <v>0.375</v>
      </c>
      <c r="BV248" s="5">
        <f t="shared" si="6"/>
        <v>0.47499999999999998</v>
      </c>
      <c r="BW248" s="5">
        <f t="shared" si="6"/>
        <v>0.40625</v>
      </c>
      <c r="BX248" s="4">
        <v>275</v>
      </c>
      <c r="BY248" s="4">
        <v>816.66668700000002</v>
      </c>
      <c r="BZ248" s="4">
        <v>288.5</v>
      </c>
      <c r="CA248" s="4">
        <v>48.4514</v>
      </c>
    </row>
    <row r="249" spans="1:79" x14ac:dyDescent="0.15">
      <c r="A249" s="107">
        <v>104</v>
      </c>
      <c r="B249" s="108">
        <v>41989</v>
      </c>
      <c r="C249" s="109">
        <v>2014</v>
      </c>
      <c r="D249" s="110">
        <f>_xlfn.XLOOKUP(AP249,'Sentiment index'!$E$2:$E$169,'Sentiment index'!$A$2:$A$169)</f>
        <v>-0.19578010000000001</v>
      </c>
      <c r="E249" s="111">
        <v>8.5497505512052747</v>
      </c>
      <c r="F249" s="112">
        <f>(AW249-BT249)/BT249</f>
        <v>-0.29444444660000008</v>
      </c>
      <c r="G249" s="113">
        <v>1789</v>
      </c>
      <c r="H249" s="111">
        <v>936.423</v>
      </c>
      <c r="I249" s="114">
        <f>IF(AH249="NOK",AG249, IF(AH249="EUR", _xlfn.XLOOKUP(C249,'Exchange rates'!$A$3:$A$16,'Exchange rates'!$B$3:$B$16)*AG249,IF(AH249="SEK", _xlfn.XLOOKUP(C249,'Exchange rates'!$A$3:$A$16,'Exchange rates'!$C$3:$C$16)*Dataset!AG249,_xlfn.XLOOKUP(Dataset!C249,'Exchange rates'!$A$3:$A$16,'Exchange rates'!$D$3:$D$16)*Dataset!AG249)))</f>
        <v>47</v>
      </c>
      <c r="J249" s="115">
        <f t="shared" si="7"/>
        <v>-0.28814444660000005</v>
      </c>
      <c r="K249" s="112">
        <f>IF(AU249="NORWAY",_xlfn.XLOOKUP(B249,'Oslo OBX Historical Data'!$A$2:$A$3477,'Oslo OBX Historical Data'!$G$2:$G$3477),IF(AU249="FINLAND",_xlfn.XLOOKUP(B249,'OMX Helsinki Historical Data'!$A$2:$A$3479,'OMX Helsinki Historical Data'!$G$2:$G$3479),IF(AU249="DENMARK",_xlfn.XLOOKUP(B249,'OMX Copenhagen All shares Histo'!$A$2:$A$3461,'OMX Copenhagen All shares Histo'!$G$2:$G$3461),_xlfn.XLOOKUP(Dataset!B249,'OMX Stockholm Historical Data'!$A$2:$A$3477,'OMX Stockholm Historical Data'!$G$2:$G$3477))))</f>
        <v>-6.3E-3</v>
      </c>
      <c r="L249" s="116">
        <v>0</v>
      </c>
      <c r="M249" s="116">
        <f>IF($AI249=M$1,1,0)</f>
        <v>0</v>
      </c>
      <c r="N249" s="116">
        <f>IF($AI249=N$1,1,0)</f>
        <v>1</v>
      </c>
      <c r="O249" s="116">
        <f>IF($AI249=O$1,1,0)</f>
        <v>0</v>
      </c>
      <c r="P249" s="116">
        <f>IF($AI249=P$1,1,0)</f>
        <v>0</v>
      </c>
      <c r="Q249" s="116">
        <f>IF($AI249=Q$1,1,0)</f>
        <v>0</v>
      </c>
      <c r="R249" s="116">
        <f>IF($AI249=R$1,1,0)</f>
        <v>0</v>
      </c>
      <c r="S249" s="116">
        <f>IF($AI249=S$1,1,0)</f>
        <v>0</v>
      </c>
      <c r="T249" s="39">
        <f>IF($AI249=T$1,1,0)</f>
        <v>0</v>
      </c>
      <c r="AG249" s="4">
        <v>47</v>
      </c>
      <c r="AH249" t="str">
        <f>IF(AU249="NORWAY","NOK",IF(AU249="FINLAND","EUR",IF(AU249="SWEDEN","SEK","DKK")))</f>
        <v>NOK</v>
      </c>
      <c r="AI249" t="s">
        <v>96</v>
      </c>
      <c r="AN249" t="str">
        <f>IF(D249&gt;=0,"1","0")</f>
        <v>0</v>
      </c>
      <c r="AO249" s="5">
        <f>IF(AX249&lt;&gt;"",G249/H249,"")</f>
        <v>1.9104614047284187</v>
      </c>
      <c r="AP249">
        <f>A249-1</f>
        <v>103</v>
      </c>
      <c r="AS249">
        <f>_xlfn.XLOOKUP(C249,'Company age'!$A$2:$A$15,'Company age'!$B$2:$B$15)</f>
        <v>11</v>
      </c>
      <c r="AU249" t="s">
        <v>44</v>
      </c>
      <c r="AW249" s="3">
        <f>BT249*(1+BV249)</f>
        <v>33.161111009799995</v>
      </c>
      <c r="AX249">
        <v>1789</v>
      </c>
      <c r="BH249" s="2">
        <v>-22.22222137</v>
      </c>
      <c r="BI249" s="2">
        <v>-29.444444659999998</v>
      </c>
      <c r="BJ249" s="2">
        <v>-39.44444275</v>
      </c>
      <c r="BL249" t="s">
        <v>501</v>
      </c>
      <c r="BM249" t="s">
        <v>502</v>
      </c>
      <c r="BN249" t="s">
        <v>44</v>
      </c>
      <c r="BO249" t="s">
        <v>96</v>
      </c>
      <c r="BP249" t="s">
        <v>25</v>
      </c>
      <c r="BQ249" t="s">
        <v>126</v>
      </c>
      <c r="BR249" t="s">
        <v>27</v>
      </c>
      <c r="BS249" s="4">
        <v>936.423</v>
      </c>
      <c r="BT249" s="4">
        <v>47</v>
      </c>
      <c r="BU249" s="5">
        <f t="shared" si="6"/>
        <v>-0.2222222137</v>
      </c>
      <c r="BV249" s="5">
        <f t="shared" si="6"/>
        <v>-0.29444444659999996</v>
      </c>
      <c r="BW249" s="5">
        <f t="shared" si="6"/>
        <v>-0.39444442750000003</v>
      </c>
      <c r="BX249" s="4"/>
      <c r="BY249" s="4"/>
      <c r="BZ249" s="4"/>
      <c r="CA249" s="4">
        <v>29.351600000000001</v>
      </c>
    </row>
    <row r="250" spans="1:79" x14ac:dyDescent="0.15">
      <c r="A250" s="107">
        <v>106</v>
      </c>
      <c r="B250" s="108">
        <v>42041</v>
      </c>
      <c r="C250" s="109">
        <v>2015</v>
      </c>
      <c r="D250" s="110">
        <f>_xlfn.XLOOKUP(AP250,'Sentiment index'!$E$2:$E$169,'Sentiment index'!$A$2:$A$169)</f>
        <v>-7.82529E-2</v>
      </c>
      <c r="E250" s="111">
        <v>7.5164681914197224</v>
      </c>
      <c r="F250" s="112">
        <f>(AW250-BT250)/BT250</f>
        <v>0.23913042070000004</v>
      </c>
      <c r="G250" s="113">
        <v>5057</v>
      </c>
      <c r="H250" s="114">
        <v>2741.69</v>
      </c>
      <c r="I250" s="114">
        <f>IF(AH250="NOK",AG250, IF(AH250="EUR", _xlfn.XLOOKUP(C250,'Exchange rates'!$A$3:$A$16,'Exchange rates'!$B$3:$B$16)*AG250,IF(AH250="SEK", _xlfn.XLOOKUP(C250,'Exchange rates'!$A$3:$A$16,'Exchange rates'!$C$3:$C$16)*Dataset!AG250,_xlfn.XLOOKUP(Dataset!C250,'Exchange rates'!$A$3:$A$16,'Exchange rates'!$D$3:$D$16)*Dataset!AG250)))</f>
        <v>65.012011999999999</v>
      </c>
      <c r="J250" s="115">
        <f t="shared" si="7"/>
        <v>0.23263042070000003</v>
      </c>
      <c r="K250" s="112">
        <f>IF(AU250="NORWAY",_xlfn.XLOOKUP(B250,'Oslo OBX Historical Data'!$A$2:$A$3477,'Oslo OBX Historical Data'!$G$2:$G$3477),IF(AU250="FINLAND",_xlfn.XLOOKUP(B250,'OMX Helsinki Historical Data'!$A$2:$A$3479,'OMX Helsinki Historical Data'!$G$2:$G$3479),IF(AU250="DENMARK",_xlfn.XLOOKUP(B250,'OMX Copenhagen All shares Histo'!$A$2:$A$3461,'OMX Copenhagen All shares Histo'!$G$2:$G$3461),_xlfn.XLOOKUP(Dataset!B250,'OMX Stockholm Historical Data'!$A$2:$A$3477,'OMX Stockholm Historical Data'!$G$2:$G$3477))))</f>
        <v>6.4999999999999997E-3</v>
      </c>
      <c r="L250" s="116">
        <v>1</v>
      </c>
      <c r="M250" s="116">
        <f>IF($AI250=M$1,1,0)</f>
        <v>0</v>
      </c>
      <c r="N250" s="116">
        <f>IF($AI250=N$1,1,0)</f>
        <v>0</v>
      </c>
      <c r="O250" s="116">
        <f>IF($AI250=O$1,1,0)</f>
        <v>0</v>
      </c>
      <c r="P250" s="116">
        <f>IF($AI250=P$1,1,0)</f>
        <v>0</v>
      </c>
      <c r="Q250" s="116">
        <f>IF($AI250=Q$1,1,0)</f>
        <v>0</v>
      </c>
      <c r="R250" s="116">
        <f>IF($AI250=R$1,1,0)</f>
        <v>0</v>
      </c>
      <c r="S250" s="116">
        <f>IF($AI250=S$1,1,0)</f>
        <v>1</v>
      </c>
      <c r="T250" s="39">
        <f>IF($AI250=T$1,1,0)</f>
        <v>0</v>
      </c>
      <c r="AG250" s="2">
        <v>68</v>
      </c>
      <c r="AH250" t="str">
        <f>IF(AU250="NORWAY","NOK",IF(AU250="FINLAND","EUR",IF(AU250="SWEDEN","SEK","DKK")))</f>
        <v>SEK</v>
      </c>
      <c r="AI250" t="s">
        <v>81</v>
      </c>
      <c r="AN250" t="str">
        <f>IF(D250&gt;=0,"1","0")</f>
        <v>0</v>
      </c>
      <c r="AO250" s="5">
        <f>IF(AX250&lt;&gt;"",G250/H250,"")</f>
        <v>1.8444827825173524</v>
      </c>
      <c r="AP250">
        <f>A250-1</f>
        <v>105</v>
      </c>
      <c r="AS250">
        <f>_xlfn.XLOOKUP(C250,'Company age'!$A$2:$A$15,'Company age'!$B$2:$B$15)</f>
        <v>10</v>
      </c>
      <c r="AU250" t="s">
        <v>80</v>
      </c>
      <c r="AW250" s="3">
        <f>BT250*(1+BV250)</f>
        <v>84.260868607600003</v>
      </c>
      <c r="AX250">
        <v>5057</v>
      </c>
      <c r="BH250" s="2">
        <v>15.94202709</v>
      </c>
      <c r="BI250" s="2">
        <v>23.913042069999999</v>
      </c>
      <c r="BJ250" s="2">
        <v>10.86956406</v>
      </c>
      <c r="BL250" t="s">
        <v>258</v>
      </c>
      <c r="BM250" t="s">
        <v>259</v>
      </c>
      <c r="BN250" t="s">
        <v>80</v>
      </c>
      <c r="BO250" t="s">
        <v>81</v>
      </c>
      <c r="BP250" t="s">
        <v>25</v>
      </c>
      <c r="BQ250" t="s">
        <v>165</v>
      </c>
      <c r="BR250" t="s">
        <v>27</v>
      </c>
      <c r="BS250" s="2">
        <v>2741.69</v>
      </c>
      <c r="BT250" s="2">
        <v>68</v>
      </c>
      <c r="BU250" s="5">
        <f t="shared" si="6"/>
        <v>0.15942027089999999</v>
      </c>
      <c r="BV250" s="5">
        <f t="shared" si="6"/>
        <v>0.23913042069999998</v>
      </c>
      <c r="BW250" s="5">
        <f t="shared" si="6"/>
        <v>0.1086956406</v>
      </c>
      <c r="BX250" s="2">
        <v>15.46</v>
      </c>
      <c r="BY250" s="2">
        <v>-61.111000060000002</v>
      </c>
      <c r="BZ250" s="2">
        <v>15.48</v>
      </c>
      <c r="CA250" s="2">
        <v>62.624200000000002</v>
      </c>
    </row>
    <row r="251" spans="1:79" x14ac:dyDescent="0.15">
      <c r="A251" s="107">
        <v>106</v>
      </c>
      <c r="B251" s="108">
        <v>42041</v>
      </c>
      <c r="C251" s="109">
        <v>2015</v>
      </c>
      <c r="D251" s="110">
        <f>_xlfn.XLOOKUP(AP251,'Sentiment index'!$E$2:$E$169,'Sentiment index'!$A$2:$A$169)</f>
        <v>-7.82529E-2</v>
      </c>
      <c r="E251" s="111">
        <v>11.442457484883349</v>
      </c>
      <c r="F251" s="112">
        <f>(AW251-BT251)/BT251</f>
        <v>6.0000002380000694E-3</v>
      </c>
      <c r="G251" s="113">
        <v>671</v>
      </c>
      <c r="H251" s="114">
        <v>940.37900000000002</v>
      </c>
      <c r="I251" s="114">
        <f>IF(AH251="NOK",AG251, IF(AH251="EUR", _xlfn.XLOOKUP(C251,'Exchange rates'!$A$3:$A$16,'Exchange rates'!$B$3:$B$16)*AG251,IF(AH251="SEK", _xlfn.XLOOKUP(C251,'Exchange rates'!$A$3:$A$16,'Exchange rates'!$C$3:$C$16)*Dataset!AG251,_xlfn.XLOOKUP(Dataset!C251,'Exchange rates'!$A$3:$A$16,'Exchange rates'!$D$3:$D$16)*Dataset!AG251)))</f>
        <v>152.095617</v>
      </c>
      <c r="J251" s="115">
        <f t="shared" si="7"/>
        <v>-1.1399999761999929E-2</v>
      </c>
      <c r="K251" s="112">
        <f>IF(AU251="NORWAY",_xlfn.XLOOKUP(B251,'Oslo OBX Historical Data'!$A$2:$A$3477,'Oslo OBX Historical Data'!$G$2:$G$3477),IF(AU251="FINLAND",_xlfn.XLOOKUP(B251,'OMX Helsinki Historical Data'!$A$2:$A$3479,'OMX Helsinki Historical Data'!$G$2:$G$3479),IF(AU251="DENMARK",_xlfn.XLOOKUP(B251,'OMX Copenhagen All shares Histo'!$A$2:$A$3461,'OMX Copenhagen All shares Histo'!$G$2:$G$3461),_xlfn.XLOOKUP(Dataset!B251,'OMX Stockholm Historical Data'!$A$2:$A$3477,'OMX Stockholm Historical Data'!$G$2:$G$3477))))</f>
        <v>1.7399999999999999E-2</v>
      </c>
      <c r="L251" s="116">
        <v>1</v>
      </c>
      <c r="M251" s="116">
        <f>IF($AI251=M$1,1,0)</f>
        <v>0</v>
      </c>
      <c r="N251" s="116">
        <f>IF($AI251=N$1,1,0)</f>
        <v>0</v>
      </c>
      <c r="O251" s="116">
        <f>IF($AI251=O$1,1,0)</f>
        <v>1</v>
      </c>
      <c r="P251" s="116">
        <f>IF($AI251=P$1,1,0)</f>
        <v>0</v>
      </c>
      <c r="Q251" s="116">
        <f>IF($AI251=Q$1,1,0)</f>
        <v>0</v>
      </c>
      <c r="R251" s="116">
        <f>IF($AI251=R$1,1,0)</f>
        <v>0</v>
      </c>
      <c r="S251" s="116">
        <f>IF($AI251=S$1,1,0)</f>
        <v>0</v>
      </c>
      <c r="T251" s="39">
        <f>IF($AI251=T$1,1,0)</f>
        <v>0</v>
      </c>
      <c r="AG251" s="2">
        <v>17</v>
      </c>
      <c r="AH251" t="str">
        <f>IF(AU251="NORWAY","NOK",IF(AU251="FINLAND","EUR",IF(AU251="SWEDEN","SEK","DKK")))</f>
        <v>EUR</v>
      </c>
      <c r="AI251" t="s">
        <v>45</v>
      </c>
      <c r="AN251" t="str">
        <f>IF(D251&gt;=0,"1","0")</f>
        <v>0</v>
      </c>
      <c r="AO251" s="5">
        <f>IF(AX251&lt;&gt;"",G251/H251,"")</f>
        <v>0.71354209313478922</v>
      </c>
      <c r="AP251">
        <f>A251-1</f>
        <v>105</v>
      </c>
      <c r="AS251">
        <f>_xlfn.XLOOKUP(C251,'Company age'!$A$2:$A$15,'Company age'!$B$2:$B$15)</f>
        <v>10</v>
      </c>
      <c r="AU251" t="s">
        <v>64</v>
      </c>
      <c r="AW251" s="3">
        <f>BT251*(1+BV251)</f>
        <v>17.102000004046001</v>
      </c>
      <c r="AX251">
        <v>671</v>
      </c>
      <c r="BH251" s="2">
        <v>14.705882069999999</v>
      </c>
      <c r="BI251" s="2">
        <v>0.60000002379999995</v>
      </c>
      <c r="BJ251" s="2">
        <v>6.4705882069999996</v>
      </c>
      <c r="BL251" t="s">
        <v>505</v>
      </c>
      <c r="BM251" t="s">
        <v>506</v>
      </c>
      <c r="BN251" t="s">
        <v>64</v>
      </c>
      <c r="BO251" t="s">
        <v>45</v>
      </c>
      <c r="BP251" t="s">
        <v>25</v>
      </c>
      <c r="BQ251" t="s">
        <v>507</v>
      </c>
      <c r="BR251" t="s">
        <v>27</v>
      </c>
      <c r="BS251" s="2">
        <v>940.37900000000002</v>
      </c>
      <c r="BT251" s="2">
        <v>17</v>
      </c>
      <c r="BU251" s="5">
        <f t="shared" si="6"/>
        <v>0.14705882069999998</v>
      </c>
      <c r="BV251" s="5">
        <f t="shared" si="6"/>
        <v>6.0000002379999992E-3</v>
      </c>
      <c r="BW251" s="5">
        <f t="shared" si="6"/>
        <v>6.4705882069999998E-2</v>
      </c>
      <c r="BX251" s="2">
        <v>4.46</v>
      </c>
      <c r="BY251" s="2">
        <v>-73.76470947</v>
      </c>
      <c r="BZ251" s="2">
        <v>4.5</v>
      </c>
      <c r="CA251" s="2">
        <v>18.89</v>
      </c>
    </row>
    <row r="252" spans="1:79" x14ac:dyDescent="0.15">
      <c r="A252" s="107">
        <v>106</v>
      </c>
      <c r="B252" s="108">
        <v>42048</v>
      </c>
      <c r="C252" s="109">
        <v>2015</v>
      </c>
      <c r="D252" s="110">
        <f>_xlfn.XLOOKUP(AP252,'Sentiment index'!$E$2:$E$169,'Sentiment index'!$A$2:$A$169)</f>
        <v>-7.82529E-2</v>
      </c>
      <c r="E252" s="111">
        <v>17.089303873129602</v>
      </c>
      <c r="F252" s="112">
        <f>(AW252-BT252)/BT252</f>
        <v>0.12121212010000008</v>
      </c>
      <c r="G252" s="113">
        <v>2373</v>
      </c>
      <c r="H252" s="114">
        <v>1816.52</v>
      </c>
      <c r="I252" s="114">
        <f>IF(AH252="NOK",AG252, IF(AH252="EUR", _xlfn.XLOOKUP(C252,'Exchange rates'!$A$3:$A$16,'Exchange rates'!$B$3:$B$16)*AG252,IF(AH252="SEK", _xlfn.XLOOKUP(C252,'Exchange rates'!$A$3:$A$16,'Exchange rates'!$C$3:$C$16)*Dataset!AG252,_xlfn.XLOOKUP(Dataset!C252,'Exchange rates'!$A$3:$A$16,'Exchange rates'!$D$3:$D$16)*Dataset!AG252)))</f>
        <v>47.802950000000003</v>
      </c>
      <c r="J252" s="115">
        <f t="shared" si="7"/>
        <v>0.10041212010000009</v>
      </c>
      <c r="K252" s="112">
        <f>IF(AU252="NORWAY",_xlfn.XLOOKUP(B252,'Oslo OBX Historical Data'!$A$2:$A$3477,'Oslo OBX Historical Data'!$G$2:$G$3477),IF(AU252="FINLAND",_xlfn.XLOOKUP(B252,'OMX Helsinki Historical Data'!$A$2:$A$3479,'OMX Helsinki Historical Data'!$G$2:$G$3479),IF(AU252="DENMARK",_xlfn.XLOOKUP(B252,'OMX Copenhagen All shares Histo'!$A$2:$A$3461,'OMX Copenhagen All shares Histo'!$G$2:$G$3461),_xlfn.XLOOKUP(Dataset!B252,'OMX Stockholm Historical Data'!$A$2:$A$3477,'OMX Stockholm Historical Data'!$G$2:$G$3477))))</f>
        <v>2.0799999999999999E-2</v>
      </c>
      <c r="L252" s="116">
        <v>1</v>
      </c>
      <c r="M252" s="116">
        <f>IF($AI252=M$1,1,0)</f>
        <v>0</v>
      </c>
      <c r="N252" s="116">
        <f>IF($AI252=N$1,1,0)</f>
        <v>0</v>
      </c>
      <c r="O252" s="116">
        <f>IF($AI252=O$1,1,0)</f>
        <v>0</v>
      </c>
      <c r="P252" s="116">
        <f>IF($AI252=P$1,1,0)</f>
        <v>1</v>
      </c>
      <c r="Q252" s="116">
        <f>IF($AI252=Q$1,1,0)</f>
        <v>0</v>
      </c>
      <c r="R252" s="116">
        <f>IF($AI252=R$1,1,0)</f>
        <v>0</v>
      </c>
      <c r="S252" s="116">
        <f>IF($AI252=S$1,1,0)</f>
        <v>0</v>
      </c>
      <c r="T252" s="39">
        <f>IF($AI252=T$1,1,0)</f>
        <v>0</v>
      </c>
      <c r="AG252" s="2">
        <v>50</v>
      </c>
      <c r="AH252" t="str">
        <f>IF(AU252="NORWAY","NOK",IF(AU252="FINLAND","EUR",IF(AU252="SWEDEN","SEK","DKK")))</f>
        <v>SEK</v>
      </c>
      <c r="AI252" t="s">
        <v>38</v>
      </c>
      <c r="AN252" t="str">
        <f>IF(D252&gt;=0,"1","0")</f>
        <v>0</v>
      </c>
      <c r="AO252" s="5">
        <f>IF(AX252&lt;&gt;"",G252/H252,"")</f>
        <v>1.3063439984145508</v>
      </c>
      <c r="AP252">
        <f>A252-1</f>
        <v>105</v>
      </c>
      <c r="AS252">
        <f>_xlfn.XLOOKUP(C252,'Company age'!$A$2:$A$15,'Company age'!$B$2:$B$15)</f>
        <v>10</v>
      </c>
      <c r="AU252" t="s">
        <v>80</v>
      </c>
      <c r="AW252" s="3">
        <f>BT252*(1+BV252)</f>
        <v>56.060606005000004</v>
      </c>
      <c r="AX252">
        <v>2373</v>
      </c>
      <c r="BH252" s="2">
        <v>20.909090039999999</v>
      </c>
      <c r="BI252" s="2">
        <v>12.121212010000001</v>
      </c>
      <c r="BJ252" s="2">
        <v>9.0909090040000002</v>
      </c>
      <c r="BL252" t="s">
        <v>322</v>
      </c>
      <c r="BM252" t="s">
        <v>323</v>
      </c>
      <c r="BN252" t="s">
        <v>80</v>
      </c>
      <c r="BO252" t="s">
        <v>38</v>
      </c>
      <c r="BP252" t="s">
        <v>25</v>
      </c>
      <c r="BQ252" t="s">
        <v>165</v>
      </c>
      <c r="BR252" t="s">
        <v>27</v>
      </c>
      <c r="BS252" s="2">
        <v>1816.52</v>
      </c>
      <c r="BT252" s="2">
        <v>50</v>
      </c>
      <c r="BU252" s="5">
        <f t="shared" si="6"/>
        <v>0.2090909004</v>
      </c>
      <c r="BV252" s="5">
        <f t="shared" si="6"/>
        <v>0.1212121201</v>
      </c>
      <c r="BW252" s="5">
        <f t="shared" si="6"/>
        <v>9.0909090040000001E-2</v>
      </c>
      <c r="BX252" s="2">
        <v>94.4</v>
      </c>
      <c r="BY252" s="2">
        <v>121.57059479999999</v>
      </c>
      <c r="BZ252" s="2">
        <v>95</v>
      </c>
      <c r="CA252" s="2">
        <v>76.173100000000005</v>
      </c>
    </row>
    <row r="253" spans="1:79" x14ac:dyDescent="0.15">
      <c r="A253" s="107">
        <v>106</v>
      </c>
      <c r="B253" s="108">
        <v>42051</v>
      </c>
      <c r="C253" s="109">
        <v>2015</v>
      </c>
      <c r="D253" s="110">
        <f>_xlfn.XLOOKUP(AP253,'Sentiment index'!$E$2:$E$169,'Sentiment index'!$A$2:$A$169)</f>
        <v>-7.82529E-2</v>
      </c>
      <c r="E253" s="111">
        <v>14.215900796019163</v>
      </c>
      <c r="F253" s="112">
        <f>(AW253-BT253)/BT253</f>
        <v>-1.666666627000004E-2</v>
      </c>
      <c r="G253" s="113">
        <v>53</v>
      </c>
      <c r="H253" s="114">
        <v>68.250900000000001</v>
      </c>
      <c r="I253" s="114">
        <f>IF(AH253="NOK",AG253, IF(AH253="EUR", _xlfn.XLOOKUP(C253,'Exchange rates'!$A$3:$A$16,'Exchange rates'!$B$3:$B$16)*AG253,IF(AH253="SEK", _xlfn.XLOOKUP(C253,'Exchange rates'!$A$3:$A$16,'Exchange rates'!$C$3:$C$16)*Dataset!AG253,_xlfn.XLOOKUP(Dataset!C253,'Exchange rates'!$A$3:$A$16,'Exchange rates'!$D$3:$D$16)*Dataset!AG253)))</f>
        <v>6.5012011999999997</v>
      </c>
      <c r="J253" s="115">
        <f t="shared" si="7"/>
        <v>-2.6066666270000038E-2</v>
      </c>
      <c r="K253" s="112">
        <f>IF(AU253="NORWAY",_xlfn.XLOOKUP(B253,'Oslo OBX Historical Data'!$A$2:$A$3477,'Oslo OBX Historical Data'!$G$2:$G$3477),IF(AU253="FINLAND",_xlfn.XLOOKUP(B253,'OMX Helsinki Historical Data'!$A$2:$A$3479,'OMX Helsinki Historical Data'!$G$2:$G$3479),IF(AU253="DENMARK",_xlfn.XLOOKUP(B253,'OMX Copenhagen All shares Histo'!$A$2:$A$3461,'OMX Copenhagen All shares Histo'!$G$2:$G$3461),_xlfn.XLOOKUP(Dataset!B253,'OMX Stockholm Historical Data'!$A$2:$A$3477,'OMX Stockholm Historical Data'!$G$2:$G$3477))))</f>
        <v>9.4000000000000004E-3</v>
      </c>
      <c r="L253" s="116">
        <v>1</v>
      </c>
      <c r="M253" s="116">
        <f>IF($AI253=M$1,1,0)</f>
        <v>0</v>
      </c>
      <c r="N253" s="116">
        <f>IF($AI253=N$1,1,0)</f>
        <v>0</v>
      </c>
      <c r="O253" s="116">
        <f>IF($AI253=O$1,1,0)</f>
        <v>0</v>
      </c>
      <c r="P253" s="116">
        <f>IF($AI253=P$1,1,0)</f>
        <v>0</v>
      </c>
      <c r="Q253" s="116">
        <f>IF($AI253=Q$1,1,0)</f>
        <v>0</v>
      </c>
      <c r="R253" s="116">
        <f>IF($AI253=R$1,1,0)</f>
        <v>0</v>
      </c>
      <c r="S253" s="116">
        <f>IF($AI253=S$1,1,0)</f>
        <v>0</v>
      </c>
      <c r="T253" s="39">
        <f>IF($AI253=T$1,1,0)</f>
        <v>1</v>
      </c>
      <c r="AG253" s="2">
        <v>6.8</v>
      </c>
      <c r="AH253" t="str">
        <f>IF(AU253="NORWAY","NOK",IF(AU253="FINLAND","EUR",IF(AU253="SWEDEN","SEK","DKK")))</f>
        <v>SEK</v>
      </c>
      <c r="AI253" t="s">
        <v>74</v>
      </c>
      <c r="AN253" t="str">
        <f>IF(D253&gt;=0,"1","0")</f>
        <v>0</v>
      </c>
      <c r="AO253" s="5">
        <f>IF(AX253&lt;&gt;"",G253/H253,"")</f>
        <v>0.77654653638267035</v>
      </c>
      <c r="AP253">
        <f>A253-1</f>
        <v>105</v>
      </c>
      <c r="AS253">
        <f>_xlfn.XLOOKUP(C253,'Company age'!$A$2:$A$15,'Company age'!$B$2:$B$15)</f>
        <v>10</v>
      </c>
      <c r="AU253" t="s">
        <v>80</v>
      </c>
      <c r="AW253" s="3">
        <f>BT253*(1+BV253)</f>
        <v>6.6866666693639996</v>
      </c>
      <c r="AX253">
        <v>53</v>
      </c>
      <c r="BH253" s="2">
        <v>-0.83333331349999995</v>
      </c>
      <c r="BI253" s="2">
        <v>-1.6666666269999999</v>
      </c>
      <c r="BJ253" s="2">
        <v>-6.6666665079999996</v>
      </c>
      <c r="BL253" t="s">
        <v>1386</v>
      </c>
      <c r="BM253" t="s">
        <v>1387</v>
      </c>
      <c r="BN253" t="s">
        <v>80</v>
      </c>
      <c r="BO253" t="s">
        <v>74</v>
      </c>
      <c r="BP253" t="s">
        <v>25</v>
      </c>
      <c r="BQ253" t="s">
        <v>54</v>
      </c>
      <c r="BR253" t="s">
        <v>27</v>
      </c>
      <c r="BS253" s="2">
        <v>68.250900000000001</v>
      </c>
      <c r="BT253" s="2">
        <v>6.8</v>
      </c>
      <c r="BU253" s="5">
        <f t="shared" si="6"/>
        <v>-8.3333331349999991E-3</v>
      </c>
      <c r="BV253" s="5">
        <f t="shared" si="6"/>
        <v>-1.6666666269999998E-2</v>
      </c>
      <c r="BW253" s="5">
        <f t="shared" si="6"/>
        <v>-6.6666665079999993E-2</v>
      </c>
      <c r="BX253" s="2">
        <v>4.96</v>
      </c>
      <c r="BY253" s="2">
        <v>-4.1176495549999999</v>
      </c>
      <c r="BZ253" s="2">
        <v>4.97</v>
      </c>
      <c r="CA253" s="2">
        <v>66.067899999999995</v>
      </c>
    </row>
    <row r="254" spans="1:79" x14ac:dyDescent="0.15">
      <c r="A254" s="107">
        <v>107</v>
      </c>
      <c r="B254" s="108">
        <v>42069</v>
      </c>
      <c r="C254" s="109">
        <v>2015</v>
      </c>
      <c r="D254" s="110">
        <f>_xlfn.XLOOKUP(AP254,'Sentiment index'!$E$2:$E$169,'Sentiment index'!$A$2:$A$169)</f>
        <v>-0.12505250000000001</v>
      </c>
      <c r="E254" s="111">
        <v>8.6698013021890645</v>
      </c>
      <c r="F254" s="112">
        <f>(AW254-BT254)/BT254</f>
        <v>0</v>
      </c>
      <c r="G254" s="113">
        <v>3162</v>
      </c>
      <c r="H254" s="114">
        <v>1662.94</v>
      </c>
      <c r="I254" s="114">
        <f>IF(AH254="NOK",AG254, IF(AH254="EUR", _xlfn.XLOOKUP(C254,'Exchange rates'!$A$3:$A$16,'Exchange rates'!$B$3:$B$16)*AG254,IF(AH254="SEK", _xlfn.XLOOKUP(C254,'Exchange rates'!$A$3:$A$16,'Exchange rates'!$C$3:$C$16)*Dataset!AG254,_xlfn.XLOOKUP(Dataset!C254,'Exchange rates'!$A$3:$A$16,'Exchange rates'!$D$3:$D$16)*Dataset!AG254)))</f>
        <v>149.92937499999999</v>
      </c>
      <c r="J254" s="115">
        <f t="shared" si="7"/>
        <v>-1.14E-2</v>
      </c>
      <c r="K254" s="112">
        <f>IF(AU254="NORWAY",_xlfn.XLOOKUP(B254,'Oslo OBX Historical Data'!$A$2:$A$3477,'Oslo OBX Historical Data'!$G$2:$G$3477),IF(AU254="FINLAND",_xlfn.XLOOKUP(B254,'OMX Helsinki Historical Data'!$A$2:$A$3479,'OMX Helsinki Historical Data'!$G$2:$G$3479),IF(AU254="DENMARK",_xlfn.XLOOKUP(B254,'OMX Copenhagen All shares Histo'!$A$2:$A$3461,'OMX Copenhagen All shares Histo'!$G$2:$G$3461),_xlfn.XLOOKUP(Dataset!B254,'OMX Stockholm Historical Data'!$A$2:$A$3477,'OMX Stockholm Historical Data'!$G$2:$G$3477))))</f>
        <v>1.14E-2</v>
      </c>
      <c r="L254" s="116">
        <v>1</v>
      </c>
      <c r="M254" s="116">
        <f>IF($AI254=M$1,1,0)</f>
        <v>0</v>
      </c>
      <c r="N254" s="116">
        <f>IF($AI254=N$1,1,0)</f>
        <v>0</v>
      </c>
      <c r="O254" s="116">
        <f>IF($AI254=O$1,1,0)</f>
        <v>0</v>
      </c>
      <c r="P254" s="116">
        <f>IF($AI254=P$1,1,0)</f>
        <v>0</v>
      </c>
      <c r="Q254" s="116">
        <f>IF($AI254=Q$1,1,0)</f>
        <v>0</v>
      </c>
      <c r="R254" s="116">
        <f>IF($AI254=R$1,1,0)</f>
        <v>1</v>
      </c>
      <c r="S254" s="116">
        <f>IF($AI254=S$1,1,0)</f>
        <v>0</v>
      </c>
      <c r="T254" s="39">
        <f>IF($AI254=T$1,1,0)</f>
        <v>0</v>
      </c>
      <c r="AG254" s="2">
        <v>125</v>
      </c>
      <c r="AH254" t="str">
        <f>IF(AU254="NORWAY","NOK",IF(AU254="FINLAND","EUR",IF(AU254="SWEDEN","SEK","DKK")))</f>
        <v>DKK</v>
      </c>
      <c r="AI254" t="s">
        <v>152</v>
      </c>
      <c r="AN254" t="str">
        <f>IF(D254&gt;=0,"1","0")</f>
        <v>0</v>
      </c>
      <c r="AO254" s="5">
        <f>IF(AX254&lt;&gt;"",G254/H254,"")</f>
        <v>1.901451645880188</v>
      </c>
      <c r="AP254">
        <f>A254-1</f>
        <v>106</v>
      </c>
      <c r="AS254">
        <f>_xlfn.XLOOKUP(C254,'Company age'!$A$2:$A$15,'Company age'!$B$2:$B$15)</f>
        <v>10</v>
      </c>
      <c r="AU254" t="s">
        <v>23</v>
      </c>
      <c r="AW254" s="3">
        <f>BT254*(1+BV254)</f>
        <v>125</v>
      </c>
      <c r="AX254">
        <v>3162</v>
      </c>
      <c r="BH254" s="2">
        <v>0</v>
      </c>
      <c r="BI254" s="2">
        <v>0</v>
      </c>
      <c r="BJ254" s="2">
        <v>2.6315789220000001</v>
      </c>
      <c r="BL254" t="s">
        <v>354</v>
      </c>
      <c r="BM254" t="s">
        <v>355</v>
      </c>
      <c r="BN254" t="s">
        <v>23</v>
      </c>
      <c r="BO254" t="s">
        <v>152</v>
      </c>
      <c r="BP254" t="s">
        <v>25</v>
      </c>
      <c r="BQ254" t="s">
        <v>170</v>
      </c>
      <c r="BR254" t="s">
        <v>27</v>
      </c>
      <c r="BS254" s="2">
        <v>1662.94</v>
      </c>
      <c r="BT254" s="2">
        <v>125</v>
      </c>
      <c r="BU254" s="5">
        <f t="shared" si="6"/>
        <v>0</v>
      </c>
      <c r="BV254" s="5">
        <f t="shared" si="6"/>
        <v>0</v>
      </c>
      <c r="BW254" s="5">
        <f t="shared" si="6"/>
        <v>2.631578922E-2</v>
      </c>
      <c r="BX254" s="2">
        <v>107</v>
      </c>
      <c r="BY254" s="2">
        <v>-8.9600000380000004</v>
      </c>
      <c r="BZ254" s="2">
        <v>106.6</v>
      </c>
      <c r="CA254" s="2">
        <v>25</v>
      </c>
    </row>
    <row r="255" spans="1:79" x14ac:dyDescent="0.15">
      <c r="A255" s="107">
        <v>107</v>
      </c>
      <c r="B255" s="108">
        <v>42079</v>
      </c>
      <c r="C255" s="109">
        <v>2015</v>
      </c>
      <c r="D255" s="110">
        <f>_xlfn.XLOOKUP(AP255,'Sentiment index'!$E$2:$E$169,'Sentiment index'!$A$2:$A$169)</f>
        <v>-0.12505250000000001</v>
      </c>
      <c r="E255" s="111">
        <v>11.058453190165457</v>
      </c>
      <c r="F255" s="112">
        <f>(AW255-BT255)/BT255</f>
        <v>-0.30399999619999996</v>
      </c>
      <c r="G255" s="113">
        <v>451</v>
      </c>
      <c r="H255" s="114">
        <v>324.06400000000002</v>
      </c>
      <c r="I255" s="114">
        <f>IF(AH255="NOK",AG255, IF(AH255="EUR", _xlfn.XLOOKUP(C255,'Exchange rates'!$A$3:$A$16,'Exchange rates'!$B$3:$B$16)*AG255,IF(AH255="SEK", _xlfn.XLOOKUP(C255,'Exchange rates'!$A$3:$A$16,'Exchange rates'!$C$3:$C$16)*Dataset!AG255,_xlfn.XLOOKUP(Dataset!C255,'Exchange rates'!$A$3:$A$16,'Exchange rates'!$D$3:$D$16)*Dataset!AG255)))</f>
        <v>46.523365200000008</v>
      </c>
      <c r="J255" s="115">
        <f t="shared" si="7"/>
        <v>-0.30349999619999996</v>
      </c>
      <c r="K255" s="112">
        <f>IF(AU255="NORWAY",_xlfn.XLOOKUP(B255,'Oslo OBX Historical Data'!$A$2:$A$3477,'Oslo OBX Historical Data'!$G$2:$G$3477),IF(AU255="FINLAND",_xlfn.XLOOKUP(B255,'OMX Helsinki Historical Data'!$A$2:$A$3479,'OMX Helsinki Historical Data'!$G$2:$G$3479),IF(AU255="DENMARK",_xlfn.XLOOKUP(B255,'OMX Copenhagen All shares Histo'!$A$2:$A$3461,'OMX Copenhagen All shares Histo'!$G$2:$G$3461),_xlfn.XLOOKUP(Dataset!B255,'OMX Stockholm Historical Data'!$A$2:$A$3477,'OMX Stockholm Historical Data'!$G$2:$G$3477))))</f>
        <v>-5.0000000000000001E-4</v>
      </c>
      <c r="L255" s="116">
        <v>1</v>
      </c>
      <c r="M255" s="116">
        <f>IF($AI255=M$1,1,0)</f>
        <v>0</v>
      </c>
      <c r="N255" s="116">
        <f>IF($AI255=N$1,1,0)</f>
        <v>1</v>
      </c>
      <c r="O255" s="116">
        <f>IF($AI255=O$1,1,0)</f>
        <v>0</v>
      </c>
      <c r="P255" s="116">
        <f>IF($AI255=P$1,1,0)</f>
        <v>0</v>
      </c>
      <c r="Q255" s="116">
        <f>IF($AI255=Q$1,1,0)</f>
        <v>0</v>
      </c>
      <c r="R255" s="116">
        <f>IF($AI255=R$1,1,0)</f>
        <v>0</v>
      </c>
      <c r="S255" s="116">
        <f>IF($AI255=S$1,1,0)</f>
        <v>0</v>
      </c>
      <c r="T255" s="39">
        <f>IF($AI255=T$1,1,0)</f>
        <v>0</v>
      </c>
      <c r="AG255" s="2">
        <v>5.2</v>
      </c>
      <c r="AH255" t="str">
        <f>IF(AU255="NORWAY","NOK",IF(AU255="FINLAND","EUR",IF(AU255="SWEDEN","SEK","DKK")))</f>
        <v>EUR</v>
      </c>
      <c r="AI255" t="s">
        <v>96</v>
      </c>
      <c r="AN255" t="str">
        <f>IF(D255&gt;=0,"1","0")</f>
        <v>0</v>
      </c>
      <c r="AO255" s="5">
        <f>IF(AX255&lt;&gt;"",G255/H255,"")</f>
        <v>1.3917004048582995</v>
      </c>
      <c r="AP255">
        <f>A255-1</f>
        <v>106</v>
      </c>
      <c r="AS255">
        <f>_xlfn.XLOOKUP(C255,'Company age'!$A$2:$A$15,'Company age'!$B$2:$B$15)</f>
        <v>10</v>
      </c>
      <c r="AU255" t="s">
        <v>64</v>
      </c>
      <c r="AW255" s="3">
        <f>BT255*(1+BV255)</f>
        <v>3.6192000197600005</v>
      </c>
      <c r="AX255">
        <v>451</v>
      </c>
      <c r="BH255" s="2">
        <v>-33.599998470000003</v>
      </c>
      <c r="BI255" s="2">
        <v>-30.399999619999999</v>
      </c>
      <c r="BJ255" s="2">
        <v>-2.7999999519999998</v>
      </c>
      <c r="BL255" t="s">
        <v>947</v>
      </c>
      <c r="BM255" t="s">
        <v>948</v>
      </c>
      <c r="BN255" t="s">
        <v>64</v>
      </c>
      <c r="BO255" t="s">
        <v>96</v>
      </c>
      <c r="BP255" t="s">
        <v>25</v>
      </c>
      <c r="BQ255" t="s">
        <v>507</v>
      </c>
      <c r="BR255" t="s">
        <v>27</v>
      </c>
      <c r="BS255" s="2">
        <v>324.06400000000002</v>
      </c>
      <c r="BT255" s="2">
        <v>5.2</v>
      </c>
      <c r="BU255" s="5">
        <f t="shared" si="6"/>
        <v>-0.33599998470000003</v>
      </c>
      <c r="BV255" s="5">
        <f t="shared" si="6"/>
        <v>-0.30399999620000001</v>
      </c>
      <c r="BW255" s="5">
        <f t="shared" si="6"/>
        <v>-2.7999999519999999E-2</v>
      </c>
      <c r="BX255" s="2">
        <v>25.8</v>
      </c>
      <c r="BY255" s="2">
        <v>442.30770869999998</v>
      </c>
      <c r="BZ255" s="2">
        <v>27.3</v>
      </c>
      <c r="CA255" s="2">
        <v>12.951000000000001</v>
      </c>
    </row>
    <row r="256" spans="1:79" x14ac:dyDescent="0.15">
      <c r="A256" s="107">
        <v>107</v>
      </c>
      <c r="B256" s="108">
        <v>42083</v>
      </c>
      <c r="C256" s="109">
        <v>2015</v>
      </c>
      <c r="D256" s="110">
        <f>_xlfn.XLOOKUP(AP256,'Sentiment index'!$E$2:$E$169,'Sentiment index'!$A$2:$A$169)</f>
        <v>-0.12505250000000001</v>
      </c>
      <c r="E256" s="111">
        <v>8.0304884057601935</v>
      </c>
      <c r="F256" s="112">
        <f>(AW256-BT256)/BT256</f>
        <v>-6.6666668649999041E-3</v>
      </c>
      <c r="G256" s="113">
        <v>8987</v>
      </c>
      <c r="H256" s="114">
        <v>1345.8</v>
      </c>
      <c r="I256" s="114">
        <f>IF(AH256="NOK",AG256, IF(AH256="EUR", _xlfn.XLOOKUP(C256,'Exchange rates'!$A$3:$A$16,'Exchange rates'!$B$3:$B$16)*AG256,IF(AH256="SEK", _xlfn.XLOOKUP(C256,'Exchange rates'!$A$3:$A$16,'Exchange rates'!$C$3:$C$16)*Dataset!AG256,_xlfn.XLOOKUP(Dataset!C256,'Exchange rates'!$A$3:$A$16,'Exchange rates'!$D$3:$D$16)*Dataset!AG256)))</f>
        <v>76.484719999999996</v>
      </c>
      <c r="J256" s="115">
        <f t="shared" si="7"/>
        <v>-1.0066666864999903E-2</v>
      </c>
      <c r="K256" s="112">
        <f>IF(AU256="NORWAY",_xlfn.XLOOKUP(B256,'Oslo OBX Historical Data'!$A$2:$A$3477,'Oslo OBX Historical Data'!$G$2:$G$3477),IF(AU256="FINLAND",_xlfn.XLOOKUP(B256,'OMX Helsinki Historical Data'!$A$2:$A$3479,'OMX Helsinki Historical Data'!$G$2:$G$3479),IF(AU256="DENMARK",_xlfn.XLOOKUP(B256,'OMX Copenhagen All shares Histo'!$A$2:$A$3461,'OMX Copenhagen All shares Histo'!$G$2:$G$3461),_xlfn.XLOOKUP(Dataset!B256,'OMX Stockholm Historical Data'!$A$2:$A$3477,'OMX Stockholm Historical Data'!$G$2:$G$3477))))</f>
        <v>3.3999999999999998E-3</v>
      </c>
      <c r="L256" s="116">
        <v>1</v>
      </c>
      <c r="M256" s="116">
        <f>IF($AI256=M$1,1,0)</f>
        <v>0</v>
      </c>
      <c r="N256" s="116">
        <f>IF($AI256=N$1,1,0)</f>
        <v>0</v>
      </c>
      <c r="O256" s="116">
        <f>IF($AI256=O$1,1,0)</f>
        <v>0</v>
      </c>
      <c r="P256" s="116">
        <f>IF($AI256=P$1,1,0)</f>
        <v>1</v>
      </c>
      <c r="Q256" s="116">
        <f>IF($AI256=Q$1,1,0)</f>
        <v>0</v>
      </c>
      <c r="R256" s="116">
        <f>IF($AI256=R$1,1,0)</f>
        <v>0</v>
      </c>
      <c r="S256" s="116">
        <f>IF($AI256=S$1,1,0)</f>
        <v>0</v>
      </c>
      <c r="T256" s="39">
        <f>IF($AI256=T$1,1,0)</f>
        <v>0</v>
      </c>
      <c r="AG256" s="2">
        <v>80</v>
      </c>
      <c r="AH256" t="str">
        <f>IF(AU256="NORWAY","NOK",IF(AU256="FINLAND","EUR",IF(AU256="SWEDEN","SEK","DKK")))</f>
        <v>SEK</v>
      </c>
      <c r="AI256" t="s">
        <v>38</v>
      </c>
      <c r="AN256" t="str">
        <f>IF(D256&gt;=0,"1","0")</f>
        <v>0</v>
      </c>
      <c r="AO256" s="5">
        <f>IF(AX256&lt;&gt;"",G256/H256,"")</f>
        <v>6.6778124535592216</v>
      </c>
      <c r="AP256">
        <f>A256-1</f>
        <v>106</v>
      </c>
      <c r="AS256">
        <f>_xlfn.XLOOKUP(C256,'Company age'!$A$2:$A$15,'Company age'!$B$2:$B$15)</f>
        <v>10</v>
      </c>
      <c r="AU256" t="s">
        <v>80</v>
      </c>
      <c r="AW256" s="3">
        <f>BT256*(1+BV256)</f>
        <v>79.466666650800008</v>
      </c>
      <c r="AX256">
        <v>8987</v>
      </c>
      <c r="BH256" s="2">
        <v>6.6666665079999996</v>
      </c>
      <c r="BI256" s="2">
        <v>-0.66666668650000005</v>
      </c>
      <c r="BJ256" s="2">
        <v>0</v>
      </c>
      <c r="BL256" t="s">
        <v>432</v>
      </c>
      <c r="BM256" t="s">
        <v>433</v>
      </c>
      <c r="BN256" t="s">
        <v>80</v>
      </c>
      <c r="BO256" t="s">
        <v>38</v>
      </c>
      <c r="BP256" t="s">
        <v>25</v>
      </c>
      <c r="BQ256" t="s">
        <v>170</v>
      </c>
      <c r="BR256" t="s">
        <v>27</v>
      </c>
      <c r="BS256" s="2">
        <v>1345.8</v>
      </c>
      <c r="BT256" s="2">
        <v>80</v>
      </c>
      <c r="BU256" s="5">
        <f t="shared" si="6"/>
        <v>6.6666665079999993E-2</v>
      </c>
      <c r="BV256" s="5">
        <f t="shared" si="6"/>
        <v>-6.6666668650000004E-3</v>
      </c>
      <c r="BW256" s="5">
        <f t="shared" si="6"/>
        <v>0</v>
      </c>
      <c r="BX256" s="2">
        <v>1211.5999999999999</v>
      </c>
      <c r="BY256" s="2">
        <v>7305</v>
      </c>
      <c r="BZ256" s="2">
        <v>1265.2</v>
      </c>
      <c r="CA256" s="2">
        <v>35.970399999999998</v>
      </c>
    </row>
    <row r="257" spans="1:79" x14ac:dyDescent="0.15">
      <c r="A257" s="107">
        <v>107</v>
      </c>
      <c r="B257" s="108">
        <v>42086</v>
      </c>
      <c r="C257" s="109">
        <v>2015</v>
      </c>
      <c r="D257" s="110">
        <f>_xlfn.XLOOKUP(AP257,'Sentiment index'!$E$2:$E$169,'Sentiment index'!$A$2:$A$169)</f>
        <v>-0.12505250000000001</v>
      </c>
      <c r="E257" s="111">
        <v>12.6391277526069</v>
      </c>
      <c r="F257" s="112">
        <f>(AW257-BT257)/BT257</f>
        <v>1.0000000000000009E-2</v>
      </c>
      <c r="G257" s="113">
        <v>40</v>
      </c>
      <c r="H257" s="114">
        <v>575.00199999999995</v>
      </c>
      <c r="I257" s="114">
        <f>IF(AH257="NOK",AG257, IF(AH257="EUR", _xlfn.XLOOKUP(C257,'Exchange rates'!$A$3:$A$16,'Exchange rates'!$B$3:$B$16)*AG257,IF(AH257="SEK", _xlfn.XLOOKUP(C257,'Exchange rates'!$A$3:$A$16,'Exchange rates'!$C$3:$C$16)*Dataset!AG257,_xlfn.XLOOKUP(Dataset!C257,'Exchange rates'!$A$3:$A$16,'Exchange rates'!$D$3:$D$16)*Dataset!AG257)))</f>
        <v>32</v>
      </c>
      <c r="J257" s="115">
        <f t="shared" si="7"/>
        <v>-5.0999999999999917E-3</v>
      </c>
      <c r="K257" s="112">
        <f>IF(AU257="NORWAY",_xlfn.XLOOKUP(B257,'Oslo OBX Historical Data'!$A$2:$A$3477,'Oslo OBX Historical Data'!$G$2:$G$3477),IF(AU257="FINLAND",_xlfn.XLOOKUP(B257,'OMX Helsinki Historical Data'!$A$2:$A$3479,'OMX Helsinki Historical Data'!$G$2:$G$3479),IF(AU257="DENMARK",_xlfn.XLOOKUP(B257,'OMX Copenhagen All shares Histo'!$A$2:$A$3461,'OMX Copenhagen All shares Histo'!$G$2:$G$3461),_xlfn.XLOOKUP(Dataset!B257,'OMX Stockholm Historical Data'!$A$2:$A$3477,'OMX Stockholm Historical Data'!$G$2:$G$3477))))</f>
        <v>1.5100000000000001E-2</v>
      </c>
      <c r="L257" s="116">
        <v>1</v>
      </c>
      <c r="M257" s="116">
        <f>IF($AI257=M$1,1,0)</f>
        <v>0</v>
      </c>
      <c r="N257" s="116">
        <f>IF($AI257=N$1,1,0)</f>
        <v>0</v>
      </c>
      <c r="O257" s="116">
        <f>IF($AI257=O$1,1,0)</f>
        <v>0</v>
      </c>
      <c r="P257" s="116">
        <f>IF($AI257=P$1,1,0)</f>
        <v>0</v>
      </c>
      <c r="Q257" s="116">
        <f>IF($AI257=Q$1,1,0)</f>
        <v>1</v>
      </c>
      <c r="R257" s="116">
        <f>IF($AI257=R$1,1,0)</f>
        <v>0</v>
      </c>
      <c r="S257" s="116">
        <f>IF($AI257=S$1,1,0)</f>
        <v>0</v>
      </c>
      <c r="T257" s="39">
        <f>IF($AI257=T$1,1,0)</f>
        <v>0</v>
      </c>
      <c r="AG257" s="2">
        <v>32</v>
      </c>
      <c r="AH257" t="str">
        <f>IF(AU257="NORWAY","NOK",IF(AU257="FINLAND","EUR",IF(AU257="SWEDEN","SEK","DKK")))</f>
        <v>NOK</v>
      </c>
      <c r="AI257" t="s">
        <v>32</v>
      </c>
      <c r="AN257" t="str">
        <f>IF(D257&gt;=0,"1","0")</f>
        <v>0</v>
      </c>
      <c r="AO257" s="5">
        <f>IF(AX257&lt;&gt;"",G257/H257,"")</f>
        <v>6.9564975426172432E-2</v>
      </c>
      <c r="AP257">
        <f>A257-1</f>
        <v>106</v>
      </c>
      <c r="AS257">
        <f>_xlfn.XLOOKUP(C257,'Company age'!$A$2:$A$15,'Company age'!$B$2:$B$15)</f>
        <v>10</v>
      </c>
      <c r="AU257" t="s">
        <v>44</v>
      </c>
      <c r="AW257" s="3">
        <f>BT257*(1+BV257)</f>
        <v>32.32</v>
      </c>
      <c r="AX257">
        <v>40</v>
      </c>
      <c r="BH257" s="2">
        <v>7.5</v>
      </c>
      <c r="BI257" s="2">
        <v>1</v>
      </c>
      <c r="BJ257" s="2">
        <v>-7.75</v>
      </c>
      <c r="BL257" t="s">
        <v>744</v>
      </c>
      <c r="BM257" t="s">
        <v>745</v>
      </c>
      <c r="BN257" t="s">
        <v>44</v>
      </c>
      <c r="BO257" t="s">
        <v>32</v>
      </c>
      <c r="BP257" t="s">
        <v>25</v>
      </c>
      <c r="BQ257" t="s">
        <v>746</v>
      </c>
      <c r="BR257" t="s">
        <v>27</v>
      </c>
      <c r="BS257" s="2">
        <v>575.00199999999995</v>
      </c>
      <c r="BT257" s="2">
        <v>32</v>
      </c>
      <c r="BU257" s="5">
        <f t="shared" si="6"/>
        <v>7.4999999999999997E-2</v>
      </c>
      <c r="BV257" s="5">
        <f t="shared" si="6"/>
        <v>0.01</v>
      </c>
      <c r="BW257" s="5">
        <f t="shared" si="6"/>
        <v>-7.7499999999999999E-2</v>
      </c>
      <c r="BX257" s="2">
        <v>19.489999999999998</v>
      </c>
      <c r="BY257" s="2">
        <v>-27.126045229999999</v>
      </c>
      <c r="BZ257" s="2">
        <v>14.11</v>
      </c>
      <c r="CA257" s="2">
        <v>44.518999999999998</v>
      </c>
    </row>
    <row r="258" spans="1:79" x14ac:dyDescent="0.15">
      <c r="A258" s="107">
        <v>107</v>
      </c>
      <c r="B258" s="108">
        <v>42088</v>
      </c>
      <c r="C258" s="109">
        <v>2015</v>
      </c>
      <c r="D258" s="110">
        <f>_xlfn.XLOOKUP(AP258,'Sentiment index'!$E$2:$E$169,'Sentiment index'!$A$2:$A$169)</f>
        <v>-0.12505250000000001</v>
      </c>
      <c r="E258" s="111">
        <v>6.9990522942495241</v>
      </c>
      <c r="F258" s="112">
        <f>(AW258-BT258)/BT258</f>
        <v>0.3999999999999998</v>
      </c>
      <c r="G258" s="113">
        <v>1544</v>
      </c>
      <c r="H258" s="114">
        <v>2605.8000000000002</v>
      </c>
      <c r="I258" s="114">
        <f>IF(AH258="NOK",AG258, IF(AH258="EUR", _xlfn.XLOOKUP(C258,'Exchange rates'!$A$3:$A$16,'Exchange rates'!$B$3:$B$16)*AG258,IF(AH258="SEK", _xlfn.XLOOKUP(C258,'Exchange rates'!$A$3:$A$16,'Exchange rates'!$C$3:$C$16)*Dataset!AG258,_xlfn.XLOOKUP(Dataset!C258,'Exchange rates'!$A$3:$A$16,'Exchange rates'!$D$3:$D$16)*Dataset!AG258)))</f>
        <v>55.451422000000001</v>
      </c>
      <c r="J258" s="115">
        <f t="shared" si="7"/>
        <v>0.3964999999999998</v>
      </c>
      <c r="K258" s="112">
        <f>IF(AU258="NORWAY",_xlfn.XLOOKUP(B258,'Oslo OBX Historical Data'!$A$2:$A$3477,'Oslo OBX Historical Data'!$G$2:$G$3477),IF(AU258="FINLAND",_xlfn.XLOOKUP(B258,'OMX Helsinki Historical Data'!$A$2:$A$3479,'OMX Helsinki Historical Data'!$G$2:$G$3479),IF(AU258="DENMARK",_xlfn.XLOOKUP(B258,'OMX Copenhagen All shares Histo'!$A$2:$A$3461,'OMX Copenhagen All shares Histo'!$G$2:$G$3461),_xlfn.XLOOKUP(Dataset!B258,'OMX Stockholm Historical Data'!$A$2:$A$3477,'OMX Stockholm Historical Data'!$G$2:$G$3477))))</f>
        <v>3.5000000000000001E-3</v>
      </c>
      <c r="L258" s="116">
        <v>1</v>
      </c>
      <c r="M258" s="116">
        <f>IF($AI258=M$1,1,0)</f>
        <v>0</v>
      </c>
      <c r="N258" s="116">
        <f>IF($AI258=N$1,1,0)</f>
        <v>0</v>
      </c>
      <c r="O258" s="116">
        <f>IF($AI258=O$1,1,0)</f>
        <v>1</v>
      </c>
      <c r="P258" s="116">
        <f>IF($AI258=P$1,1,0)</f>
        <v>0</v>
      </c>
      <c r="Q258" s="116">
        <f>IF($AI258=Q$1,1,0)</f>
        <v>0</v>
      </c>
      <c r="R258" s="116">
        <f>IF($AI258=R$1,1,0)</f>
        <v>0</v>
      </c>
      <c r="S258" s="116">
        <f>IF($AI258=S$1,1,0)</f>
        <v>0</v>
      </c>
      <c r="T258" s="39">
        <f>IF($AI258=T$1,1,0)</f>
        <v>0</v>
      </c>
      <c r="AG258" s="2">
        <v>58</v>
      </c>
      <c r="AH258" t="str">
        <f>IF(AU258="NORWAY","NOK",IF(AU258="FINLAND","EUR",IF(AU258="SWEDEN","SEK","DKK")))</f>
        <v>SEK</v>
      </c>
      <c r="AI258" t="s">
        <v>45</v>
      </c>
      <c r="AN258" t="str">
        <f>IF(D258&gt;=0,"1","0")</f>
        <v>0</v>
      </c>
      <c r="AO258" s="5">
        <f>IF(AX258&lt;&gt;"",G258/H258,"")</f>
        <v>0.59252436871594127</v>
      </c>
      <c r="AP258">
        <f>A258-1</f>
        <v>106</v>
      </c>
      <c r="AS258">
        <f>_xlfn.XLOOKUP(C258,'Company age'!$A$2:$A$15,'Company age'!$B$2:$B$15)</f>
        <v>10</v>
      </c>
      <c r="AU258" t="s">
        <v>80</v>
      </c>
      <c r="AW258" s="3">
        <f>BT258*(1+BV258)</f>
        <v>81.199999999999989</v>
      </c>
      <c r="AX258">
        <v>1544</v>
      </c>
      <c r="BH258" s="2">
        <v>40</v>
      </c>
      <c r="BI258" s="2">
        <v>40</v>
      </c>
      <c r="BJ258" s="2"/>
      <c r="BL258" t="s">
        <v>266</v>
      </c>
      <c r="BM258" t="s">
        <v>267</v>
      </c>
      <c r="BN258" t="s">
        <v>80</v>
      </c>
      <c r="BO258" t="s">
        <v>45</v>
      </c>
      <c r="BP258" t="s">
        <v>25</v>
      </c>
      <c r="BQ258" t="s">
        <v>97</v>
      </c>
      <c r="BR258" t="s">
        <v>27</v>
      </c>
      <c r="BS258" s="2">
        <v>2605.8000000000002</v>
      </c>
      <c r="BT258" s="2">
        <v>58</v>
      </c>
      <c r="BU258" s="5">
        <f t="shared" ref="BU258:BW321" si="8">BH258/100</f>
        <v>0.4</v>
      </c>
      <c r="BV258" s="5">
        <f t="shared" si="8"/>
        <v>0.4</v>
      </c>
      <c r="BW258" s="5">
        <f t="shared" si="8"/>
        <v>0</v>
      </c>
      <c r="BX258" s="2">
        <v>28.44</v>
      </c>
      <c r="BY258" s="2">
        <v>-47.586208339999999</v>
      </c>
      <c r="BZ258" s="2">
        <v>28.28</v>
      </c>
      <c r="CA258" s="2">
        <v>78.532700000000006</v>
      </c>
    </row>
    <row r="259" spans="1:79" x14ac:dyDescent="0.15">
      <c r="A259" s="107">
        <v>107</v>
      </c>
      <c r="B259" s="108">
        <v>42090</v>
      </c>
      <c r="C259" s="109">
        <v>2015</v>
      </c>
      <c r="D259" s="110">
        <f>_xlfn.XLOOKUP(AP259,'Sentiment index'!$E$2:$E$169,'Sentiment index'!$A$2:$A$169)</f>
        <v>-0.12505250000000001</v>
      </c>
      <c r="E259" s="111">
        <v>9.596475383873841</v>
      </c>
      <c r="F259" s="112">
        <f>(AW259-BT259)/BT259</f>
        <v>9.5689659119999992E-2</v>
      </c>
      <c r="G259" s="113">
        <v>433</v>
      </c>
      <c r="H259" s="114">
        <v>1679.49</v>
      </c>
      <c r="I259" s="114">
        <f>IF(AH259="NOK",AG259, IF(AH259="EUR", _xlfn.XLOOKUP(C259,'Exchange rates'!$A$3:$A$16,'Exchange rates'!$B$3:$B$16)*AG259,IF(AH259="SEK", _xlfn.XLOOKUP(C259,'Exchange rates'!$A$3:$A$16,'Exchange rates'!$C$3:$C$16)*Dataset!AG259,_xlfn.XLOOKUP(Dataset!C259,'Exchange rates'!$A$3:$A$16,'Exchange rates'!$D$3:$D$16)*Dataset!AG259)))</f>
        <v>131.96531475</v>
      </c>
      <c r="J259" s="115">
        <f t="shared" si="7"/>
        <v>0.10908965911999999</v>
      </c>
      <c r="K259" s="112">
        <f>IF(AU259="NORWAY",_xlfn.XLOOKUP(B259,'Oslo OBX Historical Data'!$A$2:$A$3477,'Oslo OBX Historical Data'!$G$2:$G$3477),IF(AU259="FINLAND",_xlfn.XLOOKUP(B259,'OMX Helsinki Historical Data'!$A$2:$A$3479,'OMX Helsinki Historical Data'!$G$2:$G$3479),IF(AU259="DENMARK",_xlfn.XLOOKUP(B259,'OMX Copenhagen All shares Histo'!$A$2:$A$3461,'OMX Copenhagen All shares Histo'!$G$2:$G$3461),_xlfn.XLOOKUP(Dataset!B259,'OMX Stockholm Historical Data'!$A$2:$A$3477,'OMX Stockholm Historical Data'!$G$2:$G$3477))))</f>
        <v>-1.34E-2</v>
      </c>
      <c r="L259" s="116">
        <v>1</v>
      </c>
      <c r="M259" s="116">
        <f>IF($AI259=M$1,1,0)</f>
        <v>0</v>
      </c>
      <c r="N259" s="116">
        <f>IF($AI259=N$1,1,0)</f>
        <v>0</v>
      </c>
      <c r="O259" s="116">
        <f>IF($AI259=O$1,1,0)</f>
        <v>0</v>
      </c>
      <c r="P259" s="116">
        <f>IF($AI259=P$1,1,0)</f>
        <v>0</v>
      </c>
      <c r="Q259" s="116">
        <f>IF($AI259=Q$1,1,0)</f>
        <v>0</v>
      </c>
      <c r="R259" s="116">
        <f>IF($AI259=R$1,1,0)</f>
        <v>1</v>
      </c>
      <c r="S259" s="116">
        <f>IF($AI259=S$1,1,0)</f>
        <v>0</v>
      </c>
      <c r="T259" s="39">
        <f>IF($AI259=T$1,1,0)</f>
        <v>0</v>
      </c>
      <c r="AG259" s="2">
        <v>14.75</v>
      </c>
      <c r="AH259" t="str">
        <f>IF(AU259="NORWAY","NOK",IF(AU259="FINLAND","EUR",IF(AU259="SWEDEN","SEK","DKK")))</f>
        <v>EUR</v>
      </c>
      <c r="AI259" t="s">
        <v>152</v>
      </c>
      <c r="AN259" t="str">
        <f>IF(D259&gt;=0,"1","0")</f>
        <v>0</v>
      </c>
      <c r="AO259" s="5">
        <f>IF(AX259&lt;&gt;"",G259/H259,"")</f>
        <v>0.25781636091908855</v>
      </c>
      <c r="AP259">
        <f>A259-1</f>
        <v>106</v>
      </c>
      <c r="AS259">
        <f>_xlfn.XLOOKUP(C259,'Company age'!$A$2:$A$15,'Company age'!$B$2:$B$15)</f>
        <v>10</v>
      </c>
      <c r="AU259" t="s">
        <v>64</v>
      </c>
      <c r="AW259" s="3">
        <f>BT259*(1+BV259)</f>
        <v>16.16142247202</v>
      </c>
      <c r="AX259">
        <v>433</v>
      </c>
      <c r="BH259" s="2">
        <v>3.4482758050000002</v>
      </c>
      <c r="BI259" s="2">
        <v>9.5689659119999995</v>
      </c>
      <c r="BJ259" s="2">
        <v>11.63793087</v>
      </c>
      <c r="BL259" t="s">
        <v>358</v>
      </c>
      <c r="BM259" t="s">
        <v>359</v>
      </c>
      <c r="BN259" t="s">
        <v>64</v>
      </c>
      <c r="BO259" t="s">
        <v>152</v>
      </c>
      <c r="BP259" t="s">
        <v>25</v>
      </c>
      <c r="BQ259" t="s">
        <v>102</v>
      </c>
      <c r="BR259" t="s">
        <v>27</v>
      </c>
      <c r="BS259" s="2">
        <v>1679.49</v>
      </c>
      <c r="BT259" s="2">
        <v>14.75</v>
      </c>
      <c r="BU259" s="5">
        <f t="shared" si="8"/>
        <v>3.4482758049999999E-2</v>
      </c>
      <c r="BV259" s="5">
        <f t="shared" si="8"/>
        <v>9.5689659119999992E-2</v>
      </c>
      <c r="BW259" s="5">
        <f t="shared" si="8"/>
        <v>0.1163793087</v>
      </c>
      <c r="BX259" s="2">
        <v>31.7</v>
      </c>
      <c r="BY259" s="2">
        <v>122.372879</v>
      </c>
      <c r="BZ259" s="2">
        <v>31.2</v>
      </c>
      <c r="CA259" s="2">
        <v>15</v>
      </c>
    </row>
    <row r="260" spans="1:79" x14ac:dyDescent="0.15">
      <c r="A260" s="107">
        <v>107</v>
      </c>
      <c r="B260" s="108">
        <v>42090</v>
      </c>
      <c r="C260" s="109">
        <v>2015</v>
      </c>
      <c r="D260" s="110">
        <f>_xlfn.XLOOKUP(AP260,'Sentiment index'!$E$2:$E$169,'Sentiment index'!$A$2:$A$169)</f>
        <v>-0.12505250000000001</v>
      </c>
      <c r="E260" s="111">
        <v>10.483417347253138</v>
      </c>
      <c r="F260" s="112">
        <f>(AW260-BT260)/BT260</f>
        <v>-2.4444444179999976E-2</v>
      </c>
      <c r="G260" s="113">
        <v>1102</v>
      </c>
      <c r="H260" s="114">
        <v>746.68499999999995</v>
      </c>
      <c r="I260" s="114">
        <f>IF(AH260="NOK",AG260, IF(AH260="EUR", _xlfn.XLOOKUP(C260,'Exchange rates'!$A$3:$A$16,'Exchange rates'!$B$3:$B$16)*AG260,IF(AH260="SEK", _xlfn.XLOOKUP(C260,'Exchange rates'!$A$3:$A$16,'Exchange rates'!$C$3:$C$16)*Dataset!AG260,_xlfn.XLOOKUP(Dataset!C260,'Exchange rates'!$A$3:$A$16,'Exchange rates'!$D$3:$D$16)*Dataset!AG260)))</f>
        <v>63.099893999999999</v>
      </c>
      <c r="J260" s="115">
        <f t="shared" ref="J260:J323" si="9">F260-K260</f>
        <v>-1.3144444179999977E-2</v>
      </c>
      <c r="K260" s="112">
        <f>IF(AU260="NORWAY",_xlfn.XLOOKUP(B260,'Oslo OBX Historical Data'!$A$2:$A$3477,'Oslo OBX Historical Data'!$G$2:$G$3477),IF(AU260="FINLAND",_xlfn.XLOOKUP(B260,'OMX Helsinki Historical Data'!$A$2:$A$3479,'OMX Helsinki Historical Data'!$G$2:$G$3479),IF(AU260="DENMARK",_xlfn.XLOOKUP(B260,'OMX Copenhagen All shares Histo'!$A$2:$A$3461,'OMX Copenhagen All shares Histo'!$G$2:$G$3461),_xlfn.XLOOKUP(Dataset!B260,'OMX Stockholm Historical Data'!$A$2:$A$3477,'OMX Stockholm Historical Data'!$G$2:$G$3477))))</f>
        <v>-1.1299999999999999E-2</v>
      </c>
      <c r="L260" s="116">
        <v>1</v>
      </c>
      <c r="M260" s="116">
        <f>IF($AI260=M$1,1,0)</f>
        <v>0</v>
      </c>
      <c r="N260" s="116">
        <f>IF($AI260=N$1,1,0)</f>
        <v>1</v>
      </c>
      <c r="O260" s="116">
        <f>IF($AI260=O$1,1,0)</f>
        <v>0</v>
      </c>
      <c r="P260" s="116">
        <f>IF($AI260=P$1,1,0)</f>
        <v>0</v>
      </c>
      <c r="Q260" s="116">
        <f>IF($AI260=Q$1,1,0)</f>
        <v>0</v>
      </c>
      <c r="R260" s="116">
        <f>IF($AI260=R$1,1,0)</f>
        <v>0</v>
      </c>
      <c r="S260" s="116">
        <f>IF($AI260=S$1,1,0)</f>
        <v>0</v>
      </c>
      <c r="T260" s="39">
        <f>IF($AI260=T$1,1,0)</f>
        <v>0</v>
      </c>
      <c r="AG260" s="2">
        <v>66</v>
      </c>
      <c r="AH260" t="str">
        <f>IF(AU260="NORWAY","NOK",IF(AU260="FINLAND","EUR",IF(AU260="SWEDEN","SEK","DKK")))</f>
        <v>SEK</v>
      </c>
      <c r="AI260" t="s">
        <v>96</v>
      </c>
      <c r="AN260" t="str">
        <f>IF(D260&gt;=0,"1","0")</f>
        <v>0</v>
      </c>
      <c r="AO260" s="5">
        <f>IF(AX260&lt;&gt;"",G260/H260,"")</f>
        <v>1.4758566195919298</v>
      </c>
      <c r="AP260">
        <f>A260-1</f>
        <v>106</v>
      </c>
      <c r="AS260">
        <f>_xlfn.XLOOKUP(C260,'Company age'!$A$2:$A$15,'Company age'!$B$2:$B$15)</f>
        <v>10</v>
      </c>
      <c r="AU260" t="s">
        <v>80</v>
      </c>
      <c r="AW260" s="3">
        <f>BT260*(1+BV260)</f>
        <v>64.386666684120001</v>
      </c>
      <c r="AX260">
        <v>1102</v>
      </c>
      <c r="BH260" s="2">
        <v>1.111111164</v>
      </c>
      <c r="BI260" s="2">
        <v>-2.4444444179999998</v>
      </c>
      <c r="BJ260" s="2">
        <v>-2.6666667460000002</v>
      </c>
      <c r="BL260" t="s">
        <v>632</v>
      </c>
      <c r="BM260" t="s">
        <v>633</v>
      </c>
      <c r="BN260" t="s">
        <v>80</v>
      </c>
      <c r="BO260" t="s">
        <v>96</v>
      </c>
      <c r="BP260" t="s">
        <v>25</v>
      </c>
      <c r="BQ260" t="s">
        <v>132</v>
      </c>
      <c r="BR260" t="s">
        <v>27</v>
      </c>
      <c r="BS260" s="2">
        <v>746.68499999999995</v>
      </c>
      <c r="BT260" s="2">
        <v>66</v>
      </c>
      <c r="BU260" s="5">
        <f t="shared" si="8"/>
        <v>1.1111111639999999E-2</v>
      </c>
      <c r="BV260" s="5">
        <f t="shared" si="8"/>
        <v>-2.4444444179999997E-2</v>
      </c>
      <c r="BW260" s="5">
        <f t="shared" si="8"/>
        <v>-2.6666667460000001E-2</v>
      </c>
      <c r="BX260" s="2">
        <v>333.5</v>
      </c>
      <c r="BY260" s="2">
        <v>1895.4545900000001</v>
      </c>
      <c r="BZ260" s="2">
        <v>328.5</v>
      </c>
      <c r="CA260" s="2">
        <v>20</v>
      </c>
    </row>
    <row r="261" spans="1:79" x14ac:dyDescent="0.15">
      <c r="A261" s="107">
        <v>108</v>
      </c>
      <c r="B261" s="108">
        <v>42103</v>
      </c>
      <c r="C261" s="109">
        <v>2015</v>
      </c>
      <c r="D261" s="110">
        <f>_xlfn.XLOOKUP(AP261,'Sentiment index'!$E$2:$E$169,'Sentiment index'!$A$2:$A$169)</f>
        <v>-0.17702300000000001</v>
      </c>
      <c r="E261" s="111">
        <v>10.438033313258035</v>
      </c>
      <c r="F261" s="112">
        <f>(AW261-BT261)/BT261</f>
        <v>8.8709678649999957E-2</v>
      </c>
      <c r="G261" s="113">
        <v>1175.1269416397918</v>
      </c>
      <c r="H261" s="114">
        <v>21.631900000000002</v>
      </c>
      <c r="I261" s="114">
        <f>IF(AH261="NOK",AG261, IF(AH261="EUR", _xlfn.XLOOKUP(C261,'Exchange rates'!$A$3:$A$16,'Exchange rates'!$B$3:$B$16)*AG261,IF(AH261="SEK", _xlfn.XLOOKUP(C261,'Exchange rates'!$A$3:$A$16,'Exchange rates'!$C$3:$C$16)*Dataset!AG261,_xlfn.XLOOKUP(Dataset!C261,'Exchange rates'!$A$3:$A$16,'Exchange rates'!$D$3:$D$16)*Dataset!AG261)))</f>
        <v>33.462065000000003</v>
      </c>
      <c r="J261" s="115">
        <f t="shared" si="9"/>
        <v>9.3509678649999955E-2</v>
      </c>
      <c r="K261" s="112">
        <f>IF(AU261="NORWAY",_xlfn.XLOOKUP(B261,'Oslo OBX Historical Data'!$A$2:$A$3477,'Oslo OBX Historical Data'!$G$2:$G$3477),IF(AU261="FINLAND",_xlfn.XLOOKUP(B261,'OMX Helsinki Historical Data'!$A$2:$A$3479,'OMX Helsinki Historical Data'!$G$2:$G$3479),IF(AU261="DENMARK",_xlfn.XLOOKUP(B261,'OMX Copenhagen All shares Histo'!$A$2:$A$3461,'OMX Copenhagen All shares Histo'!$G$2:$G$3461),_xlfn.XLOOKUP(Dataset!B261,'OMX Stockholm Historical Data'!$A$2:$A$3477,'OMX Stockholm Historical Data'!$G$2:$G$3477))))</f>
        <v>-4.7999999999999996E-3</v>
      </c>
      <c r="L261" s="116">
        <v>1</v>
      </c>
      <c r="M261" s="116">
        <f>IF($AI261=M$1,1,0)</f>
        <v>0</v>
      </c>
      <c r="N261" s="116">
        <f>IF($AI261=N$1,1,0)</f>
        <v>1</v>
      </c>
      <c r="O261" s="116">
        <f>IF($AI261=O$1,1,0)</f>
        <v>0</v>
      </c>
      <c r="P261" s="116">
        <f>IF($AI261=P$1,1,0)</f>
        <v>0</v>
      </c>
      <c r="Q261" s="116">
        <f>IF($AI261=Q$1,1,0)</f>
        <v>0</v>
      </c>
      <c r="R261" s="116">
        <f>IF($AI261=R$1,1,0)</f>
        <v>0</v>
      </c>
      <c r="S261" s="116">
        <f>IF($AI261=S$1,1,0)</f>
        <v>0</v>
      </c>
      <c r="T261" s="39">
        <f>IF($AI261=T$1,1,0)</f>
        <v>0</v>
      </c>
      <c r="AG261" s="2">
        <v>35</v>
      </c>
      <c r="AH261" t="str">
        <f>IF(AU261="NORWAY","NOK",IF(AU261="FINLAND","EUR",IF(AU261="SWEDEN","SEK","DKK")))</f>
        <v>SEK</v>
      </c>
      <c r="AI261" t="s">
        <v>96</v>
      </c>
      <c r="AN261" t="str">
        <f>IF(D261&gt;=0,"1","0")</f>
        <v>0</v>
      </c>
      <c r="AO261" s="5" t="str">
        <f>IF(AX261&lt;&gt;"",G261/H261,"")</f>
        <v/>
      </c>
      <c r="AP261">
        <f>A261-1</f>
        <v>107</v>
      </c>
      <c r="AS261">
        <f>_xlfn.XLOOKUP(C261,'Company age'!$A$2:$A$15,'Company age'!$B$2:$B$15)</f>
        <v>10</v>
      </c>
      <c r="AU261" t="s">
        <v>80</v>
      </c>
      <c r="AW261" s="3">
        <f>BT261*(1+BV261)</f>
        <v>38.104838752749998</v>
      </c>
      <c r="BH261" s="2">
        <v>4.3010754589999998</v>
      </c>
      <c r="BI261" s="2">
        <v>8.8709678650000008</v>
      </c>
      <c r="BJ261" s="2">
        <v>3.2258064750000002</v>
      </c>
      <c r="BL261" t="s">
        <v>1729</v>
      </c>
      <c r="BM261" t="s">
        <v>1730</v>
      </c>
      <c r="BN261" t="s">
        <v>80</v>
      </c>
      <c r="BO261" t="s">
        <v>96</v>
      </c>
      <c r="BP261" t="s">
        <v>1475</v>
      </c>
      <c r="BQ261" t="s">
        <v>46</v>
      </c>
      <c r="BR261" t="s">
        <v>27</v>
      </c>
      <c r="BS261" s="2">
        <v>21.631900000000002</v>
      </c>
      <c r="BT261" s="2">
        <v>35</v>
      </c>
      <c r="BU261" s="5">
        <f t="shared" si="8"/>
        <v>4.3010754589999999E-2</v>
      </c>
      <c r="BV261" s="5">
        <f t="shared" si="8"/>
        <v>8.8709678650000012E-2</v>
      </c>
      <c r="BW261" s="5">
        <f t="shared" si="8"/>
        <v>3.2258064750000003E-2</v>
      </c>
      <c r="BX261" s="2"/>
      <c r="BY261" s="2"/>
      <c r="BZ261" s="2"/>
      <c r="CA261" s="2">
        <v>4.2857000000000003</v>
      </c>
    </row>
    <row r="262" spans="1:79" x14ac:dyDescent="0.15">
      <c r="A262" s="107">
        <v>108</v>
      </c>
      <c r="B262" s="108">
        <v>42118</v>
      </c>
      <c r="C262" s="109">
        <v>2015</v>
      </c>
      <c r="D262" s="110">
        <f>_xlfn.XLOOKUP(AP262,'Sentiment index'!$E$2:$E$169,'Sentiment index'!$A$2:$A$169)</f>
        <v>-0.17702300000000001</v>
      </c>
      <c r="E262" s="111">
        <v>10.233950014136774</v>
      </c>
      <c r="F262" s="112">
        <f>(AW262-BT262)/BT262</f>
        <v>0.13611110690000003</v>
      </c>
      <c r="G262" s="113">
        <v>500</v>
      </c>
      <c r="H262" s="114">
        <v>475.48</v>
      </c>
      <c r="I262" s="114">
        <f>IF(AH262="NOK",AG262, IF(AH262="EUR", _xlfn.XLOOKUP(C262,'Exchange rates'!$A$3:$A$16,'Exchange rates'!$B$3:$B$16)*AG262,IF(AH262="SEK", _xlfn.XLOOKUP(C262,'Exchange rates'!$A$3:$A$16,'Exchange rates'!$C$3:$C$16)*Dataset!AG262,_xlfn.XLOOKUP(Dataset!C262,'Exchange rates'!$A$3:$A$16,'Exchange rates'!$D$3:$D$16)*Dataset!AG262)))</f>
        <v>23.901475000000001</v>
      </c>
      <c r="J262" s="115">
        <f t="shared" si="9"/>
        <v>0.14471110690000002</v>
      </c>
      <c r="K262" s="112">
        <f>IF(AU262="NORWAY",_xlfn.XLOOKUP(B262,'Oslo OBX Historical Data'!$A$2:$A$3477,'Oslo OBX Historical Data'!$G$2:$G$3477),IF(AU262="FINLAND",_xlfn.XLOOKUP(B262,'OMX Helsinki Historical Data'!$A$2:$A$3479,'OMX Helsinki Historical Data'!$G$2:$G$3479),IF(AU262="DENMARK",_xlfn.XLOOKUP(B262,'OMX Copenhagen All shares Histo'!$A$2:$A$3461,'OMX Copenhagen All shares Histo'!$G$2:$G$3461),_xlfn.XLOOKUP(Dataset!B262,'OMX Stockholm Historical Data'!$A$2:$A$3477,'OMX Stockholm Historical Data'!$G$2:$G$3477))))</f>
        <v>-8.6E-3</v>
      </c>
      <c r="L262" s="116">
        <v>1</v>
      </c>
      <c r="M262" s="116">
        <f>IF($AI262=M$1,1,0)</f>
        <v>0</v>
      </c>
      <c r="N262" s="116">
        <f>IF($AI262=N$1,1,0)</f>
        <v>0</v>
      </c>
      <c r="O262" s="116">
        <f>IF($AI262=O$1,1,0)</f>
        <v>0</v>
      </c>
      <c r="P262" s="116">
        <f>IF($AI262=P$1,1,0)</f>
        <v>0</v>
      </c>
      <c r="Q262" s="116">
        <f>IF($AI262=Q$1,1,0)</f>
        <v>0</v>
      </c>
      <c r="R262" s="116">
        <f>IF($AI262=R$1,1,0)</f>
        <v>1</v>
      </c>
      <c r="S262" s="116">
        <f>IF($AI262=S$1,1,0)</f>
        <v>0</v>
      </c>
      <c r="T262" s="39">
        <f>IF($AI262=T$1,1,0)</f>
        <v>0</v>
      </c>
      <c r="AG262" s="2">
        <v>25</v>
      </c>
      <c r="AH262" t="str">
        <f>IF(AU262="NORWAY","NOK",IF(AU262="FINLAND","EUR",IF(AU262="SWEDEN","SEK","DKK")))</f>
        <v>SEK</v>
      </c>
      <c r="AI262" t="s">
        <v>152</v>
      </c>
      <c r="AN262" t="str">
        <f>IF(D262&gt;=0,"1","0")</f>
        <v>0</v>
      </c>
      <c r="AO262" s="5">
        <f>IF(AX262&lt;&gt;"",G262/H262,"")</f>
        <v>1.0515689408597628</v>
      </c>
      <c r="AP262">
        <f>A262-1</f>
        <v>107</v>
      </c>
      <c r="AS262">
        <f>_xlfn.XLOOKUP(C262,'Company age'!$A$2:$A$15,'Company age'!$B$2:$B$15)</f>
        <v>10</v>
      </c>
      <c r="AU262" t="s">
        <v>80</v>
      </c>
      <c r="AW262" s="3">
        <f>BT262*(1+BV262)</f>
        <v>28.402777672500001</v>
      </c>
      <c r="AX262">
        <v>500</v>
      </c>
      <c r="BH262" s="2">
        <v>16.11111069</v>
      </c>
      <c r="BI262" s="2">
        <v>13.61111069</v>
      </c>
      <c r="BJ262" s="2">
        <v>10.277777670000001</v>
      </c>
      <c r="BL262" t="s">
        <v>836</v>
      </c>
      <c r="BM262" t="s">
        <v>837</v>
      </c>
      <c r="BN262" t="s">
        <v>80</v>
      </c>
      <c r="BO262" t="s">
        <v>152</v>
      </c>
      <c r="BP262" t="s">
        <v>25</v>
      </c>
      <c r="BQ262" t="s">
        <v>75</v>
      </c>
      <c r="BR262" t="s">
        <v>27</v>
      </c>
      <c r="BS262" s="2">
        <v>475.48</v>
      </c>
      <c r="BT262" s="2">
        <v>25</v>
      </c>
      <c r="BU262" s="5">
        <f t="shared" si="8"/>
        <v>0.1611111069</v>
      </c>
      <c r="BV262" s="5">
        <f t="shared" si="8"/>
        <v>0.1361111069</v>
      </c>
      <c r="BW262" s="5">
        <f t="shared" si="8"/>
        <v>0.1027777767</v>
      </c>
      <c r="BX262" s="2">
        <v>31</v>
      </c>
      <c r="BY262" s="2">
        <v>121.0720062</v>
      </c>
      <c r="BZ262" s="2">
        <v>31.74</v>
      </c>
      <c r="CA262" s="2">
        <v>87.613100000000003</v>
      </c>
    </row>
    <row r="263" spans="1:79" x14ac:dyDescent="0.15">
      <c r="A263" s="107">
        <v>108</v>
      </c>
      <c r="B263" s="108">
        <v>42124</v>
      </c>
      <c r="C263" s="109">
        <v>2015</v>
      </c>
      <c r="D263" s="110">
        <f>_xlfn.XLOOKUP(AP263,'Sentiment index'!$E$2:$E$169,'Sentiment index'!$A$2:$A$169)</f>
        <v>-0.17702300000000001</v>
      </c>
      <c r="E263" s="111">
        <v>10.794264108060323</v>
      </c>
      <c r="F263" s="112">
        <f>(AW263-BT263)/BT263</f>
        <v>-9.9999999999999964E-2</v>
      </c>
      <c r="G263" s="113">
        <v>261</v>
      </c>
      <c r="H263" s="114">
        <v>393.65190000000001</v>
      </c>
      <c r="I263" s="114">
        <f>IF(AH263="NOK",AG263, IF(AH263="EUR", _xlfn.XLOOKUP(C263,'Exchange rates'!$A$3:$A$16,'Exchange rates'!$B$3:$B$16)*AG263,IF(AH263="SEK", _xlfn.XLOOKUP(C263,'Exchange rates'!$A$3:$A$16,'Exchange rates'!$C$3:$C$16)*Dataset!AG263,_xlfn.XLOOKUP(Dataset!C263,'Exchange rates'!$A$3:$A$16,'Exchange rates'!$D$3:$D$16)*Dataset!AG263)))</f>
        <v>5.5</v>
      </c>
      <c r="J263" s="115">
        <f t="shared" si="9"/>
        <v>-7.9299999999999968E-2</v>
      </c>
      <c r="K263" s="112">
        <f>IF(AU263="NORWAY",_xlfn.XLOOKUP(B263,'Oslo OBX Historical Data'!$A$2:$A$3477,'Oslo OBX Historical Data'!$G$2:$G$3477),IF(AU263="FINLAND",_xlfn.XLOOKUP(B263,'OMX Helsinki Historical Data'!$A$2:$A$3479,'OMX Helsinki Historical Data'!$G$2:$G$3479),IF(AU263="DENMARK",_xlfn.XLOOKUP(B263,'OMX Copenhagen All shares Histo'!$A$2:$A$3461,'OMX Copenhagen All shares Histo'!$G$2:$G$3461),_xlfn.XLOOKUP(Dataset!B263,'OMX Stockholm Historical Data'!$A$2:$A$3477,'OMX Stockholm Historical Data'!$G$2:$G$3477))))</f>
        <v>-2.07E-2</v>
      </c>
      <c r="L263" s="116">
        <v>1</v>
      </c>
      <c r="M263" s="116">
        <f>IF($AI263=M$1,1,0)</f>
        <v>0</v>
      </c>
      <c r="N263" s="116">
        <f>IF($AI263=N$1,1,0)</f>
        <v>0</v>
      </c>
      <c r="O263" s="116">
        <f>IF($AI263=O$1,1,0)</f>
        <v>0</v>
      </c>
      <c r="P263" s="116">
        <f>IF($AI263=P$1,1,0)</f>
        <v>0</v>
      </c>
      <c r="Q263" s="116">
        <f>IF($AI263=Q$1,1,0)</f>
        <v>0</v>
      </c>
      <c r="R263" s="116">
        <f>IF($AI263=R$1,1,0)</f>
        <v>0</v>
      </c>
      <c r="S263" s="116">
        <f>IF($AI263=S$1,1,0)</f>
        <v>1</v>
      </c>
      <c r="T263" s="39">
        <f>IF($AI263=T$1,1,0)</f>
        <v>0</v>
      </c>
      <c r="AG263" s="2">
        <v>5.5</v>
      </c>
      <c r="AH263" t="str">
        <f>IF(AU263="NORWAY","NOK",IF(AU263="FINLAND","EUR",IF(AU263="SWEDEN","SEK","DKK")))</f>
        <v>NOK</v>
      </c>
      <c r="AI263" t="s">
        <v>81</v>
      </c>
      <c r="AN263" t="str">
        <f>IF(D263&gt;=0,"1","0")</f>
        <v>0</v>
      </c>
      <c r="AO263" s="5">
        <f>IF(AX263&lt;&gt;"",G263/H263,"")</f>
        <v>0.66302233013482215</v>
      </c>
      <c r="AP263">
        <f>A263-1</f>
        <v>107</v>
      </c>
      <c r="AS263">
        <f>_xlfn.XLOOKUP(C263,'Company age'!$A$2:$A$15,'Company age'!$B$2:$B$15)</f>
        <v>10</v>
      </c>
      <c r="AU263" t="s">
        <v>44</v>
      </c>
      <c r="AW263" s="3">
        <f>BT263*(1+BV263)</f>
        <v>4.95</v>
      </c>
      <c r="AX263">
        <v>261</v>
      </c>
      <c r="BH263" s="2">
        <v>-10</v>
      </c>
      <c r="BI263" s="2">
        <v>-10</v>
      </c>
      <c r="BJ263" s="2">
        <v>-49.5</v>
      </c>
      <c r="BL263" t="s">
        <v>2149</v>
      </c>
      <c r="BM263" t="s">
        <v>2150</v>
      </c>
      <c r="BN263" t="s">
        <v>44</v>
      </c>
      <c r="BO263" t="s">
        <v>81</v>
      </c>
      <c r="BP263" t="s">
        <v>25</v>
      </c>
      <c r="BQ263" t="s">
        <v>146</v>
      </c>
      <c r="BR263" t="s">
        <v>27</v>
      </c>
      <c r="BS263" s="2">
        <v>0</v>
      </c>
      <c r="BT263" s="2">
        <v>5.5</v>
      </c>
      <c r="BU263" s="5">
        <f t="shared" si="8"/>
        <v>-0.1</v>
      </c>
      <c r="BV263" s="5">
        <f t="shared" si="8"/>
        <v>-0.1</v>
      </c>
      <c r="BW263" s="5">
        <f t="shared" si="8"/>
        <v>-0.495</v>
      </c>
      <c r="BX263" s="2">
        <v>4.28</v>
      </c>
      <c r="BY263" s="2">
        <v>-90.841896059999996</v>
      </c>
      <c r="BZ263" s="2">
        <v>4.25</v>
      </c>
      <c r="CA263" s="2">
        <v>23.5</v>
      </c>
    </row>
    <row r="264" spans="1:79" x14ac:dyDescent="0.15">
      <c r="A264" s="107">
        <v>109</v>
      </c>
      <c r="B264" s="108">
        <v>42145</v>
      </c>
      <c r="C264" s="109">
        <v>2015</v>
      </c>
      <c r="D264" s="110">
        <f>_xlfn.XLOOKUP(AP264,'Sentiment index'!$E$2:$E$169,'Sentiment index'!$A$2:$A$169)</f>
        <v>-6.7515699999999998E-2</v>
      </c>
      <c r="E264" s="111">
        <v>9.7232050768625111</v>
      </c>
      <c r="F264" s="112">
        <f>(AW264-BT264)/BT264</f>
        <v>0.14666666980000015</v>
      </c>
      <c r="G264" s="113">
        <v>267</v>
      </c>
      <c r="H264" s="114">
        <v>443.42</v>
      </c>
      <c r="I264" s="114">
        <f>IF(AH264="NOK",AG264, IF(AH264="EUR", _xlfn.XLOOKUP(C264,'Exchange rates'!$A$3:$A$16,'Exchange rates'!$B$3:$B$16)*AG264,IF(AH264="SEK", _xlfn.XLOOKUP(C264,'Exchange rates'!$A$3:$A$16,'Exchange rates'!$C$3:$C$16)*Dataset!AG264,_xlfn.XLOOKUP(Dataset!C264,'Exchange rates'!$A$3:$A$16,'Exchange rates'!$D$3:$D$16)*Dataset!AG264)))</f>
        <v>50.996765700000005</v>
      </c>
      <c r="J264" s="115">
        <f t="shared" si="9"/>
        <v>0.13776666980000016</v>
      </c>
      <c r="K264" s="112">
        <f>IF(AU264="NORWAY",_xlfn.XLOOKUP(B264,'Oslo OBX Historical Data'!$A$2:$A$3477,'Oslo OBX Historical Data'!$G$2:$G$3477),IF(AU264="FINLAND",_xlfn.XLOOKUP(B264,'OMX Helsinki Historical Data'!$A$2:$A$3479,'OMX Helsinki Historical Data'!$G$2:$G$3479),IF(AU264="DENMARK",_xlfn.XLOOKUP(B264,'OMX Copenhagen All shares Histo'!$A$2:$A$3461,'OMX Copenhagen All shares Histo'!$G$2:$G$3461),_xlfn.XLOOKUP(Dataset!B264,'OMX Stockholm Historical Data'!$A$2:$A$3477,'OMX Stockholm Historical Data'!$G$2:$G$3477))))</f>
        <v>8.8999999999999999E-3</v>
      </c>
      <c r="L264" s="116">
        <v>1</v>
      </c>
      <c r="M264" s="116">
        <f>IF($AI264=M$1,1,0)</f>
        <v>0</v>
      </c>
      <c r="N264" s="116">
        <f>IF($AI264=N$1,1,0)</f>
        <v>1</v>
      </c>
      <c r="O264" s="116">
        <f>IF($AI264=O$1,1,0)</f>
        <v>0</v>
      </c>
      <c r="P264" s="116">
        <f>IF($AI264=P$1,1,0)</f>
        <v>0</v>
      </c>
      <c r="Q264" s="116">
        <f>IF($AI264=Q$1,1,0)</f>
        <v>0</v>
      </c>
      <c r="R264" s="116">
        <f>IF($AI264=R$1,1,0)</f>
        <v>0</v>
      </c>
      <c r="S264" s="116">
        <f>IF($AI264=S$1,1,0)</f>
        <v>0</v>
      </c>
      <c r="T264" s="39">
        <f>IF($AI264=T$1,1,0)</f>
        <v>0</v>
      </c>
      <c r="AG264" s="2">
        <v>5.7</v>
      </c>
      <c r="AH264" t="str">
        <f>IF(AU264="NORWAY","NOK",IF(AU264="FINLAND","EUR",IF(AU264="SWEDEN","SEK","DKK")))</f>
        <v>EUR</v>
      </c>
      <c r="AI264" t="s">
        <v>96</v>
      </c>
      <c r="AN264" t="str">
        <f>IF(D264&gt;=0,"1","0")</f>
        <v>0</v>
      </c>
      <c r="AO264" s="5">
        <f>IF(AX264&lt;&gt;"",G264/H264,"")</f>
        <v>0.60213792792386445</v>
      </c>
      <c r="AP264">
        <f>A264-1</f>
        <v>108</v>
      </c>
      <c r="AS264">
        <f>_xlfn.XLOOKUP(C264,'Company age'!$A$2:$A$15,'Company age'!$B$2:$B$15)</f>
        <v>10</v>
      </c>
      <c r="AU264" t="s">
        <v>64</v>
      </c>
      <c r="AW264" s="3">
        <f>BT264*(1+BV264)</f>
        <v>6.5360000178600011</v>
      </c>
      <c r="AX264">
        <v>267</v>
      </c>
      <c r="BH264" s="2">
        <v>24</v>
      </c>
      <c r="BI264" s="2">
        <v>14.66666698</v>
      </c>
      <c r="BJ264" s="2">
        <v>17.333333970000002</v>
      </c>
      <c r="BL264" t="s">
        <v>854</v>
      </c>
      <c r="BM264" t="s">
        <v>855</v>
      </c>
      <c r="BN264" t="s">
        <v>64</v>
      </c>
      <c r="BO264" t="s">
        <v>96</v>
      </c>
      <c r="BP264" t="s">
        <v>25</v>
      </c>
      <c r="BQ264" t="s">
        <v>700</v>
      </c>
      <c r="BR264" t="s">
        <v>27</v>
      </c>
      <c r="BS264" s="2">
        <v>443.42</v>
      </c>
      <c r="BT264" s="2">
        <v>5.7</v>
      </c>
      <c r="BU264" s="5">
        <f t="shared" si="8"/>
        <v>0.24</v>
      </c>
      <c r="BV264" s="5">
        <f t="shared" si="8"/>
        <v>0.14666666980000001</v>
      </c>
      <c r="BW264" s="5">
        <f t="shared" si="8"/>
        <v>0.17333333970000001</v>
      </c>
      <c r="BX264" s="2">
        <v>4.34</v>
      </c>
      <c r="BY264" s="2">
        <v>-21.403505330000002</v>
      </c>
      <c r="BZ264" s="2">
        <v>4.45</v>
      </c>
      <c r="CA264" s="2">
        <v>15.883900000000001</v>
      </c>
    </row>
    <row r="265" spans="1:79" x14ac:dyDescent="0.15">
      <c r="A265" s="107">
        <v>109</v>
      </c>
      <c r="B265" s="108">
        <v>42145</v>
      </c>
      <c r="C265" s="109">
        <v>2015</v>
      </c>
      <c r="D265" s="110">
        <f>_xlfn.XLOOKUP(AP265,'Sentiment index'!$E$2:$E$169,'Sentiment index'!$A$2:$A$169)</f>
        <v>-6.7515699999999998E-2</v>
      </c>
      <c r="E265" s="111">
        <v>10.59382659407707</v>
      </c>
      <c r="F265" s="112">
        <f>(AW265-BT265)/BT265</f>
        <v>-6.2499999999999258E-3</v>
      </c>
      <c r="G265" s="113">
        <v>1048</v>
      </c>
      <c r="H265" s="114">
        <v>7.6789899999999998</v>
      </c>
      <c r="I265" s="114">
        <f>IF(AH265="NOK",AG265, IF(AH265="EUR", _xlfn.XLOOKUP(C265,'Exchange rates'!$A$3:$A$16,'Exchange rates'!$B$3:$B$16)*AG265,IF(AH265="SEK", _xlfn.XLOOKUP(C265,'Exchange rates'!$A$3:$A$16,'Exchange rates'!$C$3:$C$16)*Dataset!AG265,_xlfn.XLOOKUP(Dataset!C265,'Exchange rates'!$A$3:$A$16,'Exchange rates'!$D$3:$D$16)*Dataset!AG265)))</f>
        <v>3.6330241999999999</v>
      </c>
      <c r="J265" s="115">
        <f t="shared" si="9"/>
        <v>-6.9499999999999259E-3</v>
      </c>
      <c r="K265" s="112">
        <f>IF(AU265="NORWAY",_xlfn.XLOOKUP(B265,'Oslo OBX Historical Data'!$A$2:$A$3477,'Oslo OBX Historical Data'!$G$2:$G$3477),IF(AU265="FINLAND",_xlfn.XLOOKUP(B265,'OMX Helsinki Historical Data'!$A$2:$A$3479,'OMX Helsinki Historical Data'!$G$2:$G$3479),IF(AU265="DENMARK",_xlfn.XLOOKUP(B265,'OMX Copenhagen All shares Histo'!$A$2:$A$3461,'OMX Copenhagen All shares Histo'!$G$2:$G$3461),_xlfn.XLOOKUP(Dataset!B265,'OMX Stockholm Historical Data'!$A$2:$A$3477,'OMX Stockholm Historical Data'!$G$2:$G$3477))))</f>
        <v>6.9999999999999999E-4</v>
      </c>
      <c r="L265" s="116">
        <v>1</v>
      </c>
      <c r="M265" s="116">
        <f>IF($AI265=M$1,1,0)</f>
        <v>0</v>
      </c>
      <c r="N265" s="116">
        <f>IF($AI265=N$1,1,0)</f>
        <v>0</v>
      </c>
      <c r="O265" s="116">
        <f>IF($AI265=O$1,1,0)</f>
        <v>0</v>
      </c>
      <c r="P265" s="116">
        <f>IF($AI265=P$1,1,0)</f>
        <v>0</v>
      </c>
      <c r="Q265" s="116">
        <f>IF($AI265=Q$1,1,0)</f>
        <v>0</v>
      </c>
      <c r="R265" s="116">
        <f>IF($AI265=R$1,1,0)</f>
        <v>0</v>
      </c>
      <c r="S265" s="116">
        <f>IF($AI265=S$1,1,0)</f>
        <v>1</v>
      </c>
      <c r="T265" s="39">
        <f>IF($AI265=T$1,1,0)</f>
        <v>0</v>
      </c>
      <c r="AG265" s="2">
        <v>3.8</v>
      </c>
      <c r="AH265" t="str">
        <f>IF(AU265="NORWAY","NOK",IF(AU265="FINLAND","EUR",IF(AU265="SWEDEN","SEK","DKK")))</f>
        <v>SEK</v>
      </c>
      <c r="AI265" t="s">
        <v>81</v>
      </c>
      <c r="AN265" t="str">
        <f>IF(D265&gt;=0,"1","0")</f>
        <v>0</v>
      </c>
      <c r="AO265" s="5">
        <f>IF(AX265&lt;&gt;"",G265/H265,"")</f>
        <v>136.47628138596352</v>
      </c>
      <c r="AP265">
        <f>A265-1</f>
        <v>108</v>
      </c>
      <c r="AS265">
        <f>_xlfn.XLOOKUP(C265,'Company age'!$A$2:$A$15,'Company age'!$B$2:$B$15)</f>
        <v>10</v>
      </c>
      <c r="AU265" t="s">
        <v>80</v>
      </c>
      <c r="AW265" s="3">
        <f>BT265*(1+BV265)</f>
        <v>3.7762500000000001</v>
      </c>
      <c r="AX265">
        <v>1048</v>
      </c>
      <c r="BH265" s="2">
        <v>3.125</v>
      </c>
      <c r="BI265" s="2">
        <v>-0.625</v>
      </c>
      <c r="BJ265" s="2">
        <v>-2.8125</v>
      </c>
      <c r="BL265" t="s">
        <v>2046</v>
      </c>
      <c r="BM265" t="s">
        <v>2047</v>
      </c>
      <c r="BN265" t="s">
        <v>80</v>
      </c>
      <c r="BO265" t="s">
        <v>81</v>
      </c>
      <c r="BP265" t="s">
        <v>25</v>
      </c>
      <c r="BQ265" t="s">
        <v>1066</v>
      </c>
      <c r="BR265" t="s">
        <v>27</v>
      </c>
      <c r="BS265" s="2">
        <v>7.6789899999999998</v>
      </c>
      <c r="BT265" s="2">
        <v>3.8</v>
      </c>
      <c r="BU265" s="5">
        <f t="shared" si="8"/>
        <v>3.125E-2</v>
      </c>
      <c r="BV265" s="5">
        <f t="shared" si="8"/>
        <v>-6.2500000000000003E-3</v>
      </c>
      <c r="BW265" s="5">
        <f t="shared" si="8"/>
        <v>-2.8125000000000001E-2</v>
      </c>
      <c r="BX265" s="2">
        <v>37.5</v>
      </c>
      <c r="BY265" s="2">
        <v>1085.9716800000001</v>
      </c>
      <c r="BZ265" s="2">
        <v>39.200000000000003</v>
      </c>
      <c r="CA265" s="2">
        <v>15.2</v>
      </c>
    </row>
    <row r="266" spans="1:79" x14ac:dyDescent="0.15">
      <c r="A266" s="107">
        <v>109</v>
      </c>
      <c r="B266" s="108">
        <v>42146</v>
      </c>
      <c r="C266" s="109">
        <v>2015</v>
      </c>
      <c r="D266" s="110">
        <f>_xlfn.XLOOKUP(AP266,'Sentiment index'!$E$2:$E$169,'Sentiment index'!$A$2:$A$169)</f>
        <v>-6.7515699999999998E-2</v>
      </c>
      <c r="E266" s="111">
        <v>9.7982863475618434</v>
      </c>
      <c r="F266" s="112">
        <f>(AW266-BT266)/BT266</f>
        <v>-5.8823528289999982E-2</v>
      </c>
      <c r="G266" s="113">
        <v>3183</v>
      </c>
      <c r="H266" s="114">
        <v>950.82</v>
      </c>
      <c r="I266" s="114">
        <f>IF(AH266="NOK",AG266, IF(AH266="EUR", _xlfn.XLOOKUP(C266,'Exchange rates'!$A$3:$A$16,'Exchange rates'!$B$3:$B$16)*AG266,IF(AH266="SEK", _xlfn.XLOOKUP(C266,'Exchange rates'!$A$3:$A$16,'Exchange rates'!$C$3:$C$16)*Dataset!AG266,_xlfn.XLOOKUP(Dataset!C266,'Exchange rates'!$A$3:$A$16,'Exchange rates'!$D$3:$D$16)*Dataset!AG266)))</f>
        <v>78</v>
      </c>
      <c r="J266" s="115">
        <f t="shared" si="9"/>
        <v>-6.1823528289999985E-2</v>
      </c>
      <c r="K266" s="112">
        <f>IF(AU266="NORWAY",_xlfn.XLOOKUP(B266,'Oslo OBX Historical Data'!$A$2:$A$3477,'Oslo OBX Historical Data'!$G$2:$G$3477),IF(AU266="FINLAND",_xlfn.XLOOKUP(B266,'OMX Helsinki Historical Data'!$A$2:$A$3479,'OMX Helsinki Historical Data'!$G$2:$G$3479),IF(AU266="DENMARK",_xlfn.XLOOKUP(B266,'OMX Copenhagen All shares Histo'!$A$2:$A$3461,'OMX Copenhagen All shares Histo'!$G$2:$G$3461),_xlfn.XLOOKUP(Dataset!B266,'OMX Stockholm Historical Data'!$A$2:$A$3477,'OMX Stockholm Historical Data'!$G$2:$G$3477))))</f>
        <v>3.0000000000000001E-3</v>
      </c>
      <c r="L266" s="116">
        <v>1</v>
      </c>
      <c r="M266" s="116">
        <f>IF($AI266=M$1,1,0)</f>
        <v>0</v>
      </c>
      <c r="N266" s="116">
        <f>IF($AI266=N$1,1,0)</f>
        <v>1</v>
      </c>
      <c r="O266" s="116">
        <f>IF($AI266=O$1,1,0)</f>
        <v>0</v>
      </c>
      <c r="P266" s="116">
        <f>IF($AI266=P$1,1,0)</f>
        <v>0</v>
      </c>
      <c r="Q266" s="116">
        <f>IF($AI266=Q$1,1,0)</f>
        <v>0</v>
      </c>
      <c r="R266" s="116">
        <f>IF($AI266=R$1,1,0)</f>
        <v>0</v>
      </c>
      <c r="S266" s="116">
        <f>IF($AI266=S$1,1,0)</f>
        <v>0</v>
      </c>
      <c r="T266" s="39">
        <f>IF($AI266=T$1,1,0)</f>
        <v>0</v>
      </c>
      <c r="AG266" s="2">
        <v>78</v>
      </c>
      <c r="AH266" t="str">
        <f>IF(AU266="NORWAY","NOK",IF(AU266="FINLAND","EUR",IF(AU266="SWEDEN","SEK","DKK")))</f>
        <v>NOK</v>
      </c>
      <c r="AI266" t="s">
        <v>96</v>
      </c>
      <c r="AN266" t="str">
        <f>IF(D266&gt;=0,"1","0")</f>
        <v>0</v>
      </c>
      <c r="AO266" s="5">
        <f>IF(AX266&lt;&gt;"",G266/H266,"")</f>
        <v>3.3476367766769735</v>
      </c>
      <c r="AP266">
        <f>A266-1</f>
        <v>108</v>
      </c>
      <c r="AS266">
        <f>_xlfn.XLOOKUP(C266,'Company age'!$A$2:$A$15,'Company age'!$B$2:$B$15)</f>
        <v>10</v>
      </c>
      <c r="AU266" t="s">
        <v>44</v>
      </c>
      <c r="AW266" s="3">
        <f>BT266*(1+BV266)</f>
        <v>73.411764793380001</v>
      </c>
      <c r="AX266">
        <v>3183</v>
      </c>
      <c r="BH266" s="2">
        <v>-11.764705660000001</v>
      </c>
      <c r="BI266" s="2">
        <v>-5.8823528290000002</v>
      </c>
      <c r="BJ266" s="2">
        <v>-7.9411764140000001</v>
      </c>
      <c r="BL266" t="s">
        <v>531</v>
      </c>
      <c r="BM266" t="s">
        <v>532</v>
      </c>
      <c r="BN266" t="s">
        <v>44</v>
      </c>
      <c r="BO266" t="s">
        <v>96</v>
      </c>
      <c r="BP266" t="s">
        <v>25</v>
      </c>
      <c r="BQ266" t="s">
        <v>444</v>
      </c>
      <c r="BR266" t="s">
        <v>27</v>
      </c>
      <c r="BS266" s="2">
        <v>950.82</v>
      </c>
      <c r="BT266" s="2">
        <v>78</v>
      </c>
      <c r="BU266" s="5">
        <f t="shared" si="8"/>
        <v>-0.11764705660000001</v>
      </c>
      <c r="BV266" s="5">
        <f t="shared" si="8"/>
        <v>-5.8823528290000003E-2</v>
      </c>
      <c r="BW266" s="5">
        <f t="shared" si="8"/>
        <v>-7.9411764140000007E-2</v>
      </c>
      <c r="BX266" s="2">
        <v>152</v>
      </c>
      <c r="BY266" s="2">
        <v>98.717948910000004</v>
      </c>
      <c r="BZ266" s="2">
        <v>152</v>
      </c>
      <c r="CA266" s="2">
        <v>26.249199999999998</v>
      </c>
    </row>
    <row r="267" spans="1:79" x14ac:dyDescent="0.15">
      <c r="A267" s="107">
        <v>110</v>
      </c>
      <c r="B267" s="108">
        <v>42157</v>
      </c>
      <c r="C267" s="109">
        <v>2015</v>
      </c>
      <c r="D267" s="110">
        <f>_xlfn.XLOOKUP(AP267,'Sentiment index'!$E$2:$E$169,'Sentiment index'!$A$2:$A$169)</f>
        <v>-0.2611465</v>
      </c>
      <c r="E267" s="111">
        <v>13.150734589529584</v>
      </c>
      <c r="F267" s="112">
        <f>(AW267-BT267)/BT267</f>
        <v>-2.3076922890000021E-2</v>
      </c>
      <c r="G267" s="113">
        <v>17</v>
      </c>
      <c r="H267" s="114">
        <v>147.851</v>
      </c>
      <c r="I267" s="114">
        <f>IF(AH267="NOK",AG267, IF(AH267="EUR", _xlfn.XLOOKUP(C267,'Exchange rates'!$A$3:$A$16,'Exchange rates'!$B$3:$B$16)*AG267,IF(AH267="SEK", _xlfn.XLOOKUP(C267,'Exchange rates'!$A$3:$A$16,'Exchange rates'!$C$3:$C$16)*Dataset!AG267,_xlfn.XLOOKUP(Dataset!C267,'Exchange rates'!$A$3:$A$16,'Exchange rates'!$D$3:$D$16)*Dataset!AG267)))</f>
        <v>47.802950000000003</v>
      </c>
      <c r="J267" s="115">
        <f t="shared" si="9"/>
        <v>-2.5276922890000022E-2</v>
      </c>
      <c r="K267" s="112">
        <f>IF(AU267="NORWAY",_xlfn.XLOOKUP(B267,'Oslo OBX Historical Data'!$A$2:$A$3477,'Oslo OBX Historical Data'!$G$2:$G$3477),IF(AU267="FINLAND",_xlfn.XLOOKUP(B267,'OMX Helsinki Historical Data'!$A$2:$A$3479,'OMX Helsinki Historical Data'!$G$2:$G$3479),IF(AU267="DENMARK",_xlfn.XLOOKUP(B267,'OMX Copenhagen All shares Histo'!$A$2:$A$3461,'OMX Copenhagen All shares Histo'!$G$2:$G$3461),_xlfn.XLOOKUP(Dataset!B267,'OMX Stockholm Historical Data'!$A$2:$A$3477,'OMX Stockholm Historical Data'!$G$2:$G$3477))))</f>
        <v>2.2000000000000001E-3</v>
      </c>
      <c r="L267" s="116">
        <v>1</v>
      </c>
      <c r="M267" s="116">
        <f>IF($AI267=M$1,1,0)</f>
        <v>0</v>
      </c>
      <c r="N267" s="116">
        <f>IF($AI267=N$1,1,0)</f>
        <v>0</v>
      </c>
      <c r="O267" s="116">
        <f>IF($AI267=O$1,1,0)</f>
        <v>0</v>
      </c>
      <c r="P267" s="116">
        <f>IF($AI267=P$1,1,0)</f>
        <v>0</v>
      </c>
      <c r="Q267" s="116">
        <f>IF($AI267=Q$1,1,0)</f>
        <v>1</v>
      </c>
      <c r="R267" s="116">
        <f>IF($AI267=R$1,1,0)</f>
        <v>0</v>
      </c>
      <c r="S267" s="116">
        <f>IF($AI267=S$1,1,0)</f>
        <v>0</v>
      </c>
      <c r="T267" s="39">
        <f>IF($AI267=T$1,1,0)</f>
        <v>0</v>
      </c>
      <c r="AG267" s="2">
        <v>50</v>
      </c>
      <c r="AH267" t="str">
        <f>IF(AU267="NORWAY","NOK",IF(AU267="FINLAND","EUR",IF(AU267="SWEDEN","SEK","DKK")))</f>
        <v>SEK</v>
      </c>
      <c r="AI267" t="s">
        <v>32</v>
      </c>
      <c r="AN267" t="str">
        <f>IF(D267&gt;=0,"1","0")</f>
        <v>0</v>
      </c>
      <c r="AO267" s="5">
        <f>IF(AX267&lt;&gt;"",G267/H267,"")</f>
        <v>0.1149806223833454</v>
      </c>
      <c r="AP267">
        <f>A267-1</f>
        <v>109</v>
      </c>
      <c r="AS267">
        <f>_xlfn.XLOOKUP(C267,'Company age'!$A$2:$A$15,'Company age'!$B$2:$B$15)</f>
        <v>10</v>
      </c>
      <c r="AU267" t="s">
        <v>80</v>
      </c>
      <c r="AW267" s="3">
        <f>BT267*(1+BV267)</f>
        <v>48.846153855499999</v>
      </c>
      <c r="AX267">
        <v>17</v>
      </c>
      <c r="BH267" s="2">
        <v>6.1538462640000002</v>
      </c>
      <c r="BI267" s="2">
        <v>-2.3076922889999998</v>
      </c>
      <c r="BJ267" s="2">
        <v>-4.6153845789999997</v>
      </c>
      <c r="BL267" t="s">
        <v>1201</v>
      </c>
      <c r="BM267" t="s">
        <v>1202</v>
      </c>
      <c r="BN267" t="s">
        <v>80</v>
      </c>
      <c r="BO267" t="s">
        <v>32</v>
      </c>
      <c r="BP267" t="s">
        <v>25</v>
      </c>
      <c r="BQ267" t="s">
        <v>82</v>
      </c>
      <c r="BR267" t="s">
        <v>27</v>
      </c>
      <c r="BS267" s="2">
        <v>147.851</v>
      </c>
      <c r="BT267" s="2">
        <v>50</v>
      </c>
      <c r="BU267" s="5">
        <f t="shared" si="8"/>
        <v>6.153846264E-2</v>
      </c>
      <c r="BV267" s="5">
        <f t="shared" si="8"/>
        <v>-2.3076922889999997E-2</v>
      </c>
      <c r="BW267" s="5">
        <f t="shared" si="8"/>
        <v>-4.6153845789999995E-2</v>
      </c>
      <c r="BX267" s="2">
        <v>4.93</v>
      </c>
      <c r="BY267" s="2">
        <v>-80.844688419999997</v>
      </c>
      <c r="BZ267" s="2">
        <v>5</v>
      </c>
      <c r="CA267" s="2">
        <v>8.7797999999999998</v>
      </c>
    </row>
    <row r="268" spans="1:79" x14ac:dyDescent="0.15">
      <c r="A268" s="107">
        <v>110</v>
      </c>
      <c r="B268" s="108">
        <v>42159</v>
      </c>
      <c r="C268" s="109">
        <v>2015</v>
      </c>
      <c r="D268" s="110">
        <f>_xlfn.XLOOKUP(AP268,'Sentiment index'!$E$2:$E$169,'Sentiment index'!$A$2:$A$169)</f>
        <v>-0.2611465</v>
      </c>
      <c r="E268" s="111">
        <v>10.588944047888219</v>
      </c>
      <c r="F268" s="112">
        <f>(AW268-BT268)/BT268</f>
        <v>0.11250000000000003</v>
      </c>
      <c r="G268" s="113">
        <v>5750</v>
      </c>
      <c r="H268" s="114">
        <v>678.06500000000005</v>
      </c>
      <c r="I268" s="114">
        <f>IF(AH268="NOK",AG268, IF(AH268="EUR", _xlfn.XLOOKUP(C268,'Exchange rates'!$A$3:$A$16,'Exchange rates'!$B$3:$B$16)*AG268,IF(AH268="SEK", _xlfn.XLOOKUP(C268,'Exchange rates'!$A$3:$A$16,'Exchange rates'!$C$3:$C$16)*Dataset!AG268,_xlfn.XLOOKUP(Dataset!C268,'Exchange rates'!$A$3:$A$16,'Exchange rates'!$D$3:$D$16)*Dataset!AG268)))</f>
        <v>93.941410500000003</v>
      </c>
      <c r="J268" s="115">
        <f t="shared" si="9"/>
        <v>0.11170000000000004</v>
      </c>
      <c r="K268" s="112">
        <f>IF(AU268="NORWAY",_xlfn.XLOOKUP(B268,'Oslo OBX Historical Data'!$A$2:$A$3477,'Oslo OBX Historical Data'!$G$2:$G$3477),IF(AU268="FINLAND",_xlfn.XLOOKUP(B268,'OMX Helsinki Historical Data'!$A$2:$A$3479,'OMX Helsinki Historical Data'!$G$2:$G$3479),IF(AU268="DENMARK",_xlfn.XLOOKUP(B268,'OMX Copenhagen All shares Histo'!$A$2:$A$3461,'OMX Copenhagen All shares Histo'!$G$2:$G$3461),_xlfn.XLOOKUP(Dataset!B268,'OMX Stockholm Historical Data'!$A$2:$A$3477,'OMX Stockholm Historical Data'!$G$2:$G$3477))))</f>
        <v>8.0000000000000004E-4</v>
      </c>
      <c r="L268" s="116">
        <v>1</v>
      </c>
      <c r="M268" s="116">
        <f>IF($AI268=M$1,1,0)</f>
        <v>0</v>
      </c>
      <c r="N268" s="116">
        <f>IF($AI268=N$1,1,0)</f>
        <v>0</v>
      </c>
      <c r="O268" s="116">
        <f>IF($AI268=O$1,1,0)</f>
        <v>0</v>
      </c>
      <c r="P268" s="116">
        <f>IF($AI268=P$1,1,0)</f>
        <v>0</v>
      </c>
      <c r="Q268" s="116">
        <f>IF($AI268=Q$1,1,0)</f>
        <v>1</v>
      </c>
      <c r="R268" s="116">
        <f>IF($AI268=R$1,1,0)</f>
        <v>0</v>
      </c>
      <c r="S268" s="116">
        <f>IF($AI268=S$1,1,0)</f>
        <v>0</v>
      </c>
      <c r="T268" s="39">
        <f>IF($AI268=T$1,1,0)</f>
        <v>0</v>
      </c>
      <c r="AG268" s="2">
        <v>10.5</v>
      </c>
      <c r="AH268" t="str">
        <f>IF(AU268="NORWAY","NOK",IF(AU268="FINLAND","EUR",IF(AU268="SWEDEN","SEK","DKK")))</f>
        <v>EUR</v>
      </c>
      <c r="AI268" t="s">
        <v>32</v>
      </c>
      <c r="AN268" t="str">
        <f>IF(D268&gt;=0,"1","0")</f>
        <v>0</v>
      </c>
      <c r="AO268" s="5">
        <f>IF(AX268&lt;&gt;"",G268/H268,"")</f>
        <v>8.4800129781068172</v>
      </c>
      <c r="AP268">
        <f>A268-1</f>
        <v>109</v>
      </c>
      <c r="AS268">
        <f>_xlfn.XLOOKUP(C268,'Company age'!$A$2:$A$15,'Company age'!$B$2:$B$15)</f>
        <v>10</v>
      </c>
      <c r="AU268" t="s">
        <v>64</v>
      </c>
      <c r="AW268" s="3">
        <f>BT268*(1+BV268)</f>
        <v>11.68125</v>
      </c>
      <c r="AX268">
        <v>5750</v>
      </c>
      <c r="BH268" s="2">
        <v>15</v>
      </c>
      <c r="BI268" s="2">
        <v>11.25</v>
      </c>
      <c r="BJ268" s="2">
        <v>2.5</v>
      </c>
      <c r="BL268" t="s">
        <v>672</v>
      </c>
      <c r="BM268" t="s">
        <v>673</v>
      </c>
      <c r="BN268" t="s">
        <v>64</v>
      </c>
      <c r="BO268" t="s">
        <v>32</v>
      </c>
      <c r="BP268" t="s">
        <v>25</v>
      </c>
      <c r="BQ268" t="s">
        <v>674</v>
      </c>
      <c r="BR268" t="s">
        <v>27</v>
      </c>
      <c r="BS268" s="2">
        <v>678.06500000000005</v>
      </c>
      <c r="BT268" s="2">
        <v>10.5</v>
      </c>
      <c r="BU268" s="5">
        <f t="shared" si="8"/>
        <v>0.15</v>
      </c>
      <c r="BV268" s="5">
        <f t="shared" si="8"/>
        <v>0.1125</v>
      </c>
      <c r="BW268" s="5">
        <f t="shared" si="8"/>
        <v>2.5000000000000001E-2</v>
      </c>
      <c r="BX268" s="2">
        <v>12.68</v>
      </c>
      <c r="BY268" s="2">
        <v>22.095237730000001</v>
      </c>
      <c r="BZ268" s="2">
        <v>12.86</v>
      </c>
      <c r="CA268" s="2">
        <v>20.091100000000001</v>
      </c>
    </row>
    <row r="269" spans="1:79" x14ac:dyDescent="0.15">
      <c r="A269" s="107">
        <v>110</v>
      </c>
      <c r="B269" s="108">
        <v>42164</v>
      </c>
      <c r="C269" s="109">
        <v>2015</v>
      </c>
      <c r="D269" s="110">
        <f>_xlfn.XLOOKUP(AP269,'Sentiment index'!$E$2:$E$169,'Sentiment index'!$A$2:$A$169)</f>
        <v>-0.2611465</v>
      </c>
      <c r="E269" s="111">
        <v>13.207854069912983</v>
      </c>
      <c r="F269" s="112">
        <f>(AW269-BT269)/BT269</f>
        <v>-4.4444446560000017E-2</v>
      </c>
      <c r="G269" s="113">
        <v>119</v>
      </c>
      <c r="H269" s="114">
        <v>280.62099999999998</v>
      </c>
      <c r="I269" s="114">
        <f>IF(AH269="NOK",AG269, IF(AH269="EUR", _xlfn.XLOOKUP(C269,'Exchange rates'!$A$3:$A$16,'Exchange rates'!$B$3:$B$16)*AG269,IF(AH269="SEK", _xlfn.XLOOKUP(C269,'Exchange rates'!$A$3:$A$16,'Exchange rates'!$C$3:$C$16)*Dataset!AG269,_xlfn.XLOOKUP(Dataset!C269,'Exchange rates'!$A$3:$A$16,'Exchange rates'!$D$3:$D$16)*Dataset!AG269)))</f>
        <v>36.330241999999998</v>
      </c>
      <c r="J269" s="115">
        <f t="shared" si="9"/>
        <v>-3.3844446560000019E-2</v>
      </c>
      <c r="K269" s="112">
        <f>IF(AU269="NORWAY",_xlfn.XLOOKUP(B269,'Oslo OBX Historical Data'!$A$2:$A$3477,'Oslo OBX Historical Data'!$G$2:$G$3477),IF(AU269="FINLAND",_xlfn.XLOOKUP(B269,'OMX Helsinki Historical Data'!$A$2:$A$3479,'OMX Helsinki Historical Data'!$G$2:$G$3479),IF(AU269="DENMARK",_xlfn.XLOOKUP(B269,'OMX Copenhagen All shares Histo'!$A$2:$A$3461,'OMX Copenhagen All shares Histo'!$G$2:$G$3461),_xlfn.XLOOKUP(Dataset!B269,'OMX Stockholm Historical Data'!$A$2:$A$3477,'OMX Stockholm Historical Data'!$G$2:$G$3477))))</f>
        <v>-1.06E-2</v>
      </c>
      <c r="L269" s="116">
        <v>1</v>
      </c>
      <c r="M269" s="116">
        <f>IF($AI269=M$1,1,0)</f>
        <v>0</v>
      </c>
      <c r="N269" s="116">
        <f>IF($AI269=N$1,1,0)</f>
        <v>0</v>
      </c>
      <c r="O269" s="116">
        <f>IF($AI269=O$1,1,0)</f>
        <v>1</v>
      </c>
      <c r="P269" s="116">
        <f>IF($AI269=P$1,1,0)</f>
        <v>0</v>
      </c>
      <c r="Q269" s="116">
        <f>IF($AI269=Q$1,1,0)</f>
        <v>0</v>
      </c>
      <c r="R269" s="116">
        <f>IF($AI269=R$1,1,0)</f>
        <v>0</v>
      </c>
      <c r="S269" s="116">
        <f>IF($AI269=S$1,1,0)</f>
        <v>0</v>
      </c>
      <c r="T269" s="39">
        <f>IF($AI269=T$1,1,0)</f>
        <v>0</v>
      </c>
      <c r="AG269" s="2">
        <v>38</v>
      </c>
      <c r="AH269" t="str">
        <f>IF(AU269="NORWAY","NOK",IF(AU269="FINLAND","EUR",IF(AU269="SWEDEN","SEK","DKK")))</f>
        <v>SEK</v>
      </c>
      <c r="AI269" t="s">
        <v>45</v>
      </c>
      <c r="AN269" t="str">
        <f>IF(D269&gt;=0,"1","0")</f>
        <v>0</v>
      </c>
      <c r="AO269" s="5">
        <f>IF(AX269&lt;&gt;"",G269/H269,"")</f>
        <v>0.42405949661643288</v>
      </c>
      <c r="AP269">
        <f>A269-1</f>
        <v>109</v>
      </c>
      <c r="AS269">
        <f>_xlfn.XLOOKUP(C269,'Company age'!$A$2:$A$15,'Company age'!$B$2:$B$15)</f>
        <v>10</v>
      </c>
      <c r="AU269" t="s">
        <v>80</v>
      </c>
      <c r="AW269" s="3">
        <f>BT269*(1+BV269)</f>
        <v>36.311111030719999</v>
      </c>
      <c r="AX269">
        <v>119</v>
      </c>
      <c r="BH269" s="2">
        <v>0</v>
      </c>
      <c r="BI269" s="2">
        <v>-4.4444446559999999</v>
      </c>
      <c r="BJ269" s="2">
        <v>-8.4444446559999999</v>
      </c>
      <c r="BL269" t="s">
        <v>977</v>
      </c>
      <c r="BM269" t="s">
        <v>978</v>
      </c>
      <c r="BN269" t="s">
        <v>80</v>
      </c>
      <c r="BO269" t="s">
        <v>45</v>
      </c>
      <c r="BP269" t="s">
        <v>25</v>
      </c>
      <c r="BQ269" t="s">
        <v>700</v>
      </c>
      <c r="BR269" t="s">
        <v>27</v>
      </c>
      <c r="BS269" s="2">
        <v>280.62099999999998</v>
      </c>
      <c r="BT269" s="2">
        <v>38</v>
      </c>
      <c r="BU269" s="5">
        <f t="shared" si="8"/>
        <v>0</v>
      </c>
      <c r="BV269" s="5">
        <f t="shared" si="8"/>
        <v>-4.4444446559999996E-2</v>
      </c>
      <c r="BW269" s="5">
        <f t="shared" si="8"/>
        <v>-8.4444446559999997E-2</v>
      </c>
      <c r="BX269" s="2"/>
      <c r="BY269" s="2"/>
      <c r="BZ269" s="2"/>
      <c r="CA269" s="2">
        <v>37.822299999999998</v>
      </c>
    </row>
    <row r="270" spans="1:79" x14ac:dyDescent="0.15">
      <c r="A270" s="107">
        <v>110</v>
      </c>
      <c r="B270" s="108">
        <v>42165</v>
      </c>
      <c r="C270" s="109">
        <v>2015</v>
      </c>
      <c r="D270" s="110">
        <f>_xlfn.XLOOKUP(AP270,'Sentiment index'!$E$2:$E$169,'Sentiment index'!$A$2:$A$169)</f>
        <v>-0.2611465</v>
      </c>
      <c r="E270" s="111">
        <v>9.9662982187560729</v>
      </c>
      <c r="F270" s="112">
        <f>(AW270-BT270)/BT270</f>
        <v>0.64285713200000005</v>
      </c>
      <c r="G270" s="113">
        <v>301</v>
      </c>
      <c r="H270" s="114">
        <v>889.73099999999999</v>
      </c>
      <c r="I270" s="114">
        <f>IF(AH270="NOK",AG270, IF(AH270="EUR", _xlfn.XLOOKUP(C270,'Exchange rates'!$A$3:$A$16,'Exchange rates'!$B$3:$B$16)*AG270,IF(AH270="SEK", _xlfn.XLOOKUP(C270,'Exchange rates'!$A$3:$A$16,'Exchange rates'!$C$3:$C$16)*Dataset!AG270,_xlfn.XLOOKUP(Dataset!C270,'Exchange rates'!$A$3:$A$16,'Exchange rates'!$D$3:$D$16)*Dataset!AG270)))</f>
        <v>52.583244999999998</v>
      </c>
      <c r="J270" s="115">
        <f t="shared" si="9"/>
        <v>0.64455713200000009</v>
      </c>
      <c r="K270" s="112">
        <f>IF(AU270="NORWAY",_xlfn.XLOOKUP(B270,'Oslo OBX Historical Data'!$A$2:$A$3477,'Oslo OBX Historical Data'!$G$2:$G$3477),IF(AU270="FINLAND",_xlfn.XLOOKUP(B270,'OMX Helsinki Historical Data'!$A$2:$A$3479,'OMX Helsinki Historical Data'!$G$2:$G$3479),IF(AU270="DENMARK",_xlfn.XLOOKUP(B270,'OMX Copenhagen All shares Histo'!$A$2:$A$3461,'OMX Copenhagen All shares Histo'!$G$2:$G$3461),_xlfn.XLOOKUP(Dataset!B270,'OMX Stockholm Historical Data'!$A$2:$A$3477,'OMX Stockholm Historical Data'!$G$2:$G$3477))))</f>
        <v>-1.6999999999999999E-3</v>
      </c>
      <c r="L270" s="116">
        <v>1</v>
      </c>
      <c r="M270" s="116">
        <f>IF($AI270=M$1,1,0)</f>
        <v>0</v>
      </c>
      <c r="N270" s="116">
        <f>IF($AI270=N$1,1,0)</f>
        <v>0</v>
      </c>
      <c r="O270" s="116">
        <f>IF($AI270=O$1,1,0)</f>
        <v>1</v>
      </c>
      <c r="P270" s="116">
        <f>IF($AI270=P$1,1,0)</f>
        <v>0</v>
      </c>
      <c r="Q270" s="116">
        <f>IF($AI270=Q$1,1,0)</f>
        <v>0</v>
      </c>
      <c r="R270" s="116">
        <f>IF($AI270=R$1,1,0)</f>
        <v>0</v>
      </c>
      <c r="S270" s="116">
        <f>IF($AI270=S$1,1,0)</f>
        <v>0</v>
      </c>
      <c r="T270" s="39">
        <f>IF($AI270=T$1,1,0)</f>
        <v>0</v>
      </c>
      <c r="AG270" s="2">
        <v>55</v>
      </c>
      <c r="AH270" t="str">
        <f>IF(AU270="NORWAY","NOK",IF(AU270="FINLAND","EUR",IF(AU270="SWEDEN","SEK","DKK")))</f>
        <v>SEK</v>
      </c>
      <c r="AI270" t="s">
        <v>45</v>
      </c>
      <c r="AN270" t="str">
        <f>IF(D270&gt;=0,"1","0")</f>
        <v>0</v>
      </c>
      <c r="AO270" s="5">
        <f>IF(AX270&lt;&gt;"",G270/H270,"")</f>
        <v>0.33830449877547258</v>
      </c>
      <c r="AP270">
        <f>A270-1</f>
        <v>109</v>
      </c>
      <c r="AS270">
        <f>_xlfn.XLOOKUP(C270,'Company age'!$A$2:$A$15,'Company age'!$B$2:$B$15)</f>
        <v>10</v>
      </c>
      <c r="AU270" t="s">
        <v>80</v>
      </c>
      <c r="AW270" s="3">
        <f>BT270*(1+BV270)</f>
        <v>90.357142260000003</v>
      </c>
      <c r="AX270">
        <v>301</v>
      </c>
      <c r="BH270" s="2">
        <v>28.571428300000001</v>
      </c>
      <c r="BI270" s="2">
        <v>64.285713200000004</v>
      </c>
      <c r="BJ270" s="2">
        <v>137.14285280000001</v>
      </c>
      <c r="BL270" t="s">
        <v>553</v>
      </c>
      <c r="BM270" t="s">
        <v>554</v>
      </c>
      <c r="BN270" t="s">
        <v>80</v>
      </c>
      <c r="BO270" t="s">
        <v>45</v>
      </c>
      <c r="BP270" t="s">
        <v>25</v>
      </c>
      <c r="BQ270" t="s">
        <v>75</v>
      </c>
      <c r="BR270" t="s">
        <v>27</v>
      </c>
      <c r="BS270" s="2">
        <v>889.73099999999999</v>
      </c>
      <c r="BT270" s="2">
        <v>55</v>
      </c>
      <c r="BU270" s="5">
        <f t="shared" si="8"/>
        <v>0.28571428300000001</v>
      </c>
      <c r="BV270" s="5">
        <f t="shared" si="8"/>
        <v>0.64285713200000005</v>
      </c>
      <c r="BW270" s="5">
        <f t="shared" si="8"/>
        <v>1.371428528</v>
      </c>
      <c r="BX270" s="2">
        <v>35.6</v>
      </c>
      <c r="BY270" s="2">
        <v>9.5274963380000006</v>
      </c>
      <c r="BZ270" s="2">
        <v>35.619999999999997</v>
      </c>
      <c r="CA270" s="2">
        <v>93.355500000000006</v>
      </c>
    </row>
    <row r="271" spans="1:79" x14ac:dyDescent="0.15">
      <c r="A271" s="107">
        <v>110</v>
      </c>
      <c r="B271" s="108">
        <v>42166</v>
      </c>
      <c r="C271" s="109">
        <v>2015</v>
      </c>
      <c r="D271" s="110">
        <f>_xlfn.XLOOKUP(AP271,'Sentiment index'!$E$2:$E$169,'Sentiment index'!$A$2:$A$169)</f>
        <v>-0.2611465</v>
      </c>
      <c r="E271" s="111">
        <v>7.6494743612436054</v>
      </c>
      <c r="F271" s="112">
        <f>(AW271-BT271)/BT271</f>
        <v>4.4000000949999937E-2</v>
      </c>
      <c r="G271" s="113">
        <v>1001</v>
      </c>
      <c r="H271" s="114">
        <v>101.315</v>
      </c>
      <c r="I271" s="114">
        <f>IF(AH271="NOK",AG271, IF(AH271="EUR", _xlfn.XLOOKUP(C271,'Exchange rates'!$A$3:$A$16,'Exchange rates'!$B$3:$B$16)*AG271,IF(AH271="SEK", _xlfn.XLOOKUP(C271,'Exchange rates'!$A$3:$A$16,'Exchange rates'!$C$3:$C$16)*Dataset!AG271,_xlfn.XLOOKUP(Dataset!C271,'Exchange rates'!$A$3:$A$16,'Exchange rates'!$D$3:$D$16)*Dataset!AG271)))</f>
        <v>65.848455360000003</v>
      </c>
      <c r="J271" s="115">
        <f t="shared" si="9"/>
        <v>3.1900000949999938E-2</v>
      </c>
      <c r="K271" s="112">
        <f>IF(AU271="NORWAY",_xlfn.XLOOKUP(B271,'Oslo OBX Historical Data'!$A$2:$A$3477,'Oslo OBX Historical Data'!$G$2:$G$3477),IF(AU271="FINLAND",_xlfn.XLOOKUP(B271,'OMX Helsinki Historical Data'!$A$2:$A$3479,'OMX Helsinki Historical Data'!$G$2:$G$3479),IF(AU271="DENMARK",_xlfn.XLOOKUP(B271,'OMX Copenhagen All shares Histo'!$A$2:$A$3461,'OMX Copenhagen All shares Histo'!$G$2:$G$3461),_xlfn.XLOOKUP(Dataset!B271,'OMX Stockholm Historical Data'!$A$2:$A$3477,'OMX Stockholm Historical Data'!$G$2:$G$3477))))</f>
        <v>1.21E-2</v>
      </c>
      <c r="L271" s="116">
        <v>1</v>
      </c>
      <c r="M271" s="116">
        <f>IF($AI271=M$1,1,0)</f>
        <v>0</v>
      </c>
      <c r="N271" s="116">
        <f>IF($AI271=N$1,1,0)</f>
        <v>0</v>
      </c>
      <c r="O271" s="116">
        <f>IF($AI271=O$1,1,0)</f>
        <v>0</v>
      </c>
      <c r="P271" s="116">
        <f>IF($AI271=P$1,1,0)</f>
        <v>0</v>
      </c>
      <c r="Q271" s="116">
        <f>IF($AI271=Q$1,1,0)</f>
        <v>1</v>
      </c>
      <c r="R271" s="116">
        <f>IF($AI271=R$1,1,0)</f>
        <v>0</v>
      </c>
      <c r="S271" s="116">
        <f>IF($AI271=S$1,1,0)</f>
        <v>0</v>
      </c>
      <c r="T271" s="39">
        <f>IF($AI271=T$1,1,0)</f>
        <v>0</v>
      </c>
      <c r="AG271" s="2">
        <v>7.36</v>
      </c>
      <c r="AH271" t="str">
        <f>IF(AU271="NORWAY","NOK",IF(AU271="FINLAND","EUR",IF(AU271="SWEDEN","SEK","DKK")))</f>
        <v>EUR</v>
      </c>
      <c r="AI271" t="s">
        <v>32</v>
      </c>
      <c r="AN271" t="str">
        <f>IF(D271&gt;=0,"1","0")</f>
        <v>0</v>
      </c>
      <c r="AO271" s="5">
        <f>IF(AX271&lt;&gt;"",G271/H271,"")</f>
        <v>9.88007698761289</v>
      </c>
      <c r="AP271">
        <f>A271-1</f>
        <v>109</v>
      </c>
      <c r="AS271">
        <f>_xlfn.XLOOKUP(C271,'Company age'!$A$2:$A$15,'Company age'!$B$2:$B$15)</f>
        <v>10</v>
      </c>
      <c r="AU271" t="s">
        <v>64</v>
      </c>
      <c r="AW271" s="3">
        <f>BT271*(1+BV271)</f>
        <v>7.6838400069919999</v>
      </c>
      <c r="AX271">
        <v>1001</v>
      </c>
      <c r="BH271" s="2">
        <v>1</v>
      </c>
      <c r="BI271" s="2">
        <v>4.4000000950000002</v>
      </c>
      <c r="BJ271" s="2">
        <v>4</v>
      </c>
      <c r="BL271" t="s">
        <v>1276</v>
      </c>
      <c r="BM271" t="s">
        <v>1277</v>
      </c>
      <c r="BN271" t="s">
        <v>64</v>
      </c>
      <c r="BO271" t="s">
        <v>32</v>
      </c>
      <c r="BP271" t="s">
        <v>25</v>
      </c>
      <c r="BQ271" t="s">
        <v>247</v>
      </c>
      <c r="BR271" t="s">
        <v>27</v>
      </c>
      <c r="BS271" s="2">
        <v>101.315</v>
      </c>
      <c r="BT271" s="2">
        <v>7.36</v>
      </c>
      <c r="BU271" s="5">
        <f t="shared" si="8"/>
        <v>0.01</v>
      </c>
      <c r="BV271" s="5">
        <f t="shared" si="8"/>
        <v>4.400000095E-2</v>
      </c>
      <c r="BW271" s="5">
        <f t="shared" si="8"/>
        <v>0.04</v>
      </c>
      <c r="BX271" s="2">
        <v>10.18</v>
      </c>
      <c r="BY271" s="2">
        <v>814.67388919999996</v>
      </c>
      <c r="BZ271" s="2">
        <v>10.199999999999999</v>
      </c>
      <c r="CA271" s="2">
        <v>6.8120000000000003</v>
      </c>
    </row>
    <row r="272" spans="1:79" x14ac:dyDescent="0.15">
      <c r="A272" s="107">
        <v>110</v>
      </c>
      <c r="B272" s="108">
        <v>42167</v>
      </c>
      <c r="C272" s="109">
        <v>2015</v>
      </c>
      <c r="D272" s="110">
        <f>_xlfn.XLOOKUP(AP272,'Sentiment index'!$E$2:$E$169,'Sentiment index'!$A$2:$A$169)</f>
        <v>-0.2611465</v>
      </c>
      <c r="E272" s="111">
        <v>6.6930141045474434</v>
      </c>
      <c r="F272" s="112">
        <f>(AW272-BT272)/BT272</f>
        <v>8.695652007999996E-2</v>
      </c>
      <c r="G272" s="113">
        <v>28</v>
      </c>
      <c r="H272" s="114">
        <v>156.422</v>
      </c>
      <c r="I272" s="114">
        <f>IF(AH272="NOK",AG272, IF(AH272="EUR", _xlfn.XLOOKUP(C272,'Exchange rates'!$A$3:$A$16,'Exchange rates'!$B$3:$B$16)*AG272,IF(AH272="SEK", _xlfn.XLOOKUP(C272,'Exchange rates'!$A$3:$A$16,'Exchange rates'!$C$3:$C$16)*Dataset!AG272,_xlfn.XLOOKUP(Dataset!C272,'Exchange rates'!$A$3:$A$16,'Exchange rates'!$D$3:$D$16)*Dataset!AG272)))</f>
        <v>47.802950000000003</v>
      </c>
      <c r="J272" s="115">
        <f t="shared" si="9"/>
        <v>8.9056520079999965E-2</v>
      </c>
      <c r="K272" s="112">
        <f>IF(AU272="NORWAY",_xlfn.XLOOKUP(B272,'Oslo OBX Historical Data'!$A$2:$A$3477,'Oslo OBX Historical Data'!$G$2:$G$3477),IF(AU272="FINLAND",_xlfn.XLOOKUP(B272,'OMX Helsinki Historical Data'!$A$2:$A$3479,'OMX Helsinki Historical Data'!$G$2:$G$3479),IF(AU272="DENMARK",_xlfn.XLOOKUP(B272,'OMX Copenhagen All shares Histo'!$A$2:$A$3461,'OMX Copenhagen All shares Histo'!$G$2:$G$3461),_xlfn.XLOOKUP(Dataset!B272,'OMX Stockholm Historical Data'!$A$2:$A$3477,'OMX Stockholm Historical Data'!$G$2:$G$3477))))</f>
        <v>-2.0999999999999999E-3</v>
      </c>
      <c r="L272" s="116">
        <v>1</v>
      </c>
      <c r="M272" s="116">
        <f>IF($AI272=M$1,1,0)</f>
        <v>0</v>
      </c>
      <c r="N272" s="116">
        <f>IF($AI272=N$1,1,0)</f>
        <v>0</v>
      </c>
      <c r="O272" s="116">
        <f>IF($AI272=O$1,1,0)</f>
        <v>1</v>
      </c>
      <c r="P272" s="116">
        <f>IF($AI272=P$1,1,0)</f>
        <v>0</v>
      </c>
      <c r="Q272" s="116">
        <f>IF($AI272=Q$1,1,0)</f>
        <v>0</v>
      </c>
      <c r="R272" s="116">
        <f>IF($AI272=R$1,1,0)</f>
        <v>0</v>
      </c>
      <c r="S272" s="116">
        <f>IF($AI272=S$1,1,0)</f>
        <v>0</v>
      </c>
      <c r="T272" s="39">
        <f>IF($AI272=T$1,1,0)</f>
        <v>0</v>
      </c>
      <c r="AG272" s="2">
        <v>50</v>
      </c>
      <c r="AH272" t="str">
        <f>IF(AU272="NORWAY","NOK",IF(AU272="FINLAND","EUR",IF(AU272="SWEDEN","SEK","DKK")))</f>
        <v>SEK</v>
      </c>
      <c r="AI272" t="s">
        <v>45</v>
      </c>
      <c r="AN272" t="str">
        <f>IF(D272&gt;=0,"1","0")</f>
        <v>0</v>
      </c>
      <c r="AO272" s="5">
        <f>IF(AX272&lt;&gt;"",G272/H272,"")</f>
        <v>0.17900295354873355</v>
      </c>
      <c r="AP272">
        <f>A272-1</f>
        <v>109</v>
      </c>
      <c r="AS272">
        <f>_xlfn.XLOOKUP(C272,'Company age'!$A$2:$A$15,'Company age'!$B$2:$B$15)</f>
        <v>10</v>
      </c>
      <c r="AU272" t="s">
        <v>80</v>
      </c>
      <c r="AW272" s="3">
        <f>BT272*(1+BV272)</f>
        <v>54.347826003999998</v>
      </c>
      <c r="AX272">
        <v>28</v>
      </c>
      <c r="BH272" s="2">
        <v>6.0869565010000004</v>
      </c>
      <c r="BI272" s="2">
        <v>8.6956520079999997</v>
      </c>
      <c r="BJ272" s="2">
        <v>11.739130019999999</v>
      </c>
      <c r="BL272" t="s">
        <v>1178</v>
      </c>
      <c r="BM272" t="s">
        <v>1179</v>
      </c>
      <c r="BN272" t="s">
        <v>80</v>
      </c>
      <c r="BO272" t="s">
        <v>45</v>
      </c>
      <c r="BP272" t="s">
        <v>25</v>
      </c>
      <c r="BQ272" t="s">
        <v>700</v>
      </c>
      <c r="BR272" t="s">
        <v>27</v>
      </c>
      <c r="BS272" s="2">
        <v>156.422</v>
      </c>
      <c r="BT272" s="2">
        <v>50</v>
      </c>
      <c r="BU272" s="5">
        <f t="shared" si="8"/>
        <v>6.0869565010000001E-2</v>
      </c>
      <c r="BV272" s="5">
        <f t="shared" si="8"/>
        <v>8.6956520080000002E-2</v>
      </c>
      <c r="BW272" s="5">
        <f t="shared" si="8"/>
        <v>0.11739130019999999</v>
      </c>
      <c r="BX272" s="2">
        <v>9.1</v>
      </c>
      <c r="BY272" s="2" t="s">
        <v>216</v>
      </c>
      <c r="BZ272" s="2">
        <v>9.3000000000000007</v>
      </c>
      <c r="CA272" s="2">
        <v>13.5496</v>
      </c>
    </row>
    <row r="273" spans="1:79" x14ac:dyDescent="0.15">
      <c r="A273" s="107">
        <v>110</v>
      </c>
      <c r="B273" s="108">
        <v>42171</v>
      </c>
      <c r="C273" s="109">
        <v>2015</v>
      </c>
      <c r="D273" s="110">
        <f>_xlfn.XLOOKUP(AP273,'Sentiment index'!$E$2:$E$169,'Sentiment index'!$A$2:$A$169)</f>
        <v>-0.2611465</v>
      </c>
      <c r="E273" s="111">
        <v>11.564861985384647</v>
      </c>
      <c r="F273" s="112">
        <f>(AW273-BT273)/BT273</f>
        <v>-9.0909090040000071E-2</v>
      </c>
      <c r="G273" s="113">
        <v>9312</v>
      </c>
      <c r="H273" s="114">
        <v>2093.89</v>
      </c>
      <c r="I273" s="114">
        <f>IF(AH273="NOK",AG273, IF(AH273="EUR", _xlfn.XLOOKUP(C273,'Exchange rates'!$A$3:$A$16,'Exchange rates'!$B$3:$B$16)*AG273,IF(AH273="SEK", _xlfn.XLOOKUP(C273,'Exchange rates'!$A$3:$A$16,'Exchange rates'!$C$3:$C$16)*Dataset!AG273,_xlfn.XLOOKUP(Dataset!C273,'Exchange rates'!$A$3:$A$16,'Exchange rates'!$D$3:$D$16)*Dataset!AG273)))</f>
        <v>36.330241999999998</v>
      </c>
      <c r="J273" s="115">
        <f t="shared" si="9"/>
        <v>-7.0209090040000074E-2</v>
      </c>
      <c r="K273" s="112">
        <f>IF(AU273="NORWAY",_xlfn.XLOOKUP(B273,'Oslo OBX Historical Data'!$A$2:$A$3477,'Oslo OBX Historical Data'!$G$2:$G$3477),IF(AU273="FINLAND",_xlfn.XLOOKUP(B273,'OMX Helsinki Historical Data'!$A$2:$A$3479,'OMX Helsinki Historical Data'!$G$2:$G$3479),IF(AU273="DENMARK",_xlfn.XLOOKUP(B273,'OMX Copenhagen All shares Histo'!$A$2:$A$3461,'OMX Copenhagen All shares Histo'!$G$2:$G$3461),_xlfn.XLOOKUP(Dataset!B273,'OMX Stockholm Historical Data'!$A$2:$A$3477,'OMX Stockholm Historical Data'!$G$2:$G$3477))))</f>
        <v>-2.07E-2</v>
      </c>
      <c r="L273" s="116">
        <v>1</v>
      </c>
      <c r="M273" s="116">
        <f>IF($AI273=M$1,1,0)</f>
        <v>0</v>
      </c>
      <c r="N273" s="116">
        <f>IF($AI273=N$1,1,0)</f>
        <v>0</v>
      </c>
      <c r="O273" s="116">
        <f>IF($AI273=O$1,1,0)</f>
        <v>0</v>
      </c>
      <c r="P273" s="116">
        <f>IF($AI273=P$1,1,0)</f>
        <v>0</v>
      </c>
      <c r="Q273" s="116">
        <f>IF($AI273=Q$1,1,0)</f>
        <v>1</v>
      </c>
      <c r="R273" s="116">
        <f>IF($AI273=R$1,1,0)</f>
        <v>0</v>
      </c>
      <c r="S273" s="116">
        <f>IF($AI273=S$1,1,0)</f>
        <v>0</v>
      </c>
      <c r="T273" s="39">
        <f>IF($AI273=T$1,1,0)</f>
        <v>0</v>
      </c>
      <c r="AG273" s="2">
        <v>38</v>
      </c>
      <c r="AH273" t="str">
        <f>IF(AU273="NORWAY","NOK",IF(AU273="FINLAND","EUR",IF(AU273="SWEDEN","SEK","DKK")))</f>
        <v>SEK</v>
      </c>
      <c r="AI273" t="s">
        <v>32</v>
      </c>
      <c r="AN273" t="str">
        <f>IF(D273&gt;=0,"1","0")</f>
        <v>0</v>
      </c>
      <c r="AO273" s="5">
        <f>IF(AX273&lt;&gt;"",G273/H273,"")</f>
        <v>4.4472250213717057</v>
      </c>
      <c r="AP273">
        <f>A273-1</f>
        <v>109</v>
      </c>
      <c r="AS273">
        <f>_xlfn.XLOOKUP(C273,'Company age'!$A$2:$A$15,'Company age'!$B$2:$B$15)</f>
        <v>10</v>
      </c>
      <c r="AU273" t="s">
        <v>80</v>
      </c>
      <c r="AW273" s="3">
        <f>BT273*(1+BV273)</f>
        <v>34.545454578479998</v>
      </c>
      <c r="AX273">
        <v>9312</v>
      </c>
      <c r="BH273" s="2">
        <v>-3.6363637450000001</v>
      </c>
      <c r="BI273" s="2">
        <v>-9.0909090040000002</v>
      </c>
      <c r="BJ273" s="2">
        <v>-11.272727010000001</v>
      </c>
      <c r="BL273" t="s">
        <v>290</v>
      </c>
      <c r="BM273" t="s">
        <v>291</v>
      </c>
      <c r="BN273" t="s">
        <v>80</v>
      </c>
      <c r="BO273" t="s">
        <v>32</v>
      </c>
      <c r="BP273" t="s">
        <v>25</v>
      </c>
      <c r="BQ273" t="s">
        <v>65</v>
      </c>
      <c r="BR273" t="s">
        <v>27</v>
      </c>
      <c r="BS273" s="2">
        <v>2093.89</v>
      </c>
      <c r="BT273" s="2">
        <v>38</v>
      </c>
      <c r="BU273" s="5">
        <f t="shared" si="8"/>
        <v>-3.636363745E-2</v>
      </c>
      <c r="BV273" s="5">
        <f t="shared" si="8"/>
        <v>-9.0909090040000001E-2</v>
      </c>
      <c r="BW273" s="5">
        <f t="shared" si="8"/>
        <v>-0.1127272701</v>
      </c>
      <c r="BX273" s="2">
        <v>77.7</v>
      </c>
      <c r="BY273" s="2">
        <v>121.0526352</v>
      </c>
      <c r="BZ273" s="2">
        <v>79.150000000000006</v>
      </c>
      <c r="CA273" s="2">
        <v>95.811999999999998</v>
      </c>
    </row>
    <row r="274" spans="1:79" x14ac:dyDescent="0.15">
      <c r="A274" s="107">
        <v>110</v>
      </c>
      <c r="B274" s="108">
        <v>42172</v>
      </c>
      <c r="C274" s="109">
        <v>2015</v>
      </c>
      <c r="D274" s="110">
        <f>_xlfn.XLOOKUP(AP274,'Sentiment index'!$E$2:$E$169,'Sentiment index'!$A$2:$A$169)</f>
        <v>-0.2611465</v>
      </c>
      <c r="E274" s="111">
        <v>9.862741527313899</v>
      </c>
      <c r="F274" s="112">
        <f>(AW274-BT274)/BT274</f>
        <v>0.66990287780000002</v>
      </c>
      <c r="G274" s="113">
        <v>247</v>
      </c>
      <c r="H274" s="114">
        <v>2425.84</v>
      </c>
      <c r="I274" s="114">
        <f>IF(AH274="NOK",AG274, IF(AH274="EUR", _xlfn.XLOOKUP(C274,'Exchange rates'!$A$3:$A$16,'Exchange rates'!$B$3:$B$16)*AG274,IF(AH274="SEK", _xlfn.XLOOKUP(C274,'Exchange rates'!$A$3:$A$16,'Exchange rates'!$C$3:$C$16)*Dataset!AG274,_xlfn.XLOOKUP(Dataset!C274,'Exchange rates'!$A$3:$A$16,'Exchange rates'!$D$3:$D$16)*Dataset!AG274)))</f>
        <v>43.022655</v>
      </c>
      <c r="J274" s="115">
        <f t="shared" si="9"/>
        <v>0.65950287780000005</v>
      </c>
      <c r="K274" s="112">
        <f>IF(AU274="NORWAY",_xlfn.XLOOKUP(B274,'Oslo OBX Historical Data'!$A$2:$A$3477,'Oslo OBX Historical Data'!$G$2:$G$3477),IF(AU274="FINLAND",_xlfn.XLOOKUP(B274,'OMX Helsinki Historical Data'!$A$2:$A$3479,'OMX Helsinki Historical Data'!$G$2:$G$3479),IF(AU274="DENMARK",_xlfn.XLOOKUP(B274,'OMX Copenhagen All shares Histo'!$A$2:$A$3461,'OMX Copenhagen All shares Histo'!$G$2:$G$3461),_xlfn.XLOOKUP(Dataset!B274,'OMX Stockholm Historical Data'!$A$2:$A$3477,'OMX Stockholm Historical Data'!$G$2:$G$3477))))</f>
        <v>1.04E-2</v>
      </c>
      <c r="L274" s="116">
        <v>1</v>
      </c>
      <c r="M274" s="116">
        <f>IF($AI274=M$1,1,0)</f>
        <v>0</v>
      </c>
      <c r="N274" s="116">
        <f>IF($AI274=N$1,1,0)</f>
        <v>0</v>
      </c>
      <c r="O274" s="116">
        <f>IF($AI274=O$1,1,0)</f>
        <v>1</v>
      </c>
      <c r="P274" s="116">
        <f>IF($AI274=P$1,1,0)</f>
        <v>0</v>
      </c>
      <c r="Q274" s="116">
        <f>IF($AI274=Q$1,1,0)</f>
        <v>0</v>
      </c>
      <c r="R274" s="116">
        <f>IF($AI274=R$1,1,0)</f>
        <v>0</v>
      </c>
      <c r="S274" s="116">
        <f>IF($AI274=S$1,1,0)</f>
        <v>0</v>
      </c>
      <c r="T274" s="39">
        <f>IF($AI274=T$1,1,0)</f>
        <v>0</v>
      </c>
      <c r="AG274" s="2">
        <v>45</v>
      </c>
      <c r="AH274" t="str">
        <f>IF(AU274="NORWAY","NOK",IF(AU274="FINLAND","EUR",IF(AU274="SWEDEN","SEK","DKK")))</f>
        <v>SEK</v>
      </c>
      <c r="AI274" t="s">
        <v>45</v>
      </c>
      <c r="AN274" t="str">
        <f>IF(D274&gt;=0,"1","0")</f>
        <v>0</v>
      </c>
      <c r="AO274" s="5">
        <f>IF(AX274&lt;&gt;"",G274/H274,"")</f>
        <v>0.10182040035616528</v>
      </c>
      <c r="AP274">
        <f>A274-1</f>
        <v>109</v>
      </c>
      <c r="AS274">
        <f>_xlfn.XLOOKUP(C274,'Company age'!$A$2:$A$15,'Company age'!$B$2:$B$15)</f>
        <v>10</v>
      </c>
      <c r="AU274" t="s">
        <v>80</v>
      </c>
      <c r="AW274" s="3">
        <f>BT274*(1+BV274)</f>
        <v>75.145629501000002</v>
      </c>
      <c r="AX274">
        <v>247</v>
      </c>
      <c r="BH274" s="2">
        <v>8.7378616329999996</v>
      </c>
      <c r="BI274" s="2">
        <v>66.990287780000003</v>
      </c>
      <c r="BJ274" s="2">
        <v>111.6504822</v>
      </c>
      <c r="BL274" t="s">
        <v>270</v>
      </c>
      <c r="BM274" t="s">
        <v>271</v>
      </c>
      <c r="BN274" t="s">
        <v>80</v>
      </c>
      <c r="BO274" t="s">
        <v>45</v>
      </c>
      <c r="BP274" t="s">
        <v>25</v>
      </c>
      <c r="BQ274" t="s">
        <v>102</v>
      </c>
      <c r="BR274" t="s">
        <v>27</v>
      </c>
      <c r="BS274" s="2">
        <v>2425.84</v>
      </c>
      <c r="BT274" s="2">
        <v>45</v>
      </c>
      <c r="BU274" s="5">
        <f t="shared" si="8"/>
        <v>8.7378616329999992E-2</v>
      </c>
      <c r="BV274" s="5">
        <f t="shared" si="8"/>
        <v>0.66990287780000002</v>
      </c>
      <c r="BW274" s="5">
        <f t="shared" si="8"/>
        <v>1.116504822</v>
      </c>
      <c r="BX274" s="2"/>
      <c r="BY274" s="2"/>
      <c r="BZ274" s="2"/>
      <c r="CA274" s="2">
        <v>110.956</v>
      </c>
    </row>
    <row r="275" spans="1:79" x14ac:dyDescent="0.15">
      <c r="A275" s="107">
        <v>110</v>
      </c>
      <c r="B275" s="108">
        <v>42172</v>
      </c>
      <c r="C275" s="109">
        <v>2015</v>
      </c>
      <c r="D275" s="110">
        <f>_xlfn.XLOOKUP(AP275,'Sentiment index'!$E$2:$E$169,'Sentiment index'!$A$2:$A$169)</f>
        <v>-0.2611465</v>
      </c>
      <c r="E275" s="111">
        <v>13.63801302812479</v>
      </c>
      <c r="F275" s="112">
        <f>(AW275-BT275)/BT275</f>
        <v>-8.4745925659999687E-3</v>
      </c>
      <c r="G275" s="113">
        <v>2057</v>
      </c>
      <c r="H275" s="114">
        <v>1979.51</v>
      </c>
      <c r="I275" s="114">
        <f>IF(AH275="NOK",AG275, IF(AH275="EUR", _xlfn.XLOOKUP(C275,'Exchange rates'!$A$3:$A$16,'Exchange rates'!$B$3:$B$16)*AG275,IF(AH275="SEK", _xlfn.XLOOKUP(C275,'Exchange rates'!$A$3:$A$16,'Exchange rates'!$C$3:$C$16)*Dataset!AG275,_xlfn.XLOOKUP(Dataset!C275,'Exchange rates'!$A$3:$A$16,'Exchange rates'!$D$3:$D$16)*Dataset!AG275)))</f>
        <v>88.913487000000003</v>
      </c>
      <c r="J275" s="115">
        <f t="shared" si="9"/>
        <v>-1.8874592565999968E-2</v>
      </c>
      <c r="K275" s="112">
        <f>IF(AU275="NORWAY",_xlfn.XLOOKUP(B275,'Oslo OBX Historical Data'!$A$2:$A$3477,'Oslo OBX Historical Data'!$G$2:$G$3477),IF(AU275="FINLAND",_xlfn.XLOOKUP(B275,'OMX Helsinki Historical Data'!$A$2:$A$3479,'OMX Helsinki Historical Data'!$G$2:$G$3479),IF(AU275="DENMARK",_xlfn.XLOOKUP(B275,'OMX Copenhagen All shares Histo'!$A$2:$A$3461,'OMX Copenhagen All shares Histo'!$G$2:$G$3461),_xlfn.XLOOKUP(Dataset!B275,'OMX Stockholm Historical Data'!$A$2:$A$3477,'OMX Stockholm Historical Data'!$G$2:$G$3477))))</f>
        <v>1.04E-2</v>
      </c>
      <c r="L275" s="116">
        <v>1</v>
      </c>
      <c r="M275" s="116">
        <f>IF($AI275=M$1,1,0)</f>
        <v>0</v>
      </c>
      <c r="N275" s="116">
        <f>IF($AI275=N$1,1,0)</f>
        <v>1</v>
      </c>
      <c r="O275" s="116">
        <f>IF($AI275=O$1,1,0)</f>
        <v>0</v>
      </c>
      <c r="P275" s="116">
        <f>IF($AI275=P$1,1,0)</f>
        <v>0</v>
      </c>
      <c r="Q275" s="116">
        <f>IF($AI275=Q$1,1,0)</f>
        <v>0</v>
      </c>
      <c r="R275" s="116">
        <f>IF($AI275=R$1,1,0)</f>
        <v>0</v>
      </c>
      <c r="S275" s="116">
        <f>IF($AI275=S$1,1,0)</f>
        <v>0</v>
      </c>
      <c r="T275" s="39">
        <f>IF($AI275=T$1,1,0)</f>
        <v>0</v>
      </c>
      <c r="AG275" s="2">
        <v>93</v>
      </c>
      <c r="AH275" t="str">
        <f>IF(AU275="NORWAY","NOK",IF(AU275="FINLAND","EUR",IF(AU275="SWEDEN","SEK","DKK")))</f>
        <v>SEK</v>
      </c>
      <c r="AI275" t="s">
        <v>96</v>
      </c>
      <c r="AN275" t="str">
        <f>IF(D275&gt;=0,"1","0")</f>
        <v>0</v>
      </c>
      <c r="AO275" s="5">
        <f>IF(AX275&lt;&gt;"",G275/H275,"")</f>
        <v>1.0391460512955226</v>
      </c>
      <c r="AP275">
        <f>A275-1</f>
        <v>109</v>
      </c>
      <c r="AS275">
        <f>_xlfn.XLOOKUP(C275,'Company age'!$A$2:$A$15,'Company age'!$B$2:$B$15)</f>
        <v>10</v>
      </c>
      <c r="AU275" t="s">
        <v>80</v>
      </c>
      <c r="AW275" s="3">
        <f>BT275*(1+BV275)</f>
        <v>92.211862891362003</v>
      </c>
      <c r="AX275">
        <v>2057</v>
      </c>
      <c r="BH275" s="2">
        <v>2.5423712730000001</v>
      </c>
      <c r="BI275" s="2">
        <v>-0.84745925659999999</v>
      </c>
      <c r="BJ275" s="2">
        <v>0.84745597839999998</v>
      </c>
      <c r="BL275" t="s">
        <v>293</v>
      </c>
      <c r="BM275" t="s">
        <v>294</v>
      </c>
      <c r="BN275" t="s">
        <v>80</v>
      </c>
      <c r="BO275" t="s">
        <v>96</v>
      </c>
      <c r="BP275" t="s">
        <v>25</v>
      </c>
      <c r="BQ275" t="s">
        <v>102</v>
      </c>
      <c r="BR275" t="s">
        <v>27</v>
      </c>
      <c r="BS275" s="2">
        <v>1979.51</v>
      </c>
      <c r="BT275" s="2">
        <v>93</v>
      </c>
      <c r="BU275" s="5">
        <f t="shared" si="8"/>
        <v>2.5423712730000003E-2</v>
      </c>
      <c r="BV275" s="5">
        <f t="shared" si="8"/>
        <v>-8.4745925659999999E-3</v>
      </c>
      <c r="BW275" s="5">
        <f t="shared" si="8"/>
        <v>8.4745597839999999E-3</v>
      </c>
      <c r="BX275" s="2">
        <v>107</v>
      </c>
      <c r="BY275" s="2">
        <v>31.19116211</v>
      </c>
      <c r="BZ275" s="2">
        <v>107</v>
      </c>
      <c r="CA275" s="2">
        <v>43.9754</v>
      </c>
    </row>
    <row r="276" spans="1:79" x14ac:dyDescent="0.15">
      <c r="A276" s="107">
        <v>110</v>
      </c>
      <c r="B276" s="108">
        <v>42173</v>
      </c>
      <c r="C276" s="109">
        <v>2015</v>
      </c>
      <c r="D276" s="110">
        <f>_xlfn.XLOOKUP(AP276,'Sentiment index'!$E$2:$E$169,'Sentiment index'!$A$2:$A$169)</f>
        <v>-0.2611465</v>
      </c>
      <c r="E276" s="111">
        <v>9.316534827966926</v>
      </c>
      <c r="F276" s="112">
        <f>(AW276-BT276)/BT276</f>
        <v>-0.25416666029999985</v>
      </c>
      <c r="G276" s="113">
        <v>12807</v>
      </c>
      <c r="H276" s="114">
        <v>1909.45</v>
      </c>
      <c r="I276" s="114">
        <f>IF(AH276="NOK",AG276, IF(AH276="EUR", _xlfn.XLOOKUP(C276,'Exchange rates'!$A$3:$A$16,'Exchange rates'!$B$3:$B$16)*AG276,IF(AH276="SEK", _xlfn.XLOOKUP(C276,'Exchange rates'!$A$3:$A$16,'Exchange rates'!$C$3:$C$16)*Dataset!AG276,_xlfn.XLOOKUP(Dataset!C276,'Exchange rates'!$A$3:$A$16,'Exchange rates'!$D$3:$D$16)*Dataset!AG276)))</f>
        <v>32.506005999999999</v>
      </c>
      <c r="J276" s="115">
        <f t="shared" si="9"/>
        <v>-0.24486666029999984</v>
      </c>
      <c r="K276" s="112">
        <f>IF(AU276="NORWAY",_xlfn.XLOOKUP(B276,'Oslo OBX Historical Data'!$A$2:$A$3477,'Oslo OBX Historical Data'!$G$2:$G$3477),IF(AU276="FINLAND",_xlfn.XLOOKUP(B276,'OMX Helsinki Historical Data'!$A$2:$A$3479,'OMX Helsinki Historical Data'!$G$2:$G$3479),IF(AU276="DENMARK",_xlfn.XLOOKUP(B276,'OMX Copenhagen All shares Histo'!$A$2:$A$3461,'OMX Copenhagen All shares Histo'!$G$2:$G$3461),_xlfn.XLOOKUP(Dataset!B276,'OMX Stockholm Historical Data'!$A$2:$A$3477,'OMX Stockholm Historical Data'!$G$2:$G$3477))))</f>
        <v>-9.2999999999999992E-3</v>
      </c>
      <c r="L276" s="116">
        <v>1</v>
      </c>
      <c r="M276" s="116">
        <f>IF($AI276=M$1,1,0)</f>
        <v>0</v>
      </c>
      <c r="N276" s="116">
        <f>IF($AI276=N$1,1,0)</f>
        <v>1</v>
      </c>
      <c r="O276" s="116">
        <f>IF($AI276=O$1,1,0)</f>
        <v>0</v>
      </c>
      <c r="P276" s="116">
        <f>IF($AI276=P$1,1,0)</f>
        <v>0</v>
      </c>
      <c r="Q276" s="116">
        <f>IF($AI276=Q$1,1,0)</f>
        <v>0</v>
      </c>
      <c r="R276" s="116">
        <f>IF($AI276=R$1,1,0)</f>
        <v>0</v>
      </c>
      <c r="S276" s="116">
        <f>IF($AI276=S$1,1,0)</f>
        <v>0</v>
      </c>
      <c r="T276" s="39">
        <f>IF($AI276=T$1,1,0)</f>
        <v>0</v>
      </c>
      <c r="AG276" s="2">
        <v>34</v>
      </c>
      <c r="AH276" t="str">
        <f>IF(AU276="NORWAY","NOK",IF(AU276="FINLAND","EUR",IF(AU276="SWEDEN","SEK","DKK")))</f>
        <v>SEK</v>
      </c>
      <c r="AI276" t="s">
        <v>96</v>
      </c>
      <c r="AN276" t="str">
        <f>IF(D276&gt;=0,"1","0")</f>
        <v>0</v>
      </c>
      <c r="AO276" s="5">
        <f>IF(AX276&lt;&gt;"",G276/H276,"")</f>
        <v>6.7071669852575351</v>
      </c>
      <c r="AP276">
        <f>A276-1</f>
        <v>109</v>
      </c>
      <c r="AS276">
        <f>_xlfn.XLOOKUP(C276,'Company age'!$A$2:$A$15,'Company age'!$B$2:$B$15)</f>
        <v>10</v>
      </c>
      <c r="AU276" t="s">
        <v>80</v>
      </c>
      <c r="AW276" s="3">
        <f>BT276*(1+BV276)</f>
        <v>25.358333549800005</v>
      </c>
      <c r="AX276">
        <v>12807</v>
      </c>
      <c r="BH276" s="2">
        <v>-20.416666029999998</v>
      </c>
      <c r="BI276" s="2">
        <v>-25.416666029999998</v>
      </c>
      <c r="BJ276" s="2">
        <v>-35.833332059999996</v>
      </c>
      <c r="BL276" t="s">
        <v>310</v>
      </c>
      <c r="BM276" t="s">
        <v>311</v>
      </c>
      <c r="BN276" t="s">
        <v>80</v>
      </c>
      <c r="BO276" t="s">
        <v>96</v>
      </c>
      <c r="BP276" t="s">
        <v>25</v>
      </c>
      <c r="BQ276" t="s">
        <v>65</v>
      </c>
      <c r="BR276" t="s">
        <v>27</v>
      </c>
      <c r="BS276" s="2">
        <v>1909.45</v>
      </c>
      <c r="BT276" s="2">
        <v>34</v>
      </c>
      <c r="BU276" s="5">
        <f t="shared" si="8"/>
        <v>-0.20416666029999997</v>
      </c>
      <c r="BV276" s="5">
        <f t="shared" si="8"/>
        <v>-0.25416666029999996</v>
      </c>
      <c r="BW276" s="5">
        <f t="shared" si="8"/>
        <v>-0.35833332059999995</v>
      </c>
      <c r="BX276" s="2">
        <v>107.7</v>
      </c>
      <c r="BY276" s="2">
        <v>214.7058868</v>
      </c>
      <c r="BZ276" s="2">
        <v>107.2</v>
      </c>
      <c r="CA276" s="2">
        <v>86.6434</v>
      </c>
    </row>
    <row r="277" spans="1:79" x14ac:dyDescent="0.15">
      <c r="A277" s="107">
        <v>110</v>
      </c>
      <c r="B277" s="108">
        <v>42174</v>
      </c>
      <c r="C277" s="109">
        <v>2015</v>
      </c>
      <c r="D277" s="110">
        <f>_xlfn.XLOOKUP(AP277,'Sentiment index'!$E$2:$E$169,'Sentiment index'!$A$2:$A$169)</f>
        <v>-0.2611465</v>
      </c>
      <c r="E277" s="111">
        <v>6.2755327857682062</v>
      </c>
      <c r="F277" s="112">
        <f>(AW277-BT277)/BT277</f>
        <v>-0.11499999999999994</v>
      </c>
      <c r="G277" s="113">
        <v>1314.747098897031</v>
      </c>
      <c r="H277" s="114">
        <v>3850.72</v>
      </c>
      <c r="I277" s="114">
        <f>IF(AH277="NOK",AG277, IF(AH277="EUR", _xlfn.XLOOKUP(C277,'Exchange rates'!$A$3:$A$16,'Exchange rates'!$B$3:$B$16)*AG277,IF(AH277="SEK", _xlfn.XLOOKUP(C277,'Exchange rates'!$A$3:$A$16,'Exchange rates'!$C$3:$C$16)*Dataset!AG277,_xlfn.XLOOKUP(Dataset!C277,'Exchange rates'!$A$3:$A$16,'Exchange rates'!$D$3:$D$16)*Dataset!AG277)))</f>
        <v>45</v>
      </c>
      <c r="J277" s="115">
        <f t="shared" si="9"/>
        <v>-0.10959999999999993</v>
      </c>
      <c r="K277" s="112">
        <f>IF(AU277="NORWAY",_xlfn.XLOOKUP(B277,'Oslo OBX Historical Data'!$A$2:$A$3477,'Oslo OBX Historical Data'!$G$2:$G$3477),IF(AU277="FINLAND",_xlfn.XLOOKUP(B277,'OMX Helsinki Historical Data'!$A$2:$A$3479,'OMX Helsinki Historical Data'!$G$2:$G$3479),IF(AU277="DENMARK",_xlfn.XLOOKUP(B277,'OMX Copenhagen All shares Histo'!$A$2:$A$3461,'OMX Copenhagen All shares Histo'!$G$2:$G$3461),_xlfn.XLOOKUP(Dataset!B277,'OMX Stockholm Historical Data'!$A$2:$A$3477,'OMX Stockholm Historical Data'!$G$2:$G$3477))))</f>
        <v>-5.4000000000000003E-3</v>
      </c>
      <c r="L277" s="116">
        <v>1</v>
      </c>
      <c r="M277" s="116">
        <f>IF($AI277=M$1,1,0)</f>
        <v>0</v>
      </c>
      <c r="N277" s="116">
        <f>IF($AI277=N$1,1,0)</f>
        <v>0</v>
      </c>
      <c r="O277" s="116">
        <f>IF($AI277=O$1,1,0)</f>
        <v>0</v>
      </c>
      <c r="P277" s="116">
        <f>IF($AI277=P$1,1,0)</f>
        <v>1</v>
      </c>
      <c r="Q277" s="116">
        <f>IF($AI277=Q$1,1,0)</f>
        <v>0</v>
      </c>
      <c r="R277" s="116">
        <f>IF($AI277=R$1,1,0)</f>
        <v>0</v>
      </c>
      <c r="S277" s="116">
        <f>IF($AI277=S$1,1,0)</f>
        <v>0</v>
      </c>
      <c r="T277" s="39">
        <f>IF($AI277=T$1,1,0)</f>
        <v>0</v>
      </c>
      <c r="AG277" s="2">
        <v>45</v>
      </c>
      <c r="AH277" t="str">
        <f>IF(AU277="NORWAY","NOK",IF(AU277="FINLAND","EUR",IF(AU277="SWEDEN","SEK","DKK")))</f>
        <v>NOK</v>
      </c>
      <c r="AI277" t="s">
        <v>38</v>
      </c>
      <c r="AN277" t="str">
        <f>IF(D277&gt;=0,"1","0")</f>
        <v>0</v>
      </c>
      <c r="AO277" s="5" t="str">
        <f>IF(AX277&lt;&gt;"",G277/H277,"")</f>
        <v/>
      </c>
      <c r="AP277">
        <f>A277-1</f>
        <v>109</v>
      </c>
      <c r="AS277">
        <f>_xlfn.XLOOKUP(C277,'Company age'!$A$2:$A$15,'Company age'!$B$2:$B$15)</f>
        <v>10</v>
      </c>
      <c r="AU277" t="s">
        <v>44</v>
      </c>
      <c r="AW277" s="3">
        <f>BT277*(1+BV277)</f>
        <v>39.825000000000003</v>
      </c>
      <c r="BH277" s="2">
        <v>-1</v>
      </c>
      <c r="BI277" s="2">
        <v>-11.5</v>
      </c>
      <c r="BJ277" s="2">
        <v>-20.5</v>
      </c>
      <c r="BL277" t="s">
        <v>183</v>
      </c>
      <c r="BM277" t="s">
        <v>184</v>
      </c>
      <c r="BN277" t="s">
        <v>44</v>
      </c>
      <c r="BO277" t="s">
        <v>38</v>
      </c>
      <c r="BP277" t="s">
        <v>25</v>
      </c>
      <c r="BQ277" t="s">
        <v>65</v>
      </c>
      <c r="BR277" t="s">
        <v>27</v>
      </c>
      <c r="BS277" s="2">
        <v>3850.72</v>
      </c>
      <c r="BT277" s="2">
        <v>45</v>
      </c>
      <c r="BU277" s="5">
        <f t="shared" si="8"/>
        <v>-0.01</v>
      </c>
      <c r="BV277" s="5">
        <f t="shared" si="8"/>
        <v>-0.115</v>
      </c>
      <c r="BW277" s="5">
        <f t="shared" si="8"/>
        <v>-0.20499999999999999</v>
      </c>
      <c r="BX277" s="2">
        <v>69</v>
      </c>
      <c r="BY277" s="2">
        <v>53.333332059999996</v>
      </c>
      <c r="BZ277" s="2">
        <v>68.7</v>
      </c>
      <c r="CA277" s="2">
        <v>166.96899999999999</v>
      </c>
    </row>
    <row r="278" spans="1:79" x14ac:dyDescent="0.15">
      <c r="A278" s="107">
        <v>110</v>
      </c>
      <c r="B278" s="108">
        <v>42181</v>
      </c>
      <c r="C278" s="109">
        <v>2015</v>
      </c>
      <c r="D278" s="110">
        <f>_xlfn.XLOOKUP(AP278,'Sentiment index'!$E$2:$E$169,'Sentiment index'!$A$2:$A$169)</f>
        <v>-0.2611465</v>
      </c>
      <c r="E278" s="111">
        <v>8.8604710196984495</v>
      </c>
      <c r="F278" s="112">
        <f>(AW278-BT278)/BT278</f>
        <v>-9.677419662000003E-2</v>
      </c>
      <c r="G278" s="113">
        <v>20</v>
      </c>
      <c r="H278" s="114">
        <v>55</v>
      </c>
      <c r="I278" s="114">
        <f>IF(AH278="NOK",AG278, IF(AH278="EUR", _xlfn.XLOOKUP(C278,'Exchange rates'!$A$3:$A$16,'Exchange rates'!$B$3:$B$16)*AG278,IF(AH278="SEK", _xlfn.XLOOKUP(C278,'Exchange rates'!$A$3:$A$16,'Exchange rates'!$C$3:$C$16)*Dataset!AG278,_xlfn.XLOOKUP(Dataset!C278,'Exchange rates'!$A$3:$A$16,'Exchange rates'!$D$3:$D$16)*Dataset!AG278)))</f>
        <v>13.193785</v>
      </c>
      <c r="J278" s="115">
        <f t="shared" si="9"/>
        <v>-9.917419662000003E-2</v>
      </c>
      <c r="K278" s="112">
        <f>IF(AU278="NORWAY",_xlfn.XLOOKUP(B278,'Oslo OBX Historical Data'!$A$2:$A$3477,'Oslo OBX Historical Data'!$G$2:$G$3477),IF(AU278="FINLAND",_xlfn.XLOOKUP(B278,'OMX Helsinki Historical Data'!$A$2:$A$3479,'OMX Helsinki Historical Data'!$G$2:$G$3479),IF(AU278="DENMARK",_xlfn.XLOOKUP(B278,'OMX Copenhagen All shares Histo'!$A$2:$A$3461,'OMX Copenhagen All shares Histo'!$G$2:$G$3461),_xlfn.XLOOKUP(Dataset!B278,'OMX Stockholm Historical Data'!$A$2:$A$3477,'OMX Stockholm Historical Data'!$G$2:$G$3477))))</f>
        <v>2.3999999999999998E-3</v>
      </c>
      <c r="L278" s="116">
        <v>1</v>
      </c>
      <c r="M278" s="116">
        <f>IF($AI278=M$1,1,0)</f>
        <v>0</v>
      </c>
      <c r="N278" s="116">
        <f>IF($AI278=N$1,1,0)</f>
        <v>0</v>
      </c>
      <c r="O278" s="116">
        <f>IF($AI278=O$1,1,0)</f>
        <v>0</v>
      </c>
      <c r="P278" s="116">
        <f>IF($AI278=P$1,1,0)</f>
        <v>0</v>
      </c>
      <c r="Q278" s="116">
        <f>IF($AI278=Q$1,1,0)</f>
        <v>0</v>
      </c>
      <c r="R278" s="116">
        <f>IF($AI278=R$1,1,0)</f>
        <v>1</v>
      </c>
      <c r="S278" s="116">
        <f>IF($AI278=S$1,1,0)</f>
        <v>0</v>
      </c>
      <c r="T278" s="39">
        <f>IF($AI278=T$1,1,0)</f>
        <v>0</v>
      </c>
      <c r="AG278" s="2">
        <v>11</v>
      </c>
      <c r="AH278" t="str">
        <f>IF(AU278="NORWAY","NOK",IF(AU278="FINLAND","EUR",IF(AU278="SWEDEN","SEK","DKK")))</f>
        <v>DKK</v>
      </c>
      <c r="AI278" t="s">
        <v>152</v>
      </c>
      <c r="AN278" t="str">
        <f>IF(D278&gt;=0,"1","0")</f>
        <v>0</v>
      </c>
      <c r="AO278" s="5">
        <f>IF(AX278&lt;&gt;"",G278/H278,"")</f>
        <v>0.36363636363636365</v>
      </c>
      <c r="AP278">
        <f>A278-1</f>
        <v>109</v>
      </c>
      <c r="AS278">
        <f>_xlfn.XLOOKUP(C278,'Company age'!$A$2:$A$15,'Company age'!$B$2:$B$15)</f>
        <v>10</v>
      </c>
      <c r="AU278" t="s">
        <v>23</v>
      </c>
      <c r="AW278" s="3">
        <f>BT278*(1+BV278)</f>
        <v>9.9354838371799996</v>
      </c>
      <c r="AX278">
        <v>20</v>
      </c>
      <c r="BH278" s="2">
        <v>0</v>
      </c>
      <c r="BI278" s="2">
        <v>-9.6774196620000001</v>
      </c>
      <c r="BJ278" s="2">
        <v>-6.4516129490000003</v>
      </c>
      <c r="BL278" t="s">
        <v>1446</v>
      </c>
      <c r="BM278" t="s">
        <v>1447</v>
      </c>
      <c r="BN278" t="s">
        <v>23</v>
      </c>
      <c r="BO278" t="s">
        <v>152</v>
      </c>
      <c r="BP278" t="s">
        <v>25</v>
      </c>
      <c r="BQ278" t="s">
        <v>54</v>
      </c>
      <c r="BR278" t="s">
        <v>27</v>
      </c>
      <c r="BS278" s="2">
        <v>55</v>
      </c>
      <c r="BT278" s="2">
        <v>11</v>
      </c>
      <c r="BU278" s="5">
        <f t="shared" si="8"/>
        <v>0</v>
      </c>
      <c r="BV278" s="5">
        <f t="shared" si="8"/>
        <v>-9.6774196620000003E-2</v>
      </c>
      <c r="BW278" s="5">
        <f t="shared" si="8"/>
        <v>-6.4516129490000004E-2</v>
      </c>
      <c r="BX278" s="2">
        <v>1.3360000000000001</v>
      </c>
      <c r="BY278" s="2">
        <v>-96.214813230000004</v>
      </c>
      <c r="BZ278" s="2">
        <v>1.3660000000000001</v>
      </c>
      <c r="CA278" s="2">
        <v>25</v>
      </c>
    </row>
    <row r="279" spans="1:79" x14ac:dyDescent="0.15">
      <c r="A279" s="107">
        <v>110</v>
      </c>
      <c r="B279" s="108">
        <v>42185</v>
      </c>
      <c r="C279" s="109">
        <v>2015</v>
      </c>
      <c r="D279" s="110">
        <f>_xlfn.XLOOKUP(AP279,'Sentiment index'!$E$2:$E$169,'Sentiment index'!$A$2:$A$169)</f>
        <v>-0.2611465</v>
      </c>
      <c r="E279" s="111">
        <v>8.929439101479117</v>
      </c>
      <c r="F279" s="112">
        <f>(AW279-BT279)/BT279</f>
        <v>0.10344827650000003</v>
      </c>
      <c r="G279" s="113">
        <v>13553</v>
      </c>
      <c r="H279" s="114">
        <v>2406.94</v>
      </c>
      <c r="I279" s="114">
        <f>IF(AH279="NOK",AG279, IF(AH279="EUR", _xlfn.XLOOKUP(C279,'Exchange rates'!$A$3:$A$16,'Exchange rates'!$B$3:$B$16)*AG279,IF(AH279="SEK", _xlfn.XLOOKUP(C279,'Exchange rates'!$A$3:$A$16,'Exchange rates'!$C$3:$C$16)*Dataset!AG279,_xlfn.XLOOKUP(Dataset!C279,'Exchange rates'!$A$3:$A$16,'Exchange rates'!$D$3:$D$16)*Dataset!AG279)))</f>
        <v>46.368861500000001</v>
      </c>
      <c r="J279" s="115">
        <f t="shared" si="9"/>
        <v>0.13154827650000003</v>
      </c>
      <c r="K279" s="112">
        <f>IF(AU279="NORWAY",_xlfn.XLOOKUP(B279,'Oslo OBX Historical Data'!$A$2:$A$3477,'Oslo OBX Historical Data'!$G$2:$G$3477),IF(AU279="FINLAND",_xlfn.XLOOKUP(B279,'OMX Helsinki Historical Data'!$A$2:$A$3479,'OMX Helsinki Historical Data'!$G$2:$G$3479),IF(AU279="DENMARK",_xlfn.XLOOKUP(B279,'OMX Copenhagen All shares Histo'!$A$2:$A$3461,'OMX Copenhagen All shares Histo'!$G$2:$G$3461),_xlfn.XLOOKUP(Dataset!B279,'OMX Stockholm Historical Data'!$A$2:$A$3477,'OMX Stockholm Historical Data'!$G$2:$G$3477))))</f>
        <v>-2.81E-2</v>
      </c>
      <c r="L279" s="116">
        <v>1</v>
      </c>
      <c r="M279" s="116">
        <f>IF($AI279=M$1,1,0)</f>
        <v>0</v>
      </c>
      <c r="N279" s="116">
        <f>IF($AI279=N$1,1,0)</f>
        <v>0</v>
      </c>
      <c r="O279" s="116">
        <f>IF($AI279=O$1,1,0)</f>
        <v>0</v>
      </c>
      <c r="P279" s="116">
        <f>IF($AI279=P$1,1,0)</f>
        <v>0</v>
      </c>
      <c r="Q279" s="116">
        <f>IF($AI279=Q$1,1,0)</f>
        <v>1</v>
      </c>
      <c r="R279" s="116">
        <f>IF($AI279=R$1,1,0)</f>
        <v>0</v>
      </c>
      <c r="S279" s="116">
        <f>IF($AI279=S$1,1,0)</f>
        <v>0</v>
      </c>
      <c r="T279" s="39">
        <f>IF($AI279=T$1,1,0)</f>
        <v>0</v>
      </c>
      <c r="AG279" s="2">
        <v>48.5</v>
      </c>
      <c r="AH279" t="str">
        <f>IF(AU279="NORWAY","NOK",IF(AU279="FINLAND","EUR",IF(AU279="SWEDEN","SEK","DKK")))</f>
        <v>SEK</v>
      </c>
      <c r="AI279" t="s">
        <v>32</v>
      </c>
      <c r="AN279" t="str">
        <f>IF(D279&gt;=0,"1","0")</f>
        <v>0</v>
      </c>
      <c r="AO279" s="5">
        <f>IF(AX279&lt;&gt;"",G279/H279,"")</f>
        <v>5.6308009339659479</v>
      </c>
      <c r="AP279">
        <f>A279-1</f>
        <v>109</v>
      </c>
      <c r="AS279">
        <f>_xlfn.XLOOKUP(C279,'Company age'!$A$2:$A$15,'Company age'!$B$2:$B$15)</f>
        <v>10</v>
      </c>
      <c r="AU279" t="s">
        <v>80</v>
      </c>
      <c r="AW279" s="3">
        <f>BT279*(1+BV279)</f>
        <v>53.517241410250001</v>
      </c>
      <c r="AX279">
        <v>13553</v>
      </c>
      <c r="BH279" s="2">
        <v>6.5517239570000001</v>
      </c>
      <c r="BI279" s="2">
        <v>10.344827649999999</v>
      </c>
      <c r="BJ279" s="2">
        <v>-0.68965518469999998</v>
      </c>
      <c r="BL279" t="s">
        <v>274</v>
      </c>
      <c r="BM279" t="s">
        <v>275</v>
      </c>
      <c r="BN279" t="s">
        <v>80</v>
      </c>
      <c r="BO279" t="s">
        <v>32</v>
      </c>
      <c r="BP279" t="s">
        <v>25</v>
      </c>
      <c r="BQ279" t="s">
        <v>65</v>
      </c>
      <c r="BR279" t="s">
        <v>27</v>
      </c>
      <c r="BS279" s="2">
        <v>2406.94</v>
      </c>
      <c r="BT279" s="2">
        <v>48.5</v>
      </c>
      <c r="BU279" s="5">
        <f t="shared" si="8"/>
        <v>6.5517239569999997E-2</v>
      </c>
      <c r="BV279" s="5">
        <f t="shared" si="8"/>
        <v>0.10344827649999999</v>
      </c>
      <c r="BW279" s="5">
        <f t="shared" si="8"/>
        <v>-6.8965518469999995E-3</v>
      </c>
      <c r="BX279" s="2"/>
      <c r="BY279" s="2"/>
      <c r="BZ279" s="2"/>
      <c r="CA279" s="2">
        <v>141</v>
      </c>
    </row>
    <row r="280" spans="1:79" x14ac:dyDescent="0.15">
      <c r="A280" s="107">
        <v>111</v>
      </c>
      <c r="B280" s="108">
        <v>42186</v>
      </c>
      <c r="C280" s="109">
        <v>2015</v>
      </c>
      <c r="D280" s="110">
        <f>_xlfn.XLOOKUP(AP280,'Sentiment index'!$E$2:$E$169,'Sentiment index'!$A$2:$A$169)</f>
        <v>-0.22209470000000001</v>
      </c>
      <c r="E280" s="111">
        <v>8.0003216858487605</v>
      </c>
      <c r="F280" s="112">
        <f>(AW280-BT280)/BT280</f>
        <v>0.22051282880000006</v>
      </c>
      <c r="G280" s="113">
        <v>10</v>
      </c>
      <c r="H280" s="114">
        <v>66.048199999999994</v>
      </c>
      <c r="I280" s="114">
        <f>IF(AH280="NOK",AG280, IF(AH280="EUR", _xlfn.XLOOKUP(C280,'Exchange rates'!$A$3:$A$16,'Exchange rates'!$B$3:$B$16)*AG280,IF(AH280="SEK", _xlfn.XLOOKUP(C280,'Exchange rates'!$A$3:$A$16,'Exchange rates'!$C$3:$C$16)*Dataset!AG280,_xlfn.XLOOKUP(Dataset!C280,'Exchange rates'!$A$3:$A$16,'Exchange rates'!$D$3:$D$16)*Dataset!AG280)))</f>
        <v>13.957009560000001</v>
      </c>
      <c r="J280" s="115">
        <f t="shared" si="9"/>
        <v>0.23391282880000006</v>
      </c>
      <c r="K280" s="112">
        <f>IF(AU280="NORWAY",_xlfn.XLOOKUP(B280,'Oslo OBX Historical Data'!$A$2:$A$3477,'Oslo OBX Historical Data'!$G$2:$G$3477),IF(AU280="FINLAND",_xlfn.XLOOKUP(B280,'OMX Helsinki Historical Data'!$A$2:$A$3479,'OMX Helsinki Historical Data'!$G$2:$G$3479),IF(AU280="DENMARK",_xlfn.XLOOKUP(B280,'OMX Copenhagen All shares Histo'!$A$2:$A$3461,'OMX Copenhagen All shares Histo'!$G$2:$G$3461),_xlfn.XLOOKUP(Dataset!B280,'OMX Stockholm Historical Data'!$A$2:$A$3477,'OMX Stockholm Historical Data'!$G$2:$G$3477))))</f>
        <v>-1.34E-2</v>
      </c>
      <c r="L280" s="116">
        <v>1</v>
      </c>
      <c r="M280" s="116">
        <f>IF($AI280=M$1,1,0)</f>
        <v>0</v>
      </c>
      <c r="N280" s="116">
        <f>IF($AI280=N$1,1,0)</f>
        <v>0</v>
      </c>
      <c r="O280" s="116">
        <f>IF($AI280=O$1,1,0)</f>
        <v>0</v>
      </c>
      <c r="P280" s="116">
        <f>IF($AI280=P$1,1,0)</f>
        <v>0</v>
      </c>
      <c r="Q280" s="116">
        <f>IF($AI280=Q$1,1,0)</f>
        <v>1</v>
      </c>
      <c r="R280" s="116">
        <f>IF($AI280=R$1,1,0)</f>
        <v>0</v>
      </c>
      <c r="S280" s="116">
        <f>IF($AI280=S$1,1,0)</f>
        <v>0</v>
      </c>
      <c r="T280" s="39">
        <f>IF($AI280=T$1,1,0)</f>
        <v>0</v>
      </c>
      <c r="AG280" s="2">
        <v>1.56</v>
      </c>
      <c r="AH280" t="str">
        <f>IF(AU280="NORWAY","NOK",IF(AU280="FINLAND","EUR",IF(AU280="SWEDEN","SEK","DKK")))</f>
        <v>EUR</v>
      </c>
      <c r="AI280" t="s">
        <v>32</v>
      </c>
      <c r="AN280" t="str">
        <f>IF(D280&gt;=0,"1","0")</f>
        <v>0</v>
      </c>
      <c r="AO280" s="5">
        <f>IF(AX280&lt;&gt;"",G280/H280,"")</f>
        <v>0.151404580291363</v>
      </c>
      <c r="AP280">
        <f>A280-1</f>
        <v>110</v>
      </c>
      <c r="AS280">
        <f>_xlfn.XLOOKUP(C280,'Company age'!$A$2:$A$15,'Company age'!$B$2:$B$15)</f>
        <v>10</v>
      </c>
      <c r="AU280" t="s">
        <v>64</v>
      </c>
      <c r="AW280" s="3">
        <f>BT280*(1+BV280)</f>
        <v>1.9040000129280001</v>
      </c>
      <c r="AX280">
        <v>10</v>
      </c>
      <c r="BH280" s="2">
        <v>16.923076630000001</v>
      </c>
      <c r="BI280" s="2">
        <v>22.051282879999999</v>
      </c>
      <c r="BJ280" s="2">
        <v>6.6666665079999996</v>
      </c>
      <c r="BL280" t="s">
        <v>1406</v>
      </c>
      <c r="BM280" t="s">
        <v>1407</v>
      </c>
      <c r="BN280" t="s">
        <v>64</v>
      </c>
      <c r="BO280" t="s">
        <v>32</v>
      </c>
      <c r="BP280" t="s">
        <v>25</v>
      </c>
      <c r="BQ280" t="s">
        <v>1408</v>
      </c>
      <c r="BR280" t="s">
        <v>27</v>
      </c>
      <c r="BS280" s="2">
        <v>66.048199999999994</v>
      </c>
      <c r="BT280" s="2">
        <v>1.56</v>
      </c>
      <c r="BU280" s="5">
        <f t="shared" si="8"/>
        <v>0.1692307663</v>
      </c>
      <c r="BV280" s="5">
        <f t="shared" si="8"/>
        <v>0.22051282879999998</v>
      </c>
      <c r="BW280" s="5">
        <f t="shared" si="8"/>
        <v>6.6666665079999993E-2</v>
      </c>
      <c r="BX280" s="2"/>
      <c r="BY280" s="2"/>
      <c r="BZ280" s="2"/>
      <c r="CA280" s="2">
        <v>27.567</v>
      </c>
    </row>
    <row r="281" spans="1:79" x14ac:dyDescent="0.15">
      <c r="A281" s="107">
        <v>111</v>
      </c>
      <c r="B281" s="108">
        <v>42192</v>
      </c>
      <c r="C281" s="109">
        <v>2015</v>
      </c>
      <c r="D281" s="110">
        <f>_xlfn.XLOOKUP(AP281,'Sentiment index'!$E$2:$E$169,'Sentiment index'!$A$2:$A$169)</f>
        <v>-0.22209470000000001</v>
      </c>
      <c r="E281" s="111">
        <v>9.2468198349439827</v>
      </c>
      <c r="F281" s="112">
        <f>(AW281-BT281)/BT281</f>
        <v>0.39814807890000009</v>
      </c>
      <c r="G281" s="113">
        <v>98</v>
      </c>
      <c r="H281" s="114">
        <v>214.14599999999999</v>
      </c>
      <c r="I281" s="114">
        <f>IF(AH281="NOK",AG281, IF(AH281="EUR", _xlfn.XLOOKUP(C281,'Exchange rates'!$A$3:$A$16,'Exchange rates'!$B$3:$B$16)*AG281,IF(AH281="SEK", _xlfn.XLOOKUP(C281,'Exchange rates'!$A$3:$A$16,'Exchange rates'!$C$3:$C$16)*Dataset!AG281,_xlfn.XLOOKUP(Dataset!C281,'Exchange rates'!$A$3:$A$16,'Exchange rates'!$D$3:$D$16)*Dataset!AG281)))</f>
        <v>44.734005000000003</v>
      </c>
      <c r="J281" s="115">
        <f t="shared" si="9"/>
        <v>0.41354807890000012</v>
      </c>
      <c r="K281" s="112">
        <f>IF(AU281="NORWAY",_xlfn.XLOOKUP(B281,'Oslo OBX Historical Data'!$A$2:$A$3477,'Oslo OBX Historical Data'!$G$2:$G$3477),IF(AU281="FINLAND",_xlfn.XLOOKUP(B281,'OMX Helsinki Historical Data'!$A$2:$A$3479,'OMX Helsinki Historical Data'!$G$2:$G$3479),IF(AU281="DENMARK",_xlfn.XLOOKUP(B281,'OMX Copenhagen All shares Histo'!$A$2:$A$3461,'OMX Copenhagen All shares Histo'!$G$2:$G$3461),_xlfn.XLOOKUP(Dataset!B281,'OMX Stockholm Historical Data'!$A$2:$A$3477,'OMX Stockholm Historical Data'!$G$2:$G$3477))))</f>
        <v>-1.54E-2</v>
      </c>
      <c r="L281" s="116">
        <v>1</v>
      </c>
      <c r="M281" s="116">
        <f>IF($AI281=M$1,1,0)</f>
        <v>0</v>
      </c>
      <c r="N281" s="116">
        <f>IF($AI281=N$1,1,0)</f>
        <v>0</v>
      </c>
      <c r="O281" s="116">
        <f>IF($AI281=O$1,1,0)</f>
        <v>0</v>
      </c>
      <c r="P281" s="116">
        <f>IF($AI281=P$1,1,0)</f>
        <v>1</v>
      </c>
      <c r="Q281" s="116">
        <f>IF($AI281=Q$1,1,0)</f>
        <v>0</v>
      </c>
      <c r="R281" s="116">
        <f>IF($AI281=R$1,1,0)</f>
        <v>0</v>
      </c>
      <c r="S281" s="116">
        <f>IF($AI281=S$1,1,0)</f>
        <v>0</v>
      </c>
      <c r="T281" s="39">
        <f>IF($AI281=T$1,1,0)</f>
        <v>0</v>
      </c>
      <c r="AG281" s="2">
        <v>5</v>
      </c>
      <c r="AH281" t="str">
        <f>IF(AU281="NORWAY","NOK",IF(AU281="FINLAND","EUR",IF(AU281="SWEDEN","SEK","DKK")))</f>
        <v>EUR</v>
      </c>
      <c r="AI281" t="s">
        <v>38</v>
      </c>
      <c r="AN281" t="str">
        <f>IF(D281&gt;=0,"1","0")</f>
        <v>0</v>
      </c>
      <c r="AO281" s="5">
        <f>IF(AX281&lt;&gt;"",G281/H281,"")</f>
        <v>0.45763170920773683</v>
      </c>
      <c r="AP281">
        <f>A281-1</f>
        <v>110</v>
      </c>
      <c r="AS281">
        <f>_xlfn.XLOOKUP(C281,'Company age'!$A$2:$A$15,'Company age'!$B$2:$B$15)</f>
        <v>10</v>
      </c>
      <c r="AU281" t="s">
        <v>64</v>
      </c>
      <c r="AW281" s="3">
        <f>BT281*(1+BV281)</f>
        <v>6.9907403945000004</v>
      </c>
      <c r="AX281">
        <v>98</v>
      </c>
      <c r="BH281" s="2">
        <v>35.802463529999997</v>
      </c>
      <c r="BI281" s="2">
        <v>39.814807889999997</v>
      </c>
      <c r="BJ281" s="2">
        <v>72.191352839999993</v>
      </c>
      <c r="BL281" t="s">
        <v>1081</v>
      </c>
      <c r="BM281" t="s">
        <v>1082</v>
      </c>
      <c r="BN281" t="s">
        <v>64</v>
      </c>
      <c r="BO281" t="s">
        <v>38</v>
      </c>
      <c r="BP281" t="s">
        <v>25</v>
      </c>
      <c r="BQ281" t="s">
        <v>82</v>
      </c>
      <c r="BR281" t="s">
        <v>27</v>
      </c>
      <c r="BS281" s="2">
        <v>214.14599999999999</v>
      </c>
      <c r="BT281" s="2">
        <v>5</v>
      </c>
      <c r="BU281" s="5">
        <f t="shared" si="8"/>
        <v>0.35802463529999995</v>
      </c>
      <c r="BV281" s="5">
        <f t="shared" si="8"/>
        <v>0.39814807889999998</v>
      </c>
      <c r="BW281" s="5">
        <f t="shared" si="8"/>
        <v>0.72191352839999989</v>
      </c>
      <c r="BX281" s="2"/>
      <c r="BY281" s="2"/>
      <c r="BZ281" s="2"/>
      <c r="CA281" s="2">
        <v>6.3512000000000004</v>
      </c>
    </row>
    <row r="282" spans="1:79" x14ac:dyDescent="0.15">
      <c r="A282" s="107">
        <v>111</v>
      </c>
      <c r="B282" s="108">
        <v>42198</v>
      </c>
      <c r="C282" s="109">
        <v>2015</v>
      </c>
      <c r="D282" s="110">
        <f>_xlfn.XLOOKUP(AP282,'Sentiment index'!$E$2:$E$169,'Sentiment index'!$A$2:$A$169)</f>
        <v>-0.22209470000000001</v>
      </c>
      <c r="E282" s="111">
        <v>11.060480143887803</v>
      </c>
      <c r="F282" s="112">
        <f>(AW282-BT282)/BT282</f>
        <v>0.08</v>
      </c>
      <c r="G282" s="113">
        <v>1215.2851172028484</v>
      </c>
      <c r="H282" s="114">
        <v>51.574800000000003</v>
      </c>
      <c r="I282" s="114">
        <f>IF(AH282="NOK",AG282, IF(AH282="EUR", _xlfn.XLOOKUP(C282,'Exchange rates'!$A$3:$A$16,'Exchange rates'!$B$3:$B$16)*AG282,IF(AH282="SEK", _xlfn.XLOOKUP(C282,'Exchange rates'!$A$3:$A$16,'Exchange rates'!$C$3:$C$16)*Dataset!AG282,_xlfn.XLOOKUP(Dataset!C282,'Exchange rates'!$A$3:$A$16,'Exchange rates'!$D$3:$D$16)*Dataset!AG282)))</f>
        <v>95.605900000000005</v>
      </c>
      <c r="J282" s="115">
        <f t="shared" si="9"/>
        <v>5.5800000000000002E-2</v>
      </c>
      <c r="K282" s="112">
        <f>IF(AU282="NORWAY",_xlfn.XLOOKUP(B282,'Oslo OBX Historical Data'!$A$2:$A$3477,'Oslo OBX Historical Data'!$G$2:$G$3477),IF(AU282="FINLAND",_xlfn.XLOOKUP(B282,'OMX Helsinki Historical Data'!$A$2:$A$3479,'OMX Helsinki Historical Data'!$G$2:$G$3479),IF(AU282="DENMARK",_xlfn.XLOOKUP(B282,'OMX Copenhagen All shares Histo'!$A$2:$A$3461,'OMX Copenhagen All shares Histo'!$G$2:$G$3461),_xlfn.XLOOKUP(Dataset!B282,'OMX Stockholm Historical Data'!$A$2:$A$3477,'OMX Stockholm Historical Data'!$G$2:$G$3477))))</f>
        <v>2.4199999999999999E-2</v>
      </c>
      <c r="L282" s="116">
        <v>1</v>
      </c>
      <c r="M282" s="116">
        <f>IF($AI282=M$1,1,0)</f>
        <v>0</v>
      </c>
      <c r="N282" s="116">
        <f>IF($AI282=N$1,1,0)</f>
        <v>0</v>
      </c>
      <c r="O282" s="116">
        <f>IF($AI282=O$1,1,0)</f>
        <v>0</v>
      </c>
      <c r="P282" s="116">
        <f>IF($AI282=P$1,1,0)</f>
        <v>0</v>
      </c>
      <c r="Q282" s="116">
        <f>IF($AI282=Q$1,1,0)</f>
        <v>0</v>
      </c>
      <c r="R282" s="116">
        <f>IF($AI282=R$1,1,0)</f>
        <v>0</v>
      </c>
      <c r="S282" s="116">
        <f>IF($AI282=S$1,1,0)</f>
        <v>1</v>
      </c>
      <c r="T282" s="39">
        <f>IF($AI282=T$1,1,0)</f>
        <v>0</v>
      </c>
      <c r="AG282" s="2">
        <v>100</v>
      </c>
      <c r="AH282" t="str">
        <f>IF(AU282="NORWAY","NOK",IF(AU282="FINLAND","EUR",IF(AU282="SWEDEN","SEK","DKK")))</f>
        <v>SEK</v>
      </c>
      <c r="AI282" t="s">
        <v>81</v>
      </c>
      <c r="AN282" t="str">
        <f>IF(D282&gt;=0,"1","0")</f>
        <v>0</v>
      </c>
      <c r="AO282" s="5" t="str">
        <f>IF(AX282&lt;&gt;"",G282/H282,"")</f>
        <v/>
      </c>
      <c r="AP282">
        <f>A282-1</f>
        <v>110</v>
      </c>
      <c r="AS282">
        <f>_xlfn.XLOOKUP(C282,'Company age'!$A$2:$A$15,'Company age'!$B$2:$B$15)</f>
        <v>10</v>
      </c>
      <c r="AU282" t="s">
        <v>80</v>
      </c>
      <c r="AW282" s="3">
        <f>BT282*(1+BV282)</f>
        <v>108</v>
      </c>
      <c r="BH282" s="2">
        <v>3.3333332539999998</v>
      </c>
      <c r="BI282" s="2">
        <v>8</v>
      </c>
      <c r="BJ282" s="2">
        <v>3.3333332539999998</v>
      </c>
      <c r="BL282" t="s">
        <v>1473</v>
      </c>
      <c r="BM282" t="s">
        <v>1474</v>
      </c>
      <c r="BN282" t="s">
        <v>80</v>
      </c>
      <c r="BO282" t="s">
        <v>81</v>
      </c>
      <c r="BP282" t="s">
        <v>1475</v>
      </c>
      <c r="BQ282" t="s">
        <v>1175</v>
      </c>
      <c r="BR282" t="s">
        <v>27</v>
      </c>
      <c r="BS282" s="2">
        <v>51.574800000000003</v>
      </c>
      <c r="BT282" s="2">
        <v>100</v>
      </c>
      <c r="BU282" s="5">
        <f t="shared" si="8"/>
        <v>3.3333332539999996E-2</v>
      </c>
      <c r="BV282" s="5">
        <f t="shared" si="8"/>
        <v>0.08</v>
      </c>
      <c r="BW282" s="5">
        <f t="shared" si="8"/>
        <v>3.3333332539999996E-2</v>
      </c>
      <c r="BX282" s="2">
        <v>131</v>
      </c>
      <c r="BY282" s="2">
        <v>38.5</v>
      </c>
      <c r="BZ282" s="2">
        <v>126</v>
      </c>
      <c r="CA282" s="2">
        <v>61.561799999999998</v>
      </c>
    </row>
    <row r="283" spans="1:79" x14ac:dyDescent="0.15">
      <c r="A283" s="107">
        <v>111</v>
      </c>
      <c r="B283" s="108">
        <v>42207</v>
      </c>
      <c r="C283" s="109">
        <v>2015</v>
      </c>
      <c r="D283" s="110">
        <f>_xlfn.XLOOKUP(AP283,'Sentiment index'!$E$2:$E$169,'Sentiment index'!$A$2:$A$169)</f>
        <v>-0.22209470000000001</v>
      </c>
      <c r="E283" s="111">
        <v>14.839191724103415</v>
      </c>
      <c r="F283" s="112">
        <f>(AW283-BT283)/BT283</f>
        <v>-4.285714149E-2</v>
      </c>
      <c r="G283" s="113">
        <v>1319.7905111661028</v>
      </c>
      <c r="H283" s="114">
        <v>19.934899999999999</v>
      </c>
      <c r="I283" s="114">
        <f>IF(AH283="NOK",AG283, IF(AH283="EUR", _xlfn.XLOOKUP(C283,'Exchange rates'!$A$3:$A$16,'Exchange rates'!$B$3:$B$16)*AG283,IF(AH283="SEK", _xlfn.XLOOKUP(C283,'Exchange rates'!$A$3:$A$16,'Exchange rates'!$C$3:$C$16)*Dataset!AG283,_xlfn.XLOOKUP(Dataset!C283,'Exchange rates'!$A$3:$A$16,'Exchange rates'!$D$3:$D$16)*Dataset!AG283)))</f>
        <v>8.8758189999999999</v>
      </c>
      <c r="J283" s="115">
        <f t="shared" si="9"/>
        <v>-3.1157141489999998E-2</v>
      </c>
      <c r="K283" s="112">
        <f>IF(AU283="NORWAY",_xlfn.XLOOKUP(B283,'Oslo OBX Historical Data'!$A$2:$A$3477,'Oslo OBX Historical Data'!$G$2:$G$3477),IF(AU283="FINLAND",_xlfn.XLOOKUP(B283,'OMX Helsinki Historical Data'!$A$2:$A$3479,'OMX Helsinki Historical Data'!$G$2:$G$3479),IF(AU283="DENMARK",_xlfn.XLOOKUP(B283,'OMX Copenhagen All shares Histo'!$A$2:$A$3461,'OMX Copenhagen All shares Histo'!$G$2:$G$3461),_xlfn.XLOOKUP(Dataset!B283,'OMX Stockholm Historical Data'!$A$2:$A$3477,'OMX Stockholm Historical Data'!$G$2:$G$3477))))</f>
        <v>-1.17E-2</v>
      </c>
      <c r="L283" s="116">
        <v>1</v>
      </c>
      <c r="M283" s="116">
        <f>IF($AI283=M$1,1,0)</f>
        <v>0</v>
      </c>
      <c r="N283" s="116">
        <f>IF($AI283=N$1,1,0)</f>
        <v>0</v>
      </c>
      <c r="O283" s="116">
        <f>IF($AI283=O$1,1,0)</f>
        <v>0</v>
      </c>
      <c r="P283" s="116">
        <f>IF($AI283=P$1,1,0)</f>
        <v>0</v>
      </c>
      <c r="Q283" s="116">
        <f>IF($AI283=Q$1,1,0)</f>
        <v>1</v>
      </c>
      <c r="R283" s="116">
        <f>IF($AI283=R$1,1,0)</f>
        <v>0</v>
      </c>
      <c r="S283" s="116">
        <f>IF($AI283=S$1,1,0)</f>
        <v>0</v>
      </c>
      <c r="T283" s="39">
        <f>IF($AI283=T$1,1,0)</f>
        <v>0</v>
      </c>
      <c r="AG283" s="2">
        <v>7.4</v>
      </c>
      <c r="AH283" t="str">
        <f>IF(AU283="NORWAY","NOK",IF(AU283="FINLAND","EUR",IF(AU283="SWEDEN","SEK","DKK")))</f>
        <v>DKK</v>
      </c>
      <c r="AI283" t="s">
        <v>32</v>
      </c>
      <c r="AN283" t="str">
        <f>IF(D283&gt;=0,"1","0")</f>
        <v>0</v>
      </c>
      <c r="AO283" s="5" t="str">
        <f>IF(AX283&lt;&gt;"",G283/H283,"")</f>
        <v/>
      </c>
      <c r="AP283">
        <f>A283-1</f>
        <v>110</v>
      </c>
      <c r="AS283">
        <f>_xlfn.XLOOKUP(C283,'Company age'!$A$2:$A$15,'Company age'!$B$2:$B$15)</f>
        <v>10</v>
      </c>
      <c r="AU283" t="s">
        <v>23</v>
      </c>
      <c r="AW283" s="3">
        <f>BT283*(1+BV283)</f>
        <v>7.0828571529740003</v>
      </c>
      <c r="BH283" s="2">
        <v>0</v>
      </c>
      <c r="BI283" s="2">
        <v>-4.2857141490000004</v>
      </c>
      <c r="BJ283" s="2">
        <v>-11.428571699999999</v>
      </c>
      <c r="BL283" t="s">
        <v>1743</v>
      </c>
      <c r="BM283" t="s">
        <v>1744</v>
      </c>
      <c r="BN283" t="s">
        <v>23</v>
      </c>
      <c r="BO283" t="s">
        <v>32</v>
      </c>
      <c r="BP283" t="s">
        <v>25</v>
      </c>
      <c r="BQ283" t="s">
        <v>1066</v>
      </c>
      <c r="BR283" t="s">
        <v>27</v>
      </c>
      <c r="BS283" s="2">
        <v>19.934899999999999</v>
      </c>
      <c r="BT283" s="2">
        <v>7.4</v>
      </c>
      <c r="BU283" s="5">
        <f t="shared" si="8"/>
        <v>0</v>
      </c>
      <c r="BV283" s="5">
        <f t="shared" si="8"/>
        <v>-4.285714149E-2</v>
      </c>
      <c r="BW283" s="5">
        <f t="shared" si="8"/>
        <v>-0.114285717</v>
      </c>
      <c r="BX283" s="2"/>
      <c r="BY283" s="2"/>
      <c r="BZ283" s="2"/>
      <c r="CA283" s="2">
        <v>7.2332000000000001</v>
      </c>
    </row>
    <row r="284" spans="1:79" x14ac:dyDescent="0.15">
      <c r="A284" s="107">
        <v>114</v>
      </c>
      <c r="B284" s="108">
        <v>42279</v>
      </c>
      <c r="C284" s="109">
        <v>2015</v>
      </c>
      <c r="D284" s="110">
        <f>_xlfn.XLOOKUP(AP284,'Sentiment index'!$E$2:$E$169,'Sentiment index'!$A$2:$A$169)</f>
        <v>-0.17990220000000001</v>
      </c>
      <c r="E284" s="111">
        <v>11.197179976860983</v>
      </c>
      <c r="F284" s="112">
        <f>(AW284-BT284)/BT284</f>
        <v>0.41250000000000009</v>
      </c>
      <c r="G284" s="113">
        <v>78</v>
      </c>
      <c r="H284" s="111">
        <v>18.637</v>
      </c>
      <c r="I284" s="114">
        <f>IF(AH284="NOK",AG284, IF(AH284="EUR", _xlfn.XLOOKUP(C284,'Exchange rates'!$A$3:$A$16,'Exchange rates'!$B$3:$B$16)*AG284,IF(AH284="SEK", _xlfn.XLOOKUP(C284,'Exchange rates'!$A$3:$A$16,'Exchange rates'!$C$3:$C$16)*Dataset!AG284,_xlfn.XLOOKUP(Dataset!C284,'Exchange rates'!$A$3:$A$16,'Exchange rates'!$D$3:$D$16)*Dataset!AG284)))</f>
        <v>25.813593000000001</v>
      </c>
      <c r="J284" s="115">
        <f t="shared" si="9"/>
        <v>0.41960000000000008</v>
      </c>
      <c r="K284" s="112">
        <f>IF(AU284="NORWAY",_xlfn.XLOOKUP(B284,'Oslo OBX Historical Data'!$A$2:$A$3477,'Oslo OBX Historical Data'!$G$2:$G$3477),IF(AU284="FINLAND",_xlfn.XLOOKUP(B284,'OMX Helsinki Historical Data'!$A$2:$A$3479,'OMX Helsinki Historical Data'!$G$2:$G$3479),IF(AU284="DENMARK",_xlfn.XLOOKUP(B284,'OMX Copenhagen All shares Histo'!$A$2:$A$3461,'OMX Copenhagen All shares Histo'!$G$2:$G$3461),_xlfn.XLOOKUP(Dataset!B284,'OMX Stockholm Historical Data'!$A$2:$A$3477,'OMX Stockholm Historical Data'!$G$2:$G$3477))))</f>
        <v>-7.1000000000000004E-3</v>
      </c>
      <c r="L284" s="116">
        <v>1</v>
      </c>
      <c r="M284" s="116">
        <f>IF($AI284=M$1,1,0)</f>
        <v>0</v>
      </c>
      <c r="N284" s="116">
        <f>IF($AI284=N$1,1,0)</f>
        <v>0</v>
      </c>
      <c r="O284" s="116">
        <f>IF($AI284=O$1,1,0)</f>
        <v>0</v>
      </c>
      <c r="P284" s="116">
        <f>IF($AI284=P$1,1,0)</f>
        <v>0</v>
      </c>
      <c r="Q284" s="116">
        <f>IF($AI284=Q$1,1,0)</f>
        <v>1</v>
      </c>
      <c r="R284" s="116">
        <f>IF($AI284=R$1,1,0)</f>
        <v>0</v>
      </c>
      <c r="S284" s="116">
        <f>IF($AI284=S$1,1,0)</f>
        <v>0</v>
      </c>
      <c r="T284" s="39">
        <f>IF($AI284=T$1,1,0)</f>
        <v>0</v>
      </c>
      <c r="AG284" s="4">
        <v>27</v>
      </c>
      <c r="AH284" t="str">
        <f>IF(AU284="NORWAY","NOK",IF(AU284="FINLAND","EUR",IF(AU284="SWEDEN","SEK","DKK")))</f>
        <v>SEK</v>
      </c>
      <c r="AI284" t="s">
        <v>32</v>
      </c>
      <c r="AN284" t="str">
        <f>IF(D284&gt;=0,"1","0")</f>
        <v>0</v>
      </c>
      <c r="AO284" s="5">
        <f>IF(AX284&lt;&gt;"",G284/H284,"")</f>
        <v>4.1852229436068038</v>
      </c>
      <c r="AP284">
        <f>A284-1</f>
        <v>113</v>
      </c>
      <c r="AS284">
        <f>_xlfn.XLOOKUP(C284,'Company age'!$A$2:$A$15,'Company age'!$B$2:$B$15)</f>
        <v>10</v>
      </c>
      <c r="AU284" t="s">
        <v>80</v>
      </c>
      <c r="AW284" s="3">
        <f>BT284*(1+BV284)</f>
        <v>38.137500000000003</v>
      </c>
      <c r="AX284">
        <v>78</v>
      </c>
      <c r="BH284" s="2">
        <v>-10</v>
      </c>
      <c r="BI284" s="2">
        <v>41.25</v>
      </c>
      <c r="BJ284" s="2">
        <v>155</v>
      </c>
      <c r="BL284" t="s">
        <v>1785</v>
      </c>
      <c r="BM284" t="s">
        <v>1786</v>
      </c>
      <c r="BN284" t="s">
        <v>80</v>
      </c>
      <c r="BO284" t="s">
        <v>32</v>
      </c>
      <c r="BP284" t="s">
        <v>25</v>
      </c>
      <c r="BQ284" t="s">
        <v>46</v>
      </c>
      <c r="BR284" t="s">
        <v>27</v>
      </c>
      <c r="BS284" s="4">
        <v>18.637</v>
      </c>
      <c r="BT284" s="4">
        <v>27</v>
      </c>
      <c r="BU284" s="5">
        <f t="shared" si="8"/>
        <v>-0.1</v>
      </c>
      <c r="BV284" s="5">
        <f t="shared" si="8"/>
        <v>0.41249999999999998</v>
      </c>
      <c r="BW284" s="5">
        <f t="shared" si="8"/>
        <v>1.55</v>
      </c>
      <c r="BX284" s="4">
        <v>47.7</v>
      </c>
      <c r="BY284" s="4">
        <v>76.296295169999993</v>
      </c>
      <c r="BZ284" s="4">
        <v>47.6</v>
      </c>
      <c r="CA284" s="4">
        <v>2.6436000000000002</v>
      </c>
    </row>
    <row r="285" spans="1:79" x14ac:dyDescent="0.15">
      <c r="A285" s="107">
        <v>114</v>
      </c>
      <c r="B285" s="108">
        <v>42285</v>
      </c>
      <c r="C285" s="109">
        <v>2015</v>
      </c>
      <c r="D285" s="110">
        <f>_xlfn.XLOOKUP(AP285,'Sentiment index'!$E$2:$E$169,'Sentiment index'!$A$2:$A$169)</f>
        <v>-0.17990220000000001</v>
      </c>
      <c r="E285" s="111">
        <v>9.7867054635058661</v>
      </c>
      <c r="F285" s="112">
        <f>(AW285-BT285)/BT285</f>
        <v>-1.8433179860000051E-2</v>
      </c>
      <c r="G285" s="113">
        <v>1822</v>
      </c>
      <c r="H285" s="111">
        <v>838.63800000000003</v>
      </c>
      <c r="I285" s="114">
        <f>IF(AH285="NOK",AG285, IF(AH285="EUR", _xlfn.XLOOKUP(C285,'Exchange rates'!$A$3:$A$16,'Exchange rates'!$B$3:$B$16)*AG285,IF(AH285="SEK", _xlfn.XLOOKUP(C285,'Exchange rates'!$A$3:$A$16,'Exchange rates'!$C$3:$C$16)*Dataset!AG285,_xlfn.XLOOKUP(Dataset!C285,'Exchange rates'!$A$3:$A$16,'Exchange rates'!$D$3:$D$16)*Dataset!AG285)))</f>
        <v>56.407480999999997</v>
      </c>
      <c r="J285" s="115">
        <f t="shared" si="9"/>
        <v>-1.4533179860000051E-2</v>
      </c>
      <c r="K285" s="112">
        <f>IF(AU285="NORWAY",_xlfn.XLOOKUP(B285,'Oslo OBX Historical Data'!$A$2:$A$3477,'Oslo OBX Historical Data'!$G$2:$G$3477),IF(AU285="FINLAND",_xlfn.XLOOKUP(B285,'OMX Helsinki Historical Data'!$A$2:$A$3479,'OMX Helsinki Historical Data'!$G$2:$G$3479),IF(AU285="DENMARK",_xlfn.XLOOKUP(B285,'OMX Copenhagen All shares Histo'!$A$2:$A$3461,'OMX Copenhagen All shares Histo'!$G$2:$G$3461),_xlfn.XLOOKUP(Dataset!B285,'OMX Stockholm Historical Data'!$A$2:$A$3477,'OMX Stockholm Historical Data'!$G$2:$G$3477))))</f>
        <v>-3.8999999999999998E-3</v>
      </c>
      <c r="L285" s="116">
        <v>1</v>
      </c>
      <c r="M285" s="116">
        <f>IF($AI285=M$1,1,0)</f>
        <v>0</v>
      </c>
      <c r="N285" s="116">
        <f>IF($AI285=N$1,1,0)</f>
        <v>0</v>
      </c>
      <c r="O285" s="116">
        <f>IF($AI285=O$1,1,0)</f>
        <v>0</v>
      </c>
      <c r="P285" s="116">
        <f>IF($AI285=P$1,1,0)</f>
        <v>0</v>
      </c>
      <c r="Q285" s="116">
        <f>IF($AI285=Q$1,1,0)</f>
        <v>0</v>
      </c>
      <c r="R285" s="116">
        <f>IF($AI285=R$1,1,0)</f>
        <v>1</v>
      </c>
      <c r="S285" s="116">
        <f>IF($AI285=S$1,1,0)</f>
        <v>0</v>
      </c>
      <c r="T285" s="39">
        <f>IF($AI285=T$1,1,0)</f>
        <v>0</v>
      </c>
      <c r="AG285" s="4">
        <v>59</v>
      </c>
      <c r="AH285" t="str">
        <f>IF(AU285="NORWAY","NOK",IF(AU285="FINLAND","EUR",IF(AU285="SWEDEN","SEK","DKK")))</f>
        <v>SEK</v>
      </c>
      <c r="AI285" t="s">
        <v>152</v>
      </c>
      <c r="AN285" t="str">
        <f>IF(D285&gt;=0,"1","0")</f>
        <v>0</v>
      </c>
      <c r="AO285" s="5">
        <f>IF(AX285&lt;&gt;"",G285/H285,"")</f>
        <v>2.1725702865837224</v>
      </c>
      <c r="AP285">
        <f>A285-1</f>
        <v>113</v>
      </c>
      <c r="AS285">
        <f>_xlfn.XLOOKUP(C285,'Company age'!$A$2:$A$15,'Company age'!$B$2:$B$15)</f>
        <v>10</v>
      </c>
      <c r="AU285" t="s">
        <v>80</v>
      </c>
      <c r="AW285" s="3">
        <f>BT285*(1+BV285)</f>
        <v>57.912442388259997</v>
      </c>
      <c r="AX285">
        <v>1822</v>
      </c>
      <c r="BH285" s="2">
        <v>1.382488489</v>
      </c>
      <c r="BI285" s="2">
        <v>-1.843317986</v>
      </c>
      <c r="BJ285" s="2">
        <v>-4.1474652289999998</v>
      </c>
      <c r="BL285" t="s">
        <v>613</v>
      </c>
      <c r="BM285" t="s">
        <v>614</v>
      </c>
      <c r="BN285" t="s">
        <v>80</v>
      </c>
      <c r="BO285" t="s">
        <v>152</v>
      </c>
      <c r="BP285" t="s">
        <v>25</v>
      </c>
      <c r="BQ285" t="s">
        <v>444</v>
      </c>
      <c r="BR285" t="s">
        <v>27</v>
      </c>
      <c r="BS285" s="4">
        <v>838.63800000000003</v>
      </c>
      <c r="BT285" s="4">
        <v>59</v>
      </c>
      <c r="BU285" s="5">
        <f t="shared" si="8"/>
        <v>1.382488489E-2</v>
      </c>
      <c r="BV285" s="5">
        <f t="shared" si="8"/>
        <v>-1.8433179859999999E-2</v>
      </c>
      <c r="BW285" s="5">
        <f t="shared" si="8"/>
        <v>-4.1474652289999997E-2</v>
      </c>
      <c r="BX285" s="4">
        <v>94.18</v>
      </c>
      <c r="BY285" s="4">
        <v>1987.8472899999999</v>
      </c>
      <c r="BZ285" s="4">
        <v>96.94</v>
      </c>
      <c r="CA285" s="4">
        <v>32.432400000000001</v>
      </c>
    </row>
    <row r="286" spans="1:79" x14ac:dyDescent="0.15">
      <c r="A286" s="107">
        <v>114</v>
      </c>
      <c r="B286" s="108">
        <v>42293</v>
      </c>
      <c r="C286" s="109">
        <v>2015</v>
      </c>
      <c r="D286" s="110">
        <f>_xlfn.XLOOKUP(AP286,'Sentiment index'!$E$2:$E$169,'Sentiment index'!$A$2:$A$169)</f>
        <v>-0.17990220000000001</v>
      </c>
      <c r="E286" s="111">
        <v>10.768596521449968</v>
      </c>
      <c r="F286" s="112">
        <f>(AW286-BT286)/BT286</f>
        <v>0.1693548775</v>
      </c>
      <c r="G286" s="113">
        <v>11817</v>
      </c>
      <c r="H286" s="111">
        <v>3195.98</v>
      </c>
      <c r="I286" s="114">
        <f>IF(AH286="NOK",AG286, IF(AH286="EUR", _xlfn.XLOOKUP(C286,'Exchange rates'!$A$3:$A$16,'Exchange rates'!$B$3:$B$16)*AG286,IF(AH286="SEK", _xlfn.XLOOKUP(C286,'Exchange rates'!$A$3:$A$16,'Exchange rates'!$C$3:$C$16)*Dataset!AG286,_xlfn.XLOOKUP(Dataset!C286,'Exchange rates'!$A$3:$A$16,'Exchange rates'!$D$3:$D$16)*Dataset!AG286)))</f>
        <v>38.242359999999998</v>
      </c>
      <c r="J286" s="115">
        <f t="shared" si="9"/>
        <v>0.16215487749999999</v>
      </c>
      <c r="K286" s="112">
        <f>IF(AU286="NORWAY",_xlfn.XLOOKUP(B286,'Oslo OBX Historical Data'!$A$2:$A$3477,'Oslo OBX Historical Data'!$G$2:$G$3477),IF(AU286="FINLAND",_xlfn.XLOOKUP(B286,'OMX Helsinki Historical Data'!$A$2:$A$3479,'OMX Helsinki Historical Data'!$G$2:$G$3479),IF(AU286="DENMARK",_xlfn.XLOOKUP(B286,'OMX Copenhagen All shares Histo'!$A$2:$A$3461,'OMX Copenhagen All shares Histo'!$G$2:$G$3461),_xlfn.XLOOKUP(Dataset!B286,'OMX Stockholm Historical Data'!$A$2:$A$3477,'OMX Stockholm Historical Data'!$G$2:$G$3477))))</f>
        <v>7.1999999999999998E-3</v>
      </c>
      <c r="L286" s="116">
        <v>1</v>
      </c>
      <c r="M286" s="116">
        <f>IF($AI286=M$1,1,0)</f>
        <v>0</v>
      </c>
      <c r="N286" s="116">
        <f>IF($AI286=N$1,1,0)</f>
        <v>0</v>
      </c>
      <c r="O286" s="116">
        <f>IF($AI286=O$1,1,0)</f>
        <v>0</v>
      </c>
      <c r="P286" s="116">
        <f>IF($AI286=P$1,1,0)</f>
        <v>0</v>
      </c>
      <c r="Q286" s="116">
        <f>IF($AI286=Q$1,1,0)</f>
        <v>1</v>
      </c>
      <c r="R286" s="116">
        <f>IF($AI286=R$1,1,0)</f>
        <v>0</v>
      </c>
      <c r="S286" s="116">
        <f>IF($AI286=S$1,1,0)</f>
        <v>0</v>
      </c>
      <c r="T286" s="39">
        <f>IF($AI286=T$1,1,0)</f>
        <v>0</v>
      </c>
      <c r="AG286" s="4">
        <v>40</v>
      </c>
      <c r="AH286" t="str">
        <f>IF(AU286="NORWAY","NOK",IF(AU286="FINLAND","EUR",IF(AU286="SWEDEN","SEK","DKK")))</f>
        <v>SEK</v>
      </c>
      <c r="AI286" t="s">
        <v>32</v>
      </c>
      <c r="AN286" t="str">
        <f>IF(D286&gt;=0,"1","0")</f>
        <v>0</v>
      </c>
      <c r="AO286" s="5">
        <f>IF(AX286&lt;&gt;"",G286/H286,"")</f>
        <v>3.6974574308975652</v>
      </c>
      <c r="AP286">
        <f>A286-1</f>
        <v>113</v>
      </c>
      <c r="AS286">
        <f>_xlfn.XLOOKUP(C286,'Company age'!$A$2:$A$15,'Company age'!$B$2:$B$15)</f>
        <v>10</v>
      </c>
      <c r="AU286" t="s">
        <v>80</v>
      </c>
      <c r="AW286" s="3">
        <f>BT286*(1+BV286)</f>
        <v>46.7741951</v>
      </c>
      <c r="AX286">
        <v>11817</v>
      </c>
      <c r="BH286" s="2">
        <v>16.93548775</v>
      </c>
      <c r="BI286" s="2">
        <v>16.93548775</v>
      </c>
      <c r="BJ286" s="2">
        <v>4.8387126919999996</v>
      </c>
      <c r="BL286" t="s">
        <v>240</v>
      </c>
      <c r="BM286" t="s">
        <v>241</v>
      </c>
      <c r="BN286" t="s">
        <v>80</v>
      </c>
      <c r="BO286" t="s">
        <v>32</v>
      </c>
      <c r="BP286" t="s">
        <v>25</v>
      </c>
      <c r="BQ286" t="s">
        <v>242</v>
      </c>
      <c r="BR286" t="s">
        <v>27</v>
      </c>
      <c r="BS286" s="4">
        <v>3195.98</v>
      </c>
      <c r="BT286" s="4">
        <v>40</v>
      </c>
      <c r="BU286" s="5">
        <f t="shared" si="8"/>
        <v>0.1693548775</v>
      </c>
      <c r="BV286" s="5">
        <f t="shared" si="8"/>
        <v>0.1693548775</v>
      </c>
      <c r="BW286" s="5">
        <f t="shared" si="8"/>
        <v>4.8387126919999995E-2</v>
      </c>
      <c r="BX286" s="4">
        <v>116.6</v>
      </c>
      <c r="BY286" s="4">
        <v>215</v>
      </c>
      <c r="BZ286" s="4">
        <v>116.6</v>
      </c>
      <c r="CA286" s="4">
        <v>201.55699999999999</v>
      </c>
    </row>
    <row r="287" spans="1:79" x14ac:dyDescent="0.15">
      <c r="A287" s="107">
        <v>114</v>
      </c>
      <c r="B287" s="108">
        <v>42300</v>
      </c>
      <c r="C287" s="109">
        <v>2015</v>
      </c>
      <c r="D287" s="110">
        <f>_xlfn.XLOOKUP(AP287,'Sentiment index'!$E$2:$E$169,'Sentiment index'!$A$2:$A$169)</f>
        <v>-0.17990220000000001</v>
      </c>
      <c r="E287" s="111">
        <v>10.871746139757773</v>
      </c>
      <c r="F287" s="112">
        <f>(AW287-BT287)/BT287</f>
        <v>7.2727274889999985E-2</v>
      </c>
      <c r="G287" s="113">
        <v>1047.3283325398218</v>
      </c>
      <c r="H287" s="111">
        <v>24.348700000000001</v>
      </c>
      <c r="I287" s="114">
        <f>IF(AH287="NOK",AG287, IF(AH287="EUR", _xlfn.XLOOKUP(C287,'Exchange rates'!$A$3:$A$16,'Exchange rates'!$B$3:$B$16)*AG287,IF(AH287="SEK", _xlfn.XLOOKUP(C287,'Exchange rates'!$A$3:$A$16,'Exchange rates'!$C$3:$C$16)*Dataset!AG287,_xlfn.XLOOKUP(Dataset!C287,'Exchange rates'!$A$3:$A$16,'Exchange rates'!$D$3:$D$16)*Dataset!AG287)))</f>
        <v>4.3022654999999999</v>
      </c>
      <c r="J287" s="115">
        <f t="shared" si="9"/>
        <v>5.3627274889999986E-2</v>
      </c>
      <c r="K287" s="112">
        <f>IF(AU287="NORWAY",_xlfn.XLOOKUP(B287,'Oslo OBX Historical Data'!$A$2:$A$3477,'Oslo OBX Historical Data'!$G$2:$G$3477),IF(AU287="FINLAND",_xlfn.XLOOKUP(B287,'OMX Helsinki Historical Data'!$A$2:$A$3479,'OMX Helsinki Historical Data'!$G$2:$G$3479),IF(AU287="DENMARK",_xlfn.XLOOKUP(B287,'OMX Copenhagen All shares Histo'!$A$2:$A$3461,'OMX Copenhagen All shares Histo'!$G$2:$G$3461),_xlfn.XLOOKUP(Dataset!B287,'OMX Stockholm Historical Data'!$A$2:$A$3477,'OMX Stockholm Historical Data'!$G$2:$G$3477))))</f>
        <v>1.9099999999999999E-2</v>
      </c>
      <c r="L287" s="116">
        <v>1</v>
      </c>
      <c r="M287" s="116">
        <f>IF($AI287=M$1,1,0)</f>
        <v>0</v>
      </c>
      <c r="N287" s="116">
        <f>IF($AI287=N$1,1,0)</f>
        <v>0</v>
      </c>
      <c r="O287" s="116">
        <f>IF($AI287=O$1,1,0)</f>
        <v>0</v>
      </c>
      <c r="P287" s="116">
        <f>IF($AI287=P$1,1,0)</f>
        <v>0</v>
      </c>
      <c r="Q287" s="116">
        <f>IF($AI287=Q$1,1,0)</f>
        <v>1</v>
      </c>
      <c r="R287" s="116">
        <f>IF($AI287=R$1,1,0)</f>
        <v>0</v>
      </c>
      <c r="S287" s="116">
        <f>IF($AI287=S$1,1,0)</f>
        <v>0</v>
      </c>
      <c r="T287" s="39">
        <f>IF($AI287=T$1,1,0)</f>
        <v>0</v>
      </c>
      <c r="AG287" s="4">
        <v>4.5</v>
      </c>
      <c r="AH287" t="str">
        <f>IF(AU287="NORWAY","NOK",IF(AU287="FINLAND","EUR",IF(AU287="SWEDEN","SEK","DKK")))</f>
        <v>SEK</v>
      </c>
      <c r="AI287" t="s">
        <v>32</v>
      </c>
      <c r="AN287" t="str">
        <f>IF(D287&gt;=0,"1","0")</f>
        <v>0</v>
      </c>
      <c r="AO287" s="5" t="str">
        <f>IF(AX287&lt;&gt;"",G287/H287,"")</f>
        <v/>
      </c>
      <c r="AP287">
        <f>A287-1</f>
        <v>113</v>
      </c>
      <c r="AS287">
        <f>_xlfn.XLOOKUP(C287,'Company age'!$A$2:$A$15,'Company age'!$B$2:$B$15)</f>
        <v>10</v>
      </c>
      <c r="AU287" t="s">
        <v>80</v>
      </c>
      <c r="AW287" s="3">
        <f>BT287*(1+BV287)</f>
        <v>4.8272727370049999</v>
      </c>
      <c r="BH287" s="2">
        <v>13.63636398</v>
      </c>
      <c r="BI287" s="2">
        <v>7.2727274890000002</v>
      </c>
      <c r="BJ287" s="2">
        <v>10</v>
      </c>
      <c r="BL287" t="s">
        <v>1677</v>
      </c>
      <c r="BM287" t="s">
        <v>1678</v>
      </c>
      <c r="BN287" t="s">
        <v>80</v>
      </c>
      <c r="BO287" t="s">
        <v>32</v>
      </c>
      <c r="BP287" t="s">
        <v>25</v>
      </c>
      <c r="BQ287" t="s">
        <v>1066</v>
      </c>
      <c r="BR287" t="s">
        <v>27</v>
      </c>
      <c r="BS287" s="4">
        <v>24.348700000000001</v>
      </c>
      <c r="BT287" s="4">
        <v>4.5</v>
      </c>
      <c r="BU287" s="5">
        <f t="shared" si="8"/>
        <v>0.13636363979999999</v>
      </c>
      <c r="BV287" s="5">
        <f t="shared" si="8"/>
        <v>7.2727274889999999E-2</v>
      </c>
      <c r="BW287" s="5">
        <f t="shared" si="8"/>
        <v>0.1</v>
      </c>
      <c r="BX287" s="4">
        <v>6.06</v>
      </c>
      <c r="BY287" s="4">
        <v>34.850151060000002</v>
      </c>
      <c r="BZ287" s="4">
        <v>6.06</v>
      </c>
      <c r="CA287" s="4">
        <v>25.1875</v>
      </c>
    </row>
    <row r="288" spans="1:79" x14ac:dyDescent="0.15">
      <c r="A288" s="107">
        <v>115</v>
      </c>
      <c r="B288" s="108">
        <v>42310</v>
      </c>
      <c r="C288" s="109">
        <v>2015</v>
      </c>
      <c r="D288" s="110">
        <f>_xlfn.XLOOKUP(AP288,'Sentiment index'!$E$2:$E$169,'Sentiment index'!$A$2:$A$169)</f>
        <v>-0.1384224</v>
      </c>
      <c r="E288" s="111">
        <v>9.3203638193097387</v>
      </c>
      <c r="F288" s="112">
        <f>(AW288-BT288)/BT288</f>
        <v>-6.043956279999995E-2</v>
      </c>
      <c r="G288" s="113">
        <v>323</v>
      </c>
      <c r="H288" s="111">
        <v>3430.2</v>
      </c>
      <c r="I288" s="114">
        <f>IF(AH288="NOK",AG288, IF(AH288="EUR", _xlfn.XLOOKUP(C288,'Exchange rates'!$A$3:$A$16,'Exchange rates'!$B$3:$B$16)*AG288,IF(AH288="SEK", _xlfn.XLOOKUP(C288,'Exchange rates'!$A$3:$A$16,'Exchange rates'!$C$3:$C$16)*Dataset!AG288,_xlfn.XLOOKUP(Dataset!C288,'Exchange rates'!$A$3:$A$16,'Exchange rates'!$D$3:$D$16)*Dataset!AG288)))</f>
        <v>46</v>
      </c>
      <c r="J288" s="115">
        <f t="shared" si="9"/>
        <v>-5.9339562799999954E-2</v>
      </c>
      <c r="K288" s="112">
        <f>IF(AU288="NORWAY",_xlfn.XLOOKUP(B288,'Oslo OBX Historical Data'!$A$2:$A$3477,'Oslo OBX Historical Data'!$G$2:$G$3477),IF(AU288="FINLAND",_xlfn.XLOOKUP(B288,'OMX Helsinki Historical Data'!$A$2:$A$3479,'OMX Helsinki Historical Data'!$G$2:$G$3479),IF(AU288="DENMARK",_xlfn.XLOOKUP(B288,'OMX Copenhagen All shares Histo'!$A$2:$A$3461,'OMX Copenhagen All shares Histo'!$G$2:$G$3461),_xlfn.XLOOKUP(Dataset!B288,'OMX Stockholm Historical Data'!$A$2:$A$3477,'OMX Stockholm Historical Data'!$G$2:$G$3477))))</f>
        <v>-1.1000000000000001E-3</v>
      </c>
      <c r="L288" s="116">
        <v>1</v>
      </c>
      <c r="M288" s="116">
        <f>IF($AI288=M$1,1,0)</f>
        <v>0</v>
      </c>
      <c r="N288" s="116">
        <f>IF($AI288=N$1,1,0)</f>
        <v>0</v>
      </c>
      <c r="O288" s="116">
        <f>IF($AI288=O$1,1,0)</f>
        <v>1</v>
      </c>
      <c r="P288" s="116">
        <f>IF($AI288=P$1,1,0)</f>
        <v>0</v>
      </c>
      <c r="Q288" s="116">
        <f>IF($AI288=Q$1,1,0)</f>
        <v>0</v>
      </c>
      <c r="R288" s="116">
        <f>IF($AI288=R$1,1,0)</f>
        <v>0</v>
      </c>
      <c r="S288" s="116">
        <f>IF($AI288=S$1,1,0)</f>
        <v>0</v>
      </c>
      <c r="T288" s="39">
        <f>IF($AI288=T$1,1,0)</f>
        <v>0</v>
      </c>
      <c r="AG288" s="4">
        <v>46</v>
      </c>
      <c r="AH288" t="str">
        <f>IF(AU288="NORWAY","NOK",IF(AU288="FINLAND","EUR",IF(AU288="SWEDEN","SEK","DKK")))</f>
        <v>NOK</v>
      </c>
      <c r="AI288" t="s">
        <v>45</v>
      </c>
      <c r="AN288" t="str">
        <f>IF(D288&gt;=0,"1","0")</f>
        <v>0</v>
      </c>
      <c r="AO288" s="5">
        <f>IF(AX288&lt;&gt;"",G288/H288,"")</f>
        <v>9.4163605620663518E-2</v>
      </c>
      <c r="AP288">
        <f>A288-1</f>
        <v>114</v>
      </c>
      <c r="AS288">
        <f>_xlfn.XLOOKUP(C288,'Company age'!$A$2:$A$15,'Company age'!$B$2:$B$15)</f>
        <v>10</v>
      </c>
      <c r="AU288" t="s">
        <v>44</v>
      </c>
      <c r="AW288" s="3">
        <f>BT288*(1+BV288)</f>
        <v>43.219780111200002</v>
      </c>
      <c r="AX288">
        <v>323</v>
      </c>
      <c r="BH288" s="2">
        <v>3.296703339</v>
      </c>
      <c r="BI288" s="2">
        <v>-6.0439562799999997</v>
      </c>
      <c r="BJ288" s="2">
        <v>-9.9010992049999995</v>
      </c>
      <c r="BL288" t="s">
        <v>231</v>
      </c>
      <c r="BM288" t="s">
        <v>232</v>
      </c>
      <c r="BN288" t="s">
        <v>44</v>
      </c>
      <c r="BO288" t="s">
        <v>45</v>
      </c>
      <c r="BP288" t="s">
        <v>25</v>
      </c>
      <c r="BQ288" t="s">
        <v>97</v>
      </c>
      <c r="BR288" t="s">
        <v>27</v>
      </c>
      <c r="BS288" s="4">
        <v>3430.2</v>
      </c>
      <c r="BT288" s="4">
        <v>46</v>
      </c>
      <c r="BU288" s="5">
        <f t="shared" si="8"/>
        <v>3.2967033389999997E-2</v>
      </c>
      <c r="BV288" s="5">
        <f t="shared" si="8"/>
        <v>-6.0439562799999999E-2</v>
      </c>
      <c r="BW288" s="5">
        <f t="shared" si="8"/>
        <v>-9.9010992049999996E-2</v>
      </c>
      <c r="BX288" s="4">
        <v>94.4</v>
      </c>
      <c r="BY288" s="4">
        <v>105.4347839</v>
      </c>
      <c r="BZ288" s="4">
        <v>94.1</v>
      </c>
      <c r="CA288" s="4">
        <v>106.52500000000001</v>
      </c>
    </row>
    <row r="289" spans="1:79" x14ac:dyDescent="0.15">
      <c r="A289" s="107">
        <v>115</v>
      </c>
      <c r="B289" s="108">
        <v>42310</v>
      </c>
      <c r="C289" s="109">
        <v>2015</v>
      </c>
      <c r="D289" s="110">
        <f>_xlfn.XLOOKUP(AP289,'Sentiment index'!$E$2:$E$169,'Sentiment index'!$A$2:$A$169)</f>
        <v>-0.1384224</v>
      </c>
      <c r="E289" s="111">
        <v>15.472842145319595</v>
      </c>
      <c r="F289" s="112">
        <f>(AW289-BT289)/BT289</f>
        <v>4.7619047160000053E-2</v>
      </c>
      <c r="G289" s="113">
        <v>2045</v>
      </c>
      <c r="H289" s="111">
        <v>730.95799999999997</v>
      </c>
      <c r="I289" s="114">
        <f>IF(AH289="NOK",AG289, IF(AH289="EUR", _xlfn.XLOOKUP(C289,'Exchange rates'!$A$3:$A$16,'Exchange rates'!$B$3:$B$16)*AG289,IF(AH289="SEK", _xlfn.XLOOKUP(C289,'Exchange rates'!$A$3:$A$16,'Exchange rates'!$C$3:$C$16)*Dataset!AG289,_xlfn.XLOOKUP(Dataset!C289,'Exchange rates'!$A$3:$A$16,'Exchange rates'!$D$3:$D$16)*Dataset!AG289)))</f>
        <v>31</v>
      </c>
      <c r="J289" s="115">
        <f t="shared" si="9"/>
        <v>4.8719047160000049E-2</v>
      </c>
      <c r="K289" s="112">
        <f>IF(AU289="NORWAY",_xlfn.XLOOKUP(B289,'Oslo OBX Historical Data'!$A$2:$A$3477,'Oslo OBX Historical Data'!$G$2:$G$3477),IF(AU289="FINLAND",_xlfn.XLOOKUP(B289,'OMX Helsinki Historical Data'!$A$2:$A$3479,'OMX Helsinki Historical Data'!$G$2:$G$3479),IF(AU289="DENMARK",_xlfn.XLOOKUP(B289,'OMX Copenhagen All shares Histo'!$A$2:$A$3461,'OMX Copenhagen All shares Histo'!$G$2:$G$3461),_xlfn.XLOOKUP(Dataset!B289,'OMX Stockholm Historical Data'!$A$2:$A$3477,'OMX Stockholm Historical Data'!$G$2:$G$3477))))</f>
        <v>-1.1000000000000001E-3</v>
      </c>
      <c r="L289" s="116">
        <v>1</v>
      </c>
      <c r="M289" s="116">
        <f>IF($AI289=M$1,1,0)</f>
        <v>0</v>
      </c>
      <c r="N289" s="116">
        <f>IF($AI289=N$1,1,0)</f>
        <v>0</v>
      </c>
      <c r="O289" s="116">
        <f>IF($AI289=O$1,1,0)</f>
        <v>0</v>
      </c>
      <c r="P289" s="116">
        <f>IF($AI289=P$1,1,0)</f>
        <v>1</v>
      </c>
      <c r="Q289" s="116">
        <f>IF($AI289=Q$1,1,0)</f>
        <v>0</v>
      </c>
      <c r="R289" s="116">
        <f>IF($AI289=R$1,1,0)</f>
        <v>0</v>
      </c>
      <c r="S289" s="116">
        <f>IF($AI289=S$1,1,0)</f>
        <v>0</v>
      </c>
      <c r="T289" s="39">
        <f>IF($AI289=T$1,1,0)</f>
        <v>0</v>
      </c>
      <c r="AG289" s="4">
        <v>31</v>
      </c>
      <c r="AH289" t="str">
        <f>IF(AU289="NORWAY","NOK",IF(AU289="FINLAND","EUR",IF(AU289="SWEDEN","SEK","DKK")))</f>
        <v>NOK</v>
      </c>
      <c r="AI289" t="s">
        <v>38</v>
      </c>
      <c r="AN289" t="str">
        <f>IF(D289&gt;=0,"1","0")</f>
        <v>0</v>
      </c>
      <c r="AO289" s="5">
        <f>IF(AX289&lt;&gt;"",G289/H289,"")</f>
        <v>2.7976983629702392</v>
      </c>
      <c r="AP289">
        <f>A289-1</f>
        <v>114</v>
      </c>
      <c r="AS289">
        <f>_xlfn.XLOOKUP(C289,'Company age'!$A$2:$A$15,'Company age'!$B$2:$B$15)</f>
        <v>10</v>
      </c>
      <c r="AU289" t="s">
        <v>44</v>
      </c>
      <c r="AW289" s="3">
        <f>BT289*(1+BV289)</f>
        <v>32.476190461960002</v>
      </c>
      <c r="AX289">
        <v>2045</v>
      </c>
      <c r="BH289" s="2">
        <v>8.3333330149999991</v>
      </c>
      <c r="BI289" s="2">
        <v>4.7619047160000001</v>
      </c>
      <c r="BJ289" s="2">
        <v>9.7619047160000001</v>
      </c>
      <c r="BL289" t="s">
        <v>668</v>
      </c>
      <c r="BM289" t="s">
        <v>669</v>
      </c>
      <c r="BN289" t="s">
        <v>44</v>
      </c>
      <c r="BO289" t="s">
        <v>38</v>
      </c>
      <c r="BP289" t="s">
        <v>25</v>
      </c>
      <c r="BQ289" t="s">
        <v>97</v>
      </c>
      <c r="BR289" t="s">
        <v>27</v>
      </c>
      <c r="BS289" s="4">
        <v>730.95799999999997</v>
      </c>
      <c r="BT289" s="4">
        <v>31</v>
      </c>
      <c r="BU289" s="5">
        <f t="shared" si="8"/>
        <v>8.3333330149999996E-2</v>
      </c>
      <c r="BV289" s="5">
        <f t="shared" si="8"/>
        <v>4.7619047160000004E-2</v>
      </c>
      <c r="BW289" s="5">
        <f t="shared" si="8"/>
        <v>9.761904716E-2</v>
      </c>
      <c r="BX289" s="4">
        <v>102.4</v>
      </c>
      <c r="BY289" s="4">
        <v>252.90322879999999</v>
      </c>
      <c r="BZ289" s="4">
        <v>103</v>
      </c>
      <c r="CA289" s="4">
        <v>40.645200000000003</v>
      </c>
    </row>
    <row r="290" spans="1:79" x14ac:dyDescent="0.15">
      <c r="A290" s="107">
        <v>115</v>
      </c>
      <c r="B290" s="108">
        <v>42320</v>
      </c>
      <c r="C290" s="109">
        <v>2015</v>
      </c>
      <c r="D290" s="110">
        <f>_xlfn.XLOOKUP(AP290,'Sentiment index'!$E$2:$E$169,'Sentiment index'!$A$2:$A$169)</f>
        <v>-0.1384224</v>
      </c>
      <c r="E290" s="111">
        <v>12.323192764906356</v>
      </c>
      <c r="F290" s="112">
        <f>(AW290-BT290)/BT290</f>
        <v>0.17500000000000007</v>
      </c>
      <c r="G290" s="113">
        <v>16</v>
      </c>
      <c r="H290" s="111">
        <v>34.336500000000001</v>
      </c>
      <c r="I290" s="114">
        <f>IF(AH290="NOK",AG290, IF(AH290="EUR", _xlfn.XLOOKUP(C290,'Exchange rates'!$A$3:$A$16,'Exchange rates'!$B$3:$B$16)*AG290,IF(AH290="SEK", _xlfn.XLOOKUP(C290,'Exchange rates'!$A$3:$A$16,'Exchange rates'!$C$3:$C$16)*Dataset!AG290,_xlfn.XLOOKUP(Dataset!C290,'Exchange rates'!$A$3:$A$16,'Exchange rates'!$D$3:$D$16)*Dataset!AG290)))</f>
        <v>21.033297999999998</v>
      </c>
      <c r="J290" s="115">
        <f t="shared" si="9"/>
        <v>0.16690000000000008</v>
      </c>
      <c r="K290" s="112">
        <f>IF(AU290="NORWAY",_xlfn.XLOOKUP(B290,'Oslo OBX Historical Data'!$A$2:$A$3477,'Oslo OBX Historical Data'!$G$2:$G$3477),IF(AU290="FINLAND",_xlfn.XLOOKUP(B290,'OMX Helsinki Historical Data'!$A$2:$A$3479,'OMX Helsinki Historical Data'!$G$2:$G$3479),IF(AU290="DENMARK",_xlfn.XLOOKUP(B290,'OMX Copenhagen All shares Histo'!$A$2:$A$3461,'OMX Copenhagen All shares Histo'!$G$2:$G$3461),_xlfn.XLOOKUP(Dataset!B290,'OMX Stockholm Historical Data'!$A$2:$A$3477,'OMX Stockholm Historical Data'!$G$2:$G$3477))))</f>
        <v>8.0999999999999996E-3</v>
      </c>
      <c r="L290" s="116">
        <v>1</v>
      </c>
      <c r="M290" s="116">
        <f>IF($AI290=M$1,1,0)</f>
        <v>0</v>
      </c>
      <c r="N290" s="116">
        <f>IF($AI290=N$1,1,0)</f>
        <v>0</v>
      </c>
      <c r="O290" s="116">
        <f>IF($AI290=O$1,1,0)</f>
        <v>0</v>
      </c>
      <c r="P290" s="116">
        <f>IF($AI290=P$1,1,0)</f>
        <v>0</v>
      </c>
      <c r="Q290" s="116">
        <f>IF($AI290=Q$1,1,0)</f>
        <v>0</v>
      </c>
      <c r="R290" s="116">
        <f>IF($AI290=R$1,1,0)</f>
        <v>0</v>
      </c>
      <c r="S290" s="116">
        <f>IF($AI290=S$1,1,0)</f>
        <v>1</v>
      </c>
      <c r="T290" s="39">
        <f>IF($AI290=T$1,1,0)</f>
        <v>0</v>
      </c>
      <c r="AG290" s="4">
        <v>22</v>
      </c>
      <c r="AH290" t="str">
        <f>IF(AU290="NORWAY","NOK",IF(AU290="FINLAND","EUR",IF(AU290="SWEDEN","SEK","DKK")))</f>
        <v>SEK</v>
      </c>
      <c r="AI290" t="s">
        <v>81</v>
      </c>
      <c r="AN290" t="str">
        <f>IF(D290&gt;=0,"1","0")</f>
        <v>0</v>
      </c>
      <c r="AO290" s="5">
        <f>IF(AX290&lt;&gt;"",G290/H290,"")</f>
        <v>0.46597643906629971</v>
      </c>
      <c r="AP290">
        <f>A290-1</f>
        <v>114</v>
      </c>
      <c r="AS290">
        <f>_xlfn.XLOOKUP(C290,'Company age'!$A$2:$A$15,'Company age'!$B$2:$B$15)</f>
        <v>10</v>
      </c>
      <c r="AU290" t="s">
        <v>80</v>
      </c>
      <c r="AW290" s="3">
        <f>BT290*(1+BV290)</f>
        <v>25.85</v>
      </c>
      <c r="AX290">
        <v>16</v>
      </c>
      <c r="BH290" s="2">
        <v>14.5</v>
      </c>
      <c r="BI290" s="2">
        <v>17.5</v>
      </c>
      <c r="BJ290" s="2">
        <v>17.25</v>
      </c>
      <c r="BL290" t="s">
        <v>1591</v>
      </c>
      <c r="BM290" t="s">
        <v>1592</v>
      </c>
      <c r="BN290" t="s">
        <v>80</v>
      </c>
      <c r="BO290" t="s">
        <v>81</v>
      </c>
      <c r="BP290" t="s">
        <v>25</v>
      </c>
      <c r="BQ290" t="s">
        <v>700</v>
      </c>
      <c r="BR290" t="s">
        <v>27</v>
      </c>
      <c r="BS290" s="4">
        <v>34.336500000000001</v>
      </c>
      <c r="BT290" s="4">
        <v>22</v>
      </c>
      <c r="BU290" s="5">
        <f t="shared" si="8"/>
        <v>0.14499999999999999</v>
      </c>
      <c r="BV290" s="5">
        <f t="shared" si="8"/>
        <v>0.17499999999999999</v>
      </c>
      <c r="BW290" s="5">
        <f t="shared" si="8"/>
        <v>0.17249999999999999</v>
      </c>
      <c r="BX290" s="4">
        <v>22.8</v>
      </c>
      <c r="BY290" s="4">
        <v>12.314368249999999</v>
      </c>
      <c r="BZ290" s="4">
        <v>22.8</v>
      </c>
      <c r="CA290" s="4">
        <v>6.8086000000000002</v>
      </c>
    </row>
    <row r="291" spans="1:79" x14ac:dyDescent="0.15">
      <c r="A291" s="107">
        <v>115</v>
      </c>
      <c r="B291" s="108">
        <v>42325</v>
      </c>
      <c r="C291" s="109">
        <v>2015</v>
      </c>
      <c r="D291" s="110">
        <f>_xlfn.XLOOKUP(AP291,'Sentiment index'!$E$2:$E$169,'Sentiment index'!$A$2:$A$169)</f>
        <v>-0.1384224</v>
      </c>
      <c r="E291" s="111">
        <v>10.560871243834407</v>
      </c>
      <c r="F291" s="112">
        <f>(AW291-BT291)/BT291</f>
        <v>0.2222222519</v>
      </c>
      <c r="G291" s="113">
        <v>1209.8776862525383</v>
      </c>
      <c r="H291" s="111">
        <v>127.205</v>
      </c>
      <c r="I291" s="114">
        <f>IF(AH291="NOK",AG291, IF(AH291="EUR", _xlfn.XLOOKUP(C291,'Exchange rates'!$A$3:$A$16,'Exchange rates'!$B$3:$B$16)*AG291,IF(AH291="SEK", _xlfn.XLOOKUP(C291,'Exchange rates'!$A$3:$A$16,'Exchange rates'!$C$3:$C$16)*Dataset!AG291,_xlfn.XLOOKUP(Dataset!C291,'Exchange rates'!$A$3:$A$16,'Exchange rates'!$D$3:$D$16)*Dataset!AG291)))</f>
        <v>2326.1682600000004</v>
      </c>
      <c r="J291" s="115">
        <f t="shared" si="9"/>
        <v>0.21562225190000001</v>
      </c>
      <c r="K291" s="112">
        <f>IF(AU291="NORWAY",_xlfn.XLOOKUP(B291,'Oslo OBX Historical Data'!$A$2:$A$3477,'Oslo OBX Historical Data'!$G$2:$G$3477),IF(AU291="FINLAND",_xlfn.XLOOKUP(B291,'OMX Helsinki Historical Data'!$A$2:$A$3479,'OMX Helsinki Historical Data'!$G$2:$G$3479),IF(AU291="DENMARK",_xlfn.XLOOKUP(B291,'OMX Copenhagen All shares Histo'!$A$2:$A$3461,'OMX Copenhagen All shares Histo'!$G$2:$G$3461),_xlfn.XLOOKUP(Dataset!B291,'OMX Stockholm Historical Data'!$A$2:$A$3477,'OMX Stockholm Historical Data'!$G$2:$G$3477))))</f>
        <v>6.6E-3</v>
      </c>
      <c r="L291" s="116">
        <v>1</v>
      </c>
      <c r="M291" s="116">
        <f>IF($AI291=M$1,1,0)</f>
        <v>0</v>
      </c>
      <c r="N291" s="116">
        <f>IF($AI291=N$1,1,0)</f>
        <v>0</v>
      </c>
      <c r="O291" s="116">
        <f>IF($AI291=O$1,1,0)</f>
        <v>0</v>
      </c>
      <c r="P291" s="116">
        <f>IF($AI291=P$1,1,0)</f>
        <v>0</v>
      </c>
      <c r="Q291" s="116">
        <f>IF($AI291=Q$1,1,0)</f>
        <v>1</v>
      </c>
      <c r="R291" s="116">
        <f>IF($AI291=R$1,1,0)</f>
        <v>0</v>
      </c>
      <c r="S291" s="116">
        <f>IF($AI291=S$1,1,0)</f>
        <v>0</v>
      </c>
      <c r="T291" s="39">
        <f>IF($AI291=T$1,1,0)</f>
        <v>0</v>
      </c>
      <c r="AG291" s="4">
        <v>260</v>
      </c>
      <c r="AH291" t="str">
        <f>IF(AU291="NORWAY","NOK",IF(AU291="FINLAND","EUR",IF(AU291="SWEDEN","SEK","DKK")))</f>
        <v>EUR</v>
      </c>
      <c r="AI291" t="s">
        <v>32</v>
      </c>
      <c r="AN291" t="str">
        <f>IF(D291&gt;=0,"1","0")</f>
        <v>0</v>
      </c>
      <c r="AO291" s="5" t="str">
        <f>IF(AX291&lt;&gt;"",G291/H291,"")</f>
        <v/>
      </c>
      <c r="AP291">
        <f>A291-1</f>
        <v>114</v>
      </c>
      <c r="AS291">
        <f>_xlfn.XLOOKUP(C291,'Company age'!$A$2:$A$15,'Company age'!$B$2:$B$15)</f>
        <v>10</v>
      </c>
      <c r="AU291" t="s">
        <v>64</v>
      </c>
      <c r="AW291" s="3">
        <f>BT291*(1+BV291)</f>
        <v>317.777785494</v>
      </c>
      <c r="BH291" s="2">
        <v>9.0277805329999996</v>
      </c>
      <c r="BI291" s="2">
        <v>22.22222519</v>
      </c>
      <c r="BJ291" s="2">
        <v>75.000007629999999</v>
      </c>
      <c r="BL291" t="s">
        <v>1255</v>
      </c>
      <c r="BM291" t="s">
        <v>1256</v>
      </c>
      <c r="BN291" t="s">
        <v>64</v>
      </c>
      <c r="BO291" t="s">
        <v>32</v>
      </c>
      <c r="BP291" t="s">
        <v>25</v>
      </c>
      <c r="BQ291" t="s">
        <v>1257</v>
      </c>
      <c r="BR291" t="s">
        <v>27</v>
      </c>
      <c r="BS291" s="4">
        <v>127.205</v>
      </c>
      <c r="BT291" s="4">
        <v>260</v>
      </c>
      <c r="BU291" s="5">
        <f t="shared" si="8"/>
        <v>9.0277805330000002E-2</v>
      </c>
      <c r="BV291" s="5">
        <f t="shared" si="8"/>
        <v>0.2222222519</v>
      </c>
      <c r="BW291" s="5">
        <f t="shared" si="8"/>
        <v>0.75000007629999998</v>
      </c>
      <c r="BX291" s="4">
        <v>266</v>
      </c>
      <c r="BY291" s="4">
        <v>15.407696720000001</v>
      </c>
      <c r="BZ291" s="4">
        <v>266</v>
      </c>
      <c r="CA291" s="4">
        <v>23.111699999999999</v>
      </c>
    </row>
    <row r="292" spans="1:79" x14ac:dyDescent="0.15">
      <c r="A292" s="107">
        <v>115</v>
      </c>
      <c r="B292" s="108">
        <v>42328</v>
      </c>
      <c r="C292" s="109">
        <v>2015</v>
      </c>
      <c r="D292" s="110">
        <f>_xlfn.XLOOKUP(AP292,'Sentiment index'!$E$2:$E$169,'Sentiment index'!$A$2:$A$169)</f>
        <v>-0.1384224</v>
      </c>
      <c r="E292" s="111">
        <v>7.4337765617141978</v>
      </c>
      <c r="F292" s="112">
        <f>(AW292-BT292)/BT292</f>
        <v>-7.1999998090000031E-2</v>
      </c>
      <c r="G292" s="113">
        <v>10</v>
      </c>
      <c r="H292" s="111">
        <v>27.873200000000001</v>
      </c>
      <c r="I292" s="114">
        <f>IF(AH292="NOK",AG292, IF(AH292="EUR", _xlfn.XLOOKUP(C292,'Exchange rates'!$A$3:$A$16,'Exchange rates'!$B$3:$B$16)*AG292,IF(AH292="SEK", _xlfn.XLOOKUP(C292,'Exchange rates'!$A$3:$A$16,'Exchange rates'!$C$3:$C$16)*Dataset!AG292,_xlfn.XLOOKUP(Dataset!C292,'Exchange rates'!$A$3:$A$16,'Exchange rates'!$D$3:$D$16)*Dataset!AG292)))</f>
        <v>34.783614999999998</v>
      </c>
      <c r="J292" s="115">
        <f t="shared" si="9"/>
        <v>-7.7999998090000036E-2</v>
      </c>
      <c r="K292" s="112">
        <f>IF(AU292="NORWAY",_xlfn.XLOOKUP(B292,'Oslo OBX Historical Data'!$A$2:$A$3477,'Oslo OBX Historical Data'!$G$2:$G$3477),IF(AU292="FINLAND",_xlfn.XLOOKUP(B292,'OMX Helsinki Historical Data'!$A$2:$A$3479,'OMX Helsinki Historical Data'!$G$2:$G$3479),IF(AU292="DENMARK",_xlfn.XLOOKUP(B292,'OMX Copenhagen All shares Histo'!$A$2:$A$3461,'OMX Copenhagen All shares Histo'!$G$2:$G$3461),_xlfn.XLOOKUP(Dataset!B292,'OMX Stockholm Historical Data'!$A$2:$A$3477,'OMX Stockholm Historical Data'!$G$2:$G$3477))))</f>
        <v>6.0000000000000001E-3</v>
      </c>
      <c r="L292" s="116">
        <v>1</v>
      </c>
      <c r="M292" s="116">
        <f>IF($AI292=M$1,1,0)</f>
        <v>0</v>
      </c>
      <c r="N292" s="116">
        <f>IF($AI292=N$1,1,0)</f>
        <v>1</v>
      </c>
      <c r="O292" s="116">
        <f>IF($AI292=O$1,1,0)</f>
        <v>0</v>
      </c>
      <c r="P292" s="116">
        <f>IF($AI292=P$1,1,0)</f>
        <v>0</v>
      </c>
      <c r="Q292" s="116">
        <f>IF($AI292=Q$1,1,0)</f>
        <v>0</v>
      </c>
      <c r="R292" s="116">
        <f>IF($AI292=R$1,1,0)</f>
        <v>0</v>
      </c>
      <c r="S292" s="116">
        <f>IF($AI292=S$1,1,0)</f>
        <v>0</v>
      </c>
      <c r="T292" s="39">
        <f>IF($AI292=T$1,1,0)</f>
        <v>0</v>
      </c>
      <c r="AG292" s="4">
        <v>29</v>
      </c>
      <c r="AH292" t="str">
        <f>IF(AU292="NORWAY","NOK",IF(AU292="FINLAND","EUR",IF(AU292="SWEDEN","SEK","DKK")))</f>
        <v>DKK</v>
      </c>
      <c r="AI292" t="s">
        <v>96</v>
      </c>
      <c r="AN292" t="str">
        <f>IF(D292&gt;=0,"1","0")</f>
        <v>0</v>
      </c>
      <c r="AO292" s="5">
        <f>IF(AX292&lt;&gt;"",G292/H292,"")</f>
        <v>0.35876756167214385</v>
      </c>
      <c r="AP292">
        <f>A292-1</f>
        <v>114</v>
      </c>
      <c r="AS292">
        <f>_xlfn.XLOOKUP(C292,'Company age'!$A$2:$A$15,'Company age'!$B$2:$B$15)</f>
        <v>10</v>
      </c>
      <c r="AU292" t="s">
        <v>23</v>
      </c>
      <c r="AW292" s="3">
        <f>BT292*(1+BV292)</f>
        <v>26.912000055389999</v>
      </c>
      <c r="AX292">
        <v>10</v>
      </c>
      <c r="BH292" s="2">
        <v>9.6000003809999992</v>
      </c>
      <c r="BI292" s="2">
        <v>-7.1999998090000004</v>
      </c>
      <c r="BJ292" s="2">
        <v>-16</v>
      </c>
      <c r="BL292" t="s">
        <v>1636</v>
      </c>
      <c r="BM292" t="s">
        <v>1637</v>
      </c>
      <c r="BN292" t="s">
        <v>23</v>
      </c>
      <c r="BO292" t="s">
        <v>96</v>
      </c>
      <c r="BP292" t="s">
        <v>25</v>
      </c>
      <c r="BQ292" t="s">
        <v>54</v>
      </c>
      <c r="BR292" t="s">
        <v>27</v>
      </c>
      <c r="BS292" s="4">
        <v>27.873200000000001</v>
      </c>
      <c r="BT292" s="4">
        <v>29</v>
      </c>
      <c r="BU292" s="5">
        <f t="shared" si="8"/>
        <v>9.6000003809999998E-2</v>
      </c>
      <c r="BV292" s="5">
        <f t="shared" si="8"/>
        <v>-7.1999998090000003E-2</v>
      </c>
      <c r="BW292" s="5">
        <f t="shared" si="8"/>
        <v>-0.16</v>
      </c>
      <c r="BX292" s="4">
        <v>19.5</v>
      </c>
      <c r="BY292" s="4">
        <v>-53.359546659999999</v>
      </c>
      <c r="BZ292" s="4">
        <v>19.5</v>
      </c>
      <c r="CA292" s="4">
        <v>1.98051</v>
      </c>
    </row>
    <row r="293" spans="1:79" x14ac:dyDescent="0.15">
      <c r="A293" s="107">
        <v>115</v>
      </c>
      <c r="B293" s="108">
        <v>42331</v>
      </c>
      <c r="C293" s="109">
        <v>2015</v>
      </c>
      <c r="D293" s="110">
        <f>_xlfn.XLOOKUP(AP293,'Sentiment index'!$E$2:$E$169,'Sentiment index'!$A$2:$A$169)</f>
        <v>-0.1384224</v>
      </c>
      <c r="E293" s="111">
        <v>8.2833144850520224</v>
      </c>
      <c r="F293" s="112">
        <f>(AW293-BT293)/BT293</f>
        <v>3.4782607559999928E-2</v>
      </c>
      <c r="G293" s="113">
        <v>1280.5403479092411</v>
      </c>
      <c r="H293" s="111">
        <v>19.923200000000001</v>
      </c>
      <c r="I293" s="114">
        <f>IF(AH293="NOK",AG293, IF(AH293="EUR", _xlfn.XLOOKUP(C293,'Exchange rates'!$A$3:$A$16,'Exchange rates'!$B$3:$B$16)*AG293,IF(AH293="SEK", _xlfn.XLOOKUP(C293,'Exchange rates'!$A$3:$A$16,'Exchange rates'!$C$3:$C$16)*Dataset!AG293,_xlfn.XLOOKUP(Dataset!C293,'Exchange rates'!$A$3:$A$16,'Exchange rates'!$D$3:$D$16)*Dataset!AG293)))</f>
        <v>7.1704425000000001</v>
      </c>
      <c r="J293" s="115">
        <f t="shared" si="9"/>
        <v>2.9682607559999928E-2</v>
      </c>
      <c r="K293" s="112">
        <f>IF(AU293="NORWAY",_xlfn.XLOOKUP(B293,'Oslo OBX Historical Data'!$A$2:$A$3477,'Oslo OBX Historical Data'!$G$2:$G$3477),IF(AU293="FINLAND",_xlfn.XLOOKUP(B293,'OMX Helsinki Historical Data'!$A$2:$A$3479,'OMX Helsinki Historical Data'!$G$2:$G$3479),IF(AU293="DENMARK",_xlfn.XLOOKUP(B293,'OMX Copenhagen All shares Histo'!$A$2:$A$3461,'OMX Copenhagen All shares Histo'!$G$2:$G$3461),_xlfn.XLOOKUP(Dataset!B293,'OMX Stockholm Historical Data'!$A$2:$A$3477,'OMX Stockholm Historical Data'!$G$2:$G$3477))))</f>
        <v>5.1000000000000004E-3</v>
      </c>
      <c r="L293" s="116">
        <v>1</v>
      </c>
      <c r="M293" s="116">
        <f>IF($AI293=M$1,1,0)</f>
        <v>0</v>
      </c>
      <c r="N293" s="116">
        <f>IF($AI293=N$1,1,0)</f>
        <v>0</v>
      </c>
      <c r="O293" s="116">
        <f>IF($AI293=O$1,1,0)</f>
        <v>0</v>
      </c>
      <c r="P293" s="116">
        <f>IF($AI293=P$1,1,0)</f>
        <v>0</v>
      </c>
      <c r="Q293" s="116">
        <f>IF($AI293=Q$1,1,0)</f>
        <v>1</v>
      </c>
      <c r="R293" s="116">
        <f>IF($AI293=R$1,1,0)</f>
        <v>0</v>
      </c>
      <c r="S293" s="116">
        <f>IF($AI293=S$1,1,0)</f>
        <v>0</v>
      </c>
      <c r="T293" s="39">
        <f>IF($AI293=T$1,1,0)</f>
        <v>0</v>
      </c>
      <c r="AG293" s="4">
        <v>7.5</v>
      </c>
      <c r="AH293" t="str">
        <f>IF(AU293="NORWAY","NOK",IF(AU293="FINLAND","EUR",IF(AU293="SWEDEN","SEK","DKK")))</f>
        <v>SEK</v>
      </c>
      <c r="AI293" t="s">
        <v>32</v>
      </c>
      <c r="AN293" t="str">
        <f>IF(D293&gt;=0,"1","0")</f>
        <v>0</v>
      </c>
      <c r="AO293" s="5" t="str">
        <f>IF(AX293&lt;&gt;"",G293/H293,"")</f>
        <v/>
      </c>
      <c r="AP293">
        <f>A293-1</f>
        <v>114</v>
      </c>
      <c r="AS293">
        <f>_xlfn.XLOOKUP(C293,'Company age'!$A$2:$A$15,'Company age'!$B$2:$B$15)</f>
        <v>10</v>
      </c>
      <c r="AU293" t="s">
        <v>80</v>
      </c>
      <c r="AW293" s="3">
        <f>BT293*(1+BV293)</f>
        <v>7.7608695566999994</v>
      </c>
      <c r="BH293" s="2">
        <v>6.0869565010000004</v>
      </c>
      <c r="BI293" s="2">
        <v>3.4782607560000001</v>
      </c>
      <c r="BJ293" s="2">
        <v>0.4347825944</v>
      </c>
      <c r="BL293" t="s">
        <v>1766</v>
      </c>
      <c r="BM293" t="s">
        <v>1767</v>
      </c>
      <c r="BN293" t="s">
        <v>80</v>
      </c>
      <c r="BO293" t="s">
        <v>32</v>
      </c>
      <c r="BP293" t="s">
        <v>25</v>
      </c>
      <c r="BQ293" t="s">
        <v>1066</v>
      </c>
      <c r="BR293" t="s">
        <v>27</v>
      </c>
      <c r="BS293" s="4">
        <v>19.923200000000001</v>
      </c>
      <c r="BT293" s="4">
        <v>7.5</v>
      </c>
      <c r="BU293" s="5">
        <f t="shared" si="8"/>
        <v>6.0869565010000001E-2</v>
      </c>
      <c r="BV293" s="5">
        <f t="shared" si="8"/>
        <v>3.4782607559999998E-2</v>
      </c>
      <c r="BW293" s="5">
        <f t="shared" si="8"/>
        <v>4.3478259440000002E-3</v>
      </c>
      <c r="BX293" s="4"/>
      <c r="BY293" s="4"/>
      <c r="BZ293" s="4"/>
      <c r="CA293" s="4">
        <v>12.666700000000001</v>
      </c>
    </row>
    <row r="294" spans="1:79" x14ac:dyDescent="0.15">
      <c r="A294" s="107">
        <v>115</v>
      </c>
      <c r="B294" s="108">
        <v>42333</v>
      </c>
      <c r="C294" s="109">
        <v>2015</v>
      </c>
      <c r="D294" s="110">
        <f>_xlfn.XLOOKUP(AP294,'Sentiment index'!$E$2:$E$169,'Sentiment index'!$A$2:$A$169)</f>
        <v>-0.1384224</v>
      </c>
      <c r="E294" s="111">
        <v>11.435433960960962</v>
      </c>
      <c r="F294" s="112">
        <f>(AW294-BT294)/BT294</f>
        <v>5.2777776719999871E-2</v>
      </c>
      <c r="G294" s="113">
        <v>9095</v>
      </c>
      <c r="H294" s="111">
        <v>5375.39</v>
      </c>
      <c r="I294" s="114">
        <f>IF(AH294="NOK",AG294, IF(AH294="EUR", _xlfn.XLOOKUP(C294,'Exchange rates'!$A$3:$A$16,'Exchange rates'!$B$3:$B$16)*AG294,IF(AH294="SEK", _xlfn.XLOOKUP(C294,'Exchange rates'!$A$3:$A$16,'Exchange rates'!$C$3:$C$16)*Dataset!AG294,_xlfn.XLOOKUP(Dataset!C294,'Exchange rates'!$A$3:$A$16,'Exchange rates'!$D$3:$D$16)*Dataset!AG294)))</f>
        <v>45.890832000000003</v>
      </c>
      <c r="J294" s="115">
        <f t="shared" si="9"/>
        <v>6.947777671999987E-2</v>
      </c>
      <c r="K294" s="112">
        <f>IF(AU294="NORWAY",_xlfn.XLOOKUP(B294,'Oslo OBX Historical Data'!$A$2:$A$3477,'Oslo OBX Historical Data'!$G$2:$G$3477),IF(AU294="FINLAND",_xlfn.XLOOKUP(B294,'OMX Helsinki Historical Data'!$A$2:$A$3479,'OMX Helsinki Historical Data'!$G$2:$G$3479),IF(AU294="DENMARK",_xlfn.XLOOKUP(B294,'OMX Copenhagen All shares Histo'!$A$2:$A$3461,'OMX Copenhagen All shares Histo'!$G$2:$G$3461),_xlfn.XLOOKUP(Dataset!B294,'OMX Stockholm Historical Data'!$A$2:$A$3477,'OMX Stockholm Historical Data'!$G$2:$G$3477))))</f>
        <v>-1.67E-2</v>
      </c>
      <c r="L294" s="116">
        <v>1</v>
      </c>
      <c r="M294" s="116">
        <f>IF($AI294=M$1,1,0)</f>
        <v>0</v>
      </c>
      <c r="N294" s="116">
        <f>IF($AI294=N$1,1,0)</f>
        <v>0</v>
      </c>
      <c r="O294" s="116">
        <f>IF($AI294=O$1,1,0)</f>
        <v>0</v>
      </c>
      <c r="P294" s="116">
        <f>IF($AI294=P$1,1,0)</f>
        <v>1</v>
      </c>
      <c r="Q294" s="116">
        <f>IF($AI294=Q$1,1,0)</f>
        <v>0</v>
      </c>
      <c r="R294" s="116">
        <f>IF($AI294=R$1,1,0)</f>
        <v>0</v>
      </c>
      <c r="S294" s="116">
        <f>IF($AI294=S$1,1,0)</f>
        <v>0</v>
      </c>
      <c r="T294" s="39">
        <f>IF($AI294=T$1,1,0)</f>
        <v>0</v>
      </c>
      <c r="AG294" s="4">
        <v>48</v>
      </c>
      <c r="AH294" t="str">
        <f>IF(AU294="NORWAY","NOK",IF(AU294="FINLAND","EUR",IF(AU294="SWEDEN","SEK","DKK")))</f>
        <v>SEK</v>
      </c>
      <c r="AI294" t="s">
        <v>38</v>
      </c>
      <c r="AN294" t="str">
        <f>IF(D294&gt;=0,"1","0")</f>
        <v>0</v>
      </c>
      <c r="AO294" s="5">
        <f>IF(AX294&lt;&gt;"",G294/H294,"")</f>
        <v>1.6919702570418145</v>
      </c>
      <c r="AP294">
        <f>A294-1</f>
        <v>114</v>
      </c>
      <c r="AS294">
        <f>_xlfn.XLOOKUP(C294,'Company age'!$A$2:$A$15,'Company age'!$B$2:$B$15)</f>
        <v>10</v>
      </c>
      <c r="AU294" t="s">
        <v>80</v>
      </c>
      <c r="AW294" s="3">
        <f>BT294*(1+BV294)</f>
        <v>50.533333282559994</v>
      </c>
      <c r="AX294">
        <v>9095</v>
      </c>
      <c r="BH294" s="2">
        <v>5.5555553440000001</v>
      </c>
      <c r="BI294" s="2">
        <v>5.277777672</v>
      </c>
      <c r="BJ294" s="2">
        <v>0.55555558199999999</v>
      </c>
      <c r="BL294" t="s">
        <v>124</v>
      </c>
      <c r="BM294" t="s">
        <v>125</v>
      </c>
      <c r="BN294" t="s">
        <v>80</v>
      </c>
      <c r="BO294" t="s">
        <v>38</v>
      </c>
      <c r="BP294" t="s">
        <v>25</v>
      </c>
      <c r="BQ294" t="s">
        <v>126</v>
      </c>
      <c r="BR294" t="s">
        <v>27</v>
      </c>
      <c r="BS294" s="4">
        <v>5375.39</v>
      </c>
      <c r="BT294" s="4">
        <v>48</v>
      </c>
      <c r="BU294" s="5">
        <f t="shared" si="8"/>
        <v>5.5555553440000002E-2</v>
      </c>
      <c r="BV294" s="5">
        <f t="shared" si="8"/>
        <v>5.2777776720000003E-2</v>
      </c>
      <c r="BW294" s="5">
        <f t="shared" si="8"/>
        <v>5.5555558199999995E-3</v>
      </c>
      <c r="BX294" s="4">
        <v>107.2</v>
      </c>
      <c r="BY294" s="4">
        <v>143.02082820000001</v>
      </c>
      <c r="BZ294" s="4">
        <v>107.95</v>
      </c>
      <c r="CA294" s="4">
        <v>306.976</v>
      </c>
    </row>
    <row r="295" spans="1:79" x14ac:dyDescent="0.15">
      <c r="A295" s="107">
        <v>115</v>
      </c>
      <c r="B295" s="108">
        <v>42338</v>
      </c>
      <c r="C295" s="109">
        <v>2015</v>
      </c>
      <c r="D295" s="110">
        <f>_xlfn.XLOOKUP(AP295,'Sentiment index'!$E$2:$E$169,'Sentiment index'!$A$2:$A$169)</f>
        <v>-0.1384224</v>
      </c>
      <c r="E295" s="111">
        <v>10.680170844961621</v>
      </c>
      <c r="F295" s="112">
        <f>(AW295-BT295)/BT295</f>
        <v>4.4333333970000124E-2</v>
      </c>
      <c r="G295" s="113">
        <v>19303</v>
      </c>
      <c r="H295" s="111">
        <v>4725.42</v>
      </c>
      <c r="I295" s="114">
        <f>IF(AH295="NOK",AG295, IF(AH295="EUR", _xlfn.XLOOKUP(C295,'Exchange rates'!$A$3:$A$16,'Exchange rates'!$B$3:$B$16)*AG295,IF(AH295="SEK", _xlfn.XLOOKUP(C295,'Exchange rates'!$A$3:$A$16,'Exchange rates'!$C$3:$C$16)*Dataset!AG295,_xlfn.XLOOKUP(Dataset!C295,'Exchange rates'!$A$3:$A$16,'Exchange rates'!$D$3:$D$16)*Dataset!AG295)))</f>
        <v>47.802950000000003</v>
      </c>
      <c r="J295" s="115">
        <f t="shared" si="9"/>
        <v>4.2933333970000126E-2</v>
      </c>
      <c r="K295" s="112">
        <f>IF(AU295="NORWAY",_xlfn.XLOOKUP(B295,'Oslo OBX Historical Data'!$A$2:$A$3477,'Oslo OBX Historical Data'!$G$2:$G$3477),IF(AU295="FINLAND",_xlfn.XLOOKUP(B295,'OMX Helsinki Historical Data'!$A$2:$A$3479,'OMX Helsinki Historical Data'!$G$2:$G$3479),IF(AU295="DENMARK",_xlfn.XLOOKUP(B295,'OMX Copenhagen All shares Histo'!$A$2:$A$3461,'OMX Copenhagen All shares Histo'!$G$2:$G$3461),_xlfn.XLOOKUP(Dataset!B295,'OMX Stockholm Historical Data'!$A$2:$A$3477,'OMX Stockholm Historical Data'!$G$2:$G$3477))))</f>
        <v>1.4E-3</v>
      </c>
      <c r="L295" s="116">
        <v>1</v>
      </c>
      <c r="M295" s="116">
        <f>IF($AI295=M$1,1,0)</f>
        <v>0</v>
      </c>
      <c r="N295" s="116">
        <f>IF($AI295=N$1,1,0)</f>
        <v>0</v>
      </c>
      <c r="O295" s="116">
        <f>IF($AI295=O$1,1,0)</f>
        <v>0</v>
      </c>
      <c r="P295" s="116">
        <f>IF($AI295=P$1,1,0)</f>
        <v>0</v>
      </c>
      <c r="Q295" s="116">
        <f>IF($AI295=Q$1,1,0)</f>
        <v>1</v>
      </c>
      <c r="R295" s="116">
        <f>IF($AI295=R$1,1,0)</f>
        <v>0</v>
      </c>
      <c r="S295" s="116">
        <f>IF($AI295=S$1,1,0)</f>
        <v>0</v>
      </c>
      <c r="T295" s="39">
        <f>IF($AI295=T$1,1,0)</f>
        <v>0</v>
      </c>
      <c r="AG295" s="4">
        <v>50</v>
      </c>
      <c r="AH295" t="str">
        <f>IF(AU295="NORWAY","NOK",IF(AU295="FINLAND","EUR",IF(AU295="SWEDEN","SEK","DKK")))</f>
        <v>SEK</v>
      </c>
      <c r="AI295" t="s">
        <v>32</v>
      </c>
      <c r="AN295" t="str">
        <f>IF(D295&gt;=0,"1","0")</f>
        <v>0</v>
      </c>
      <c r="AO295" s="5">
        <f>IF(AX295&lt;&gt;"",G295/H295,"")</f>
        <v>4.0849279005887302</v>
      </c>
      <c r="AP295">
        <f>A295-1</f>
        <v>114</v>
      </c>
      <c r="AS295">
        <f>_xlfn.XLOOKUP(C295,'Company age'!$A$2:$A$15,'Company age'!$B$2:$B$15)</f>
        <v>10</v>
      </c>
      <c r="AU295" t="s">
        <v>80</v>
      </c>
      <c r="AW295" s="3">
        <f>BT295*(1+BV295)</f>
        <v>52.216666698500006</v>
      </c>
      <c r="AX295">
        <v>19303</v>
      </c>
      <c r="BH295" s="2">
        <v>0.1111111119</v>
      </c>
      <c r="BI295" s="2">
        <v>4.4333333970000002</v>
      </c>
      <c r="BJ295" s="2">
        <v>0.66666668650000005</v>
      </c>
      <c r="BL295" t="s">
        <v>163</v>
      </c>
      <c r="BM295" t="s">
        <v>164</v>
      </c>
      <c r="BN295" t="s">
        <v>80</v>
      </c>
      <c r="BO295" t="s">
        <v>32</v>
      </c>
      <c r="BP295" t="s">
        <v>25</v>
      </c>
      <c r="BQ295" t="s">
        <v>165</v>
      </c>
      <c r="BR295" t="s">
        <v>27</v>
      </c>
      <c r="BS295" s="4">
        <v>4725.42</v>
      </c>
      <c r="BT295" s="4">
        <v>50</v>
      </c>
      <c r="BU295" s="5">
        <f t="shared" si="8"/>
        <v>1.1111111190000001E-3</v>
      </c>
      <c r="BV295" s="5">
        <f t="shared" si="8"/>
        <v>4.433333397E-2</v>
      </c>
      <c r="BW295" s="5">
        <f t="shared" si="8"/>
        <v>6.6666668650000004E-3</v>
      </c>
      <c r="BX295" s="4">
        <v>34.06</v>
      </c>
      <c r="BY295" s="4">
        <v>-27.440000529999999</v>
      </c>
      <c r="BZ295" s="4">
        <v>34.46</v>
      </c>
      <c r="CA295" s="4">
        <v>160</v>
      </c>
    </row>
    <row r="296" spans="1:79" x14ac:dyDescent="0.15">
      <c r="A296" s="107">
        <v>116</v>
      </c>
      <c r="B296" s="108">
        <v>42339</v>
      </c>
      <c r="C296" s="109">
        <v>2015</v>
      </c>
      <c r="D296" s="110">
        <f>_xlfn.XLOOKUP(AP296,'Sentiment index'!$E$2:$E$169,'Sentiment index'!$A$2:$A$169)</f>
        <v>-2.9332E-3</v>
      </c>
      <c r="E296" s="111">
        <v>11.596361900230571</v>
      </c>
      <c r="F296" s="112">
        <f>(AW296-BT296)/BT296</f>
        <v>-4.6511626240000069E-2</v>
      </c>
      <c r="G296" s="113">
        <v>68</v>
      </c>
      <c r="H296" s="111">
        <v>59.771599999999999</v>
      </c>
      <c r="I296" s="114">
        <f>IF(AH296="NOK",AG296, IF(AH296="EUR", _xlfn.XLOOKUP(C296,'Exchange rates'!$A$3:$A$16,'Exchange rates'!$B$3:$B$16)*AG296,IF(AH296="SEK", _xlfn.XLOOKUP(C296,'Exchange rates'!$A$3:$A$16,'Exchange rates'!$C$3:$C$16)*Dataset!AG296,_xlfn.XLOOKUP(Dataset!C296,'Exchange rates'!$A$3:$A$16,'Exchange rates'!$D$3:$D$16)*Dataset!AG296)))</f>
        <v>17.687091500000001</v>
      </c>
      <c r="J296" s="115">
        <f t="shared" si="9"/>
        <v>-5.7311626240000066E-2</v>
      </c>
      <c r="K296" s="112">
        <f>IF(AU296="NORWAY",_xlfn.XLOOKUP(B296,'Oslo OBX Historical Data'!$A$2:$A$3477,'Oslo OBX Historical Data'!$G$2:$G$3477),IF(AU296="FINLAND",_xlfn.XLOOKUP(B296,'OMX Helsinki Historical Data'!$A$2:$A$3479,'OMX Helsinki Historical Data'!$G$2:$G$3479),IF(AU296="DENMARK",_xlfn.XLOOKUP(B296,'OMX Copenhagen All shares Histo'!$A$2:$A$3461,'OMX Copenhagen All shares Histo'!$G$2:$G$3461),_xlfn.XLOOKUP(Dataset!B296,'OMX Stockholm Historical Data'!$A$2:$A$3477,'OMX Stockholm Historical Data'!$G$2:$G$3477))))</f>
        <v>1.0800000000000001E-2</v>
      </c>
      <c r="L296" s="116">
        <v>1</v>
      </c>
      <c r="M296" s="116">
        <f>IF($AI296=M$1,1,0)</f>
        <v>0</v>
      </c>
      <c r="N296" s="116">
        <f>IF($AI296=N$1,1,0)</f>
        <v>0</v>
      </c>
      <c r="O296" s="116">
        <f>IF($AI296=O$1,1,0)</f>
        <v>0</v>
      </c>
      <c r="P296" s="116">
        <f>IF($AI296=P$1,1,0)</f>
        <v>0</v>
      </c>
      <c r="Q296" s="116">
        <f>IF($AI296=Q$1,1,0)</f>
        <v>1</v>
      </c>
      <c r="R296" s="116">
        <f>IF($AI296=R$1,1,0)</f>
        <v>0</v>
      </c>
      <c r="S296" s="116">
        <f>IF($AI296=S$1,1,0)</f>
        <v>0</v>
      </c>
      <c r="T296" s="39">
        <f>IF($AI296=T$1,1,0)</f>
        <v>0</v>
      </c>
      <c r="AG296" s="4">
        <v>18.5</v>
      </c>
      <c r="AH296" t="str">
        <f>IF(AU296="NORWAY","NOK",IF(AU296="FINLAND","EUR",IF(AU296="SWEDEN","SEK","DKK")))</f>
        <v>SEK</v>
      </c>
      <c r="AI296" t="s">
        <v>32</v>
      </c>
      <c r="AN296" t="str">
        <f>IF(D296&gt;=0,"1","0")</f>
        <v>0</v>
      </c>
      <c r="AO296" s="5">
        <f>IF(AX296&lt;&gt;"",G296/H296,"")</f>
        <v>1.1376640411165169</v>
      </c>
      <c r="AP296">
        <f>A296-1</f>
        <v>115</v>
      </c>
      <c r="AS296">
        <f>_xlfn.XLOOKUP(C296,'Company age'!$A$2:$A$15,'Company age'!$B$2:$B$15)</f>
        <v>10</v>
      </c>
      <c r="AU296" t="s">
        <v>80</v>
      </c>
      <c r="AW296" s="3">
        <f>BT296*(1+BV296)</f>
        <v>17.639534914559999</v>
      </c>
      <c r="AX296">
        <v>68</v>
      </c>
      <c r="BH296" s="2">
        <v>0.69767439369999995</v>
      </c>
      <c r="BI296" s="2">
        <v>-4.6511626240000004</v>
      </c>
      <c r="BJ296" s="2">
        <v>-7.674418449</v>
      </c>
      <c r="BL296" t="s">
        <v>1450</v>
      </c>
      <c r="BM296" t="s">
        <v>1451</v>
      </c>
      <c r="BN296" t="s">
        <v>80</v>
      </c>
      <c r="BO296" t="s">
        <v>32</v>
      </c>
      <c r="BP296" t="s">
        <v>25</v>
      </c>
      <c r="BQ296" t="s">
        <v>247</v>
      </c>
      <c r="BR296" t="s">
        <v>27</v>
      </c>
      <c r="BS296" s="4">
        <v>59.771599999999999</v>
      </c>
      <c r="BT296" s="4">
        <v>18.5</v>
      </c>
      <c r="BU296" s="5">
        <f t="shared" si="8"/>
        <v>6.9767439369999998E-3</v>
      </c>
      <c r="BV296" s="5">
        <f t="shared" si="8"/>
        <v>-4.6511626240000006E-2</v>
      </c>
      <c r="BW296" s="5">
        <f t="shared" si="8"/>
        <v>-7.6744184490000006E-2</v>
      </c>
      <c r="BX296" s="4">
        <v>56.5</v>
      </c>
      <c r="BY296" s="4">
        <v>276.2794189</v>
      </c>
      <c r="BZ296" s="4">
        <v>57.35</v>
      </c>
      <c r="CA296" s="4">
        <v>14.2912</v>
      </c>
    </row>
    <row r="297" spans="1:79" x14ac:dyDescent="0.15">
      <c r="A297" s="107">
        <v>116</v>
      </c>
      <c r="B297" s="108">
        <v>42340</v>
      </c>
      <c r="C297" s="109">
        <v>2015</v>
      </c>
      <c r="D297" s="110">
        <f>_xlfn.XLOOKUP(AP297,'Sentiment index'!$E$2:$E$169,'Sentiment index'!$A$2:$A$169)</f>
        <v>-2.9332E-3</v>
      </c>
      <c r="E297" s="111">
        <v>12.020970867722994</v>
      </c>
      <c r="F297" s="112">
        <f>(AW297-BT297)/BT297</f>
        <v>-0.10454545020000004</v>
      </c>
      <c r="G297" s="113">
        <v>6040</v>
      </c>
      <c r="H297" s="111">
        <v>3041.72</v>
      </c>
      <c r="I297" s="114">
        <f>IF(AH297="NOK",AG297, IF(AH297="EUR", _xlfn.XLOOKUP(C297,'Exchange rates'!$A$3:$A$16,'Exchange rates'!$B$3:$B$16)*AG297,IF(AH297="SEK", _xlfn.XLOOKUP(C297,'Exchange rates'!$A$3:$A$16,'Exchange rates'!$C$3:$C$16)*Dataset!AG297,_xlfn.XLOOKUP(Dataset!C297,'Exchange rates'!$A$3:$A$16,'Exchange rates'!$D$3:$D$16)*Dataset!AG297)))</f>
        <v>64.055953000000002</v>
      </c>
      <c r="J297" s="115">
        <f t="shared" si="9"/>
        <v>-0.10384545020000004</v>
      </c>
      <c r="K297" s="112">
        <f>IF(AU297="NORWAY",_xlfn.XLOOKUP(B297,'Oslo OBX Historical Data'!$A$2:$A$3477,'Oslo OBX Historical Data'!$G$2:$G$3477),IF(AU297="FINLAND",_xlfn.XLOOKUP(B297,'OMX Helsinki Historical Data'!$A$2:$A$3479,'OMX Helsinki Historical Data'!$G$2:$G$3479),IF(AU297="DENMARK",_xlfn.XLOOKUP(B297,'OMX Copenhagen All shares Histo'!$A$2:$A$3461,'OMX Copenhagen All shares Histo'!$G$2:$G$3461),_xlfn.XLOOKUP(Dataset!B297,'OMX Stockholm Historical Data'!$A$2:$A$3477,'OMX Stockholm Historical Data'!$G$2:$G$3477))))</f>
        <v>-6.9999999999999999E-4</v>
      </c>
      <c r="L297" s="116">
        <v>1</v>
      </c>
      <c r="M297" s="116">
        <f>IF($AI297=M$1,1,0)</f>
        <v>0</v>
      </c>
      <c r="N297" s="116">
        <f>IF($AI297=N$1,1,0)</f>
        <v>0</v>
      </c>
      <c r="O297" s="116">
        <f>IF($AI297=O$1,1,0)</f>
        <v>0</v>
      </c>
      <c r="P297" s="116">
        <f>IF($AI297=P$1,1,0)</f>
        <v>1</v>
      </c>
      <c r="Q297" s="116">
        <f>IF($AI297=Q$1,1,0)</f>
        <v>0</v>
      </c>
      <c r="R297" s="116">
        <f>IF($AI297=R$1,1,0)</f>
        <v>0</v>
      </c>
      <c r="S297" s="116">
        <f>IF($AI297=S$1,1,0)</f>
        <v>0</v>
      </c>
      <c r="T297" s="39">
        <f>IF($AI297=T$1,1,0)</f>
        <v>0</v>
      </c>
      <c r="AG297" s="4">
        <v>67</v>
      </c>
      <c r="AH297" t="str">
        <f>IF(AU297="NORWAY","NOK",IF(AU297="FINLAND","EUR",IF(AU297="SWEDEN","SEK","DKK")))</f>
        <v>SEK</v>
      </c>
      <c r="AI297" t="s">
        <v>38</v>
      </c>
      <c r="AN297" t="str">
        <f>IF(D297&gt;=0,"1","0")</f>
        <v>0</v>
      </c>
      <c r="AO297" s="5">
        <f>IF(AX297&lt;&gt;"",G297/H297,"")</f>
        <v>1.9857186065778574</v>
      </c>
      <c r="AP297">
        <f>A297-1</f>
        <v>115</v>
      </c>
      <c r="AS297">
        <f>_xlfn.XLOOKUP(C297,'Company age'!$A$2:$A$15,'Company age'!$B$2:$B$15)</f>
        <v>10</v>
      </c>
      <c r="AU297" t="s">
        <v>80</v>
      </c>
      <c r="AW297" s="3">
        <f>BT297*(1+BV297)</f>
        <v>59.995454836599997</v>
      </c>
      <c r="AX297">
        <v>6040</v>
      </c>
      <c r="BH297" s="2">
        <v>-9.0909090040000002</v>
      </c>
      <c r="BI297" s="2">
        <v>-10.454545019999999</v>
      </c>
      <c r="BJ297" s="2">
        <v>-5.4545454979999999</v>
      </c>
      <c r="BL297" t="s">
        <v>262</v>
      </c>
      <c r="BM297" t="s">
        <v>263</v>
      </c>
      <c r="BN297" t="s">
        <v>80</v>
      </c>
      <c r="BO297" t="s">
        <v>38</v>
      </c>
      <c r="BP297" t="s">
        <v>25</v>
      </c>
      <c r="BQ297" t="s">
        <v>65</v>
      </c>
      <c r="BR297" t="s">
        <v>27</v>
      </c>
      <c r="BS297" s="4">
        <v>3041.72</v>
      </c>
      <c r="BT297" s="4">
        <v>67</v>
      </c>
      <c r="BU297" s="5">
        <f t="shared" si="8"/>
        <v>-9.0909090040000001E-2</v>
      </c>
      <c r="BV297" s="5">
        <f t="shared" si="8"/>
        <v>-0.1045454502</v>
      </c>
      <c r="BW297" s="5">
        <f t="shared" si="8"/>
        <v>-5.4545454979999998E-2</v>
      </c>
      <c r="BX297" s="4">
        <v>37.15</v>
      </c>
      <c r="BY297" s="4">
        <v>-20.642395019999999</v>
      </c>
      <c r="BZ297" s="4">
        <v>38.520000000000003</v>
      </c>
      <c r="CA297" s="4">
        <v>103.333</v>
      </c>
    </row>
    <row r="298" spans="1:79" x14ac:dyDescent="0.15">
      <c r="A298" s="107">
        <v>116</v>
      </c>
      <c r="B298" s="108">
        <v>42341</v>
      </c>
      <c r="C298" s="109">
        <v>2015</v>
      </c>
      <c r="D298" s="110">
        <f>_xlfn.XLOOKUP(AP298,'Sentiment index'!$E$2:$E$169,'Sentiment index'!$A$2:$A$169)</f>
        <v>-2.9332E-3</v>
      </c>
      <c r="E298" s="111">
        <v>4.8022447385341422</v>
      </c>
      <c r="F298" s="112">
        <f>(AW298-BT298)/BT298</f>
        <v>0</v>
      </c>
      <c r="G298" s="113">
        <v>134</v>
      </c>
      <c r="H298" s="111">
        <v>630.59500000000003</v>
      </c>
      <c r="I298" s="114">
        <f>IF(AH298="NOK",AG298, IF(AH298="EUR", _xlfn.XLOOKUP(C298,'Exchange rates'!$A$3:$A$16,'Exchange rates'!$B$3:$B$16)*AG298,IF(AH298="SEK", _xlfn.XLOOKUP(C298,'Exchange rates'!$A$3:$A$16,'Exchange rates'!$C$3:$C$16)*Dataset!AG298,_xlfn.XLOOKUP(Dataset!C298,'Exchange rates'!$A$3:$A$16,'Exchange rates'!$D$3:$D$16)*Dataset!AG298)))</f>
        <v>54.495362999999998</v>
      </c>
      <c r="J298" s="115">
        <f t="shared" si="9"/>
        <v>-4.1000000000000003E-3</v>
      </c>
      <c r="K298" s="112">
        <f>IF(AU298="NORWAY",_xlfn.XLOOKUP(B298,'Oslo OBX Historical Data'!$A$2:$A$3477,'Oslo OBX Historical Data'!$G$2:$G$3477),IF(AU298="FINLAND",_xlfn.XLOOKUP(B298,'OMX Helsinki Historical Data'!$A$2:$A$3479,'OMX Helsinki Historical Data'!$G$2:$G$3479),IF(AU298="DENMARK",_xlfn.XLOOKUP(B298,'OMX Copenhagen All shares Histo'!$A$2:$A$3461,'OMX Copenhagen All shares Histo'!$G$2:$G$3461),_xlfn.XLOOKUP(Dataset!B298,'OMX Stockholm Historical Data'!$A$2:$A$3477,'OMX Stockholm Historical Data'!$G$2:$G$3477))))</f>
        <v>4.1000000000000003E-3</v>
      </c>
      <c r="L298" s="116">
        <v>1</v>
      </c>
      <c r="M298" s="116">
        <f>IF($AI298=M$1,1,0)</f>
        <v>0</v>
      </c>
      <c r="N298" s="116">
        <f>IF($AI298=N$1,1,0)</f>
        <v>0</v>
      </c>
      <c r="O298" s="116">
        <f>IF($AI298=O$1,1,0)</f>
        <v>0</v>
      </c>
      <c r="P298" s="116">
        <f>IF($AI298=P$1,1,0)</f>
        <v>0</v>
      </c>
      <c r="Q298" s="116">
        <f>IF($AI298=Q$1,1,0)</f>
        <v>1</v>
      </c>
      <c r="R298" s="116">
        <f>IF($AI298=R$1,1,0)</f>
        <v>0</v>
      </c>
      <c r="S298" s="116">
        <f>IF($AI298=S$1,1,0)</f>
        <v>0</v>
      </c>
      <c r="T298" s="39">
        <f>IF($AI298=T$1,1,0)</f>
        <v>0</v>
      </c>
      <c r="AG298" s="4">
        <v>57</v>
      </c>
      <c r="AH298" t="str">
        <f>IF(AU298="NORWAY","NOK",IF(AU298="FINLAND","EUR",IF(AU298="SWEDEN","SEK","DKK")))</f>
        <v>SEK</v>
      </c>
      <c r="AI298" t="s">
        <v>32</v>
      </c>
      <c r="AN298" t="str">
        <f>IF(D298&gt;=0,"1","0")</f>
        <v>0</v>
      </c>
      <c r="AO298" s="5">
        <f>IF(AX298&lt;&gt;"",G298/H298,"")</f>
        <v>0.21249772040691728</v>
      </c>
      <c r="AP298">
        <f>A298-1</f>
        <v>115</v>
      </c>
      <c r="AS298">
        <f>_xlfn.XLOOKUP(C298,'Company age'!$A$2:$A$15,'Company age'!$B$2:$B$15)</f>
        <v>10</v>
      </c>
      <c r="AU298" t="s">
        <v>80</v>
      </c>
      <c r="AW298" s="3">
        <f>BT298*(1+BV298)</f>
        <v>57</v>
      </c>
      <c r="AX298">
        <v>134</v>
      </c>
      <c r="BH298" s="2">
        <v>2.0618555550000002</v>
      </c>
      <c r="BI298" s="2">
        <v>0</v>
      </c>
      <c r="BJ298" s="2">
        <v>1.6494845149999999</v>
      </c>
      <c r="BL298" t="s">
        <v>767</v>
      </c>
      <c r="BM298" t="s">
        <v>768</v>
      </c>
      <c r="BN298" t="s">
        <v>80</v>
      </c>
      <c r="BO298" t="s">
        <v>32</v>
      </c>
      <c r="BP298" t="s">
        <v>25</v>
      </c>
      <c r="BQ298" t="s">
        <v>606</v>
      </c>
      <c r="BR298" t="s">
        <v>27</v>
      </c>
      <c r="BS298" s="4">
        <v>630.59500000000003</v>
      </c>
      <c r="BT298" s="4">
        <v>57</v>
      </c>
      <c r="BU298" s="5">
        <f t="shared" si="8"/>
        <v>2.0618555550000001E-2</v>
      </c>
      <c r="BV298" s="5">
        <f t="shared" si="8"/>
        <v>0</v>
      </c>
      <c r="BW298" s="5">
        <f t="shared" si="8"/>
        <v>1.649484515E-2</v>
      </c>
      <c r="BX298" s="4">
        <v>132.6</v>
      </c>
      <c r="BY298" s="4">
        <v>164.05574039999999</v>
      </c>
      <c r="BZ298" s="4">
        <v>132.6</v>
      </c>
      <c r="CA298" s="4">
        <v>0</v>
      </c>
    </row>
    <row r="299" spans="1:79" x14ac:dyDescent="0.15">
      <c r="A299" s="107">
        <v>116</v>
      </c>
      <c r="B299" s="108">
        <v>42345</v>
      </c>
      <c r="C299" s="109">
        <v>2015</v>
      </c>
      <c r="D299" s="110">
        <f>_xlfn.XLOOKUP(AP299,'Sentiment index'!$E$2:$E$169,'Sentiment index'!$A$2:$A$169)</f>
        <v>-2.9332E-3</v>
      </c>
      <c r="E299" s="111">
        <v>12.772528098986866</v>
      </c>
      <c r="F299" s="112">
        <f>(AW299-BT299)/BT299</f>
        <v>-0.31860467910000001</v>
      </c>
      <c r="G299" s="113">
        <v>10</v>
      </c>
      <c r="H299" s="111">
        <v>24.422000000000001</v>
      </c>
      <c r="I299" s="114">
        <f>IF(AH299="NOK",AG299, IF(AH299="EUR", _xlfn.XLOOKUP(C299,'Exchange rates'!$A$3:$A$16,'Exchange rates'!$B$3:$B$16)*AG299,IF(AH299="SEK", _xlfn.XLOOKUP(C299,'Exchange rates'!$A$3:$A$16,'Exchange rates'!$C$3:$C$16)*Dataset!AG299,_xlfn.XLOOKUP(Dataset!C299,'Exchange rates'!$A$3:$A$16,'Exchange rates'!$D$3:$D$16)*Dataset!AG299)))</f>
        <v>7.6484719999999999</v>
      </c>
      <c r="J299" s="115">
        <f t="shared" si="9"/>
        <v>-0.30870467909999999</v>
      </c>
      <c r="K299" s="112">
        <f>IF(AU299="NORWAY",_xlfn.XLOOKUP(B299,'Oslo OBX Historical Data'!$A$2:$A$3477,'Oslo OBX Historical Data'!$G$2:$G$3477),IF(AU299="FINLAND",_xlfn.XLOOKUP(B299,'OMX Helsinki Historical Data'!$A$2:$A$3479,'OMX Helsinki Historical Data'!$G$2:$G$3479),IF(AU299="DENMARK",_xlfn.XLOOKUP(B299,'OMX Copenhagen All shares Histo'!$A$2:$A$3461,'OMX Copenhagen All shares Histo'!$G$2:$G$3461),_xlfn.XLOOKUP(Dataset!B299,'OMX Stockholm Historical Data'!$A$2:$A$3477,'OMX Stockholm Historical Data'!$G$2:$G$3477))))</f>
        <v>-9.9000000000000008E-3</v>
      </c>
      <c r="L299" s="116">
        <v>1</v>
      </c>
      <c r="M299" s="116">
        <f>IF($AI299=M$1,1,0)</f>
        <v>0</v>
      </c>
      <c r="N299" s="116">
        <f>IF($AI299=N$1,1,0)</f>
        <v>1</v>
      </c>
      <c r="O299" s="116">
        <f>IF($AI299=O$1,1,0)</f>
        <v>0</v>
      </c>
      <c r="P299" s="116">
        <f>IF($AI299=P$1,1,0)</f>
        <v>0</v>
      </c>
      <c r="Q299" s="116">
        <f>IF($AI299=Q$1,1,0)</f>
        <v>0</v>
      </c>
      <c r="R299" s="116">
        <f>IF($AI299=R$1,1,0)</f>
        <v>0</v>
      </c>
      <c r="S299" s="116">
        <f>IF($AI299=S$1,1,0)</f>
        <v>0</v>
      </c>
      <c r="T299" s="39">
        <f>IF($AI299=T$1,1,0)</f>
        <v>0</v>
      </c>
      <c r="AG299" s="4">
        <v>8</v>
      </c>
      <c r="AH299" t="str">
        <f>IF(AU299="NORWAY","NOK",IF(AU299="FINLAND","EUR",IF(AU299="SWEDEN","SEK","DKK")))</f>
        <v>SEK</v>
      </c>
      <c r="AI299" t="s">
        <v>96</v>
      </c>
      <c r="AN299" t="str">
        <f>IF(D299&gt;=0,"1","0")</f>
        <v>0</v>
      </c>
      <c r="AO299" s="5">
        <f>IF(AX299&lt;&gt;"",G299/H299,"")</f>
        <v>0.40946687412988286</v>
      </c>
      <c r="AP299">
        <f>A299-1</f>
        <v>115</v>
      </c>
      <c r="AS299">
        <f>_xlfn.XLOOKUP(C299,'Company age'!$A$2:$A$15,'Company age'!$B$2:$B$15)</f>
        <v>10</v>
      </c>
      <c r="AU299" t="s">
        <v>80</v>
      </c>
      <c r="AW299" s="3">
        <f>BT299*(1+BV299)</f>
        <v>5.4511625671999999</v>
      </c>
      <c r="AX299">
        <v>10</v>
      </c>
      <c r="BH299" s="2">
        <v>-30.232561109999999</v>
      </c>
      <c r="BI299" s="2">
        <v>-31.860467910000001</v>
      </c>
      <c r="BJ299" s="2">
        <v>-33.023258210000002</v>
      </c>
      <c r="BL299" t="s">
        <v>1665</v>
      </c>
      <c r="BM299" t="s">
        <v>1666</v>
      </c>
      <c r="BN299" t="s">
        <v>80</v>
      </c>
      <c r="BO299" t="s">
        <v>96</v>
      </c>
      <c r="BP299" t="s">
        <v>25</v>
      </c>
      <c r="BQ299" t="s">
        <v>1066</v>
      </c>
      <c r="BR299" t="s">
        <v>27</v>
      </c>
      <c r="BS299" s="4">
        <v>24.422000000000001</v>
      </c>
      <c r="BT299" s="4">
        <v>8</v>
      </c>
      <c r="BU299" s="5">
        <f t="shared" si="8"/>
        <v>-0.3023256111</v>
      </c>
      <c r="BV299" s="5">
        <f t="shared" si="8"/>
        <v>-0.31860467910000001</v>
      </c>
      <c r="BW299" s="5">
        <f t="shared" si="8"/>
        <v>-0.33023258210000001</v>
      </c>
      <c r="BX299" s="4">
        <v>0.254</v>
      </c>
      <c r="BY299" s="4">
        <v>-94.008621219999995</v>
      </c>
      <c r="BZ299" s="4">
        <v>0.253</v>
      </c>
      <c r="CA299" s="4">
        <v>8.3508999999999993</v>
      </c>
    </row>
    <row r="300" spans="1:79" x14ac:dyDescent="0.15">
      <c r="A300" s="107">
        <v>116</v>
      </c>
      <c r="B300" s="108">
        <v>42346</v>
      </c>
      <c r="C300" s="109">
        <v>2015</v>
      </c>
      <c r="D300" s="110">
        <f>_xlfn.XLOOKUP(AP300,'Sentiment index'!$E$2:$E$169,'Sentiment index'!$A$2:$A$169)</f>
        <v>-2.9332E-3</v>
      </c>
      <c r="E300" s="111">
        <v>10.310732230073201</v>
      </c>
      <c r="F300" s="112">
        <f>(AW300-BT300)/BT300</f>
        <v>-1.492537260000003E-2</v>
      </c>
      <c r="G300" s="113">
        <v>1256</v>
      </c>
      <c r="H300" s="111">
        <v>78.144300000000001</v>
      </c>
      <c r="I300" s="114">
        <f>IF(AH300="NOK",AG300, IF(AH300="EUR", _xlfn.XLOOKUP(C300,'Exchange rates'!$A$3:$A$16,'Exchange rates'!$B$3:$B$16)*AG300,IF(AH300="SEK", _xlfn.XLOOKUP(C300,'Exchange rates'!$A$3:$A$16,'Exchange rates'!$C$3:$C$16)*Dataset!AG300,_xlfn.XLOOKUP(Dataset!C300,'Exchange rates'!$A$3:$A$16,'Exchange rates'!$D$3:$D$16)*Dataset!AG300)))</f>
        <v>37.286301000000002</v>
      </c>
      <c r="J300" s="115">
        <f t="shared" si="9"/>
        <v>-2.142537260000003E-2</v>
      </c>
      <c r="K300" s="112">
        <f>IF(AU300="NORWAY",_xlfn.XLOOKUP(B300,'Oslo OBX Historical Data'!$A$2:$A$3477,'Oslo OBX Historical Data'!$G$2:$G$3477),IF(AU300="FINLAND",_xlfn.XLOOKUP(B300,'OMX Helsinki Historical Data'!$A$2:$A$3479,'OMX Helsinki Historical Data'!$G$2:$G$3479),IF(AU300="DENMARK",_xlfn.XLOOKUP(B300,'OMX Copenhagen All shares Histo'!$A$2:$A$3461,'OMX Copenhagen All shares Histo'!$G$2:$G$3461),_xlfn.XLOOKUP(Dataset!B300,'OMX Stockholm Historical Data'!$A$2:$A$3477,'OMX Stockholm Historical Data'!$G$2:$G$3477))))</f>
        <v>6.4999999999999997E-3</v>
      </c>
      <c r="L300" s="116">
        <v>1</v>
      </c>
      <c r="M300" s="116">
        <f>IF($AI300=M$1,1,0)</f>
        <v>0</v>
      </c>
      <c r="N300" s="116">
        <f>IF($AI300=N$1,1,0)</f>
        <v>0</v>
      </c>
      <c r="O300" s="116">
        <f>IF($AI300=O$1,1,0)</f>
        <v>0</v>
      </c>
      <c r="P300" s="116">
        <f>IF($AI300=P$1,1,0)</f>
        <v>0</v>
      </c>
      <c r="Q300" s="116">
        <f>IF($AI300=Q$1,1,0)</f>
        <v>0</v>
      </c>
      <c r="R300" s="116">
        <f>IF($AI300=R$1,1,0)</f>
        <v>1</v>
      </c>
      <c r="S300" s="116">
        <f>IF($AI300=S$1,1,0)</f>
        <v>0</v>
      </c>
      <c r="T300" s="39">
        <f>IF($AI300=T$1,1,0)</f>
        <v>0</v>
      </c>
      <c r="AG300" s="4">
        <v>39</v>
      </c>
      <c r="AH300" t="str">
        <f>IF(AU300="NORWAY","NOK",IF(AU300="FINLAND","EUR",IF(AU300="SWEDEN","SEK","DKK")))</f>
        <v>SEK</v>
      </c>
      <c r="AI300" t="s">
        <v>152</v>
      </c>
      <c r="AN300" t="str">
        <f>IF(D300&gt;=0,"1","0")</f>
        <v>0</v>
      </c>
      <c r="AO300" s="5">
        <f>IF(AX300&lt;&gt;"",G300/H300,"")</f>
        <v>16.07282936823287</v>
      </c>
      <c r="AP300">
        <f>A300-1</f>
        <v>115</v>
      </c>
      <c r="AS300">
        <f>_xlfn.XLOOKUP(C300,'Company age'!$A$2:$A$15,'Company age'!$B$2:$B$15)</f>
        <v>10</v>
      </c>
      <c r="AU300" t="s">
        <v>80</v>
      </c>
      <c r="AW300" s="3">
        <f>BT300*(1+BV300)</f>
        <v>38.417910468599999</v>
      </c>
      <c r="AX300">
        <v>1256</v>
      </c>
      <c r="BH300" s="2">
        <v>0</v>
      </c>
      <c r="BI300" s="2">
        <v>-1.49253726</v>
      </c>
      <c r="BJ300" s="2">
        <v>0</v>
      </c>
      <c r="BL300" t="s">
        <v>1382</v>
      </c>
      <c r="BM300" t="s">
        <v>1383</v>
      </c>
      <c r="BN300" t="s">
        <v>80</v>
      </c>
      <c r="BO300" t="s">
        <v>152</v>
      </c>
      <c r="BP300" t="s">
        <v>25</v>
      </c>
      <c r="BQ300" t="s">
        <v>75</v>
      </c>
      <c r="BR300" t="s">
        <v>27</v>
      </c>
      <c r="BS300" s="4">
        <v>78.144300000000001</v>
      </c>
      <c r="BT300" s="4">
        <v>39</v>
      </c>
      <c r="BU300" s="5">
        <f t="shared" si="8"/>
        <v>0</v>
      </c>
      <c r="BV300" s="5">
        <f t="shared" si="8"/>
        <v>-1.49253726E-2</v>
      </c>
      <c r="BW300" s="5">
        <f t="shared" si="8"/>
        <v>0</v>
      </c>
      <c r="BX300" s="4">
        <v>51.35</v>
      </c>
      <c r="BY300" s="4">
        <v>1156.4102780000001</v>
      </c>
      <c r="BZ300" s="4">
        <v>50.3</v>
      </c>
      <c r="CA300" s="4">
        <v>3.0836000000000001</v>
      </c>
    </row>
    <row r="301" spans="1:79" x14ac:dyDescent="0.15">
      <c r="A301" s="107">
        <v>116</v>
      </c>
      <c r="B301" s="108">
        <v>42347</v>
      </c>
      <c r="C301" s="109">
        <v>2015</v>
      </c>
      <c r="D301" s="110">
        <f>_xlfn.XLOOKUP(AP301,'Sentiment index'!$E$2:$E$169,'Sentiment index'!$A$2:$A$169)</f>
        <v>-2.9332E-3</v>
      </c>
      <c r="E301" s="111">
        <v>9.1940161182861022</v>
      </c>
      <c r="F301" s="112">
        <f>(AW301-BT301)/BT301</f>
        <v>-7.6923078299999757E-3</v>
      </c>
      <c r="G301" s="113">
        <v>550</v>
      </c>
      <c r="H301" s="111">
        <v>1608.39</v>
      </c>
      <c r="I301" s="114">
        <f>IF(AH301="NOK",AG301, IF(AH301="EUR", _xlfn.XLOOKUP(C301,'Exchange rates'!$A$3:$A$16,'Exchange rates'!$B$3:$B$16)*AG301,IF(AH301="SEK", _xlfn.XLOOKUP(C301,'Exchange rates'!$A$3:$A$16,'Exchange rates'!$C$3:$C$16)*Dataset!AG301,_xlfn.XLOOKUP(Dataset!C301,'Exchange rates'!$A$3:$A$16,'Exchange rates'!$D$3:$D$16)*Dataset!AG301)))</f>
        <v>119.9435</v>
      </c>
      <c r="J301" s="115">
        <f t="shared" si="9"/>
        <v>5.5076921700000243E-3</v>
      </c>
      <c r="K301" s="112">
        <f>IF(AU301="NORWAY",_xlfn.XLOOKUP(B301,'Oslo OBX Historical Data'!$A$2:$A$3477,'Oslo OBX Historical Data'!$G$2:$G$3477),IF(AU301="FINLAND",_xlfn.XLOOKUP(B301,'OMX Helsinki Historical Data'!$A$2:$A$3479,'OMX Helsinki Historical Data'!$G$2:$G$3479),IF(AU301="DENMARK",_xlfn.XLOOKUP(B301,'OMX Copenhagen All shares Histo'!$A$2:$A$3461,'OMX Copenhagen All shares Histo'!$G$2:$G$3461),_xlfn.XLOOKUP(Dataset!B301,'OMX Stockholm Historical Data'!$A$2:$A$3477,'OMX Stockholm Historical Data'!$G$2:$G$3477))))</f>
        <v>-1.32E-2</v>
      </c>
      <c r="L301" s="116">
        <v>1</v>
      </c>
      <c r="M301" s="116">
        <f>IF($AI301=M$1,1,0)</f>
        <v>0</v>
      </c>
      <c r="N301" s="116">
        <f>IF($AI301=N$1,1,0)</f>
        <v>0</v>
      </c>
      <c r="O301" s="116">
        <f>IF($AI301=O$1,1,0)</f>
        <v>1</v>
      </c>
      <c r="P301" s="116">
        <f>IF($AI301=P$1,1,0)</f>
        <v>0</v>
      </c>
      <c r="Q301" s="116">
        <f>IF($AI301=Q$1,1,0)</f>
        <v>0</v>
      </c>
      <c r="R301" s="116">
        <f>IF($AI301=R$1,1,0)</f>
        <v>0</v>
      </c>
      <c r="S301" s="116">
        <f>IF($AI301=S$1,1,0)</f>
        <v>0</v>
      </c>
      <c r="T301" s="39">
        <f>IF($AI301=T$1,1,0)</f>
        <v>0</v>
      </c>
      <c r="AG301" s="4">
        <v>100</v>
      </c>
      <c r="AH301" t="str">
        <f>IF(AU301="NORWAY","NOK",IF(AU301="FINLAND","EUR",IF(AU301="SWEDEN","SEK","DKK")))</f>
        <v>DKK</v>
      </c>
      <c r="AI301" t="s">
        <v>45</v>
      </c>
      <c r="AN301" t="str">
        <f>IF(D301&gt;=0,"1","0")</f>
        <v>0</v>
      </c>
      <c r="AO301" s="5">
        <f>IF(AX301&lt;&gt;"",G301/H301,"")</f>
        <v>0.3419568636959941</v>
      </c>
      <c r="AP301">
        <f>A301-1</f>
        <v>115</v>
      </c>
      <c r="AS301">
        <f>_xlfn.XLOOKUP(C301,'Company age'!$A$2:$A$15,'Company age'!$B$2:$B$15)</f>
        <v>10</v>
      </c>
      <c r="AU301" t="s">
        <v>23</v>
      </c>
      <c r="AW301" s="3">
        <f>BT301*(1+BV301)</f>
        <v>99.230769217000002</v>
      </c>
      <c r="AX301">
        <v>550</v>
      </c>
      <c r="BH301" s="2">
        <v>0</v>
      </c>
      <c r="BI301" s="2">
        <v>-0.76923078300000003</v>
      </c>
      <c r="BJ301" s="2">
        <v>-4.6153845789999997</v>
      </c>
      <c r="BL301" t="s">
        <v>411</v>
      </c>
      <c r="BM301" t="s">
        <v>412</v>
      </c>
      <c r="BN301" t="s">
        <v>23</v>
      </c>
      <c r="BO301" t="s">
        <v>45</v>
      </c>
      <c r="BP301" t="s">
        <v>25</v>
      </c>
      <c r="BQ301" t="s">
        <v>413</v>
      </c>
      <c r="BR301" t="s">
        <v>27</v>
      </c>
      <c r="BS301" s="4">
        <v>1608.39</v>
      </c>
      <c r="BT301" s="4">
        <v>100</v>
      </c>
      <c r="BU301" s="5">
        <f t="shared" si="8"/>
        <v>0</v>
      </c>
      <c r="BV301" s="5">
        <f t="shared" si="8"/>
        <v>-7.6923078299999999E-3</v>
      </c>
      <c r="BW301" s="5">
        <f t="shared" si="8"/>
        <v>-4.6153845789999995E-2</v>
      </c>
      <c r="BX301" s="4">
        <v>190</v>
      </c>
      <c r="BY301" s="4">
        <v>72.195724490000003</v>
      </c>
      <c r="BZ301" s="4">
        <v>193.5</v>
      </c>
      <c r="CA301" s="4">
        <v>13.0312</v>
      </c>
    </row>
    <row r="302" spans="1:79" x14ac:dyDescent="0.15">
      <c r="A302" s="107">
        <v>116</v>
      </c>
      <c r="B302" s="108">
        <v>42349</v>
      </c>
      <c r="C302" s="109">
        <v>2015</v>
      </c>
      <c r="D302" s="110">
        <f>_xlfn.XLOOKUP(AP302,'Sentiment index'!$E$2:$E$169,'Sentiment index'!$A$2:$A$169)</f>
        <v>-2.9332E-3</v>
      </c>
      <c r="E302" s="111">
        <v>12.250339704941647</v>
      </c>
      <c r="F302" s="112">
        <f>(AW302-BT302)/BT302</f>
        <v>-0.33333332059999998</v>
      </c>
      <c r="G302" s="113">
        <v>961</v>
      </c>
      <c r="H302" s="111">
        <v>405.59399999999999</v>
      </c>
      <c r="I302" s="114">
        <f>IF(AH302="NOK",AG302, IF(AH302="EUR", _xlfn.XLOOKUP(C302,'Exchange rates'!$A$3:$A$16,'Exchange rates'!$B$3:$B$16)*AG302,IF(AH302="SEK", _xlfn.XLOOKUP(C302,'Exchange rates'!$A$3:$A$16,'Exchange rates'!$C$3:$C$16)*Dataset!AG302,_xlfn.XLOOKUP(Dataset!C302,'Exchange rates'!$A$3:$A$16,'Exchange rates'!$D$3:$D$16)*Dataset!AG302)))</f>
        <v>84.99460950000001</v>
      </c>
      <c r="J302" s="115">
        <f t="shared" si="9"/>
        <v>-0.34383332059999999</v>
      </c>
      <c r="K302" s="112">
        <f>IF(AU302="NORWAY",_xlfn.XLOOKUP(B302,'Oslo OBX Historical Data'!$A$2:$A$3477,'Oslo OBX Historical Data'!$G$2:$G$3477),IF(AU302="FINLAND",_xlfn.XLOOKUP(B302,'OMX Helsinki Historical Data'!$A$2:$A$3479,'OMX Helsinki Historical Data'!$G$2:$G$3479),IF(AU302="DENMARK",_xlfn.XLOOKUP(B302,'OMX Copenhagen All shares Histo'!$A$2:$A$3461,'OMX Copenhagen All shares Histo'!$G$2:$G$3461),_xlfn.XLOOKUP(Dataset!B302,'OMX Stockholm Historical Data'!$A$2:$A$3477,'OMX Stockholm Historical Data'!$G$2:$G$3477))))</f>
        <v>1.0500000000000001E-2</v>
      </c>
      <c r="L302" s="116">
        <v>1</v>
      </c>
      <c r="M302" s="116">
        <f>IF($AI302=M$1,1,0)</f>
        <v>0</v>
      </c>
      <c r="N302" s="116">
        <f>IF($AI302=N$1,1,0)</f>
        <v>0</v>
      </c>
      <c r="O302" s="116">
        <f>IF($AI302=O$1,1,0)</f>
        <v>0</v>
      </c>
      <c r="P302" s="116">
        <f>IF($AI302=P$1,1,0)</f>
        <v>0</v>
      </c>
      <c r="Q302" s="116">
        <f>IF($AI302=Q$1,1,0)</f>
        <v>1</v>
      </c>
      <c r="R302" s="116">
        <f>IF($AI302=R$1,1,0)</f>
        <v>0</v>
      </c>
      <c r="S302" s="116">
        <f>IF($AI302=S$1,1,0)</f>
        <v>0</v>
      </c>
      <c r="T302" s="39">
        <f>IF($AI302=T$1,1,0)</f>
        <v>0</v>
      </c>
      <c r="AG302" s="4">
        <v>9.5</v>
      </c>
      <c r="AH302" t="str">
        <f>IF(AU302="NORWAY","NOK",IF(AU302="FINLAND","EUR",IF(AU302="SWEDEN","SEK","DKK")))</f>
        <v>EUR</v>
      </c>
      <c r="AI302" t="s">
        <v>32</v>
      </c>
      <c r="AN302" t="str">
        <f>IF(D302&gt;=0,"1","0")</f>
        <v>0</v>
      </c>
      <c r="AO302" s="5">
        <f>IF(AX302&lt;&gt;"",G302/H302,"")</f>
        <v>2.3693644383299555</v>
      </c>
      <c r="AP302">
        <f>A302-1</f>
        <v>115</v>
      </c>
      <c r="AS302">
        <f>_xlfn.XLOOKUP(C302,'Company age'!$A$2:$A$15,'Company age'!$B$2:$B$15)</f>
        <v>10</v>
      </c>
      <c r="AU302" t="s">
        <v>64</v>
      </c>
      <c r="AW302" s="3">
        <f>BT302*(1+BV302)</f>
        <v>6.3333334542999999</v>
      </c>
      <c r="AX302">
        <v>961</v>
      </c>
      <c r="BH302" s="2">
        <v>1.923080683</v>
      </c>
      <c r="BI302" s="2">
        <v>-33.333332059999996</v>
      </c>
      <c r="BJ302" s="2">
        <v>-35.256408690000001</v>
      </c>
      <c r="BL302" t="s">
        <v>927</v>
      </c>
      <c r="BM302" t="s">
        <v>928</v>
      </c>
      <c r="BN302" t="s">
        <v>64</v>
      </c>
      <c r="BO302" t="s">
        <v>32</v>
      </c>
      <c r="BP302" t="s">
        <v>25</v>
      </c>
      <c r="BQ302" t="s">
        <v>51</v>
      </c>
      <c r="BR302" t="s">
        <v>27</v>
      </c>
      <c r="BS302" s="4">
        <v>405.59399999999999</v>
      </c>
      <c r="BT302" s="4">
        <v>9.5</v>
      </c>
      <c r="BU302" s="5">
        <f t="shared" si="8"/>
        <v>1.9230806829999999E-2</v>
      </c>
      <c r="BV302" s="5">
        <f t="shared" si="8"/>
        <v>-0.33333332059999998</v>
      </c>
      <c r="BW302" s="5">
        <f t="shared" si="8"/>
        <v>-0.35256408690000002</v>
      </c>
      <c r="BX302" s="4">
        <v>12.2</v>
      </c>
      <c r="BY302" s="4">
        <v>31.052631380000001</v>
      </c>
      <c r="BZ302" s="4">
        <v>12.4</v>
      </c>
      <c r="CA302" s="4">
        <v>7.8582999999999998</v>
      </c>
    </row>
    <row r="303" spans="1:79" x14ac:dyDescent="0.15">
      <c r="A303" s="107">
        <v>116</v>
      </c>
      <c r="B303" s="108">
        <v>42354</v>
      </c>
      <c r="C303" s="109">
        <v>2015</v>
      </c>
      <c r="D303" s="110">
        <f>_xlfn.XLOOKUP(AP303,'Sentiment index'!$E$2:$E$169,'Sentiment index'!$A$2:$A$169)</f>
        <v>-2.9332E-3</v>
      </c>
      <c r="E303" s="111">
        <v>10.009269298362018</v>
      </c>
      <c r="F303" s="112">
        <f>(AW303-BT303)/BT303</f>
        <v>0.53409088130000015</v>
      </c>
      <c r="G303" s="113">
        <v>4</v>
      </c>
      <c r="H303" s="111">
        <v>19.711200000000002</v>
      </c>
      <c r="I303" s="114">
        <f>IF(AH303="NOK",AG303, IF(AH303="EUR", _xlfn.XLOOKUP(C303,'Exchange rates'!$A$3:$A$16,'Exchange rates'!$B$3:$B$16)*AG303,IF(AH303="SEK", _xlfn.XLOOKUP(C303,'Exchange rates'!$A$3:$A$16,'Exchange rates'!$C$3:$C$16)*Dataset!AG303,_xlfn.XLOOKUP(Dataset!C303,'Exchange rates'!$A$3:$A$16,'Exchange rates'!$D$3:$D$16)*Dataset!AG303)))</f>
        <v>6.9792306999999996</v>
      </c>
      <c r="J303" s="115">
        <f t="shared" si="9"/>
        <v>0.51069088130000018</v>
      </c>
      <c r="K303" s="112">
        <f>IF(AU303="NORWAY",_xlfn.XLOOKUP(B303,'Oslo OBX Historical Data'!$A$2:$A$3477,'Oslo OBX Historical Data'!$G$2:$G$3477),IF(AU303="FINLAND",_xlfn.XLOOKUP(B303,'OMX Helsinki Historical Data'!$A$2:$A$3479,'OMX Helsinki Historical Data'!$G$2:$G$3479),IF(AU303="DENMARK",_xlfn.XLOOKUP(B303,'OMX Copenhagen All shares Histo'!$A$2:$A$3461,'OMX Copenhagen All shares Histo'!$G$2:$G$3461),_xlfn.XLOOKUP(Dataset!B303,'OMX Stockholm Historical Data'!$A$2:$A$3477,'OMX Stockholm Historical Data'!$G$2:$G$3477))))</f>
        <v>2.3400000000000001E-2</v>
      </c>
      <c r="L303" s="116">
        <v>1</v>
      </c>
      <c r="M303" s="116">
        <f>IF($AI303=M$1,1,0)</f>
        <v>0</v>
      </c>
      <c r="N303" s="116">
        <f>IF($AI303=N$1,1,0)</f>
        <v>0</v>
      </c>
      <c r="O303" s="116">
        <f>IF($AI303=O$1,1,0)</f>
        <v>0</v>
      </c>
      <c r="P303" s="116">
        <f>IF($AI303=P$1,1,0)</f>
        <v>0</v>
      </c>
      <c r="Q303" s="116">
        <f>IF($AI303=Q$1,1,0)</f>
        <v>1</v>
      </c>
      <c r="R303" s="116">
        <f>IF($AI303=R$1,1,0)</f>
        <v>0</v>
      </c>
      <c r="S303" s="116">
        <f>IF($AI303=S$1,1,0)</f>
        <v>0</v>
      </c>
      <c r="T303" s="39">
        <f>IF($AI303=T$1,1,0)</f>
        <v>0</v>
      </c>
      <c r="AG303" s="4">
        <v>7.3</v>
      </c>
      <c r="AH303" t="str">
        <f>IF(AU303="NORWAY","NOK",IF(AU303="FINLAND","EUR",IF(AU303="SWEDEN","SEK","DKK")))</f>
        <v>SEK</v>
      </c>
      <c r="AI303" t="s">
        <v>32</v>
      </c>
      <c r="AN303" t="str">
        <f>IF(D303&gt;=0,"1","0")</f>
        <v>0</v>
      </c>
      <c r="AO303" s="5">
        <f>IF(AX303&lt;&gt;"",G303/H303,"")</f>
        <v>0.20293031373026502</v>
      </c>
      <c r="AP303">
        <f>A303-1</f>
        <v>115</v>
      </c>
      <c r="AS303">
        <f>_xlfn.XLOOKUP(C303,'Company age'!$A$2:$A$15,'Company age'!$B$2:$B$15)</f>
        <v>10</v>
      </c>
      <c r="AU303" t="s">
        <v>80</v>
      </c>
      <c r="AW303" s="3">
        <f>BT303*(1+BV303)</f>
        <v>11.198863433490001</v>
      </c>
      <c r="AX303">
        <v>4</v>
      </c>
      <c r="BH303" s="2">
        <v>36.363632199999998</v>
      </c>
      <c r="BI303" s="2">
        <v>53.409088130000001</v>
      </c>
      <c r="BJ303" s="2">
        <v>223.86363220000001</v>
      </c>
      <c r="BL303" t="s">
        <v>1755</v>
      </c>
      <c r="BM303" t="s">
        <v>1756</v>
      </c>
      <c r="BN303" t="s">
        <v>80</v>
      </c>
      <c r="BO303" t="s">
        <v>32</v>
      </c>
      <c r="BP303" t="s">
        <v>25</v>
      </c>
      <c r="BQ303" t="s">
        <v>1175</v>
      </c>
      <c r="BR303" t="s">
        <v>27</v>
      </c>
      <c r="BS303" s="4">
        <v>19.711200000000002</v>
      </c>
      <c r="BT303" s="4">
        <v>7.3</v>
      </c>
      <c r="BU303" s="5">
        <f t="shared" si="8"/>
        <v>0.36363632199999996</v>
      </c>
      <c r="BV303" s="5">
        <f t="shared" si="8"/>
        <v>0.53409088130000004</v>
      </c>
      <c r="BW303" s="5">
        <f t="shared" si="8"/>
        <v>2.2386363220000001</v>
      </c>
      <c r="BX303" s="4">
        <v>1.1000000000000001</v>
      </c>
      <c r="BY303" s="4">
        <v>-77.621543880000004</v>
      </c>
      <c r="BZ303" s="4">
        <v>1.085</v>
      </c>
      <c r="CA303" s="4">
        <v>7.9020000000000001</v>
      </c>
    </row>
    <row r="304" spans="1:79" x14ac:dyDescent="0.15">
      <c r="A304" s="107">
        <v>117</v>
      </c>
      <c r="B304" s="108">
        <v>42377</v>
      </c>
      <c r="C304" s="109">
        <v>2016</v>
      </c>
      <c r="D304" s="110">
        <f>_xlfn.XLOOKUP(AP304,'Sentiment index'!$E$2:$E$169,'Sentiment index'!$A$2:$A$169)</f>
        <v>-4.2207099999999997E-2</v>
      </c>
      <c r="E304" s="111">
        <v>10.237924831962323</v>
      </c>
      <c r="F304" s="112">
        <f>(AW304-BT304)/BT304</f>
        <v>-2.1276595589999933E-2</v>
      </c>
      <c r="G304" s="113">
        <v>6</v>
      </c>
      <c r="H304" s="114">
        <v>7.31806</v>
      </c>
      <c r="I304" s="114">
        <f>IF(AH304="NOK",AG304, IF(AH304="EUR", _xlfn.XLOOKUP(C304,'Exchange rates'!$A$3:$A$16,'Exchange rates'!$B$3:$B$16)*AG304,IF(AH304="SEK", _xlfn.XLOOKUP(C304,'Exchange rates'!$A$3:$A$16,'Exchange rates'!$C$3:$C$16)*Dataset!AG304,_xlfn.XLOOKUP(Dataset!C304,'Exchange rates'!$A$3:$A$16,'Exchange rates'!$D$3:$D$16)*Dataset!AG304)))</f>
        <v>5.5027167999999991</v>
      </c>
      <c r="J304" s="115">
        <f t="shared" si="9"/>
        <v>1.4234044100000683E-3</v>
      </c>
      <c r="K304" s="112">
        <f>IF(AU304="NORWAY",_xlfn.XLOOKUP(B304,'Oslo OBX Historical Data'!$A$2:$A$3477,'Oslo OBX Historical Data'!$G$2:$G$3477),IF(AU304="FINLAND",_xlfn.XLOOKUP(B304,'OMX Helsinki Historical Data'!$A$2:$A$3479,'OMX Helsinki Historical Data'!$G$2:$G$3479),IF(AU304="DENMARK",_xlfn.XLOOKUP(B304,'OMX Copenhagen All shares Histo'!$A$2:$A$3461,'OMX Copenhagen All shares Histo'!$G$2:$G$3461),_xlfn.XLOOKUP(Dataset!B304,'OMX Stockholm Historical Data'!$A$2:$A$3477,'OMX Stockholm Historical Data'!$G$2:$G$3477))))</f>
        <v>-2.2700000000000001E-2</v>
      </c>
      <c r="L304" s="116">
        <v>1</v>
      </c>
      <c r="M304" s="116">
        <f>IF($AI304=M$1,1,0)</f>
        <v>0</v>
      </c>
      <c r="N304" s="116">
        <f>IF($AI304=N$1,1,0)</f>
        <v>0</v>
      </c>
      <c r="O304" s="116">
        <f>IF($AI304=O$1,1,0)</f>
        <v>1</v>
      </c>
      <c r="P304" s="116">
        <f>IF($AI304=P$1,1,0)</f>
        <v>0</v>
      </c>
      <c r="Q304" s="116">
        <f>IF($AI304=Q$1,1,0)</f>
        <v>0</v>
      </c>
      <c r="R304" s="116">
        <f>IF($AI304=R$1,1,0)</f>
        <v>0</v>
      </c>
      <c r="S304" s="116">
        <f>IF($AI304=S$1,1,0)</f>
        <v>0</v>
      </c>
      <c r="T304" s="39">
        <f>IF($AI304=T$1,1,0)</f>
        <v>0</v>
      </c>
      <c r="AG304" s="2">
        <v>5.6</v>
      </c>
      <c r="AH304" t="str">
        <f>IF(AU304="NORWAY","NOK",IF(AU304="FINLAND","EUR",IF(AU304="SWEDEN","SEK","DKK")))</f>
        <v>SEK</v>
      </c>
      <c r="AI304" t="s">
        <v>45</v>
      </c>
      <c r="AN304" t="str">
        <f>IF(D304&gt;=0,"1","0")</f>
        <v>0</v>
      </c>
      <c r="AO304" s="5">
        <f>IF(AX304&lt;&gt;"",G304/H304,"")</f>
        <v>0.81988942424631661</v>
      </c>
      <c r="AP304">
        <f>A304-1</f>
        <v>116</v>
      </c>
      <c r="AS304">
        <f>_xlfn.XLOOKUP(C304,'Company age'!$A$2:$A$15,'Company age'!$B$2:$B$15)</f>
        <v>10</v>
      </c>
      <c r="AU304" t="s">
        <v>80</v>
      </c>
      <c r="AW304" s="3">
        <f>BT304*(1+BV304)</f>
        <v>5.480851064696</v>
      </c>
      <c r="AX304">
        <v>6</v>
      </c>
      <c r="BH304" s="2">
        <v>0</v>
      </c>
      <c r="BI304" s="2">
        <v>-2.127659559</v>
      </c>
      <c r="BJ304" s="2">
        <v>-2.127659559</v>
      </c>
      <c r="BL304" t="s">
        <v>2063</v>
      </c>
      <c r="BM304" t="s">
        <v>2064</v>
      </c>
      <c r="BN304" t="s">
        <v>80</v>
      </c>
      <c r="BO304" t="s">
        <v>45</v>
      </c>
      <c r="BP304" t="s">
        <v>25</v>
      </c>
      <c r="BQ304" t="s">
        <v>54</v>
      </c>
      <c r="BR304" t="s">
        <v>27</v>
      </c>
      <c r="BS304" s="2">
        <v>7.31806</v>
      </c>
      <c r="BT304" s="2">
        <v>5.6</v>
      </c>
      <c r="BU304" s="5">
        <f t="shared" si="8"/>
        <v>0</v>
      </c>
      <c r="BV304" s="5">
        <f t="shared" si="8"/>
        <v>-2.1276595589999999E-2</v>
      </c>
      <c r="BW304" s="5">
        <f t="shared" si="8"/>
        <v>-2.1276595589999999E-2</v>
      </c>
      <c r="BX304" s="2">
        <v>70.8</v>
      </c>
      <c r="BY304" s="2">
        <v>-81.425003050000001</v>
      </c>
      <c r="BZ304" s="2">
        <v>71.400000000000006</v>
      </c>
      <c r="CA304" s="2">
        <v>5.4279999999999999</v>
      </c>
    </row>
    <row r="305" spans="1:79" x14ac:dyDescent="0.15">
      <c r="A305" s="107">
        <v>117</v>
      </c>
      <c r="B305" s="108">
        <v>42380</v>
      </c>
      <c r="C305" s="109">
        <v>2016</v>
      </c>
      <c r="D305" s="110">
        <f>_xlfn.XLOOKUP(AP305,'Sentiment index'!$E$2:$E$169,'Sentiment index'!$A$2:$A$169)</f>
        <v>-4.2207099999999997E-2</v>
      </c>
      <c r="E305" s="111">
        <v>11.410512031110306</v>
      </c>
      <c r="F305" s="112">
        <f>(AW305-BT305)/BT305</f>
        <v>0.23448276520000011</v>
      </c>
      <c r="G305" s="113">
        <v>2</v>
      </c>
      <c r="H305" s="114">
        <v>5.4548300000000003</v>
      </c>
      <c r="I305" s="114">
        <f>IF(AH305="NOK",AG305, IF(AH305="EUR", _xlfn.XLOOKUP(C305,'Exchange rates'!$A$3:$A$16,'Exchange rates'!$B$3:$B$16)*AG305,IF(AH305="SEK", _xlfn.XLOOKUP(C305,'Exchange rates'!$A$3:$A$16,'Exchange rates'!$C$3:$C$16)*Dataset!AG305,_xlfn.XLOOKUP(Dataset!C305,'Exchange rates'!$A$3:$A$16,'Exchange rates'!$D$3:$D$16)*Dataset!AG305)))</f>
        <v>0.98262799999999995</v>
      </c>
      <c r="J305" s="115">
        <f t="shared" si="9"/>
        <v>0.2418827652000001</v>
      </c>
      <c r="K305" s="112">
        <f>IF(AU305="NORWAY",_xlfn.XLOOKUP(B305,'Oslo OBX Historical Data'!$A$2:$A$3477,'Oslo OBX Historical Data'!$G$2:$G$3477),IF(AU305="FINLAND",_xlfn.XLOOKUP(B305,'OMX Helsinki Historical Data'!$A$2:$A$3479,'OMX Helsinki Historical Data'!$G$2:$G$3479),IF(AU305="DENMARK",_xlfn.XLOOKUP(B305,'OMX Copenhagen All shares Histo'!$A$2:$A$3461,'OMX Copenhagen All shares Histo'!$G$2:$G$3461),_xlfn.XLOOKUP(Dataset!B305,'OMX Stockholm Historical Data'!$A$2:$A$3477,'OMX Stockholm Historical Data'!$G$2:$G$3477))))</f>
        <v>-7.4000000000000003E-3</v>
      </c>
      <c r="L305" s="116">
        <v>1</v>
      </c>
      <c r="M305" s="116">
        <f>IF($AI305=M$1,1,0)</f>
        <v>0</v>
      </c>
      <c r="N305" s="116">
        <f>IF($AI305=N$1,1,0)</f>
        <v>0</v>
      </c>
      <c r="O305" s="116">
        <f>IF($AI305=O$1,1,0)</f>
        <v>0</v>
      </c>
      <c r="P305" s="116">
        <f>IF($AI305=P$1,1,0)</f>
        <v>0</v>
      </c>
      <c r="Q305" s="116">
        <f>IF($AI305=Q$1,1,0)</f>
        <v>0</v>
      </c>
      <c r="R305" s="116">
        <f>IF($AI305=R$1,1,0)</f>
        <v>1</v>
      </c>
      <c r="S305" s="116">
        <f>IF($AI305=S$1,1,0)</f>
        <v>0</v>
      </c>
      <c r="T305" s="39">
        <f>IF($AI305=T$1,1,0)</f>
        <v>0</v>
      </c>
      <c r="AG305" s="2">
        <v>1</v>
      </c>
      <c r="AH305" t="str">
        <f>IF(AU305="NORWAY","NOK",IF(AU305="FINLAND","EUR",IF(AU305="SWEDEN","SEK","DKK")))</f>
        <v>SEK</v>
      </c>
      <c r="AI305" t="s">
        <v>152</v>
      </c>
      <c r="AN305" t="str">
        <f>IF(D305&gt;=0,"1","0")</f>
        <v>0</v>
      </c>
      <c r="AO305" s="5">
        <f>IF(AX305&lt;&gt;"",G305/H305,"")</f>
        <v>0.3666475398866692</v>
      </c>
      <c r="AP305">
        <f>A305-1</f>
        <v>116</v>
      </c>
      <c r="AS305">
        <f>_xlfn.XLOOKUP(C305,'Company age'!$A$2:$A$15,'Company age'!$B$2:$B$15)</f>
        <v>10</v>
      </c>
      <c r="AU305" t="s">
        <v>80</v>
      </c>
      <c r="AW305" s="3">
        <f>BT305*(1+BV305)</f>
        <v>1.2344827652000001</v>
      </c>
      <c r="AX305">
        <v>2</v>
      </c>
      <c r="BH305" s="2">
        <v>48.965518950000003</v>
      </c>
      <c r="BI305" s="2">
        <v>23.44827652</v>
      </c>
      <c r="BJ305" s="2">
        <v>68.965515139999994</v>
      </c>
      <c r="BL305" t="s">
        <v>2109</v>
      </c>
      <c r="BM305" t="s">
        <v>2110</v>
      </c>
      <c r="BN305" t="s">
        <v>80</v>
      </c>
      <c r="BO305" t="s">
        <v>152</v>
      </c>
      <c r="BP305" t="s">
        <v>25</v>
      </c>
      <c r="BQ305" t="s">
        <v>54</v>
      </c>
      <c r="BR305" t="s">
        <v>27</v>
      </c>
      <c r="BS305" s="2">
        <v>5.4548300000000003</v>
      </c>
      <c r="BT305" s="2">
        <v>1</v>
      </c>
      <c r="BU305" s="5">
        <f t="shared" si="8"/>
        <v>0.48965518950000003</v>
      </c>
      <c r="BV305" s="5">
        <f t="shared" si="8"/>
        <v>0.2344827652</v>
      </c>
      <c r="BW305" s="5">
        <f t="shared" si="8"/>
        <v>0.68965515139999989</v>
      </c>
      <c r="BX305" s="2">
        <v>0.23</v>
      </c>
      <c r="BY305" s="2">
        <v>-73.124351500000003</v>
      </c>
      <c r="BZ305" s="2">
        <v>0.23</v>
      </c>
      <c r="CA305" s="2">
        <v>48</v>
      </c>
    </row>
    <row r="306" spans="1:79" x14ac:dyDescent="0.15">
      <c r="A306" s="107">
        <v>117</v>
      </c>
      <c r="B306" s="108">
        <v>42384</v>
      </c>
      <c r="C306" s="109">
        <v>2016</v>
      </c>
      <c r="D306" s="110">
        <f>_xlfn.XLOOKUP(AP306,'Sentiment index'!$E$2:$E$169,'Sentiment index'!$A$2:$A$169)</f>
        <v>-4.2207099999999997E-2</v>
      </c>
      <c r="E306" s="111">
        <v>10.74026747281699</v>
      </c>
      <c r="F306" s="112">
        <f>(AW306-BT306)/BT306</f>
        <v>9.375E-2</v>
      </c>
      <c r="G306" s="113">
        <v>14</v>
      </c>
      <c r="H306" s="114">
        <v>40.777200000000001</v>
      </c>
      <c r="I306" s="114">
        <f>IF(AH306="NOK",AG306, IF(AH306="EUR", _xlfn.XLOOKUP(C306,'Exchange rates'!$A$3:$A$16,'Exchange rates'!$B$3:$B$16)*AG306,IF(AH306="SEK", _xlfn.XLOOKUP(C306,'Exchange rates'!$A$3:$A$16,'Exchange rates'!$C$3:$C$16)*Dataset!AG306,_xlfn.XLOOKUP(Dataset!C306,'Exchange rates'!$A$3:$A$16,'Exchange rates'!$D$3:$D$16)*Dataset!AG306)))</f>
        <v>6.3870819999999995</v>
      </c>
      <c r="J306" s="115">
        <f t="shared" si="9"/>
        <v>0.11194999999999999</v>
      </c>
      <c r="K306" s="112">
        <f>IF(AU306="NORWAY",_xlfn.XLOOKUP(B306,'Oslo OBX Historical Data'!$A$2:$A$3477,'Oslo OBX Historical Data'!$G$2:$G$3477),IF(AU306="FINLAND",_xlfn.XLOOKUP(B306,'OMX Helsinki Historical Data'!$A$2:$A$3479,'OMX Helsinki Historical Data'!$G$2:$G$3479),IF(AU306="DENMARK",_xlfn.XLOOKUP(B306,'OMX Copenhagen All shares Histo'!$A$2:$A$3461,'OMX Copenhagen All shares Histo'!$G$2:$G$3461),_xlfn.XLOOKUP(Dataset!B306,'OMX Stockholm Historical Data'!$A$2:$A$3477,'OMX Stockholm Historical Data'!$G$2:$G$3477))))</f>
        <v>-1.8200000000000001E-2</v>
      </c>
      <c r="L306" s="116">
        <v>1</v>
      </c>
      <c r="M306" s="116">
        <f>IF($AI306=M$1,1,0)</f>
        <v>0</v>
      </c>
      <c r="N306" s="116">
        <f>IF($AI306=N$1,1,0)</f>
        <v>0</v>
      </c>
      <c r="O306" s="116">
        <f>IF($AI306=O$1,1,0)</f>
        <v>0</v>
      </c>
      <c r="P306" s="116">
        <f>IF($AI306=P$1,1,0)</f>
        <v>1</v>
      </c>
      <c r="Q306" s="116">
        <f>IF($AI306=Q$1,1,0)</f>
        <v>0</v>
      </c>
      <c r="R306" s="116">
        <f>IF($AI306=R$1,1,0)</f>
        <v>0</v>
      </c>
      <c r="S306" s="116">
        <f>IF($AI306=S$1,1,0)</f>
        <v>0</v>
      </c>
      <c r="T306" s="39">
        <f>IF($AI306=T$1,1,0)</f>
        <v>0</v>
      </c>
      <c r="AG306" s="2">
        <v>6.5</v>
      </c>
      <c r="AH306" t="str">
        <f>IF(AU306="NORWAY","NOK",IF(AU306="FINLAND","EUR",IF(AU306="SWEDEN","SEK","DKK")))</f>
        <v>SEK</v>
      </c>
      <c r="AI306" t="s">
        <v>38</v>
      </c>
      <c r="AN306" t="str">
        <f>IF(D306&gt;=0,"1","0")</f>
        <v>0</v>
      </c>
      <c r="AO306" s="5">
        <f>IF(AX306&lt;&gt;"",G306/H306,"")</f>
        <v>0.34332911528991689</v>
      </c>
      <c r="AP306">
        <f>A306-1</f>
        <v>116</v>
      </c>
      <c r="AS306">
        <f>_xlfn.XLOOKUP(C306,'Company age'!$A$2:$A$15,'Company age'!$B$2:$B$15)</f>
        <v>10</v>
      </c>
      <c r="AU306" t="s">
        <v>80</v>
      </c>
      <c r="AW306" s="3">
        <f>BT306*(1+BV306)</f>
        <v>7.109375</v>
      </c>
      <c r="AX306">
        <v>14</v>
      </c>
      <c r="BH306" s="2">
        <v>9.375</v>
      </c>
      <c r="BI306" s="2">
        <v>9.375</v>
      </c>
      <c r="BJ306" s="2">
        <v>22.5</v>
      </c>
      <c r="BL306" t="s">
        <v>1559</v>
      </c>
      <c r="BM306" t="s">
        <v>1560</v>
      </c>
      <c r="BN306" t="s">
        <v>80</v>
      </c>
      <c r="BO306" t="s">
        <v>38</v>
      </c>
      <c r="BP306" t="s">
        <v>25</v>
      </c>
      <c r="BQ306" t="s">
        <v>1066</v>
      </c>
      <c r="BR306" t="s">
        <v>27</v>
      </c>
      <c r="BS306" s="2">
        <v>40.777200000000001</v>
      </c>
      <c r="BT306" s="2">
        <v>6.5</v>
      </c>
      <c r="BU306" s="5">
        <f t="shared" si="8"/>
        <v>9.375E-2</v>
      </c>
      <c r="BV306" s="5">
        <f t="shared" si="8"/>
        <v>9.375E-2</v>
      </c>
      <c r="BW306" s="5">
        <f t="shared" si="8"/>
        <v>0.22500000000000001</v>
      </c>
      <c r="BX306" s="2"/>
      <c r="BY306" s="2"/>
      <c r="BZ306" s="2"/>
      <c r="CA306" s="2">
        <v>6.2930000000000001</v>
      </c>
    </row>
    <row r="307" spans="1:79" x14ac:dyDescent="0.15">
      <c r="A307" s="107">
        <v>118</v>
      </c>
      <c r="B307" s="108">
        <v>42403</v>
      </c>
      <c r="C307" s="109">
        <v>2016</v>
      </c>
      <c r="D307" s="110">
        <f>_xlfn.XLOOKUP(AP307,'Sentiment index'!$E$2:$E$169,'Sentiment index'!$A$2:$A$169)</f>
        <v>1.6292000000000001E-2</v>
      </c>
      <c r="E307" s="111">
        <v>9.9462604651870059</v>
      </c>
      <c r="F307" s="112">
        <f>(AW307-BT307)/BT307</f>
        <v>0.10263157840000006</v>
      </c>
      <c r="G307" s="113">
        <v>56</v>
      </c>
      <c r="H307" s="114">
        <v>104.943</v>
      </c>
      <c r="I307" s="114">
        <f>IF(AH307="NOK",AG307, IF(AH307="EUR", _xlfn.XLOOKUP(C307,'Exchange rates'!$A$3:$A$16,'Exchange rates'!$B$3:$B$16)*AG307,IF(AH307="SEK", _xlfn.XLOOKUP(C307,'Exchange rates'!$A$3:$A$16,'Exchange rates'!$C$3:$C$16)*Dataset!AG307,_xlfn.XLOOKUP(Dataset!C307,'Exchange rates'!$A$3:$A$16,'Exchange rates'!$D$3:$D$16)*Dataset!AG307)))</f>
        <v>41.761689999999994</v>
      </c>
      <c r="J307" s="115">
        <f t="shared" si="9"/>
        <v>0.11833157840000005</v>
      </c>
      <c r="K307" s="112">
        <f>IF(AU307="NORWAY",_xlfn.XLOOKUP(B307,'Oslo OBX Historical Data'!$A$2:$A$3477,'Oslo OBX Historical Data'!$G$2:$G$3477),IF(AU307="FINLAND",_xlfn.XLOOKUP(B307,'OMX Helsinki Historical Data'!$A$2:$A$3479,'OMX Helsinki Historical Data'!$G$2:$G$3479),IF(AU307="DENMARK",_xlfn.XLOOKUP(B307,'OMX Copenhagen All shares Histo'!$A$2:$A$3461,'OMX Copenhagen All shares Histo'!$G$2:$G$3461),_xlfn.XLOOKUP(Dataset!B307,'OMX Stockholm Historical Data'!$A$2:$A$3477,'OMX Stockholm Historical Data'!$G$2:$G$3477))))</f>
        <v>-1.5699999999999999E-2</v>
      </c>
      <c r="L307" s="116">
        <v>1</v>
      </c>
      <c r="M307" s="116">
        <f>IF($AI307=M$1,1,0)</f>
        <v>0</v>
      </c>
      <c r="N307" s="116">
        <f>IF($AI307=N$1,1,0)</f>
        <v>0</v>
      </c>
      <c r="O307" s="116">
        <f>IF($AI307=O$1,1,0)</f>
        <v>0</v>
      </c>
      <c r="P307" s="116">
        <f>IF($AI307=P$1,1,0)</f>
        <v>0</v>
      </c>
      <c r="Q307" s="116">
        <f>IF($AI307=Q$1,1,0)</f>
        <v>1</v>
      </c>
      <c r="R307" s="116">
        <f>IF($AI307=R$1,1,0)</f>
        <v>0</v>
      </c>
      <c r="S307" s="116">
        <f>IF($AI307=S$1,1,0)</f>
        <v>0</v>
      </c>
      <c r="T307" s="39">
        <f>IF($AI307=T$1,1,0)</f>
        <v>0</v>
      </c>
      <c r="AG307" s="2">
        <v>42.5</v>
      </c>
      <c r="AH307" t="str">
        <f>IF(AU307="NORWAY","NOK",IF(AU307="FINLAND","EUR",IF(AU307="SWEDEN","SEK","DKK")))</f>
        <v>SEK</v>
      </c>
      <c r="AI307" t="s">
        <v>32</v>
      </c>
      <c r="AN307" t="str">
        <f>IF(D307&gt;=0,"1","0")</f>
        <v>1</v>
      </c>
      <c r="AO307" s="5">
        <f>IF(AX307&lt;&gt;"",G307/H307,"")</f>
        <v>0.53362301439829241</v>
      </c>
      <c r="AP307">
        <f>A307-1</f>
        <v>117</v>
      </c>
      <c r="AS307">
        <f>_xlfn.XLOOKUP(C307,'Company age'!$A$2:$A$15,'Company age'!$B$2:$B$15)</f>
        <v>10</v>
      </c>
      <c r="AU307" t="s">
        <v>80</v>
      </c>
      <c r="AW307" s="3">
        <f>BT307*(1+BV307)</f>
        <v>46.861842082000003</v>
      </c>
      <c r="AX307">
        <v>56</v>
      </c>
      <c r="BH307" s="2">
        <v>1.315789461</v>
      </c>
      <c r="BI307" s="2">
        <v>10.26315784</v>
      </c>
      <c r="BJ307" s="2">
        <v>5.2631578450000003</v>
      </c>
      <c r="BL307" t="s">
        <v>1325</v>
      </c>
      <c r="BM307" t="s">
        <v>1326</v>
      </c>
      <c r="BN307" t="s">
        <v>80</v>
      </c>
      <c r="BO307" t="s">
        <v>32</v>
      </c>
      <c r="BP307" t="s">
        <v>25</v>
      </c>
      <c r="BQ307" t="s">
        <v>1066</v>
      </c>
      <c r="BR307" t="s">
        <v>27</v>
      </c>
      <c r="BS307" s="2">
        <v>104.943</v>
      </c>
      <c r="BT307" s="2">
        <v>42.5</v>
      </c>
      <c r="BU307" s="5">
        <f t="shared" si="8"/>
        <v>1.315789461E-2</v>
      </c>
      <c r="BV307" s="5">
        <f t="shared" si="8"/>
        <v>0.10263157839999999</v>
      </c>
      <c r="BW307" s="5">
        <f t="shared" si="8"/>
        <v>5.2631578450000001E-2</v>
      </c>
      <c r="BX307" s="2">
        <v>90</v>
      </c>
      <c r="BY307" s="2">
        <v>154.1484222</v>
      </c>
      <c r="BZ307" s="2">
        <v>91.6</v>
      </c>
      <c r="CA307" s="2">
        <v>4.5903</v>
      </c>
    </row>
    <row r="308" spans="1:79" x14ac:dyDescent="0.15">
      <c r="A308" s="107">
        <v>118</v>
      </c>
      <c r="B308" s="108">
        <v>42410</v>
      </c>
      <c r="C308" s="109">
        <v>2016</v>
      </c>
      <c r="D308" s="110">
        <f>_xlfn.XLOOKUP(AP308,'Sentiment index'!$E$2:$E$169,'Sentiment index'!$A$2:$A$169)</f>
        <v>1.6292000000000001E-2</v>
      </c>
      <c r="E308" s="111">
        <v>10.574689191104296</v>
      </c>
      <c r="F308" s="112">
        <f>(AW308-BT308)/BT308</f>
        <v>-0.48</v>
      </c>
      <c r="G308" s="113">
        <v>10561</v>
      </c>
      <c r="H308" s="114">
        <v>4579.92</v>
      </c>
      <c r="I308" s="114">
        <f>IF(AH308="NOK",AG308, IF(AH308="EUR", _xlfn.XLOOKUP(C308,'Exchange rates'!$A$3:$A$16,'Exchange rates'!$B$3:$B$16)*AG308,IF(AH308="SEK", _xlfn.XLOOKUP(C308,'Exchange rates'!$A$3:$A$16,'Exchange rates'!$C$3:$C$16)*Dataset!AG308,_xlfn.XLOOKUP(Dataset!C308,'Exchange rates'!$A$3:$A$16,'Exchange rates'!$D$3:$D$16)*Dataset!AG308)))</f>
        <v>124.86729999999999</v>
      </c>
      <c r="J308" s="115">
        <f t="shared" si="9"/>
        <v>-0.45479999999999998</v>
      </c>
      <c r="K308" s="112">
        <f>IF(AU308="NORWAY",_xlfn.XLOOKUP(B308,'Oslo OBX Historical Data'!$A$2:$A$3477,'Oslo OBX Historical Data'!$G$2:$G$3477),IF(AU308="FINLAND",_xlfn.XLOOKUP(B308,'OMX Helsinki Historical Data'!$A$2:$A$3479,'OMX Helsinki Historical Data'!$G$2:$G$3479),IF(AU308="DENMARK",_xlfn.XLOOKUP(B308,'OMX Copenhagen All shares Histo'!$A$2:$A$3461,'OMX Copenhagen All shares Histo'!$G$2:$G$3461),_xlfn.XLOOKUP(Dataset!B308,'OMX Stockholm Historical Data'!$A$2:$A$3477,'OMX Stockholm Historical Data'!$G$2:$G$3477))))</f>
        <v>-2.52E-2</v>
      </c>
      <c r="L308" s="116">
        <v>1</v>
      </c>
      <c r="M308" s="116">
        <f>IF($AI308=M$1,1,0)</f>
        <v>0</v>
      </c>
      <c r="N308" s="116">
        <f>IF($AI308=N$1,1,0)</f>
        <v>0</v>
      </c>
      <c r="O308" s="116">
        <f>IF($AI308=O$1,1,0)</f>
        <v>0</v>
      </c>
      <c r="P308" s="116">
        <f>IF($AI308=P$1,1,0)</f>
        <v>0</v>
      </c>
      <c r="Q308" s="116">
        <f>IF($AI308=Q$1,1,0)</f>
        <v>1</v>
      </c>
      <c r="R308" s="116">
        <f>IF($AI308=R$1,1,0)</f>
        <v>0</v>
      </c>
      <c r="S308" s="116">
        <f>IF($AI308=S$1,1,0)</f>
        <v>0</v>
      </c>
      <c r="T308" s="39">
        <f>IF($AI308=T$1,1,0)</f>
        <v>0</v>
      </c>
      <c r="AG308" s="2">
        <v>100</v>
      </c>
      <c r="AH308" t="str">
        <f>IF(AU308="NORWAY","NOK",IF(AU308="FINLAND","EUR",IF(AU308="SWEDEN","SEK","DKK")))</f>
        <v>DKK</v>
      </c>
      <c r="AI308" t="s">
        <v>32</v>
      </c>
      <c r="AN308" t="str">
        <f>IF(D308&gt;=0,"1","0")</f>
        <v>1</v>
      </c>
      <c r="AO308" s="5">
        <f>IF(AX308&lt;&gt;"",G308/H308,"")</f>
        <v>2.3059354748554561</v>
      </c>
      <c r="AP308">
        <f>A308-1</f>
        <v>117</v>
      </c>
      <c r="AS308">
        <f>_xlfn.XLOOKUP(C308,'Company age'!$A$2:$A$15,'Company age'!$B$2:$B$15)</f>
        <v>10</v>
      </c>
      <c r="AU308" t="s">
        <v>23</v>
      </c>
      <c r="AW308" s="3">
        <f>BT308*(1+BV308)</f>
        <v>52</v>
      </c>
      <c r="AX308">
        <v>10561</v>
      </c>
      <c r="BH308" s="2">
        <v>-6</v>
      </c>
      <c r="BI308" s="2">
        <v>-48</v>
      </c>
      <c r="BJ308" s="2">
        <v>-38</v>
      </c>
      <c r="BL308" t="s">
        <v>168</v>
      </c>
      <c r="BM308" t="s">
        <v>169</v>
      </c>
      <c r="BN308" t="s">
        <v>23</v>
      </c>
      <c r="BO308" t="s">
        <v>32</v>
      </c>
      <c r="BP308" t="s">
        <v>25</v>
      </c>
      <c r="BQ308" t="s">
        <v>170</v>
      </c>
      <c r="BR308" t="s">
        <v>27</v>
      </c>
      <c r="BS308" s="2">
        <v>4579.92</v>
      </c>
      <c r="BT308" s="2">
        <v>100</v>
      </c>
      <c r="BU308" s="5">
        <f t="shared" si="8"/>
        <v>-0.06</v>
      </c>
      <c r="BV308" s="5">
        <f t="shared" si="8"/>
        <v>-0.48</v>
      </c>
      <c r="BW308" s="5">
        <f t="shared" si="8"/>
        <v>-0.38</v>
      </c>
      <c r="BX308" s="2">
        <v>140.1</v>
      </c>
      <c r="BY308" s="2">
        <v>37.099998470000003</v>
      </c>
      <c r="BZ308" s="2">
        <v>137.4</v>
      </c>
      <c r="CA308" s="2">
        <v>100</v>
      </c>
    </row>
    <row r="309" spans="1:79" x14ac:dyDescent="0.15">
      <c r="A309" s="107">
        <v>118</v>
      </c>
      <c r="B309" s="108">
        <v>42429</v>
      </c>
      <c r="C309" s="109">
        <v>2016</v>
      </c>
      <c r="D309" s="110">
        <f>_xlfn.XLOOKUP(AP309,'Sentiment index'!$E$2:$E$169,'Sentiment index'!$A$2:$A$169)</f>
        <v>1.6292000000000001E-2</v>
      </c>
      <c r="E309" s="111">
        <v>12.23449324456706</v>
      </c>
      <c r="F309" s="112">
        <f>(AW309-BT309)/BT309</f>
        <v>2.5925924780000109E-2</v>
      </c>
      <c r="G309" s="113">
        <v>9</v>
      </c>
      <c r="H309" s="114">
        <v>9.2947399999999991</v>
      </c>
      <c r="I309" s="114">
        <f>IF(AH309="NOK",AG309, IF(AH309="EUR", _xlfn.XLOOKUP(C309,'Exchange rates'!$A$3:$A$16,'Exchange rates'!$B$3:$B$16)*AG309,IF(AH309="SEK", _xlfn.XLOOKUP(C309,'Exchange rates'!$A$3:$A$16,'Exchange rates'!$C$3:$C$16)*Dataset!AG309,_xlfn.XLOOKUP(Dataset!C309,'Exchange rates'!$A$3:$A$16,'Exchange rates'!$D$3:$D$16)*Dataset!AG309)))</f>
        <v>2.9478839999999997</v>
      </c>
      <c r="J309" s="115">
        <f t="shared" si="9"/>
        <v>1.952592478000011E-2</v>
      </c>
      <c r="K309" s="112">
        <f>IF(AU309="NORWAY",_xlfn.XLOOKUP(B309,'Oslo OBX Historical Data'!$A$2:$A$3477,'Oslo OBX Historical Data'!$G$2:$G$3477),IF(AU309="FINLAND",_xlfn.XLOOKUP(B309,'OMX Helsinki Historical Data'!$A$2:$A$3479,'OMX Helsinki Historical Data'!$G$2:$G$3479),IF(AU309="DENMARK",_xlfn.XLOOKUP(B309,'OMX Copenhagen All shares Histo'!$A$2:$A$3461,'OMX Copenhagen All shares Histo'!$G$2:$G$3461),_xlfn.XLOOKUP(Dataset!B309,'OMX Stockholm Historical Data'!$A$2:$A$3477,'OMX Stockholm Historical Data'!$G$2:$G$3477))))</f>
        <v>6.4000000000000003E-3</v>
      </c>
      <c r="L309" s="116">
        <v>1</v>
      </c>
      <c r="M309" s="116">
        <f>IF($AI309=M$1,1,0)</f>
        <v>0</v>
      </c>
      <c r="N309" s="116">
        <f>IF($AI309=N$1,1,0)</f>
        <v>0</v>
      </c>
      <c r="O309" s="116">
        <f>IF($AI309=O$1,1,0)</f>
        <v>0</v>
      </c>
      <c r="P309" s="116">
        <f>IF($AI309=P$1,1,0)</f>
        <v>0</v>
      </c>
      <c r="Q309" s="116">
        <f>IF($AI309=Q$1,1,0)</f>
        <v>1</v>
      </c>
      <c r="R309" s="116">
        <f>IF($AI309=R$1,1,0)</f>
        <v>0</v>
      </c>
      <c r="S309" s="116">
        <f>IF($AI309=S$1,1,0)</f>
        <v>0</v>
      </c>
      <c r="T309" s="39">
        <f>IF($AI309=T$1,1,0)</f>
        <v>0</v>
      </c>
      <c r="AG309" s="2">
        <v>3</v>
      </c>
      <c r="AH309" t="str">
        <f>IF(AU309="NORWAY","NOK",IF(AU309="FINLAND","EUR",IF(AU309="SWEDEN","SEK","DKK")))</f>
        <v>SEK</v>
      </c>
      <c r="AI309" t="s">
        <v>32</v>
      </c>
      <c r="AN309" t="str">
        <f>IF(D309&gt;=0,"1","0")</f>
        <v>1</v>
      </c>
      <c r="AO309" s="5">
        <f>IF(AX309&lt;&gt;"",G309/H309,"")</f>
        <v>0.96828959174759066</v>
      </c>
      <c r="AP309">
        <f>A309-1</f>
        <v>117</v>
      </c>
      <c r="AS309">
        <f>_xlfn.XLOOKUP(C309,'Company age'!$A$2:$A$15,'Company age'!$B$2:$B$15)</f>
        <v>10</v>
      </c>
      <c r="AU309" t="s">
        <v>80</v>
      </c>
      <c r="AW309" s="3">
        <f>BT309*(1+BV309)</f>
        <v>3.0777777743400003</v>
      </c>
      <c r="AX309">
        <v>9</v>
      </c>
      <c r="BH309" s="2">
        <v>0</v>
      </c>
      <c r="BI309" s="2">
        <v>2.5925924779999998</v>
      </c>
      <c r="BJ309" s="2">
        <v>2.5925924779999998</v>
      </c>
      <c r="BL309" t="s">
        <v>2020</v>
      </c>
      <c r="BM309" t="s">
        <v>2021</v>
      </c>
      <c r="BN309" t="s">
        <v>80</v>
      </c>
      <c r="BO309" t="s">
        <v>32</v>
      </c>
      <c r="BP309" t="s">
        <v>25</v>
      </c>
      <c r="BQ309" t="s">
        <v>1066</v>
      </c>
      <c r="BR309" t="s">
        <v>27</v>
      </c>
      <c r="BS309" s="2">
        <v>9.2947399999999991</v>
      </c>
      <c r="BT309" s="2">
        <v>3</v>
      </c>
      <c r="BU309" s="5">
        <f t="shared" si="8"/>
        <v>0</v>
      </c>
      <c r="BV309" s="5">
        <f t="shared" si="8"/>
        <v>2.5925924779999998E-2</v>
      </c>
      <c r="BW309" s="5">
        <f t="shared" si="8"/>
        <v>2.5925924779999998E-2</v>
      </c>
      <c r="BX309" s="2">
        <v>1.2050000000000001</v>
      </c>
      <c r="BY309" s="2">
        <v>-32.770702360000001</v>
      </c>
      <c r="BZ309" s="2">
        <v>1.135</v>
      </c>
      <c r="CA309" s="2">
        <v>8.02</v>
      </c>
    </row>
    <row r="310" spans="1:79" x14ac:dyDescent="0.15">
      <c r="A310" s="107">
        <v>119</v>
      </c>
      <c r="B310" s="108">
        <v>42445</v>
      </c>
      <c r="C310" s="109">
        <v>2016</v>
      </c>
      <c r="D310" s="110">
        <f>_xlfn.XLOOKUP(AP310,'Sentiment index'!$E$2:$E$169,'Sentiment index'!$A$2:$A$169)</f>
        <v>-7.9386999999999999E-2</v>
      </c>
      <c r="E310" s="111">
        <v>11.333644254846378</v>
      </c>
      <c r="F310" s="112">
        <f>(AW310-BT310)/BT310</f>
        <v>3.4999999999999899E-2</v>
      </c>
      <c r="G310" s="113">
        <v>467</v>
      </c>
      <c r="H310" s="114">
        <v>336.64800000000002</v>
      </c>
      <c r="I310" s="114">
        <f>IF(AH310="NOK",AG310, IF(AH310="EUR", _xlfn.XLOOKUP(C310,'Exchange rates'!$A$3:$A$16,'Exchange rates'!$B$3:$B$16)*AG310,IF(AH310="SEK", _xlfn.XLOOKUP(C310,'Exchange rates'!$A$3:$A$16,'Exchange rates'!$C$3:$C$16)*Dataset!AG310,_xlfn.XLOOKUP(Dataset!C310,'Exchange rates'!$A$3:$A$16,'Exchange rates'!$D$3:$D$16)*Dataset!AG310)))</f>
        <v>71.731843999999995</v>
      </c>
      <c r="J310" s="115">
        <f t="shared" si="9"/>
        <v>4.51999999999999E-2</v>
      </c>
      <c r="K310" s="112">
        <f>IF(AU310="NORWAY",_xlfn.XLOOKUP(B310,'Oslo OBX Historical Data'!$A$2:$A$3477,'Oslo OBX Historical Data'!$G$2:$G$3477),IF(AU310="FINLAND",_xlfn.XLOOKUP(B310,'OMX Helsinki Historical Data'!$A$2:$A$3479,'OMX Helsinki Historical Data'!$G$2:$G$3479),IF(AU310="DENMARK",_xlfn.XLOOKUP(B310,'OMX Copenhagen All shares Histo'!$A$2:$A$3461,'OMX Copenhagen All shares Histo'!$G$2:$G$3461),_xlfn.XLOOKUP(Dataset!B310,'OMX Stockholm Historical Data'!$A$2:$A$3477,'OMX Stockholm Historical Data'!$G$2:$G$3477))))</f>
        <v>-1.0200000000000001E-2</v>
      </c>
      <c r="L310" s="116">
        <v>1</v>
      </c>
      <c r="M310" s="116">
        <f>IF($AI310=M$1,1,0)</f>
        <v>0</v>
      </c>
      <c r="N310" s="116">
        <f>IF($AI310=N$1,1,0)</f>
        <v>1</v>
      </c>
      <c r="O310" s="116">
        <f>IF($AI310=O$1,1,0)</f>
        <v>0</v>
      </c>
      <c r="P310" s="116">
        <f>IF($AI310=P$1,1,0)</f>
        <v>0</v>
      </c>
      <c r="Q310" s="116">
        <f>IF($AI310=Q$1,1,0)</f>
        <v>0</v>
      </c>
      <c r="R310" s="116">
        <f>IF($AI310=R$1,1,0)</f>
        <v>0</v>
      </c>
      <c r="S310" s="116">
        <f>IF($AI310=S$1,1,0)</f>
        <v>0</v>
      </c>
      <c r="T310" s="39">
        <f>IF($AI310=T$1,1,0)</f>
        <v>0</v>
      </c>
      <c r="AG310" s="2">
        <v>73</v>
      </c>
      <c r="AH310" t="str">
        <f>IF(AU310="NORWAY","NOK",IF(AU310="FINLAND","EUR",IF(AU310="SWEDEN","SEK","DKK")))</f>
        <v>SEK</v>
      </c>
      <c r="AI310" t="s">
        <v>96</v>
      </c>
      <c r="AN310" t="str">
        <f>IF(D310&gt;=0,"1","0")</f>
        <v>0</v>
      </c>
      <c r="AO310" s="5">
        <f>IF(AX310&lt;&gt;"",G310/H310,"")</f>
        <v>1.3872056272426985</v>
      </c>
      <c r="AP310">
        <f>A310-1</f>
        <v>118</v>
      </c>
      <c r="AS310">
        <f>_xlfn.XLOOKUP(C310,'Company age'!$A$2:$A$15,'Company age'!$B$2:$B$15)</f>
        <v>10</v>
      </c>
      <c r="AU310" t="s">
        <v>80</v>
      </c>
      <c r="AW310" s="3">
        <f>BT310*(1+BV310)</f>
        <v>75.554999999999993</v>
      </c>
      <c r="AX310">
        <v>467</v>
      </c>
      <c r="BH310" s="2">
        <v>3</v>
      </c>
      <c r="BI310" s="2">
        <v>3.5</v>
      </c>
      <c r="BJ310" s="2">
        <v>3.5</v>
      </c>
      <c r="BL310" t="s">
        <v>970</v>
      </c>
      <c r="BM310" t="s">
        <v>971</v>
      </c>
      <c r="BN310" t="s">
        <v>80</v>
      </c>
      <c r="BO310" t="s">
        <v>96</v>
      </c>
      <c r="BP310" t="s">
        <v>25</v>
      </c>
      <c r="BQ310" t="s">
        <v>413</v>
      </c>
      <c r="BR310" t="s">
        <v>27</v>
      </c>
      <c r="BS310" s="2">
        <v>336.64800000000002</v>
      </c>
      <c r="BT310" s="2">
        <v>73</v>
      </c>
      <c r="BU310" s="5">
        <f t="shared" si="8"/>
        <v>0.03</v>
      </c>
      <c r="BV310" s="5">
        <f t="shared" si="8"/>
        <v>3.5000000000000003E-2</v>
      </c>
      <c r="BW310" s="5">
        <f t="shared" si="8"/>
        <v>3.5000000000000003E-2</v>
      </c>
      <c r="BX310" s="2">
        <v>178.8</v>
      </c>
      <c r="BY310" s="2">
        <v>1236.986328</v>
      </c>
      <c r="BZ310" s="2">
        <v>177.2</v>
      </c>
      <c r="CA310" s="2">
        <v>10</v>
      </c>
    </row>
    <row r="311" spans="1:79" x14ac:dyDescent="0.15">
      <c r="A311" s="107">
        <v>119</v>
      </c>
      <c r="B311" s="108">
        <v>42446</v>
      </c>
      <c r="C311" s="109">
        <v>2016</v>
      </c>
      <c r="D311" s="110">
        <f>_xlfn.XLOOKUP(AP311,'Sentiment index'!$E$2:$E$169,'Sentiment index'!$A$2:$A$169)</f>
        <v>-7.9386999999999999E-2</v>
      </c>
      <c r="E311" s="111">
        <v>9.8004044294562203</v>
      </c>
      <c r="F311" s="112">
        <f>(AW311-BT311)/BT311</f>
        <v>0.33333332059999998</v>
      </c>
      <c r="G311" s="113">
        <v>849</v>
      </c>
      <c r="H311" s="114">
        <v>1037.8399999999999</v>
      </c>
      <c r="I311" s="114">
        <f>IF(AH311="NOK",AG311, IF(AH311="EUR", _xlfn.XLOOKUP(C311,'Exchange rates'!$A$3:$A$16,'Exchange rates'!$B$3:$B$16)*AG311,IF(AH311="SEK", _xlfn.XLOOKUP(C311,'Exchange rates'!$A$3:$A$16,'Exchange rates'!$C$3:$C$16)*Dataset!AG311,_xlfn.XLOOKUP(Dataset!C311,'Exchange rates'!$A$3:$A$16,'Exchange rates'!$D$3:$D$16)*Dataset!AG311)))</f>
        <v>31.444095999999998</v>
      </c>
      <c r="J311" s="115">
        <f t="shared" si="9"/>
        <v>0.33793332059999998</v>
      </c>
      <c r="K311" s="112">
        <f>IF(AU311="NORWAY",_xlfn.XLOOKUP(B311,'Oslo OBX Historical Data'!$A$2:$A$3477,'Oslo OBX Historical Data'!$G$2:$G$3477),IF(AU311="FINLAND",_xlfn.XLOOKUP(B311,'OMX Helsinki Historical Data'!$A$2:$A$3479,'OMX Helsinki Historical Data'!$G$2:$G$3479),IF(AU311="DENMARK",_xlfn.XLOOKUP(B311,'OMX Copenhagen All shares Histo'!$A$2:$A$3461,'OMX Copenhagen All shares Histo'!$G$2:$G$3461),_xlfn.XLOOKUP(Dataset!B311,'OMX Stockholm Historical Data'!$A$2:$A$3477,'OMX Stockholm Historical Data'!$G$2:$G$3477))))</f>
        <v>-4.5999999999999999E-3</v>
      </c>
      <c r="L311" s="116">
        <v>1</v>
      </c>
      <c r="M311" s="116">
        <f>IF($AI311=M$1,1,0)</f>
        <v>0</v>
      </c>
      <c r="N311" s="116">
        <f>IF($AI311=N$1,1,0)</f>
        <v>0</v>
      </c>
      <c r="O311" s="116">
        <f>IF($AI311=O$1,1,0)</f>
        <v>0</v>
      </c>
      <c r="P311" s="116">
        <f>IF($AI311=P$1,1,0)</f>
        <v>1</v>
      </c>
      <c r="Q311" s="116">
        <f>IF($AI311=Q$1,1,0)</f>
        <v>0</v>
      </c>
      <c r="R311" s="116">
        <f>IF($AI311=R$1,1,0)</f>
        <v>0</v>
      </c>
      <c r="S311" s="116">
        <f>IF($AI311=S$1,1,0)</f>
        <v>0</v>
      </c>
      <c r="T311" s="39">
        <f>IF($AI311=T$1,1,0)</f>
        <v>0</v>
      </c>
      <c r="AG311" s="2">
        <v>32</v>
      </c>
      <c r="AH311" t="str">
        <f>IF(AU311="NORWAY","NOK",IF(AU311="FINLAND","EUR",IF(AU311="SWEDEN","SEK","DKK")))</f>
        <v>SEK</v>
      </c>
      <c r="AI311" t="s">
        <v>38</v>
      </c>
      <c r="AN311" t="str">
        <f>IF(D311&gt;=0,"1","0")</f>
        <v>0</v>
      </c>
      <c r="AO311" s="5">
        <f>IF(AX311&lt;&gt;"",G311/H311,"")</f>
        <v>0.81804517073922767</v>
      </c>
      <c r="AP311">
        <f>A311-1</f>
        <v>118</v>
      </c>
      <c r="AS311">
        <f>_xlfn.XLOOKUP(C311,'Company age'!$A$2:$A$15,'Company age'!$B$2:$B$15)</f>
        <v>10</v>
      </c>
      <c r="AU311" t="s">
        <v>80</v>
      </c>
      <c r="AW311" s="3">
        <f>BT311*(1+BV311)</f>
        <v>42.666666259199999</v>
      </c>
      <c r="AX311">
        <v>849</v>
      </c>
      <c r="BH311" s="2">
        <v>52.976188659999998</v>
      </c>
      <c r="BI311" s="2">
        <v>33.333332059999996</v>
      </c>
      <c r="BJ311" s="2">
        <v>23.809524540000002</v>
      </c>
      <c r="BL311" t="s">
        <v>549</v>
      </c>
      <c r="BM311" t="s">
        <v>550</v>
      </c>
      <c r="BN311" t="s">
        <v>80</v>
      </c>
      <c r="BO311" t="s">
        <v>38</v>
      </c>
      <c r="BP311" t="s">
        <v>25</v>
      </c>
      <c r="BQ311" t="s">
        <v>176</v>
      </c>
      <c r="BR311" t="s">
        <v>27</v>
      </c>
      <c r="BS311" s="2">
        <v>1037.8399999999999</v>
      </c>
      <c r="BT311" s="2">
        <v>32</v>
      </c>
      <c r="BU311" s="5">
        <f t="shared" si="8"/>
        <v>0.52976188660000001</v>
      </c>
      <c r="BV311" s="5">
        <f t="shared" si="8"/>
        <v>0.33333332059999998</v>
      </c>
      <c r="BW311" s="5">
        <f t="shared" si="8"/>
        <v>0.23809524540000002</v>
      </c>
      <c r="BX311" s="2">
        <v>33.26</v>
      </c>
      <c r="BY311" s="2">
        <v>2.8125</v>
      </c>
      <c r="BZ311" s="2">
        <v>33.659999999999997</v>
      </c>
      <c r="CA311" s="2">
        <v>99.695499999999996</v>
      </c>
    </row>
    <row r="312" spans="1:79" x14ac:dyDescent="0.15">
      <c r="A312" s="107">
        <v>119</v>
      </c>
      <c r="B312" s="108">
        <v>42451</v>
      </c>
      <c r="C312" s="109">
        <v>2016</v>
      </c>
      <c r="D312" s="110">
        <f>_xlfn.XLOOKUP(AP312,'Sentiment index'!$E$2:$E$169,'Sentiment index'!$A$2:$A$169)</f>
        <v>-7.9386999999999999E-2</v>
      </c>
      <c r="E312" s="111">
        <v>10.625639819128111</v>
      </c>
      <c r="F312" s="112">
        <f>(AW312-BT312)/BT312</f>
        <v>0.73333335879999983</v>
      </c>
      <c r="G312" s="113">
        <v>10945</v>
      </c>
      <c r="H312" s="114">
        <v>904.17499999999995</v>
      </c>
      <c r="I312" s="114">
        <f>IF(AH312="NOK",AG312, IF(AH312="EUR", _xlfn.XLOOKUP(C312,'Exchange rates'!$A$3:$A$16,'Exchange rates'!$B$3:$B$16)*AG312,IF(AH312="SEK", _xlfn.XLOOKUP(C312,'Exchange rates'!$A$3:$A$16,'Exchange rates'!$C$3:$C$16)*Dataset!AG312,_xlfn.XLOOKUP(Dataset!C312,'Exchange rates'!$A$3:$A$16,'Exchange rates'!$D$3:$D$16)*Dataset!AG312)))</f>
        <v>60.922936</v>
      </c>
      <c r="J312" s="115">
        <f t="shared" si="9"/>
        <v>0.73933335879999984</v>
      </c>
      <c r="K312" s="112">
        <f>IF(AU312="NORWAY",_xlfn.XLOOKUP(B312,'Oslo OBX Historical Data'!$A$2:$A$3477,'Oslo OBX Historical Data'!$G$2:$G$3477),IF(AU312="FINLAND",_xlfn.XLOOKUP(B312,'OMX Helsinki Historical Data'!$A$2:$A$3479,'OMX Helsinki Historical Data'!$G$2:$G$3479),IF(AU312="DENMARK",_xlfn.XLOOKUP(B312,'OMX Copenhagen All shares Histo'!$A$2:$A$3461,'OMX Copenhagen All shares Histo'!$G$2:$G$3461),_xlfn.XLOOKUP(Dataset!B312,'OMX Stockholm Historical Data'!$A$2:$A$3477,'OMX Stockholm Historical Data'!$G$2:$G$3477))))</f>
        <v>-6.0000000000000001E-3</v>
      </c>
      <c r="L312" s="116">
        <v>1</v>
      </c>
      <c r="M312" s="116">
        <f>IF($AI312=M$1,1,0)</f>
        <v>0</v>
      </c>
      <c r="N312" s="116">
        <f>IF($AI312=N$1,1,0)</f>
        <v>0</v>
      </c>
      <c r="O312" s="116">
        <f>IF($AI312=O$1,1,0)</f>
        <v>0</v>
      </c>
      <c r="P312" s="116">
        <f>IF($AI312=P$1,1,0)</f>
        <v>0</v>
      </c>
      <c r="Q312" s="116">
        <f>IF($AI312=Q$1,1,0)</f>
        <v>1</v>
      </c>
      <c r="R312" s="116">
        <f>IF($AI312=R$1,1,0)</f>
        <v>0</v>
      </c>
      <c r="S312" s="116">
        <f>IF($AI312=S$1,1,0)</f>
        <v>0</v>
      </c>
      <c r="T312" s="39">
        <f>IF($AI312=T$1,1,0)</f>
        <v>0</v>
      </c>
      <c r="AG312" s="2">
        <v>62</v>
      </c>
      <c r="AH312" t="str">
        <f>IF(AU312="NORWAY","NOK",IF(AU312="FINLAND","EUR",IF(AU312="SWEDEN","SEK","DKK")))</f>
        <v>SEK</v>
      </c>
      <c r="AI312" t="s">
        <v>32</v>
      </c>
      <c r="AN312" t="str">
        <f>IF(D312&gt;=0,"1","0")</f>
        <v>0</v>
      </c>
      <c r="AO312" s="5">
        <f>IF(AX312&lt;&gt;"",G312/H312,"")</f>
        <v>12.104957557994858</v>
      </c>
      <c r="AP312">
        <f>A312-1</f>
        <v>118</v>
      </c>
      <c r="AS312">
        <f>_xlfn.XLOOKUP(C312,'Company age'!$A$2:$A$15,'Company age'!$B$2:$B$15)</f>
        <v>10</v>
      </c>
      <c r="AU312" t="s">
        <v>80</v>
      </c>
      <c r="AW312" s="3">
        <f>BT312*(1+BV312)</f>
        <v>107.46666824559999</v>
      </c>
      <c r="AX312">
        <v>10945</v>
      </c>
      <c r="BH312" s="2">
        <v>2.6666667460000002</v>
      </c>
      <c r="BI312" s="2">
        <v>73.333335880000007</v>
      </c>
      <c r="BJ312" s="2">
        <v>64.444442749999993</v>
      </c>
      <c r="BL312" t="s">
        <v>595</v>
      </c>
      <c r="BM312" t="s">
        <v>596</v>
      </c>
      <c r="BN312" t="s">
        <v>80</v>
      </c>
      <c r="BO312" t="s">
        <v>32</v>
      </c>
      <c r="BP312" t="s">
        <v>25</v>
      </c>
      <c r="BQ312" t="s">
        <v>51</v>
      </c>
      <c r="BR312" t="s">
        <v>27</v>
      </c>
      <c r="BS312" s="2">
        <v>904.17499999999995</v>
      </c>
      <c r="BT312" s="2">
        <v>62</v>
      </c>
      <c r="BU312" s="5">
        <f t="shared" si="8"/>
        <v>2.6666667460000001E-2</v>
      </c>
      <c r="BV312" s="5">
        <f t="shared" si="8"/>
        <v>0.73333335880000006</v>
      </c>
      <c r="BW312" s="5">
        <f t="shared" si="8"/>
        <v>0.64444442749999997</v>
      </c>
      <c r="BX312" s="2">
        <v>63.2</v>
      </c>
      <c r="BY312" s="2">
        <v>10.483870509999999</v>
      </c>
      <c r="BZ312" s="2">
        <v>63.4</v>
      </c>
      <c r="CA312" s="2">
        <v>53.140099999999997</v>
      </c>
    </row>
    <row r="313" spans="1:79" x14ac:dyDescent="0.15">
      <c r="A313" s="107">
        <v>119</v>
      </c>
      <c r="B313" s="108">
        <v>42451</v>
      </c>
      <c r="C313" s="109">
        <v>2016</v>
      </c>
      <c r="D313" s="110">
        <f>_xlfn.XLOOKUP(AP313,'Sentiment index'!$E$2:$E$169,'Sentiment index'!$A$2:$A$169)</f>
        <v>-7.9386999999999999E-2</v>
      </c>
      <c r="E313" s="111">
        <v>9.4162583874486749</v>
      </c>
      <c r="F313" s="112">
        <f>(AW313-BT313)/BT313</f>
        <v>-0.40557937619999995</v>
      </c>
      <c r="G313" s="113">
        <v>17</v>
      </c>
      <c r="H313" s="114">
        <v>36.087000000000003</v>
      </c>
      <c r="I313" s="114">
        <f>IF(AH313="NOK",AG313, IF(AH313="EUR", _xlfn.XLOOKUP(C313,'Exchange rates'!$A$3:$A$16,'Exchange rates'!$B$3:$B$16)*AG313,IF(AH313="SEK", _xlfn.XLOOKUP(C313,'Exchange rates'!$A$3:$A$16,'Exchange rates'!$C$3:$C$16)*Dataset!AG313,_xlfn.XLOOKUP(Dataset!C313,'Exchange rates'!$A$3:$A$16,'Exchange rates'!$D$3:$D$16)*Dataset!AG313)))</f>
        <v>4.9131399999999994</v>
      </c>
      <c r="J313" s="115">
        <f t="shared" si="9"/>
        <v>-0.39957937619999995</v>
      </c>
      <c r="K313" s="112">
        <f>IF(AU313="NORWAY",_xlfn.XLOOKUP(B313,'Oslo OBX Historical Data'!$A$2:$A$3477,'Oslo OBX Historical Data'!$G$2:$G$3477),IF(AU313="FINLAND",_xlfn.XLOOKUP(B313,'OMX Helsinki Historical Data'!$A$2:$A$3479,'OMX Helsinki Historical Data'!$G$2:$G$3479),IF(AU313="DENMARK",_xlfn.XLOOKUP(B313,'OMX Copenhagen All shares Histo'!$A$2:$A$3461,'OMX Copenhagen All shares Histo'!$G$2:$G$3461),_xlfn.XLOOKUP(Dataset!B313,'OMX Stockholm Historical Data'!$A$2:$A$3477,'OMX Stockholm Historical Data'!$G$2:$G$3477))))</f>
        <v>-6.0000000000000001E-3</v>
      </c>
      <c r="L313" s="116">
        <v>1</v>
      </c>
      <c r="M313" s="116">
        <f>IF($AI313=M$1,1,0)</f>
        <v>0</v>
      </c>
      <c r="N313" s="116">
        <f>IF($AI313=N$1,1,0)</f>
        <v>0</v>
      </c>
      <c r="O313" s="116">
        <f>IF($AI313=O$1,1,0)</f>
        <v>0</v>
      </c>
      <c r="P313" s="116">
        <f>IF($AI313=P$1,1,0)</f>
        <v>0</v>
      </c>
      <c r="Q313" s="116">
        <f>IF($AI313=Q$1,1,0)</f>
        <v>1</v>
      </c>
      <c r="R313" s="116">
        <f>IF($AI313=R$1,1,0)</f>
        <v>0</v>
      </c>
      <c r="S313" s="116">
        <f>IF($AI313=S$1,1,0)</f>
        <v>0</v>
      </c>
      <c r="T313" s="39">
        <f>IF($AI313=T$1,1,0)</f>
        <v>0</v>
      </c>
      <c r="AG313" s="2">
        <v>5</v>
      </c>
      <c r="AH313" t="str">
        <f>IF(AU313="NORWAY","NOK",IF(AU313="FINLAND","EUR",IF(AU313="SWEDEN","SEK","DKK")))</f>
        <v>SEK</v>
      </c>
      <c r="AI313" t="s">
        <v>32</v>
      </c>
      <c r="AN313" t="str">
        <f>IF(D313&gt;=0,"1","0")</f>
        <v>0</v>
      </c>
      <c r="AO313" s="5">
        <f>IF(AX313&lt;&gt;"",G313/H313,"")</f>
        <v>0.47108376977859057</v>
      </c>
      <c r="AP313">
        <f>A313-1</f>
        <v>118</v>
      </c>
      <c r="AS313">
        <f>_xlfn.XLOOKUP(C313,'Company age'!$A$2:$A$15,'Company age'!$B$2:$B$15)</f>
        <v>10</v>
      </c>
      <c r="AU313" t="s">
        <v>80</v>
      </c>
      <c r="AW313" s="3">
        <f>BT313*(1+BV313)</f>
        <v>2.9721031190000002</v>
      </c>
      <c r="AX313">
        <v>17</v>
      </c>
      <c r="BH313" s="2">
        <v>-18.45493317</v>
      </c>
      <c r="BI313" s="2">
        <v>-40.557937619999997</v>
      </c>
      <c r="BJ313" s="2">
        <v>-41.630897519999998</v>
      </c>
      <c r="BL313" t="s">
        <v>1595</v>
      </c>
      <c r="BM313" t="s">
        <v>1596</v>
      </c>
      <c r="BN313" t="s">
        <v>80</v>
      </c>
      <c r="BO313" t="s">
        <v>32</v>
      </c>
      <c r="BP313" t="s">
        <v>25</v>
      </c>
      <c r="BQ313" t="s">
        <v>1066</v>
      </c>
      <c r="BR313" t="s">
        <v>27</v>
      </c>
      <c r="BS313" s="2">
        <v>36.087000000000003</v>
      </c>
      <c r="BT313" s="2">
        <v>5</v>
      </c>
      <c r="BU313" s="5">
        <f t="shared" si="8"/>
        <v>-0.18454933170000001</v>
      </c>
      <c r="BV313" s="5">
        <f t="shared" si="8"/>
        <v>-0.40557937619999995</v>
      </c>
      <c r="BW313" s="5">
        <f t="shared" si="8"/>
        <v>-0.41630897519999999</v>
      </c>
      <c r="BX313" s="2">
        <v>2.3149999999999999</v>
      </c>
      <c r="BY313" s="2">
        <v>-45.482917790000002</v>
      </c>
      <c r="BZ313" s="2">
        <v>2.2999999999999998</v>
      </c>
      <c r="CA313" s="2">
        <v>18.863499999999998</v>
      </c>
    </row>
    <row r="314" spans="1:79" x14ac:dyDescent="0.15">
      <c r="A314" s="107">
        <v>119</v>
      </c>
      <c r="B314" s="108">
        <v>42460</v>
      </c>
      <c r="C314" s="109">
        <v>2016</v>
      </c>
      <c r="D314" s="110">
        <f>_xlfn.XLOOKUP(AP314,'Sentiment index'!$E$2:$E$169,'Sentiment index'!$A$2:$A$169)</f>
        <v>-7.9386999999999999E-2</v>
      </c>
      <c r="E314" s="111">
        <v>10.60468181531389</v>
      </c>
      <c r="F314" s="112">
        <f>(AW314-BT314)/BT314</f>
        <v>2.4175825119999994E-2</v>
      </c>
      <c r="G314" s="113">
        <v>25</v>
      </c>
      <c r="H314" s="114">
        <v>158.625</v>
      </c>
      <c r="I314" s="114">
        <f>IF(AH314="NOK",AG314, IF(AH314="EUR", _xlfn.XLOOKUP(C314,'Exchange rates'!$A$3:$A$16,'Exchange rates'!$B$3:$B$16)*AG314,IF(AH314="SEK", _xlfn.XLOOKUP(C314,'Exchange rates'!$A$3:$A$16,'Exchange rates'!$C$3:$C$16)*Dataset!AG314,_xlfn.XLOOKUP(Dataset!C314,'Exchange rates'!$A$3:$A$16,'Exchange rates'!$D$3:$D$16)*Dataset!AG314)))</f>
        <v>29.751017600000001</v>
      </c>
      <c r="J314" s="115">
        <f t="shared" si="9"/>
        <v>4.7758251199999935E-3</v>
      </c>
      <c r="K314" s="112">
        <f>IF(AU314="NORWAY",_xlfn.XLOOKUP(B314,'Oslo OBX Historical Data'!$A$2:$A$3477,'Oslo OBX Historical Data'!$G$2:$G$3477),IF(AU314="FINLAND",_xlfn.XLOOKUP(B314,'OMX Helsinki Historical Data'!$A$2:$A$3479,'OMX Helsinki Historical Data'!$G$2:$G$3479),IF(AU314="DENMARK",_xlfn.XLOOKUP(B314,'OMX Copenhagen All shares Histo'!$A$2:$A$3461,'OMX Copenhagen All shares Histo'!$G$2:$G$3461),_xlfn.XLOOKUP(Dataset!B314,'OMX Stockholm Historical Data'!$A$2:$A$3477,'OMX Stockholm Historical Data'!$G$2:$G$3477))))</f>
        <v>1.9400000000000001E-2</v>
      </c>
      <c r="L314" s="116">
        <v>1</v>
      </c>
      <c r="M314" s="116">
        <f>IF($AI314=M$1,1,0)</f>
        <v>0</v>
      </c>
      <c r="N314" s="116">
        <f>IF($AI314=N$1,1,0)</f>
        <v>0</v>
      </c>
      <c r="O314" s="116">
        <f>IF($AI314=O$1,1,0)</f>
        <v>1</v>
      </c>
      <c r="P314" s="116">
        <f>IF($AI314=P$1,1,0)</f>
        <v>0</v>
      </c>
      <c r="Q314" s="116">
        <f>IF($AI314=Q$1,1,0)</f>
        <v>0</v>
      </c>
      <c r="R314" s="116">
        <f>IF($AI314=R$1,1,0)</f>
        <v>0</v>
      </c>
      <c r="S314" s="116">
        <f>IF($AI314=S$1,1,0)</f>
        <v>0</v>
      </c>
      <c r="T314" s="39">
        <f>IF($AI314=T$1,1,0)</f>
        <v>0</v>
      </c>
      <c r="AG314" s="2">
        <v>3.2</v>
      </c>
      <c r="AH314" t="str">
        <f>IF(AU314="NORWAY","NOK",IF(AU314="FINLAND","EUR",IF(AU314="SWEDEN","SEK","DKK")))</f>
        <v>EUR</v>
      </c>
      <c r="AI314" t="s">
        <v>45</v>
      </c>
      <c r="AN314" t="str">
        <f>IF(D314&gt;=0,"1","0")</f>
        <v>0</v>
      </c>
      <c r="AO314" s="5">
        <f>IF(AX314&lt;&gt;"",G314/H314,"")</f>
        <v>0.15760441292356187</v>
      </c>
      <c r="AP314">
        <f>A314-1</f>
        <v>118</v>
      </c>
      <c r="AS314">
        <f>_xlfn.XLOOKUP(C314,'Company age'!$A$2:$A$15,'Company age'!$B$2:$B$15)</f>
        <v>10</v>
      </c>
      <c r="AU314" t="s">
        <v>64</v>
      </c>
      <c r="AW314" s="3">
        <f>BT314*(1+BV314)</f>
        <v>3.2773626403840002</v>
      </c>
      <c r="AX314">
        <v>25</v>
      </c>
      <c r="BH314" s="2">
        <v>0</v>
      </c>
      <c r="BI314" s="2">
        <v>2.4175825120000001</v>
      </c>
      <c r="BJ314" s="2">
        <v>0</v>
      </c>
      <c r="BL314" t="s">
        <v>1216</v>
      </c>
      <c r="BM314" t="s">
        <v>1217</v>
      </c>
      <c r="BN314" t="s">
        <v>64</v>
      </c>
      <c r="BO314" t="s">
        <v>45</v>
      </c>
      <c r="BP314" t="s">
        <v>25</v>
      </c>
      <c r="BQ314" t="s">
        <v>54</v>
      </c>
      <c r="BR314" t="s">
        <v>27</v>
      </c>
      <c r="BS314" s="2">
        <v>158.625</v>
      </c>
      <c r="BT314" s="2">
        <v>3.2</v>
      </c>
      <c r="BU314" s="5">
        <f t="shared" si="8"/>
        <v>0</v>
      </c>
      <c r="BV314" s="5">
        <f t="shared" si="8"/>
        <v>2.4175825120000001E-2</v>
      </c>
      <c r="BW314" s="5">
        <f t="shared" si="8"/>
        <v>0</v>
      </c>
      <c r="BX314" s="2"/>
      <c r="BY314" s="2"/>
      <c r="BZ314" s="2"/>
      <c r="CA314" s="2">
        <v>15.505100000000001</v>
      </c>
    </row>
    <row r="315" spans="1:79" x14ac:dyDescent="0.15">
      <c r="A315" s="107">
        <v>120</v>
      </c>
      <c r="B315" s="108">
        <v>42471</v>
      </c>
      <c r="C315" s="109">
        <v>2016</v>
      </c>
      <c r="D315" s="110">
        <f>_xlfn.XLOOKUP(AP315,'Sentiment index'!$E$2:$E$169,'Sentiment index'!$A$2:$A$169)</f>
        <v>-1.6699599999999998E-2</v>
      </c>
      <c r="E315" s="111">
        <v>12.641847976585415</v>
      </c>
      <c r="F315" s="112">
        <f>(AW315-BT315)/BT315</f>
        <v>-0.6</v>
      </c>
      <c r="G315" s="113">
        <v>154</v>
      </c>
      <c r="H315" s="114">
        <v>13.179399999999999</v>
      </c>
      <c r="I315" s="114">
        <f>IF(AH315="NOK",AG315, IF(AH315="EUR", _xlfn.XLOOKUP(C315,'Exchange rates'!$A$3:$A$16,'Exchange rates'!$B$3:$B$16)*AG315,IF(AH315="SEK", _xlfn.XLOOKUP(C315,'Exchange rates'!$A$3:$A$16,'Exchange rates'!$C$3:$C$16)*Dataset!AG315,_xlfn.XLOOKUP(Dataset!C315,'Exchange rates'!$A$3:$A$16,'Exchange rates'!$D$3:$D$16)*Dataset!AG315)))</f>
        <v>6.2396877999999996</v>
      </c>
      <c r="J315" s="115">
        <f t="shared" si="9"/>
        <v>-0.62139999999999995</v>
      </c>
      <c r="K315" s="112">
        <f>IF(AU315="NORWAY",_xlfn.XLOOKUP(B315,'Oslo OBX Historical Data'!$A$2:$A$3477,'Oslo OBX Historical Data'!$G$2:$G$3477),IF(AU315="FINLAND",_xlfn.XLOOKUP(B315,'OMX Helsinki Historical Data'!$A$2:$A$3479,'OMX Helsinki Historical Data'!$G$2:$G$3479),IF(AU315="DENMARK",_xlfn.XLOOKUP(B315,'OMX Copenhagen All shares Histo'!$A$2:$A$3461,'OMX Copenhagen All shares Histo'!$G$2:$G$3461),_xlfn.XLOOKUP(Dataset!B315,'OMX Stockholm Historical Data'!$A$2:$A$3477,'OMX Stockholm Historical Data'!$G$2:$G$3477))))</f>
        <v>2.1399999999999999E-2</v>
      </c>
      <c r="L315" s="116">
        <v>1</v>
      </c>
      <c r="M315" s="116">
        <f>IF($AI315=M$1,1,0)</f>
        <v>0</v>
      </c>
      <c r="N315" s="116">
        <f>IF($AI315=N$1,1,0)</f>
        <v>1</v>
      </c>
      <c r="O315" s="116">
        <f>IF($AI315=O$1,1,0)</f>
        <v>0</v>
      </c>
      <c r="P315" s="116">
        <f>IF($AI315=P$1,1,0)</f>
        <v>0</v>
      </c>
      <c r="Q315" s="116">
        <f>IF($AI315=Q$1,1,0)</f>
        <v>0</v>
      </c>
      <c r="R315" s="116">
        <f>IF($AI315=R$1,1,0)</f>
        <v>0</v>
      </c>
      <c r="S315" s="116">
        <f>IF($AI315=S$1,1,0)</f>
        <v>0</v>
      </c>
      <c r="T315" s="39">
        <f>IF($AI315=T$1,1,0)</f>
        <v>0</v>
      </c>
      <c r="AG315" s="2">
        <v>6.35</v>
      </c>
      <c r="AH315" t="str">
        <f>IF(AU315="NORWAY","NOK",IF(AU315="FINLAND","EUR",IF(AU315="SWEDEN","SEK","DKK")))</f>
        <v>SEK</v>
      </c>
      <c r="AI315" t="s">
        <v>96</v>
      </c>
      <c r="AN315" t="str">
        <f>IF(D315&gt;=0,"1","0")</f>
        <v>0</v>
      </c>
      <c r="AO315" s="5">
        <f>IF(AX315&lt;&gt;"",G315/H315,"")</f>
        <v>11.684902195851102</v>
      </c>
      <c r="AP315">
        <f>A315-1</f>
        <v>119</v>
      </c>
      <c r="AS315">
        <f>_xlfn.XLOOKUP(C315,'Company age'!$A$2:$A$15,'Company age'!$B$2:$B$15)</f>
        <v>10</v>
      </c>
      <c r="AU315" t="s">
        <v>80</v>
      </c>
      <c r="AW315" s="3">
        <f>BT315*(1+BV315)</f>
        <v>2.54</v>
      </c>
      <c r="AX315">
        <v>154</v>
      </c>
      <c r="BH315" s="2">
        <v>-49.5</v>
      </c>
      <c r="BI315" s="2">
        <v>-60</v>
      </c>
      <c r="BJ315" s="2">
        <v>-69.300003050000001</v>
      </c>
      <c r="BL315" t="s">
        <v>1893</v>
      </c>
      <c r="BM315" t="s">
        <v>1894</v>
      </c>
      <c r="BN315" t="s">
        <v>80</v>
      </c>
      <c r="BO315" t="s">
        <v>96</v>
      </c>
      <c r="BP315" t="s">
        <v>25</v>
      </c>
      <c r="BQ315" t="s">
        <v>54</v>
      </c>
      <c r="BR315" t="s">
        <v>27</v>
      </c>
      <c r="BS315" s="2">
        <v>13.179399999999999</v>
      </c>
      <c r="BT315" s="2">
        <v>6.35</v>
      </c>
      <c r="BU315" s="5">
        <f t="shared" si="8"/>
        <v>-0.495</v>
      </c>
      <c r="BV315" s="5">
        <f t="shared" si="8"/>
        <v>-0.6</v>
      </c>
      <c r="BW315" s="5">
        <f t="shared" si="8"/>
        <v>-0.69300003050000003</v>
      </c>
      <c r="BX315" s="2">
        <v>365</v>
      </c>
      <c r="BY315" s="2">
        <v>6738.1879879999997</v>
      </c>
      <c r="BZ315" s="2">
        <v>374</v>
      </c>
      <c r="CA315" s="2">
        <v>5.5605000000000002</v>
      </c>
    </row>
    <row r="316" spans="1:79" x14ac:dyDescent="0.15">
      <c r="A316" s="107">
        <v>120</v>
      </c>
      <c r="B316" s="108">
        <v>42486</v>
      </c>
      <c r="C316" s="109">
        <v>2016</v>
      </c>
      <c r="D316" s="110">
        <f>_xlfn.XLOOKUP(AP316,'Sentiment index'!$E$2:$E$169,'Sentiment index'!$A$2:$A$169)</f>
        <v>-1.6699599999999998E-2</v>
      </c>
      <c r="E316" s="111">
        <v>10.455331105859925</v>
      </c>
      <c r="F316" s="112">
        <f>(AW316-BT316)/BT316</f>
        <v>3.9999999999999938E-2</v>
      </c>
      <c r="G316" s="113">
        <v>260</v>
      </c>
      <c r="H316" s="114">
        <v>7.5103799999999996</v>
      </c>
      <c r="I316" s="114">
        <f>IF(AH316="NOK",AG316, IF(AH316="EUR", _xlfn.XLOOKUP(C316,'Exchange rates'!$A$3:$A$16,'Exchange rates'!$B$3:$B$16)*AG316,IF(AH316="SEK", _xlfn.XLOOKUP(C316,'Exchange rates'!$A$3:$A$16,'Exchange rates'!$C$3:$C$16)*Dataset!AG316,_xlfn.XLOOKUP(Dataset!C316,'Exchange rates'!$A$3:$A$16,'Exchange rates'!$D$3:$D$16)*Dataset!AG316)))</f>
        <v>4.4218259999999994</v>
      </c>
      <c r="J316" s="115">
        <f t="shared" si="9"/>
        <v>4.2899999999999938E-2</v>
      </c>
      <c r="K316" s="112">
        <f>IF(AU316="NORWAY",_xlfn.XLOOKUP(B316,'Oslo OBX Historical Data'!$A$2:$A$3477,'Oslo OBX Historical Data'!$G$2:$G$3477),IF(AU316="FINLAND",_xlfn.XLOOKUP(B316,'OMX Helsinki Historical Data'!$A$2:$A$3479,'OMX Helsinki Historical Data'!$G$2:$G$3479),IF(AU316="DENMARK",_xlfn.XLOOKUP(B316,'OMX Copenhagen All shares Histo'!$A$2:$A$3461,'OMX Copenhagen All shares Histo'!$G$2:$G$3461),_xlfn.XLOOKUP(Dataset!B316,'OMX Stockholm Historical Data'!$A$2:$A$3477,'OMX Stockholm Historical Data'!$G$2:$G$3477))))</f>
        <v>-2.8999999999999998E-3</v>
      </c>
      <c r="L316" s="116">
        <v>1</v>
      </c>
      <c r="M316" s="116">
        <f>IF($AI316=M$1,1,0)</f>
        <v>0</v>
      </c>
      <c r="N316" s="116">
        <f>IF($AI316=N$1,1,0)</f>
        <v>0</v>
      </c>
      <c r="O316" s="116">
        <f>IF($AI316=O$1,1,0)</f>
        <v>0</v>
      </c>
      <c r="P316" s="116">
        <f>IF($AI316=P$1,1,0)</f>
        <v>0</v>
      </c>
      <c r="Q316" s="116">
        <f>IF($AI316=Q$1,1,0)</f>
        <v>0</v>
      </c>
      <c r="R316" s="116">
        <f>IF($AI316=R$1,1,0)</f>
        <v>1</v>
      </c>
      <c r="S316" s="116">
        <f>IF($AI316=S$1,1,0)</f>
        <v>0</v>
      </c>
      <c r="T316" s="39">
        <f>IF($AI316=T$1,1,0)</f>
        <v>0</v>
      </c>
      <c r="AG316" s="2">
        <v>4.5</v>
      </c>
      <c r="AH316" t="str">
        <f>IF(AU316="NORWAY","NOK",IF(AU316="FINLAND","EUR",IF(AU316="SWEDEN","SEK","DKK")))</f>
        <v>SEK</v>
      </c>
      <c r="AI316" t="s">
        <v>152</v>
      </c>
      <c r="AN316" t="str">
        <f>IF(D316&gt;=0,"1","0")</f>
        <v>0</v>
      </c>
      <c r="AO316" s="5">
        <f>IF(AX316&lt;&gt;"",G316/H316,"")</f>
        <v>34.618754310700659</v>
      </c>
      <c r="AP316">
        <f>A316-1</f>
        <v>119</v>
      </c>
      <c r="AS316">
        <f>_xlfn.XLOOKUP(C316,'Company age'!$A$2:$A$15,'Company age'!$B$2:$B$15)</f>
        <v>10</v>
      </c>
      <c r="AU316" t="s">
        <v>80</v>
      </c>
      <c r="AW316" s="3">
        <f>BT316*(1+BV316)</f>
        <v>4.68</v>
      </c>
      <c r="AX316">
        <v>260</v>
      </c>
      <c r="BH316" s="2">
        <v>0.40000000600000002</v>
      </c>
      <c r="BI316" s="2">
        <v>4</v>
      </c>
      <c r="BJ316" s="2">
        <v>0</v>
      </c>
      <c r="BL316" t="s">
        <v>2053</v>
      </c>
      <c r="BM316" t="s">
        <v>2054</v>
      </c>
      <c r="BN316" t="s">
        <v>80</v>
      </c>
      <c r="BO316" t="s">
        <v>152</v>
      </c>
      <c r="BP316" t="s">
        <v>25</v>
      </c>
      <c r="BQ316" t="s">
        <v>54</v>
      </c>
      <c r="BR316" t="s">
        <v>27</v>
      </c>
      <c r="BS316" s="2">
        <v>7.5103799999999996</v>
      </c>
      <c r="BT316" s="2">
        <v>4.5</v>
      </c>
      <c r="BU316" s="5">
        <f t="shared" si="8"/>
        <v>4.0000000599999998E-3</v>
      </c>
      <c r="BV316" s="5">
        <f t="shared" si="8"/>
        <v>0.04</v>
      </c>
      <c r="BW316" s="5">
        <f t="shared" si="8"/>
        <v>0</v>
      </c>
      <c r="BX316" s="2">
        <v>84.2</v>
      </c>
      <c r="BY316" s="2">
        <v>1855.5555420000001</v>
      </c>
      <c r="BZ316" s="2">
        <v>84.2</v>
      </c>
      <c r="CA316" s="2">
        <v>7.1483999999999996</v>
      </c>
    </row>
    <row r="317" spans="1:79" x14ac:dyDescent="0.15">
      <c r="A317" s="107">
        <v>120</v>
      </c>
      <c r="B317" s="108">
        <v>42488</v>
      </c>
      <c r="C317" s="109">
        <v>2016</v>
      </c>
      <c r="D317" s="110">
        <f>_xlfn.XLOOKUP(AP317,'Sentiment index'!$E$2:$E$169,'Sentiment index'!$A$2:$A$169)</f>
        <v>-1.6699599999999998E-2</v>
      </c>
      <c r="E317" s="111">
        <v>13.477887951253392</v>
      </c>
      <c r="F317" s="112">
        <f>(AW317-BT317)/BT317</f>
        <v>3.7999999520000077E-2</v>
      </c>
      <c r="G317" s="113">
        <v>1079</v>
      </c>
      <c r="H317" s="114">
        <v>728.01099999999997</v>
      </c>
      <c r="I317" s="114">
        <f>IF(AH317="NOK",AG317, IF(AH317="EUR", _xlfn.XLOOKUP(C317,'Exchange rates'!$A$3:$A$16,'Exchange rates'!$B$3:$B$16)*AG317,IF(AH317="SEK", _xlfn.XLOOKUP(C317,'Exchange rates'!$A$3:$A$16,'Exchange rates'!$C$3:$C$16)*Dataset!AG317,_xlfn.XLOOKUP(Dataset!C317,'Exchange rates'!$A$3:$A$16,'Exchange rates'!$D$3:$D$16)*Dataset!AG317)))</f>
        <v>47.415684299999995</v>
      </c>
      <c r="J317" s="115">
        <f t="shared" si="9"/>
        <v>4.1099999520000076E-2</v>
      </c>
      <c r="K317" s="112">
        <f>IF(AU317="NORWAY",_xlfn.XLOOKUP(B317,'Oslo OBX Historical Data'!$A$2:$A$3477,'Oslo OBX Historical Data'!$G$2:$G$3477),IF(AU317="FINLAND",_xlfn.XLOOKUP(B317,'OMX Helsinki Historical Data'!$A$2:$A$3479,'OMX Helsinki Historical Data'!$G$2:$G$3479),IF(AU317="DENMARK",_xlfn.XLOOKUP(B317,'OMX Copenhagen All shares Histo'!$A$2:$A$3461,'OMX Copenhagen All shares Histo'!$G$2:$G$3461),_xlfn.XLOOKUP(Dataset!B317,'OMX Stockholm Historical Data'!$A$2:$A$3477,'OMX Stockholm Historical Data'!$G$2:$G$3477))))</f>
        <v>-3.0999999999999999E-3</v>
      </c>
      <c r="L317" s="116">
        <v>1</v>
      </c>
      <c r="M317" s="116">
        <f>IF($AI317=M$1,1,0)</f>
        <v>0</v>
      </c>
      <c r="N317" s="116">
        <f>IF($AI317=N$1,1,0)</f>
        <v>1</v>
      </c>
      <c r="O317" s="116">
        <f>IF($AI317=O$1,1,0)</f>
        <v>0</v>
      </c>
      <c r="P317" s="116">
        <f>IF($AI317=P$1,1,0)</f>
        <v>0</v>
      </c>
      <c r="Q317" s="116">
        <f>IF($AI317=Q$1,1,0)</f>
        <v>0</v>
      </c>
      <c r="R317" s="116">
        <f>IF($AI317=R$1,1,0)</f>
        <v>0</v>
      </c>
      <c r="S317" s="116">
        <f>IF($AI317=S$1,1,0)</f>
        <v>0</v>
      </c>
      <c r="T317" s="39">
        <f>IF($AI317=T$1,1,0)</f>
        <v>0</v>
      </c>
      <c r="AG317" s="2">
        <v>5.0999999999999996</v>
      </c>
      <c r="AH317" t="str">
        <f>IF(AU317="NORWAY","NOK",IF(AU317="FINLAND","EUR",IF(AU317="SWEDEN","SEK","DKK")))</f>
        <v>EUR</v>
      </c>
      <c r="AI317" t="s">
        <v>96</v>
      </c>
      <c r="AN317" t="str">
        <f>IF(D317&gt;=0,"1","0")</f>
        <v>0</v>
      </c>
      <c r="AO317" s="5">
        <f>IF(AX317&lt;&gt;"",G317/H317,"")</f>
        <v>1.4821204624655397</v>
      </c>
      <c r="AP317">
        <f>A317-1</f>
        <v>119</v>
      </c>
      <c r="AS317">
        <f>_xlfn.XLOOKUP(C317,'Company age'!$A$2:$A$15,'Company age'!$B$2:$B$15)</f>
        <v>10</v>
      </c>
      <c r="AU317" t="s">
        <v>64</v>
      </c>
      <c r="AW317" s="3">
        <f>BT317*(1+BV317)</f>
        <v>5.293799997552</v>
      </c>
      <c r="AX317">
        <v>1079</v>
      </c>
      <c r="BH317" s="2">
        <v>-4.5999999049999998</v>
      </c>
      <c r="BI317" s="2">
        <v>3.7999999519999998</v>
      </c>
      <c r="BJ317" s="2">
        <v>3</v>
      </c>
      <c r="BL317" t="s">
        <v>694</v>
      </c>
      <c r="BM317" t="s">
        <v>695</v>
      </c>
      <c r="BN317" t="s">
        <v>64</v>
      </c>
      <c r="BO317" t="s">
        <v>96</v>
      </c>
      <c r="BP317" t="s">
        <v>25</v>
      </c>
      <c r="BQ317" t="s">
        <v>507</v>
      </c>
      <c r="BR317" t="s">
        <v>27</v>
      </c>
      <c r="BS317" s="2">
        <v>728.01099999999997</v>
      </c>
      <c r="BT317" s="2">
        <v>5.0999999999999996</v>
      </c>
      <c r="BU317" s="5">
        <f t="shared" si="8"/>
        <v>-4.5999999049999997E-2</v>
      </c>
      <c r="BV317" s="5">
        <f t="shared" si="8"/>
        <v>3.7999999520000001E-2</v>
      </c>
      <c r="BW317" s="5">
        <f t="shared" si="8"/>
        <v>0.03</v>
      </c>
      <c r="BX317" s="2">
        <v>0.81200000000000006</v>
      </c>
      <c r="BY317" s="2">
        <v>-79.308830259999993</v>
      </c>
      <c r="BZ317" s="2">
        <v>0.81</v>
      </c>
      <c r="CA317" s="2">
        <v>58.25</v>
      </c>
    </row>
    <row r="318" spans="1:79" x14ac:dyDescent="0.15">
      <c r="A318" s="107">
        <v>120</v>
      </c>
      <c r="B318" s="108">
        <v>42489</v>
      </c>
      <c r="C318" s="109">
        <v>2016</v>
      </c>
      <c r="D318" s="110">
        <f>_xlfn.XLOOKUP(AP318,'Sentiment index'!$E$2:$E$169,'Sentiment index'!$A$2:$A$169)</f>
        <v>-1.6699599999999998E-2</v>
      </c>
      <c r="E318" s="111">
        <v>9.1697720839491375</v>
      </c>
      <c r="F318" s="112">
        <f>(AW318-BT318)/BT318</f>
        <v>0.42857143400000008</v>
      </c>
      <c r="G318" s="113">
        <v>664</v>
      </c>
      <c r="H318" s="114">
        <v>3879.75</v>
      </c>
      <c r="I318" s="114">
        <f>IF(AH318="NOK",AG318, IF(AH318="EUR", _xlfn.XLOOKUP(C318,'Exchange rates'!$A$3:$A$16,'Exchange rates'!$B$3:$B$16)*AG318,IF(AH318="SEK", _xlfn.XLOOKUP(C318,'Exchange rates'!$A$3:$A$16,'Exchange rates'!$C$3:$C$16)*Dataset!AG318,_xlfn.XLOOKUP(Dataset!C318,'Exchange rates'!$A$3:$A$16,'Exchange rates'!$D$3:$D$16)*Dataset!AG318)))</f>
        <v>54.044539999999998</v>
      </c>
      <c r="J318" s="115">
        <f t="shared" si="9"/>
        <v>0.42837143400000011</v>
      </c>
      <c r="K318" s="112">
        <f>IF(AU318="NORWAY",_xlfn.XLOOKUP(B318,'Oslo OBX Historical Data'!$A$2:$A$3477,'Oslo OBX Historical Data'!$G$2:$G$3477),IF(AU318="FINLAND",_xlfn.XLOOKUP(B318,'OMX Helsinki Historical Data'!$A$2:$A$3479,'OMX Helsinki Historical Data'!$G$2:$G$3479),IF(AU318="DENMARK",_xlfn.XLOOKUP(B318,'OMX Copenhagen All shares Histo'!$A$2:$A$3461,'OMX Copenhagen All shares Histo'!$G$2:$G$3461),_xlfn.XLOOKUP(Dataset!B318,'OMX Stockholm Historical Data'!$A$2:$A$3477,'OMX Stockholm Historical Data'!$G$2:$G$3477))))</f>
        <v>2.0000000000000001E-4</v>
      </c>
      <c r="L318" s="116">
        <v>1</v>
      </c>
      <c r="M318" s="116">
        <f>IF($AI318=M$1,1,0)</f>
        <v>0</v>
      </c>
      <c r="N318" s="116">
        <f>IF($AI318=N$1,1,0)</f>
        <v>0</v>
      </c>
      <c r="O318" s="116">
        <f>IF($AI318=O$1,1,0)</f>
        <v>1</v>
      </c>
      <c r="P318" s="116">
        <f>IF($AI318=P$1,1,0)</f>
        <v>0</v>
      </c>
      <c r="Q318" s="116">
        <f>IF($AI318=Q$1,1,0)</f>
        <v>0</v>
      </c>
      <c r="R318" s="116">
        <f>IF($AI318=R$1,1,0)</f>
        <v>0</v>
      </c>
      <c r="S318" s="116">
        <f>IF($AI318=S$1,1,0)</f>
        <v>0</v>
      </c>
      <c r="T318" s="39">
        <f>IF($AI318=T$1,1,0)</f>
        <v>0</v>
      </c>
      <c r="AG318" s="2">
        <v>55</v>
      </c>
      <c r="AH318" t="str">
        <f>IF(AU318="NORWAY","NOK",IF(AU318="FINLAND","EUR",IF(AU318="SWEDEN","SEK","DKK")))</f>
        <v>SEK</v>
      </c>
      <c r="AI318" t="s">
        <v>45</v>
      </c>
      <c r="AN318" t="str">
        <f>IF(D318&gt;=0,"1","0")</f>
        <v>0</v>
      </c>
      <c r="AO318" s="5">
        <f>IF(AX318&lt;&gt;"",G318/H318,"")</f>
        <v>0.17114504800567046</v>
      </c>
      <c r="AP318">
        <f>A318-1</f>
        <v>119</v>
      </c>
      <c r="AS318">
        <f>_xlfn.XLOOKUP(C318,'Company age'!$A$2:$A$15,'Company age'!$B$2:$B$15)</f>
        <v>10</v>
      </c>
      <c r="AU318" t="s">
        <v>80</v>
      </c>
      <c r="AW318" s="3">
        <f>BT318*(1+BV318)</f>
        <v>78.571428870000005</v>
      </c>
      <c r="AX318">
        <v>664</v>
      </c>
      <c r="BH318" s="2">
        <v>42.857143399999998</v>
      </c>
      <c r="BI318" s="2">
        <v>42.857143399999998</v>
      </c>
      <c r="BJ318" s="2">
        <v>2.8571429249999998</v>
      </c>
      <c r="BL318" t="s">
        <v>210</v>
      </c>
      <c r="BM318" t="s">
        <v>211</v>
      </c>
      <c r="BN318" t="s">
        <v>80</v>
      </c>
      <c r="BO318" t="s">
        <v>45</v>
      </c>
      <c r="BP318" t="s">
        <v>25</v>
      </c>
      <c r="BQ318" t="s">
        <v>102</v>
      </c>
      <c r="BR318" t="s">
        <v>27</v>
      </c>
      <c r="BS318" s="2">
        <v>3879.75</v>
      </c>
      <c r="BT318" s="2">
        <v>55</v>
      </c>
      <c r="BU318" s="5">
        <f t="shared" si="8"/>
        <v>0.42857143399999997</v>
      </c>
      <c r="BV318" s="5">
        <f t="shared" si="8"/>
        <v>0.42857143399999997</v>
      </c>
      <c r="BW318" s="5">
        <f t="shared" si="8"/>
        <v>2.8571429249999999E-2</v>
      </c>
      <c r="BX318" s="2">
        <v>38.96</v>
      </c>
      <c r="BY318" s="2">
        <v>-23.058345790000001</v>
      </c>
      <c r="BZ318" s="2">
        <v>38.799999999999997</v>
      </c>
      <c r="CA318" s="2">
        <v>200</v>
      </c>
    </row>
    <row r="319" spans="1:79" x14ac:dyDescent="0.15">
      <c r="A319" s="107">
        <v>120</v>
      </c>
      <c r="B319" s="108">
        <v>42489</v>
      </c>
      <c r="C319" s="109">
        <v>2016</v>
      </c>
      <c r="D319" s="110">
        <f>_xlfn.XLOOKUP(AP319,'Sentiment index'!$E$2:$E$169,'Sentiment index'!$A$2:$A$169)</f>
        <v>-1.6699599999999998E-2</v>
      </c>
      <c r="E319" s="111">
        <v>9.5260686996804083</v>
      </c>
      <c r="F319" s="112">
        <f>(AW319-BT319)/BT319</f>
        <v>2.4096386129999602E-3</v>
      </c>
      <c r="G319" s="113">
        <v>4701</v>
      </c>
      <c r="H319" s="114">
        <v>1535.68</v>
      </c>
      <c r="I319" s="114">
        <f>IF(AH319="NOK",AG319, IF(AH319="EUR", _xlfn.XLOOKUP(C319,'Exchange rates'!$A$3:$A$16,'Exchange rates'!$B$3:$B$16)*AG319,IF(AH319="SEK", _xlfn.XLOOKUP(C319,'Exchange rates'!$A$3:$A$16,'Exchange rates'!$C$3:$C$16)*Dataset!AG319,_xlfn.XLOOKUP(Dataset!C319,'Exchange rates'!$A$3:$A$16,'Exchange rates'!$D$3:$D$16)*Dataset!AG319)))</f>
        <v>62.291193100000001</v>
      </c>
      <c r="J319" s="115">
        <f t="shared" si="9"/>
        <v>-2.1903613870000397E-3</v>
      </c>
      <c r="K319" s="112">
        <f>IF(AU319="NORWAY",_xlfn.XLOOKUP(B319,'Oslo OBX Historical Data'!$A$2:$A$3477,'Oslo OBX Historical Data'!$G$2:$G$3477),IF(AU319="FINLAND",_xlfn.XLOOKUP(B319,'OMX Helsinki Historical Data'!$A$2:$A$3479,'OMX Helsinki Historical Data'!$G$2:$G$3479),IF(AU319="DENMARK",_xlfn.XLOOKUP(B319,'OMX Copenhagen All shares Histo'!$A$2:$A$3461,'OMX Copenhagen All shares Histo'!$G$2:$G$3461),_xlfn.XLOOKUP(Dataset!B319,'OMX Stockholm Historical Data'!$A$2:$A$3477,'OMX Stockholm Historical Data'!$G$2:$G$3477))))</f>
        <v>4.5999999999999999E-3</v>
      </c>
      <c r="L319" s="116">
        <v>1</v>
      </c>
      <c r="M319" s="116">
        <f>IF($AI319=M$1,1,0)</f>
        <v>0</v>
      </c>
      <c r="N319" s="116">
        <f>IF($AI319=N$1,1,0)</f>
        <v>0</v>
      </c>
      <c r="O319" s="116">
        <f>IF($AI319=O$1,1,0)</f>
        <v>0</v>
      </c>
      <c r="P319" s="116">
        <f>IF($AI319=P$1,1,0)</f>
        <v>1</v>
      </c>
      <c r="Q319" s="116">
        <f>IF($AI319=Q$1,1,0)</f>
        <v>0</v>
      </c>
      <c r="R319" s="116">
        <f>IF($AI319=R$1,1,0)</f>
        <v>0</v>
      </c>
      <c r="S319" s="116">
        <f>IF($AI319=S$1,1,0)</f>
        <v>0</v>
      </c>
      <c r="T319" s="39">
        <f>IF($AI319=T$1,1,0)</f>
        <v>0</v>
      </c>
      <c r="AG319" s="2">
        <v>6.7</v>
      </c>
      <c r="AH319" t="str">
        <f>IF(AU319="NORWAY","NOK",IF(AU319="FINLAND","EUR",IF(AU319="SWEDEN","SEK","DKK")))</f>
        <v>EUR</v>
      </c>
      <c r="AI319" t="s">
        <v>38</v>
      </c>
      <c r="AN319" t="str">
        <f>IF(D319&gt;=0,"1","0")</f>
        <v>0</v>
      </c>
      <c r="AO319" s="5">
        <f>IF(AX319&lt;&gt;"",G319/H319,"")</f>
        <v>3.0611846217962073</v>
      </c>
      <c r="AP319">
        <f>A319-1</f>
        <v>119</v>
      </c>
      <c r="AS319">
        <f>_xlfn.XLOOKUP(C319,'Company age'!$A$2:$A$15,'Company age'!$B$2:$B$15)</f>
        <v>10</v>
      </c>
      <c r="AU319" t="s">
        <v>64</v>
      </c>
      <c r="AW319" s="3">
        <f>BT319*(1+BV319)</f>
        <v>6.7161445787070999</v>
      </c>
      <c r="AX319">
        <v>4701</v>
      </c>
      <c r="BH319" s="2">
        <v>0.2409638613</v>
      </c>
      <c r="BI319" s="2">
        <v>0.2409638613</v>
      </c>
      <c r="BJ319" s="2">
        <v>-3.6144578460000001</v>
      </c>
      <c r="BL319" t="s">
        <v>407</v>
      </c>
      <c r="BM319" t="s">
        <v>408</v>
      </c>
      <c r="BN319" t="s">
        <v>64</v>
      </c>
      <c r="BO319" t="s">
        <v>38</v>
      </c>
      <c r="BP319" t="s">
        <v>25</v>
      </c>
      <c r="BQ319" t="s">
        <v>126</v>
      </c>
      <c r="BR319" t="s">
        <v>27</v>
      </c>
      <c r="BS319" s="2">
        <v>1535.68</v>
      </c>
      <c r="BT319" s="2">
        <v>6.7</v>
      </c>
      <c r="BU319" s="5">
        <f t="shared" si="8"/>
        <v>2.4096386130000001E-3</v>
      </c>
      <c r="BV319" s="5">
        <f t="shared" si="8"/>
        <v>2.4096386130000001E-3</v>
      </c>
      <c r="BW319" s="5">
        <f t="shared" si="8"/>
        <v>-3.614457846E-2</v>
      </c>
      <c r="BX319" s="2">
        <v>18.82</v>
      </c>
      <c r="BY319" s="2">
        <v>188.80598449999999</v>
      </c>
      <c r="BZ319" s="2">
        <v>18.98</v>
      </c>
      <c r="CA319" s="2">
        <v>45.5974</v>
      </c>
    </row>
    <row r="320" spans="1:79" x14ac:dyDescent="0.15">
      <c r="A320" s="107">
        <v>121</v>
      </c>
      <c r="B320" s="108">
        <v>42493</v>
      </c>
      <c r="C320" s="109">
        <v>2016</v>
      </c>
      <c r="D320" s="110">
        <f>_xlfn.XLOOKUP(AP320,'Sentiment index'!$E$2:$E$169,'Sentiment index'!$A$2:$A$169)</f>
        <v>3.4698399999999997E-2</v>
      </c>
      <c r="E320" s="111">
        <v>10.363750457948248</v>
      </c>
      <c r="F320" s="112">
        <f>(AW320-BT320)/BT320</f>
        <v>1.538461565999991E-2</v>
      </c>
      <c r="G320" s="113">
        <v>13</v>
      </c>
      <c r="H320" s="114">
        <v>10.3073</v>
      </c>
      <c r="I320" s="114">
        <f>IF(AH320="NOK",AG320, IF(AH320="EUR", _xlfn.XLOOKUP(C320,'Exchange rates'!$A$3:$A$16,'Exchange rates'!$B$3:$B$16)*AG320,IF(AH320="SEK", _xlfn.XLOOKUP(C320,'Exchange rates'!$A$3:$A$16,'Exchange rates'!$C$3:$C$16)*Dataset!AG320,_xlfn.XLOOKUP(Dataset!C320,'Exchange rates'!$A$3:$A$16,'Exchange rates'!$D$3:$D$16)*Dataset!AG320)))</f>
        <v>3.5374607999999998</v>
      </c>
      <c r="J320" s="115">
        <f t="shared" si="9"/>
        <v>1.9584615659999909E-2</v>
      </c>
      <c r="K320" s="112">
        <f>IF(AU320="NORWAY",_xlfn.XLOOKUP(B320,'Oslo OBX Historical Data'!$A$2:$A$3477,'Oslo OBX Historical Data'!$G$2:$G$3477),IF(AU320="FINLAND",_xlfn.XLOOKUP(B320,'OMX Helsinki Historical Data'!$A$2:$A$3479,'OMX Helsinki Historical Data'!$G$2:$G$3479),IF(AU320="DENMARK",_xlfn.XLOOKUP(B320,'OMX Copenhagen All shares Histo'!$A$2:$A$3461,'OMX Copenhagen All shares Histo'!$G$2:$G$3461),_xlfn.XLOOKUP(Dataset!B320,'OMX Stockholm Historical Data'!$A$2:$A$3477,'OMX Stockholm Historical Data'!$G$2:$G$3477))))</f>
        <v>-4.1999999999999997E-3</v>
      </c>
      <c r="L320" s="116">
        <v>1</v>
      </c>
      <c r="M320" s="116">
        <f>IF($AI320=M$1,1,0)</f>
        <v>0</v>
      </c>
      <c r="N320" s="116">
        <f>IF($AI320=N$1,1,0)</f>
        <v>0</v>
      </c>
      <c r="O320" s="116">
        <f>IF($AI320=O$1,1,0)</f>
        <v>0</v>
      </c>
      <c r="P320" s="116">
        <f>IF($AI320=P$1,1,0)</f>
        <v>0</v>
      </c>
      <c r="Q320" s="116">
        <f>IF($AI320=Q$1,1,0)</f>
        <v>0</v>
      </c>
      <c r="R320" s="116">
        <f>IF($AI320=R$1,1,0)</f>
        <v>1</v>
      </c>
      <c r="S320" s="116">
        <f>IF($AI320=S$1,1,0)</f>
        <v>0</v>
      </c>
      <c r="T320" s="39">
        <f>IF($AI320=T$1,1,0)</f>
        <v>0</v>
      </c>
      <c r="AG320" s="2">
        <v>3.6</v>
      </c>
      <c r="AH320" t="str">
        <f>IF(AU320="NORWAY","NOK",IF(AU320="FINLAND","EUR",IF(AU320="SWEDEN","SEK","DKK")))</f>
        <v>SEK</v>
      </c>
      <c r="AI320" t="s">
        <v>152</v>
      </c>
      <c r="AN320" t="str">
        <f>IF(D320&gt;=0,"1","0")</f>
        <v>1</v>
      </c>
      <c r="AO320" s="5">
        <f>IF(AX320&lt;&gt;"",G320/H320,"")</f>
        <v>1.2612420323460072</v>
      </c>
      <c r="AP320">
        <f>A320-1</f>
        <v>120</v>
      </c>
      <c r="AS320">
        <f>_xlfn.XLOOKUP(C320,'Company age'!$A$2:$A$15,'Company age'!$B$2:$B$15)</f>
        <v>10</v>
      </c>
      <c r="AU320" t="s">
        <v>80</v>
      </c>
      <c r="AW320" s="3">
        <f>BT320*(1+BV320)</f>
        <v>3.6553846163759998</v>
      </c>
      <c r="AX320">
        <v>13</v>
      </c>
      <c r="BH320" s="2">
        <v>4.6153845789999997</v>
      </c>
      <c r="BI320" s="2">
        <v>1.5384615660000001</v>
      </c>
      <c r="BJ320" s="2">
        <v>1.1538461449999999</v>
      </c>
      <c r="BL320" t="s">
        <v>1963</v>
      </c>
      <c r="BM320" t="s">
        <v>1964</v>
      </c>
      <c r="BN320" t="s">
        <v>80</v>
      </c>
      <c r="BO320" t="s">
        <v>152</v>
      </c>
      <c r="BP320" t="s">
        <v>25</v>
      </c>
      <c r="BQ320" t="s">
        <v>1066</v>
      </c>
      <c r="BR320" t="s">
        <v>27</v>
      </c>
      <c r="BS320" s="2">
        <v>10.3073</v>
      </c>
      <c r="BT320" s="2">
        <v>3.6</v>
      </c>
      <c r="BU320" s="5">
        <f t="shared" si="8"/>
        <v>4.6153845789999995E-2</v>
      </c>
      <c r="BV320" s="5">
        <f t="shared" si="8"/>
        <v>1.538461566E-2</v>
      </c>
      <c r="BW320" s="5">
        <f t="shared" si="8"/>
        <v>1.1538461449999999E-2</v>
      </c>
      <c r="BX320" s="2">
        <v>4.18</v>
      </c>
      <c r="BY320" s="2">
        <v>33.33333588</v>
      </c>
      <c r="BZ320" s="2">
        <v>4.5199999999999996</v>
      </c>
      <c r="CA320" s="2">
        <v>14.2531</v>
      </c>
    </row>
    <row r="321" spans="1:79" x14ac:dyDescent="0.15">
      <c r="A321" s="107">
        <v>121</v>
      </c>
      <c r="B321" s="108">
        <v>42502</v>
      </c>
      <c r="C321" s="109">
        <v>2016</v>
      </c>
      <c r="D321" s="110">
        <f>_xlfn.XLOOKUP(AP321,'Sentiment index'!$E$2:$E$169,'Sentiment index'!$A$2:$A$169)</f>
        <v>3.4698399999999997E-2</v>
      </c>
      <c r="E321" s="111">
        <v>12.455790095329442</v>
      </c>
      <c r="F321" s="112">
        <f>(AW321-BT321)/BT321</f>
        <v>0.11250000000000006</v>
      </c>
      <c r="G321" s="113">
        <v>16</v>
      </c>
      <c r="H321" s="114">
        <v>437.28899999999999</v>
      </c>
      <c r="I321" s="114">
        <f>IF(AH321="NOK",AG321, IF(AH321="EUR", _xlfn.XLOOKUP(C321,'Exchange rates'!$A$3:$A$16,'Exchange rates'!$B$3:$B$16)*AG321,IF(AH321="SEK", _xlfn.XLOOKUP(C321,'Exchange rates'!$A$3:$A$16,'Exchange rates'!$C$3:$C$16)*Dataset!AG321,_xlfn.XLOOKUP(Dataset!C321,'Exchange rates'!$A$3:$A$16,'Exchange rates'!$D$3:$D$16)*Dataset!AG321)))</f>
        <v>48.148771999999994</v>
      </c>
      <c r="J321" s="115">
        <f t="shared" si="9"/>
        <v>0.11660000000000006</v>
      </c>
      <c r="K321" s="112">
        <f>IF(AU321="NORWAY",_xlfn.XLOOKUP(B321,'Oslo OBX Historical Data'!$A$2:$A$3477,'Oslo OBX Historical Data'!$G$2:$G$3477),IF(AU321="FINLAND",_xlfn.XLOOKUP(B321,'OMX Helsinki Historical Data'!$A$2:$A$3479,'OMX Helsinki Historical Data'!$G$2:$G$3479),IF(AU321="DENMARK",_xlfn.XLOOKUP(B321,'OMX Copenhagen All shares Histo'!$A$2:$A$3461,'OMX Copenhagen All shares Histo'!$G$2:$G$3461),_xlfn.XLOOKUP(Dataset!B321,'OMX Stockholm Historical Data'!$A$2:$A$3477,'OMX Stockholm Historical Data'!$G$2:$G$3477))))</f>
        <v>-4.1000000000000003E-3</v>
      </c>
      <c r="L321" s="116">
        <v>1</v>
      </c>
      <c r="M321" s="116">
        <f>IF($AI321=M$1,1,0)</f>
        <v>0</v>
      </c>
      <c r="N321" s="116">
        <f>IF($AI321=N$1,1,0)</f>
        <v>0</v>
      </c>
      <c r="O321" s="116">
        <f>IF($AI321=O$1,1,0)</f>
        <v>0</v>
      </c>
      <c r="P321" s="116">
        <f>IF($AI321=P$1,1,0)</f>
        <v>0</v>
      </c>
      <c r="Q321" s="116">
        <f>IF($AI321=Q$1,1,0)</f>
        <v>1</v>
      </c>
      <c r="R321" s="116">
        <f>IF($AI321=R$1,1,0)</f>
        <v>0</v>
      </c>
      <c r="S321" s="116">
        <f>IF($AI321=S$1,1,0)</f>
        <v>0</v>
      </c>
      <c r="T321" s="39">
        <f>IF($AI321=T$1,1,0)</f>
        <v>0</v>
      </c>
      <c r="AG321" s="2">
        <v>49</v>
      </c>
      <c r="AH321" t="str">
        <f>IF(AU321="NORWAY","NOK",IF(AU321="FINLAND","EUR",IF(AU321="SWEDEN","SEK","DKK")))</f>
        <v>SEK</v>
      </c>
      <c r="AI321" t="s">
        <v>32</v>
      </c>
      <c r="AN321" t="str">
        <f>IF(D321&gt;=0,"1","0")</f>
        <v>1</v>
      </c>
      <c r="AO321" s="5">
        <f>IF(AX321&lt;&gt;"",G321/H321,"")</f>
        <v>3.6589074959580505E-2</v>
      </c>
      <c r="AP321">
        <f>A321-1</f>
        <v>120</v>
      </c>
      <c r="AS321">
        <f>_xlfn.XLOOKUP(C321,'Company age'!$A$2:$A$15,'Company age'!$B$2:$B$15)</f>
        <v>10</v>
      </c>
      <c r="AU321" t="s">
        <v>80</v>
      </c>
      <c r="AW321" s="3">
        <f>BT321*(1+BV321)</f>
        <v>54.512500000000003</v>
      </c>
      <c r="AX321">
        <v>16</v>
      </c>
      <c r="BH321" s="2">
        <v>11.25</v>
      </c>
      <c r="BI321" s="2">
        <v>11.25</v>
      </c>
      <c r="BJ321" s="2">
        <v>8.75</v>
      </c>
      <c r="BL321" t="s">
        <v>887</v>
      </c>
      <c r="BM321" t="s">
        <v>888</v>
      </c>
      <c r="BN321" t="s">
        <v>80</v>
      </c>
      <c r="BO321" t="s">
        <v>32</v>
      </c>
      <c r="BP321" t="s">
        <v>25</v>
      </c>
      <c r="BQ321" t="s">
        <v>717</v>
      </c>
      <c r="BR321" t="s">
        <v>27</v>
      </c>
      <c r="BS321" s="2">
        <v>437.28899999999999</v>
      </c>
      <c r="BT321" s="2">
        <v>49</v>
      </c>
      <c r="BU321" s="5">
        <f t="shared" si="8"/>
        <v>0.1125</v>
      </c>
      <c r="BV321" s="5">
        <f t="shared" si="8"/>
        <v>0.1125</v>
      </c>
      <c r="BW321" s="5">
        <f t="shared" si="8"/>
        <v>8.7499999999999994E-2</v>
      </c>
      <c r="BX321" s="2"/>
      <c r="BY321" s="2"/>
      <c r="BZ321" s="2"/>
      <c r="CA321" s="2">
        <v>25.720300000000002</v>
      </c>
    </row>
    <row r="322" spans="1:79" x14ac:dyDescent="0.15">
      <c r="A322" s="107">
        <v>121</v>
      </c>
      <c r="B322" s="108">
        <v>42516</v>
      </c>
      <c r="C322" s="109">
        <v>2016</v>
      </c>
      <c r="D322" s="110">
        <f>_xlfn.XLOOKUP(AP322,'Sentiment index'!$E$2:$E$169,'Sentiment index'!$A$2:$A$169)</f>
        <v>3.4698399999999997E-2</v>
      </c>
      <c r="E322" s="111">
        <v>9.8947876870097211</v>
      </c>
      <c r="F322" s="112">
        <f>(AW322-BT322)/BT322</f>
        <v>-0.19166666030000001</v>
      </c>
      <c r="G322" s="113">
        <v>6</v>
      </c>
      <c r="H322" s="114">
        <v>18.1967</v>
      </c>
      <c r="I322" s="114">
        <f>IF(AH322="NOK",AG322, IF(AH322="EUR", _xlfn.XLOOKUP(C322,'Exchange rates'!$A$3:$A$16,'Exchange rates'!$B$3:$B$16)*AG322,IF(AH322="SEK", _xlfn.XLOOKUP(C322,'Exchange rates'!$A$3:$A$16,'Exchange rates'!$C$3:$C$16)*Dataset!AG322,_xlfn.XLOOKUP(Dataset!C322,'Exchange rates'!$A$3:$A$16,'Exchange rates'!$D$3:$D$16)*Dataset!AG322)))</f>
        <v>7.8610239999999996</v>
      </c>
      <c r="J322" s="115">
        <f t="shared" si="9"/>
        <v>-0.19776666030000001</v>
      </c>
      <c r="K322" s="112">
        <f>IF(AU322="NORWAY",_xlfn.XLOOKUP(B322,'Oslo OBX Historical Data'!$A$2:$A$3477,'Oslo OBX Historical Data'!$G$2:$G$3477),IF(AU322="FINLAND",_xlfn.XLOOKUP(B322,'OMX Helsinki Historical Data'!$A$2:$A$3479,'OMX Helsinki Historical Data'!$G$2:$G$3479),IF(AU322="DENMARK",_xlfn.XLOOKUP(B322,'OMX Copenhagen All shares Histo'!$A$2:$A$3461,'OMX Copenhagen All shares Histo'!$G$2:$G$3461),_xlfn.XLOOKUP(Dataset!B322,'OMX Stockholm Historical Data'!$A$2:$A$3477,'OMX Stockholm Historical Data'!$G$2:$G$3477))))</f>
        <v>6.1000000000000004E-3</v>
      </c>
      <c r="L322" s="116">
        <v>1</v>
      </c>
      <c r="M322" s="116">
        <f>IF($AI322=M$1,1,0)</f>
        <v>0</v>
      </c>
      <c r="N322" s="116">
        <f>IF($AI322=N$1,1,0)</f>
        <v>0</v>
      </c>
      <c r="O322" s="116">
        <f>IF($AI322=O$1,1,0)</f>
        <v>0</v>
      </c>
      <c r="P322" s="116">
        <f>IF($AI322=P$1,1,0)</f>
        <v>1</v>
      </c>
      <c r="Q322" s="116">
        <f>IF($AI322=Q$1,1,0)</f>
        <v>0</v>
      </c>
      <c r="R322" s="116">
        <f>IF($AI322=R$1,1,0)</f>
        <v>0</v>
      </c>
      <c r="S322" s="116">
        <f>IF($AI322=S$1,1,0)</f>
        <v>0</v>
      </c>
      <c r="T322" s="39">
        <f>IF($AI322=T$1,1,0)</f>
        <v>0</v>
      </c>
      <c r="AG322" s="2">
        <v>8</v>
      </c>
      <c r="AH322" t="str">
        <f>IF(AU322="NORWAY","NOK",IF(AU322="FINLAND","EUR",IF(AU322="SWEDEN","SEK","DKK")))</f>
        <v>SEK</v>
      </c>
      <c r="AI322" t="s">
        <v>38</v>
      </c>
      <c r="AN322" t="str">
        <f>IF(D322&gt;=0,"1","0")</f>
        <v>1</v>
      </c>
      <c r="AO322" s="5">
        <f>IF(AX322&lt;&gt;"",G322/H322,"")</f>
        <v>0.32973011590013573</v>
      </c>
      <c r="AP322">
        <f>A322-1</f>
        <v>120</v>
      </c>
      <c r="AS322">
        <f>_xlfn.XLOOKUP(C322,'Company age'!$A$2:$A$15,'Company age'!$B$2:$B$15)</f>
        <v>10</v>
      </c>
      <c r="AU322" t="s">
        <v>80</v>
      </c>
      <c r="AW322" s="3">
        <f>BT322*(1+BV322)</f>
        <v>6.4666667175999999</v>
      </c>
      <c r="AX322">
        <v>6</v>
      </c>
      <c r="BH322" s="2">
        <v>-16.666666029999998</v>
      </c>
      <c r="BI322" s="2">
        <v>-19.166666029999998</v>
      </c>
      <c r="BJ322" s="2">
        <v>-20.833333970000002</v>
      </c>
      <c r="BL322" t="s">
        <v>1794</v>
      </c>
      <c r="BM322" t="s">
        <v>1795</v>
      </c>
      <c r="BN322" t="s">
        <v>80</v>
      </c>
      <c r="BO322" t="s">
        <v>38</v>
      </c>
      <c r="BP322" t="s">
        <v>25</v>
      </c>
      <c r="BQ322" t="s">
        <v>54</v>
      </c>
      <c r="BR322" t="s">
        <v>27</v>
      </c>
      <c r="BS322" s="2">
        <v>18.1967</v>
      </c>
      <c r="BT322" s="2">
        <v>8</v>
      </c>
      <c r="BU322" s="5">
        <f t="shared" ref="BU322:BW385" si="10">BH322/100</f>
        <v>-0.16666666029999999</v>
      </c>
      <c r="BV322" s="5">
        <f t="shared" si="10"/>
        <v>-0.19166666029999999</v>
      </c>
      <c r="BW322" s="5">
        <f t="shared" si="10"/>
        <v>-0.20833333970000001</v>
      </c>
      <c r="BX322" s="2">
        <v>0.9</v>
      </c>
      <c r="BY322" s="2">
        <v>-84.189300540000005</v>
      </c>
      <c r="BZ322" s="2">
        <v>0.9</v>
      </c>
      <c r="CA322" s="2">
        <v>13.337999999999999</v>
      </c>
    </row>
    <row r="323" spans="1:79" x14ac:dyDescent="0.15">
      <c r="A323" s="107">
        <v>121</v>
      </c>
      <c r="B323" s="108">
        <v>42521</v>
      </c>
      <c r="C323" s="109">
        <v>2016</v>
      </c>
      <c r="D323" s="110">
        <f>_xlfn.XLOOKUP(AP323,'Sentiment index'!$E$2:$E$169,'Sentiment index'!$A$2:$A$169)</f>
        <v>3.4698399999999997E-2</v>
      </c>
      <c r="E323" s="111">
        <v>9.4438799224263228</v>
      </c>
      <c r="F323" s="112">
        <f>(AW323-BT323)/BT323</f>
        <v>-0.18750001910000003</v>
      </c>
      <c r="G323" s="113">
        <v>742</v>
      </c>
      <c r="H323" s="114">
        <v>542.74800000000005</v>
      </c>
      <c r="I323" s="114">
        <f>IF(AH323="NOK",AG323, IF(AH323="EUR", _xlfn.XLOOKUP(C323,'Exchange rates'!$A$3:$A$16,'Exchange rates'!$B$3:$B$16)*AG323,IF(AH323="SEK", _xlfn.XLOOKUP(C323,'Exchange rates'!$A$3:$A$16,'Exchange rates'!$C$3:$C$16)*Dataset!AG323,_xlfn.XLOOKUP(Dataset!C323,'Exchange rates'!$A$3:$A$16,'Exchange rates'!$D$3:$D$16)*Dataset!AG323)))</f>
        <v>32.426724</v>
      </c>
      <c r="J323" s="115">
        <f t="shared" si="9"/>
        <v>-0.18940001910000004</v>
      </c>
      <c r="K323" s="112">
        <f>IF(AU323="NORWAY",_xlfn.XLOOKUP(B323,'Oslo OBX Historical Data'!$A$2:$A$3477,'Oslo OBX Historical Data'!$G$2:$G$3477),IF(AU323="FINLAND",_xlfn.XLOOKUP(B323,'OMX Helsinki Historical Data'!$A$2:$A$3479,'OMX Helsinki Historical Data'!$G$2:$G$3479),IF(AU323="DENMARK",_xlfn.XLOOKUP(B323,'OMX Copenhagen All shares Histo'!$A$2:$A$3461,'OMX Copenhagen All shares Histo'!$G$2:$G$3461),_xlfn.XLOOKUP(Dataset!B323,'OMX Stockholm Historical Data'!$A$2:$A$3477,'OMX Stockholm Historical Data'!$G$2:$G$3477))))</f>
        <v>1.9E-3</v>
      </c>
      <c r="L323" s="116">
        <v>1</v>
      </c>
      <c r="M323" s="116">
        <f>IF($AI323=M$1,1,0)</f>
        <v>0</v>
      </c>
      <c r="N323" s="116">
        <f>IF($AI323=N$1,1,0)</f>
        <v>0</v>
      </c>
      <c r="O323" s="116">
        <f>IF($AI323=O$1,1,0)</f>
        <v>0</v>
      </c>
      <c r="P323" s="116">
        <f>IF($AI323=P$1,1,0)</f>
        <v>0</v>
      </c>
      <c r="Q323" s="116">
        <f>IF($AI323=Q$1,1,0)</f>
        <v>0</v>
      </c>
      <c r="R323" s="116">
        <f>IF($AI323=R$1,1,0)</f>
        <v>1</v>
      </c>
      <c r="S323" s="116">
        <f>IF($AI323=S$1,1,0)</f>
        <v>0</v>
      </c>
      <c r="T323" s="39">
        <f>IF($AI323=T$1,1,0)</f>
        <v>0</v>
      </c>
      <c r="AG323" s="2">
        <v>33</v>
      </c>
      <c r="AH323" t="str">
        <f>IF(AU323="NORWAY","NOK",IF(AU323="FINLAND","EUR",IF(AU323="SWEDEN","SEK","DKK")))</f>
        <v>SEK</v>
      </c>
      <c r="AI323" t="s">
        <v>152</v>
      </c>
      <c r="AN323" t="str">
        <f>IF(D323&gt;=0,"1","0")</f>
        <v>1</v>
      </c>
      <c r="AO323" s="5">
        <f>IF(AX323&lt;&gt;"",G323/H323,"")</f>
        <v>1.3671169677271955</v>
      </c>
      <c r="AP323">
        <f>A323-1</f>
        <v>120</v>
      </c>
      <c r="AS323">
        <f>_xlfn.XLOOKUP(C323,'Company age'!$A$2:$A$15,'Company age'!$B$2:$B$15)</f>
        <v>10</v>
      </c>
      <c r="AU323" t="s">
        <v>80</v>
      </c>
      <c r="AW323" s="3">
        <f>BT323*(1+BV323)</f>
        <v>26.812499369699999</v>
      </c>
      <c r="AX323">
        <v>742</v>
      </c>
      <c r="BH323" s="2">
        <v>-17.187501910000002</v>
      </c>
      <c r="BI323" s="2">
        <v>-18.750001910000002</v>
      </c>
      <c r="BJ323" s="2">
        <v>-22.656251910000002</v>
      </c>
      <c r="BL323" t="s">
        <v>803</v>
      </c>
      <c r="BM323" t="s">
        <v>804</v>
      </c>
      <c r="BN323" t="s">
        <v>80</v>
      </c>
      <c r="BO323" t="s">
        <v>152</v>
      </c>
      <c r="BP323" t="s">
        <v>25</v>
      </c>
      <c r="BQ323" t="s">
        <v>805</v>
      </c>
      <c r="BR323" t="s">
        <v>27</v>
      </c>
      <c r="BS323" s="2">
        <v>542.74800000000005</v>
      </c>
      <c r="BT323" s="2">
        <v>33</v>
      </c>
      <c r="BU323" s="5">
        <f t="shared" si="10"/>
        <v>-0.17187501910000003</v>
      </c>
      <c r="BV323" s="5">
        <f t="shared" si="10"/>
        <v>-0.18750001910000003</v>
      </c>
      <c r="BW323" s="5">
        <f t="shared" si="10"/>
        <v>-0.22656251910000003</v>
      </c>
      <c r="BX323" s="2">
        <v>185.4</v>
      </c>
      <c r="BY323" s="2">
        <v>436.36364750000001</v>
      </c>
      <c r="BZ323" s="2">
        <v>184.3</v>
      </c>
      <c r="CA323" s="2">
        <v>105.6</v>
      </c>
    </row>
    <row r="324" spans="1:79" x14ac:dyDescent="0.15">
      <c r="A324" s="107">
        <v>121</v>
      </c>
      <c r="B324" s="108">
        <v>42521</v>
      </c>
      <c r="C324" s="109">
        <v>2016</v>
      </c>
      <c r="D324" s="110">
        <f>_xlfn.XLOOKUP(AP324,'Sentiment index'!$E$2:$E$169,'Sentiment index'!$A$2:$A$169)</f>
        <v>3.4698399999999997E-2</v>
      </c>
      <c r="E324" s="111">
        <v>11.234064324600999</v>
      </c>
      <c r="F324" s="112">
        <f>(AW324-BT324)/BT324</f>
        <v>9.9999999999999638E-3</v>
      </c>
      <c r="G324" s="113">
        <v>1311.0005700788624</v>
      </c>
      <c r="H324" s="114">
        <v>24.4193</v>
      </c>
      <c r="I324" s="114">
        <f>IF(AH324="NOK",AG324, IF(AH324="EUR", _xlfn.XLOOKUP(C324,'Exchange rates'!$A$3:$A$16,'Exchange rates'!$B$3:$B$16)*AG324,IF(AH324="SEK", _xlfn.XLOOKUP(C324,'Exchange rates'!$A$3:$A$16,'Exchange rates'!$C$3:$C$16)*Dataset!AG324,_xlfn.XLOOKUP(Dataset!C324,'Exchange rates'!$A$3:$A$16,'Exchange rates'!$D$3:$D$16)*Dataset!AG324)))</f>
        <v>9.8262799999999988</v>
      </c>
      <c r="J324" s="115">
        <f t="shared" ref="J324:J387" si="11">F324-K324</f>
        <v>8.0999999999999631E-3</v>
      </c>
      <c r="K324" s="112">
        <f>IF(AU324="NORWAY",_xlfn.XLOOKUP(B324,'Oslo OBX Historical Data'!$A$2:$A$3477,'Oslo OBX Historical Data'!$G$2:$G$3477),IF(AU324="FINLAND",_xlfn.XLOOKUP(B324,'OMX Helsinki Historical Data'!$A$2:$A$3479,'OMX Helsinki Historical Data'!$G$2:$G$3479),IF(AU324="DENMARK",_xlfn.XLOOKUP(B324,'OMX Copenhagen All shares Histo'!$A$2:$A$3461,'OMX Copenhagen All shares Histo'!$G$2:$G$3461),_xlfn.XLOOKUP(Dataset!B324,'OMX Stockholm Historical Data'!$A$2:$A$3477,'OMX Stockholm Historical Data'!$G$2:$G$3477))))</f>
        <v>1.9E-3</v>
      </c>
      <c r="L324" s="116">
        <v>1</v>
      </c>
      <c r="M324" s="116">
        <f>IF($AI324=M$1,1,0)</f>
        <v>0</v>
      </c>
      <c r="N324" s="116">
        <f>IF($AI324=N$1,1,0)</f>
        <v>0</v>
      </c>
      <c r="O324" s="116">
        <f>IF($AI324=O$1,1,0)</f>
        <v>0</v>
      </c>
      <c r="P324" s="116">
        <f>IF($AI324=P$1,1,0)</f>
        <v>0</v>
      </c>
      <c r="Q324" s="116">
        <f>IF($AI324=Q$1,1,0)</f>
        <v>0</v>
      </c>
      <c r="R324" s="116">
        <f>IF($AI324=R$1,1,0)</f>
        <v>0</v>
      </c>
      <c r="S324" s="116">
        <f>IF($AI324=S$1,1,0)</f>
        <v>1</v>
      </c>
      <c r="T324" s="39">
        <f>IF($AI324=T$1,1,0)</f>
        <v>0</v>
      </c>
      <c r="AG324" s="2">
        <v>10</v>
      </c>
      <c r="AH324" t="str">
        <f>IF(AU324="NORWAY","NOK",IF(AU324="FINLAND","EUR",IF(AU324="SWEDEN","SEK","DKK")))</f>
        <v>SEK</v>
      </c>
      <c r="AI324" t="s">
        <v>81</v>
      </c>
      <c r="AN324" t="str">
        <f>IF(D324&gt;=0,"1","0")</f>
        <v>1</v>
      </c>
      <c r="AO324" s="5" t="str">
        <f>IF(AX324&lt;&gt;"",G324/H324,"")</f>
        <v/>
      </c>
      <c r="AP324">
        <f>A324-1</f>
        <v>120</v>
      </c>
      <c r="AS324">
        <f>_xlfn.XLOOKUP(C324,'Company age'!$A$2:$A$15,'Company age'!$B$2:$B$15)</f>
        <v>10</v>
      </c>
      <c r="AU324" t="s">
        <v>80</v>
      </c>
      <c r="AW324" s="3">
        <f>BT324*(1+BV324)</f>
        <v>10.1</v>
      </c>
      <c r="BH324" s="2">
        <v>10</v>
      </c>
      <c r="BI324" s="2">
        <v>1</v>
      </c>
      <c r="BJ324" s="2">
        <v>1</v>
      </c>
      <c r="BL324" t="s">
        <v>1672</v>
      </c>
      <c r="BM324" t="s">
        <v>1673</v>
      </c>
      <c r="BN324" t="s">
        <v>80</v>
      </c>
      <c r="BO324" t="s">
        <v>81</v>
      </c>
      <c r="BP324" t="s">
        <v>25</v>
      </c>
      <c r="BQ324" t="s">
        <v>1066</v>
      </c>
      <c r="BR324" t="s">
        <v>27</v>
      </c>
      <c r="BS324" s="2">
        <v>24.4193</v>
      </c>
      <c r="BT324" s="2">
        <v>10</v>
      </c>
      <c r="BU324" s="5">
        <f t="shared" si="10"/>
        <v>0.1</v>
      </c>
      <c r="BV324" s="5">
        <f t="shared" si="10"/>
        <v>0.01</v>
      </c>
      <c r="BW324" s="5">
        <f t="shared" si="10"/>
        <v>0.01</v>
      </c>
      <c r="BX324" s="2">
        <v>15.75</v>
      </c>
      <c r="BY324" s="2">
        <v>75.5</v>
      </c>
      <c r="BZ324" s="2">
        <v>15.35</v>
      </c>
      <c r="CA324" s="2">
        <v>6.5937999999999999</v>
      </c>
    </row>
    <row r="325" spans="1:79" x14ac:dyDescent="0.15">
      <c r="A325" s="107">
        <v>122</v>
      </c>
      <c r="B325" s="108">
        <v>42528</v>
      </c>
      <c r="C325" s="109">
        <v>2016</v>
      </c>
      <c r="D325" s="110">
        <f>_xlfn.XLOOKUP(AP325,'Sentiment index'!$E$2:$E$169,'Sentiment index'!$A$2:$A$169)</f>
        <v>0.16288179999999999</v>
      </c>
      <c r="E325" s="111">
        <v>8.2620210798127562</v>
      </c>
      <c r="F325" s="112">
        <f>(AW325-BT325)/BT325</f>
        <v>-0.33000000000000007</v>
      </c>
      <c r="G325" s="113">
        <v>7</v>
      </c>
      <c r="H325" s="114">
        <v>25.293900000000001</v>
      </c>
      <c r="I325" s="114">
        <f>IF(AH325="NOK",AG325, IF(AH325="EUR", _xlfn.XLOOKUP(C325,'Exchange rates'!$A$3:$A$16,'Exchange rates'!$B$3:$B$16)*AG325,IF(AH325="SEK", _xlfn.XLOOKUP(C325,'Exchange rates'!$A$3:$A$16,'Exchange rates'!$C$3:$C$16)*Dataset!AG325,_xlfn.XLOOKUP(Dataset!C325,'Exchange rates'!$A$3:$A$16,'Exchange rates'!$D$3:$D$16)*Dataset!AG325)))</f>
        <v>4.9131399999999994</v>
      </c>
      <c r="J325" s="115">
        <f t="shared" si="11"/>
        <v>-0.32110000000000005</v>
      </c>
      <c r="K325" s="112">
        <f>IF(AU325="NORWAY",_xlfn.XLOOKUP(B325,'Oslo OBX Historical Data'!$A$2:$A$3477,'Oslo OBX Historical Data'!$G$2:$G$3477),IF(AU325="FINLAND",_xlfn.XLOOKUP(B325,'OMX Helsinki Historical Data'!$A$2:$A$3479,'OMX Helsinki Historical Data'!$G$2:$G$3479),IF(AU325="DENMARK",_xlfn.XLOOKUP(B325,'OMX Copenhagen All shares Histo'!$A$2:$A$3461,'OMX Copenhagen All shares Histo'!$G$2:$G$3461),_xlfn.XLOOKUP(Dataset!B325,'OMX Stockholm Historical Data'!$A$2:$A$3477,'OMX Stockholm Historical Data'!$G$2:$G$3477))))</f>
        <v>-8.8999999999999999E-3</v>
      </c>
      <c r="L325" s="116">
        <v>1</v>
      </c>
      <c r="M325" s="116">
        <f>IF($AI325=M$1,1,0)</f>
        <v>0</v>
      </c>
      <c r="N325" s="116">
        <f>IF($AI325=N$1,1,0)</f>
        <v>0</v>
      </c>
      <c r="O325" s="116">
        <f>IF($AI325=O$1,1,0)</f>
        <v>0</v>
      </c>
      <c r="P325" s="116">
        <f>IF($AI325=P$1,1,0)</f>
        <v>0</v>
      </c>
      <c r="Q325" s="116">
        <f>IF($AI325=Q$1,1,0)</f>
        <v>1</v>
      </c>
      <c r="R325" s="116">
        <f>IF($AI325=R$1,1,0)</f>
        <v>0</v>
      </c>
      <c r="S325" s="116">
        <f>IF($AI325=S$1,1,0)</f>
        <v>0</v>
      </c>
      <c r="T325" s="39">
        <f>IF($AI325=T$1,1,0)</f>
        <v>0</v>
      </c>
      <c r="AG325" s="2">
        <v>5</v>
      </c>
      <c r="AH325" t="str">
        <f>IF(AU325="NORWAY","NOK",IF(AU325="FINLAND","EUR",IF(AU325="SWEDEN","SEK","DKK")))</f>
        <v>SEK</v>
      </c>
      <c r="AI325" t="s">
        <v>32</v>
      </c>
      <c r="AN325" t="str">
        <f>IF(D325&gt;=0,"1","0")</f>
        <v>1</v>
      </c>
      <c r="AO325" s="5">
        <f>IF(AX325&lt;&gt;"",G325/H325,"")</f>
        <v>0.27674656735418418</v>
      </c>
      <c r="AP325">
        <f>A325-1</f>
        <v>121</v>
      </c>
      <c r="AS325">
        <f>_xlfn.XLOOKUP(C325,'Company age'!$A$2:$A$15,'Company age'!$B$2:$B$15)</f>
        <v>10</v>
      </c>
      <c r="AU325" t="s">
        <v>80</v>
      </c>
      <c r="AW325" s="3">
        <f>BT325*(1+BV325)</f>
        <v>3.3499999999999996</v>
      </c>
      <c r="AX325">
        <v>7</v>
      </c>
      <c r="BH325" s="2">
        <v>-33</v>
      </c>
      <c r="BI325" s="2">
        <v>-33</v>
      </c>
      <c r="BJ325" s="2">
        <v>-20</v>
      </c>
      <c r="BL325" t="s">
        <v>1653</v>
      </c>
      <c r="BM325" t="s">
        <v>1654</v>
      </c>
      <c r="BN325" t="s">
        <v>80</v>
      </c>
      <c r="BO325" t="s">
        <v>32</v>
      </c>
      <c r="BP325" t="s">
        <v>25</v>
      </c>
      <c r="BQ325" t="s">
        <v>1066</v>
      </c>
      <c r="BR325" t="s">
        <v>27</v>
      </c>
      <c r="BS325" s="2">
        <v>25.293900000000001</v>
      </c>
      <c r="BT325" s="2">
        <v>5</v>
      </c>
      <c r="BU325" s="5">
        <f t="shared" si="10"/>
        <v>-0.33</v>
      </c>
      <c r="BV325" s="5">
        <f t="shared" si="10"/>
        <v>-0.33</v>
      </c>
      <c r="BW325" s="5">
        <f t="shared" si="10"/>
        <v>-0.2</v>
      </c>
      <c r="BX325" s="2">
        <v>1.76</v>
      </c>
      <c r="BY325" s="2">
        <v>-60.564861299999997</v>
      </c>
      <c r="BZ325" s="2">
        <v>1.788</v>
      </c>
      <c r="CA325" s="2">
        <v>12.925000000000001</v>
      </c>
    </row>
    <row r="326" spans="1:79" x14ac:dyDescent="0.15">
      <c r="A326" s="107">
        <v>122</v>
      </c>
      <c r="B326" s="108">
        <v>42529</v>
      </c>
      <c r="C326" s="109">
        <v>2016</v>
      </c>
      <c r="D326" s="110">
        <f>_xlfn.XLOOKUP(AP326,'Sentiment index'!$E$2:$E$169,'Sentiment index'!$A$2:$A$169)</f>
        <v>0.16288179999999999</v>
      </c>
      <c r="E326" s="111">
        <v>13.59541176027605</v>
      </c>
      <c r="F326" s="112">
        <f>(AW326-BT326)/BT326</f>
        <v>0.32407405849999993</v>
      </c>
      <c r="G326" s="113">
        <v>2037</v>
      </c>
      <c r="H326" s="114">
        <v>869.28800000000001</v>
      </c>
      <c r="I326" s="114">
        <f>IF(AH326="NOK",AG326, IF(AH326="EUR", _xlfn.XLOOKUP(C326,'Exchange rates'!$A$3:$A$16,'Exchange rates'!$B$3:$B$16)*AG326,IF(AH326="SEK", _xlfn.XLOOKUP(C326,'Exchange rates'!$A$3:$A$16,'Exchange rates'!$C$3:$C$16)*Dataset!AG326,_xlfn.XLOOKUP(Dataset!C326,'Exchange rates'!$A$3:$A$16,'Exchange rates'!$D$3:$D$16)*Dataset!AG326)))</f>
        <v>12</v>
      </c>
      <c r="J326" s="115">
        <f t="shared" si="11"/>
        <v>0.31157405849999992</v>
      </c>
      <c r="K326" s="112">
        <f>IF(AU326="NORWAY",_xlfn.XLOOKUP(B326,'Oslo OBX Historical Data'!$A$2:$A$3477,'Oslo OBX Historical Data'!$G$2:$G$3477),IF(AU326="FINLAND",_xlfn.XLOOKUP(B326,'OMX Helsinki Historical Data'!$A$2:$A$3479,'OMX Helsinki Historical Data'!$G$2:$G$3479),IF(AU326="DENMARK",_xlfn.XLOOKUP(B326,'OMX Copenhagen All shares Histo'!$A$2:$A$3461,'OMX Copenhagen All shares Histo'!$G$2:$G$3461),_xlfn.XLOOKUP(Dataset!B326,'OMX Stockholm Historical Data'!$A$2:$A$3477,'OMX Stockholm Historical Data'!$G$2:$G$3477))))</f>
        <v>1.2500000000000001E-2</v>
      </c>
      <c r="L326" s="116">
        <v>1</v>
      </c>
      <c r="M326" s="116">
        <f>IF($AI326=M$1,1,0)</f>
        <v>0</v>
      </c>
      <c r="N326" s="116">
        <f>IF($AI326=N$1,1,0)</f>
        <v>0</v>
      </c>
      <c r="O326" s="116">
        <f>IF($AI326=O$1,1,0)</f>
        <v>1</v>
      </c>
      <c r="P326" s="116">
        <f>IF($AI326=P$1,1,0)</f>
        <v>0</v>
      </c>
      <c r="Q326" s="116">
        <f>IF($AI326=Q$1,1,0)</f>
        <v>0</v>
      </c>
      <c r="R326" s="116">
        <f>IF($AI326=R$1,1,0)</f>
        <v>0</v>
      </c>
      <c r="S326" s="116">
        <f>IF($AI326=S$1,1,0)</f>
        <v>0</v>
      </c>
      <c r="T326" s="39">
        <f>IF($AI326=T$1,1,0)</f>
        <v>0</v>
      </c>
      <c r="AG326" s="2">
        <v>12</v>
      </c>
      <c r="AH326" t="str">
        <f>IF(AU326="NORWAY","NOK",IF(AU326="FINLAND","EUR",IF(AU326="SWEDEN","SEK","DKK")))</f>
        <v>NOK</v>
      </c>
      <c r="AI326" t="s">
        <v>45</v>
      </c>
      <c r="AN326" t="str">
        <f>IF(D326&gt;=0,"1","0")</f>
        <v>1</v>
      </c>
      <c r="AO326" s="5">
        <f>IF(AX326&lt;&gt;"",G326/H326,"")</f>
        <v>2.3432970430973392</v>
      </c>
      <c r="AP326">
        <f>A326-1</f>
        <v>121</v>
      </c>
      <c r="AS326">
        <f>_xlfn.XLOOKUP(C326,'Company age'!$A$2:$A$15,'Company age'!$B$2:$B$15)</f>
        <v>10</v>
      </c>
      <c r="AU326" t="s">
        <v>44</v>
      </c>
      <c r="AW326" s="3">
        <f>BT326*(1+BV326)</f>
        <v>15.888888701999999</v>
      </c>
      <c r="AX326">
        <v>2037</v>
      </c>
      <c r="BH326" s="2">
        <v>24.074071880000002</v>
      </c>
      <c r="BI326" s="2">
        <v>32.407405850000004</v>
      </c>
      <c r="BJ326" s="2">
        <v>100</v>
      </c>
      <c r="BL326" t="s">
        <v>604</v>
      </c>
      <c r="BM326" t="s">
        <v>605</v>
      </c>
      <c r="BN326" t="s">
        <v>44</v>
      </c>
      <c r="BO326" t="s">
        <v>45</v>
      </c>
      <c r="BP326" t="s">
        <v>25</v>
      </c>
      <c r="BQ326" t="s">
        <v>606</v>
      </c>
      <c r="BR326" t="s">
        <v>27</v>
      </c>
      <c r="BS326" s="2">
        <v>869.28800000000001</v>
      </c>
      <c r="BT326" s="2">
        <v>12</v>
      </c>
      <c r="BU326" s="5">
        <f t="shared" si="10"/>
        <v>0.24074071880000003</v>
      </c>
      <c r="BV326" s="5">
        <f t="shared" si="10"/>
        <v>0.32407405850000004</v>
      </c>
      <c r="BW326" s="5">
        <f t="shared" si="10"/>
        <v>1</v>
      </c>
      <c r="BX326" s="2">
        <v>9.73</v>
      </c>
      <c r="BY326" s="2">
        <v>-16.083333970000002</v>
      </c>
      <c r="BZ326" s="2">
        <v>9.75</v>
      </c>
      <c r="CA326" s="2">
        <v>369.12</v>
      </c>
    </row>
    <row r="327" spans="1:79" x14ac:dyDescent="0.15">
      <c r="A327" s="107">
        <v>122</v>
      </c>
      <c r="B327" s="108">
        <v>42530</v>
      </c>
      <c r="C327" s="109">
        <v>2016</v>
      </c>
      <c r="D327" s="110">
        <f>_xlfn.XLOOKUP(AP327,'Sentiment index'!$E$2:$E$169,'Sentiment index'!$A$2:$A$169)</f>
        <v>0.16288179999999999</v>
      </c>
      <c r="E327" s="111">
        <v>5.8095452311652496</v>
      </c>
      <c r="F327" s="112">
        <f>(AW327-BT327)/BT327</f>
        <v>0.14473685259999983</v>
      </c>
      <c r="G327" s="113">
        <v>6836</v>
      </c>
      <c r="H327" s="114">
        <v>24366.9</v>
      </c>
      <c r="I327" s="114">
        <f>IF(AH327="NOK",AG327, IF(AH327="EUR", _xlfn.XLOOKUP(C327,'Exchange rates'!$A$3:$A$16,'Exchange rates'!$B$3:$B$16)*AG327,IF(AH327="SEK", _xlfn.XLOOKUP(C327,'Exchange rates'!$A$3:$A$16,'Exchange rates'!$C$3:$C$16)*Dataset!AG327,_xlfn.XLOOKUP(Dataset!C327,'Exchange rates'!$A$3:$A$16,'Exchange rates'!$D$3:$D$16)*Dataset!AG327)))</f>
        <v>293.43815499999999</v>
      </c>
      <c r="J327" s="115">
        <f t="shared" si="11"/>
        <v>0.15183685259999982</v>
      </c>
      <c r="K327" s="112">
        <f>IF(AU327="NORWAY",_xlfn.XLOOKUP(B327,'Oslo OBX Historical Data'!$A$2:$A$3477,'Oslo OBX Historical Data'!$G$2:$G$3477),IF(AU327="FINLAND",_xlfn.XLOOKUP(B327,'OMX Helsinki Historical Data'!$A$2:$A$3479,'OMX Helsinki Historical Data'!$G$2:$G$3479),IF(AU327="DENMARK",_xlfn.XLOOKUP(B327,'OMX Copenhagen All shares Histo'!$A$2:$A$3461,'OMX Copenhagen All shares Histo'!$G$2:$G$3461),_xlfn.XLOOKUP(Dataset!B327,'OMX Stockholm Historical Data'!$A$2:$A$3477,'OMX Stockholm Historical Data'!$G$2:$G$3477))))</f>
        <v>-7.1000000000000004E-3</v>
      </c>
      <c r="L327" s="116">
        <v>1</v>
      </c>
      <c r="M327" s="116">
        <f>IF($AI327=M$1,1,0)</f>
        <v>0</v>
      </c>
      <c r="N327" s="116">
        <f>IF($AI327=N$1,1,0)</f>
        <v>0</v>
      </c>
      <c r="O327" s="116">
        <f>IF($AI327=O$1,1,0)</f>
        <v>0</v>
      </c>
      <c r="P327" s="116">
        <f>IF($AI327=P$1,1,0)</f>
        <v>0</v>
      </c>
      <c r="Q327" s="116">
        <f>IF($AI327=Q$1,1,0)</f>
        <v>0</v>
      </c>
      <c r="R327" s="116">
        <f>IF($AI327=R$1,1,0)</f>
        <v>0</v>
      </c>
      <c r="S327" s="116">
        <f>IF($AI327=S$1,1,0)</f>
        <v>0</v>
      </c>
      <c r="T327" s="39">
        <f>IF($AI327=T$1,1,0)</f>
        <v>0</v>
      </c>
      <c r="AG327" s="2">
        <v>235</v>
      </c>
      <c r="AH327" t="str">
        <f>IF(AU327="NORWAY","NOK",IF(AU327="FINLAND","EUR",IF(AU327="SWEDEN","SEK","DKK")))</f>
        <v>DKK</v>
      </c>
      <c r="AI327" t="s">
        <v>24</v>
      </c>
      <c r="AN327" t="str">
        <f>IF(D327&gt;=0,"1","0")</f>
        <v>1</v>
      </c>
      <c r="AO327" s="5">
        <f>IF(AX327&lt;&gt;"",G327/H327,"")</f>
        <v>0.28054450914970719</v>
      </c>
      <c r="AP327">
        <f>A327-1</f>
        <v>121</v>
      </c>
      <c r="AS327">
        <f>_xlfn.XLOOKUP(C327,'Company age'!$A$2:$A$15,'Company age'!$B$2:$B$15)</f>
        <v>10</v>
      </c>
      <c r="AU327" t="s">
        <v>23</v>
      </c>
      <c r="AW327" s="3">
        <f>BT327*(1+BV327)</f>
        <v>269.01316036099996</v>
      </c>
      <c r="AX327">
        <v>6836</v>
      </c>
      <c r="BH327" s="2">
        <v>19.736843109999999</v>
      </c>
      <c r="BI327" s="2">
        <v>14.47368526</v>
      </c>
      <c r="BJ327" s="2">
        <v>15.78947544</v>
      </c>
      <c r="BL327" t="s">
        <v>21</v>
      </c>
      <c r="BM327" t="s">
        <v>22</v>
      </c>
      <c r="BN327" t="s">
        <v>23</v>
      </c>
      <c r="BO327" t="s">
        <v>24</v>
      </c>
      <c r="BP327" t="s">
        <v>25</v>
      </c>
      <c r="BQ327" t="s">
        <v>26</v>
      </c>
      <c r="BR327" t="s">
        <v>27</v>
      </c>
      <c r="BS327" s="2">
        <v>24366.9</v>
      </c>
      <c r="BT327" s="2">
        <v>235</v>
      </c>
      <c r="BU327" s="5">
        <f t="shared" si="10"/>
        <v>0.19736843109999999</v>
      </c>
      <c r="BV327" s="5">
        <f t="shared" si="10"/>
        <v>0.14473685259999999</v>
      </c>
      <c r="BW327" s="5">
        <f t="shared" si="10"/>
        <v>0.1578947544</v>
      </c>
      <c r="BX327" s="2">
        <v>734</v>
      </c>
      <c r="BY327" s="2">
        <v>210.46807860000001</v>
      </c>
      <c r="BZ327" s="2">
        <v>763.4</v>
      </c>
      <c r="CA327" s="2">
        <v>417.726</v>
      </c>
    </row>
    <row r="328" spans="1:79" x14ac:dyDescent="0.15">
      <c r="A328" s="107">
        <v>122</v>
      </c>
      <c r="B328" s="108">
        <v>42530</v>
      </c>
      <c r="C328" s="109">
        <v>2016</v>
      </c>
      <c r="D328" s="110">
        <f>_xlfn.XLOOKUP(AP328,'Sentiment index'!$E$2:$E$169,'Sentiment index'!$A$2:$A$169)</f>
        <v>0.16288179999999999</v>
      </c>
      <c r="E328" s="111">
        <v>8.2601095957862505</v>
      </c>
      <c r="F328" s="112">
        <f>(AW328-BT328)/BT328</f>
        <v>0.10000000000000014</v>
      </c>
      <c r="G328" s="113">
        <v>46</v>
      </c>
      <c r="H328" s="114">
        <v>50.482799999999997</v>
      </c>
      <c r="I328" s="114">
        <f>IF(AH328="NOK",AG328, IF(AH328="EUR", _xlfn.XLOOKUP(C328,'Exchange rates'!$A$3:$A$16,'Exchange rates'!$B$3:$B$16)*AG328,IF(AH328="SEK", _xlfn.XLOOKUP(C328,'Exchange rates'!$A$3:$A$16,'Exchange rates'!$C$3:$C$16)*Dataset!AG328,_xlfn.XLOOKUP(Dataset!C328,'Exchange rates'!$A$3:$A$16,'Exchange rates'!$D$3:$D$16)*Dataset!AG328)))</f>
        <v>12.28285</v>
      </c>
      <c r="J328" s="115">
        <f t="shared" si="11"/>
        <v>0.10230000000000014</v>
      </c>
      <c r="K328" s="112">
        <f>IF(AU328="NORWAY",_xlfn.XLOOKUP(B328,'Oslo OBX Historical Data'!$A$2:$A$3477,'Oslo OBX Historical Data'!$G$2:$G$3477),IF(AU328="FINLAND",_xlfn.XLOOKUP(B328,'OMX Helsinki Historical Data'!$A$2:$A$3479,'OMX Helsinki Historical Data'!$G$2:$G$3479),IF(AU328="DENMARK",_xlfn.XLOOKUP(B328,'OMX Copenhagen All shares Histo'!$A$2:$A$3461,'OMX Copenhagen All shares Histo'!$G$2:$G$3461),_xlfn.XLOOKUP(Dataset!B328,'OMX Stockholm Historical Data'!$A$2:$A$3477,'OMX Stockholm Historical Data'!$G$2:$G$3477))))</f>
        <v>-2.3E-3</v>
      </c>
      <c r="L328" s="116">
        <v>1</v>
      </c>
      <c r="M328" s="116">
        <f>IF($AI328=M$1,1,0)</f>
        <v>0</v>
      </c>
      <c r="N328" s="116">
        <f>IF($AI328=N$1,1,0)</f>
        <v>1</v>
      </c>
      <c r="O328" s="116">
        <f>IF($AI328=O$1,1,0)</f>
        <v>0</v>
      </c>
      <c r="P328" s="116">
        <f>IF($AI328=P$1,1,0)</f>
        <v>0</v>
      </c>
      <c r="Q328" s="116">
        <f>IF($AI328=Q$1,1,0)</f>
        <v>0</v>
      </c>
      <c r="R328" s="116">
        <f>IF($AI328=R$1,1,0)</f>
        <v>0</v>
      </c>
      <c r="S328" s="116">
        <f>IF($AI328=S$1,1,0)</f>
        <v>0</v>
      </c>
      <c r="T328" s="39">
        <f>IF($AI328=T$1,1,0)</f>
        <v>0</v>
      </c>
      <c r="AG328" s="2">
        <v>12.5</v>
      </c>
      <c r="AH328" t="str">
        <f>IF(AU328="NORWAY","NOK",IF(AU328="FINLAND","EUR",IF(AU328="SWEDEN","SEK","DKK")))</f>
        <v>SEK</v>
      </c>
      <c r="AI328" t="s">
        <v>96</v>
      </c>
      <c r="AN328" t="str">
        <f>IF(D328&gt;=0,"1","0")</f>
        <v>1</v>
      </c>
      <c r="AO328" s="5">
        <f>IF(AX328&lt;&gt;"",G328/H328,"")</f>
        <v>0.91120143890592442</v>
      </c>
      <c r="AP328">
        <f>A328-1</f>
        <v>121</v>
      </c>
      <c r="AS328">
        <f>_xlfn.XLOOKUP(C328,'Company age'!$A$2:$A$15,'Company age'!$B$2:$B$15)</f>
        <v>10</v>
      </c>
      <c r="AU328" t="s">
        <v>80</v>
      </c>
      <c r="AW328" s="3">
        <f>BT328*(1+BV328)</f>
        <v>13.750000000000002</v>
      </c>
      <c r="AX328">
        <v>46</v>
      </c>
      <c r="BH328" s="2">
        <v>10</v>
      </c>
      <c r="BI328" s="2">
        <v>10</v>
      </c>
      <c r="BJ328" s="2">
        <v>-50</v>
      </c>
      <c r="BL328" t="s">
        <v>1491</v>
      </c>
      <c r="BM328" t="s">
        <v>1492</v>
      </c>
      <c r="BN328" t="s">
        <v>80</v>
      </c>
      <c r="BO328" t="s">
        <v>96</v>
      </c>
      <c r="BP328" t="s">
        <v>25</v>
      </c>
      <c r="BQ328" t="s">
        <v>1066</v>
      </c>
      <c r="BR328" t="s">
        <v>27</v>
      </c>
      <c r="BS328" s="2">
        <v>50.482799999999997</v>
      </c>
      <c r="BT328" s="2">
        <v>12.5</v>
      </c>
      <c r="BU328" s="5">
        <f t="shared" si="10"/>
        <v>0.1</v>
      </c>
      <c r="BV328" s="5">
        <f t="shared" si="10"/>
        <v>0.1</v>
      </c>
      <c r="BW328" s="5">
        <f t="shared" si="10"/>
        <v>-0.5</v>
      </c>
      <c r="BX328" s="2">
        <v>45.9</v>
      </c>
      <c r="BY328" s="2">
        <v>288</v>
      </c>
      <c r="BZ328" s="2">
        <v>46.8</v>
      </c>
      <c r="CA328" s="2">
        <v>12.122</v>
      </c>
    </row>
    <row r="329" spans="1:79" x14ac:dyDescent="0.15">
      <c r="A329" s="107">
        <v>122</v>
      </c>
      <c r="B329" s="108">
        <v>42531</v>
      </c>
      <c r="C329" s="109">
        <v>2016</v>
      </c>
      <c r="D329" s="110">
        <f>_xlfn.XLOOKUP(AP329,'Sentiment index'!$E$2:$E$169,'Sentiment index'!$A$2:$A$169)</f>
        <v>0.16288179999999999</v>
      </c>
      <c r="E329" s="111">
        <v>11.528891805229748</v>
      </c>
      <c r="F329" s="112">
        <f>(AW329-BT329)/BT329</f>
        <v>-0.3066666603</v>
      </c>
      <c r="G329" s="113">
        <v>1069.9459766310824</v>
      </c>
      <c r="H329" s="114">
        <v>1079.18</v>
      </c>
      <c r="I329" s="114">
        <f>IF(AH329="NOK",AG329, IF(AH329="EUR", _xlfn.XLOOKUP(C329,'Exchange rates'!$A$3:$A$16,'Exchange rates'!$B$3:$B$16)*AG329,IF(AH329="SEK", _xlfn.XLOOKUP(C329,'Exchange rates'!$A$3:$A$16,'Exchange rates'!$C$3:$C$16)*Dataset!AG329,_xlfn.XLOOKUP(Dataset!C329,'Exchange rates'!$A$3:$A$16,'Exchange rates'!$D$3:$D$16)*Dataset!AG329)))</f>
        <v>69.766587999999999</v>
      </c>
      <c r="J329" s="115">
        <f t="shared" si="11"/>
        <v>-0.2966666603</v>
      </c>
      <c r="K329" s="112">
        <f>IF(AU329="NORWAY",_xlfn.XLOOKUP(B329,'Oslo OBX Historical Data'!$A$2:$A$3477,'Oslo OBX Historical Data'!$G$2:$G$3477),IF(AU329="FINLAND",_xlfn.XLOOKUP(B329,'OMX Helsinki Historical Data'!$A$2:$A$3479,'OMX Helsinki Historical Data'!$G$2:$G$3479),IF(AU329="DENMARK",_xlfn.XLOOKUP(B329,'OMX Copenhagen All shares Histo'!$A$2:$A$3461,'OMX Copenhagen All shares Histo'!$G$2:$G$3461),_xlfn.XLOOKUP(Dataset!B329,'OMX Stockholm Historical Data'!$A$2:$A$3477,'OMX Stockholm Historical Data'!$G$2:$G$3477))))</f>
        <v>-0.01</v>
      </c>
      <c r="L329" s="116">
        <v>1</v>
      </c>
      <c r="M329" s="116">
        <f>IF($AI329=M$1,1,0)</f>
        <v>0</v>
      </c>
      <c r="N329" s="116">
        <f>IF($AI329=N$1,1,0)</f>
        <v>1</v>
      </c>
      <c r="O329" s="116">
        <f>IF($AI329=O$1,1,0)</f>
        <v>0</v>
      </c>
      <c r="P329" s="116">
        <f>IF($AI329=P$1,1,0)</f>
        <v>0</v>
      </c>
      <c r="Q329" s="116">
        <f>IF($AI329=Q$1,1,0)</f>
        <v>0</v>
      </c>
      <c r="R329" s="116">
        <f>IF($AI329=R$1,1,0)</f>
        <v>0</v>
      </c>
      <c r="S329" s="116">
        <f>IF($AI329=S$1,1,0)</f>
        <v>0</v>
      </c>
      <c r="T329" s="39">
        <f>IF($AI329=T$1,1,0)</f>
        <v>0</v>
      </c>
      <c r="AG329" s="2">
        <v>71</v>
      </c>
      <c r="AH329" t="str">
        <f>IF(AU329="NORWAY","NOK",IF(AU329="FINLAND","EUR",IF(AU329="SWEDEN","SEK","DKK")))</f>
        <v>SEK</v>
      </c>
      <c r="AI329" t="s">
        <v>96</v>
      </c>
      <c r="AN329" t="str">
        <f>IF(D329&gt;=0,"1","0")</f>
        <v>1</v>
      </c>
      <c r="AO329" s="5" t="str">
        <f>IF(AX329&lt;&gt;"",G329/H329,"")</f>
        <v/>
      </c>
      <c r="AP329">
        <f>A329-1</f>
        <v>121</v>
      </c>
      <c r="AS329">
        <f>_xlfn.XLOOKUP(C329,'Company age'!$A$2:$A$15,'Company age'!$B$2:$B$15)</f>
        <v>10</v>
      </c>
      <c r="AU329" t="s">
        <v>80</v>
      </c>
      <c r="AW329" s="3">
        <f>BT329*(1+BV329)</f>
        <v>49.2266671187</v>
      </c>
      <c r="BH329" s="2">
        <v>-8</v>
      </c>
      <c r="BI329" s="2">
        <v>-30.666666029999998</v>
      </c>
      <c r="BJ329" s="2">
        <v>-44</v>
      </c>
      <c r="BL329" t="s">
        <v>523</v>
      </c>
      <c r="BM329" t="s">
        <v>524</v>
      </c>
      <c r="BN329" t="s">
        <v>80</v>
      </c>
      <c r="BO329" t="s">
        <v>96</v>
      </c>
      <c r="BP329" t="s">
        <v>25</v>
      </c>
      <c r="BQ329" t="s">
        <v>102</v>
      </c>
      <c r="BR329" t="s">
        <v>27</v>
      </c>
      <c r="BS329" s="2">
        <v>1079.18</v>
      </c>
      <c r="BT329" s="2">
        <v>71</v>
      </c>
      <c r="BU329" s="5">
        <f t="shared" si="10"/>
        <v>-0.08</v>
      </c>
      <c r="BV329" s="5">
        <f t="shared" si="10"/>
        <v>-0.3066666603</v>
      </c>
      <c r="BW329" s="5">
        <f t="shared" si="10"/>
        <v>-0.44</v>
      </c>
      <c r="BX329" s="2"/>
      <c r="BY329" s="2"/>
      <c r="BZ329" s="2"/>
      <c r="CA329" s="2">
        <v>24.0839</v>
      </c>
    </row>
    <row r="330" spans="1:79" x14ac:dyDescent="0.15">
      <c r="A330" s="107">
        <v>122</v>
      </c>
      <c r="B330" s="108">
        <v>42531</v>
      </c>
      <c r="C330" s="109">
        <v>2016</v>
      </c>
      <c r="D330" s="110">
        <f>_xlfn.XLOOKUP(AP330,'Sentiment index'!$E$2:$E$169,'Sentiment index'!$A$2:$A$169)</f>
        <v>0.16288179999999999</v>
      </c>
      <c r="E330" s="111">
        <v>9.5391955536737232</v>
      </c>
      <c r="F330" s="112">
        <f>(AW330-BT330)/BT330</f>
        <v>0.21621620180000001</v>
      </c>
      <c r="G330" s="113">
        <v>1400.3250953917204</v>
      </c>
      <c r="H330" s="114">
        <v>10.2402</v>
      </c>
      <c r="I330" s="114">
        <f>IF(AH330="NOK",AG330, IF(AH330="EUR", _xlfn.XLOOKUP(C330,'Exchange rates'!$A$3:$A$16,'Exchange rates'!$B$3:$B$16)*AG330,IF(AH330="SEK", _xlfn.XLOOKUP(C330,'Exchange rates'!$A$3:$A$16,'Exchange rates'!$C$3:$C$16)*Dataset!AG330,_xlfn.XLOOKUP(Dataset!C330,'Exchange rates'!$A$3:$A$16,'Exchange rates'!$D$3:$D$16)*Dataset!AG330)))</f>
        <v>12.774163999999999</v>
      </c>
      <c r="J330" s="115">
        <f t="shared" si="11"/>
        <v>0.22621620180000002</v>
      </c>
      <c r="K330" s="112">
        <f>IF(AU330="NORWAY",_xlfn.XLOOKUP(B330,'Oslo OBX Historical Data'!$A$2:$A$3477,'Oslo OBX Historical Data'!$G$2:$G$3477),IF(AU330="FINLAND",_xlfn.XLOOKUP(B330,'OMX Helsinki Historical Data'!$A$2:$A$3479,'OMX Helsinki Historical Data'!$G$2:$G$3479),IF(AU330="DENMARK",_xlfn.XLOOKUP(B330,'OMX Copenhagen All shares Histo'!$A$2:$A$3461,'OMX Copenhagen All shares Histo'!$G$2:$G$3461),_xlfn.XLOOKUP(Dataset!B330,'OMX Stockholm Historical Data'!$A$2:$A$3477,'OMX Stockholm Historical Data'!$G$2:$G$3477))))</f>
        <v>-0.01</v>
      </c>
      <c r="L330" s="116">
        <v>1</v>
      </c>
      <c r="M330" s="116">
        <f>IF($AI330=M$1,1,0)</f>
        <v>0</v>
      </c>
      <c r="N330" s="116">
        <f>IF($AI330=N$1,1,0)</f>
        <v>0</v>
      </c>
      <c r="O330" s="116">
        <f>IF($AI330=O$1,1,0)</f>
        <v>0</v>
      </c>
      <c r="P330" s="116">
        <f>IF($AI330=P$1,1,0)</f>
        <v>0</v>
      </c>
      <c r="Q330" s="116">
        <f>IF($AI330=Q$1,1,0)</f>
        <v>1</v>
      </c>
      <c r="R330" s="116">
        <f>IF($AI330=R$1,1,0)</f>
        <v>0</v>
      </c>
      <c r="S330" s="116">
        <f>IF($AI330=S$1,1,0)</f>
        <v>0</v>
      </c>
      <c r="T330" s="39">
        <f>IF($AI330=T$1,1,0)</f>
        <v>0</v>
      </c>
      <c r="AG330" s="2">
        <v>13</v>
      </c>
      <c r="AH330" t="str">
        <f>IF(AU330="NORWAY","NOK",IF(AU330="FINLAND","EUR",IF(AU330="SWEDEN","SEK","DKK")))</f>
        <v>SEK</v>
      </c>
      <c r="AI330" t="s">
        <v>32</v>
      </c>
      <c r="AN330" t="str">
        <f>IF(D330&gt;=0,"1","0")</f>
        <v>1</v>
      </c>
      <c r="AO330" s="5" t="str">
        <f>IF(AX330&lt;&gt;"",G330/H330,"")</f>
        <v/>
      </c>
      <c r="AP330">
        <f>A330-1</f>
        <v>121</v>
      </c>
      <c r="AS330">
        <f>_xlfn.XLOOKUP(C330,'Company age'!$A$2:$A$15,'Company age'!$B$2:$B$15)</f>
        <v>10</v>
      </c>
      <c r="AU330" t="s">
        <v>80</v>
      </c>
      <c r="AW330" s="3">
        <f>BT330*(1+BV330)</f>
        <v>15.8108106234</v>
      </c>
      <c r="BH330" s="2">
        <v>28.37837601</v>
      </c>
      <c r="BI330" s="2">
        <v>21.621620180000001</v>
      </c>
      <c r="BJ330" s="2">
        <v>59.459457399999998</v>
      </c>
      <c r="BL330" t="s">
        <v>1959</v>
      </c>
      <c r="BM330" t="s">
        <v>1960</v>
      </c>
      <c r="BN330" t="s">
        <v>80</v>
      </c>
      <c r="BO330" t="s">
        <v>32</v>
      </c>
      <c r="BP330" t="s">
        <v>25</v>
      </c>
      <c r="BQ330" t="s">
        <v>54</v>
      </c>
      <c r="BR330" t="s">
        <v>27</v>
      </c>
      <c r="BS330" s="2">
        <v>10.2402</v>
      </c>
      <c r="BT330" s="2">
        <v>13</v>
      </c>
      <c r="BU330" s="5">
        <f t="shared" si="10"/>
        <v>0.2837837601</v>
      </c>
      <c r="BV330" s="5">
        <f t="shared" si="10"/>
        <v>0.21621620180000001</v>
      </c>
      <c r="BW330" s="5">
        <f t="shared" si="10"/>
        <v>0.59459457399999993</v>
      </c>
      <c r="BX330" s="2">
        <v>20</v>
      </c>
      <c r="BY330" s="2">
        <v>81.013252260000002</v>
      </c>
      <c r="BZ330" s="2">
        <v>19.62</v>
      </c>
      <c r="CA330" s="2">
        <v>4.5350000000000001</v>
      </c>
    </row>
    <row r="331" spans="1:79" x14ac:dyDescent="0.15">
      <c r="A331" s="107">
        <v>122</v>
      </c>
      <c r="B331" s="108">
        <v>42534</v>
      </c>
      <c r="C331" s="109">
        <v>2016</v>
      </c>
      <c r="D331" s="110">
        <f>_xlfn.XLOOKUP(AP331,'Sentiment index'!$E$2:$E$169,'Sentiment index'!$A$2:$A$169)</f>
        <v>0.16288179999999999</v>
      </c>
      <c r="E331" s="111">
        <v>11.091455829130554</v>
      </c>
      <c r="F331" s="112">
        <f>(AW331-BT331)/BT331</f>
        <v>-0.18987342830000004</v>
      </c>
      <c r="G331" s="113">
        <v>657</v>
      </c>
      <c r="H331" s="114">
        <v>169.05500000000001</v>
      </c>
      <c r="I331" s="114">
        <f>IF(AH331="NOK",AG331, IF(AH331="EUR", _xlfn.XLOOKUP(C331,'Exchange rates'!$A$3:$A$16,'Exchange rates'!$B$3:$B$16)*AG331,IF(AH331="SEK", _xlfn.XLOOKUP(C331,'Exchange rates'!$A$3:$A$16,'Exchange rates'!$C$3:$C$16)*Dataset!AG331,_xlfn.XLOOKUP(Dataset!C331,'Exchange rates'!$A$3:$A$16,'Exchange rates'!$D$3:$D$16)*Dataset!AG331)))</f>
        <v>49.131399999999999</v>
      </c>
      <c r="J331" s="115">
        <f t="shared" si="11"/>
        <v>-0.16847342830000003</v>
      </c>
      <c r="K331" s="112">
        <f>IF(AU331="NORWAY",_xlfn.XLOOKUP(B331,'Oslo OBX Historical Data'!$A$2:$A$3477,'Oslo OBX Historical Data'!$G$2:$G$3477),IF(AU331="FINLAND",_xlfn.XLOOKUP(B331,'OMX Helsinki Historical Data'!$A$2:$A$3479,'OMX Helsinki Historical Data'!$G$2:$G$3479),IF(AU331="DENMARK",_xlfn.XLOOKUP(B331,'OMX Copenhagen All shares Histo'!$A$2:$A$3461,'OMX Copenhagen All shares Histo'!$G$2:$G$3461),_xlfn.XLOOKUP(Dataset!B331,'OMX Stockholm Historical Data'!$A$2:$A$3477,'OMX Stockholm Historical Data'!$G$2:$G$3477))))</f>
        <v>-2.1399999999999999E-2</v>
      </c>
      <c r="L331" s="116">
        <v>1</v>
      </c>
      <c r="M331" s="116">
        <f>IF($AI331=M$1,1,0)</f>
        <v>0</v>
      </c>
      <c r="N331" s="116">
        <f>IF($AI331=N$1,1,0)</f>
        <v>0</v>
      </c>
      <c r="O331" s="116">
        <f>IF($AI331=O$1,1,0)</f>
        <v>0</v>
      </c>
      <c r="P331" s="116">
        <f>IF($AI331=P$1,1,0)</f>
        <v>0</v>
      </c>
      <c r="Q331" s="116">
        <f>IF($AI331=Q$1,1,0)</f>
        <v>0</v>
      </c>
      <c r="R331" s="116">
        <f>IF($AI331=R$1,1,0)</f>
        <v>0</v>
      </c>
      <c r="S331" s="116">
        <f>IF($AI331=S$1,1,0)</f>
        <v>1</v>
      </c>
      <c r="T331" s="39">
        <f>IF($AI331=T$1,1,0)</f>
        <v>0</v>
      </c>
      <c r="AG331" s="2">
        <v>50</v>
      </c>
      <c r="AH331" t="str">
        <f>IF(AU331="NORWAY","NOK",IF(AU331="FINLAND","EUR",IF(AU331="SWEDEN","SEK","DKK")))</f>
        <v>SEK</v>
      </c>
      <c r="AI331" t="s">
        <v>81</v>
      </c>
      <c r="AN331" t="str">
        <f>IF(D331&gt;=0,"1","0")</f>
        <v>1</v>
      </c>
      <c r="AO331" s="5">
        <f>IF(AX331&lt;&gt;"",G331/H331,"")</f>
        <v>3.8863091893170858</v>
      </c>
      <c r="AP331">
        <f>A331-1</f>
        <v>121</v>
      </c>
      <c r="AS331">
        <f>_xlfn.XLOOKUP(C331,'Company age'!$A$2:$A$15,'Company age'!$B$2:$B$15)</f>
        <v>10</v>
      </c>
      <c r="AU331" t="s">
        <v>80</v>
      </c>
      <c r="AW331" s="3">
        <f>BT331*(1+BV331)</f>
        <v>40.506328584999999</v>
      </c>
      <c r="AX331">
        <v>657</v>
      </c>
      <c r="BH331" s="2">
        <v>-2.5316467290000002</v>
      </c>
      <c r="BI331" s="2">
        <v>-18.987342829999999</v>
      </c>
      <c r="BJ331" s="2">
        <v>-13.92405128</v>
      </c>
      <c r="BL331" t="s">
        <v>1193</v>
      </c>
      <c r="BM331" t="s">
        <v>1194</v>
      </c>
      <c r="BN331" t="s">
        <v>80</v>
      </c>
      <c r="BO331" t="s">
        <v>81</v>
      </c>
      <c r="BP331" t="s">
        <v>25</v>
      </c>
      <c r="BQ331" t="s">
        <v>700</v>
      </c>
      <c r="BR331" t="s">
        <v>27</v>
      </c>
      <c r="BS331" s="2">
        <v>169.05500000000001</v>
      </c>
      <c r="BT331" s="2">
        <v>50</v>
      </c>
      <c r="BU331" s="5">
        <f t="shared" si="10"/>
        <v>-2.5316467290000002E-2</v>
      </c>
      <c r="BV331" s="5">
        <f t="shared" si="10"/>
        <v>-0.18987342829999998</v>
      </c>
      <c r="BW331" s="5">
        <f t="shared" si="10"/>
        <v>-0.13924051279999999</v>
      </c>
      <c r="BX331" s="2">
        <v>82.8</v>
      </c>
      <c r="BY331" s="2">
        <v>80.800003050000001</v>
      </c>
      <c r="BZ331" s="2">
        <v>82</v>
      </c>
      <c r="CA331" s="2">
        <v>7.2949000000000002</v>
      </c>
    </row>
    <row r="332" spans="1:79" x14ac:dyDescent="0.15">
      <c r="A332" s="107">
        <v>122</v>
      </c>
      <c r="B332" s="108">
        <v>42535</v>
      </c>
      <c r="C332" s="109">
        <v>2016</v>
      </c>
      <c r="D332" s="110">
        <f>_xlfn.XLOOKUP(AP332,'Sentiment index'!$E$2:$E$169,'Sentiment index'!$A$2:$A$169)</f>
        <v>0.16288179999999999</v>
      </c>
      <c r="E332" s="111">
        <v>8.5599580547456693</v>
      </c>
      <c r="F332" s="112">
        <f>(AW332-BT332)/BT332</f>
        <v>0.82926834110000003</v>
      </c>
      <c r="G332" s="113">
        <v>243</v>
      </c>
      <c r="H332" s="114">
        <v>481.33800000000002</v>
      </c>
      <c r="I332" s="114">
        <f>IF(AH332="NOK",AG332, IF(AH332="EUR", _xlfn.XLOOKUP(C332,'Exchange rates'!$A$3:$A$16,'Exchange rates'!$B$3:$B$16)*AG332,IF(AH332="SEK", _xlfn.XLOOKUP(C332,'Exchange rates'!$A$3:$A$16,'Exchange rates'!$C$3:$C$16)*Dataset!AG332,_xlfn.XLOOKUP(Dataset!C332,'Exchange rates'!$A$3:$A$16,'Exchange rates'!$D$3:$D$16)*Dataset!AG332)))</f>
        <v>75.662356000000003</v>
      </c>
      <c r="J332" s="115">
        <f t="shared" si="11"/>
        <v>0.84656834110000001</v>
      </c>
      <c r="K332" s="112">
        <f>IF(AU332="NORWAY",_xlfn.XLOOKUP(B332,'Oslo OBX Historical Data'!$A$2:$A$3477,'Oslo OBX Historical Data'!$G$2:$G$3477),IF(AU332="FINLAND",_xlfn.XLOOKUP(B332,'OMX Helsinki Historical Data'!$A$2:$A$3479,'OMX Helsinki Historical Data'!$G$2:$G$3479),IF(AU332="DENMARK",_xlfn.XLOOKUP(B332,'OMX Copenhagen All shares Histo'!$A$2:$A$3461,'OMX Copenhagen All shares Histo'!$G$2:$G$3461),_xlfn.XLOOKUP(Dataset!B332,'OMX Stockholm Historical Data'!$A$2:$A$3477,'OMX Stockholm Historical Data'!$G$2:$G$3477))))</f>
        <v>-1.7299999999999999E-2</v>
      </c>
      <c r="L332" s="116">
        <v>1</v>
      </c>
      <c r="M332" s="116">
        <f>IF($AI332=M$1,1,0)</f>
        <v>0</v>
      </c>
      <c r="N332" s="116">
        <f>IF($AI332=N$1,1,0)</f>
        <v>0</v>
      </c>
      <c r="O332" s="116">
        <f>IF($AI332=O$1,1,0)</f>
        <v>1</v>
      </c>
      <c r="P332" s="116">
        <f>IF($AI332=P$1,1,0)</f>
        <v>0</v>
      </c>
      <c r="Q332" s="116">
        <f>IF($AI332=Q$1,1,0)</f>
        <v>0</v>
      </c>
      <c r="R332" s="116">
        <f>IF($AI332=R$1,1,0)</f>
        <v>0</v>
      </c>
      <c r="S332" s="116">
        <f>IF($AI332=S$1,1,0)</f>
        <v>0</v>
      </c>
      <c r="T332" s="39">
        <f>IF($AI332=T$1,1,0)</f>
        <v>0</v>
      </c>
      <c r="AG332" s="2">
        <v>77</v>
      </c>
      <c r="AH332" t="str">
        <f>IF(AU332="NORWAY","NOK",IF(AU332="FINLAND","EUR",IF(AU332="SWEDEN","SEK","DKK")))</f>
        <v>SEK</v>
      </c>
      <c r="AI332" t="s">
        <v>45</v>
      </c>
      <c r="AN332" t="str">
        <f>IF(D332&gt;=0,"1","0")</f>
        <v>1</v>
      </c>
      <c r="AO332" s="5">
        <f>IF(AX332&lt;&gt;"",G332/H332,"")</f>
        <v>0.50484275083205565</v>
      </c>
      <c r="AP332">
        <f>A332-1</f>
        <v>121</v>
      </c>
      <c r="AS332">
        <f>_xlfn.XLOOKUP(C332,'Company age'!$A$2:$A$15,'Company age'!$B$2:$B$15)</f>
        <v>10</v>
      </c>
      <c r="AU332" t="s">
        <v>80</v>
      </c>
      <c r="AW332" s="3">
        <f>BT332*(1+BV332)</f>
        <v>140.85366226470001</v>
      </c>
      <c r="AX332">
        <v>243</v>
      </c>
      <c r="BH332" s="2">
        <v>52.439029689999998</v>
      </c>
      <c r="BI332" s="2">
        <v>82.926834110000001</v>
      </c>
      <c r="BJ332" s="2">
        <v>45.731712340000001</v>
      </c>
      <c r="BL332" t="s">
        <v>858</v>
      </c>
      <c r="BM332" t="s">
        <v>859</v>
      </c>
      <c r="BN332" t="s">
        <v>80</v>
      </c>
      <c r="BO332" t="s">
        <v>45</v>
      </c>
      <c r="BP332" t="s">
        <v>25</v>
      </c>
      <c r="BQ332" t="s">
        <v>860</v>
      </c>
      <c r="BR332" t="s">
        <v>27</v>
      </c>
      <c r="BS332" s="2">
        <v>481.33800000000002</v>
      </c>
      <c r="BT332" s="2">
        <v>77</v>
      </c>
      <c r="BU332" s="5">
        <f t="shared" si="10"/>
        <v>0.52439029689999994</v>
      </c>
      <c r="BV332" s="5">
        <f t="shared" si="10"/>
        <v>0.82926834110000003</v>
      </c>
      <c r="BW332" s="5">
        <f t="shared" si="10"/>
        <v>0.45731712340000003</v>
      </c>
      <c r="BX332" s="2">
        <v>218</v>
      </c>
      <c r="BY332" s="2">
        <v>207.14285280000001</v>
      </c>
      <c r="BZ332" s="2">
        <v>223.5</v>
      </c>
      <c r="CA332" s="2">
        <v>21.5</v>
      </c>
    </row>
    <row r="333" spans="1:79" x14ac:dyDescent="0.15">
      <c r="A333" s="107">
        <v>122</v>
      </c>
      <c r="B333" s="108">
        <v>42535</v>
      </c>
      <c r="C333" s="109">
        <v>2016</v>
      </c>
      <c r="D333" s="110">
        <f>_xlfn.XLOOKUP(AP333,'Sentiment index'!$E$2:$E$169,'Sentiment index'!$A$2:$A$169)</f>
        <v>0.16288179999999999</v>
      </c>
      <c r="E333" s="111">
        <v>8.3992208817289349</v>
      </c>
      <c r="F333" s="112">
        <f>(AW333-BT333)/BT333</f>
        <v>-1.4901161193847656E-8</v>
      </c>
      <c r="G333" s="113">
        <v>272</v>
      </c>
      <c r="H333" s="114">
        <v>29.989799999999999</v>
      </c>
      <c r="I333" s="114">
        <f>IF(AH333="NOK",AG333, IF(AH333="EUR", _xlfn.XLOOKUP(C333,'Exchange rates'!$A$3:$A$16,'Exchange rates'!$B$3:$B$16)*AG333,IF(AH333="SEK", _xlfn.XLOOKUP(C333,'Exchange rates'!$A$3:$A$16,'Exchange rates'!$C$3:$C$16)*Dataset!AG333,_xlfn.XLOOKUP(Dataset!C333,'Exchange rates'!$A$3:$A$16,'Exchange rates'!$D$3:$D$16)*Dataset!AG333)))</f>
        <v>13.756791999999999</v>
      </c>
      <c r="J333" s="115">
        <f t="shared" si="11"/>
        <v>1.7299985098838806E-2</v>
      </c>
      <c r="K333" s="112">
        <f>IF(AU333="NORWAY",_xlfn.XLOOKUP(B333,'Oslo OBX Historical Data'!$A$2:$A$3477,'Oslo OBX Historical Data'!$G$2:$G$3477),IF(AU333="FINLAND",_xlfn.XLOOKUP(B333,'OMX Helsinki Historical Data'!$A$2:$A$3479,'OMX Helsinki Historical Data'!$G$2:$G$3479),IF(AU333="DENMARK",_xlfn.XLOOKUP(B333,'OMX Copenhagen All shares Histo'!$A$2:$A$3461,'OMX Copenhagen All shares Histo'!$G$2:$G$3461),_xlfn.XLOOKUP(Dataset!B333,'OMX Stockholm Historical Data'!$A$2:$A$3477,'OMX Stockholm Historical Data'!$G$2:$G$3477))))</f>
        <v>-1.7299999999999999E-2</v>
      </c>
      <c r="L333" s="116">
        <v>1</v>
      </c>
      <c r="M333" s="116">
        <f>IF($AI333=M$1,1,0)</f>
        <v>0</v>
      </c>
      <c r="N333" s="116">
        <f>IF($AI333=N$1,1,0)</f>
        <v>0</v>
      </c>
      <c r="O333" s="116">
        <f>IF($AI333=O$1,1,0)</f>
        <v>0</v>
      </c>
      <c r="P333" s="116">
        <f>IF($AI333=P$1,1,0)</f>
        <v>1</v>
      </c>
      <c r="Q333" s="116">
        <f>IF($AI333=Q$1,1,0)</f>
        <v>0</v>
      </c>
      <c r="R333" s="116">
        <f>IF($AI333=R$1,1,0)</f>
        <v>0</v>
      </c>
      <c r="S333" s="116">
        <f>IF($AI333=S$1,1,0)</f>
        <v>0</v>
      </c>
      <c r="T333" s="39">
        <f>IF($AI333=T$1,1,0)</f>
        <v>0</v>
      </c>
      <c r="AG333" s="2">
        <v>14</v>
      </c>
      <c r="AH333" t="str">
        <f>IF(AU333="NORWAY","NOK",IF(AU333="FINLAND","EUR",IF(AU333="SWEDEN","SEK","DKK")))</f>
        <v>SEK</v>
      </c>
      <c r="AI333" t="s">
        <v>38</v>
      </c>
      <c r="AN333" t="str">
        <f>IF(D333&gt;=0,"1","0")</f>
        <v>1</v>
      </c>
      <c r="AO333" s="5">
        <f>IF(AX333&lt;&gt;"",G333/H333,"")</f>
        <v>9.069750381796478</v>
      </c>
      <c r="AP333">
        <f>A333-1</f>
        <v>121</v>
      </c>
      <c r="AS333">
        <f>_xlfn.XLOOKUP(C333,'Company age'!$A$2:$A$15,'Company age'!$B$2:$B$15)</f>
        <v>10</v>
      </c>
      <c r="AU333" t="s">
        <v>80</v>
      </c>
      <c r="AW333" s="3">
        <f>BT333*(1+BV333)</f>
        <v>13.999999791383743</v>
      </c>
      <c r="AX333">
        <v>272</v>
      </c>
      <c r="BH333" s="2">
        <v>-1.4901161190000001E-6</v>
      </c>
      <c r="BI333" s="2">
        <v>-1.4901161190000001E-6</v>
      </c>
      <c r="BJ333" s="2">
        <v>22.499998089999998</v>
      </c>
      <c r="BL333" t="s">
        <v>1621</v>
      </c>
      <c r="BM333" t="s">
        <v>1622</v>
      </c>
      <c r="BN333" t="s">
        <v>80</v>
      </c>
      <c r="BO333" t="s">
        <v>38</v>
      </c>
      <c r="BP333" t="s">
        <v>25</v>
      </c>
      <c r="BQ333" t="s">
        <v>1066</v>
      </c>
      <c r="BR333" t="s">
        <v>27</v>
      </c>
      <c r="BS333" s="2">
        <v>29.989799999999999</v>
      </c>
      <c r="BT333" s="2">
        <v>14</v>
      </c>
      <c r="BU333" s="5">
        <f t="shared" si="10"/>
        <v>-1.4901161190000001E-8</v>
      </c>
      <c r="BV333" s="5">
        <f t="shared" si="10"/>
        <v>-1.4901161190000001E-8</v>
      </c>
      <c r="BW333" s="5">
        <f t="shared" si="10"/>
        <v>0.22499998089999998</v>
      </c>
      <c r="BX333" s="2">
        <v>108.2</v>
      </c>
      <c r="BY333" s="2">
        <v>4789.2856449999999</v>
      </c>
      <c r="BZ333" s="2">
        <v>107.5</v>
      </c>
      <c r="CA333" s="2">
        <v>15.0745</v>
      </c>
    </row>
    <row r="334" spans="1:79" x14ac:dyDescent="0.15">
      <c r="A334" s="107">
        <v>122</v>
      </c>
      <c r="B334" s="108">
        <v>42536</v>
      </c>
      <c r="C334" s="109">
        <v>2016</v>
      </c>
      <c r="D334" s="110">
        <f>_xlfn.XLOOKUP(AP334,'Sentiment index'!$E$2:$E$169,'Sentiment index'!$A$2:$A$169)</f>
        <v>0.16288179999999999</v>
      </c>
      <c r="E334" s="111">
        <v>9.9254446639359823</v>
      </c>
      <c r="F334" s="112">
        <f>(AW334-BT334)/BT334</f>
        <v>-0.12499998090000002</v>
      </c>
      <c r="G334" s="113">
        <v>13847</v>
      </c>
      <c r="H334" s="114">
        <v>1091.8399999999999</v>
      </c>
      <c r="I334" s="114">
        <f>IF(AH334="NOK",AG334, IF(AH334="EUR", _xlfn.XLOOKUP(C334,'Exchange rates'!$A$3:$A$16,'Exchange rates'!$B$3:$B$16)*AG334,IF(AH334="SEK", _xlfn.XLOOKUP(C334,'Exchange rates'!$A$3:$A$16,'Exchange rates'!$C$3:$C$16)*Dataset!AG334,_xlfn.XLOOKUP(Dataset!C334,'Exchange rates'!$A$3:$A$16,'Exchange rates'!$D$3:$D$16)*Dataset!AG334)))</f>
        <v>39.305119999999995</v>
      </c>
      <c r="J334" s="115">
        <f t="shared" si="11"/>
        <v>-0.10879998090000001</v>
      </c>
      <c r="K334" s="112">
        <f>IF(AU334="NORWAY",_xlfn.XLOOKUP(B334,'Oslo OBX Historical Data'!$A$2:$A$3477,'Oslo OBX Historical Data'!$G$2:$G$3477),IF(AU334="FINLAND",_xlfn.XLOOKUP(B334,'OMX Helsinki Historical Data'!$A$2:$A$3479,'OMX Helsinki Historical Data'!$G$2:$G$3479),IF(AU334="DENMARK",_xlfn.XLOOKUP(B334,'OMX Copenhagen All shares Histo'!$A$2:$A$3461,'OMX Copenhagen All shares Histo'!$G$2:$G$3461),_xlfn.XLOOKUP(Dataset!B334,'OMX Stockholm Historical Data'!$A$2:$A$3477,'OMX Stockholm Historical Data'!$G$2:$G$3477))))</f>
        <v>-1.6199999999999999E-2</v>
      </c>
      <c r="L334" s="116">
        <v>1</v>
      </c>
      <c r="M334" s="116">
        <f>IF($AI334=M$1,1,0)</f>
        <v>0</v>
      </c>
      <c r="N334" s="116">
        <f>IF($AI334=N$1,1,0)</f>
        <v>0</v>
      </c>
      <c r="O334" s="116">
        <f>IF($AI334=O$1,1,0)</f>
        <v>0</v>
      </c>
      <c r="P334" s="116">
        <f>IF($AI334=P$1,1,0)</f>
        <v>0</v>
      </c>
      <c r="Q334" s="116">
        <f>IF($AI334=Q$1,1,0)</f>
        <v>1</v>
      </c>
      <c r="R334" s="116">
        <f>IF($AI334=R$1,1,0)</f>
        <v>0</v>
      </c>
      <c r="S334" s="116">
        <f>IF($AI334=S$1,1,0)</f>
        <v>0</v>
      </c>
      <c r="T334" s="39">
        <f>IF($AI334=T$1,1,0)</f>
        <v>0</v>
      </c>
      <c r="AG334" s="2">
        <v>40</v>
      </c>
      <c r="AH334" t="str">
        <f>IF(AU334="NORWAY","NOK",IF(AU334="FINLAND","EUR",IF(AU334="SWEDEN","SEK","DKK")))</f>
        <v>SEK</v>
      </c>
      <c r="AI334" t="s">
        <v>32</v>
      </c>
      <c r="AN334" t="str">
        <f>IF(D334&gt;=0,"1","0")</f>
        <v>1</v>
      </c>
      <c r="AO334" s="5">
        <f>IF(AX334&lt;&gt;"",G334/H334,"")</f>
        <v>12.682261137162955</v>
      </c>
      <c r="AP334">
        <f>A334-1</f>
        <v>121</v>
      </c>
      <c r="AS334">
        <f>_xlfn.XLOOKUP(C334,'Company age'!$A$2:$A$15,'Company age'!$B$2:$B$15)</f>
        <v>10</v>
      </c>
      <c r="AU334" t="s">
        <v>80</v>
      </c>
      <c r="AW334" s="3">
        <f>BT334*(1+BV334)</f>
        <v>35.000000763999999</v>
      </c>
      <c r="AX334">
        <v>13847</v>
      </c>
      <c r="BH334" s="2">
        <v>7.1428589819999999</v>
      </c>
      <c r="BI334" s="2">
        <v>-12.49999809</v>
      </c>
      <c r="BJ334" s="2">
        <v>-31.249998089999998</v>
      </c>
      <c r="BL334" t="s">
        <v>519</v>
      </c>
      <c r="BM334" t="s">
        <v>520</v>
      </c>
      <c r="BN334" t="s">
        <v>80</v>
      </c>
      <c r="BO334" t="s">
        <v>32</v>
      </c>
      <c r="BP334" t="s">
        <v>25</v>
      </c>
      <c r="BQ334" t="s">
        <v>165</v>
      </c>
      <c r="BR334" t="s">
        <v>27</v>
      </c>
      <c r="BS334" s="2">
        <v>1091.8399999999999</v>
      </c>
      <c r="BT334" s="2">
        <v>40</v>
      </c>
      <c r="BU334" s="5">
        <f t="shared" si="10"/>
        <v>7.1428589819999999E-2</v>
      </c>
      <c r="BV334" s="5">
        <f t="shared" si="10"/>
        <v>-0.1249999809</v>
      </c>
      <c r="BW334" s="5">
        <f t="shared" si="10"/>
        <v>-0.31249998089999997</v>
      </c>
      <c r="BX334" s="2">
        <v>53.1</v>
      </c>
      <c r="BY334" s="2">
        <v>41.370788570000002</v>
      </c>
      <c r="BZ334" s="2">
        <v>53.4</v>
      </c>
      <c r="CA334" s="2">
        <v>94.1</v>
      </c>
    </row>
    <row r="335" spans="1:79" x14ac:dyDescent="0.15">
      <c r="A335" s="107">
        <v>122</v>
      </c>
      <c r="B335" s="108">
        <v>42536</v>
      </c>
      <c r="C335" s="109">
        <v>2016</v>
      </c>
      <c r="D335" s="110">
        <f>_xlfn.XLOOKUP(AP335,'Sentiment index'!$E$2:$E$169,'Sentiment index'!$A$2:$A$169)</f>
        <v>0.16288179999999999</v>
      </c>
      <c r="E335" s="111">
        <v>12.104958835255879</v>
      </c>
      <c r="F335" s="112">
        <f>(AW335-BT335)/BT335</f>
        <v>-0.24000000000000002</v>
      </c>
      <c r="G335" s="113">
        <v>2</v>
      </c>
      <c r="H335" s="114">
        <v>19.701699999999999</v>
      </c>
      <c r="I335" s="114">
        <f>IF(AH335="NOK",AG335, IF(AH335="EUR", _xlfn.XLOOKUP(C335,'Exchange rates'!$A$3:$A$16,'Exchange rates'!$B$3:$B$16)*AG335,IF(AH335="SEK", _xlfn.XLOOKUP(C335,'Exchange rates'!$A$3:$A$16,'Exchange rates'!$C$3:$C$16)*Dataset!AG335,_xlfn.XLOOKUP(Dataset!C335,'Exchange rates'!$A$3:$A$16,'Exchange rates'!$D$3:$D$16)*Dataset!AG335)))</f>
        <v>8.8436519999999987</v>
      </c>
      <c r="J335" s="115">
        <f t="shared" si="11"/>
        <v>-0.22380000000000003</v>
      </c>
      <c r="K335" s="112">
        <f>IF(AU335="NORWAY",_xlfn.XLOOKUP(B335,'Oslo OBX Historical Data'!$A$2:$A$3477,'Oslo OBX Historical Data'!$G$2:$G$3477),IF(AU335="FINLAND",_xlfn.XLOOKUP(B335,'OMX Helsinki Historical Data'!$A$2:$A$3479,'OMX Helsinki Historical Data'!$G$2:$G$3479),IF(AU335="DENMARK",_xlfn.XLOOKUP(B335,'OMX Copenhagen All shares Histo'!$A$2:$A$3461,'OMX Copenhagen All shares Histo'!$G$2:$G$3461),_xlfn.XLOOKUP(Dataset!B335,'OMX Stockholm Historical Data'!$A$2:$A$3477,'OMX Stockholm Historical Data'!$G$2:$G$3477))))</f>
        <v>-1.6199999999999999E-2</v>
      </c>
      <c r="L335" s="116">
        <v>1</v>
      </c>
      <c r="M335" s="116">
        <f>IF($AI335=M$1,1,0)</f>
        <v>0</v>
      </c>
      <c r="N335" s="116">
        <f>IF($AI335=N$1,1,0)</f>
        <v>0</v>
      </c>
      <c r="O335" s="116">
        <f>IF($AI335=O$1,1,0)</f>
        <v>0</v>
      </c>
      <c r="P335" s="116">
        <f>IF($AI335=P$1,1,0)</f>
        <v>0</v>
      </c>
      <c r="Q335" s="116">
        <f>IF($AI335=Q$1,1,0)</f>
        <v>1</v>
      </c>
      <c r="R335" s="116">
        <f>IF($AI335=R$1,1,0)</f>
        <v>0</v>
      </c>
      <c r="S335" s="116">
        <f>IF($AI335=S$1,1,0)</f>
        <v>0</v>
      </c>
      <c r="T335" s="39">
        <f>IF($AI335=T$1,1,0)</f>
        <v>0</v>
      </c>
      <c r="AG335" s="2">
        <v>9</v>
      </c>
      <c r="AH335" t="str">
        <f>IF(AU335="NORWAY","NOK",IF(AU335="FINLAND","EUR",IF(AU335="SWEDEN","SEK","DKK")))</f>
        <v>SEK</v>
      </c>
      <c r="AI335" t="s">
        <v>32</v>
      </c>
      <c r="AN335" t="str">
        <f>IF(D335&gt;=0,"1","0")</f>
        <v>1</v>
      </c>
      <c r="AO335" s="5">
        <f>IF(AX335&lt;&gt;"",G335/H335,"")</f>
        <v>0.10151408254110052</v>
      </c>
      <c r="AP335">
        <f>A335-1</f>
        <v>121</v>
      </c>
      <c r="AS335">
        <f>_xlfn.XLOOKUP(C335,'Company age'!$A$2:$A$15,'Company age'!$B$2:$B$15)</f>
        <v>10</v>
      </c>
      <c r="AU335" t="s">
        <v>80</v>
      </c>
      <c r="AW335" s="3">
        <f>BT335*(1+BV335)</f>
        <v>6.84</v>
      </c>
      <c r="AX335">
        <v>2</v>
      </c>
      <c r="BH335" s="2">
        <v>-27.368421550000001</v>
      </c>
      <c r="BI335" s="2">
        <v>-24</v>
      </c>
      <c r="BJ335" s="2">
        <v>-13.26315784</v>
      </c>
      <c r="BL335" t="s">
        <v>1759</v>
      </c>
      <c r="BM335" t="s">
        <v>1760</v>
      </c>
      <c r="BN335" t="s">
        <v>80</v>
      </c>
      <c r="BO335" t="s">
        <v>32</v>
      </c>
      <c r="BP335" t="s">
        <v>25</v>
      </c>
      <c r="BQ335" t="s">
        <v>1066</v>
      </c>
      <c r="BR335" t="s">
        <v>27</v>
      </c>
      <c r="BS335" s="2">
        <v>19.701699999999999</v>
      </c>
      <c r="BT335" s="2">
        <v>9</v>
      </c>
      <c r="BU335" s="5">
        <f t="shared" si="10"/>
        <v>-0.27368421549999999</v>
      </c>
      <c r="BV335" s="5">
        <f t="shared" si="10"/>
        <v>-0.24</v>
      </c>
      <c r="BW335" s="5">
        <f t="shared" si="10"/>
        <v>-0.13263157840000001</v>
      </c>
      <c r="BX335" s="2">
        <v>1.976</v>
      </c>
      <c r="BY335" s="2">
        <v>-68.448669429999995</v>
      </c>
      <c r="BZ335" s="2">
        <v>2.0499999999999998</v>
      </c>
      <c r="CA335" s="2">
        <v>5.0038</v>
      </c>
    </row>
    <row r="336" spans="1:79" x14ac:dyDescent="0.15">
      <c r="A336" s="107">
        <v>122</v>
      </c>
      <c r="B336" s="108">
        <v>42537</v>
      </c>
      <c r="C336" s="109">
        <v>2016</v>
      </c>
      <c r="D336" s="110">
        <f>_xlfn.XLOOKUP(AP336,'Sentiment index'!$E$2:$E$169,'Sentiment index'!$A$2:$A$169)</f>
        <v>0.16288179999999999</v>
      </c>
      <c r="E336" s="111">
        <v>12.187177446940195</v>
      </c>
      <c r="F336" s="112">
        <f>(AW336-BT336)/BT336</f>
        <v>-4.237289906000001E-2</v>
      </c>
      <c r="G336" s="113">
        <v>155</v>
      </c>
      <c r="H336" s="114">
        <v>99.238200000000006</v>
      </c>
      <c r="I336" s="114">
        <f>IF(AH336="NOK",AG336, IF(AH336="EUR", _xlfn.XLOOKUP(C336,'Exchange rates'!$A$3:$A$16,'Exchange rates'!$B$3:$B$16)*AG336,IF(AH336="SEK", _xlfn.XLOOKUP(C336,'Exchange rates'!$A$3:$A$16,'Exchange rates'!$C$3:$C$16)*Dataset!AG336,_xlfn.XLOOKUP(Dataset!C336,'Exchange rates'!$A$3:$A$16,'Exchange rates'!$D$3:$D$16)*Dataset!AG336)))</f>
        <v>12.28285</v>
      </c>
      <c r="J336" s="115">
        <f t="shared" si="11"/>
        <v>-5.8772899060000008E-2</v>
      </c>
      <c r="K336" s="112">
        <f>IF(AU336="NORWAY",_xlfn.XLOOKUP(B336,'Oslo OBX Historical Data'!$A$2:$A$3477,'Oslo OBX Historical Data'!$G$2:$G$3477),IF(AU336="FINLAND",_xlfn.XLOOKUP(B336,'OMX Helsinki Historical Data'!$A$2:$A$3479,'OMX Helsinki Historical Data'!$G$2:$G$3479),IF(AU336="DENMARK",_xlfn.XLOOKUP(B336,'OMX Copenhagen All shares Histo'!$A$2:$A$3461,'OMX Copenhagen All shares Histo'!$G$2:$G$3461),_xlfn.XLOOKUP(Dataset!B336,'OMX Stockholm Historical Data'!$A$2:$A$3477,'OMX Stockholm Historical Data'!$G$2:$G$3477))))</f>
        <v>1.6400000000000001E-2</v>
      </c>
      <c r="L336" s="116">
        <v>1</v>
      </c>
      <c r="M336" s="116">
        <f>IF($AI336=M$1,1,0)</f>
        <v>0</v>
      </c>
      <c r="N336" s="116">
        <f>IF($AI336=N$1,1,0)</f>
        <v>0</v>
      </c>
      <c r="O336" s="116">
        <f>IF($AI336=O$1,1,0)</f>
        <v>0</v>
      </c>
      <c r="P336" s="116">
        <f>IF($AI336=P$1,1,0)</f>
        <v>0</v>
      </c>
      <c r="Q336" s="116">
        <f>IF($AI336=Q$1,1,0)</f>
        <v>0</v>
      </c>
      <c r="R336" s="116">
        <f>IF($AI336=R$1,1,0)</f>
        <v>0</v>
      </c>
      <c r="S336" s="116">
        <f>IF($AI336=S$1,1,0)</f>
        <v>1</v>
      </c>
      <c r="T336" s="39">
        <f>IF($AI336=T$1,1,0)</f>
        <v>0</v>
      </c>
      <c r="AG336" s="2">
        <v>12.5</v>
      </c>
      <c r="AH336" t="str">
        <f>IF(AU336="NORWAY","NOK",IF(AU336="FINLAND","EUR",IF(AU336="SWEDEN","SEK","DKK")))</f>
        <v>SEK</v>
      </c>
      <c r="AI336" t="s">
        <v>81</v>
      </c>
      <c r="AN336" t="str">
        <f>IF(D336&gt;=0,"1","0")</f>
        <v>1</v>
      </c>
      <c r="AO336" s="5">
        <f>IF(AX336&lt;&gt;"",G336/H336,"")</f>
        <v>1.5618985431013459</v>
      </c>
      <c r="AP336">
        <f>A336-1</f>
        <v>121</v>
      </c>
      <c r="AS336">
        <f>_xlfn.XLOOKUP(C336,'Company age'!$A$2:$A$15,'Company age'!$B$2:$B$15)</f>
        <v>10</v>
      </c>
      <c r="AU336" t="s">
        <v>80</v>
      </c>
      <c r="AW336" s="3">
        <f>BT336*(1+BV336)</f>
        <v>11.97033876175</v>
      </c>
      <c r="AX336">
        <v>155</v>
      </c>
      <c r="BH336" s="2">
        <v>-12.71186543</v>
      </c>
      <c r="BI336" s="2">
        <v>-4.237289906</v>
      </c>
      <c r="BJ336" s="2">
        <v>5.0847439769999996</v>
      </c>
      <c r="BL336" t="s">
        <v>1313</v>
      </c>
      <c r="BM336" t="s">
        <v>1314</v>
      </c>
      <c r="BN336" t="s">
        <v>80</v>
      </c>
      <c r="BO336" t="s">
        <v>81</v>
      </c>
      <c r="BP336" t="s">
        <v>25</v>
      </c>
      <c r="BQ336" t="s">
        <v>1175</v>
      </c>
      <c r="BR336" t="s">
        <v>27</v>
      </c>
      <c r="BS336" s="2">
        <v>99.238200000000006</v>
      </c>
      <c r="BT336" s="2">
        <v>12.5</v>
      </c>
      <c r="BU336" s="5">
        <f t="shared" si="10"/>
        <v>-0.12711865429999999</v>
      </c>
      <c r="BV336" s="5">
        <f t="shared" si="10"/>
        <v>-4.2372899059999997E-2</v>
      </c>
      <c r="BW336" s="5">
        <f t="shared" si="10"/>
        <v>5.0847439769999996E-2</v>
      </c>
      <c r="BX336" s="2">
        <v>10.62</v>
      </c>
      <c r="BY336" s="2">
        <v>26.178442</v>
      </c>
      <c r="BZ336" s="2">
        <v>10.68</v>
      </c>
      <c r="CA336" s="2">
        <v>20.363</v>
      </c>
    </row>
    <row r="337" spans="1:79" x14ac:dyDescent="0.15">
      <c r="A337" s="107">
        <v>122</v>
      </c>
      <c r="B337" s="108">
        <v>42541</v>
      </c>
      <c r="C337" s="109">
        <v>2016</v>
      </c>
      <c r="D337" s="110">
        <f>_xlfn.XLOOKUP(AP337,'Sentiment index'!$E$2:$E$169,'Sentiment index'!$A$2:$A$169)</f>
        <v>0.16288179999999999</v>
      </c>
      <c r="E337" s="111">
        <v>11.292951486913946</v>
      </c>
      <c r="F337" s="112">
        <f>(AW337-BT337)/BT337</f>
        <v>6.5217413899999896E-2</v>
      </c>
      <c r="G337" s="113">
        <v>46</v>
      </c>
      <c r="H337" s="114">
        <v>10.322900000000001</v>
      </c>
      <c r="I337" s="114">
        <f>IF(AH337="NOK",AG337, IF(AH337="EUR", _xlfn.XLOOKUP(C337,'Exchange rates'!$A$3:$A$16,'Exchange rates'!$B$3:$B$16)*AG337,IF(AH337="SEK", _xlfn.XLOOKUP(C337,'Exchange rates'!$A$3:$A$16,'Exchange rates'!$C$3:$C$16)*Dataset!AG337,_xlfn.XLOOKUP(Dataset!C337,'Exchange rates'!$A$3:$A$16,'Exchange rates'!$D$3:$D$16)*Dataset!AG337)))</f>
        <v>5.4044539999999994</v>
      </c>
      <c r="J337" s="115">
        <f t="shared" si="11"/>
        <v>5.0517413899999898E-2</v>
      </c>
      <c r="K337" s="112">
        <f>IF(AU337="NORWAY",_xlfn.XLOOKUP(B337,'Oslo OBX Historical Data'!$A$2:$A$3477,'Oslo OBX Historical Data'!$G$2:$G$3477),IF(AU337="FINLAND",_xlfn.XLOOKUP(B337,'OMX Helsinki Historical Data'!$A$2:$A$3479,'OMX Helsinki Historical Data'!$G$2:$G$3479),IF(AU337="DENMARK",_xlfn.XLOOKUP(B337,'OMX Copenhagen All shares Histo'!$A$2:$A$3461,'OMX Copenhagen All shares Histo'!$G$2:$G$3461),_xlfn.XLOOKUP(Dataset!B337,'OMX Stockholm Historical Data'!$A$2:$A$3477,'OMX Stockholm Historical Data'!$G$2:$G$3477))))</f>
        <v>1.47E-2</v>
      </c>
      <c r="L337" s="116">
        <v>1</v>
      </c>
      <c r="M337" s="116">
        <f>IF($AI337=M$1,1,0)</f>
        <v>0</v>
      </c>
      <c r="N337" s="116">
        <f>IF($AI337=N$1,1,0)</f>
        <v>0</v>
      </c>
      <c r="O337" s="116">
        <f>IF($AI337=O$1,1,0)</f>
        <v>0</v>
      </c>
      <c r="P337" s="116">
        <f>IF($AI337=P$1,1,0)</f>
        <v>1</v>
      </c>
      <c r="Q337" s="116">
        <f>IF($AI337=Q$1,1,0)</f>
        <v>0</v>
      </c>
      <c r="R337" s="116">
        <f>IF($AI337=R$1,1,0)</f>
        <v>0</v>
      </c>
      <c r="S337" s="116">
        <f>IF($AI337=S$1,1,0)</f>
        <v>0</v>
      </c>
      <c r="T337" s="39">
        <f>IF($AI337=T$1,1,0)</f>
        <v>0</v>
      </c>
      <c r="AG337" s="2">
        <v>5.5</v>
      </c>
      <c r="AH337" t="str">
        <f>IF(AU337="NORWAY","NOK",IF(AU337="FINLAND","EUR",IF(AU337="SWEDEN","SEK","DKK")))</f>
        <v>SEK</v>
      </c>
      <c r="AI337" t="s">
        <v>38</v>
      </c>
      <c r="AN337" t="str">
        <f>IF(D337&gt;=0,"1","0")</f>
        <v>1</v>
      </c>
      <c r="AO337" s="5">
        <f>IF(AX337&lt;&gt;"",G337/H337,"")</f>
        <v>4.4561121390306981</v>
      </c>
      <c r="AP337">
        <f>A337-1</f>
        <v>121</v>
      </c>
      <c r="AS337">
        <f>_xlfn.XLOOKUP(C337,'Company age'!$A$2:$A$15,'Company age'!$B$2:$B$15)</f>
        <v>10</v>
      </c>
      <c r="AU337" t="s">
        <v>80</v>
      </c>
      <c r="AW337" s="3">
        <f>BT337*(1+BV337)</f>
        <v>5.8586957764499994</v>
      </c>
      <c r="AX337">
        <v>46</v>
      </c>
      <c r="BH337" s="4">
        <v>8.6956548690000002</v>
      </c>
      <c r="BI337" s="4">
        <v>6.5217413899999999</v>
      </c>
      <c r="BJ337" s="4">
        <v>2.0732049959999998E-6</v>
      </c>
      <c r="BL337" t="s">
        <v>1948</v>
      </c>
      <c r="BM337" t="s">
        <v>1949</v>
      </c>
      <c r="BN337" t="s">
        <v>80</v>
      </c>
      <c r="BO337" t="s">
        <v>38</v>
      </c>
      <c r="BP337" t="s">
        <v>25</v>
      </c>
      <c r="BQ337" t="s">
        <v>1066</v>
      </c>
      <c r="BR337" t="s">
        <v>27</v>
      </c>
      <c r="BS337" s="2">
        <v>10.322900000000001</v>
      </c>
      <c r="BT337" s="2">
        <v>5.5</v>
      </c>
      <c r="BU337" s="5">
        <f t="shared" si="10"/>
        <v>8.6956548689999996E-2</v>
      </c>
      <c r="BV337" s="5">
        <f t="shared" si="10"/>
        <v>6.5217413899999993E-2</v>
      </c>
      <c r="BW337" s="5">
        <f t="shared" si="10"/>
        <v>2.0732049959999997E-8</v>
      </c>
      <c r="BX337" s="2">
        <v>3.73</v>
      </c>
      <c r="BY337" s="2">
        <v>-32.363636020000001</v>
      </c>
      <c r="BZ337" s="2">
        <v>3.72</v>
      </c>
      <c r="CA337" s="2">
        <v>7.89</v>
      </c>
    </row>
    <row r="338" spans="1:79" x14ac:dyDescent="0.15">
      <c r="A338" s="107">
        <v>122</v>
      </c>
      <c r="B338" s="108">
        <v>42542</v>
      </c>
      <c r="C338" s="109">
        <v>2016</v>
      </c>
      <c r="D338" s="110">
        <f>_xlfn.XLOOKUP(AP338,'Sentiment index'!$E$2:$E$169,'Sentiment index'!$A$2:$A$169)</f>
        <v>0.16288179999999999</v>
      </c>
      <c r="E338" s="111">
        <v>12.99128345832708</v>
      </c>
      <c r="F338" s="112">
        <f>(AW338-BT338)/BT338</f>
        <v>-0.19999999999999993</v>
      </c>
      <c r="G338" s="113">
        <v>38</v>
      </c>
      <c r="H338" s="114">
        <v>88.463899999999995</v>
      </c>
      <c r="I338" s="114">
        <f>IF(AH338="NOK",AG338, IF(AH338="EUR", _xlfn.XLOOKUP(C338,'Exchange rates'!$A$3:$A$16,'Exchange rates'!$B$3:$B$16)*AG338,IF(AH338="SEK", _xlfn.XLOOKUP(C338,'Exchange rates'!$A$3:$A$16,'Exchange rates'!$C$3:$C$16)*Dataset!AG338,_xlfn.XLOOKUP(Dataset!C338,'Exchange rates'!$A$3:$A$16,'Exchange rates'!$D$3:$D$16)*Dataset!AG338)))</f>
        <v>5.7975051999999998</v>
      </c>
      <c r="J338" s="115">
        <f t="shared" si="11"/>
        <v>-0.22959999999999992</v>
      </c>
      <c r="K338" s="112">
        <f>IF(AU338="NORWAY",_xlfn.XLOOKUP(B338,'Oslo OBX Historical Data'!$A$2:$A$3477,'Oslo OBX Historical Data'!$G$2:$G$3477),IF(AU338="FINLAND",_xlfn.XLOOKUP(B338,'OMX Helsinki Historical Data'!$A$2:$A$3479,'OMX Helsinki Historical Data'!$G$2:$G$3479),IF(AU338="DENMARK",_xlfn.XLOOKUP(B338,'OMX Copenhagen All shares Histo'!$A$2:$A$3461,'OMX Copenhagen All shares Histo'!$G$2:$G$3461),_xlfn.XLOOKUP(Dataset!B338,'OMX Stockholm Historical Data'!$A$2:$A$3477,'OMX Stockholm Historical Data'!$G$2:$G$3477))))</f>
        <v>2.9600000000000001E-2</v>
      </c>
      <c r="L338" s="116">
        <v>1</v>
      </c>
      <c r="M338" s="116">
        <f>IF($AI338=M$1,1,0)</f>
        <v>1</v>
      </c>
      <c r="N338" s="116">
        <f>IF($AI338=N$1,1,0)</f>
        <v>0</v>
      </c>
      <c r="O338" s="116">
        <f>IF($AI338=O$1,1,0)</f>
        <v>0</v>
      </c>
      <c r="P338" s="116">
        <f>IF($AI338=P$1,1,0)</f>
        <v>0</v>
      </c>
      <c r="Q338" s="116">
        <f>IF($AI338=Q$1,1,0)</f>
        <v>0</v>
      </c>
      <c r="R338" s="116">
        <f>IF($AI338=R$1,1,0)</f>
        <v>0</v>
      </c>
      <c r="S338" s="116">
        <f>IF($AI338=S$1,1,0)</f>
        <v>0</v>
      </c>
      <c r="T338" s="39">
        <f>IF($AI338=T$1,1,0)</f>
        <v>0</v>
      </c>
      <c r="AG338" s="2">
        <v>5.9</v>
      </c>
      <c r="AH338" t="str">
        <f>IF(AU338="NORWAY","NOK",IF(AU338="FINLAND","EUR",IF(AU338="SWEDEN","SEK","DKK")))</f>
        <v>SEK</v>
      </c>
      <c r="AI338" t="s">
        <v>53</v>
      </c>
      <c r="AN338" t="str">
        <f>IF(D338&gt;=0,"1","0")</f>
        <v>1</v>
      </c>
      <c r="AO338" s="5">
        <f>IF(AX338&lt;&gt;"",G338/H338,"")</f>
        <v>0.42955375017379971</v>
      </c>
      <c r="AP338">
        <f>A338-1</f>
        <v>121</v>
      </c>
      <c r="AS338">
        <f>_xlfn.XLOOKUP(C338,'Company age'!$A$2:$A$15,'Company age'!$B$2:$B$15)</f>
        <v>10</v>
      </c>
      <c r="AU338" t="s">
        <v>80</v>
      </c>
      <c r="AW338" s="3">
        <f>BT338*(1+BV338)</f>
        <v>4.7200000000000006</v>
      </c>
      <c r="AX338">
        <v>38</v>
      </c>
      <c r="BH338" s="4">
        <v>-5</v>
      </c>
      <c r="BI338" s="4">
        <v>-20</v>
      </c>
      <c r="BJ338" s="4">
        <v>-20</v>
      </c>
      <c r="BL338" t="s">
        <v>1359</v>
      </c>
      <c r="BM338" t="s">
        <v>1360</v>
      </c>
      <c r="BN338" t="s">
        <v>80</v>
      </c>
      <c r="BO338" t="s">
        <v>53</v>
      </c>
      <c r="BP338" t="s">
        <v>25</v>
      </c>
      <c r="BQ338" t="s">
        <v>1175</v>
      </c>
      <c r="BR338" t="s">
        <v>27</v>
      </c>
      <c r="BS338" s="2">
        <v>88.463899999999995</v>
      </c>
      <c r="BT338" s="2">
        <v>5.9</v>
      </c>
      <c r="BU338" s="5">
        <f t="shared" si="10"/>
        <v>-0.05</v>
      </c>
      <c r="BV338" s="5">
        <f t="shared" si="10"/>
        <v>-0.2</v>
      </c>
      <c r="BW338" s="5">
        <f t="shared" si="10"/>
        <v>-0.2</v>
      </c>
      <c r="BX338" s="2">
        <v>1.1220000000000001</v>
      </c>
      <c r="BY338" s="2">
        <v>-61.368850709999997</v>
      </c>
      <c r="BZ338" s="2">
        <v>1.1539999999999999</v>
      </c>
      <c r="CA338" s="2">
        <v>43.494500000000002</v>
      </c>
    </row>
    <row r="339" spans="1:79" x14ac:dyDescent="0.15">
      <c r="A339" s="107">
        <v>122</v>
      </c>
      <c r="B339" s="108">
        <v>42542</v>
      </c>
      <c r="C339" s="109">
        <v>2016</v>
      </c>
      <c r="D339" s="110">
        <f>_xlfn.XLOOKUP(AP339,'Sentiment index'!$E$2:$E$169,'Sentiment index'!$A$2:$A$169)</f>
        <v>0.16288179999999999</v>
      </c>
      <c r="E339" s="111">
        <v>11.36098885939343</v>
      </c>
      <c r="F339" s="112">
        <f>(AW339-BT339)/BT339</f>
        <v>2.9213526249999955E-2</v>
      </c>
      <c r="G339" s="113">
        <v>1452.6408945130861</v>
      </c>
      <c r="H339" s="114">
        <v>10.2446</v>
      </c>
      <c r="I339" s="114">
        <f>IF(AH339="NOK",AG339, IF(AH339="EUR", _xlfn.XLOOKUP(C339,'Exchange rates'!$A$3:$A$16,'Exchange rates'!$B$3:$B$16)*AG339,IF(AH339="SEK", _xlfn.XLOOKUP(C339,'Exchange rates'!$A$3:$A$16,'Exchange rates'!$C$3:$C$16)*Dataset!AG339,_xlfn.XLOOKUP(Dataset!C339,'Exchange rates'!$A$3:$A$16,'Exchange rates'!$D$3:$D$16)*Dataset!AG339)))</f>
        <v>11.791535999999999</v>
      </c>
      <c r="J339" s="115">
        <f t="shared" si="11"/>
        <v>-3.8647375000004647E-4</v>
      </c>
      <c r="K339" s="112">
        <f>IF(AU339="NORWAY",_xlfn.XLOOKUP(B339,'Oslo OBX Historical Data'!$A$2:$A$3477,'Oslo OBX Historical Data'!$G$2:$G$3477),IF(AU339="FINLAND",_xlfn.XLOOKUP(B339,'OMX Helsinki Historical Data'!$A$2:$A$3479,'OMX Helsinki Historical Data'!$G$2:$G$3479),IF(AU339="DENMARK",_xlfn.XLOOKUP(B339,'OMX Copenhagen All shares Histo'!$A$2:$A$3461,'OMX Copenhagen All shares Histo'!$G$2:$G$3461),_xlfn.XLOOKUP(Dataset!B339,'OMX Stockholm Historical Data'!$A$2:$A$3477,'OMX Stockholm Historical Data'!$G$2:$G$3477))))</f>
        <v>2.9600000000000001E-2</v>
      </c>
      <c r="L339" s="116">
        <v>1</v>
      </c>
      <c r="M339" s="116">
        <f>IF($AI339=M$1,1,0)</f>
        <v>0</v>
      </c>
      <c r="N339" s="116">
        <f>IF($AI339=N$1,1,0)</f>
        <v>0</v>
      </c>
      <c r="O339" s="116">
        <f>IF($AI339=O$1,1,0)</f>
        <v>0</v>
      </c>
      <c r="P339" s="116">
        <f>IF($AI339=P$1,1,0)</f>
        <v>0</v>
      </c>
      <c r="Q339" s="116">
        <f>IF($AI339=Q$1,1,0)</f>
        <v>0</v>
      </c>
      <c r="R339" s="116">
        <f>IF($AI339=R$1,1,0)</f>
        <v>1</v>
      </c>
      <c r="S339" s="116">
        <f>IF($AI339=S$1,1,0)</f>
        <v>0</v>
      </c>
      <c r="T339" s="39">
        <f>IF($AI339=T$1,1,0)</f>
        <v>0</v>
      </c>
      <c r="AG339" s="2">
        <v>12</v>
      </c>
      <c r="AH339" t="str">
        <f>IF(AU339="NORWAY","NOK",IF(AU339="FINLAND","EUR",IF(AU339="SWEDEN","SEK","DKK")))</f>
        <v>SEK</v>
      </c>
      <c r="AI339" t="s">
        <v>152</v>
      </c>
      <c r="AN339" t="str">
        <f>IF(D339&gt;=0,"1","0")</f>
        <v>1</v>
      </c>
      <c r="AO339" s="5" t="str">
        <f>IF(AX339&lt;&gt;"",G339/H339,"")</f>
        <v/>
      </c>
      <c r="AP339">
        <f>A339-1</f>
        <v>121</v>
      </c>
      <c r="AS339">
        <f>_xlfn.XLOOKUP(C339,'Company age'!$A$2:$A$15,'Company age'!$B$2:$B$15)</f>
        <v>10</v>
      </c>
      <c r="AU339" t="s">
        <v>80</v>
      </c>
      <c r="AW339" s="3">
        <f>BT339*(1+BV339)</f>
        <v>12.350562314999999</v>
      </c>
      <c r="BH339" s="4">
        <v>2.9213526249999999</v>
      </c>
      <c r="BI339" s="4">
        <v>2.9213526249999999</v>
      </c>
      <c r="BJ339" s="4">
        <v>2.9213526249999999</v>
      </c>
      <c r="BL339" t="s">
        <v>1978</v>
      </c>
      <c r="BM339" t="s">
        <v>1979</v>
      </c>
      <c r="BN339" t="s">
        <v>80</v>
      </c>
      <c r="BO339" t="s">
        <v>152</v>
      </c>
      <c r="BP339" t="s">
        <v>25</v>
      </c>
      <c r="BQ339" t="s">
        <v>1066</v>
      </c>
      <c r="BR339" t="s">
        <v>27</v>
      </c>
      <c r="BS339" s="2">
        <v>10.2446</v>
      </c>
      <c r="BT339" s="2">
        <v>12</v>
      </c>
      <c r="BU339" s="5">
        <f t="shared" si="10"/>
        <v>2.921352625E-2</v>
      </c>
      <c r="BV339" s="5">
        <f t="shared" si="10"/>
        <v>2.921352625E-2</v>
      </c>
      <c r="BW339" s="5">
        <f t="shared" si="10"/>
        <v>2.921352625E-2</v>
      </c>
      <c r="BX339" s="2"/>
      <c r="BY339" s="2"/>
      <c r="BZ339" s="2"/>
      <c r="CA339" s="2">
        <v>3.35</v>
      </c>
    </row>
    <row r="340" spans="1:79" x14ac:dyDescent="0.15">
      <c r="A340" s="107">
        <v>122</v>
      </c>
      <c r="B340" s="108">
        <v>42542</v>
      </c>
      <c r="C340" s="109">
        <v>2016</v>
      </c>
      <c r="D340" s="110">
        <f>_xlfn.XLOOKUP(AP340,'Sentiment index'!$E$2:$E$169,'Sentiment index'!$A$2:$A$169)</f>
        <v>0.16288179999999999</v>
      </c>
      <c r="E340" s="111">
        <v>7.8225674020910949</v>
      </c>
      <c r="F340" s="112">
        <f>(AW340-BT340)/BT340</f>
        <v>0.56249996189999996</v>
      </c>
      <c r="G340" s="113">
        <v>25</v>
      </c>
      <c r="H340" s="114">
        <v>5.9964700000000004</v>
      </c>
      <c r="I340" s="114">
        <f>IF(AH340="NOK",AG340, IF(AH340="EUR", _xlfn.XLOOKUP(C340,'Exchange rates'!$A$3:$A$16,'Exchange rates'!$B$3:$B$16)*AG340,IF(AH340="SEK", _xlfn.XLOOKUP(C340,'Exchange rates'!$A$3:$A$16,'Exchange rates'!$C$3:$C$16)*Dataset!AG340,_xlfn.XLOOKUP(Dataset!C340,'Exchange rates'!$A$3:$A$16,'Exchange rates'!$D$3:$D$16)*Dataset!AG340)))</f>
        <v>1.9652559999999999</v>
      </c>
      <c r="J340" s="115">
        <f t="shared" si="11"/>
        <v>0.5328999619</v>
      </c>
      <c r="K340" s="112">
        <f>IF(AU340="NORWAY",_xlfn.XLOOKUP(B340,'Oslo OBX Historical Data'!$A$2:$A$3477,'Oslo OBX Historical Data'!$G$2:$G$3477),IF(AU340="FINLAND",_xlfn.XLOOKUP(B340,'OMX Helsinki Historical Data'!$A$2:$A$3479,'OMX Helsinki Historical Data'!$G$2:$G$3479),IF(AU340="DENMARK",_xlfn.XLOOKUP(B340,'OMX Copenhagen All shares Histo'!$A$2:$A$3461,'OMX Copenhagen All shares Histo'!$G$2:$G$3461),_xlfn.XLOOKUP(Dataset!B340,'OMX Stockholm Historical Data'!$A$2:$A$3477,'OMX Stockholm Historical Data'!$G$2:$G$3477))))</f>
        <v>2.9600000000000001E-2</v>
      </c>
      <c r="L340" s="116">
        <v>1</v>
      </c>
      <c r="M340" s="116">
        <f>IF($AI340=M$1,1,0)</f>
        <v>0</v>
      </c>
      <c r="N340" s="116">
        <f>IF($AI340=N$1,1,0)</f>
        <v>0</v>
      </c>
      <c r="O340" s="116">
        <f>IF($AI340=O$1,1,0)</f>
        <v>0</v>
      </c>
      <c r="P340" s="116">
        <f>IF($AI340=P$1,1,0)</f>
        <v>0</v>
      </c>
      <c r="Q340" s="116">
        <f>IF($AI340=Q$1,1,0)</f>
        <v>0</v>
      </c>
      <c r="R340" s="116">
        <f>IF($AI340=R$1,1,0)</f>
        <v>0</v>
      </c>
      <c r="S340" s="116">
        <f>IF($AI340=S$1,1,0)</f>
        <v>1</v>
      </c>
      <c r="T340" s="39">
        <f>IF($AI340=T$1,1,0)</f>
        <v>0</v>
      </c>
      <c r="AG340" s="2">
        <v>2</v>
      </c>
      <c r="AH340" t="str">
        <f>IF(AU340="NORWAY","NOK",IF(AU340="FINLAND","EUR",IF(AU340="SWEDEN","SEK","DKK")))</f>
        <v>SEK</v>
      </c>
      <c r="AI340" t="s">
        <v>81</v>
      </c>
      <c r="AN340" t="str">
        <f>IF(D340&gt;=0,"1","0")</f>
        <v>1</v>
      </c>
      <c r="AO340" s="5">
        <f>IF(AX340&lt;&gt;"",G340/H340,"")</f>
        <v>4.1691194986383655</v>
      </c>
      <c r="AP340">
        <f>A340-1</f>
        <v>121</v>
      </c>
      <c r="AS340">
        <f>_xlfn.XLOOKUP(C340,'Company age'!$A$2:$A$15,'Company age'!$B$2:$B$15)</f>
        <v>10</v>
      </c>
      <c r="AU340" t="s">
        <v>80</v>
      </c>
      <c r="AW340" s="3">
        <f>BT340*(1+BV340)</f>
        <v>3.1249999237999999</v>
      </c>
      <c r="AX340">
        <v>25</v>
      </c>
      <c r="BH340" s="4">
        <v>75</v>
      </c>
      <c r="BI340" s="4">
        <v>56.249996189999997</v>
      </c>
      <c r="BJ340" s="4">
        <v>24.999998089999998</v>
      </c>
      <c r="BL340" t="s">
        <v>2096</v>
      </c>
      <c r="BM340" t="s">
        <v>2097</v>
      </c>
      <c r="BN340" t="s">
        <v>80</v>
      </c>
      <c r="BO340" t="s">
        <v>81</v>
      </c>
      <c r="BP340" t="s">
        <v>25</v>
      </c>
      <c r="BQ340" t="s">
        <v>1175</v>
      </c>
      <c r="BR340" t="s">
        <v>27</v>
      </c>
      <c r="BS340" s="2">
        <v>5.9964700000000004</v>
      </c>
      <c r="BT340" s="2">
        <v>2</v>
      </c>
      <c r="BU340" s="5">
        <f t="shared" si="10"/>
        <v>0.75</v>
      </c>
      <c r="BV340" s="5">
        <f t="shared" si="10"/>
        <v>0.56249996189999996</v>
      </c>
      <c r="BW340" s="5">
        <f t="shared" si="10"/>
        <v>0.24999998089999997</v>
      </c>
      <c r="BX340" s="2">
        <v>3.3000000000000002E-2</v>
      </c>
      <c r="BY340" s="2">
        <v>-98.022254939999996</v>
      </c>
      <c r="BZ340" s="2">
        <v>3.1E-2</v>
      </c>
      <c r="CA340" s="2">
        <v>14</v>
      </c>
    </row>
    <row r="341" spans="1:79" x14ac:dyDescent="0.15">
      <c r="A341" s="107">
        <v>122</v>
      </c>
      <c r="B341" s="108">
        <v>42543</v>
      </c>
      <c r="C341" s="109">
        <v>2016</v>
      </c>
      <c r="D341" s="110">
        <f>_xlfn.XLOOKUP(AP341,'Sentiment index'!$E$2:$E$169,'Sentiment index'!$A$2:$A$169)</f>
        <v>0.16288179999999999</v>
      </c>
      <c r="E341" s="111">
        <v>6.8957919225494111</v>
      </c>
      <c r="F341" s="112">
        <f>(AW341-BT341)/BT341</f>
        <v>-0.20159999849999993</v>
      </c>
      <c r="G341" s="113">
        <v>185</v>
      </c>
      <c r="H341" s="114">
        <v>239.79599999999999</v>
      </c>
      <c r="I341" s="114">
        <f>IF(AH341="NOK",AG341, IF(AH341="EUR", _xlfn.XLOOKUP(C341,'Exchange rates'!$A$3:$A$16,'Exchange rates'!$B$3:$B$16)*AG341,IF(AH341="SEK", _xlfn.XLOOKUP(C341,'Exchange rates'!$A$3:$A$16,'Exchange rates'!$C$3:$C$16)*Dataset!AG341,_xlfn.XLOOKUP(Dataset!C341,'Exchange rates'!$A$3:$A$16,'Exchange rates'!$D$3:$D$16)*Dataset!AG341)))</f>
        <v>18.730094999999999</v>
      </c>
      <c r="J341" s="115">
        <f t="shared" si="11"/>
        <v>-0.20599999849999992</v>
      </c>
      <c r="K341" s="112">
        <f>IF(AU341="NORWAY",_xlfn.XLOOKUP(B341,'Oslo OBX Historical Data'!$A$2:$A$3477,'Oslo OBX Historical Data'!$G$2:$G$3477),IF(AU341="FINLAND",_xlfn.XLOOKUP(B341,'OMX Helsinki Historical Data'!$A$2:$A$3479,'OMX Helsinki Historical Data'!$G$2:$G$3479),IF(AU341="DENMARK",_xlfn.XLOOKUP(B341,'OMX Copenhagen All shares Histo'!$A$2:$A$3461,'OMX Copenhagen All shares Histo'!$G$2:$G$3461),_xlfn.XLOOKUP(Dataset!B341,'OMX Stockholm Historical Data'!$A$2:$A$3477,'OMX Stockholm Historical Data'!$G$2:$G$3477))))</f>
        <v>4.4000000000000003E-3</v>
      </c>
      <c r="L341" s="116">
        <v>1</v>
      </c>
      <c r="M341" s="116">
        <f>IF($AI341=M$1,1,0)</f>
        <v>0</v>
      </c>
      <c r="N341" s="116">
        <f>IF($AI341=N$1,1,0)</f>
        <v>0</v>
      </c>
      <c r="O341" s="116">
        <f>IF($AI341=O$1,1,0)</f>
        <v>0</v>
      </c>
      <c r="P341" s="116">
        <f>IF($AI341=P$1,1,0)</f>
        <v>0</v>
      </c>
      <c r="Q341" s="116">
        <f>IF($AI341=Q$1,1,0)</f>
        <v>1</v>
      </c>
      <c r="R341" s="116">
        <f>IF($AI341=R$1,1,0)</f>
        <v>0</v>
      </c>
      <c r="S341" s="116">
        <f>IF($AI341=S$1,1,0)</f>
        <v>0</v>
      </c>
      <c r="T341" s="39">
        <f>IF($AI341=T$1,1,0)</f>
        <v>0</v>
      </c>
      <c r="AG341" s="2">
        <v>15</v>
      </c>
      <c r="AH341" t="str">
        <f>IF(AU341="NORWAY","NOK",IF(AU341="FINLAND","EUR",IF(AU341="SWEDEN","SEK","DKK")))</f>
        <v>DKK</v>
      </c>
      <c r="AI341" t="s">
        <v>32</v>
      </c>
      <c r="AN341" t="str">
        <f>IF(D341&gt;=0,"1","0")</f>
        <v>1</v>
      </c>
      <c r="AO341" s="5">
        <f>IF(AX341&lt;&gt;"",G341/H341,"")</f>
        <v>0.77148909906754082</v>
      </c>
      <c r="AP341">
        <f>A341-1</f>
        <v>121</v>
      </c>
      <c r="AS341">
        <f>_xlfn.XLOOKUP(C341,'Company age'!$A$2:$A$15,'Company age'!$B$2:$B$15)</f>
        <v>10</v>
      </c>
      <c r="AU341" t="s">
        <v>23</v>
      </c>
      <c r="AW341" s="3">
        <f>BT341*(1+BV341)</f>
        <v>11.976000022500001</v>
      </c>
      <c r="AX341">
        <v>185</v>
      </c>
      <c r="BH341" s="4">
        <v>-22.399999619999999</v>
      </c>
      <c r="BI341" s="4">
        <v>-20.159999849999998</v>
      </c>
      <c r="BJ341" s="4"/>
      <c r="BL341" t="s">
        <v>1077</v>
      </c>
      <c r="BM341" t="s">
        <v>1078</v>
      </c>
      <c r="BN341" t="s">
        <v>23</v>
      </c>
      <c r="BO341" t="s">
        <v>32</v>
      </c>
      <c r="BP341" t="s">
        <v>25</v>
      </c>
      <c r="BQ341" t="s">
        <v>1079</v>
      </c>
      <c r="BR341" t="s">
        <v>27</v>
      </c>
      <c r="BS341" s="2">
        <v>239.79599999999999</v>
      </c>
      <c r="BT341" s="2">
        <v>15</v>
      </c>
      <c r="BU341" s="5">
        <f t="shared" si="10"/>
        <v>-0.2239999962</v>
      </c>
      <c r="BV341" s="5">
        <f t="shared" si="10"/>
        <v>-0.20159999849999999</v>
      </c>
      <c r="BW341" s="5">
        <f t="shared" si="10"/>
        <v>0</v>
      </c>
      <c r="BX341" s="2">
        <v>0.65200000000000002</v>
      </c>
      <c r="BY341" s="2">
        <v>-95.333335880000007</v>
      </c>
      <c r="BZ341" s="2">
        <v>0.65200000000000002</v>
      </c>
      <c r="CA341" s="2">
        <v>40.666699999999999</v>
      </c>
    </row>
    <row r="342" spans="1:79" x14ac:dyDescent="0.15">
      <c r="A342" s="107">
        <v>122</v>
      </c>
      <c r="B342" s="108">
        <v>42548</v>
      </c>
      <c r="C342" s="109">
        <v>2016</v>
      </c>
      <c r="D342" s="110">
        <f>_xlfn.XLOOKUP(AP342,'Sentiment index'!$E$2:$E$169,'Sentiment index'!$A$2:$A$169)</f>
        <v>0.16288179999999999</v>
      </c>
      <c r="E342" s="111">
        <v>9.5291120661950899</v>
      </c>
      <c r="F342" s="112">
        <f>(AW342-BT342)/BT342</f>
        <v>-2.5000000000000085E-2</v>
      </c>
      <c r="G342" s="113">
        <v>34</v>
      </c>
      <c r="H342" s="114">
        <v>6.0552299999999999</v>
      </c>
      <c r="I342" s="114">
        <f>IF(AH342="NOK",AG342, IF(AH342="EUR", _xlfn.XLOOKUP(C342,'Exchange rates'!$A$3:$A$16,'Exchange rates'!$B$3:$B$16)*AG342,IF(AH342="SEK", _xlfn.XLOOKUP(C342,'Exchange rates'!$A$3:$A$16,'Exchange rates'!$C$3:$C$16)*Dataset!AG342,_xlfn.XLOOKUP(Dataset!C342,'Exchange rates'!$A$3:$A$16,'Exchange rates'!$D$3:$D$16)*Dataset!AG342)))</f>
        <v>7.0749215999999997</v>
      </c>
      <c r="J342" s="115">
        <f t="shared" si="11"/>
        <v>-3.1500000000000083E-2</v>
      </c>
      <c r="K342" s="112">
        <f>IF(AU342="NORWAY",_xlfn.XLOOKUP(B342,'Oslo OBX Historical Data'!$A$2:$A$3477,'Oslo OBX Historical Data'!$G$2:$G$3477),IF(AU342="FINLAND",_xlfn.XLOOKUP(B342,'OMX Helsinki Historical Data'!$A$2:$A$3479,'OMX Helsinki Historical Data'!$G$2:$G$3479),IF(AU342="DENMARK",_xlfn.XLOOKUP(B342,'OMX Copenhagen All shares Histo'!$A$2:$A$3461,'OMX Copenhagen All shares Histo'!$G$2:$G$3461),_xlfn.XLOOKUP(Dataset!B342,'OMX Stockholm Historical Data'!$A$2:$A$3477,'OMX Stockholm Historical Data'!$G$2:$G$3477))))</f>
        <v>6.4999999999999997E-3</v>
      </c>
      <c r="L342" s="116">
        <v>1</v>
      </c>
      <c r="M342" s="116">
        <f>IF($AI342=M$1,1,0)</f>
        <v>0</v>
      </c>
      <c r="N342" s="116">
        <f>IF($AI342=N$1,1,0)</f>
        <v>0</v>
      </c>
      <c r="O342" s="116">
        <f>IF($AI342=O$1,1,0)</f>
        <v>0</v>
      </c>
      <c r="P342" s="116">
        <f>IF($AI342=P$1,1,0)</f>
        <v>0</v>
      </c>
      <c r="Q342" s="116">
        <f>IF($AI342=Q$1,1,0)</f>
        <v>0</v>
      </c>
      <c r="R342" s="116">
        <f>IF($AI342=R$1,1,0)</f>
        <v>1</v>
      </c>
      <c r="S342" s="116">
        <f>IF($AI342=S$1,1,0)</f>
        <v>0</v>
      </c>
      <c r="T342" s="39">
        <f>IF($AI342=T$1,1,0)</f>
        <v>0</v>
      </c>
      <c r="AG342" s="2">
        <v>7.2</v>
      </c>
      <c r="AH342" t="str">
        <f>IF(AU342="NORWAY","NOK",IF(AU342="FINLAND","EUR",IF(AU342="SWEDEN","SEK","DKK")))</f>
        <v>SEK</v>
      </c>
      <c r="AI342" t="s">
        <v>152</v>
      </c>
      <c r="AN342" t="str">
        <f>IF(D342&gt;=0,"1","0")</f>
        <v>1</v>
      </c>
      <c r="AO342" s="5">
        <f>IF(AX342&lt;&gt;"",G342/H342,"")</f>
        <v>5.6149807686908675</v>
      </c>
      <c r="AP342">
        <f>A342-1</f>
        <v>121</v>
      </c>
      <c r="AS342">
        <f>_xlfn.XLOOKUP(C342,'Company age'!$A$2:$A$15,'Company age'!$B$2:$B$15)</f>
        <v>10</v>
      </c>
      <c r="AU342" t="s">
        <v>80</v>
      </c>
      <c r="AW342" s="3">
        <f>BT342*(1+BV342)</f>
        <v>7.02</v>
      </c>
      <c r="AX342">
        <v>34</v>
      </c>
      <c r="BH342" s="4">
        <v>0</v>
      </c>
      <c r="BI342" s="4">
        <v>-2.5</v>
      </c>
      <c r="BJ342" s="4">
        <v>5.625</v>
      </c>
      <c r="BL342" t="s">
        <v>2082</v>
      </c>
      <c r="BM342" t="s">
        <v>2083</v>
      </c>
      <c r="BN342" t="s">
        <v>80</v>
      </c>
      <c r="BO342" t="s">
        <v>152</v>
      </c>
      <c r="BP342" t="s">
        <v>25</v>
      </c>
      <c r="BQ342" t="s">
        <v>1066</v>
      </c>
      <c r="BR342" t="s">
        <v>27</v>
      </c>
      <c r="BS342" s="2">
        <v>6.0552299999999999</v>
      </c>
      <c r="BT342" s="2">
        <v>7.2</v>
      </c>
      <c r="BU342" s="5">
        <f t="shared" si="10"/>
        <v>0</v>
      </c>
      <c r="BV342" s="5">
        <f t="shared" si="10"/>
        <v>-2.5000000000000001E-2</v>
      </c>
      <c r="BW342" s="5">
        <f t="shared" si="10"/>
        <v>5.6250000000000001E-2</v>
      </c>
      <c r="BX342" s="2">
        <v>7.66</v>
      </c>
      <c r="BY342" s="2">
        <v>13.334973339999999</v>
      </c>
      <c r="BZ342" s="2">
        <v>7.98</v>
      </c>
      <c r="CA342" s="2">
        <v>5.8360000000000003</v>
      </c>
    </row>
    <row r="343" spans="1:79" x14ac:dyDescent="0.15">
      <c r="A343" s="107">
        <v>122</v>
      </c>
      <c r="B343" s="108">
        <v>42550</v>
      </c>
      <c r="C343" s="109">
        <v>2016</v>
      </c>
      <c r="D343" s="110">
        <f>_xlfn.XLOOKUP(AP343,'Sentiment index'!$E$2:$E$169,'Sentiment index'!$A$2:$A$169)</f>
        <v>0.16288179999999999</v>
      </c>
      <c r="E343" s="111">
        <v>10.894178750936963</v>
      </c>
      <c r="F343" s="112">
        <f>(AW343-BT343)/BT343</f>
        <v>7.000000000000009E-2</v>
      </c>
      <c r="G343" s="113">
        <v>9</v>
      </c>
      <c r="H343" s="114">
        <v>211.92599999999999</v>
      </c>
      <c r="I343" s="114">
        <f>IF(AH343="NOK",AG343, IF(AH343="EUR", _xlfn.XLOOKUP(C343,'Exchange rates'!$A$3:$A$16,'Exchange rates'!$B$3:$B$16)*AG343,IF(AH343="SEK", _xlfn.XLOOKUP(C343,'Exchange rates'!$A$3:$A$16,'Exchange rates'!$C$3:$C$16)*Dataset!AG343,_xlfn.XLOOKUP(Dataset!C343,'Exchange rates'!$A$3:$A$16,'Exchange rates'!$D$3:$D$16)*Dataset!AG343)))</f>
        <v>35.374607999999995</v>
      </c>
      <c r="J343" s="115">
        <f t="shared" si="11"/>
        <v>4.7600000000000087E-2</v>
      </c>
      <c r="K343" s="112">
        <f>IF(AU343="NORWAY",_xlfn.XLOOKUP(B343,'Oslo OBX Historical Data'!$A$2:$A$3477,'Oslo OBX Historical Data'!$G$2:$G$3477),IF(AU343="FINLAND",_xlfn.XLOOKUP(B343,'OMX Helsinki Historical Data'!$A$2:$A$3479,'OMX Helsinki Historical Data'!$G$2:$G$3479),IF(AU343="DENMARK",_xlfn.XLOOKUP(B343,'OMX Copenhagen All shares Histo'!$A$2:$A$3461,'OMX Copenhagen All shares Histo'!$G$2:$G$3461),_xlfn.XLOOKUP(Dataset!B343,'OMX Stockholm Historical Data'!$A$2:$A$3477,'OMX Stockholm Historical Data'!$G$2:$G$3477))))</f>
        <v>2.24E-2</v>
      </c>
      <c r="L343" s="116">
        <v>1</v>
      </c>
      <c r="M343" s="116">
        <f>IF($AI343=M$1,1,0)</f>
        <v>0</v>
      </c>
      <c r="N343" s="116">
        <f>IF($AI343=N$1,1,0)</f>
        <v>0</v>
      </c>
      <c r="O343" s="116">
        <f>IF($AI343=O$1,1,0)</f>
        <v>1</v>
      </c>
      <c r="P343" s="116">
        <f>IF($AI343=P$1,1,0)</f>
        <v>0</v>
      </c>
      <c r="Q343" s="116">
        <f>IF($AI343=Q$1,1,0)</f>
        <v>0</v>
      </c>
      <c r="R343" s="116">
        <f>IF($AI343=R$1,1,0)</f>
        <v>0</v>
      </c>
      <c r="S343" s="116">
        <f>IF($AI343=S$1,1,0)</f>
        <v>0</v>
      </c>
      <c r="T343" s="39">
        <f>IF($AI343=T$1,1,0)</f>
        <v>0</v>
      </c>
      <c r="AG343" s="2">
        <v>36</v>
      </c>
      <c r="AH343" t="str">
        <f>IF(AU343="NORWAY","NOK",IF(AU343="FINLAND","EUR",IF(AU343="SWEDEN","SEK","DKK")))</f>
        <v>SEK</v>
      </c>
      <c r="AI343" t="s">
        <v>45</v>
      </c>
      <c r="AN343" t="str">
        <f>IF(D343&gt;=0,"1","0")</f>
        <v>1</v>
      </c>
      <c r="AO343" s="5">
        <f>IF(AX343&lt;&gt;"",G343/H343,"")</f>
        <v>4.2467653803686195E-2</v>
      </c>
      <c r="AP343">
        <f>A343-1</f>
        <v>121</v>
      </c>
      <c r="AS343">
        <f>_xlfn.XLOOKUP(C343,'Company age'!$A$2:$A$15,'Company age'!$B$2:$B$15)</f>
        <v>10</v>
      </c>
      <c r="AU343" t="s">
        <v>80</v>
      </c>
      <c r="AW343" s="3">
        <f>BT343*(1+BV343)</f>
        <v>38.520000000000003</v>
      </c>
      <c r="AX343">
        <v>9</v>
      </c>
      <c r="BH343" s="4">
        <v>2</v>
      </c>
      <c r="BI343" s="4">
        <v>7</v>
      </c>
      <c r="BJ343" s="4">
        <v>10</v>
      </c>
      <c r="BL343" t="s">
        <v>1105</v>
      </c>
      <c r="BM343" t="s">
        <v>1106</v>
      </c>
      <c r="BN343" t="s">
        <v>80</v>
      </c>
      <c r="BO343" t="s">
        <v>45</v>
      </c>
      <c r="BP343" t="s">
        <v>25</v>
      </c>
      <c r="BQ343" t="s">
        <v>1066</v>
      </c>
      <c r="BR343" t="s">
        <v>27</v>
      </c>
      <c r="BS343" s="2">
        <v>211.92599999999999</v>
      </c>
      <c r="BT343" s="2">
        <v>36</v>
      </c>
      <c r="BU343" s="5">
        <f t="shared" si="10"/>
        <v>0.02</v>
      </c>
      <c r="BV343" s="5">
        <f t="shared" si="10"/>
        <v>7.0000000000000007E-2</v>
      </c>
      <c r="BW343" s="5">
        <f t="shared" si="10"/>
        <v>0.1</v>
      </c>
      <c r="BX343" s="2"/>
      <c r="BY343" s="2"/>
      <c r="BZ343" s="2"/>
      <c r="CA343" s="2">
        <v>10.3065</v>
      </c>
    </row>
    <row r="344" spans="1:79" x14ac:dyDescent="0.15">
      <c r="A344" s="107">
        <v>122</v>
      </c>
      <c r="B344" s="108">
        <v>42551</v>
      </c>
      <c r="C344" s="109">
        <v>2016</v>
      </c>
      <c r="D344" s="110">
        <f>_xlfn.XLOOKUP(AP344,'Sentiment index'!$E$2:$E$169,'Sentiment index'!$A$2:$A$169)</f>
        <v>0.16288179999999999</v>
      </c>
      <c r="E344" s="111">
        <v>11.686264796774488</v>
      </c>
      <c r="F344" s="112">
        <f>(AW344-BT344)/BT344</f>
        <v>5.1614952089999951E-2</v>
      </c>
      <c r="G344" s="113">
        <v>8</v>
      </c>
      <c r="H344" s="114">
        <v>46.6967</v>
      </c>
      <c r="I344" s="114">
        <f>IF(AH344="NOK",AG344, IF(AH344="EUR", _xlfn.XLOOKUP(C344,'Exchange rates'!$A$3:$A$16,'Exchange rates'!$B$3:$B$16)*AG344,IF(AH344="SEK", _xlfn.XLOOKUP(C344,'Exchange rates'!$A$3:$A$16,'Exchange rates'!$C$3:$C$16)*Dataset!AG344,_xlfn.XLOOKUP(Dataset!C344,'Exchange rates'!$A$3:$A$16,'Exchange rates'!$D$3:$D$16)*Dataset!AG344)))</f>
        <v>39.977929899999999</v>
      </c>
      <c r="J344" s="115">
        <f t="shared" si="11"/>
        <v>2.6014952089999949E-2</v>
      </c>
      <c r="K344" s="112">
        <f>IF(AU344="NORWAY",_xlfn.XLOOKUP(B344,'Oslo OBX Historical Data'!$A$2:$A$3477,'Oslo OBX Historical Data'!$G$2:$G$3477),IF(AU344="FINLAND",_xlfn.XLOOKUP(B344,'OMX Helsinki Historical Data'!$A$2:$A$3479,'OMX Helsinki Historical Data'!$G$2:$G$3479),IF(AU344="DENMARK",_xlfn.XLOOKUP(B344,'OMX Copenhagen All shares Histo'!$A$2:$A$3461,'OMX Copenhagen All shares Histo'!$G$2:$G$3461),_xlfn.XLOOKUP(Dataset!B344,'OMX Stockholm Historical Data'!$A$2:$A$3477,'OMX Stockholm Historical Data'!$G$2:$G$3477))))</f>
        <v>2.5600000000000001E-2</v>
      </c>
      <c r="L344" s="116">
        <v>1</v>
      </c>
      <c r="M344" s="116">
        <f>IF($AI344=M$1,1,0)</f>
        <v>0</v>
      </c>
      <c r="N344" s="116">
        <f>IF($AI344=N$1,1,0)</f>
        <v>1</v>
      </c>
      <c r="O344" s="116">
        <f>IF($AI344=O$1,1,0)</f>
        <v>0</v>
      </c>
      <c r="P344" s="116">
        <f>IF($AI344=P$1,1,0)</f>
        <v>0</v>
      </c>
      <c r="Q344" s="116">
        <f>IF($AI344=Q$1,1,0)</f>
        <v>0</v>
      </c>
      <c r="R344" s="116">
        <f>IF($AI344=R$1,1,0)</f>
        <v>0</v>
      </c>
      <c r="S344" s="116">
        <f>IF($AI344=S$1,1,0)</f>
        <v>0</v>
      </c>
      <c r="T344" s="39">
        <f>IF($AI344=T$1,1,0)</f>
        <v>0</v>
      </c>
      <c r="AG344" s="2">
        <v>4.3</v>
      </c>
      <c r="AH344" t="str">
        <f>IF(AU344="NORWAY","NOK",IF(AU344="FINLAND","EUR",IF(AU344="SWEDEN","SEK","DKK")))</f>
        <v>EUR</v>
      </c>
      <c r="AI344" t="s">
        <v>96</v>
      </c>
      <c r="AN344" t="str">
        <f>IF(D344&gt;=0,"1","0")</f>
        <v>1</v>
      </c>
      <c r="AO344" s="5">
        <f>IF(AX344&lt;&gt;"",G344/H344,"")</f>
        <v>0.17131831585529597</v>
      </c>
      <c r="AP344">
        <f>A344-1</f>
        <v>121</v>
      </c>
      <c r="AS344">
        <f>_xlfn.XLOOKUP(C344,'Company age'!$A$2:$A$15,'Company age'!$B$2:$B$15)</f>
        <v>10</v>
      </c>
      <c r="AU344" t="s">
        <v>64</v>
      </c>
      <c r="AW344" s="3">
        <f>BT344*(1+BV344)</f>
        <v>4.5219442939869996</v>
      </c>
      <c r="AX344">
        <v>8</v>
      </c>
      <c r="BH344" s="4">
        <v>4.0884189610000004</v>
      </c>
      <c r="BI344" s="4">
        <v>5.1614952089999999</v>
      </c>
      <c r="BJ344" s="4">
        <v>6.2345719339999999</v>
      </c>
      <c r="BL344" t="s">
        <v>1505</v>
      </c>
      <c r="BM344" t="s">
        <v>1506</v>
      </c>
      <c r="BN344" t="s">
        <v>64</v>
      </c>
      <c r="BO344" t="s">
        <v>96</v>
      </c>
      <c r="BP344" t="s">
        <v>25</v>
      </c>
      <c r="BQ344" t="s">
        <v>54</v>
      </c>
      <c r="BR344" t="s">
        <v>27</v>
      </c>
      <c r="BS344" s="2">
        <v>46.6967</v>
      </c>
      <c r="BT344" s="2">
        <v>4.3</v>
      </c>
      <c r="BU344" s="5">
        <f t="shared" si="10"/>
        <v>4.0884189610000003E-2</v>
      </c>
      <c r="BV344" s="5">
        <f t="shared" si="10"/>
        <v>5.1614952089999999E-2</v>
      </c>
      <c r="BW344" s="5">
        <f t="shared" si="10"/>
        <v>6.2345719340000001E-2</v>
      </c>
      <c r="BX344" s="2">
        <v>0.90800000000000003</v>
      </c>
      <c r="BY344" s="2">
        <v>-79.534881589999998</v>
      </c>
      <c r="BZ344" s="2">
        <v>0.91</v>
      </c>
      <c r="CA344" s="2">
        <v>12.571</v>
      </c>
    </row>
    <row r="345" spans="1:79" x14ac:dyDescent="0.15">
      <c r="A345" s="107">
        <v>123</v>
      </c>
      <c r="B345" s="108">
        <v>42562</v>
      </c>
      <c r="C345" s="109">
        <v>2016</v>
      </c>
      <c r="D345" s="110">
        <f>_xlfn.XLOOKUP(AP345,'Sentiment index'!$E$2:$E$169,'Sentiment index'!$A$2:$A$169)</f>
        <v>0.209563</v>
      </c>
      <c r="E345" s="111">
        <v>11.705154592409134</v>
      </c>
      <c r="F345" s="112">
        <f>(AW345-BT345)/BT345</f>
        <v>3.4782607559999956E-2</v>
      </c>
      <c r="G345" s="113">
        <v>898.19698627095204</v>
      </c>
      <c r="H345" s="114">
        <v>32.454500000000003</v>
      </c>
      <c r="I345" s="114">
        <f>IF(AH345="NOK",AG345, IF(AH345="EUR", _xlfn.XLOOKUP(C345,'Exchange rates'!$A$3:$A$16,'Exchange rates'!$B$3:$B$16)*AG345,IF(AH345="SEK", _xlfn.XLOOKUP(C345,'Exchange rates'!$A$3:$A$16,'Exchange rates'!$C$3:$C$16)*Dataset!AG345,_xlfn.XLOOKUP(Dataset!C345,'Exchange rates'!$A$3:$A$16,'Exchange rates'!$D$3:$D$16)*Dataset!AG345)))</f>
        <v>6.2888191999999998</v>
      </c>
      <c r="J345" s="115">
        <f t="shared" si="11"/>
        <v>1.9282607559999956E-2</v>
      </c>
      <c r="K345" s="112">
        <f>IF(AU345="NORWAY",_xlfn.XLOOKUP(B345,'Oslo OBX Historical Data'!$A$2:$A$3477,'Oslo OBX Historical Data'!$G$2:$G$3477),IF(AU345="FINLAND",_xlfn.XLOOKUP(B345,'OMX Helsinki Historical Data'!$A$2:$A$3479,'OMX Helsinki Historical Data'!$G$2:$G$3479),IF(AU345="DENMARK",_xlfn.XLOOKUP(B345,'OMX Copenhagen All shares Histo'!$A$2:$A$3461,'OMX Copenhagen All shares Histo'!$G$2:$G$3461),_xlfn.XLOOKUP(Dataset!B345,'OMX Stockholm Historical Data'!$A$2:$A$3477,'OMX Stockholm Historical Data'!$G$2:$G$3477))))</f>
        <v>1.55E-2</v>
      </c>
      <c r="L345" s="116">
        <v>1</v>
      </c>
      <c r="M345" s="116">
        <f>IF($AI345=M$1,1,0)</f>
        <v>0</v>
      </c>
      <c r="N345" s="116">
        <f>IF($AI345=N$1,1,0)</f>
        <v>0</v>
      </c>
      <c r="O345" s="116">
        <f>IF($AI345=O$1,1,0)</f>
        <v>0</v>
      </c>
      <c r="P345" s="116">
        <f>IF($AI345=P$1,1,0)</f>
        <v>0</v>
      </c>
      <c r="Q345" s="116">
        <f>IF($AI345=Q$1,1,0)</f>
        <v>1</v>
      </c>
      <c r="R345" s="116">
        <f>IF($AI345=R$1,1,0)</f>
        <v>0</v>
      </c>
      <c r="S345" s="116">
        <f>IF($AI345=S$1,1,0)</f>
        <v>0</v>
      </c>
      <c r="T345" s="39">
        <f>IF($AI345=T$1,1,0)</f>
        <v>0</v>
      </c>
      <c r="AG345" s="2">
        <v>6.4</v>
      </c>
      <c r="AH345" t="str">
        <f>IF(AU345="NORWAY","NOK",IF(AU345="FINLAND","EUR",IF(AU345="SWEDEN","SEK","DKK")))</f>
        <v>SEK</v>
      </c>
      <c r="AI345" t="s">
        <v>32</v>
      </c>
      <c r="AN345" t="str">
        <f>IF(D345&gt;=0,"1","0")</f>
        <v>1</v>
      </c>
      <c r="AO345" s="5" t="str">
        <f>IF(AX345&lt;&gt;"",G345/H345,"")</f>
        <v/>
      </c>
      <c r="AP345">
        <f>A345-1</f>
        <v>122</v>
      </c>
      <c r="AS345">
        <f>_xlfn.XLOOKUP(C345,'Company age'!$A$2:$A$15,'Company age'!$B$2:$B$15)</f>
        <v>10</v>
      </c>
      <c r="AU345" t="s">
        <v>80</v>
      </c>
      <c r="AW345" s="3">
        <f>BT345*(1+BV345)</f>
        <v>6.6226086883840001</v>
      </c>
      <c r="BH345" s="4">
        <v>2.6086957449999999</v>
      </c>
      <c r="BI345" s="4">
        <v>3.4782607560000001</v>
      </c>
      <c r="BJ345" s="4">
        <v>0.86956518890000001</v>
      </c>
      <c r="BL345" t="s">
        <v>1611</v>
      </c>
      <c r="BM345" t="s">
        <v>1612</v>
      </c>
      <c r="BN345" t="s">
        <v>80</v>
      </c>
      <c r="BO345" t="s">
        <v>32</v>
      </c>
      <c r="BP345" t="s">
        <v>25</v>
      </c>
      <c r="BQ345" t="s">
        <v>1066</v>
      </c>
      <c r="BR345" t="s">
        <v>27</v>
      </c>
      <c r="BS345" s="2">
        <v>32.454500000000003</v>
      </c>
      <c r="BT345" s="2">
        <v>6.4</v>
      </c>
      <c r="BU345" s="5">
        <f t="shared" si="10"/>
        <v>2.608695745E-2</v>
      </c>
      <c r="BV345" s="5">
        <f t="shared" si="10"/>
        <v>3.4782607559999998E-2</v>
      </c>
      <c r="BW345" s="5">
        <f t="shared" si="10"/>
        <v>8.6956518890000008E-3</v>
      </c>
      <c r="BX345" s="2">
        <v>123</v>
      </c>
      <c r="BY345" s="2">
        <v>2316.7221679999998</v>
      </c>
      <c r="BZ345" s="2">
        <v>128</v>
      </c>
      <c r="CA345" s="2">
        <v>12.26</v>
      </c>
    </row>
    <row r="346" spans="1:79" x14ac:dyDescent="0.15">
      <c r="A346" s="107">
        <v>123</v>
      </c>
      <c r="B346" s="108">
        <v>42573</v>
      </c>
      <c r="C346" s="109">
        <v>2016</v>
      </c>
      <c r="D346" s="110">
        <f>_xlfn.XLOOKUP(AP346,'Sentiment index'!$E$2:$E$169,'Sentiment index'!$A$2:$A$169)</f>
        <v>0.209563</v>
      </c>
      <c r="E346" s="111">
        <v>9.4376877379791377</v>
      </c>
      <c r="F346" s="112">
        <f>(AW346-BT346)/BT346</f>
        <v>0.115</v>
      </c>
      <c r="G346" s="113">
        <v>12</v>
      </c>
      <c r="H346" s="114">
        <v>13.051500000000001</v>
      </c>
      <c r="I346" s="114">
        <f>IF(AH346="NOK",AG346, IF(AH346="EUR", _xlfn.XLOOKUP(C346,'Exchange rates'!$A$3:$A$16,'Exchange rates'!$B$3:$B$16)*AG346,IF(AH346="SEK", _xlfn.XLOOKUP(C346,'Exchange rates'!$A$3:$A$16,'Exchange rates'!$C$3:$C$16)*Dataset!AG346,_xlfn.XLOOKUP(Dataset!C346,'Exchange rates'!$A$3:$A$16,'Exchange rates'!$D$3:$D$16)*Dataset!AG346)))</f>
        <v>7.7627611999999999</v>
      </c>
      <c r="J346" s="115">
        <f t="shared" si="11"/>
        <v>0.11900000000000001</v>
      </c>
      <c r="K346" s="112">
        <f>IF(AU346="NORWAY",_xlfn.XLOOKUP(B346,'Oslo OBX Historical Data'!$A$2:$A$3477,'Oslo OBX Historical Data'!$G$2:$G$3477),IF(AU346="FINLAND",_xlfn.XLOOKUP(B346,'OMX Helsinki Historical Data'!$A$2:$A$3479,'OMX Helsinki Historical Data'!$G$2:$G$3479),IF(AU346="DENMARK",_xlfn.XLOOKUP(B346,'OMX Copenhagen All shares Histo'!$A$2:$A$3461,'OMX Copenhagen All shares Histo'!$G$2:$G$3461),_xlfn.XLOOKUP(Dataset!B346,'OMX Stockholm Historical Data'!$A$2:$A$3477,'OMX Stockholm Historical Data'!$G$2:$G$3477))))</f>
        <v>-4.0000000000000001E-3</v>
      </c>
      <c r="L346" s="116">
        <v>1</v>
      </c>
      <c r="M346" s="116">
        <f>IF($AI346=M$1,1,0)</f>
        <v>0</v>
      </c>
      <c r="N346" s="116">
        <f>IF($AI346=N$1,1,0)</f>
        <v>0</v>
      </c>
      <c r="O346" s="116">
        <f>IF($AI346=O$1,1,0)</f>
        <v>0</v>
      </c>
      <c r="P346" s="116">
        <f>IF($AI346=P$1,1,0)</f>
        <v>0</v>
      </c>
      <c r="Q346" s="116">
        <f>IF($AI346=Q$1,1,0)</f>
        <v>0</v>
      </c>
      <c r="R346" s="116">
        <f>IF($AI346=R$1,1,0)</f>
        <v>1</v>
      </c>
      <c r="S346" s="116">
        <f>IF($AI346=S$1,1,0)</f>
        <v>0</v>
      </c>
      <c r="T346" s="39">
        <f>IF($AI346=T$1,1,0)</f>
        <v>0</v>
      </c>
      <c r="AG346" s="2">
        <v>7.9</v>
      </c>
      <c r="AH346" t="str">
        <f>IF(AU346="NORWAY","NOK",IF(AU346="FINLAND","EUR",IF(AU346="SWEDEN","SEK","DKK")))</f>
        <v>SEK</v>
      </c>
      <c r="AI346" t="s">
        <v>152</v>
      </c>
      <c r="AN346" t="str">
        <f>IF(D346&gt;=0,"1","0")</f>
        <v>1</v>
      </c>
      <c r="AO346" s="5">
        <f>IF(AX346&lt;&gt;"",G346/H346,"")</f>
        <v>0.91943454775313171</v>
      </c>
      <c r="AP346">
        <f>A346-1</f>
        <v>122</v>
      </c>
      <c r="AS346">
        <f>_xlfn.XLOOKUP(C346,'Company age'!$A$2:$A$15,'Company age'!$B$2:$B$15)</f>
        <v>10</v>
      </c>
      <c r="AU346" t="s">
        <v>80</v>
      </c>
      <c r="AW346" s="3">
        <f>BT346*(1+BV346)</f>
        <v>8.8085000000000004</v>
      </c>
      <c r="AX346">
        <v>12</v>
      </c>
      <c r="BH346" s="4">
        <v>12</v>
      </c>
      <c r="BI346" s="4">
        <v>11.5</v>
      </c>
      <c r="BJ346" s="4">
        <v>16</v>
      </c>
      <c r="BL346" t="s">
        <v>1871</v>
      </c>
      <c r="BM346" t="s">
        <v>1872</v>
      </c>
      <c r="BN346" t="s">
        <v>80</v>
      </c>
      <c r="BO346" t="s">
        <v>152</v>
      </c>
      <c r="BP346" t="s">
        <v>25</v>
      </c>
      <c r="BQ346" t="s">
        <v>1066</v>
      </c>
      <c r="BR346" t="s">
        <v>27</v>
      </c>
      <c r="BS346" s="2">
        <v>13.051500000000001</v>
      </c>
      <c r="BT346" s="2">
        <v>7.9</v>
      </c>
      <c r="BU346" s="5">
        <f t="shared" si="10"/>
        <v>0.12</v>
      </c>
      <c r="BV346" s="5">
        <f t="shared" si="10"/>
        <v>0.115</v>
      </c>
      <c r="BW346" s="5">
        <f t="shared" si="10"/>
        <v>0.16</v>
      </c>
      <c r="BX346" s="2">
        <v>5.8000000000000003E-2</v>
      </c>
      <c r="BY346" s="2">
        <v>-98.782295230000003</v>
      </c>
      <c r="BZ346" s="2">
        <v>5.7000000000000002E-2</v>
      </c>
      <c r="CA346" s="2">
        <v>3.6798999999999999</v>
      </c>
    </row>
    <row r="347" spans="1:79" x14ac:dyDescent="0.15">
      <c r="A347" s="107">
        <v>123</v>
      </c>
      <c r="B347" s="108">
        <v>42580</v>
      </c>
      <c r="C347" s="109">
        <v>2016</v>
      </c>
      <c r="D347" s="110">
        <f>_xlfn.XLOOKUP(AP347,'Sentiment index'!$E$2:$E$169,'Sentiment index'!$A$2:$A$169)</f>
        <v>0.209563</v>
      </c>
      <c r="E347" s="111">
        <v>14.107479224740807</v>
      </c>
      <c r="F347" s="112">
        <f>(AW347-BT347)/BT347</f>
        <v>2.1897823809999967E-2</v>
      </c>
      <c r="G347" s="113">
        <v>73</v>
      </c>
      <c r="H347" s="114">
        <v>108.059</v>
      </c>
      <c r="I347" s="114">
        <f>IF(AH347="NOK",AG347, IF(AH347="EUR", _xlfn.XLOOKUP(C347,'Exchange rates'!$A$3:$A$16,'Exchange rates'!$B$3:$B$16)*AG347,IF(AH347="SEK", _xlfn.XLOOKUP(C347,'Exchange rates'!$A$3:$A$16,'Exchange rates'!$C$3:$C$16)*Dataset!AG347,_xlfn.XLOOKUP(Dataset!C347,'Exchange rates'!$A$3:$A$16,'Exchange rates'!$D$3:$D$16)*Dataset!AG347)))</f>
        <v>4.6674829999999998</v>
      </c>
      <c r="J347" s="115">
        <f t="shared" si="11"/>
        <v>2.4997823809999965E-2</v>
      </c>
      <c r="K347" s="112">
        <f>IF(AU347="NORWAY",_xlfn.XLOOKUP(B347,'Oslo OBX Historical Data'!$A$2:$A$3477,'Oslo OBX Historical Data'!$G$2:$G$3477),IF(AU347="FINLAND",_xlfn.XLOOKUP(B347,'OMX Helsinki Historical Data'!$A$2:$A$3479,'OMX Helsinki Historical Data'!$G$2:$G$3479),IF(AU347="DENMARK",_xlfn.XLOOKUP(B347,'OMX Copenhagen All shares Histo'!$A$2:$A$3461,'OMX Copenhagen All shares Histo'!$G$2:$G$3461),_xlfn.XLOOKUP(Dataset!B347,'OMX Stockholm Historical Data'!$A$2:$A$3477,'OMX Stockholm Historical Data'!$G$2:$G$3477))))</f>
        <v>-3.0999999999999999E-3</v>
      </c>
      <c r="L347" s="116">
        <v>1</v>
      </c>
      <c r="M347" s="116">
        <f>IF($AI347=M$1,1,0)</f>
        <v>1</v>
      </c>
      <c r="N347" s="116">
        <f>IF($AI347=N$1,1,0)</f>
        <v>0</v>
      </c>
      <c r="O347" s="116">
        <f>IF($AI347=O$1,1,0)</f>
        <v>0</v>
      </c>
      <c r="P347" s="116">
        <f>IF($AI347=P$1,1,0)</f>
        <v>0</v>
      </c>
      <c r="Q347" s="116">
        <f>IF($AI347=Q$1,1,0)</f>
        <v>0</v>
      </c>
      <c r="R347" s="116">
        <f>IF($AI347=R$1,1,0)</f>
        <v>0</v>
      </c>
      <c r="S347" s="116">
        <f>IF($AI347=S$1,1,0)</f>
        <v>0</v>
      </c>
      <c r="T347" s="39">
        <f>IF($AI347=T$1,1,0)</f>
        <v>0</v>
      </c>
      <c r="AG347" s="2">
        <v>4.75</v>
      </c>
      <c r="AH347" t="str">
        <f>IF(AU347="NORWAY","NOK",IF(AU347="FINLAND","EUR",IF(AU347="SWEDEN","SEK","DKK")))</f>
        <v>SEK</v>
      </c>
      <c r="AI347" t="s">
        <v>53</v>
      </c>
      <c r="AN347" t="str">
        <f>IF(D347&gt;=0,"1","0")</f>
        <v>1</v>
      </c>
      <c r="AO347" s="5">
        <f>IF(AX347&lt;&gt;"",G347/H347,"")</f>
        <v>0.67555687170897383</v>
      </c>
      <c r="AP347">
        <f>A347-1</f>
        <v>122</v>
      </c>
      <c r="AS347">
        <f>_xlfn.XLOOKUP(C347,'Company age'!$A$2:$A$15,'Company age'!$B$2:$B$15)</f>
        <v>10</v>
      </c>
      <c r="AU347" t="s">
        <v>80</v>
      </c>
      <c r="AW347" s="3">
        <f>BT347*(1+BV347)</f>
        <v>4.8540146630974998</v>
      </c>
      <c r="AX347">
        <v>73</v>
      </c>
      <c r="BH347" s="4">
        <v>20.43795776</v>
      </c>
      <c r="BI347" s="4">
        <v>2.1897823810000001</v>
      </c>
      <c r="BJ347" s="4">
        <v>-10.94890404</v>
      </c>
      <c r="BL347" t="s">
        <v>1294</v>
      </c>
      <c r="BM347" t="s">
        <v>1295</v>
      </c>
      <c r="BN347" t="s">
        <v>80</v>
      </c>
      <c r="BO347" t="s">
        <v>53</v>
      </c>
      <c r="BP347" t="s">
        <v>25</v>
      </c>
      <c r="BQ347" t="s">
        <v>1066</v>
      </c>
      <c r="BR347" t="s">
        <v>27</v>
      </c>
      <c r="BS347" s="2">
        <v>108.059</v>
      </c>
      <c r="BT347" s="2">
        <v>4.75</v>
      </c>
      <c r="BU347" s="5">
        <f t="shared" si="10"/>
        <v>0.2043795776</v>
      </c>
      <c r="BV347" s="5">
        <f t="shared" si="10"/>
        <v>2.1897823810000001E-2</v>
      </c>
      <c r="BW347" s="5">
        <f t="shared" si="10"/>
        <v>-0.1094890404</v>
      </c>
      <c r="BX347" s="2">
        <v>12.16</v>
      </c>
      <c r="BY347" s="2">
        <v>149.0651398</v>
      </c>
      <c r="BZ347" s="2">
        <v>12.24</v>
      </c>
      <c r="CA347" s="2">
        <v>72.472300000000004</v>
      </c>
    </row>
    <row r="348" spans="1:79" x14ac:dyDescent="0.15">
      <c r="A348" s="107">
        <v>123</v>
      </c>
      <c r="B348" s="108">
        <v>42580</v>
      </c>
      <c r="C348" s="109">
        <v>2016</v>
      </c>
      <c r="D348" s="110">
        <f>_xlfn.XLOOKUP(AP348,'Sentiment index'!$E$2:$E$169,'Sentiment index'!$A$2:$A$169)</f>
        <v>0.209563</v>
      </c>
      <c r="E348" s="111">
        <v>12.471746409948366</v>
      </c>
      <c r="F348" s="112">
        <f>(AW348-BT348)/BT348</f>
        <v>0</v>
      </c>
      <c r="G348" s="113">
        <v>25</v>
      </c>
      <c r="H348" s="114">
        <v>17.973500000000001</v>
      </c>
      <c r="I348" s="114">
        <f>IF(AH348="NOK",AG348, IF(AH348="EUR", _xlfn.XLOOKUP(C348,'Exchange rates'!$A$3:$A$16,'Exchange rates'!$B$3:$B$16)*AG348,IF(AH348="SEK", _xlfn.XLOOKUP(C348,'Exchange rates'!$A$3:$A$16,'Exchange rates'!$C$3:$C$16)*Dataset!AG348,_xlfn.XLOOKUP(Dataset!C348,'Exchange rates'!$A$3:$A$16,'Exchange rates'!$D$3:$D$16)*Dataset!AG348)))</f>
        <v>5.7975051999999998</v>
      </c>
      <c r="J348" s="115">
        <f t="shared" si="11"/>
        <v>3.0999999999999999E-3</v>
      </c>
      <c r="K348" s="112">
        <f>IF(AU348="NORWAY",_xlfn.XLOOKUP(B348,'Oslo OBX Historical Data'!$A$2:$A$3477,'Oslo OBX Historical Data'!$G$2:$G$3477),IF(AU348="FINLAND",_xlfn.XLOOKUP(B348,'OMX Helsinki Historical Data'!$A$2:$A$3479,'OMX Helsinki Historical Data'!$G$2:$G$3479),IF(AU348="DENMARK",_xlfn.XLOOKUP(B348,'OMX Copenhagen All shares Histo'!$A$2:$A$3461,'OMX Copenhagen All shares Histo'!$G$2:$G$3461),_xlfn.XLOOKUP(Dataset!B348,'OMX Stockholm Historical Data'!$A$2:$A$3477,'OMX Stockholm Historical Data'!$G$2:$G$3477))))</f>
        <v>-3.0999999999999999E-3</v>
      </c>
      <c r="L348" s="116">
        <v>1</v>
      </c>
      <c r="M348" s="116">
        <f>IF($AI348=M$1,1,0)</f>
        <v>0</v>
      </c>
      <c r="N348" s="116">
        <f>IF($AI348=N$1,1,0)</f>
        <v>0</v>
      </c>
      <c r="O348" s="116">
        <f>IF($AI348=O$1,1,0)</f>
        <v>0</v>
      </c>
      <c r="P348" s="116">
        <f>IF($AI348=P$1,1,0)</f>
        <v>0</v>
      </c>
      <c r="Q348" s="116">
        <f>IF($AI348=Q$1,1,0)</f>
        <v>1</v>
      </c>
      <c r="R348" s="116">
        <f>IF($AI348=R$1,1,0)</f>
        <v>0</v>
      </c>
      <c r="S348" s="116">
        <f>IF($AI348=S$1,1,0)</f>
        <v>0</v>
      </c>
      <c r="T348" s="39">
        <f>IF($AI348=T$1,1,0)</f>
        <v>0</v>
      </c>
      <c r="AG348" s="2">
        <v>5.9</v>
      </c>
      <c r="AH348" t="str">
        <f>IF(AU348="NORWAY","NOK",IF(AU348="FINLAND","EUR",IF(AU348="SWEDEN","SEK","DKK")))</f>
        <v>SEK</v>
      </c>
      <c r="AI348" t="s">
        <v>32</v>
      </c>
      <c r="AN348" t="str">
        <f>IF(D348&gt;=0,"1","0")</f>
        <v>1</v>
      </c>
      <c r="AO348" s="5">
        <f>IF(AX348&lt;&gt;"",G348/H348,"")</f>
        <v>1.3909366567446517</v>
      </c>
      <c r="AP348">
        <f>A348-1</f>
        <v>122</v>
      </c>
      <c r="AS348">
        <f>_xlfn.XLOOKUP(C348,'Company age'!$A$2:$A$15,'Company age'!$B$2:$B$15)</f>
        <v>10</v>
      </c>
      <c r="AU348" t="s">
        <v>80</v>
      </c>
      <c r="AW348" s="3">
        <f>BT348*(1+BV348)</f>
        <v>5.9</v>
      </c>
      <c r="AX348">
        <v>25</v>
      </c>
      <c r="BH348" s="4">
        <v>-1</v>
      </c>
      <c r="BI348" s="4">
        <v>0</v>
      </c>
      <c r="BJ348" s="4">
        <v>0</v>
      </c>
      <c r="BL348" t="s">
        <v>1804</v>
      </c>
      <c r="BM348" t="s">
        <v>1805</v>
      </c>
      <c r="BN348" t="s">
        <v>80</v>
      </c>
      <c r="BO348" t="s">
        <v>32</v>
      </c>
      <c r="BP348" t="s">
        <v>25</v>
      </c>
      <c r="BQ348" t="s">
        <v>1066</v>
      </c>
      <c r="BR348" t="s">
        <v>27</v>
      </c>
      <c r="BS348" s="2">
        <v>17.973500000000001</v>
      </c>
      <c r="BT348" s="2">
        <v>5.9</v>
      </c>
      <c r="BU348" s="5">
        <f t="shared" si="10"/>
        <v>-0.01</v>
      </c>
      <c r="BV348" s="5">
        <f t="shared" si="10"/>
        <v>0</v>
      </c>
      <c r="BW348" s="5">
        <f t="shared" si="10"/>
        <v>0</v>
      </c>
      <c r="BX348" s="2">
        <v>31.1</v>
      </c>
      <c r="BY348" s="2">
        <v>481.30630489999999</v>
      </c>
      <c r="BZ348" s="2">
        <v>30.48</v>
      </c>
      <c r="CA348" s="2">
        <v>8.7295999999999996</v>
      </c>
    </row>
    <row r="349" spans="1:79" x14ac:dyDescent="0.15">
      <c r="A349" s="107">
        <v>124</v>
      </c>
      <c r="B349" s="108">
        <v>42583</v>
      </c>
      <c r="C349" s="109">
        <v>2016</v>
      </c>
      <c r="D349" s="110">
        <f>_xlfn.XLOOKUP(AP349,'Sentiment index'!$E$2:$E$169,'Sentiment index'!$A$2:$A$169)</f>
        <v>0.1571371</v>
      </c>
      <c r="E349" s="111">
        <v>13.074673339821445</v>
      </c>
      <c r="F349" s="112">
        <f>(AW349-BT349)/BT349</f>
        <v>1.231958771</v>
      </c>
      <c r="G349" s="113">
        <v>72</v>
      </c>
      <c r="H349" s="111">
        <v>10.6097</v>
      </c>
      <c r="I349" s="114">
        <f>IF(AH349="NOK",AG349, IF(AH349="EUR", _xlfn.XLOOKUP(C349,'Exchange rates'!$A$3:$A$16,'Exchange rates'!$B$3:$B$16)*AG349,IF(AH349="SEK", _xlfn.XLOOKUP(C349,'Exchange rates'!$A$3:$A$16,'Exchange rates'!$C$3:$C$16)*Dataset!AG349,_xlfn.XLOOKUP(Dataset!C349,'Exchange rates'!$A$3:$A$16,'Exchange rates'!$D$3:$D$16)*Dataset!AG349)))</f>
        <v>4.520088799999999</v>
      </c>
      <c r="J349" s="115">
        <f t="shared" si="11"/>
        <v>1.2287587709999999</v>
      </c>
      <c r="K349" s="112">
        <f>IF(AU349="NORWAY",_xlfn.XLOOKUP(B349,'Oslo OBX Historical Data'!$A$2:$A$3477,'Oslo OBX Historical Data'!$G$2:$G$3477),IF(AU349="FINLAND",_xlfn.XLOOKUP(B349,'OMX Helsinki Historical Data'!$A$2:$A$3479,'OMX Helsinki Historical Data'!$G$2:$G$3479),IF(AU349="DENMARK",_xlfn.XLOOKUP(B349,'OMX Copenhagen All shares Histo'!$A$2:$A$3461,'OMX Copenhagen All shares Histo'!$G$2:$G$3461),_xlfn.XLOOKUP(Dataset!B349,'OMX Stockholm Historical Data'!$A$2:$A$3477,'OMX Stockholm Historical Data'!$G$2:$G$3477))))</f>
        <v>3.2000000000000002E-3</v>
      </c>
      <c r="L349" s="116">
        <v>1</v>
      </c>
      <c r="M349" s="116">
        <f>IF($AI349=M$1,1,0)</f>
        <v>0</v>
      </c>
      <c r="N349" s="116">
        <f>IF($AI349=N$1,1,0)</f>
        <v>0</v>
      </c>
      <c r="O349" s="116">
        <f>IF($AI349=O$1,1,0)</f>
        <v>0</v>
      </c>
      <c r="P349" s="116">
        <f>IF($AI349=P$1,1,0)</f>
        <v>0</v>
      </c>
      <c r="Q349" s="116">
        <f>IF($AI349=Q$1,1,0)</f>
        <v>1</v>
      </c>
      <c r="R349" s="116">
        <f>IF($AI349=R$1,1,0)</f>
        <v>0</v>
      </c>
      <c r="S349" s="116">
        <f>IF($AI349=S$1,1,0)</f>
        <v>0</v>
      </c>
      <c r="T349" s="39">
        <f>IF($AI349=T$1,1,0)</f>
        <v>0</v>
      </c>
      <c r="AG349" s="4">
        <v>4.5999999999999996</v>
      </c>
      <c r="AH349" t="str">
        <f>IF(AU349="NORWAY","NOK",IF(AU349="FINLAND","EUR",IF(AU349="SWEDEN","SEK","DKK")))</f>
        <v>SEK</v>
      </c>
      <c r="AI349" t="s">
        <v>32</v>
      </c>
      <c r="AN349" t="str">
        <f>IF(D349&gt;=0,"1","0")</f>
        <v>1</v>
      </c>
      <c r="AO349" s="5">
        <f>IF(AX349&lt;&gt;"",G349/H349,"")</f>
        <v>6.7862427778353771</v>
      </c>
      <c r="AP349">
        <f>A349-1</f>
        <v>123</v>
      </c>
      <c r="AS349">
        <f>_xlfn.XLOOKUP(C349,'Company age'!$A$2:$A$15,'Company age'!$B$2:$B$15)</f>
        <v>10</v>
      </c>
      <c r="AU349" t="s">
        <v>80</v>
      </c>
      <c r="AW349" s="3">
        <f>BT349*(1+BV349)</f>
        <v>10.267010346599999</v>
      </c>
      <c r="AX349">
        <v>72</v>
      </c>
      <c r="BH349" s="4">
        <v>77.835052489999995</v>
      </c>
      <c r="BI349" s="4">
        <v>123.1958771</v>
      </c>
      <c r="BJ349" s="4">
        <v>126.80413059999999</v>
      </c>
      <c r="BL349" t="s">
        <v>1944</v>
      </c>
      <c r="BM349" t="s">
        <v>1945</v>
      </c>
      <c r="BN349" t="s">
        <v>80</v>
      </c>
      <c r="BO349" t="s">
        <v>32</v>
      </c>
      <c r="BP349" t="s">
        <v>25</v>
      </c>
      <c r="BQ349" t="s">
        <v>54</v>
      </c>
      <c r="BR349" t="s">
        <v>27</v>
      </c>
      <c r="BS349" s="4">
        <v>10.6097</v>
      </c>
      <c r="BT349" s="4">
        <v>4.5999999999999996</v>
      </c>
      <c r="BU349" s="5">
        <f t="shared" si="10"/>
        <v>0.77835052490000001</v>
      </c>
      <c r="BV349" s="5">
        <f t="shared" si="10"/>
        <v>1.231958771</v>
      </c>
      <c r="BW349" s="5">
        <f t="shared" si="10"/>
        <v>1.268041306</v>
      </c>
      <c r="BX349" s="4"/>
      <c r="BY349" s="4"/>
      <c r="BZ349" s="4"/>
      <c r="CA349" s="4">
        <v>18.674900000000001</v>
      </c>
    </row>
    <row r="350" spans="1:79" x14ac:dyDescent="0.15">
      <c r="A350" s="107">
        <v>124</v>
      </c>
      <c r="B350" s="108">
        <v>42605</v>
      </c>
      <c r="C350" s="109">
        <v>2016</v>
      </c>
      <c r="D350" s="110">
        <f>_xlfn.XLOOKUP(AP350,'Sentiment index'!$E$2:$E$169,'Sentiment index'!$A$2:$A$169)</f>
        <v>0.1571371</v>
      </c>
      <c r="E350" s="111">
        <v>8.3936797587319028</v>
      </c>
      <c r="F350" s="112">
        <f>(AW350-BT350)/BT350</f>
        <v>-0.26399999619999992</v>
      </c>
      <c r="G350" s="113">
        <v>23</v>
      </c>
      <c r="H350" s="111">
        <v>9.9238199999999992</v>
      </c>
      <c r="I350" s="114">
        <f>IF(AH350="NOK",AG350, IF(AH350="EUR", _xlfn.XLOOKUP(C350,'Exchange rates'!$A$3:$A$16,'Exchange rates'!$B$3:$B$16)*AG350,IF(AH350="SEK", _xlfn.XLOOKUP(C350,'Exchange rates'!$A$3:$A$16,'Exchange rates'!$C$3:$C$16)*Dataset!AG350,_xlfn.XLOOKUP(Dataset!C350,'Exchange rates'!$A$3:$A$16,'Exchange rates'!$D$3:$D$16)*Dataset!AG350)))</f>
        <v>7.8610239999999996</v>
      </c>
      <c r="J350" s="115">
        <f t="shared" si="11"/>
        <v>-0.26309999619999991</v>
      </c>
      <c r="K350" s="112">
        <f>IF(AU350="NORWAY",_xlfn.XLOOKUP(B350,'Oslo OBX Historical Data'!$A$2:$A$3477,'Oslo OBX Historical Data'!$G$2:$G$3477),IF(AU350="FINLAND",_xlfn.XLOOKUP(B350,'OMX Helsinki Historical Data'!$A$2:$A$3479,'OMX Helsinki Historical Data'!$G$2:$G$3479),IF(AU350="DENMARK",_xlfn.XLOOKUP(B350,'OMX Copenhagen All shares Histo'!$A$2:$A$3461,'OMX Copenhagen All shares Histo'!$G$2:$G$3461),_xlfn.XLOOKUP(Dataset!B350,'OMX Stockholm Historical Data'!$A$2:$A$3477,'OMX Stockholm Historical Data'!$G$2:$G$3477))))</f>
        <v>-8.9999999999999998E-4</v>
      </c>
      <c r="L350" s="116">
        <v>1</v>
      </c>
      <c r="M350" s="116">
        <f>IF($AI350=M$1,1,0)</f>
        <v>1</v>
      </c>
      <c r="N350" s="116">
        <f>IF($AI350=N$1,1,0)</f>
        <v>0</v>
      </c>
      <c r="O350" s="116">
        <f>IF($AI350=O$1,1,0)</f>
        <v>0</v>
      </c>
      <c r="P350" s="116">
        <f>IF($AI350=P$1,1,0)</f>
        <v>0</v>
      </c>
      <c r="Q350" s="116">
        <f>IF($AI350=Q$1,1,0)</f>
        <v>0</v>
      </c>
      <c r="R350" s="116">
        <f>IF($AI350=R$1,1,0)</f>
        <v>0</v>
      </c>
      <c r="S350" s="116">
        <f>IF($AI350=S$1,1,0)</f>
        <v>0</v>
      </c>
      <c r="T350" s="39">
        <f>IF($AI350=T$1,1,0)</f>
        <v>0</v>
      </c>
      <c r="AG350" s="4">
        <v>8</v>
      </c>
      <c r="AH350" t="str">
        <f>IF(AU350="NORWAY","NOK",IF(AU350="FINLAND","EUR",IF(AU350="SWEDEN","SEK","DKK")))</f>
        <v>SEK</v>
      </c>
      <c r="AI350" t="s">
        <v>53</v>
      </c>
      <c r="AN350" t="str">
        <f>IF(D350&gt;=0,"1","0")</f>
        <v>1</v>
      </c>
      <c r="AO350" s="5">
        <f>IF(AX350&lt;&gt;"",G350/H350,"")</f>
        <v>2.3176559026665138</v>
      </c>
      <c r="AP350">
        <f>A350-1</f>
        <v>123</v>
      </c>
      <c r="AS350">
        <f>_xlfn.XLOOKUP(C350,'Company age'!$A$2:$A$15,'Company age'!$B$2:$B$15)</f>
        <v>10</v>
      </c>
      <c r="AU350" t="s">
        <v>80</v>
      </c>
      <c r="AW350" s="3">
        <f>BT350*(1+BV350)</f>
        <v>5.8880000304000006</v>
      </c>
      <c r="AX350">
        <v>23</v>
      </c>
      <c r="BH350" s="4">
        <v>-0.20000000300000001</v>
      </c>
      <c r="BI350" s="4">
        <v>-26.399999619999999</v>
      </c>
      <c r="BJ350" s="4">
        <v>-20</v>
      </c>
      <c r="BL350" t="s">
        <v>1988</v>
      </c>
      <c r="BM350" t="s">
        <v>1989</v>
      </c>
      <c r="BN350" t="s">
        <v>80</v>
      </c>
      <c r="BO350" t="s">
        <v>53</v>
      </c>
      <c r="BP350" t="s">
        <v>25</v>
      </c>
      <c r="BQ350" t="s">
        <v>1066</v>
      </c>
      <c r="BR350" t="s">
        <v>27</v>
      </c>
      <c r="BS350" s="4">
        <v>9.9238199999999992</v>
      </c>
      <c r="BT350" s="4">
        <v>8</v>
      </c>
      <c r="BU350" s="5">
        <f t="shared" si="10"/>
        <v>-2.0000000299999999E-3</v>
      </c>
      <c r="BV350" s="5">
        <f t="shared" si="10"/>
        <v>-0.26399999619999998</v>
      </c>
      <c r="BW350" s="5">
        <f t="shared" si="10"/>
        <v>-0.2</v>
      </c>
      <c r="BX350" s="4">
        <v>0.33300000000000002</v>
      </c>
      <c r="BY350" s="4" t="s">
        <v>216</v>
      </c>
      <c r="BZ350" s="4">
        <v>0.32</v>
      </c>
      <c r="CA350" s="4">
        <v>2.1347</v>
      </c>
    </row>
    <row r="351" spans="1:79" x14ac:dyDescent="0.15">
      <c r="A351" s="107">
        <v>125</v>
      </c>
      <c r="B351" s="108">
        <v>42635</v>
      </c>
      <c r="C351" s="109">
        <v>2016</v>
      </c>
      <c r="D351" s="110">
        <f>_xlfn.XLOOKUP(AP351,'Sentiment index'!$E$2:$E$169,'Sentiment index'!$A$2:$A$169)</f>
        <v>-3.4694599999999999E-2</v>
      </c>
      <c r="E351" s="111">
        <v>10.807486683214705</v>
      </c>
      <c r="F351" s="112">
        <f>(AW351-BT351)/BT351</f>
        <v>0.35000000000000009</v>
      </c>
      <c r="G351" s="113">
        <v>180</v>
      </c>
      <c r="H351" s="111">
        <v>46.1008</v>
      </c>
      <c r="I351" s="114">
        <f>IF(AH351="NOK",AG351, IF(AH351="EUR", _xlfn.XLOOKUP(C351,'Exchange rates'!$A$3:$A$16,'Exchange rates'!$B$3:$B$16)*AG351,IF(AH351="SEK", _xlfn.XLOOKUP(C351,'Exchange rates'!$A$3:$A$16,'Exchange rates'!$C$3:$C$16)*Dataset!AG351,_xlfn.XLOOKUP(Dataset!C351,'Exchange rates'!$A$3:$A$16,'Exchange rates'!$D$3:$D$16)*Dataset!AG351)))</f>
        <v>0.49131399999999997</v>
      </c>
      <c r="J351" s="115">
        <f t="shared" si="11"/>
        <v>0.34800000000000009</v>
      </c>
      <c r="K351" s="112">
        <f>IF(AU351="NORWAY",_xlfn.XLOOKUP(B351,'Oslo OBX Historical Data'!$A$2:$A$3477,'Oslo OBX Historical Data'!$G$2:$G$3477),IF(AU351="FINLAND",_xlfn.XLOOKUP(B351,'OMX Helsinki Historical Data'!$A$2:$A$3479,'OMX Helsinki Historical Data'!$G$2:$G$3479),IF(AU351="DENMARK",_xlfn.XLOOKUP(B351,'OMX Copenhagen All shares Histo'!$A$2:$A$3461,'OMX Copenhagen All shares Histo'!$G$2:$G$3461),_xlfn.XLOOKUP(Dataset!B351,'OMX Stockholm Historical Data'!$A$2:$A$3477,'OMX Stockholm Historical Data'!$G$2:$G$3477))))</f>
        <v>2E-3</v>
      </c>
      <c r="L351" s="116">
        <v>1</v>
      </c>
      <c r="M351" s="116">
        <f>IF($AI351=M$1,1,0)</f>
        <v>0</v>
      </c>
      <c r="N351" s="116">
        <f>IF($AI351=N$1,1,0)</f>
        <v>0</v>
      </c>
      <c r="O351" s="116">
        <f>IF($AI351=O$1,1,0)</f>
        <v>0</v>
      </c>
      <c r="P351" s="116">
        <f>IF($AI351=P$1,1,0)</f>
        <v>0</v>
      </c>
      <c r="Q351" s="116">
        <f>IF($AI351=Q$1,1,0)</f>
        <v>0</v>
      </c>
      <c r="R351" s="116">
        <f>IF($AI351=R$1,1,0)</f>
        <v>1</v>
      </c>
      <c r="S351" s="116">
        <f>IF($AI351=S$1,1,0)</f>
        <v>0</v>
      </c>
      <c r="T351" s="39">
        <f>IF($AI351=T$1,1,0)</f>
        <v>0</v>
      </c>
      <c r="AG351" s="4">
        <v>0.5</v>
      </c>
      <c r="AH351" t="str">
        <f>IF(AU351="NORWAY","NOK",IF(AU351="FINLAND","EUR",IF(AU351="SWEDEN","SEK","DKK")))</f>
        <v>SEK</v>
      </c>
      <c r="AI351" t="s">
        <v>152</v>
      </c>
      <c r="AN351" t="str">
        <f>IF(D351&gt;=0,"1","0")</f>
        <v>0</v>
      </c>
      <c r="AO351" s="5">
        <f>IF(AX351&lt;&gt;"",G351/H351,"")</f>
        <v>3.9044875576996496</v>
      </c>
      <c r="AP351">
        <f>A351-1</f>
        <v>124</v>
      </c>
      <c r="AS351">
        <f>_xlfn.XLOOKUP(C351,'Company age'!$A$2:$A$15,'Company age'!$B$2:$B$15)</f>
        <v>10</v>
      </c>
      <c r="AU351" t="s">
        <v>80</v>
      </c>
      <c r="AW351" s="3">
        <f>BT351*(1+BV351)</f>
        <v>0.67500000000000004</v>
      </c>
      <c r="AX351">
        <v>180</v>
      </c>
      <c r="BH351" s="4">
        <v>10</v>
      </c>
      <c r="BI351" s="4">
        <v>35</v>
      </c>
      <c r="BJ351" s="4">
        <v>19</v>
      </c>
      <c r="BL351" t="s">
        <v>1501</v>
      </c>
      <c r="BM351" t="s">
        <v>1502</v>
      </c>
      <c r="BN351" t="s">
        <v>80</v>
      </c>
      <c r="BO351" t="s">
        <v>152</v>
      </c>
      <c r="BP351" t="s">
        <v>25</v>
      </c>
      <c r="BQ351" t="s">
        <v>54</v>
      </c>
      <c r="BR351" t="s">
        <v>27</v>
      </c>
      <c r="BS351" s="4">
        <v>46.1008</v>
      </c>
      <c r="BT351" s="4">
        <v>0.5</v>
      </c>
      <c r="BU351" s="5">
        <f t="shared" si="10"/>
        <v>0.1</v>
      </c>
      <c r="BV351" s="5">
        <f t="shared" si="10"/>
        <v>0.35</v>
      </c>
      <c r="BW351" s="5">
        <f t="shared" si="10"/>
        <v>0.19</v>
      </c>
      <c r="BX351" s="4">
        <v>2.7799999999999998E-2</v>
      </c>
      <c r="BY351" s="4">
        <v>-91.448997500000004</v>
      </c>
      <c r="BZ351" s="4">
        <v>2.8199999999999999E-2</v>
      </c>
      <c r="CA351" s="4">
        <v>257.2</v>
      </c>
    </row>
    <row r="352" spans="1:79" x14ac:dyDescent="0.15">
      <c r="A352" s="107">
        <v>125</v>
      </c>
      <c r="B352" s="108">
        <v>42635</v>
      </c>
      <c r="C352" s="109">
        <v>2016</v>
      </c>
      <c r="D352" s="110">
        <f>_xlfn.XLOOKUP(AP352,'Sentiment index'!$E$2:$E$169,'Sentiment index'!$A$2:$A$169)</f>
        <v>-3.4694599999999999E-2</v>
      </c>
      <c r="E352" s="111">
        <v>13.036011538387466</v>
      </c>
      <c r="F352" s="112">
        <f>(AW352-BT352)/BT352</f>
        <v>-4.5454545019999945E-2</v>
      </c>
      <c r="G352" s="113">
        <v>12</v>
      </c>
      <c r="H352" s="111">
        <v>14.6755</v>
      </c>
      <c r="I352" s="114">
        <f>IF(AH352="NOK",AG352, IF(AH352="EUR", _xlfn.XLOOKUP(C352,'Exchange rates'!$A$3:$A$16,'Exchange rates'!$B$3:$B$16)*AG352,IF(AH352="SEK", _xlfn.XLOOKUP(C352,'Exchange rates'!$A$3:$A$16,'Exchange rates'!$C$3:$C$16)*Dataset!AG352,_xlfn.XLOOKUP(Dataset!C352,'Exchange rates'!$A$3:$A$16,'Exchange rates'!$D$3:$D$16)*Dataset!AG352)))</f>
        <v>19.652559999999998</v>
      </c>
      <c r="J352" s="115">
        <f t="shared" si="11"/>
        <v>-4.7454545019999947E-2</v>
      </c>
      <c r="K352" s="112">
        <f>IF(AU352="NORWAY",_xlfn.XLOOKUP(B352,'Oslo OBX Historical Data'!$A$2:$A$3477,'Oslo OBX Historical Data'!$G$2:$G$3477),IF(AU352="FINLAND",_xlfn.XLOOKUP(B352,'OMX Helsinki Historical Data'!$A$2:$A$3479,'OMX Helsinki Historical Data'!$G$2:$G$3479),IF(AU352="DENMARK",_xlfn.XLOOKUP(B352,'OMX Copenhagen All shares Histo'!$A$2:$A$3461,'OMX Copenhagen All shares Histo'!$G$2:$G$3461),_xlfn.XLOOKUP(Dataset!B352,'OMX Stockholm Historical Data'!$A$2:$A$3477,'OMX Stockholm Historical Data'!$G$2:$G$3477))))</f>
        <v>2E-3</v>
      </c>
      <c r="L352" s="116">
        <v>1</v>
      </c>
      <c r="M352" s="116">
        <f>IF($AI352=M$1,1,0)</f>
        <v>0</v>
      </c>
      <c r="N352" s="116">
        <f>IF($AI352=N$1,1,0)</f>
        <v>0</v>
      </c>
      <c r="O352" s="116">
        <f>IF($AI352=O$1,1,0)</f>
        <v>0</v>
      </c>
      <c r="P352" s="116">
        <f>IF($AI352=P$1,1,0)</f>
        <v>1</v>
      </c>
      <c r="Q352" s="116">
        <f>IF($AI352=Q$1,1,0)</f>
        <v>0</v>
      </c>
      <c r="R352" s="116">
        <f>IF($AI352=R$1,1,0)</f>
        <v>0</v>
      </c>
      <c r="S352" s="116">
        <f>IF($AI352=S$1,1,0)</f>
        <v>0</v>
      </c>
      <c r="T352" s="39">
        <f>IF($AI352=T$1,1,0)</f>
        <v>0</v>
      </c>
      <c r="AG352" s="4">
        <v>20</v>
      </c>
      <c r="AH352" t="str">
        <f>IF(AU352="NORWAY","NOK",IF(AU352="FINLAND","EUR",IF(AU352="SWEDEN","SEK","DKK")))</f>
        <v>SEK</v>
      </c>
      <c r="AI352" t="s">
        <v>38</v>
      </c>
      <c r="AN352" t="str">
        <f>IF(D352&gt;=0,"1","0")</f>
        <v>0</v>
      </c>
      <c r="AO352" s="5">
        <f>IF(AX352&lt;&gt;"",G352/H352,"")</f>
        <v>0.81768934618922695</v>
      </c>
      <c r="AP352">
        <f>A352-1</f>
        <v>124</v>
      </c>
      <c r="AS352">
        <f>_xlfn.XLOOKUP(C352,'Company age'!$A$2:$A$15,'Company age'!$B$2:$B$15)</f>
        <v>10</v>
      </c>
      <c r="AU352" t="s">
        <v>80</v>
      </c>
      <c r="AW352" s="3">
        <f>BT352*(1+BV352)</f>
        <v>19.090909099600001</v>
      </c>
      <c r="AX352">
        <v>12</v>
      </c>
      <c r="BH352" s="4">
        <v>9.0909090040000002</v>
      </c>
      <c r="BI352" s="4">
        <v>-4.5454545020000001</v>
      </c>
      <c r="BJ352" s="4">
        <v>-1.818181872</v>
      </c>
      <c r="BL352" t="s">
        <v>1852</v>
      </c>
      <c r="BM352" t="s">
        <v>1853</v>
      </c>
      <c r="BN352" t="s">
        <v>80</v>
      </c>
      <c r="BO352" t="s">
        <v>38</v>
      </c>
      <c r="BP352" t="s">
        <v>25</v>
      </c>
      <c r="BQ352" t="s">
        <v>1066</v>
      </c>
      <c r="BR352" t="s">
        <v>27</v>
      </c>
      <c r="BS352" s="4">
        <v>14.6755</v>
      </c>
      <c r="BT352" s="4">
        <v>20</v>
      </c>
      <c r="BU352" s="5">
        <f t="shared" si="10"/>
        <v>9.0909090040000001E-2</v>
      </c>
      <c r="BV352" s="5">
        <f t="shared" si="10"/>
        <v>-4.5454545020000001E-2</v>
      </c>
      <c r="BW352" s="5">
        <f t="shared" si="10"/>
        <v>-1.8181818719999999E-2</v>
      </c>
      <c r="BX352" s="4">
        <v>0.41699999999999998</v>
      </c>
      <c r="BY352" s="4">
        <v>-97.435157779999997</v>
      </c>
      <c r="BZ352" s="4">
        <v>0.41</v>
      </c>
      <c r="CA352" s="4">
        <v>1.61</v>
      </c>
    </row>
    <row r="353" spans="1:79" x14ac:dyDescent="0.15">
      <c r="A353" s="107">
        <v>125</v>
      </c>
      <c r="B353" s="108">
        <v>42636</v>
      </c>
      <c r="C353" s="109">
        <v>2016</v>
      </c>
      <c r="D353" s="110">
        <f>_xlfn.XLOOKUP(AP353,'Sentiment index'!$E$2:$E$169,'Sentiment index'!$A$2:$A$169)</f>
        <v>-3.4694599999999999E-2</v>
      </c>
      <c r="E353" s="111">
        <v>11.836879728724412</v>
      </c>
      <c r="F353" s="112">
        <f>(AW353-BT353)/BT353</f>
        <v>-3.3333332540000052E-2</v>
      </c>
      <c r="G353" s="113">
        <v>2902</v>
      </c>
      <c r="H353" s="111">
        <v>19715.2</v>
      </c>
      <c r="I353" s="114">
        <f>IF(AH353="NOK",AG353, IF(AH353="EUR", _xlfn.XLOOKUP(C353,'Exchange rates'!$A$3:$A$16,'Exchange rates'!$B$3:$B$16)*AG353,IF(AH353="SEK", _xlfn.XLOOKUP(C353,'Exchange rates'!$A$3:$A$16,'Exchange rates'!$C$3:$C$16)*Dataset!AG353,_xlfn.XLOOKUP(Dataset!C353,'Exchange rates'!$A$3:$A$16,'Exchange rates'!$D$3:$D$16)*Dataset!AG353)))</f>
        <v>187.30095</v>
      </c>
      <c r="J353" s="115">
        <f t="shared" si="11"/>
        <v>-3.6333332540000055E-2</v>
      </c>
      <c r="K353" s="112">
        <f>IF(AU353="NORWAY",_xlfn.XLOOKUP(B353,'Oslo OBX Historical Data'!$A$2:$A$3477,'Oslo OBX Historical Data'!$G$2:$G$3477),IF(AU353="FINLAND",_xlfn.XLOOKUP(B353,'OMX Helsinki Historical Data'!$A$2:$A$3479,'OMX Helsinki Historical Data'!$G$2:$G$3479),IF(AU353="DENMARK",_xlfn.XLOOKUP(B353,'OMX Copenhagen All shares Histo'!$A$2:$A$3461,'OMX Copenhagen All shares Histo'!$G$2:$G$3461),_xlfn.XLOOKUP(Dataset!B353,'OMX Stockholm Historical Data'!$A$2:$A$3477,'OMX Stockholm Historical Data'!$G$2:$G$3477))))</f>
        <v>3.0000000000000001E-3</v>
      </c>
      <c r="L353" s="116">
        <v>1</v>
      </c>
      <c r="M353" s="116">
        <f>IF($AI353=M$1,1,0)</f>
        <v>0</v>
      </c>
      <c r="N353" s="116">
        <f>IF($AI353=N$1,1,0)</f>
        <v>0</v>
      </c>
      <c r="O353" s="116">
        <f>IF($AI353=O$1,1,0)</f>
        <v>0</v>
      </c>
      <c r="P353" s="116">
        <f>IF($AI353=P$1,1,0)</f>
        <v>0</v>
      </c>
      <c r="Q353" s="116">
        <f>IF($AI353=Q$1,1,0)</f>
        <v>1</v>
      </c>
      <c r="R353" s="116">
        <f>IF($AI353=R$1,1,0)</f>
        <v>0</v>
      </c>
      <c r="S353" s="116">
        <f>IF($AI353=S$1,1,0)</f>
        <v>0</v>
      </c>
      <c r="T353" s="39">
        <f>IF($AI353=T$1,1,0)</f>
        <v>0</v>
      </c>
      <c r="AG353" s="4">
        <v>150</v>
      </c>
      <c r="AH353" t="str">
        <f>IF(AU353="NORWAY","NOK",IF(AU353="FINLAND","EUR",IF(AU353="SWEDEN","SEK","DKK")))</f>
        <v>DKK</v>
      </c>
      <c r="AI353" t="s">
        <v>32</v>
      </c>
      <c r="AN353" t="str">
        <f>IF(D353&gt;=0,"1","0")</f>
        <v>0</v>
      </c>
      <c r="AO353" s="5">
        <f>IF(AX353&lt;&gt;"",G353/H353,"")</f>
        <v>0.14719607206622301</v>
      </c>
      <c r="AP353">
        <f>A353-1</f>
        <v>124</v>
      </c>
      <c r="AS353">
        <f>_xlfn.XLOOKUP(C353,'Company age'!$A$2:$A$15,'Company age'!$B$2:$B$15)</f>
        <v>10</v>
      </c>
      <c r="AU353" t="s">
        <v>23</v>
      </c>
      <c r="AW353" s="3">
        <f>BT353*(1+BV353)</f>
        <v>145.00000011899999</v>
      </c>
      <c r="AX353">
        <v>2902</v>
      </c>
      <c r="BH353" s="4">
        <v>3.3333332539999998</v>
      </c>
      <c r="BI353" s="4">
        <v>-3.3333332539999998</v>
      </c>
      <c r="BJ353" s="4">
        <v>-8.6000003809999992</v>
      </c>
      <c r="BL353" t="s">
        <v>30</v>
      </c>
      <c r="BM353" t="s">
        <v>31</v>
      </c>
      <c r="BN353" t="s">
        <v>23</v>
      </c>
      <c r="BO353" t="s">
        <v>32</v>
      </c>
      <c r="BP353" t="s">
        <v>25</v>
      </c>
      <c r="BQ353" t="s">
        <v>33</v>
      </c>
      <c r="BR353" t="s">
        <v>27</v>
      </c>
      <c r="BS353" s="4">
        <v>19715.2</v>
      </c>
      <c r="BT353" s="4">
        <v>150</v>
      </c>
      <c r="BU353" s="5">
        <f t="shared" si="10"/>
        <v>3.3333332539999996E-2</v>
      </c>
      <c r="BV353" s="5">
        <f t="shared" si="10"/>
        <v>-3.3333332539999996E-2</v>
      </c>
      <c r="BW353" s="5">
        <f t="shared" si="10"/>
        <v>-8.6000003809999989E-2</v>
      </c>
      <c r="BX353" s="4"/>
      <c r="BY353" s="4"/>
      <c r="BZ353" s="4"/>
      <c r="CA353" s="4">
        <v>200</v>
      </c>
    </row>
    <row r="354" spans="1:79" x14ac:dyDescent="0.15">
      <c r="A354" s="107">
        <v>125</v>
      </c>
      <c r="B354" s="108">
        <v>42642</v>
      </c>
      <c r="C354" s="109">
        <v>2016</v>
      </c>
      <c r="D354" s="110">
        <f>_xlfn.XLOOKUP(AP354,'Sentiment index'!$E$2:$E$169,'Sentiment index'!$A$2:$A$169)</f>
        <v>-3.4694599999999999E-2</v>
      </c>
      <c r="E354" s="111">
        <v>6.5278356601632845</v>
      </c>
      <c r="F354" s="112">
        <f>(AW354-BT354)/BT354</f>
        <v>-5.1470589639999995E-2</v>
      </c>
      <c r="G354" s="113">
        <v>3214</v>
      </c>
      <c r="H354" s="111">
        <v>579.79399999999998</v>
      </c>
      <c r="I354" s="114">
        <f>IF(AH354="NOK",AG354, IF(AH354="EUR", _xlfn.XLOOKUP(C354,'Exchange rates'!$A$3:$A$16,'Exchange rates'!$B$3:$B$16)*AG354,IF(AH354="SEK", _xlfn.XLOOKUP(C354,'Exchange rates'!$A$3:$A$16,'Exchange rates'!$C$3:$C$16)*Dataset!AG354,_xlfn.XLOOKUP(Dataset!C354,'Exchange rates'!$A$3:$A$16,'Exchange rates'!$D$3:$D$16)*Dataset!AG354)))</f>
        <v>51.096655999999996</v>
      </c>
      <c r="J354" s="115">
        <f t="shared" si="11"/>
        <v>-5.4870589639999995E-2</v>
      </c>
      <c r="K354" s="112">
        <f>IF(AU354="NORWAY",_xlfn.XLOOKUP(B354,'Oslo OBX Historical Data'!$A$2:$A$3477,'Oslo OBX Historical Data'!$G$2:$G$3477),IF(AU354="FINLAND",_xlfn.XLOOKUP(B354,'OMX Helsinki Historical Data'!$A$2:$A$3479,'OMX Helsinki Historical Data'!$G$2:$G$3479),IF(AU354="DENMARK",_xlfn.XLOOKUP(B354,'OMX Copenhagen All shares Histo'!$A$2:$A$3461,'OMX Copenhagen All shares Histo'!$G$2:$G$3461),_xlfn.XLOOKUP(Dataset!B354,'OMX Stockholm Historical Data'!$A$2:$A$3477,'OMX Stockholm Historical Data'!$G$2:$G$3477))))</f>
        <v>3.3999999999999998E-3</v>
      </c>
      <c r="L354" s="116">
        <v>1</v>
      </c>
      <c r="M354" s="116">
        <f>IF($AI354=M$1,1,0)</f>
        <v>0</v>
      </c>
      <c r="N354" s="116">
        <f>IF($AI354=N$1,1,0)</f>
        <v>0</v>
      </c>
      <c r="O354" s="116">
        <f>IF($AI354=O$1,1,0)</f>
        <v>0</v>
      </c>
      <c r="P354" s="116">
        <f>IF($AI354=P$1,1,0)</f>
        <v>0</v>
      </c>
      <c r="Q354" s="116">
        <f>IF($AI354=Q$1,1,0)</f>
        <v>1</v>
      </c>
      <c r="R354" s="116">
        <f>IF($AI354=R$1,1,0)</f>
        <v>0</v>
      </c>
      <c r="S354" s="116">
        <f>IF($AI354=S$1,1,0)</f>
        <v>0</v>
      </c>
      <c r="T354" s="39">
        <f>IF($AI354=T$1,1,0)</f>
        <v>0</v>
      </c>
      <c r="AG354" s="4">
        <v>52</v>
      </c>
      <c r="AH354" t="str">
        <f>IF(AU354="NORWAY","NOK",IF(AU354="FINLAND","EUR",IF(AU354="SWEDEN","SEK","DKK")))</f>
        <v>SEK</v>
      </c>
      <c r="AI354" t="s">
        <v>32</v>
      </c>
      <c r="AN354" t="str">
        <f>IF(D354&gt;=0,"1","0")</f>
        <v>0</v>
      </c>
      <c r="AO354" s="5">
        <f>IF(AX354&lt;&gt;"",G354/H354,"")</f>
        <v>5.5433481546894248</v>
      </c>
      <c r="AP354">
        <f>A354-1</f>
        <v>124</v>
      </c>
      <c r="AS354">
        <f>_xlfn.XLOOKUP(C354,'Company age'!$A$2:$A$15,'Company age'!$B$2:$B$15)</f>
        <v>10</v>
      </c>
      <c r="AU354" t="s">
        <v>80</v>
      </c>
      <c r="AW354" s="3">
        <f>BT354*(1+BV354)</f>
        <v>49.32352933872</v>
      </c>
      <c r="AX354">
        <v>3214</v>
      </c>
      <c r="BH354" s="4">
        <v>2.2058823109999999</v>
      </c>
      <c r="BI354" s="4">
        <v>-5.1470589640000002</v>
      </c>
      <c r="BJ354" s="4">
        <v>-6.9852943420000004</v>
      </c>
      <c r="BL354" t="s">
        <v>793</v>
      </c>
      <c r="BM354" t="s">
        <v>794</v>
      </c>
      <c r="BN354" t="s">
        <v>80</v>
      </c>
      <c r="BO354" t="s">
        <v>32</v>
      </c>
      <c r="BP354" t="s">
        <v>25</v>
      </c>
      <c r="BQ354" t="s">
        <v>795</v>
      </c>
      <c r="BR354" t="s">
        <v>27</v>
      </c>
      <c r="BS354" s="4">
        <v>579.79399999999998</v>
      </c>
      <c r="BT354" s="4">
        <v>52</v>
      </c>
      <c r="BU354" s="5">
        <f t="shared" si="10"/>
        <v>2.205882311E-2</v>
      </c>
      <c r="BV354" s="5">
        <f t="shared" si="10"/>
        <v>-5.1470589640000002E-2</v>
      </c>
      <c r="BW354" s="5">
        <f t="shared" si="10"/>
        <v>-6.9852943420000008E-2</v>
      </c>
      <c r="BX354" s="4"/>
      <c r="BY354" s="4"/>
      <c r="BZ354" s="4"/>
      <c r="CA354" s="4">
        <v>40.049999999999997</v>
      </c>
    </row>
    <row r="355" spans="1:79" x14ac:dyDescent="0.15">
      <c r="A355" s="107">
        <v>126</v>
      </c>
      <c r="B355" s="108">
        <v>42654</v>
      </c>
      <c r="C355" s="109">
        <v>2016</v>
      </c>
      <c r="D355" s="110">
        <f>_xlfn.XLOOKUP(AP355,'Sentiment index'!$E$2:$E$169,'Sentiment index'!$A$2:$A$169)</f>
        <v>-1.21271E-2</v>
      </c>
      <c r="E355" s="111">
        <v>11.395827305012698</v>
      </c>
      <c r="F355" s="112">
        <f>(AW355-BT355)/BT355</f>
        <v>-2.3809523580000023E-2</v>
      </c>
      <c r="G355" s="113">
        <v>8</v>
      </c>
      <c r="H355" s="111">
        <v>242.52</v>
      </c>
      <c r="I355" s="114">
        <f>IF(AH355="NOK",AG355, IF(AH355="EUR", _xlfn.XLOOKUP(C355,'Exchange rates'!$A$3:$A$16,'Exchange rates'!$B$3:$B$16)*AG355,IF(AH355="SEK", _xlfn.XLOOKUP(C355,'Exchange rates'!$A$3:$A$16,'Exchange rates'!$C$3:$C$16)*Dataset!AG355,_xlfn.XLOOKUP(Dataset!C355,'Exchange rates'!$A$3:$A$16,'Exchange rates'!$D$3:$D$16)*Dataset!AG355)))</f>
        <v>8.2540751999999991</v>
      </c>
      <c r="J355" s="115">
        <f t="shared" si="11"/>
        <v>-3.3009523580000019E-2</v>
      </c>
      <c r="K355" s="112">
        <f>IF(AU355="NORWAY",_xlfn.XLOOKUP(B355,'Oslo OBX Historical Data'!$A$2:$A$3477,'Oslo OBX Historical Data'!$G$2:$G$3477),IF(AU355="FINLAND",_xlfn.XLOOKUP(B355,'OMX Helsinki Historical Data'!$A$2:$A$3479,'OMX Helsinki Historical Data'!$G$2:$G$3479),IF(AU355="DENMARK",_xlfn.XLOOKUP(B355,'OMX Copenhagen All shares Histo'!$A$2:$A$3461,'OMX Copenhagen All shares Histo'!$G$2:$G$3461),_xlfn.XLOOKUP(Dataset!B355,'OMX Stockholm Historical Data'!$A$2:$A$3477,'OMX Stockholm Historical Data'!$G$2:$G$3477))))</f>
        <v>9.1999999999999998E-3</v>
      </c>
      <c r="L355" s="116">
        <v>1</v>
      </c>
      <c r="M355" s="116">
        <f>IF($AI355=M$1,1,0)</f>
        <v>0</v>
      </c>
      <c r="N355" s="116">
        <f>IF($AI355=N$1,1,0)</f>
        <v>0</v>
      </c>
      <c r="O355" s="116">
        <f>IF($AI355=O$1,1,0)</f>
        <v>0</v>
      </c>
      <c r="P355" s="116">
        <f>IF($AI355=P$1,1,0)</f>
        <v>0</v>
      </c>
      <c r="Q355" s="116">
        <f>IF($AI355=Q$1,1,0)</f>
        <v>1</v>
      </c>
      <c r="R355" s="116">
        <f>IF($AI355=R$1,1,0)</f>
        <v>0</v>
      </c>
      <c r="S355" s="116">
        <f>IF($AI355=S$1,1,0)</f>
        <v>0</v>
      </c>
      <c r="T355" s="39">
        <f>IF($AI355=T$1,1,0)</f>
        <v>0</v>
      </c>
      <c r="AG355" s="4">
        <v>8.4</v>
      </c>
      <c r="AH355" t="str">
        <f>IF(AU355="NORWAY","NOK",IF(AU355="FINLAND","EUR",IF(AU355="SWEDEN","SEK","DKK")))</f>
        <v>SEK</v>
      </c>
      <c r="AI355" t="s">
        <v>32</v>
      </c>
      <c r="AN355" t="str">
        <f>IF(D355&gt;=0,"1","0")</f>
        <v>0</v>
      </c>
      <c r="AO355" s="5">
        <f>IF(AX355&lt;&gt;"",G355/H355,"")</f>
        <v>3.2986970146792013E-2</v>
      </c>
      <c r="AP355">
        <f>A355-1</f>
        <v>125</v>
      </c>
      <c r="AS355">
        <f>_xlfn.XLOOKUP(C355,'Company age'!$A$2:$A$15,'Company age'!$B$2:$B$15)</f>
        <v>10</v>
      </c>
      <c r="AU355" t="s">
        <v>80</v>
      </c>
      <c r="AW355" s="3">
        <f>BT355*(1+BV355)</f>
        <v>8.2000000019280002</v>
      </c>
      <c r="AX355">
        <v>8</v>
      </c>
      <c r="BH355" s="4">
        <v>0.95238095519999999</v>
      </c>
      <c r="BI355" s="4">
        <v>-2.380952358</v>
      </c>
      <c r="BJ355" s="4">
        <v>-3.809523821</v>
      </c>
      <c r="BL355" t="s">
        <v>1064</v>
      </c>
      <c r="BM355" t="s">
        <v>1065</v>
      </c>
      <c r="BN355" t="s">
        <v>80</v>
      </c>
      <c r="BO355" t="s">
        <v>32</v>
      </c>
      <c r="BP355" t="s">
        <v>25</v>
      </c>
      <c r="BQ355" t="s">
        <v>1066</v>
      </c>
      <c r="BR355" t="s">
        <v>27</v>
      </c>
      <c r="BS355" s="4">
        <v>242.52</v>
      </c>
      <c r="BT355" s="4">
        <v>8.4</v>
      </c>
      <c r="BU355" s="5">
        <f t="shared" si="10"/>
        <v>9.5238095520000007E-3</v>
      </c>
      <c r="BV355" s="5">
        <f t="shared" si="10"/>
        <v>-2.3809523580000002E-2</v>
      </c>
      <c r="BW355" s="5">
        <f t="shared" si="10"/>
        <v>-3.809523821E-2</v>
      </c>
      <c r="BX355" s="4">
        <v>1.7</v>
      </c>
      <c r="BY355" s="4">
        <v>-42.857139590000003</v>
      </c>
      <c r="BZ355" s="4">
        <v>1.7</v>
      </c>
      <c r="CA355" s="4">
        <v>59.829099999999997</v>
      </c>
    </row>
    <row r="356" spans="1:79" x14ac:dyDescent="0.15">
      <c r="A356" s="107">
        <v>126</v>
      </c>
      <c r="B356" s="108">
        <v>42660</v>
      </c>
      <c r="C356" s="109">
        <v>2016</v>
      </c>
      <c r="D356" s="110">
        <f>_xlfn.XLOOKUP(AP356,'Sentiment index'!$E$2:$E$169,'Sentiment index'!$A$2:$A$169)</f>
        <v>-1.21271E-2</v>
      </c>
      <c r="E356" s="111">
        <v>10.961675510060401</v>
      </c>
      <c r="F356" s="112">
        <f>(AW356-BT356)/BT356</f>
        <v>0.42727272029999996</v>
      </c>
      <c r="G356" s="113">
        <v>579</v>
      </c>
      <c r="H356" s="111">
        <v>96.537899999999993</v>
      </c>
      <c r="I356" s="114">
        <f>IF(AH356="NOK",AG356, IF(AH356="EUR", _xlfn.XLOOKUP(C356,'Exchange rates'!$A$3:$A$16,'Exchange rates'!$B$3:$B$16)*AG356,IF(AH356="SEK", _xlfn.XLOOKUP(C356,'Exchange rates'!$A$3:$A$16,'Exchange rates'!$C$3:$C$16)*Dataset!AG356,_xlfn.XLOOKUP(Dataset!C356,'Exchange rates'!$A$3:$A$16,'Exchange rates'!$D$3:$D$16)*Dataset!AG356)))</f>
        <v>39.048210600000004</v>
      </c>
      <c r="J356" s="115">
        <f t="shared" si="11"/>
        <v>0.41767272029999997</v>
      </c>
      <c r="K356" s="112">
        <f>IF(AU356="NORWAY",_xlfn.XLOOKUP(B356,'Oslo OBX Historical Data'!$A$2:$A$3477,'Oslo OBX Historical Data'!$G$2:$G$3477),IF(AU356="FINLAND",_xlfn.XLOOKUP(B356,'OMX Helsinki Historical Data'!$A$2:$A$3479,'OMX Helsinki Historical Data'!$G$2:$G$3479),IF(AU356="DENMARK",_xlfn.XLOOKUP(B356,'OMX Copenhagen All shares Histo'!$A$2:$A$3461,'OMX Copenhagen All shares Histo'!$G$2:$G$3461),_xlfn.XLOOKUP(Dataset!B356,'OMX Stockholm Historical Data'!$A$2:$A$3477,'OMX Stockholm Historical Data'!$G$2:$G$3477))))</f>
        <v>9.5999999999999992E-3</v>
      </c>
      <c r="L356" s="116">
        <v>1</v>
      </c>
      <c r="M356" s="116">
        <f>IF($AI356=M$1,1,0)</f>
        <v>0</v>
      </c>
      <c r="N356" s="116">
        <f>IF($AI356=N$1,1,0)</f>
        <v>0</v>
      </c>
      <c r="O356" s="116">
        <f>IF($AI356=O$1,1,0)</f>
        <v>0</v>
      </c>
      <c r="P356" s="116">
        <f>IF($AI356=P$1,1,0)</f>
        <v>0</v>
      </c>
      <c r="Q356" s="116">
        <f>IF($AI356=Q$1,1,0)</f>
        <v>0</v>
      </c>
      <c r="R356" s="116">
        <f>IF($AI356=R$1,1,0)</f>
        <v>1</v>
      </c>
      <c r="S356" s="116">
        <f>IF($AI356=S$1,1,0)</f>
        <v>0</v>
      </c>
      <c r="T356" s="39">
        <f>IF($AI356=T$1,1,0)</f>
        <v>0</v>
      </c>
      <c r="AG356" s="4">
        <v>4.2</v>
      </c>
      <c r="AH356" t="str">
        <f>IF(AU356="NORWAY","NOK",IF(AU356="FINLAND","EUR",IF(AU356="SWEDEN","SEK","DKK")))</f>
        <v>EUR</v>
      </c>
      <c r="AI356" t="s">
        <v>152</v>
      </c>
      <c r="AN356" t="str">
        <f>IF(D356&gt;=0,"1","0")</f>
        <v>0</v>
      </c>
      <c r="AO356" s="5">
        <f>IF(AX356&lt;&gt;"",G356/H356,"")</f>
        <v>5.9976444484497806</v>
      </c>
      <c r="AP356">
        <f>A356-1</f>
        <v>125</v>
      </c>
      <c r="AS356">
        <f>_xlfn.XLOOKUP(C356,'Company age'!$A$2:$A$15,'Company age'!$B$2:$B$15)</f>
        <v>10</v>
      </c>
      <c r="AU356" t="s">
        <v>64</v>
      </c>
      <c r="AW356" s="3">
        <f>BT356*(1+BV356)</f>
        <v>5.9945454252600001</v>
      </c>
      <c r="AX356">
        <v>579</v>
      </c>
      <c r="BH356" s="4">
        <v>63.636363979999999</v>
      </c>
      <c r="BI356" s="4">
        <v>42.727272030000002</v>
      </c>
      <c r="BJ356" s="4">
        <v>35.909091949999997</v>
      </c>
      <c r="BL356" t="s">
        <v>1317</v>
      </c>
      <c r="BM356" t="s">
        <v>1318</v>
      </c>
      <c r="BN356" t="s">
        <v>64</v>
      </c>
      <c r="BO356" t="s">
        <v>152</v>
      </c>
      <c r="BP356" t="s">
        <v>25</v>
      </c>
      <c r="BQ356" t="s">
        <v>75</v>
      </c>
      <c r="BR356" t="s">
        <v>27</v>
      </c>
      <c r="BS356" s="4">
        <v>96.537899999999993</v>
      </c>
      <c r="BT356" s="4">
        <v>4.2</v>
      </c>
      <c r="BU356" s="5">
        <f t="shared" si="10"/>
        <v>0.63636363979999999</v>
      </c>
      <c r="BV356" s="5">
        <f t="shared" si="10"/>
        <v>0.42727272030000002</v>
      </c>
      <c r="BW356" s="5">
        <f t="shared" si="10"/>
        <v>0.35909091949999999</v>
      </c>
      <c r="BX356" s="4">
        <v>7.74</v>
      </c>
      <c r="BY356" s="4">
        <v>87.142868039999996</v>
      </c>
      <c r="BZ356" s="4">
        <v>7.78</v>
      </c>
      <c r="CA356" s="4">
        <v>10.9901</v>
      </c>
    </row>
    <row r="357" spans="1:79" x14ac:dyDescent="0.15">
      <c r="A357" s="107">
        <v>126</v>
      </c>
      <c r="B357" s="108">
        <v>42668</v>
      </c>
      <c r="C357" s="109">
        <v>2016</v>
      </c>
      <c r="D357" s="110">
        <f>_xlfn.XLOOKUP(AP357,'Sentiment index'!$E$2:$E$169,'Sentiment index'!$A$2:$A$169)</f>
        <v>-1.21271E-2</v>
      </c>
      <c r="E357" s="111">
        <v>10.356799066548168</v>
      </c>
      <c r="F357" s="112">
        <f>(AW357-BT357)/BT357</f>
        <v>0.8500000000000002</v>
      </c>
      <c r="G357" s="113">
        <v>6</v>
      </c>
      <c r="H357" s="111">
        <v>14.843299999999999</v>
      </c>
      <c r="I357" s="114">
        <f>IF(AH357="NOK",AG357, IF(AH357="EUR", _xlfn.XLOOKUP(C357,'Exchange rates'!$A$3:$A$16,'Exchange rates'!$B$3:$B$16)*AG357,IF(AH357="SEK", _xlfn.XLOOKUP(C357,'Exchange rates'!$A$3:$A$16,'Exchange rates'!$C$3:$C$16)*Dataset!AG357,_xlfn.XLOOKUP(Dataset!C357,'Exchange rates'!$A$3:$A$16,'Exchange rates'!$D$3:$D$16)*Dataset!AG357)))</f>
        <v>8.8436519999999987</v>
      </c>
      <c r="J357" s="115">
        <f t="shared" si="11"/>
        <v>0.85440000000000016</v>
      </c>
      <c r="K357" s="112">
        <f>IF(AU357="NORWAY",_xlfn.XLOOKUP(B357,'Oslo OBX Historical Data'!$A$2:$A$3477,'Oslo OBX Historical Data'!$G$2:$G$3477),IF(AU357="FINLAND",_xlfn.XLOOKUP(B357,'OMX Helsinki Historical Data'!$A$2:$A$3479,'OMX Helsinki Historical Data'!$G$2:$G$3479),IF(AU357="DENMARK",_xlfn.XLOOKUP(B357,'OMX Copenhagen All shares Histo'!$A$2:$A$3461,'OMX Copenhagen All shares Histo'!$G$2:$G$3461),_xlfn.XLOOKUP(Dataset!B357,'OMX Stockholm Historical Data'!$A$2:$A$3477,'OMX Stockholm Historical Data'!$G$2:$G$3477))))</f>
        <v>-4.4000000000000003E-3</v>
      </c>
      <c r="L357" s="116">
        <v>1</v>
      </c>
      <c r="M357" s="116">
        <f>IF($AI357=M$1,1,0)</f>
        <v>0</v>
      </c>
      <c r="N357" s="116">
        <f>IF($AI357=N$1,1,0)</f>
        <v>1</v>
      </c>
      <c r="O357" s="116">
        <f>IF($AI357=O$1,1,0)</f>
        <v>0</v>
      </c>
      <c r="P357" s="116">
        <f>IF($AI357=P$1,1,0)</f>
        <v>0</v>
      </c>
      <c r="Q357" s="116">
        <f>IF($AI357=Q$1,1,0)</f>
        <v>0</v>
      </c>
      <c r="R357" s="116">
        <f>IF($AI357=R$1,1,0)</f>
        <v>0</v>
      </c>
      <c r="S357" s="116">
        <f>IF($AI357=S$1,1,0)</f>
        <v>0</v>
      </c>
      <c r="T357" s="39">
        <f>IF($AI357=T$1,1,0)</f>
        <v>0</v>
      </c>
      <c r="AG357" s="4">
        <v>9</v>
      </c>
      <c r="AH357" t="str">
        <f>IF(AU357="NORWAY","NOK",IF(AU357="FINLAND","EUR",IF(AU357="SWEDEN","SEK","DKK")))</f>
        <v>SEK</v>
      </c>
      <c r="AI357" t="s">
        <v>96</v>
      </c>
      <c r="AN357" t="str">
        <f>IF(D357&gt;=0,"1","0")</f>
        <v>0</v>
      </c>
      <c r="AO357" s="5">
        <f>IF(AX357&lt;&gt;"",G357/H357,"")</f>
        <v>0.40422278064850808</v>
      </c>
      <c r="AP357">
        <f>A357-1</f>
        <v>125</v>
      </c>
      <c r="AS357">
        <f>_xlfn.XLOOKUP(C357,'Company age'!$A$2:$A$15,'Company age'!$B$2:$B$15)</f>
        <v>10</v>
      </c>
      <c r="AU357" t="s">
        <v>80</v>
      </c>
      <c r="AW357" s="3">
        <f>BT357*(1+BV357)</f>
        <v>16.650000000000002</v>
      </c>
      <c r="AX357">
        <v>6</v>
      </c>
      <c r="BH357" s="4">
        <v>76</v>
      </c>
      <c r="BI357" s="4">
        <v>85</v>
      </c>
      <c r="BJ357" s="4">
        <v>114</v>
      </c>
      <c r="BL357" t="s">
        <v>1845</v>
      </c>
      <c r="BM357" t="s">
        <v>1846</v>
      </c>
      <c r="BN357" t="s">
        <v>80</v>
      </c>
      <c r="BO357" t="s">
        <v>96</v>
      </c>
      <c r="BP357" t="s">
        <v>25</v>
      </c>
      <c r="BQ357" t="s">
        <v>54</v>
      </c>
      <c r="BR357" t="s">
        <v>27</v>
      </c>
      <c r="BS357" s="4">
        <v>14.843299999999999</v>
      </c>
      <c r="BT357" s="4">
        <v>9</v>
      </c>
      <c r="BU357" s="5">
        <f t="shared" si="10"/>
        <v>0.76</v>
      </c>
      <c r="BV357" s="5">
        <f t="shared" si="10"/>
        <v>0.85</v>
      </c>
      <c r="BW357" s="5">
        <f t="shared" si="10"/>
        <v>1.1399999999999999</v>
      </c>
      <c r="BX357" s="4">
        <v>11.95</v>
      </c>
      <c r="BY357" s="4">
        <v>70.917892460000004</v>
      </c>
      <c r="BZ357" s="4">
        <v>12.15</v>
      </c>
      <c r="CA357" s="4">
        <v>4.5716000000000001</v>
      </c>
    </row>
    <row r="358" spans="1:79" x14ac:dyDescent="0.15">
      <c r="A358" s="107">
        <v>126</v>
      </c>
      <c r="B358" s="108">
        <v>42671</v>
      </c>
      <c r="C358" s="109">
        <v>2016</v>
      </c>
      <c r="D358" s="110">
        <f>_xlfn.XLOOKUP(AP358,'Sentiment index'!$E$2:$E$169,'Sentiment index'!$A$2:$A$169)</f>
        <v>-1.21271E-2</v>
      </c>
      <c r="E358" s="111">
        <v>11.271078786300375</v>
      </c>
      <c r="F358" s="112">
        <f>(AW358-BT358)/BT358</f>
        <v>0.32692306519999997</v>
      </c>
      <c r="G358" s="113">
        <v>5724</v>
      </c>
      <c r="H358" s="111">
        <v>6459.29</v>
      </c>
      <c r="I358" s="114">
        <f>IF(AH358="NOK",AG358, IF(AH358="EUR", _xlfn.XLOOKUP(C358,'Exchange rates'!$A$3:$A$16,'Exchange rates'!$B$3:$B$16)*AG358,IF(AH358="SEK", _xlfn.XLOOKUP(C358,'Exchange rates'!$A$3:$A$16,'Exchange rates'!$C$3:$C$16)*Dataset!AG358,_xlfn.XLOOKUP(Dataset!C358,'Exchange rates'!$A$3:$A$16,'Exchange rates'!$D$3:$D$16)*Dataset!AG358)))</f>
        <v>45.200887999999999</v>
      </c>
      <c r="J358" s="115">
        <f t="shared" si="11"/>
        <v>0.32742306519999997</v>
      </c>
      <c r="K358" s="112">
        <f>IF(AU358="NORWAY",_xlfn.XLOOKUP(B358,'Oslo OBX Historical Data'!$A$2:$A$3477,'Oslo OBX Historical Data'!$G$2:$G$3477),IF(AU358="FINLAND",_xlfn.XLOOKUP(B358,'OMX Helsinki Historical Data'!$A$2:$A$3479,'OMX Helsinki Historical Data'!$G$2:$G$3479),IF(AU358="DENMARK",_xlfn.XLOOKUP(B358,'OMX Copenhagen All shares Histo'!$A$2:$A$3461,'OMX Copenhagen All shares Histo'!$G$2:$G$3461),_xlfn.XLOOKUP(Dataset!B358,'OMX Stockholm Historical Data'!$A$2:$A$3477,'OMX Stockholm Historical Data'!$G$2:$G$3477))))</f>
        <v>-5.0000000000000001E-4</v>
      </c>
      <c r="L358" s="116">
        <v>1</v>
      </c>
      <c r="M358" s="116">
        <f>IF($AI358=M$1,1,0)</f>
        <v>0</v>
      </c>
      <c r="N358" s="116">
        <f>IF($AI358=N$1,1,0)</f>
        <v>0</v>
      </c>
      <c r="O358" s="116">
        <f>IF($AI358=O$1,1,0)</f>
        <v>0</v>
      </c>
      <c r="P358" s="116">
        <f>IF($AI358=P$1,1,0)</f>
        <v>1</v>
      </c>
      <c r="Q358" s="116">
        <f>IF($AI358=Q$1,1,0)</f>
        <v>0</v>
      </c>
      <c r="R358" s="116">
        <f>IF($AI358=R$1,1,0)</f>
        <v>0</v>
      </c>
      <c r="S358" s="116">
        <f>IF($AI358=S$1,1,0)</f>
        <v>0</v>
      </c>
      <c r="T358" s="39">
        <f>IF($AI358=T$1,1,0)</f>
        <v>0</v>
      </c>
      <c r="AG358" s="4">
        <v>46</v>
      </c>
      <c r="AH358" t="str">
        <f>IF(AU358="NORWAY","NOK",IF(AU358="FINLAND","EUR",IF(AU358="SWEDEN","SEK","DKK")))</f>
        <v>SEK</v>
      </c>
      <c r="AI358" t="s">
        <v>38</v>
      </c>
      <c r="AN358" t="str">
        <f>IF(D358&gt;=0,"1","0")</f>
        <v>0</v>
      </c>
      <c r="AO358" s="5">
        <f>IF(AX358&lt;&gt;"",G358/H358,"")</f>
        <v>0.88616550735452349</v>
      </c>
      <c r="AP358">
        <f>A358-1</f>
        <v>125</v>
      </c>
      <c r="AS358">
        <f>_xlfn.XLOOKUP(C358,'Company age'!$A$2:$A$15,'Company age'!$B$2:$B$15)</f>
        <v>10</v>
      </c>
      <c r="AU358" t="s">
        <v>80</v>
      </c>
      <c r="AW358" s="3">
        <f>BT358*(1+BV358)</f>
        <v>61.038460999199998</v>
      </c>
      <c r="AX358">
        <v>5724</v>
      </c>
      <c r="BH358" s="4">
        <v>42.307693479999998</v>
      </c>
      <c r="BI358" s="4">
        <v>32.692306520000002</v>
      </c>
      <c r="BJ358" s="4">
        <v>30.769229889999998</v>
      </c>
      <c r="BL358" t="s">
        <v>100</v>
      </c>
      <c r="BM358" t="s">
        <v>101</v>
      </c>
      <c r="BN358" t="s">
        <v>80</v>
      </c>
      <c r="BO358" t="s">
        <v>38</v>
      </c>
      <c r="BP358" t="s">
        <v>25</v>
      </c>
      <c r="BQ358" t="s">
        <v>102</v>
      </c>
      <c r="BR358" t="s">
        <v>27</v>
      </c>
      <c r="BS358" s="4">
        <v>6459.29</v>
      </c>
      <c r="BT358" s="4">
        <v>46</v>
      </c>
      <c r="BU358" s="5">
        <f t="shared" si="10"/>
        <v>0.42307693479999997</v>
      </c>
      <c r="BV358" s="5">
        <f t="shared" si="10"/>
        <v>0.32692306520000003</v>
      </c>
      <c r="BW358" s="5">
        <f t="shared" si="10"/>
        <v>0.30769229889999999</v>
      </c>
      <c r="BX358" s="4"/>
      <c r="BY358" s="4"/>
      <c r="BZ358" s="4"/>
      <c r="CA358" s="4">
        <v>419.67500000000001</v>
      </c>
    </row>
    <row r="359" spans="1:79" x14ac:dyDescent="0.15">
      <c r="A359" s="107">
        <v>126</v>
      </c>
      <c r="B359" s="108">
        <v>42671</v>
      </c>
      <c r="C359" s="109">
        <v>2016</v>
      </c>
      <c r="D359" s="110">
        <f>_xlfn.XLOOKUP(AP359,'Sentiment index'!$E$2:$E$169,'Sentiment index'!$A$2:$A$169)</f>
        <v>-1.21271E-2</v>
      </c>
      <c r="E359" s="111">
        <v>8.0620061613232465</v>
      </c>
      <c r="F359" s="112">
        <f>(AW359-BT359)/BT359</f>
        <v>0</v>
      </c>
      <c r="G359" s="113">
        <v>1477.0358486613254</v>
      </c>
      <c r="H359" s="111">
        <v>185.16</v>
      </c>
      <c r="I359" s="114">
        <f>IF(AH359="NOK",AG359, IF(AH359="EUR", _xlfn.XLOOKUP(C359,'Exchange rates'!$A$3:$A$16,'Exchange rates'!$B$3:$B$16)*AG359,IF(AH359="SEK", _xlfn.XLOOKUP(C359,'Exchange rates'!$A$3:$A$16,'Exchange rates'!$C$3:$C$16)*Dataset!AG359,_xlfn.XLOOKUP(Dataset!C359,'Exchange rates'!$A$3:$A$16,'Exchange rates'!$D$3:$D$16)*Dataset!AG359)))</f>
        <v>78.61023999999999</v>
      </c>
      <c r="J359" s="115">
        <f t="shared" si="11"/>
        <v>5.0000000000000001E-4</v>
      </c>
      <c r="K359" s="112">
        <f>IF(AU359="NORWAY",_xlfn.XLOOKUP(B359,'Oslo OBX Historical Data'!$A$2:$A$3477,'Oslo OBX Historical Data'!$G$2:$G$3477),IF(AU359="FINLAND",_xlfn.XLOOKUP(B359,'OMX Helsinki Historical Data'!$A$2:$A$3479,'OMX Helsinki Historical Data'!$G$2:$G$3479),IF(AU359="DENMARK",_xlfn.XLOOKUP(B359,'OMX Copenhagen All shares Histo'!$A$2:$A$3461,'OMX Copenhagen All shares Histo'!$G$2:$G$3461),_xlfn.XLOOKUP(Dataset!B359,'OMX Stockholm Historical Data'!$A$2:$A$3477,'OMX Stockholm Historical Data'!$G$2:$G$3477))))</f>
        <v>-5.0000000000000001E-4</v>
      </c>
      <c r="L359" s="116">
        <v>1</v>
      </c>
      <c r="M359" s="116">
        <f>IF($AI359=M$1,1,0)</f>
        <v>0</v>
      </c>
      <c r="N359" s="116">
        <f>IF($AI359=N$1,1,0)</f>
        <v>0</v>
      </c>
      <c r="O359" s="116">
        <f>IF($AI359=O$1,1,0)</f>
        <v>1</v>
      </c>
      <c r="P359" s="116">
        <f>IF($AI359=P$1,1,0)</f>
        <v>0</v>
      </c>
      <c r="Q359" s="116">
        <f>IF($AI359=Q$1,1,0)</f>
        <v>0</v>
      </c>
      <c r="R359" s="116">
        <f>IF($AI359=R$1,1,0)</f>
        <v>0</v>
      </c>
      <c r="S359" s="116">
        <f>IF($AI359=S$1,1,0)</f>
        <v>0</v>
      </c>
      <c r="T359" s="39">
        <f>IF($AI359=T$1,1,0)</f>
        <v>0</v>
      </c>
      <c r="AG359" s="4">
        <v>80</v>
      </c>
      <c r="AH359" t="str">
        <f>IF(AU359="NORWAY","NOK",IF(AU359="FINLAND","EUR",IF(AU359="SWEDEN","SEK","DKK")))</f>
        <v>SEK</v>
      </c>
      <c r="AI359" t="s">
        <v>45</v>
      </c>
      <c r="AN359" t="str">
        <f>IF(D359&gt;=0,"1","0")</f>
        <v>0</v>
      </c>
      <c r="AO359" s="5" t="str">
        <f>IF(AX359&lt;&gt;"",G359/H359,"")</f>
        <v/>
      </c>
      <c r="AP359">
        <f>A359-1</f>
        <v>125</v>
      </c>
      <c r="AS359">
        <f>_xlfn.XLOOKUP(C359,'Company age'!$A$2:$A$15,'Company age'!$B$2:$B$15)</f>
        <v>10</v>
      </c>
      <c r="AU359" t="s">
        <v>80</v>
      </c>
      <c r="AW359" s="3">
        <f>BT359*(1+BV359)</f>
        <v>80</v>
      </c>
      <c r="BH359" s="4">
        <v>4.3478260039999999</v>
      </c>
      <c r="BI359" s="4">
        <v>0</v>
      </c>
      <c r="BJ359" s="4">
        <v>3.2173912530000002</v>
      </c>
      <c r="BL359" t="s">
        <v>1150</v>
      </c>
      <c r="BM359" t="s">
        <v>1151</v>
      </c>
      <c r="BN359" t="s">
        <v>80</v>
      </c>
      <c r="BO359" t="s">
        <v>45</v>
      </c>
      <c r="BP359" t="s">
        <v>25</v>
      </c>
      <c r="BQ359" t="s">
        <v>97</v>
      </c>
      <c r="BR359" t="s">
        <v>27</v>
      </c>
      <c r="BS359" s="4">
        <v>185.16</v>
      </c>
      <c r="BT359" s="4">
        <v>80</v>
      </c>
      <c r="BU359" s="5">
        <f t="shared" si="10"/>
        <v>4.3478260040000001E-2</v>
      </c>
      <c r="BV359" s="5">
        <f t="shared" si="10"/>
        <v>0</v>
      </c>
      <c r="BW359" s="5">
        <f t="shared" si="10"/>
        <v>3.2173912530000001E-2</v>
      </c>
      <c r="BX359" s="4"/>
      <c r="BY359" s="4"/>
      <c r="BZ359" s="4"/>
      <c r="CA359" s="4">
        <v>9.9924999999999997</v>
      </c>
    </row>
    <row r="360" spans="1:79" x14ac:dyDescent="0.15">
      <c r="A360" s="107">
        <v>127</v>
      </c>
      <c r="B360" s="108">
        <v>42684</v>
      </c>
      <c r="C360" s="109">
        <v>2016</v>
      </c>
      <c r="D360" s="110">
        <f>_xlfn.XLOOKUP(AP360,'Sentiment index'!$E$2:$E$169,'Sentiment index'!$A$2:$A$169)</f>
        <v>3.6516399999999997E-2</v>
      </c>
      <c r="E360" s="111">
        <v>11.167214195099401</v>
      </c>
      <c r="F360" s="112">
        <f>(AW360-BT360)/BT360</f>
        <v>0.10000000000000016</v>
      </c>
      <c r="G360" s="113">
        <v>79</v>
      </c>
      <c r="H360" s="111">
        <v>32.7273</v>
      </c>
      <c r="I360" s="114">
        <f>IF(AH360="NOK",AG360, IF(AH360="EUR", _xlfn.XLOOKUP(C360,'Exchange rates'!$A$3:$A$16,'Exchange rates'!$B$3:$B$16)*AG360,IF(AH360="SEK", _xlfn.XLOOKUP(C360,'Exchange rates'!$A$3:$A$16,'Exchange rates'!$C$3:$C$16)*Dataset!AG360,_xlfn.XLOOKUP(Dataset!C360,'Exchange rates'!$A$3:$A$16,'Exchange rates'!$D$3:$D$16)*Dataset!AG360)))</f>
        <v>28.821298300000002</v>
      </c>
      <c r="J360" s="115">
        <f t="shared" si="11"/>
        <v>8.3400000000000155E-2</v>
      </c>
      <c r="K360" s="112">
        <f>IF(AU360="NORWAY",_xlfn.XLOOKUP(B360,'Oslo OBX Historical Data'!$A$2:$A$3477,'Oslo OBX Historical Data'!$G$2:$G$3477),IF(AU360="FINLAND",_xlfn.XLOOKUP(B360,'OMX Helsinki Historical Data'!$A$2:$A$3479,'OMX Helsinki Historical Data'!$G$2:$G$3479),IF(AU360="DENMARK",_xlfn.XLOOKUP(B360,'OMX Copenhagen All shares Histo'!$A$2:$A$3461,'OMX Copenhagen All shares Histo'!$G$2:$G$3461),_xlfn.XLOOKUP(Dataset!B360,'OMX Stockholm Historical Data'!$A$2:$A$3477,'OMX Stockholm Historical Data'!$G$2:$G$3477))))</f>
        <v>1.66E-2</v>
      </c>
      <c r="L360" s="116">
        <v>1</v>
      </c>
      <c r="M360" s="116">
        <f>IF($AI360=M$1,1,0)</f>
        <v>0</v>
      </c>
      <c r="N360" s="116">
        <f>IF($AI360=N$1,1,0)</f>
        <v>0</v>
      </c>
      <c r="O360" s="116">
        <f>IF($AI360=O$1,1,0)</f>
        <v>0</v>
      </c>
      <c r="P360" s="116">
        <f>IF($AI360=P$1,1,0)</f>
        <v>0</v>
      </c>
      <c r="Q360" s="116">
        <f>IF($AI360=Q$1,1,0)</f>
        <v>0</v>
      </c>
      <c r="R360" s="116">
        <f>IF($AI360=R$1,1,0)</f>
        <v>0</v>
      </c>
      <c r="S360" s="116">
        <f>IF($AI360=S$1,1,0)</f>
        <v>1</v>
      </c>
      <c r="T360" s="39">
        <f>IF($AI360=T$1,1,0)</f>
        <v>0</v>
      </c>
      <c r="AG360" s="4">
        <v>3.1</v>
      </c>
      <c r="AH360" t="str">
        <f>IF(AU360="NORWAY","NOK",IF(AU360="FINLAND","EUR",IF(AU360="SWEDEN","SEK","DKK")))</f>
        <v>EUR</v>
      </c>
      <c r="AI360" t="s">
        <v>81</v>
      </c>
      <c r="AN360" t="str">
        <f>IF(D360&gt;=0,"1","0")</f>
        <v>1</v>
      </c>
      <c r="AO360" s="5">
        <f>IF(AX360&lt;&gt;"",G360/H360,"")</f>
        <v>2.4138868773164912</v>
      </c>
      <c r="AP360">
        <f>A360-1</f>
        <v>126</v>
      </c>
      <c r="AS360">
        <f>_xlfn.XLOOKUP(C360,'Company age'!$A$2:$A$15,'Company age'!$B$2:$B$15)</f>
        <v>10</v>
      </c>
      <c r="AU360" t="s">
        <v>64</v>
      </c>
      <c r="AW360" s="3">
        <f>BT360*(1+BV360)</f>
        <v>3.4100000000000006</v>
      </c>
      <c r="AX360">
        <v>79</v>
      </c>
      <c r="BH360" s="4">
        <v>9.1304349899999995</v>
      </c>
      <c r="BI360" s="4">
        <v>10</v>
      </c>
      <c r="BJ360" s="4">
        <v>8.6956520079999997</v>
      </c>
      <c r="BL360" t="s">
        <v>1599</v>
      </c>
      <c r="BM360" t="s">
        <v>1600</v>
      </c>
      <c r="BN360" t="s">
        <v>64</v>
      </c>
      <c r="BO360" t="s">
        <v>81</v>
      </c>
      <c r="BP360" t="s">
        <v>25</v>
      </c>
      <c r="BQ360" t="s">
        <v>700</v>
      </c>
      <c r="BR360" t="s">
        <v>27</v>
      </c>
      <c r="BS360" s="4">
        <v>32.7273</v>
      </c>
      <c r="BT360" s="4">
        <v>3.1</v>
      </c>
      <c r="BU360" s="5">
        <f t="shared" si="10"/>
        <v>9.1304349899999998E-2</v>
      </c>
      <c r="BV360" s="5">
        <f t="shared" si="10"/>
        <v>0.1</v>
      </c>
      <c r="BW360" s="5">
        <f t="shared" si="10"/>
        <v>8.6956520080000002E-2</v>
      </c>
      <c r="BX360" s="4">
        <v>4.79</v>
      </c>
      <c r="BY360" s="4">
        <v>61.290328979999998</v>
      </c>
      <c r="BZ360" s="4">
        <v>4.79</v>
      </c>
      <c r="CA360" s="4">
        <v>4.3499999999999996</v>
      </c>
    </row>
    <row r="361" spans="1:79" x14ac:dyDescent="0.15">
      <c r="A361" s="107">
        <v>127</v>
      </c>
      <c r="B361" s="108">
        <v>42685</v>
      </c>
      <c r="C361" s="109">
        <v>2016</v>
      </c>
      <c r="D361" s="110">
        <f>_xlfn.XLOOKUP(AP361,'Sentiment index'!$E$2:$E$169,'Sentiment index'!$A$2:$A$169)</f>
        <v>3.6516399999999997E-2</v>
      </c>
      <c r="E361" s="111">
        <v>9.5656469449878472</v>
      </c>
      <c r="F361" s="112">
        <f>(AW361-BT361)/BT361</f>
        <v>0</v>
      </c>
      <c r="G361" s="113">
        <v>23</v>
      </c>
      <c r="H361" s="111">
        <v>56.234499999999997</v>
      </c>
      <c r="I361" s="114">
        <f>IF(AH361="NOK",AG361, IF(AH361="EUR", _xlfn.XLOOKUP(C361,'Exchange rates'!$A$3:$A$16,'Exchange rates'!$B$3:$B$16)*AG361,IF(AH361="SEK", _xlfn.XLOOKUP(C361,'Exchange rates'!$A$3:$A$16,'Exchange rates'!$C$3:$C$16)*Dataset!AG361,_xlfn.XLOOKUP(Dataset!C361,'Exchange rates'!$A$3:$A$16,'Exchange rates'!$D$3:$D$16)*Dataset!AG361)))</f>
        <v>14.739419999999999</v>
      </c>
      <c r="J361" s="115">
        <f t="shared" si="11"/>
        <v>-1.1000000000000001E-3</v>
      </c>
      <c r="K361" s="112">
        <f>IF(AU361="NORWAY",_xlfn.XLOOKUP(B361,'Oslo OBX Historical Data'!$A$2:$A$3477,'Oslo OBX Historical Data'!$G$2:$G$3477),IF(AU361="FINLAND",_xlfn.XLOOKUP(B361,'OMX Helsinki Historical Data'!$A$2:$A$3479,'OMX Helsinki Historical Data'!$G$2:$G$3479),IF(AU361="DENMARK",_xlfn.XLOOKUP(B361,'OMX Copenhagen All shares Histo'!$A$2:$A$3461,'OMX Copenhagen All shares Histo'!$G$2:$G$3461),_xlfn.XLOOKUP(Dataset!B361,'OMX Stockholm Historical Data'!$A$2:$A$3477,'OMX Stockholm Historical Data'!$G$2:$G$3477))))</f>
        <v>1.1000000000000001E-3</v>
      </c>
      <c r="L361" s="116">
        <v>1</v>
      </c>
      <c r="M361" s="116">
        <f>IF($AI361=M$1,1,0)</f>
        <v>0</v>
      </c>
      <c r="N361" s="116">
        <f>IF($AI361=N$1,1,0)</f>
        <v>0</v>
      </c>
      <c r="O361" s="116">
        <f>IF($AI361=O$1,1,0)</f>
        <v>0</v>
      </c>
      <c r="P361" s="116">
        <f>IF($AI361=P$1,1,0)</f>
        <v>0</v>
      </c>
      <c r="Q361" s="116">
        <f>IF($AI361=Q$1,1,0)</f>
        <v>0</v>
      </c>
      <c r="R361" s="116">
        <f>IF($AI361=R$1,1,0)</f>
        <v>1</v>
      </c>
      <c r="S361" s="116">
        <f>IF($AI361=S$1,1,0)</f>
        <v>0</v>
      </c>
      <c r="T361" s="39">
        <f>IF($AI361=T$1,1,0)</f>
        <v>0</v>
      </c>
      <c r="AG361" s="4">
        <v>15</v>
      </c>
      <c r="AH361" t="str">
        <f>IF(AU361="NORWAY","NOK",IF(AU361="FINLAND","EUR",IF(AU361="SWEDEN","SEK","DKK")))</f>
        <v>SEK</v>
      </c>
      <c r="AI361" t="s">
        <v>152</v>
      </c>
      <c r="AN361" t="str">
        <f>IF(D361&gt;=0,"1","0")</f>
        <v>1</v>
      </c>
      <c r="AO361" s="5">
        <f>IF(AX361&lt;&gt;"",G361/H361,"")</f>
        <v>0.40900159154967147</v>
      </c>
      <c r="AP361">
        <f>A361-1</f>
        <v>126</v>
      </c>
      <c r="AS361">
        <f>_xlfn.XLOOKUP(C361,'Company age'!$A$2:$A$15,'Company age'!$B$2:$B$15)</f>
        <v>10</v>
      </c>
      <c r="AU361" t="s">
        <v>80</v>
      </c>
      <c r="AW361" s="3">
        <f>BT361*(1+BV361)</f>
        <v>15</v>
      </c>
      <c r="AX361">
        <v>23</v>
      </c>
      <c r="BH361" s="4">
        <v>0</v>
      </c>
      <c r="BI361" s="4">
        <v>0</v>
      </c>
      <c r="BJ361" s="4">
        <v>-5</v>
      </c>
      <c r="BL361" t="s">
        <v>1458</v>
      </c>
      <c r="BM361" t="s">
        <v>1459</v>
      </c>
      <c r="BN361" t="s">
        <v>80</v>
      </c>
      <c r="BO361" t="s">
        <v>152</v>
      </c>
      <c r="BP361" t="s">
        <v>25</v>
      </c>
      <c r="BQ361" t="s">
        <v>54</v>
      </c>
      <c r="BR361" t="s">
        <v>27</v>
      </c>
      <c r="BS361" s="4">
        <v>56.234499999999997</v>
      </c>
      <c r="BT361" s="4">
        <v>15</v>
      </c>
      <c r="BU361" s="5">
        <f t="shared" si="10"/>
        <v>0</v>
      </c>
      <c r="BV361" s="5">
        <f t="shared" si="10"/>
        <v>0</v>
      </c>
      <c r="BW361" s="5">
        <f t="shared" si="10"/>
        <v>-0.05</v>
      </c>
      <c r="BX361" s="4">
        <v>25</v>
      </c>
      <c r="BY361" s="4">
        <v>130.83453370000001</v>
      </c>
      <c r="BZ361" s="4">
        <v>24.85</v>
      </c>
      <c r="CA361" s="4">
        <v>15.053100000000001</v>
      </c>
    </row>
    <row r="362" spans="1:79" x14ac:dyDescent="0.15">
      <c r="A362" s="107">
        <v>127</v>
      </c>
      <c r="B362" s="108">
        <v>42697</v>
      </c>
      <c r="C362" s="109">
        <v>2016</v>
      </c>
      <c r="D362" s="110">
        <f>_xlfn.XLOOKUP(AP362,'Sentiment index'!$E$2:$E$169,'Sentiment index'!$A$2:$A$169)</f>
        <v>3.6516399999999997E-2</v>
      </c>
      <c r="E362" s="111">
        <v>11.675864127590026</v>
      </c>
      <c r="F362" s="112">
        <f>(AW362-BT362)/BT362</f>
        <v>-5.2631580829999901E-3</v>
      </c>
      <c r="G362" s="113">
        <v>44</v>
      </c>
      <c r="H362" s="111">
        <v>425.42899999999997</v>
      </c>
      <c r="I362" s="114">
        <f>IF(AH362="NOK",AG362, IF(AH362="EUR", _xlfn.XLOOKUP(C362,'Exchange rates'!$A$3:$A$16,'Exchange rates'!$B$3:$B$16)*AG362,IF(AH362="SEK", _xlfn.XLOOKUP(C362,'Exchange rates'!$A$3:$A$16,'Exchange rates'!$C$3:$C$16)*Dataset!AG362,_xlfn.XLOOKUP(Dataset!C362,'Exchange rates'!$A$3:$A$16,'Exchange rates'!$D$3:$D$16)*Dataset!AG362)))</f>
        <v>31.935409999999997</v>
      </c>
      <c r="J362" s="115">
        <f t="shared" si="11"/>
        <v>-8.6631580829999895E-3</v>
      </c>
      <c r="K362" s="112">
        <f>IF(AU362="NORWAY",_xlfn.XLOOKUP(B362,'Oslo OBX Historical Data'!$A$2:$A$3477,'Oslo OBX Historical Data'!$G$2:$G$3477),IF(AU362="FINLAND",_xlfn.XLOOKUP(B362,'OMX Helsinki Historical Data'!$A$2:$A$3479,'OMX Helsinki Historical Data'!$G$2:$G$3479),IF(AU362="DENMARK",_xlfn.XLOOKUP(B362,'OMX Copenhagen All shares Histo'!$A$2:$A$3461,'OMX Copenhagen All shares Histo'!$G$2:$G$3461),_xlfn.XLOOKUP(Dataset!B362,'OMX Stockholm Historical Data'!$A$2:$A$3477,'OMX Stockholm Historical Data'!$G$2:$G$3477))))</f>
        <v>3.3999999999999998E-3</v>
      </c>
      <c r="L362" s="116">
        <v>1</v>
      </c>
      <c r="M362" s="116">
        <f>IF($AI362=M$1,1,0)</f>
        <v>0</v>
      </c>
      <c r="N362" s="116">
        <f>IF($AI362=N$1,1,0)</f>
        <v>0</v>
      </c>
      <c r="O362" s="116">
        <f>IF($AI362=O$1,1,0)</f>
        <v>0</v>
      </c>
      <c r="P362" s="116">
        <f>IF($AI362=P$1,1,0)</f>
        <v>0</v>
      </c>
      <c r="Q362" s="116">
        <f>IF($AI362=Q$1,1,0)</f>
        <v>1</v>
      </c>
      <c r="R362" s="116">
        <f>IF($AI362=R$1,1,0)</f>
        <v>0</v>
      </c>
      <c r="S362" s="116">
        <f>IF($AI362=S$1,1,0)</f>
        <v>0</v>
      </c>
      <c r="T362" s="39">
        <f>IF($AI362=T$1,1,0)</f>
        <v>0</v>
      </c>
      <c r="AG362" s="4">
        <v>32.5</v>
      </c>
      <c r="AH362" t="str">
        <f>IF(AU362="NORWAY","NOK",IF(AU362="FINLAND","EUR",IF(AU362="SWEDEN","SEK","DKK")))</f>
        <v>SEK</v>
      </c>
      <c r="AI362" t="s">
        <v>32</v>
      </c>
      <c r="AN362" t="str">
        <f>IF(D362&gt;=0,"1","0")</f>
        <v>1</v>
      </c>
      <c r="AO362" s="5">
        <f>IF(AX362&lt;&gt;"",G362/H362,"")</f>
        <v>0.10342501333947617</v>
      </c>
      <c r="AP362">
        <f>A362-1</f>
        <v>126</v>
      </c>
      <c r="AS362">
        <f>_xlfn.XLOOKUP(C362,'Company age'!$A$2:$A$15,'Company age'!$B$2:$B$15)</f>
        <v>10</v>
      </c>
      <c r="AU362" t="s">
        <v>80</v>
      </c>
      <c r="AW362" s="3">
        <f>BT362*(1+BV362)</f>
        <v>32.3289473623025</v>
      </c>
      <c r="AX362">
        <v>44</v>
      </c>
      <c r="BH362" s="4">
        <v>0</v>
      </c>
      <c r="BI362" s="4">
        <v>-0.52631580830000002</v>
      </c>
      <c r="BJ362" s="4">
        <v>-2.6315789220000001</v>
      </c>
      <c r="BL362" t="s">
        <v>903</v>
      </c>
      <c r="BM362" t="s">
        <v>904</v>
      </c>
      <c r="BN362" t="s">
        <v>80</v>
      </c>
      <c r="BO362" t="s">
        <v>32</v>
      </c>
      <c r="BP362" t="s">
        <v>25</v>
      </c>
      <c r="BQ362" t="s">
        <v>742</v>
      </c>
      <c r="BR362" t="s">
        <v>27</v>
      </c>
      <c r="BS362" s="4">
        <v>425.42899999999997</v>
      </c>
      <c r="BT362" s="4">
        <v>32.5</v>
      </c>
      <c r="BU362" s="5">
        <f t="shared" si="10"/>
        <v>0</v>
      </c>
      <c r="BV362" s="5">
        <f t="shared" si="10"/>
        <v>-5.2631580830000005E-3</v>
      </c>
      <c r="BW362" s="5">
        <f t="shared" si="10"/>
        <v>-2.631578922E-2</v>
      </c>
      <c r="BX362" s="4">
        <v>2.42</v>
      </c>
      <c r="BY362" s="4">
        <v>-92.191055300000002</v>
      </c>
      <c r="BZ362" s="4">
        <v>2.415</v>
      </c>
      <c r="CA362" s="4">
        <v>70.013599999999997</v>
      </c>
    </row>
    <row r="363" spans="1:79" x14ac:dyDescent="0.15">
      <c r="A363" s="107">
        <v>127</v>
      </c>
      <c r="B363" s="108">
        <v>42698</v>
      </c>
      <c r="C363" s="109">
        <v>2016</v>
      </c>
      <c r="D363" s="110">
        <f>_xlfn.XLOOKUP(AP363,'Sentiment index'!$E$2:$E$169,'Sentiment index'!$A$2:$A$169)</f>
        <v>3.6516399999999997E-2</v>
      </c>
      <c r="E363" s="111">
        <v>12.158478868030095</v>
      </c>
      <c r="F363" s="112">
        <f>(AW363-BT363)/BT363</f>
        <v>0.24074073790000006</v>
      </c>
      <c r="G363" s="113">
        <v>1100</v>
      </c>
      <c r="H363" s="111">
        <v>583.16899999999998</v>
      </c>
      <c r="I363" s="114">
        <f>IF(AH363="NOK",AG363, IF(AH363="EUR", _xlfn.XLOOKUP(C363,'Exchange rates'!$A$3:$A$16,'Exchange rates'!$B$3:$B$16)*AG363,IF(AH363="SEK", _xlfn.XLOOKUP(C363,'Exchange rates'!$A$3:$A$16,'Exchange rates'!$C$3:$C$16)*Dataset!AG363,_xlfn.XLOOKUP(Dataset!C363,'Exchange rates'!$A$3:$A$16,'Exchange rates'!$D$3:$D$16)*Dataset!AG363)))</f>
        <v>108.08908</v>
      </c>
      <c r="J363" s="115">
        <f t="shared" si="11"/>
        <v>0.24164073790000007</v>
      </c>
      <c r="K363" s="112">
        <f>IF(AU363="NORWAY",_xlfn.XLOOKUP(B363,'Oslo OBX Historical Data'!$A$2:$A$3477,'Oslo OBX Historical Data'!$G$2:$G$3477),IF(AU363="FINLAND",_xlfn.XLOOKUP(B363,'OMX Helsinki Historical Data'!$A$2:$A$3479,'OMX Helsinki Historical Data'!$G$2:$G$3479),IF(AU363="DENMARK",_xlfn.XLOOKUP(B363,'OMX Copenhagen All shares Histo'!$A$2:$A$3461,'OMX Copenhagen All shares Histo'!$G$2:$G$3461),_xlfn.XLOOKUP(Dataset!B363,'OMX Stockholm Historical Data'!$A$2:$A$3477,'OMX Stockholm Historical Data'!$G$2:$G$3477))))</f>
        <v>-8.9999999999999998E-4</v>
      </c>
      <c r="L363" s="116">
        <v>1</v>
      </c>
      <c r="M363" s="116">
        <f>IF($AI363=M$1,1,0)</f>
        <v>0</v>
      </c>
      <c r="N363" s="116">
        <f>IF($AI363=N$1,1,0)</f>
        <v>1</v>
      </c>
      <c r="O363" s="116">
        <f>IF($AI363=O$1,1,0)</f>
        <v>0</v>
      </c>
      <c r="P363" s="116">
        <f>IF($AI363=P$1,1,0)</f>
        <v>0</v>
      </c>
      <c r="Q363" s="116">
        <f>IF($AI363=Q$1,1,0)</f>
        <v>0</v>
      </c>
      <c r="R363" s="116">
        <f>IF($AI363=R$1,1,0)</f>
        <v>0</v>
      </c>
      <c r="S363" s="116">
        <f>IF($AI363=S$1,1,0)</f>
        <v>0</v>
      </c>
      <c r="T363" s="39">
        <f>IF($AI363=T$1,1,0)</f>
        <v>0</v>
      </c>
      <c r="AG363" s="4">
        <v>110</v>
      </c>
      <c r="AH363" t="str">
        <f>IF(AU363="NORWAY","NOK",IF(AU363="FINLAND","EUR",IF(AU363="SWEDEN","SEK","DKK")))</f>
        <v>SEK</v>
      </c>
      <c r="AI363" t="s">
        <v>96</v>
      </c>
      <c r="AN363" t="str">
        <f>IF(D363&gt;=0,"1","0")</f>
        <v>1</v>
      </c>
      <c r="AO363" s="5">
        <f>IF(AX363&lt;&gt;"",G363/H363,"")</f>
        <v>1.8862456680653465</v>
      </c>
      <c r="AP363">
        <f>A363-1</f>
        <v>126</v>
      </c>
      <c r="AS363">
        <f>_xlfn.XLOOKUP(C363,'Company age'!$A$2:$A$15,'Company age'!$B$2:$B$15)</f>
        <v>10</v>
      </c>
      <c r="AU363" t="s">
        <v>80</v>
      </c>
      <c r="AW363" s="3">
        <f>BT363*(1+BV363)</f>
        <v>136.48148116900001</v>
      </c>
      <c r="AX363">
        <v>1100</v>
      </c>
      <c r="BH363" s="4">
        <v>12.222222329999999</v>
      </c>
      <c r="BI363" s="4">
        <v>24.07407379</v>
      </c>
      <c r="BJ363" s="4">
        <v>23.333333970000002</v>
      </c>
      <c r="BL363" t="s">
        <v>781</v>
      </c>
      <c r="BM363" t="s">
        <v>782</v>
      </c>
      <c r="BN363" t="s">
        <v>80</v>
      </c>
      <c r="BO363" t="s">
        <v>96</v>
      </c>
      <c r="BP363" t="s">
        <v>25</v>
      </c>
      <c r="BQ363" t="s">
        <v>700</v>
      </c>
      <c r="BR363" t="s">
        <v>27</v>
      </c>
      <c r="BS363" s="4">
        <v>583.16899999999998</v>
      </c>
      <c r="BT363" s="4">
        <v>110</v>
      </c>
      <c r="BU363" s="5">
        <f t="shared" si="10"/>
        <v>0.12222222329999999</v>
      </c>
      <c r="BV363" s="5">
        <f t="shared" si="10"/>
        <v>0.2407407379</v>
      </c>
      <c r="BW363" s="5">
        <f t="shared" si="10"/>
        <v>0.23333333970000003</v>
      </c>
      <c r="BX363" s="4">
        <v>53</v>
      </c>
      <c r="BY363" s="4">
        <v>-49.794887539999998</v>
      </c>
      <c r="BZ363" s="4">
        <v>53</v>
      </c>
      <c r="CA363" s="4">
        <v>22.93</v>
      </c>
    </row>
    <row r="364" spans="1:79" x14ac:dyDescent="0.15">
      <c r="A364" s="107">
        <v>127</v>
      </c>
      <c r="B364" s="108">
        <v>42702</v>
      </c>
      <c r="C364" s="109">
        <v>2016</v>
      </c>
      <c r="D364" s="110">
        <f>_xlfn.XLOOKUP(AP364,'Sentiment index'!$E$2:$E$169,'Sentiment index'!$A$2:$A$169)</f>
        <v>3.6516399999999997E-2</v>
      </c>
      <c r="E364" s="111">
        <v>12.489082571451178</v>
      </c>
      <c r="F364" s="112">
        <f>(AW364-BT364)/BT364</f>
        <v>2.1739130020000053E-2</v>
      </c>
      <c r="G364" s="113">
        <v>46</v>
      </c>
      <c r="H364" s="111">
        <v>21.853200000000001</v>
      </c>
      <c r="I364" s="114">
        <f>IF(AH364="NOK",AG364, IF(AH364="EUR", _xlfn.XLOOKUP(C364,'Exchange rates'!$A$3:$A$16,'Exchange rates'!$B$3:$B$16)*AG364,IF(AH364="SEK", _xlfn.XLOOKUP(C364,'Exchange rates'!$A$3:$A$16,'Exchange rates'!$C$3:$C$16)*Dataset!AG364,_xlfn.XLOOKUP(Dataset!C364,'Exchange rates'!$A$3:$A$16,'Exchange rates'!$D$3:$D$16)*Dataset!AG364)))</f>
        <v>3.9305119999999998</v>
      </c>
      <c r="J364" s="115">
        <f t="shared" si="11"/>
        <v>1.7939130020000051E-2</v>
      </c>
      <c r="K364" s="112">
        <f>IF(AU364="NORWAY",_xlfn.XLOOKUP(B364,'Oslo OBX Historical Data'!$A$2:$A$3477,'Oslo OBX Historical Data'!$G$2:$G$3477),IF(AU364="FINLAND",_xlfn.XLOOKUP(B364,'OMX Helsinki Historical Data'!$A$2:$A$3479,'OMX Helsinki Historical Data'!$G$2:$G$3479),IF(AU364="DENMARK",_xlfn.XLOOKUP(B364,'OMX Copenhagen All shares Histo'!$A$2:$A$3461,'OMX Copenhagen All shares Histo'!$G$2:$G$3461),_xlfn.XLOOKUP(Dataset!B364,'OMX Stockholm Historical Data'!$A$2:$A$3477,'OMX Stockholm Historical Data'!$G$2:$G$3477))))</f>
        <v>3.8E-3</v>
      </c>
      <c r="L364" s="116">
        <v>1</v>
      </c>
      <c r="M364" s="116">
        <f>IF($AI364=M$1,1,0)</f>
        <v>1</v>
      </c>
      <c r="N364" s="116">
        <f>IF($AI364=N$1,1,0)</f>
        <v>0</v>
      </c>
      <c r="O364" s="116">
        <f>IF($AI364=O$1,1,0)</f>
        <v>0</v>
      </c>
      <c r="P364" s="116">
        <f>IF($AI364=P$1,1,0)</f>
        <v>0</v>
      </c>
      <c r="Q364" s="116">
        <f>IF($AI364=Q$1,1,0)</f>
        <v>0</v>
      </c>
      <c r="R364" s="116">
        <f>IF($AI364=R$1,1,0)</f>
        <v>0</v>
      </c>
      <c r="S364" s="116">
        <f>IF($AI364=S$1,1,0)</f>
        <v>0</v>
      </c>
      <c r="T364" s="39">
        <f>IF($AI364=T$1,1,0)</f>
        <v>0</v>
      </c>
      <c r="AG364" s="4">
        <v>4</v>
      </c>
      <c r="AH364" t="str">
        <f>IF(AU364="NORWAY","NOK",IF(AU364="FINLAND","EUR",IF(AU364="SWEDEN","SEK","DKK")))</f>
        <v>SEK</v>
      </c>
      <c r="AI364" t="s">
        <v>53</v>
      </c>
      <c r="AN364" t="str">
        <f>IF(D364&gt;=0,"1","0")</f>
        <v>1</v>
      </c>
      <c r="AO364" s="5">
        <f>IF(AX364&lt;&gt;"",G364/H364,"")</f>
        <v>2.1049548807497298</v>
      </c>
      <c r="AP364">
        <f>A364-1</f>
        <v>126</v>
      </c>
      <c r="AS364">
        <f>_xlfn.XLOOKUP(C364,'Company age'!$A$2:$A$15,'Company age'!$B$2:$B$15)</f>
        <v>10</v>
      </c>
      <c r="AU364" t="s">
        <v>80</v>
      </c>
      <c r="AW364" s="3">
        <f>BT364*(1+BV364)</f>
        <v>4.0869565200800002</v>
      </c>
      <c r="AX364">
        <v>46</v>
      </c>
      <c r="BH364" s="4">
        <v>0.86956518890000001</v>
      </c>
      <c r="BI364" s="4">
        <v>2.1739130019999999</v>
      </c>
      <c r="BJ364" s="4">
        <v>2.1739130019999999</v>
      </c>
      <c r="BL364" t="s">
        <v>1715</v>
      </c>
      <c r="BM364" t="s">
        <v>1716</v>
      </c>
      <c r="BN364" t="s">
        <v>80</v>
      </c>
      <c r="BO364" t="s">
        <v>53</v>
      </c>
      <c r="BP364" t="s">
        <v>25</v>
      </c>
      <c r="BQ364" t="s">
        <v>247</v>
      </c>
      <c r="BR364" t="s">
        <v>27</v>
      </c>
      <c r="BS364" s="4">
        <v>21.853200000000001</v>
      </c>
      <c r="BT364" s="4">
        <v>4</v>
      </c>
      <c r="BU364" s="5">
        <f t="shared" si="10"/>
        <v>8.6956518890000008E-3</v>
      </c>
      <c r="BV364" s="5">
        <f t="shared" si="10"/>
        <v>2.1739130020000001E-2</v>
      </c>
      <c r="BW364" s="5">
        <f t="shared" si="10"/>
        <v>2.1739130020000001E-2</v>
      </c>
      <c r="BX364" s="4">
        <v>13.34</v>
      </c>
      <c r="BY364" s="4">
        <v>320.50622559999999</v>
      </c>
      <c r="BZ364" s="4">
        <v>13.28</v>
      </c>
      <c r="CA364" s="4">
        <v>59.607500000000002</v>
      </c>
    </row>
    <row r="365" spans="1:79" x14ac:dyDescent="0.15">
      <c r="A365" s="107">
        <v>127</v>
      </c>
      <c r="B365" s="108">
        <v>42704</v>
      </c>
      <c r="C365" s="109">
        <v>2016</v>
      </c>
      <c r="D365" s="110">
        <f>_xlfn.XLOOKUP(AP365,'Sentiment index'!$E$2:$E$169,'Sentiment index'!$A$2:$A$169)</f>
        <v>3.6516399999999997E-2</v>
      </c>
      <c r="E365" s="111">
        <v>7.2560561648255391</v>
      </c>
      <c r="F365" s="112">
        <f>(AW365-BT365)/BT365</f>
        <v>6.8965516090000067E-2</v>
      </c>
      <c r="G365" s="113">
        <v>1604</v>
      </c>
      <c r="H365" s="111">
        <v>3747.71</v>
      </c>
      <c r="I365" s="114">
        <f>IF(AH365="NOK",AG365, IF(AH365="EUR", _xlfn.XLOOKUP(C365,'Exchange rates'!$A$3:$A$16,'Exchange rates'!$B$3:$B$16)*AG365,IF(AH365="SEK", _xlfn.XLOOKUP(C365,'Exchange rates'!$A$3:$A$16,'Exchange rates'!$C$3:$C$16)*Dataset!AG365,_xlfn.XLOOKUP(Dataset!C365,'Exchange rates'!$A$3:$A$16,'Exchange rates'!$D$3:$D$16)*Dataset!AG365)))</f>
        <v>93.901649300000003</v>
      </c>
      <c r="J365" s="115">
        <f t="shared" si="11"/>
        <v>7.0865516090000066E-2</v>
      </c>
      <c r="K365" s="112">
        <f>IF(AU365="NORWAY",_xlfn.XLOOKUP(B365,'Oslo OBX Historical Data'!$A$2:$A$3477,'Oslo OBX Historical Data'!$G$2:$G$3477),IF(AU365="FINLAND",_xlfn.XLOOKUP(B365,'OMX Helsinki Historical Data'!$A$2:$A$3479,'OMX Helsinki Historical Data'!$G$2:$G$3479),IF(AU365="DENMARK",_xlfn.XLOOKUP(B365,'OMX Copenhagen All shares Histo'!$A$2:$A$3461,'OMX Copenhagen All shares Histo'!$G$2:$G$3461),_xlfn.XLOOKUP(Dataset!B365,'OMX Stockholm Historical Data'!$A$2:$A$3477,'OMX Stockholm Historical Data'!$G$2:$G$3477))))</f>
        <v>-1.9E-3</v>
      </c>
      <c r="L365" s="116">
        <v>1</v>
      </c>
      <c r="M365" s="116">
        <f>IF($AI365=M$1,1,0)</f>
        <v>0</v>
      </c>
      <c r="N365" s="116">
        <f>IF($AI365=N$1,1,0)</f>
        <v>0</v>
      </c>
      <c r="O365" s="116">
        <f>IF($AI365=O$1,1,0)</f>
        <v>0</v>
      </c>
      <c r="P365" s="116">
        <f>IF($AI365=P$1,1,0)</f>
        <v>0</v>
      </c>
      <c r="Q365" s="116">
        <f>IF($AI365=Q$1,1,0)</f>
        <v>0</v>
      </c>
      <c r="R365" s="116">
        <f>IF($AI365=R$1,1,0)</f>
        <v>0</v>
      </c>
      <c r="S365" s="116">
        <f>IF($AI365=S$1,1,0)</f>
        <v>1</v>
      </c>
      <c r="T365" s="39">
        <f>IF($AI365=T$1,1,0)</f>
        <v>0</v>
      </c>
      <c r="AG365" s="4">
        <v>10.1</v>
      </c>
      <c r="AH365" t="str">
        <f>IF(AU365="NORWAY","NOK",IF(AU365="FINLAND","EUR",IF(AU365="SWEDEN","SEK","DKK")))</f>
        <v>EUR</v>
      </c>
      <c r="AI365" t="s">
        <v>81</v>
      </c>
      <c r="AN365" t="str">
        <f>IF(D365&gt;=0,"1","0")</f>
        <v>1</v>
      </c>
      <c r="AO365" s="5">
        <f>IF(AX365&lt;&gt;"",G365/H365,"")</f>
        <v>0.42799469542734098</v>
      </c>
      <c r="AP365">
        <f>A365-1</f>
        <v>126</v>
      </c>
      <c r="AS365">
        <f>_xlfn.XLOOKUP(C365,'Company age'!$A$2:$A$15,'Company age'!$B$2:$B$15)</f>
        <v>10</v>
      </c>
      <c r="AU365" t="s">
        <v>64</v>
      </c>
      <c r="AW365" s="3">
        <f>BT365*(1+BV365)</f>
        <v>10.796551712509</v>
      </c>
      <c r="AX365">
        <v>1604</v>
      </c>
      <c r="BH365" s="4">
        <v>0</v>
      </c>
      <c r="BI365" s="4">
        <v>6.8965516090000003</v>
      </c>
      <c r="BJ365" s="4">
        <v>9.0517244340000005</v>
      </c>
      <c r="BL365" t="s">
        <v>219</v>
      </c>
      <c r="BM365" t="s">
        <v>220</v>
      </c>
      <c r="BN365" t="s">
        <v>64</v>
      </c>
      <c r="BO365" t="s">
        <v>81</v>
      </c>
      <c r="BP365" t="s">
        <v>25</v>
      </c>
      <c r="BQ365" t="s">
        <v>75</v>
      </c>
      <c r="BR365" t="s">
        <v>27</v>
      </c>
      <c r="BS365" s="4">
        <v>3747.71</v>
      </c>
      <c r="BT365" s="4">
        <v>10.1</v>
      </c>
      <c r="BU365" s="5">
        <f t="shared" si="10"/>
        <v>0</v>
      </c>
      <c r="BV365" s="5">
        <f t="shared" si="10"/>
        <v>6.8965516089999998E-2</v>
      </c>
      <c r="BW365" s="5">
        <f t="shared" si="10"/>
        <v>9.0517244340000011E-2</v>
      </c>
      <c r="BX365" s="4"/>
      <c r="BY365" s="4"/>
      <c r="BZ365" s="4"/>
      <c r="CA365" s="4">
        <v>132.03200000000001</v>
      </c>
    </row>
    <row r="366" spans="1:79" x14ac:dyDescent="0.15">
      <c r="A366" s="107">
        <v>127</v>
      </c>
      <c r="B366" s="108">
        <v>42704</v>
      </c>
      <c r="C366" s="109">
        <v>2016</v>
      </c>
      <c r="D366" s="110">
        <f>_xlfn.XLOOKUP(AP366,'Sentiment index'!$E$2:$E$169,'Sentiment index'!$A$2:$A$169)</f>
        <v>3.6516399999999997E-2</v>
      </c>
      <c r="E366" s="111">
        <v>8.4444135979629866</v>
      </c>
      <c r="F366" s="112">
        <f>(AW366-BT366)/BT366</f>
        <v>3.508771896000009E-2</v>
      </c>
      <c r="G366" s="113">
        <v>1576</v>
      </c>
      <c r="H366" s="111">
        <v>1121.8900000000001</v>
      </c>
      <c r="I366" s="114">
        <f>IF(AH366="NOK",AG366, IF(AH366="EUR", _xlfn.XLOOKUP(C366,'Exchange rates'!$A$3:$A$16,'Exchange rates'!$B$3:$B$16)*AG366,IF(AH366="SEK", _xlfn.XLOOKUP(C366,'Exchange rates'!$A$3:$A$16,'Exchange rates'!$C$3:$C$16)*Dataset!AG366,_xlfn.XLOOKUP(Dataset!C366,'Exchange rates'!$A$3:$A$16,'Exchange rates'!$D$3:$D$16)*Dataset!AG366)))</f>
        <v>56.992424</v>
      </c>
      <c r="J366" s="115">
        <f t="shared" si="11"/>
        <v>3.748771896000009E-2</v>
      </c>
      <c r="K366" s="112">
        <f>IF(AU366="NORWAY",_xlfn.XLOOKUP(B366,'Oslo OBX Historical Data'!$A$2:$A$3477,'Oslo OBX Historical Data'!$G$2:$G$3477),IF(AU366="FINLAND",_xlfn.XLOOKUP(B366,'OMX Helsinki Historical Data'!$A$2:$A$3479,'OMX Helsinki Historical Data'!$G$2:$G$3479),IF(AU366="DENMARK",_xlfn.XLOOKUP(B366,'OMX Copenhagen All shares Histo'!$A$2:$A$3461,'OMX Copenhagen All shares Histo'!$G$2:$G$3461),_xlfn.XLOOKUP(Dataset!B366,'OMX Stockholm Historical Data'!$A$2:$A$3477,'OMX Stockholm Historical Data'!$G$2:$G$3477))))</f>
        <v>-2.3999999999999998E-3</v>
      </c>
      <c r="L366" s="116">
        <v>1</v>
      </c>
      <c r="M366" s="116">
        <f>IF($AI366=M$1,1,0)</f>
        <v>0</v>
      </c>
      <c r="N366" s="116">
        <f>IF($AI366=N$1,1,0)</f>
        <v>0</v>
      </c>
      <c r="O366" s="116">
        <f>IF($AI366=O$1,1,0)</f>
        <v>0</v>
      </c>
      <c r="P366" s="116">
        <f>IF($AI366=P$1,1,0)</f>
        <v>1</v>
      </c>
      <c r="Q366" s="116">
        <f>IF($AI366=Q$1,1,0)</f>
        <v>0</v>
      </c>
      <c r="R366" s="116">
        <f>IF($AI366=R$1,1,0)</f>
        <v>0</v>
      </c>
      <c r="S366" s="116">
        <f>IF($AI366=S$1,1,0)</f>
        <v>0</v>
      </c>
      <c r="T366" s="39">
        <f>IF($AI366=T$1,1,0)</f>
        <v>0</v>
      </c>
      <c r="AG366" s="4">
        <v>58</v>
      </c>
      <c r="AH366" t="str">
        <f>IF(AU366="NORWAY","NOK",IF(AU366="FINLAND","EUR",IF(AU366="SWEDEN","SEK","DKK")))</f>
        <v>SEK</v>
      </c>
      <c r="AI366" t="s">
        <v>38</v>
      </c>
      <c r="AN366" t="str">
        <f>IF(D366&gt;=0,"1","0")</f>
        <v>1</v>
      </c>
      <c r="AO366" s="5">
        <f>IF(AX366&lt;&gt;"",G366/H366,"")</f>
        <v>1.4047723038800595</v>
      </c>
      <c r="AP366">
        <f>A366-1</f>
        <v>126</v>
      </c>
      <c r="AS366">
        <f>_xlfn.XLOOKUP(C366,'Company age'!$A$2:$A$15,'Company age'!$B$2:$B$15)</f>
        <v>10</v>
      </c>
      <c r="AU366" t="s">
        <v>80</v>
      </c>
      <c r="AW366" s="3">
        <f>BT366*(1+BV366)</f>
        <v>60.035087699680005</v>
      </c>
      <c r="AX366">
        <v>1576</v>
      </c>
      <c r="BH366" s="4">
        <v>3.5087718959999998</v>
      </c>
      <c r="BI366" s="4">
        <v>3.5087718959999998</v>
      </c>
      <c r="BJ366" s="4">
        <v>2.2807016369999999</v>
      </c>
      <c r="BL366" t="s">
        <v>514</v>
      </c>
      <c r="BM366" t="s">
        <v>515</v>
      </c>
      <c r="BN366" t="s">
        <v>80</v>
      </c>
      <c r="BO366" t="s">
        <v>38</v>
      </c>
      <c r="BP366" t="s">
        <v>25</v>
      </c>
      <c r="BQ366" t="s">
        <v>516</v>
      </c>
      <c r="BR366" t="s">
        <v>27</v>
      </c>
      <c r="BS366" s="4">
        <v>1121.8900000000001</v>
      </c>
      <c r="BT366" s="4">
        <v>58</v>
      </c>
      <c r="BU366" s="5">
        <f t="shared" si="10"/>
        <v>3.508771896E-2</v>
      </c>
      <c r="BV366" s="5">
        <f t="shared" si="10"/>
        <v>3.508771896E-2</v>
      </c>
      <c r="BW366" s="5">
        <f t="shared" si="10"/>
        <v>2.2807016369999999E-2</v>
      </c>
      <c r="BX366" s="4">
        <v>184.2</v>
      </c>
      <c r="BY366" s="4">
        <v>291.03860470000001</v>
      </c>
      <c r="BZ366" s="4">
        <v>186.2</v>
      </c>
      <c r="CA366" s="4">
        <v>80.406599999999997</v>
      </c>
    </row>
    <row r="367" spans="1:79" x14ac:dyDescent="0.15">
      <c r="A367" s="107">
        <v>128</v>
      </c>
      <c r="B367" s="108">
        <v>42705</v>
      </c>
      <c r="C367" s="109">
        <v>2016</v>
      </c>
      <c r="D367" s="110">
        <f>_xlfn.XLOOKUP(AP367,'Sentiment index'!$E$2:$E$169,'Sentiment index'!$A$2:$A$169)</f>
        <v>-0.13335620000000001</v>
      </c>
      <c r="E367" s="111">
        <v>5.5242700549256272</v>
      </c>
      <c r="F367" s="112">
        <f>(AW367-BT367)/BT367</f>
        <v>0.12692307470000017</v>
      </c>
      <c r="G367" s="113">
        <v>439</v>
      </c>
      <c r="H367" s="111">
        <v>2057.42</v>
      </c>
      <c r="I367" s="114">
        <f>IF(AH367="NOK",AG367, IF(AH367="EUR", _xlfn.XLOOKUP(C367,'Exchange rates'!$A$3:$A$16,'Exchange rates'!$B$3:$B$16)*AG367,IF(AH367="SEK", _xlfn.XLOOKUP(C367,'Exchange rates'!$A$3:$A$16,'Exchange rates'!$C$3:$C$16)*Dataset!AG367,_xlfn.XLOOKUP(Dataset!C367,'Exchange rates'!$A$3:$A$16,'Exchange rates'!$D$3:$D$16)*Dataset!AG367)))</f>
        <v>43</v>
      </c>
      <c r="J367" s="115">
        <f t="shared" si="11"/>
        <v>0.11342307470000017</v>
      </c>
      <c r="K367" s="112">
        <f>IF(AU367="NORWAY",_xlfn.XLOOKUP(B367,'Oslo OBX Historical Data'!$A$2:$A$3477,'Oslo OBX Historical Data'!$G$2:$G$3477),IF(AU367="FINLAND",_xlfn.XLOOKUP(B367,'OMX Helsinki Historical Data'!$A$2:$A$3479,'OMX Helsinki Historical Data'!$G$2:$G$3479),IF(AU367="DENMARK",_xlfn.XLOOKUP(B367,'OMX Copenhagen All shares Histo'!$A$2:$A$3461,'OMX Copenhagen All shares Histo'!$G$2:$G$3461),_xlfn.XLOOKUP(Dataset!B367,'OMX Stockholm Historical Data'!$A$2:$A$3477,'OMX Stockholm Historical Data'!$G$2:$G$3477))))</f>
        <v>1.35E-2</v>
      </c>
      <c r="L367" s="116">
        <v>1</v>
      </c>
      <c r="M367" s="116">
        <f>IF($AI367=M$1,1,0)</f>
        <v>0</v>
      </c>
      <c r="N367" s="116">
        <f>IF($AI367=N$1,1,0)</f>
        <v>0</v>
      </c>
      <c r="O367" s="116">
        <f>IF($AI367=O$1,1,0)</f>
        <v>0</v>
      </c>
      <c r="P367" s="116">
        <f>IF($AI367=P$1,1,0)</f>
        <v>0</v>
      </c>
      <c r="Q367" s="116">
        <f>IF($AI367=Q$1,1,0)</f>
        <v>1</v>
      </c>
      <c r="R367" s="116">
        <f>IF($AI367=R$1,1,0)</f>
        <v>0</v>
      </c>
      <c r="S367" s="116">
        <f>IF($AI367=S$1,1,0)</f>
        <v>0</v>
      </c>
      <c r="T367" s="39">
        <f>IF($AI367=T$1,1,0)</f>
        <v>0</v>
      </c>
      <c r="AG367" s="4">
        <v>43</v>
      </c>
      <c r="AH367" t="str">
        <f>IF(AU367="NORWAY","NOK",IF(AU367="FINLAND","EUR",IF(AU367="SWEDEN","SEK","DKK")))</f>
        <v>NOK</v>
      </c>
      <c r="AI367" t="s">
        <v>32</v>
      </c>
      <c r="AN367" t="str">
        <f>IF(D367&gt;=0,"1","0")</f>
        <v>0</v>
      </c>
      <c r="AO367" s="5">
        <f>IF(AX367&lt;&gt;"",G367/H367,"")</f>
        <v>0.2133740315540823</v>
      </c>
      <c r="AP367">
        <f>A367-1</f>
        <v>127</v>
      </c>
      <c r="AS367">
        <f>_xlfn.XLOOKUP(C367,'Company age'!$A$2:$A$15,'Company age'!$B$2:$B$15)</f>
        <v>10</v>
      </c>
      <c r="AU367" t="s">
        <v>44</v>
      </c>
      <c r="AW367" s="3">
        <f>BT367*(1+BV367)</f>
        <v>48.457692212100007</v>
      </c>
      <c r="AX367">
        <v>439</v>
      </c>
      <c r="BH367" s="4">
        <v>12.692307469999999</v>
      </c>
      <c r="BI367" s="4">
        <v>12.692307469999999</v>
      </c>
      <c r="BJ367" s="4">
        <v>15.384614940000001</v>
      </c>
      <c r="BL367" t="s">
        <v>306</v>
      </c>
      <c r="BM367" t="s">
        <v>307</v>
      </c>
      <c r="BN367" t="s">
        <v>44</v>
      </c>
      <c r="BO367" t="s">
        <v>32</v>
      </c>
      <c r="BP367" t="s">
        <v>25</v>
      </c>
      <c r="BQ367" t="s">
        <v>65</v>
      </c>
      <c r="BR367" t="s">
        <v>27</v>
      </c>
      <c r="BS367" s="4">
        <v>2057.42</v>
      </c>
      <c r="BT367" s="4">
        <v>43</v>
      </c>
      <c r="BU367" s="5">
        <f t="shared" si="10"/>
        <v>0.1269230747</v>
      </c>
      <c r="BV367" s="5">
        <f t="shared" si="10"/>
        <v>0.1269230747</v>
      </c>
      <c r="BW367" s="5">
        <f t="shared" si="10"/>
        <v>0.15384614939999999</v>
      </c>
      <c r="BX367" s="4"/>
      <c r="BY367" s="4"/>
      <c r="BZ367" s="4"/>
      <c r="CA367" s="4">
        <v>68.023300000000006</v>
      </c>
    </row>
    <row r="368" spans="1:79" x14ac:dyDescent="0.15">
      <c r="A368" s="107">
        <v>128</v>
      </c>
      <c r="B368" s="108">
        <v>42705</v>
      </c>
      <c r="C368" s="109">
        <v>2016</v>
      </c>
      <c r="D368" s="110">
        <f>_xlfn.XLOOKUP(AP368,'Sentiment index'!$E$2:$E$169,'Sentiment index'!$A$2:$A$169)</f>
        <v>-0.13335620000000001</v>
      </c>
      <c r="E368" s="111">
        <v>11.249531921162216</v>
      </c>
      <c r="F368" s="112">
        <f>(AW368-BT368)/BT368</f>
        <v>0.25238094329999988</v>
      </c>
      <c r="G368" s="113">
        <v>78</v>
      </c>
      <c r="H368" s="111">
        <v>10.192500000000001</v>
      </c>
      <c r="I368" s="114">
        <f>IF(AH368="NOK",AG368, IF(AH368="EUR", _xlfn.XLOOKUP(C368,'Exchange rates'!$A$3:$A$16,'Exchange rates'!$B$3:$B$16)*AG368,IF(AH368="SEK", _xlfn.XLOOKUP(C368,'Exchange rates'!$A$3:$A$16,'Exchange rates'!$C$3:$C$16)*Dataset!AG368,_xlfn.XLOOKUP(Dataset!C368,'Exchange rates'!$A$3:$A$16,'Exchange rates'!$D$3:$D$16)*Dataset!AG368)))</f>
        <v>7.3697099999999995</v>
      </c>
      <c r="J368" s="115">
        <f t="shared" si="11"/>
        <v>0.24478094329999989</v>
      </c>
      <c r="K368" s="112">
        <f>IF(AU368="NORWAY",_xlfn.XLOOKUP(B368,'Oslo OBX Historical Data'!$A$2:$A$3477,'Oslo OBX Historical Data'!$G$2:$G$3477),IF(AU368="FINLAND",_xlfn.XLOOKUP(B368,'OMX Helsinki Historical Data'!$A$2:$A$3479,'OMX Helsinki Historical Data'!$G$2:$G$3479),IF(AU368="DENMARK",_xlfn.XLOOKUP(B368,'OMX Copenhagen All shares Histo'!$A$2:$A$3461,'OMX Copenhagen All shares Histo'!$G$2:$G$3461),_xlfn.XLOOKUP(Dataset!B368,'OMX Stockholm Historical Data'!$A$2:$A$3477,'OMX Stockholm Historical Data'!$G$2:$G$3477))))</f>
        <v>7.6E-3</v>
      </c>
      <c r="L368" s="116">
        <v>1</v>
      </c>
      <c r="M368" s="116">
        <f>IF($AI368=M$1,1,0)</f>
        <v>0</v>
      </c>
      <c r="N368" s="116">
        <f>IF($AI368=N$1,1,0)</f>
        <v>0</v>
      </c>
      <c r="O368" s="116">
        <f>IF($AI368=O$1,1,0)</f>
        <v>0</v>
      </c>
      <c r="P368" s="116">
        <f>IF($AI368=P$1,1,0)</f>
        <v>0</v>
      </c>
      <c r="Q368" s="116">
        <f>IF($AI368=Q$1,1,0)</f>
        <v>1</v>
      </c>
      <c r="R368" s="116">
        <f>IF($AI368=R$1,1,0)</f>
        <v>0</v>
      </c>
      <c r="S368" s="116">
        <f>IF($AI368=S$1,1,0)</f>
        <v>0</v>
      </c>
      <c r="T368" s="39">
        <f>IF($AI368=T$1,1,0)</f>
        <v>0</v>
      </c>
      <c r="AG368" s="4">
        <v>7.5</v>
      </c>
      <c r="AH368" t="str">
        <f>IF(AU368="NORWAY","NOK",IF(AU368="FINLAND","EUR",IF(AU368="SWEDEN","SEK","DKK")))</f>
        <v>SEK</v>
      </c>
      <c r="AI368" t="s">
        <v>32</v>
      </c>
      <c r="AN368" t="str">
        <f>IF(D368&gt;=0,"1","0")</f>
        <v>0</v>
      </c>
      <c r="AO368" s="5">
        <f>IF(AX368&lt;&gt;"",G368/H368,"")</f>
        <v>7.652685798381162</v>
      </c>
      <c r="AP368">
        <f>A368-1</f>
        <v>127</v>
      </c>
      <c r="AS368">
        <f>_xlfn.XLOOKUP(C368,'Company age'!$A$2:$A$15,'Company age'!$B$2:$B$15)</f>
        <v>10</v>
      </c>
      <c r="AU368" t="s">
        <v>80</v>
      </c>
      <c r="AW368" s="3">
        <f>BT368*(1+BV368)</f>
        <v>9.3928570747499993</v>
      </c>
      <c r="AX368">
        <v>78</v>
      </c>
      <c r="BH368" s="4">
        <v>7.380952358</v>
      </c>
      <c r="BI368" s="4">
        <v>25.238094329999999</v>
      </c>
      <c r="BJ368" s="4">
        <v>21.190475459999998</v>
      </c>
      <c r="BL368" t="s">
        <v>1951</v>
      </c>
      <c r="BM368" t="s">
        <v>1952</v>
      </c>
      <c r="BN368" t="s">
        <v>80</v>
      </c>
      <c r="BO368" t="s">
        <v>32</v>
      </c>
      <c r="BP368" t="s">
        <v>25</v>
      </c>
      <c r="BQ368" t="s">
        <v>1066</v>
      </c>
      <c r="BR368" t="s">
        <v>27</v>
      </c>
      <c r="BS368" s="4">
        <v>10.192500000000001</v>
      </c>
      <c r="BT368" s="4">
        <v>7.5</v>
      </c>
      <c r="BU368" s="5">
        <f t="shared" si="10"/>
        <v>7.3809523579999994E-2</v>
      </c>
      <c r="BV368" s="5">
        <f t="shared" si="10"/>
        <v>0.25238094329999999</v>
      </c>
      <c r="BW368" s="5">
        <f t="shared" si="10"/>
        <v>0.21190475459999999</v>
      </c>
      <c r="BX368" s="4">
        <v>5.2</v>
      </c>
      <c r="BY368" s="4">
        <v>-19.096698759999999</v>
      </c>
      <c r="BZ368" s="4">
        <v>5.16</v>
      </c>
      <c r="CA368" s="4">
        <v>12.25</v>
      </c>
    </row>
    <row r="369" spans="1:79" x14ac:dyDescent="0.15">
      <c r="A369" s="107">
        <v>128</v>
      </c>
      <c r="B369" s="108">
        <v>42709</v>
      </c>
      <c r="C369" s="109">
        <v>2016</v>
      </c>
      <c r="D369" s="110">
        <f>_xlfn.XLOOKUP(AP369,'Sentiment index'!$E$2:$E$169,'Sentiment index'!$A$2:$A$169)</f>
        <v>-0.13335620000000001</v>
      </c>
      <c r="E369" s="111">
        <v>10.730582213043569</v>
      </c>
      <c r="F369" s="112">
        <f>(AW369-BT369)/BT369</f>
        <v>0.1875</v>
      </c>
      <c r="G369" s="113">
        <v>587</v>
      </c>
      <c r="H369" s="111">
        <v>207.48</v>
      </c>
      <c r="I369" s="114">
        <f>IF(AH369="NOK",AG369, IF(AH369="EUR", _xlfn.XLOOKUP(C369,'Exchange rates'!$A$3:$A$16,'Exchange rates'!$B$3:$B$16)*AG369,IF(AH369="SEK", _xlfn.XLOOKUP(C369,'Exchange rates'!$A$3:$A$16,'Exchange rates'!$C$3:$C$16)*Dataset!AG369,_xlfn.XLOOKUP(Dataset!C369,'Exchange rates'!$A$3:$A$16,'Exchange rates'!$D$3:$D$16)*Dataset!AG369)))</f>
        <v>36.357236</v>
      </c>
      <c r="J369" s="115">
        <f t="shared" si="11"/>
        <v>0.193</v>
      </c>
      <c r="K369" s="112">
        <f>IF(AU369="NORWAY",_xlfn.XLOOKUP(B369,'Oslo OBX Historical Data'!$A$2:$A$3477,'Oslo OBX Historical Data'!$G$2:$G$3477),IF(AU369="FINLAND",_xlfn.XLOOKUP(B369,'OMX Helsinki Historical Data'!$A$2:$A$3479,'OMX Helsinki Historical Data'!$G$2:$G$3479),IF(AU369="DENMARK",_xlfn.XLOOKUP(B369,'OMX Copenhagen All shares Histo'!$A$2:$A$3461,'OMX Copenhagen All shares Histo'!$G$2:$G$3461),_xlfn.XLOOKUP(Dataset!B369,'OMX Stockholm Historical Data'!$A$2:$A$3477,'OMX Stockholm Historical Data'!$G$2:$G$3477))))</f>
        <v>-5.4999999999999997E-3</v>
      </c>
      <c r="L369" s="116">
        <v>1</v>
      </c>
      <c r="M369" s="116">
        <f>IF($AI369=M$1,1,0)</f>
        <v>0</v>
      </c>
      <c r="N369" s="116">
        <f>IF($AI369=N$1,1,0)</f>
        <v>1</v>
      </c>
      <c r="O369" s="116">
        <f>IF($AI369=O$1,1,0)</f>
        <v>0</v>
      </c>
      <c r="P369" s="116">
        <f>IF($AI369=P$1,1,0)</f>
        <v>0</v>
      </c>
      <c r="Q369" s="116">
        <f>IF($AI369=Q$1,1,0)</f>
        <v>0</v>
      </c>
      <c r="R369" s="116">
        <f>IF($AI369=R$1,1,0)</f>
        <v>0</v>
      </c>
      <c r="S369" s="116">
        <f>IF($AI369=S$1,1,0)</f>
        <v>0</v>
      </c>
      <c r="T369" s="39">
        <f>IF($AI369=T$1,1,0)</f>
        <v>0</v>
      </c>
      <c r="AG369" s="4">
        <v>37</v>
      </c>
      <c r="AH369" t="str">
        <f>IF(AU369="NORWAY","NOK",IF(AU369="FINLAND","EUR",IF(AU369="SWEDEN","SEK","DKK")))</f>
        <v>SEK</v>
      </c>
      <c r="AI369" t="s">
        <v>96</v>
      </c>
      <c r="AN369" t="str">
        <f>IF(D369&gt;=0,"1","0")</f>
        <v>0</v>
      </c>
      <c r="AO369" s="5">
        <f>IF(AX369&lt;&gt;"",G369/H369,"")</f>
        <v>2.829188355504145</v>
      </c>
      <c r="AP369">
        <f>A369-1</f>
        <v>127</v>
      </c>
      <c r="AS369">
        <f>_xlfn.XLOOKUP(C369,'Company age'!$A$2:$A$15,'Company age'!$B$2:$B$15)</f>
        <v>10</v>
      </c>
      <c r="AU369" t="s">
        <v>80</v>
      </c>
      <c r="AW369" s="3">
        <f>BT369*(1+BV369)</f>
        <v>43.9375</v>
      </c>
      <c r="AX369">
        <v>587</v>
      </c>
      <c r="BH369" s="4">
        <v>7.1428570750000002</v>
      </c>
      <c r="BI369" s="4">
        <v>18.75</v>
      </c>
      <c r="BJ369" s="4">
        <v>12.946428300000001</v>
      </c>
      <c r="BL369" t="s">
        <v>1118</v>
      </c>
      <c r="BM369" t="s">
        <v>1119</v>
      </c>
      <c r="BN369" t="s">
        <v>80</v>
      </c>
      <c r="BO369" t="s">
        <v>96</v>
      </c>
      <c r="BP369" t="s">
        <v>25</v>
      </c>
      <c r="BQ369" t="s">
        <v>805</v>
      </c>
      <c r="BR369" t="s">
        <v>27</v>
      </c>
      <c r="BS369" s="4">
        <v>207.48</v>
      </c>
      <c r="BT369" s="4">
        <v>37</v>
      </c>
      <c r="BU369" s="5">
        <f t="shared" si="10"/>
        <v>7.1428570750000003E-2</v>
      </c>
      <c r="BV369" s="5">
        <f t="shared" si="10"/>
        <v>0.1875</v>
      </c>
      <c r="BW369" s="5">
        <f t="shared" si="10"/>
        <v>0.12946428300000001</v>
      </c>
      <c r="BX369" s="4">
        <v>89.1</v>
      </c>
      <c r="BY369" s="4">
        <v>134.32432560000001</v>
      </c>
      <c r="BZ369" s="4">
        <v>90.4</v>
      </c>
      <c r="CA369" s="4">
        <v>12.107100000000001</v>
      </c>
    </row>
    <row r="370" spans="1:79" x14ac:dyDescent="0.15">
      <c r="A370" s="107">
        <v>128</v>
      </c>
      <c r="B370" s="108">
        <v>42711</v>
      </c>
      <c r="C370" s="109">
        <v>2016</v>
      </c>
      <c r="D370" s="110">
        <f>_xlfn.XLOOKUP(AP370,'Sentiment index'!$E$2:$E$169,'Sentiment index'!$A$2:$A$169)</f>
        <v>-0.13335620000000001</v>
      </c>
      <c r="E370" s="111">
        <v>8.2741019635018667</v>
      </c>
      <c r="F370" s="112">
        <f>(AW370-BT370)/BT370</f>
        <v>-0.22999999999999995</v>
      </c>
      <c r="G370" s="113">
        <v>104</v>
      </c>
      <c r="H370" s="111">
        <v>63.803699999999999</v>
      </c>
      <c r="I370" s="114">
        <f>IF(AH370="NOK",AG370, IF(AH370="EUR", _xlfn.XLOOKUP(C370,'Exchange rates'!$A$3:$A$16,'Exchange rates'!$B$3:$B$16)*AG370,IF(AH370="SEK", _xlfn.XLOOKUP(C370,'Exchange rates'!$A$3:$A$16,'Exchange rates'!$C$3:$C$16)*Dataset!AG370,_xlfn.XLOOKUP(Dataset!C370,'Exchange rates'!$A$3:$A$16,'Exchange rates'!$D$3:$D$16)*Dataset!AG370)))</f>
        <v>45.200887999999999</v>
      </c>
      <c r="J370" s="115">
        <f t="shared" si="11"/>
        <v>-0.23459999999999995</v>
      </c>
      <c r="K370" s="112">
        <f>IF(AU370="NORWAY",_xlfn.XLOOKUP(B370,'Oslo OBX Historical Data'!$A$2:$A$3477,'Oslo OBX Historical Data'!$G$2:$G$3477),IF(AU370="FINLAND",_xlfn.XLOOKUP(B370,'OMX Helsinki Historical Data'!$A$2:$A$3479,'OMX Helsinki Historical Data'!$G$2:$G$3479),IF(AU370="DENMARK",_xlfn.XLOOKUP(B370,'OMX Copenhagen All shares Histo'!$A$2:$A$3461,'OMX Copenhagen All shares Histo'!$G$2:$G$3461),_xlfn.XLOOKUP(Dataset!B370,'OMX Stockholm Historical Data'!$A$2:$A$3477,'OMX Stockholm Historical Data'!$G$2:$G$3477))))</f>
        <v>4.5999999999999999E-3</v>
      </c>
      <c r="L370" s="116">
        <v>1</v>
      </c>
      <c r="M370" s="116">
        <f>IF($AI370=M$1,1,0)</f>
        <v>0</v>
      </c>
      <c r="N370" s="116">
        <f>IF($AI370=N$1,1,0)</f>
        <v>1</v>
      </c>
      <c r="O370" s="116">
        <f>IF($AI370=O$1,1,0)</f>
        <v>0</v>
      </c>
      <c r="P370" s="116">
        <f>IF($AI370=P$1,1,0)</f>
        <v>0</v>
      </c>
      <c r="Q370" s="116">
        <f>IF($AI370=Q$1,1,0)</f>
        <v>0</v>
      </c>
      <c r="R370" s="116">
        <f>IF($AI370=R$1,1,0)</f>
        <v>0</v>
      </c>
      <c r="S370" s="116">
        <f>IF($AI370=S$1,1,0)</f>
        <v>0</v>
      </c>
      <c r="T370" s="39">
        <f>IF($AI370=T$1,1,0)</f>
        <v>0</v>
      </c>
      <c r="AG370" s="4">
        <v>46</v>
      </c>
      <c r="AH370" t="str">
        <f>IF(AU370="NORWAY","NOK",IF(AU370="FINLAND","EUR",IF(AU370="SWEDEN","SEK","DKK")))</f>
        <v>SEK</v>
      </c>
      <c r="AI370" t="s">
        <v>96</v>
      </c>
      <c r="AN370" t="str">
        <f>IF(D370&gt;=0,"1","0")</f>
        <v>0</v>
      </c>
      <c r="AO370" s="5">
        <f>IF(AX370&lt;&gt;"",G370/H370,"")</f>
        <v>1.6299995141347603</v>
      </c>
      <c r="AP370">
        <f>A370-1</f>
        <v>127</v>
      </c>
      <c r="AS370">
        <f>_xlfn.XLOOKUP(C370,'Company age'!$A$2:$A$15,'Company age'!$B$2:$B$15)</f>
        <v>10</v>
      </c>
      <c r="AU370" t="s">
        <v>80</v>
      </c>
      <c r="AW370" s="3">
        <f>BT370*(1+BV370)</f>
        <v>35.42</v>
      </c>
      <c r="AX370">
        <v>104</v>
      </c>
      <c r="BH370" s="4">
        <v>10</v>
      </c>
      <c r="BI370" s="4">
        <v>-23</v>
      </c>
      <c r="BJ370" s="4">
        <v>-19</v>
      </c>
      <c r="BL370" t="s">
        <v>1430</v>
      </c>
      <c r="BM370" t="s">
        <v>1431</v>
      </c>
      <c r="BN370" t="s">
        <v>80</v>
      </c>
      <c r="BO370" t="s">
        <v>96</v>
      </c>
      <c r="BP370" t="s">
        <v>25</v>
      </c>
      <c r="BQ370" t="s">
        <v>1066</v>
      </c>
      <c r="BR370" t="s">
        <v>27</v>
      </c>
      <c r="BS370" s="4">
        <v>63.803699999999999</v>
      </c>
      <c r="BT370" s="4">
        <v>46</v>
      </c>
      <c r="BU370" s="5">
        <f t="shared" si="10"/>
        <v>0.1</v>
      </c>
      <c r="BV370" s="5">
        <f t="shared" si="10"/>
        <v>-0.23</v>
      </c>
      <c r="BW370" s="5">
        <f t="shared" si="10"/>
        <v>-0.19</v>
      </c>
      <c r="BX370" s="4">
        <v>151</v>
      </c>
      <c r="BY370" s="4">
        <v>315.21737669999999</v>
      </c>
      <c r="BZ370" s="4">
        <v>152.80000000000001</v>
      </c>
      <c r="CA370" s="4">
        <v>9.6608999999999998</v>
      </c>
    </row>
    <row r="371" spans="1:79" x14ac:dyDescent="0.15">
      <c r="A371" s="107">
        <v>128</v>
      </c>
      <c r="B371" s="108">
        <v>42713</v>
      </c>
      <c r="C371" s="109">
        <v>2016</v>
      </c>
      <c r="D371" s="110">
        <f>_xlfn.XLOOKUP(AP371,'Sentiment index'!$E$2:$E$169,'Sentiment index'!$A$2:$A$169)</f>
        <v>-0.13335620000000001</v>
      </c>
      <c r="E371" s="111">
        <v>4.8407877896589753</v>
      </c>
      <c r="F371" s="112">
        <f>(AW371-BT371)/BT371</f>
        <v>0.16964284900000004</v>
      </c>
      <c r="G371" s="113">
        <v>80</v>
      </c>
      <c r="H371" s="111">
        <v>399.15499999999997</v>
      </c>
      <c r="I371" s="114">
        <f>IF(AH371="NOK",AG371, IF(AH371="EUR", _xlfn.XLOOKUP(C371,'Exchange rates'!$A$3:$A$16,'Exchange rates'!$B$3:$B$16)*AG371,IF(AH371="SEK", _xlfn.XLOOKUP(C371,'Exchange rates'!$A$3:$A$16,'Exchange rates'!$C$3:$C$16)*Dataset!AG371,_xlfn.XLOOKUP(Dataset!C371,'Exchange rates'!$A$3:$A$16,'Exchange rates'!$D$3:$D$16)*Dataset!AG371)))</f>
        <v>28.496212</v>
      </c>
      <c r="J371" s="115">
        <f t="shared" si="11"/>
        <v>0.16024284900000005</v>
      </c>
      <c r="K371" s="112">
        <f>IF(AU371="NORWAY",_xlfn.XLOOKUP(B371,'Oslo OBX Historical Data'!$A$2:$A$3477,'Oslo OBX Historical Data'!$G$2:$G$3477),IF(AU371="FINLAND",_xlfn.XLOOKUP(B371,'OMX Helsinki Historical Data'!$A$2:$A$3479,'OMX Helsinki Historical Data'!$G$2:$G$3479),IF(AU371="DENMARK",_xlfn.XLOOKUP(B371,'OMX Copenhagen All shares Histo'!$A$2:$A$3461,'OMX Copenhagen All shares Histo'!$G$2:$G$3461),_xlfn.XLOOKUP(Dataset!B371,'OMX Stockholm Historical Data'!$A$2:$A$3477,'OMX Stockholm Historical Data'!$G$2:$G$3477))))</f>
        <v>9.4000000000000004E-3</v>
      </c>
      <c r="L371" s="116">
        <v>1</v>
      </c>
      <c r="M371" s="116">
        <f>IF($AI371=M$1,1,0)</f>
        <v>0</v>
      </c>
      <c r="N371" s="116">
        <f>IF($AI371=N$1,1,0)</f>
        <v>0</v>
      </c>
      <c r="O371" s="116">
        <f>IF($AI371=O$1,1,0)</f>
        <v>0</v>
      </c>
      <c r="P371" s="116">
        <f>IF($AI371=P$1,1,0)</f>
        <v>1</v>
      </c>
      <c r="Q371" s="116">
        <f>IF($AI371=Q$1,1,0)</f>
        <v>0</v>
      </c>
      <c r="R371" s="116">
        <f>IF($AI371=R$1,1,0)</f>
        <v>0</v>
      </c>
      <c r="S371" s="116">
        <f>IF($AI371=S$1,1,0)</f>
        <v>0</v>
      </c>
      <c r="T371" s="39">
        <f>IF($AI371=T$1,1,0)</f>
        <v>0</v>
      </c>
      <c r="AG371" s="4">
        <v>29</v>
      </c>
      <c r="AH371" t="str">
        <f>IF(AU371="NORWAY","NOK",IF(AU371="FINLAND","EUR",IF(AU371="SWEDEN","SEK","DKK")))</f>
        <v>SEK</v>
      </c>
      <c r="AI371" t="s">
        <v>38</v>
      </c>
      <c r="AN371" t="str">
        <f>IF(D371&gt;=0,"1","0")</f>
        <v>0</v>
      </c>
      <c r="AO371" s="5">
        <f>IF(AX371&lt;&gt;"",G371/H371,"")</f>
        <v>0.20042339442071377</v>
      </c>
      <c r="AP371">
        <f>A371-1</f>
        <v>127</v>
      </c>
      <c r="AS371">
        <f>_xlfn.XLOOKUP(C371,'Company age'!$A$2:$A$15,'Company age'!$B$2:$B$15)</f>
        <v>10</v>
      </c>
      <c r="AU371" t="s">
        <v>80</v>
      </c>
      <c r="AW371" s="3">
        <f>BT371*(1+BV371)</f>
        <v>33.919642621000001</v>
      </c>
      <c r="AX371">
        <v>80</v>
      </c>
      <c r="BH371" s="4">
        <v>20.535715100000001</v>
      </c>
      <c r="BI371" s="4">
        <v>16.964284899999999</v>
      </c>
      <c r="BJ371" s="4">
        <v>9.8214282990000008</v>
      </c>
      <c r="BL371" t="s">
        <v>922</v>
      </c>
      <c r="BM371" t="s">
        <v>923</v>
      </c>
      <c r="BN371" t="s">
        <v>80</v>
      </c>
      <c r="BO371" t="s">
        <v>38</v>
      </c>
      <c r="BP371" t="s">
        <v>25</v>
      </c>
      <c r="BQ371" t="s">
        <v>924</v>
      </c>
      <c r="BR371" t="s">
        <v>27</v>
      </c>
      <c r="BS371" s="4">
        <v>399.15499999999997</v>
      </c>
      <c r="BT371" s="4">
        <v>29</v>
      </c>
      <c r="BU371" s="5">
        <f t="shared" si="10"/>
        <v>0.20535715100000002</v>
      </c>
      <c r="BV371" s="5">
        <f t="shared" si="10"/>
        <v>0.16964284899999998</v>
      </c>
      <c r="BW371" s="5">
        <f t="shared" si="10"/>
        <v>9.8214282990000012E-2</v>
      </c>
      <c r="BX371" s="4"/>
      <c r="BY371" s="4"/>
      <c r="BZ371" s="4"/>
      <c r="CA371" s="4">
        <v>30.042999999999999</v>
      </c>
    </row>
    <row r="372" spans="1:79" x14ac:dyDescent="0.15">
      <c r="A372" s="107">
        <v>128</v>
      </c>
      <c r="B372" s="108">
        <v>42713</v>
      </c>
      <c r="C372" s="109">
        <v>2016</v>
      </c>
      <c r="D372" s="110">
        <f>_xlfn.XLOOKUP(AP372,'Sentiment index'!$E$2:$E$169,'Sentiment index'!$A$2:$A$169)</f>
        <v>-0.13335620000000001</v>
      </c>
      <c r="E372" s="111">
        <v>10.385189932846039</v>
      </c>
      <c r="F372" s="112">
        <f>(AW372-BT372)/BT372</f>
        <v>0.27118644710000012</v>
      </c>
      <c r="G372" s="113">
        <v>6</v>
      </c>
      <c r="H372" s="111">
        <v>11.345599999999999</v>
      </c>
      <c r="I372" s="114">
        <f>IF(AH372="NOK",AG372, IF(AH372="EUR", _xlfn.XLOOKUP(C372,'Exchange rates'!$A$3:$A$16,'Exchange rates'!$B$3:$B$16)*AG372,IF(AH372="SEK", _xlfn.XLOOKUP(C372,'Exchange rates'!$A$3:$A$16,'Exchange rates'!$C$3:$C$16)*Dataset!AG372,_xlfn.XLOOKUP(Dataset!C372,'Exchange rates'!$A$3:$A$16,'Exchange rates'!$D$3:$D$16)*Dataset!AG372)))</f>
        <v>5.7483737999999995</v>
      </c>
      <c r="J372" s="115">
        <f t="shared" si="11"/>
        <v>0.2617864471000001</v>
      </c>
      <c r="K372" s="112">
        <f>IF(AU372="NORWAY",_xlfn.XLOOKUP(B372,'Oslo OBX Historical Data'!$A$2:$A$3477,'Oslo OBX Historical Data'!$G$2:$G$3477),IF(AU372="FINLAND",_xlfn.XLOOKUP(B372,'OMX Helsinki Historical Data'!$A$2:$A$3479,'OMX Helsinki Historical Data'!$G$2:$G$3479),IF(AU372="DENMARK",_xlfn.XLOOKUP(B372,'OMX Copenhagen All shares Histo'!$A$2:$A$3461,'OMX Copenhagen All shares Histo'!$G$2:$G$3461),_xlfn.XLOOKUP(Dataset!B372,'OMX Stockholm Historical Data'!$A$2:$A$3477,'OMX Stockholm Historical Data'!$G$2:$G$3477))))</f>
        <v>9.4000000000000004E-3</v>
      </c>
      <c r="L372" s="116">
        <v>1</v>
      </c>
      <c r="M372" s="116">
        <f>IF($AI372=M$1,1,0)</f>
        <v>0</v>
      </c>
      <c r="N372" s="116">
        <f>IF($AI372=N$1,1,0)</f>
        <v>1</v>
      </c>
      <c r="O372" s="116">
        <f>IF($AI372=O$1,1,0)</f>
        <v>0</v>
      </c>
      <c r="P372" s="116">
        <f>IF($AI372=P$1,1,0)</f>
        <v>0</v>
      </c>
      <c r="Q372" s="116">
        <f>IF($AI372=Q$1,1,0)</f>
        <v>0</v>
      </c>
      <c r="R372" s="116">
        <f>IF($AI372=R$1,1,0)</f>
        <v>0</v>
      </c>
      <c r="S372" s="116">
        <f>IF($AI372=S$1,1,0)</f>
        <v>0</v>
      </c>
      <c r="T372" s="39">
        <f>IF($AI372=T$1,1,0)</f>
        <v>0</v>
      </c>
      <c r="AG372" s="4">
        <v>5.85</v>
      </c>
      <c r="AH372" t="str">
        <f>IF(AU372="NORWAY","NOK",IF(AU372="FINLAND","EUR",IF(AU372="SWEDEN","SEK","DKK")))</f>
        <v>SEK</v>
      </c>
      <c r="AI372" t="s">
        <v>96</v>
      </c>
      <c r="AN372" t="str">
        <f>IF(D372&gt;=0,"1","0")</f>
        <v>0</v>
      </c>
      <c r="AO372" s="5">
        <f>IF(AX372&lt;&gt;"",G372/H372,"")</f>
        <v>0.52883937385418134</v>
      </c>
      <c r="AP372">
        <f>A372-1</f>
        <v>127</v>
      </c>
      <c r="AS372">
        <f>_xlfn.XLOOKUP(C372,'Company age'!$A$2:$A$15,'Company age'!$B$2:$B$15)</f>
        <v>10</v>
      </c>
      <c r="AU372" t="s">
        <v>80</v>
      </c>
      <c r="AW372" s="3">
        <f>BT372*(1+BV372)</f>
        <v>7.4364407155350003</v>
      </c>
      <c r="AX372">
        <v>6</v>
      </c>
      <c r="BH372" s="4">
        <v>18.644067759999999</v>
      </c>
      <c r="BI372" s="4">
        <v>27.118644710000002</v>
      </c>
      <c r="BJ372" s="4">
        <v>38.9830513</v>
      </c>
      <c r="BL372" t="s">
        <v>1907</v>
      </c>
      <c r="BM372" t="s">
        <v>1908</v>
      </c>
      <c r="BN372" t="s">
        <v>80</v>
      </c>
      <c r="BO372" t="s">
        <v>96</v>
      </c>
      <c r="BP372" t="s">
        <v>25</v>
      </c>
      <c r="BQ372" t="s">
        <v>1066</v>
      </c>
      <c r="BR372" t="s">
        <v>27</v>
      </c>
      <c r="BS372" s="4">
        <v>11.345599999999999</v>
      </c>
      <c r="BT372" s="4">
        <v>5.85</v>
      </c>
      <c r="BU372" s="5">
        <f t="shared" si="10"/>
        <v>0.18644067759999999</v>
      </c>
      <c r="BV372" s="5">
        <f t="shared" si="10"/>
        <v>0.27118644710000001</v>
      </c>
      <c r="BW372" s="5">
        <f t="shared" si="10"/>
        <v>0.38983051299999999</v>
      </c>
      <c r="BX372" s="4">
        <v>3.07</v>
      </c>
      <c r="BY372" s="4">
        <v>-30.51369858</v>
      </c>
      <c r="BZ372" s="4">
        <v>3.07</v>
      </c>
      <c r="CA372" s="4">
        <v>5.8460000000000001</v>
      </c>
    </row>
    <row r="373" spans="1:79" x14ac:dyDescent="0.15">
      <c r="A373" s="107">
        <v>128</v>
      </c>
      <c r="B373" s="108">
        <v>42717</v>
      </c>
      <c r="C373" s="109">
        <v>2016</v>
      </c>
      <c r="D373" s="110">
        <f>_xlfn.XLOOKUP(AP373,'Sentiment index'!$E$2:$E$169,'Sentiment index'!$A$2:$A$169)</f>
        <v>-0.13335620000000001</v>
      </c>
      <c r="E373" s="111">
        <v>6.9766939397176202</v>
      </c>
      <c r="F373" s="112">
        <f>(AW373-BT373)/BT373</f>
        <v>0.13333331109999996</v>
      </c>
      <c r="G373" s="113">
        <v>14</v>
      </c>
      <c r="H373" s="111">
        <v>32.603099999999998</v>
      </c>
      <c r="I373" s="114">
        <f>IF(AH373="NOK",AG373, IF(AH373="EUR", _xlfn.XLOOKUP(C373,'Exchange rates'!$A$3:$A$16,'Exchange rates'!$B$3:$B$16)*AG373,IF(AH373="SEK", _xlfn.XLOOKUP(C373,'Exchange rates'!$A$3:$A$16,'Exchange rates'!$C$3:$C$16)*Dataset!AG373,_xlfn.XLOOKUP(Dataset!C373,'Exchange rates'!$A$3:$A$16,'Exchange rates'!$D$3:$D$16)*Dataset!AG373)))</f>
        <v>3.4391979999999998</v>
      </c>
      <c r="J373" s="115">
        <f t="shared" si="11"/>
        <v>0.13423331109999997</v>
      </c>
      <c r="K373" s="112">
        <f>IF(AU373="NORWAY",_xlfn.XLOOKUP(B373,'Oslo OBX Historical Data'!$A$2:$A$3477,'Oslo OBX Historical Data'!$G$2:$G$3477),IF(AU373="FINLAND",_xlfn.XLOOKUP(B373,'OMX Helsinki Historical Data'!$A$2:$A$3479,'OMX Helsinki Historical Data'!$G$2:$G$3479),IF(AU373="DENMARK",_xlfn.XLOOKUP(B373,'OMX Copenhagen All shares Histo'!$A$2:$A$3461,'OMX Copenhagen All shares Histo'!$G$2:$G$3461),_xlfn.XLOOKUP(Dataset!B373,'OMX Stockholm Historical Data'!$A$2:$A$3477,'OMX Stockholm Historical Data'!$G$2:$G$3477))))</f>
        <v>-8.9999999999999998E-4</v>
      </c>
      <c r="L373" s="116">
        <v>1</v>
      </c>
      <c r="M373" s="116">
        <f>IF($AI373=M$1,1,0)</f>
        <v>0</v>
      </c>
      <c r="N373" s="116">
        <f>IF($AI373=N$1,1,0)</f>
        <v>0</v>
      </c>
      <c r="O373" s="116">
        <f>IF($AI373=O$1,1,0)</f>
        <v>0</v>
      </c>
      <c r="P373" s="116">
        <f>IF($AI373=P$1,1,0)</f>
        <v>0</v>
      </c>
      <c r="Q373" s="116">
        <f>IF($AI373=Q$1,1,0)</f>
        <v>0</v>
      </c>
      <c r="R373" s="116">
        <f>IF($AI373=R$1,1,0)</f>
        <v>0</v>
      </c>
      <c r="S373" s="116">
        <f>IF($AI373=S$1,1,0)</f>
        <v>1</v>
      </c>
      <c r="T373" s="39">
        <f>IF($AI373=T$1,1,0)</f>
        <v>0</v>
      </c>
      <c r="AG373" s="4">
        <v>3.5</v>
      </c>
      <c r="AH373" t="str">
        <f>IF(AU373="NORWAY","NOK",IF(AU373="FINLAND","EUR",IF(AU373="SWEDEN","SEK","DKK")))</f>
        <v>SEK</v>
      </c>
      <c r="AI373" t="s">
        <v>81</v>
      </c>
      <c r="AN373" t="str">
        <f>IF(D373&gt;=0,"1","0")</f>
        <v>0</v>
      </c>
      <c r="AO373" s="5">
        <f>IF(AX373&lt;&gt;"",G373/H373,"")</f>
        <v>0.42940701957789296</v>
      </c>
      <c r="AP373">
        <f>A373-1</f>
        <v>127</v>
      </c>
      <c r="AS373">
        <f>_xlfn.XLOOKUP(C373,'Company age'!$A$2:$A$15,'Company age'!$B$2:$B$15)</f>
        <v>10</v>
      </c>
      <c r="AU373" t="s">
        <v>80</v>
      </c>
      <c r="AW373" s="3">
        <f>BT373*(1+BV373)</f>
        <v>3.9666665888499999</v>
      </c>
      <c r="AX373">
        <v>14</v>
      </c>
      <c r="BH373" s="4">
        <v>16.422761919999999</v>
      </c>
      <c r="BI373" s="4">
        <v>13.33333111</v>
      </c>
      <c r="BJ373" s="4">
        <v>8.4552831650000009</v>
      </c>
      <c r="BL373" t="s">
        <v>1608</v>
      </c>
      <c r="BM373" t="s">
        <v>1609</v>
      </c>
      <c r="BN373" t="s">
        <v>80</v>
      </c>
      <c r="BO373" t="s">
        <v>81</v>
      </c>
      <c r="BP373" t="s">
        <v>25</v>
      </c>
      <c r="BQ373" t="s">
        <v>54</v>
      </c>
      <c r="BR373" t="s">
        <v>27</v>
      </c>
      <c r="BS373" s="4">
        <v>32.603099999999998</v>
      </c>
      <c r="BT373" s="4">
        <v>3.5</v>
      </c>
      <c r="BU373" s="5">
        <f t="shared" si="10"/>
        <v>0.16422761919999998</v>
      </c>
      <c r="BV373" s="5">
        <f t="shared" si="10"/>
        <v>0.13333331109999999</v>
      </c>
      <c r="BW373" s="5">
        <f t="shared" si="10"/>
        <v>8.4552831650000007E-2</v>
      </c>
      <c r="BX373" s="4">
        <v>0.104</v>
      </c>
      <c r="BY373" s="4">
        <v>-95.769935610000005</v>
      </c>
      <c r="BZ373" s="4">
        <v>0.105</v>
      </c>
      <c r="CA373" s="4">
        <v>11.43</v>
      </c>
    </row>
    <row r="374" spans="1:79" x14ac:dyDescent="0.15">
      <c r="A374" s="107">
        <v>128</v>
      </c>
      <c r="B374" s="108">
        <v>42720</v>
      </c>
      <c r="C374" s="109">
        <v>2016</v>
      </c>
      <c r="D374" s="110">
        <f>_xlfn.XLOOKUP(AP374,'Sentiment index'!$E$2:$E$169,'Sentiment index'!$A$2:$A$169)</f>
        <v>-0.13335620000000001</v>
      </c>
      <c r="E374" s="111">
        <v>5.8333069559638231</v>
      </c>
      <c r="F374" s="112">
        <f>(AW374-BT374)/BT374</f>
        <v>2.960000038000005E-2</v>
      </c>
      <c r="G374" s="113">
        <v>1522.0457582328609</v>
      </c>
      <c r="H374" s="111">
        <v>43.423900000000003</v>
      </c>
      <c r="I374" s="114">
        <f>IF(AH374="NOK",AG374, IF(AH374="EUR", _xlfn.XLOOKUP(C374,'Exchange rates'!$A$3:$A$16,'Exchange rates'!$B$3:$B$16)*AG374,IF(AH374="SEK", _xlfn.XLOOKUP(C374,'Exchange rates'!$A$3:$A$16,'Exchange rates'!$C$3:$C$16)*Dataset!AG374,_xlfn.XLOOKUP(Dataset!C374,'Exchange rates'!$A$3:$A$16,'Exchange rates'!$D$3:$D$16)*Dataset!AG374)))</f>
        <v>25.548327999999998</v>
      </c>
      <c r="J374" s="115">
        <f t="shared" si="11"/>
        <v>2.3000000380000052E-2</v>
      </c>
      <c r="K374" s="112">
        <f>IF(AU374="NORWAY",_xlfn.XLOOKUP(B374,'Oslo OBX Historical Data'!$A$2:$A$3477,'Oslo OBX Historical Data'!$G$2:$G$3477),IF(AU374="FINLAND",_xlfn.XLOOKUP(B374,'OMX Helsinki Historical Data'!$A$2:$A$3479,'OMX Helsinki Historical Data'!$G$2:$G$3479),IF(AU374="DENMARK",_xlfn.XLOOKUP(B374,'OMX Copenhagen All shares Histo'!$A$2:$A$3461,'OMX Copenhagen All shares Histo'!$G$2:$G$3461),_xlfn.XLOOKUP(Dataset!B374,'OMX Stockholm Historical Data'!$A$2:$A$3477,'OMX Stockholm Historical Data'!$G$2:$G$3477))))</f>
        <v>6.6E-3</v>
      </c>
      <c r="L374" s="116">
        <v>1</v>
      </c>
      <c r="M374" s="116">
        <f>IF($AI374=M$1,1,0)</f>
        <v>0</v>
      </c>
      <c r="N374" s="116">
        <f>IF($AI374=N$1,1,0)</f>
        <v>0</v>
      </c>
      <c r="O374" s="116">
        <f>IF($AI374=O$1,1,0)</f>
        <v>0</v>
      </c>
      <c r="P374" s="116">
        <f>IF($AI374=P$1,1,0)</f>
        <v>0</v>
      </c>
      <c r="Q374" s="116">
        <f>IF($AI374=Q$1,1,0)</f>
        <v>0</v>
      </c>
      <c r="R374" s="116">
        <f>IF($AI374=R$1,1,0)</f>
        <v>1</v>
      </c>
      <c r="S374" s="116">
        <f>IF($AI374=S$1,1,0)</f>
        <v>0</v>
      </c>
      <c r="T374" s="39">
        <f>IF($AI374=T$1,1,0)</f>
        <v>0</v>
      </c>
      <c r="AG374" s="4">
        <v>26</v>
      </c>
      <c r="AH374" t="str">
        <f>IF(AU374="NORWAY","NOK",IF(AU374="FINLAND","EUR",IF(AU374="SWEDEN","SEK","DKK")))</f>
        <v>SEK</v>
      </c>
      <c r="AI374" t="s">
        <v>152</v>
      </c>
      <c r="AN374" t="str">
        <f>IF(D374&gt;=0,"1","0")</f>
        <v>0</v>
      </c>
      <c r="AO374" s="5" t="str">
        <f>IF(AX374&lt;&gt;"",G374/H374,"")</f>
        <v/>
      </c>
      <c r="AP374">
        <f>A374-1</f>
        <v>127</v>
      </c>
      <c r="AS374">
        <f>_xlfn.XLOOKUP(C374,'Company age'!$A$2:$A$15,'Company age'!$B$2:$B$15)</f>
        <v>10</v>
      </c>
      <c r="AU374" t="s">
        <v>80</v>
      </c>
      <c r="AW374" s="3">
        <f>BT374*(1+BV374)</f>
        <v>26.769600009880001</v>
      </c>
      <c r="BH374" s="4">
        <v>0</v>
      </c>
      <c r="BI374" s="4">
        <v>2.960000038</v>
      </c>
      <c r="BJ374" s="4">
        <v>9.6000003809999992</v>
      </c>
      <c r="BL374" t="s">
        <v>1528</v>
      </c>
      <c r="BM374" t="s">
        <v>1529</v>
      </c>
      <c r="BN374" t="s">
        <v>80</v>
      </c>
      <c r="BO374" t="s">
        <v>152</v>
      </c>
      <c r="BP374" t="s">
        <v>25</v>
      </c>
      <c r="BQ374" t="s">
        <v>700</v>
      </c>
      <c r="BR374" t="s">
        <v>27</v>
      </c>
      <c r="BS374" s="4">
        <v>43.423900000000003</v>
      </c>
      <c r="BT374" s="4">
        <v>26</v>
      </c>
      <c r="BU374" s="5">
        <f t="shared" si="10"/>
        <v>0</v>
      </c>
      <c r="BV374" s="5">
        <f t="shared" si="10"/>
        <v>2.9600000380000002E-2</v>
      </c>
      <c r="BW374" s="5">
        <f t="shared" si="10"/>
        <v>9.6000003809999998E-2</v>
      </c>
      <c r="BX374" s="4">
        <v>0.99</v>
      </c>
      <c r="BY374" s="4">
        <v>-95.564552309999996</v>
      </c>
      <c r="BZ374" s="4">
        <v>0.96</v>
      </c>
      <c r="CA374" s="4">
        <v>5.4227999999999996</v>
      </c>
    </row>
    <row r="375" spans="1:79" x14ac:dyDescent="0.15">
      <c r="A375" s="107">
        <v>128</v>
      </c>
      <c r="B375" s="108">
        <v>42723</v>
      </c>
      <c r="C375" s="109">
        <v>2016</v>
      </c>
      <c r="D375" s="110">
        <f>_xlfn.XLOOKUP(AP375,'Sentiment index'!$E$2:$E$169,'Sentiment index'!$A$2:$A$169)</f>
        <v>-0.13335620000000001</v>
      </c>
      <c r="E375" s="111">
        <v>9.9956049779056979</v>
      </c>
      <c r="F375" s="112">
        <f>(AW375-BT375)/BT375</f>
        <v>2.3529412750000148E-2</v>
      </c>
      <c r="G375" s="113">
        <v>9</v>
      </c>
      <c r="H375" s="111">
        <v>129.404</v>
      </c>
      <c r="I375" s="114">
        <f>IF(AH375="NOK",AG375, IF(AH375="EUR", _xlfn.XLOOKUP(C375,'Exchange rates'!$A$3:$A$16,'Exchange rates'!$B$3:$B$16)*AG375,IF(AH375="SEK", _xlfn.XLOOKUP(C375,'Exchange rates'!$A$3:$A$16,'Exchange rates'!$C$3:$C$16)*Dataset!AG375,_xlfn.XLOOKUP(Dataset!C375,'Exchange rates'!$A$3:$A$16,'Exchange rates'!$D$3:$D$16)*Dataset!AG375)))</f>
        <v>21.976644799999999</v>
      </c>
      <c r="J375" s="115">
        <f t="shared" si="11"/>
        <v>1.7129412750000149E-2</v>
      </c>
      <c r="K375" s="112">
        <f>IF(AU375="NORWAY",_xlfn.XLOOKUP(B375,'Oslo OBX Historical Data'!$A$2:$A$3477,'Oslo OBX Historical Data'!$G$2:$G$3477),IF(AU375="FINLAND",_xlfn.XLOOKUP(B375,'OMX Helsinki Historical Data'!$A$2:$A$3479,'OMX Helsinki Historical Data'!$G$2:$G$3479),IF(AU375="DENMARK",_xlfn.XLOOKUP(B375,'OMX Copenhagen All shares Histo'!$A$2:$A$3461,'OMX Copenhagen All shares Histo'!$G$2:$G$3461),_xlfn.XLOOKUP(Dataset!B375,'OMX Stockholm Historical Data'!$A$2:$A$3477,'OMX Stockholm Historical Data'!$G$2:$G$3477))))</f>
        <v>6.4000000000000003E-3</v>
      </c>
      <c r="L375" s="116">
        <v>1</v>
      </c>
      <c r="M375" s="116">
        <f>IF($AI375=M$1,1,0)</f>
        <v>0</v>
      </c>
      <c r="N375" s="116">
        <f>IF($AI375=N$1,1,0)</f>
        <v>0</v>
      </c>
      <c r="O375" s="116">
        <f>IF($AI375=O$1,1,0)</f>
        <v>0</v>
      </c>
      <c r="P375" s="116">
        <f>IF($AI375=P$1,1,0)</f>
        <v>0</v>
      </c>
      <c r="Q375" s="116">
        <f>IF($AI375=Q$1,1,0)</f>
        <v>1</v>
      </c>
      <c r="R375" s="116">
        <f>IF($AI375=R$1,1,0)</f>
        <v>0</v>
      </c>
      <c r="S375" s="116">
        <f>IF($AI375=S$1,1,0)</f>
        <v>0</v>
      </c>
      <c r="T375" s="39">
        <f>IF($AI375=T$1,1,0)</f>
        <v>0</v>
      </c>
      <c r="AG375" s="4">
        <v>17.600000000000001</v>
      </c>
      <c r="AH375" t="str">
        <f>IF(AU375="NORWAY","NOK",IF(AU375="FINLAND","EUR",IF(AU375="SWEDEN","SEK","DKK")))</f>
        <v>DKK</v>
      </c>
      <c r="AI375" t="s">
        <v>32</v>
      </c>
      <c r="AN375" t="str">
        <f>IF(D375&gt;=0,"1","0")</f>
        <v>0</v>
      </c>
      <c r="AO375" s="5">
        <f>IF(AX375&lt;&gt;"",G375/H375,"")</f>
        <v>6.9549627523105936E-2</v>
      </c>
      <c r="AP375">
        <f>A375-1</f>
        <v>127</v>
      </c>
      <c r="AS375">
        <f>_xlfn.XLOOKUP(C375,'Company age'!$A$2:$A$15,'Company age'!$B$2:$B$15)</f>
        <v>10</v>
      </c>
      <c r="AU375" t="s">
        <v>23</v>
      </c>
      <c r="AW375" s="3">
        <f>BT375*(1+BV375)</f>
        <v>18.014117664400004</v>
      </c>
      <c r="AX375">
        <v>9</v>
      </c>
      <c r="BH375" s="4">
        <v>2.3529412750000001</v>
      </c>
      <c r="BI375" s="4">
        <v>2.3529412750000001</v>
      </c>
      <c r="BJ375" s="4">
        <v>0</v>
      </c>
      <c r="BL375" t="s">
        <v>1260</v>
      </c>
      <c r="BM375" t="s">
        <v>1261</v>
      </c>
      <c r="BN375" t="s">
        <v>23</v>
      </c>
      <c r="BO375" t="s">
        <v>32</v>
      </c>
      <c r="BP375" t="s">
        <v>25</v>
      </c>
      <c r="BQ375" t="s">
        <v>54</v>
      </c>
      <c r="BR375" t="s">
        <v>27</v>
      </c>
      <c r="BS375" s="4">
        <v>129.404</v>
      </c>
      <c r="BT375" s="4">
        <v>17.600000000000001</v>
      </c>
      <c r="BU375" s="5">
        <f t="shared" si="10"/>
        <v>2.3529412749999999E-2</v>
      </c>
      <c r="BV375" s="5">
        <f t="shared" si="10"/>
        <v>2.3529412749999999E-2</v>
      </c>
      <c r="BW375" s="5">
        <f t="shared" si="10"/>
        <v>0</v>
      </c>
      <c r="BX375" s="4">
        <v>0.68899999999999995</v>
      </c>
      <c r="BY375" s="4">
        <v>-91.363914489999999</v>
      </c>
      <c r="BZ375" s="4">
        <v>0.72299999999999998</v>
      </c>
      <c r="CA375" s="4">
        <v>23.0274</v>
      </c>
    </row>
    <row r="376" spans="1:79" x14ac:dyDescent="0.15">
      <c r="A376" s="107">
        <v>128</v>
      </c>
      <c r="B376" s="108">
        <v>42723</v>
      </c>
      <c r="C376" s="109">
        <v>2016</v>
      </c>
      <c r="D376" s="110">
        <f>_xlfn.XLOOKUP(AP376,'Sentiment index'!$E$2:$E$169,'Sentiment index'!$A$2:$A$169)</f>
        <v>-0.13335620000000001</v>
      </c>
      <c r="E376" s="111">
        <v>5.4471667482762935</v>
      </c>
      <c r="F376" s="112">
        <f>(AW376-BT376)/BT376</f>
        <v>2.199223517999993E-2</v>
      </c>
      <c r="G376" s="113">
        <v>1260.9593934127588</v>
      </c>
      <c r="H376" s="111">
        <v>9.3712499999999999</v>
      </c>
      <c r="I376" s="114">
        <f>IF(AH376="NOK",AG376, IF(AH376="EUR", _xlfn.XLOOKUP(C376,'Exchange rates'!$A$3:$A$16,'Exchange rates'!$B$3:$B$16)*AG376,IF(AH376="SEK", _xlfn.XLOOKUP(C376,'Exchange rates'!$A$3:$A$16,'Exchange rates'!$C$3:$C$16)*Dataset!AG376,_xlfn.XLOOKUP(Dataset!C376,'Exchange rates'!$A$3:$A$16,'Exchange rates'!$D$3:$D$16)*Dataset!AG376)))</f>
        <v>5.8957679999999995</v>
      </c>
      <c r="J376" s="115">
        <f t="shared" si="11"/>
        <v>2.3092235179999931E-2</v>
      </c>
      <c r="K376" s="112">
        <f>IF(AU376="NORWAY",_xlfn.XLOOKUP(B376,'Oslo OBX Historical Data'!$A$2:$A$3477,'Oslo OBX Historical Data'!$G$2:$G$3477),IF(AU376="FINLAND",_xlfn.XLOOKUP(B376,'OMX Helsinki Historical Data'!$A$2:$A$3479,'OMX Helsinki Historical Data'!$G$2:$G$3479),IF(AU376="DENMARK",_xlfn.XLOOKUP(B376,'OMX Copenhagen All shares Histo'!$A$2:$A$3461,'OMX Copenhagen All shares Histo'!$G$2:$G$3461),_xlfn.XLOOKUP(Dataset!B376,'OMX Stockholm Historical Data'!$A$2:$A$3477,'OMX Stockholm Historical Data'!$G$2:$G$3477))))</f>
        <v>-1.1000000000000001E-3</v>
      </c>
      <c r="L376" s="116">
        <v>1</v>
      </c>
      <c r="M376" s="116">
        <f>IF($AI376=M$1,1,0)</f>
        <v>0</v>
      </c>
      <c r="N376" s="116">
        <f>IF($AI376=N$1,1,0)</f>
        <v>0</v>
      </c>
      <c r="O376" s="116">
        <f>IF($AI376=O$1,1,0)</f>
        <v>0</v>
      </c>
      <c r="P376" s="116">
        <f>IF($AI376=P$1,1,0)</f>
        <v>0</v>
      </c>
      <c r="Q376" s="116">
        <f>IF($AI376=Q$1,1,0)</f>
        <v>0</v>
      </c>
      <c r="R376" s="116">
        <f>IF($AI376=R$1,1,0)</f>
        <v>1</v>
      </c>
      <c r="S376" s="116">
        <f>IF($AI376=S$1,1,0)</f>
        <v>0</v>
      </c>
      <c r="T376" s="39">
        <f>IF($AI376=T$1,1,0)</f>
        <v>0</v>
      </c>
      <c r="AG376" s="4">
        <v>6</v>
      </c>
      <c r="AH376" t="str">
        <f>IF(AU376="NORWAY","NOK",IF(AU376="FINLAND","EUR",IF(AU376="SWEDEN","SEK","DKK")))</f>
        <v>SEK</v>
      </c>
      <c r="AI376" t="s">
        <v>152</v>
      </c>
      <c r="AN376" t="str">
        <f>IF(D376&gt;=0,"1","0")</f>
        <v>0</v>
      </c>
      <c r="AO376" s="5" t="str">
        <f>IF(AX376&lt;&gt;"",G376/H376,"")</f>
        <v/>
      </c>
      <c r="AP376">
        <f>A376-1</f>
        <v>127</v>
      </c>
      <c r="AS376">
        <f>_xlfn.XLOOKUP(C376,'Company age'!$A$2:$A$15,'Company age'!$B$2:$B$15)</f>
        <v>10</v>
      </c>
      <c r="AU376" t="s">
        <v>80</v>
      </c>
      <c r="AW376" s="3">
        <f>BT376*(1+BV376)</f>
        <v>6.1319534110799996</v>
      </c>
      <c r="BH376" s="4">
        <v>2.0698573589999998</v>
      </c>
      <c r="BI376" s="4">
        <v>2.1992235180000002</v>
      </c>
      <c r="BJ376" s="4">
        <v>6.597671032</v>
      </c>
      <c r="BL376" t="s">
        <v>2008</v>
      </c>
      <c r="BM376" t="s">
        <v>2009</v>
      </c>
      <c r="BN376" t="s">
        <v>80</v>
      </c>
      <c r="BO376" t="s">
        <v>152</v>
      </c>
      <c r="BP376" t="s">
        <v>25</v>
      </c>
      <c r="BQ376" t="s">
        <v>1066</v>
      </c>
      <c r="BR376" t="s">
        <v>27</v>
      </c>
      <c r="BS376" s="4">
        <v>9.3712499999999999</v>
      </c>
      <c r="BT376" s="4">
        <v>6</v>
      </c>
      <c r="BU376" s="5">
        <f t="shared" si="10"/>
        <v>2.0698573589999998E-2</v>
      </c>
      <c r="BV376" s="5">
        <f t="shared" si="10"/>
        <v>2.199223518E-2</v>
      </c>
      <c r="BW376" s="5">
        <f t="shared" si="10"/>
        <v>6.5976710320000007E-2</v>
      </c>
      <c r="BX376" s="4">
        <v>0.34949999999999998</v>
      </c>
      <c r="BY376" s="4">
        <v>-83.931266780000001</v>
      </c>
      <c r="BZ376" s="4">
        <v>0.34</v>
      </c>
      <c r="CA376" s="4">
        <v>9.1540999999999997</v>
      </c>
    </row>
    <row r="377" spans="1:79" x14ac:dyDescent="0.15">
      <c r="A377" s="107">
        <v>128</v>
      </c>
      <c r="B377" s="108">
        <v>42726</v>
      </c>
      <c r="C377" s="109">
        <v>2016</v>
      </c>
      <c r="D377" s="110">
        <f>_xlfn.XLOOKUP(AP377,'Sentiment index'!$E$2:$E$169,'Sentiment index'!$A$2:$A$169)</f>
        <v>-0.13335620000000001</v>
      </c>
      <c r="E377" s="111">
        <v>8.7993532520592659</v>
      </c>
      <c r="F377" s="112">
        <f>(AW377-BT377)/BT377</f>
        <v>2.0512821669999896E-2</v>
      </c>
      <c r="G377" s="113">
        <v>8</v>
      </c>
      <c r="H377" s="111">
        <v>23.485399999999998</v>
      </c>
      <c r="I377" s="114">
        <f>IF(AH377="NOK",AG377, IF(AH377="EUR", _xlfn.XLOOKUP(C377,'Exchange rates'!$A$3:$A$16,'Exchange rates'!$B$3:$B$16)*AG377,IF(AH377="SEK", _xlfn.XLOOKUP(C377,'Exchange rates'!$A$3:$A$16,'Exchange rates'!$C$3:$C$16)*Dataset!AG377,_xlfn.XLOOKUP(Dataset!C377,'Exchange rates'!$A$3:$A$16,'Exchange rates'!$D$3:$D$16)*Dataset!AG377)))</f>
        <v>5.6992423999999993</v>
      </c>
      <c r="J377" s="115">
        <f t="shared" si="11"/>
        <v>2.5412821669999898E-2</v>
      </c>
      <c r="K377" s="112">
        <f>IF(AU377="NORWAY",_xlfn.XLOOKUP(B377,'Oslo OBX Historical Data'!$A$2:$A$3477,'Oslo OBX Historical Data'!$G$2:$G$3477),IF(AU377="FINLAND",_xlfn.XLOOKUP(B377,'OMX Helsinki Historical Data'!$A$2:$A$3479,'OMX Helsinki Historical Data'!$G$2:$G$3479),IF(AU377="DENMARK",_xlfn.XLOOKUP(B377,'OMX Copenhagen All shares Histo'!$A$2:$A$3461,'OMX Copenhagen All shares Histo'!$G$2:$G$3461),_xlfn.XLOOKUP(Dataset!B377,'OMX Stockholm Historical Data'!$A$2:$A$3477,'OMX Stockholm Historical Data'!$G$2:$G$3477))))</f>
        <v>-4.8999999999999998E-3</v>
      </c>
      <c r="L377" s="116">
        <v>1</v>
      </c>
      <c r="M377" s="116">
        <f>IF($AI377=M$1,1,0)</f>
        <v>0</v>
      </c>
      <c r="N377" s="116">
        <f>IF($AI377=N$1,1,0)</f>
        <v>0</v>
      </c>
      <c r="O377" s="116">
        <f>IF($AI377=O$1,1,0)</f>
        <v>0</v>
      </c>
      <c r="P377" s="116">
        <f>IF($AI377=P$1,1,0)</f>
        <v>0</v>
      </c>
      <c r="Q377" s="116">
        <f>IF($AI377=Q$1,1,0)</f>
        <v>0</v>
      </c>
      <c r="R377" s="116">
        <f>IF($AI377=R$1,1,0)</f>
        <v>1</v>
      </c>
      <c r="S377" s="116">
        <f>IF($AI377=S$1,1,0)</f>
        <v>0</v>
      </c>
      <c r="T377" s="39">
        <f>IF($AI377=T$1,1,0)</f>
        <v>0</v>
      </c>
      <c r="AG377" s="4">
        <v>5.8</v>
      </c>
      <c r="AH377" t="str">
        <f>IF(AU377="NORWAY","NOK",IF(AU377="FINLAND","EUR",IF(AU377="SWEDEN","SEK","DKK")))</f>
        <v>SEK</v>
      </c>
      <c r="AI377" t="s">
        <v>152</v>
      </c>
      <c r="AN377" t="str">
        <f>IF(D377&gt;=0,"1","0")</f>
        <v>0</v>
      </c>
      <c r="AO377" s="5">
        <f>IF(AX377&lt;&gt;"",G377/H377,"")</f>
        <v>0.34063716181116782</v>
      </c>
      <c r="AP377">
        <f>A377-1</f>
        <v>127</v>
      </c>
      <c r="AS377">
        <f>_xlfn.XLOOKUP(C377,'Company age'!$A$2:$A$15,'Company age'!$B$2:$B$15)</f>
        <v>10</v>
      </c>
      <c r="AU377" t="s">
        <v>80</v>
      </c>
      <c r="AW377" s="3">
        <f>BT377*(1+BV377)</f>
        <v>5.9189743656859992</v>
      </c>
      <c r="AX377">
        <v>8</v>
      </c>
      <c r="BH377" s="4">
        <v>4.8717947009999998</v>
      </c>
      <c r="BI377" s="4">
        <v>2.0512821670000001</v>
      </c>
      <c r="BJ377" s="4">
        <v>-0.25641027090000001</v>
      </c>
      <c r="BL377" t="s">
        <v>1699</v>
      </c>
      <c r="BM377" t="s">
        <v>1700</v>
      </c>
      <c r="BN377" t="s">
        <v>80</v>
      </c>
      <c r="BO377" t="s">
        <v>152</v>
      </c>
      <c r="BP377" t="s">
        <v>25</v>
      </c>
      <c r="BQ377" t="s">
        <v>1175</v>
      </c>
      <c r="BR377" t="s">
        <v>27</v>
      </c>
      <c r="BS377" s="4">
        <v>23.485399999999998</v>
      </c>
      <c r="BT377" s="4">
        <v>5.8</v>
      </c>
      <c r="BU377" s="5">
        <f t="shared" si="10"/>
        <v>4.8717947009999998E-2</v>
      </c>
      <c r="BV377" s="5">
        <f t="shared" si="10"/>
        <v>2.051282167E-2</v>
      </c>
      <c r="BW377" s="5">
        <f t="shared" si="10"/>
        <v>-2.5641027090000002E-3</v>
      </c>
      <c r="BX377" s="4">
        <v>10.220000000000001</v>
      </c>
      <c r="BY377" s="4">
        <v>-93.849502560000005</v>
      </c>
      <c r="BZ377" s="4">
        <v>10.54</v>
      </c>
      <c r="CA377" s="4">
        <v>11.139799999999999</v>
      </c>
    </row>
    <row r="378" spans="1:79" x14ac:dyDescent="0.15">
      <c r="A378" s="107">
        <v>128</v>
      </c>
      <c r="B378" s="108">
        <v>42726</v>
      </c>
      <c r="C378" s="109">
        <v>2016</v>
      </c>
      <c r="D378" s="110">
        <f>_xlfn.XLOOKUP(AP378,'Sentiment index'!$E$2:$E$169,'Sentiment index'!$A$2:$A$169)</f>
        <v>-0.13335620000000001</v>
      </c>
      <c r="E378" s="111">
        <v>6.5312916776122956</v>
      </c>
      <c r="F378" s="112">
        <f>(AW378-BT378)/BT378</f>
        <v>3.4782607560000046E-2</v>
      </c>
      <c r="G378" s="113">
        <v>1124.5978391546319</v>
      </c>
      <c r="H378" s="111">
        <v>22.294499999999999</v>
      </c>
      <c r="I378" s="114">
        <f>IF(AH378="NOK",AG378, IF(AH378="EUR", _xlfn.XLOOKUP(C378,'Exchange rates'!$A$3:$A$16,'Exchange rates'!$B$3:$B$16)*AG378,IF(AH378="SEK", _xlfn.XLOOKUP(C378,'Exchange rates'!$A$3:$A$16,'Exchange rates'!$C$3:$C$16)*Dataset!AG378,_xlfn.XLOOKUP(Dataset!C378,'Exchange rates'!$A$3:$A$16,'Exchange rates'!$D$3:$D$16)*Dataset!AG378)))</f>
        <v>39.305119999999995</v>
      </c>
      <c r="J378" s="115">
        <f t="shared" si="11"/>
        <v>3.9682607560000048E-2</v>
      </c>
      <c r="K378" s="112">
        <f>IF(AU378="NORWAY",_xlfn.XLOOKUP(B378,'Oslo OBX Historical Data'!$A$2:$A$3477,'Oslo OBX Historical Data'!$G$2:$G$3477),IF(AU378="FINLAND",_xlfn.XLOOKUP(B378,'OMX Helsinki Historical Data'!$A$2:$A$3479,'OMX Helsinki Historical Data'!$G$2:$G$3479),IF(AU378="DENMARK",_xlfn.XLOOKUP(B378,'OMX Copenhagen All shares Histo'!$A$2:$A$3461,'OMX Copenhagen All shares Histo'!$G$2:$G$3461),_xlfn.XLOOKUP(Dataset!B378,'OMX Stockholm Historical Data'!$A$2:$A$3477,'OMX Stockholm Historical Data'!$G$2:$G$3477))))</f>
        <v>-4.8999999999999998E-3</v>
      </c>
      <c r="L378" s="116">
        <v>1</v>
      </c>
      <c r="M378" s="116">
        <f>IF($AI378=M$1,1,0)</f>
        <v>1</v>
      </c>
      <c r="N378" s="116">
        <f>IF($AI378=N$1,1,0)</f>
        <v>0</v>
      </c>
      <c r="O378" s="116">
        <f>IF($AI378=O$1,1,0)</f>
        <v>0</v>
      </c>
      <c r="P378" s="116">
        <f>IF($AI378=P$1,1,0)</f>
        <v>0</v>
      </c>
      <c r="Q378" s="116">
        <f>IF($AI378=Q$1,1,0)</f>
        <v>0</v>
      </c>
      <c r="R378" s="116">
        <f>IF($AI378=R$1,1,0)</f>
        <v>0</v>
      </c>
      <c r="S378" s="116">
        <f>IF($AI378=S$1,1,0)</f>
        <v>0</v>
      </c>
      <c r="T378" s="39">
        <f>IF($AI378=T$1,1,0)</f>
        <v>0</v>
      </c>
      <c r="AG378" s="4">
        <v>40</v>
      </c>
      <c r="AH378" t="str">
        <f>IF(AU378="NORWAY","NOK",IF(AU378="FINLAND","EUR",IF(AU378="SWEDEN","SEK","DKK")))</f>
        <v>SEK</v>
      </c>
      <c r="AI378" t="s">
        <v>53</v>
      </c>
      <c r="AN378" t="str">
        <f>IF(D378&gt;=0,"1","0")</f>
        <v>0</v>
      </c>
      <c r="AO378" s="5" t="str">
        <f>IF(AX378&lt;&gt;"",G378/H378,"")</f>
        <v/>
      </c>
      <c r="AP378">
        <f>A378-1</f>
        <v>127</v>
      </c>
      <c r="AS378">
        <f>_xlfn.XLOOKUP(C378,'Company age'!$A$2:$A$15,'Company age'!$B$2:$B$15)</f>
        <v>10</v>
      </c>
      <c r="AU378" t="s">
        <v>80</v>
      </c>
      <c r="AW378" s="3">
        <f>BT378*(1+BV378)</f>
        <v>41.391304302400002</v>
      </c>
      <c r="BH378" s="4">
        <v>6.5217390059999998</v>
      </c>
      <c r="BI378" s="4">
        <v>3.4782607560000001</v>
      </c>
      <c r="BJ378" s="4">
        <v>6.0869565010000004</v>
      </c>
      <c r="BL378" t="s">
        <v>1735</v>
      </c>
      <c r="BM378" t="s">
        <v>1736</v>
      </c>
      <c r="BN378" t="s">
        <v>80</v>
      </c>
      <c r="BO378" t="s">
        <v>53</v>
      </c>
      <c r="BP378" t="s">
        <v>25</v>
      </c>
      <c r="BQ378" t="s">
        <v>247</v>
      </c>
      <c r="BR378" t="s">
        <v>27</v>
      </c>
      <c r="BS378" s="4">
        <v>22.294499999999999</v>
      </c>
      <c r="BT378" s="4">
        <v>40</v>
      </c>
      <c r="BU378" s="5">
        <f t="shared" si="10"/>
        <v>6.5217390059999991E-2</v>
      </c>
      <c r="BV378" s="5">
        <f t="shared" si="10"/>
        <v>3.4782607559999998E-2</v>
      </c>
      <c r="BW378" s="5">
        <f t="shared" si="10"/>
        <v>6.0869565010000001E-2</v>
      </c>
      <c r="BX378" s="4">
        <v>68</v>
      </c>
      <c r="BY378" s="4">
        <v>134.26365659999999</v>
      </c>
      <c r="BZ378" s="4">
        <v>68.900000000000006</v>
      </c>
      <c r="CA378" s="4">
        <v>1.7438</v>
      </c>
    </row>
    <row r="379" spans="1:79" x14ac:dyDescent="0.15">
      <c r="A379" s="107">
        <v>129</v>
      </c>
      <c r="B379" s="108">
        <v>42741</v>
      </c>
      <c r="C379" s="109">
        <v>2017</v>
      </c>
      <c r="D379" s="110">
        <f>_xlfn.XLOOKUP(AP379,'Sentiment index'!$E$2:$E$169,'Sentiment index'!$A$2:$A$169)</f>
        <v>-0.1431878</v>
      </c>
      <c r="E379" s="111">
        <v>17.231393622423621</v>
      </c>
      <c r="F379" s="112">
        <f>(AW379-BT379)/BT379</f>
        <v>-0.1666666222</v>
      </c>
      <c r="G379" s="113">
        <v>1186.5943203057886</v>
      </c>
      <c r="H379" s="114">
        <v>62.5</v>
      </c>
      <c r="I379" s="114">
        <f>IF(AH379="NOK",AG379, IF(AH379="EUR", _xlfn.XLOOKUP(C379,'Exchange rates'!$A$3:$A$16,'Exchange rates'!$B$3:$B$16)*AG379,IF(AH379="SEK", _xlfn.XLOOKUP(C379,'Exchange rates'!$A$3:$A$16,'Exchange rates'!$C$3:$C$16)*Dataset!AG379,_xlfn.XLOOKUP(Dataset!C379,'Exchange rates'!$A$3:$A$16,'Exchange rates'!$D$3:$D$16)*Dataset!AG379)))</f>
        <v>1.25</v>
      </c>
      <c r="J379" s="115">
        <f t="shared" si="11"/>
        <v>-0.17316662220000001</v>
      </c>
      <c r="K379" s="112">
        <f>IF(AU379="NORWAY",_xlfn.XLOOKUP(B379,'Oslo OBX Historical Data'!$A$2:$A$3477,'Oslo OBX Historical Data'!$G$2:$G$3477),IF(AU379="FINLAND",_xlfn.XLOOKUP(B379,'OMX Helsinki Historical Data'!$A$2:$A$3479,'OMX Helsinki Historical Data'!$G$2:$G$3479),IF(AU379="DENMARK",_xlfn.XLOOKUP(B379,'OMX Copenhagen All shares Histo'!$A$2:$A$3461,'OMX Copenhagen All shares Histo'!$G$2:$G$3461),_xlfn.XLOOKUP(Dataset!B379,'OMX Stockholm Historical Data'!$A$2:$A$3477,'OMX Stockholm Historical Data'!$G$2:$G$3477))))</f>
        <v>6.4999999999999997E-3</v>
      </c>
      <c r="L379" s="116">
        <v>1</v>
      </c>
      <c r="M379" s="116">
        <f>IF($AI379=M$1,1,0)</f>
        <v>0</v>
      </c>
      <c r="N379" s="116">
        <f>IF($AI379=N$1,1,0)</f>
        <v>0</v>
      </c>
      <c r="O379" s="116">
        <f>IF($AI379=O$1,1,0)</f>
        <v>0</v>
      </c>
      <c r="P379" s="116">
        <f>IF($AI379=P$1,1,0)</f>
        <v>0</v>
      </c>
      <c r="Q379" s="116">
        <f>IF($AI379=Q$1,1,0)</f>
        <v>0</v>
      </c>
      <c r="R379" s="116">
        <f>IF($AI379=R$1,1,0)</f>
        <v>1</v>
      </c>
      <c r="S379" s="116">
        <f>IF($AI379=S$1,1,0)</f>
        <v>0</v>
      </c>
      <c r="T379" s="39">
        <f>IF($AI379=T$1,1,0)</f>
        <v>0</v>
      </c>
      <c r="AG379" s="2">
        <v>1.25</v>
      </c>
      <c r="AH379" t="str">
        <f>IF(AU379="NORWAY","NOK",IF(AU379="FINLAND","EUR",IF(AU379="SWEDEN","SEK","DKK")))</f>
        <v>NOK</v>
      </c>
      <c r="AI379" t="s">
        <v>152</v>
      </c>
      <c r="AN379" t="str">
        <f>IF(D379&gt;=0,"1","0")</f>
        <v>0</v>
      </c>
      <c r="AO379" s="5" t="str">
        <f>IF(AX379&lt;&gt;"",G379/H379,"")</f>
        <v/>
      </c>
      <c r="AP379">
        <f>A379-1</f>
        <v>128</v>
      </c>
      <c r="AS379">
        <f>_xlfn.XLOOKUP(C379,'Company age'!$A$2:$A$15,'Company age'!$B$2:$B$15)</f>
        <v>12</v>
      </c>
      <c r="AU379" t="s">
        <v>44</v>
      </c>
      <c r="AW379" s="3">
        <f>BT379*(1+BV379)</f>
        <v>1.04166672225</v>
      </c>
      <c r="BH379" s="4">
        <v>-14.880948070000001</v>
      </c>
      <c r="BI379" s="4">
        <v>-16.666662219999999</v>
      </c>
      <c r="BJ379" s="4">
        <v>-19.642852779999998</v>
      </c>
      <c r="BL379" t="s">
        <v>1439</v>
      </c>
      <c r="BM379" t="s">
        <v>1440</v>
      </c>
      <c r="BN379" t="s">
        <v>44</v>
      </c>
      <c r="BO379" t="s">
        <v>152</v>
      </c>
      <c r="BP379" t="s">
        <v>25</v>
      </c>
      <c r="BQ379" t="s">
        <v>1266</v>
      </c>
      <c r="BR379" t="s">
        <v>27</v>
      </c>
      <c r="BS379" s="2">
        <v>62.5</v>
      </c>
      <c r="BT379" s="2">
        <v>1.25</v>
      </c>
      <c r="BU379" s="5">
        <f t="shared" si="10"/>
        <v>-0.1488094807</v>
      </c>
      <c r="BV379" s="5">
        <f t="shared" si="10"/>
        <v>-0.1666666222</v>
      </c>
      <c r="BW379" s="5">
        <f t="shared" si="10"/>
        <v>-0.19642852779999997</v>
      </c>
      <c r="BX379" s="2"/>
      <c r="BY379" s="2"/>
      <c r="BZ379" s="2"/>
      <c r="CA379" s="2">
        <v>190.91399999999999</v>
      </c>
    </row>
    <row r="380" spans="1:79" x14ac:dyDescent="0.15">
      <c r="A380" s="107">
        <v>129</v>
      </c>
      <c r="B380" s="108">
        <v>42744</v>
      </c>
      <c r="C380" s="109">
        <v>2017</v>
      </c>
      <c r="D380" s="110">
        <f>_xlfn.XLOOKUP(AP380,'Sentiment index'!$E$2:$E$169,'Sentiment index'!$A$2:$A$169)</f>
        <v>-0.1431878</v>
      </c>
      <c r="E380" s="111">
        <v>7.5313949225879142</v>
      </c>
      <c r="F380" s="112">
        <f>(AW380-BT380)/BT380</f>
        <v>2.459013939000004E-2</v>
      </c>
      <c r="G380" s="113">
        <v>1239.248211631693</v>
      </c>
      <c r="H380" s="114">
        <v>10.1379</v>
      </c>
      <c r="I380" s="114">
        <f>IF(AH380="NOK",AG380, IF(AH380="EUR", _xlfn.XLOOKUP(C380,'Exchange rates'!$A$3:$A$16,'Exchange rates'!$B$3:$B$16)*AG380,IF(AH380="SEK", _xlfn.XLOOKUP(C380,'Exchange rates'!$A$3:$A$16,'Exchange rates'!$C$3:$C$16)*Dataset!AG380,_xlfn.XLOOKUP(Dataset!C380,'Exchange rates'!$A$3:$A$16,'Exchange rates'!$D$3:$D$16)*Dataset!AG380)))</f>
        <v>5.3249955</v>
      </c>
      <c r="J380" s="115">
        <f t="shared" si="11"/>
        <v>2.9290139390000039E-2</v>
      </c>
      <c r="K380" s="112">
        <f>IF(AU380="NORWAY",_xlfn.XLOOKUP(B380,'Oslo OBX Historical Data'!$A$2:$A$3477,'Oslo OBX Historical Data'!$G$2:$G$3477),IF(AU380="FINLAND",_xlfn.XLOOKUP(B380,'OMX Helsinki Historical Data'!$A$2:$A$3479,'OMX Helsinki Historical Data'!$G$2:$G$3479),IF(AU380="DENMARK",_xlfn.XLOOKUP(B380,'OMX Copenhagen All shares Histo'!$A$2:$A$3461,'OMX Copenhagen All shares Histo'!$G$2:$G$3461),_xlfn.XLOOKUP(Dataset!B380,'OMX Stockholm Historical Data'!$A$2:$A$3477,'OMX Stockholm Historical Data'!$G$2:$G$3477))))</f>
        <v>-4.7000000000000002E-3</v>
      </c>
      <c r="L380" s="116">
        <v>1</v>
      </c>
      <c r="M380" s="116">
        <f>IF($AI380=M$1,1,0)</f>
        <v>0</v>
      </c>
      <c r="N380" s="116">
        <f>IF($AI380=N$1,1,0)</f>
        <v>0</v>
      </c>
      <c r="O380" s="116">
        <f>IF($AI380=O$1,1,0)</f>
        <v>0</v>
      </c>
      <c r="P380" s="116">
        <f>IF($AI380=P$1,1,0)</f>
        <v>0</v>
      </c>
      <c r="Q380" s="116">
        <f>IF($AI380=Q$1,1,0)</f>
        <v>1</v>
      </c>
      <c r="R380" s="116">
        <f>IF($AI380=R$1,1,0)</f>
        <v>0</v>
      </c>
      <c r="S380" s="116">
        <f>IF($AI380=S$1,1,0)</f>
        <v>0</v>
      </c>
      <c r="T380" s="39">
        <f>IF($AI380=T$1,1,0)</f>
        <v>0</v>
      </c>
      <c r="AG380" s="2">
        <v>5.5</v>
      </c>
      <c r="AH380" t="str">
        <f>IF(AU380="NORWAY","NOK",IF(AU380="FINLAND","EUR",IF(AU380="SWEDEN","SEK","DKK")))</f>
        <v>SEK</v>
      </c>
      <c r="AI380" t="s">
        <v>32</v>
      </c>
      <c r="AN380" t="str">
        <f>IF(D380&gt;=0,"1","0")</f>
        <v>0</v>
      </c>
      <c r="AO380" s="5" t="str">
        <f>IF(AX380&lt;&gt;"",G380/H380,"")</f>
        <v/>
      </c>
      <c r="AP380">
        <f>A380-1</f>
        <v>128</v>
      </c>
      <c r="AS380">
        <f>_xlfn.XLOOKUP(C380,'Company age'!$A$2:$A$15,'Company age'!$B$2:$B$15)</f>
        <v>12</v>
      </c>
      <c r="AU380" t="s">
        <v>80</v>
      </c>
      <c r="AW380" s="3">
        <f>BT380*(1+BV380)</f>
        <v>5.6352457666450002</v>
      </c>
      <c r="BH380" s="4">
        <v>5.5327844620000004</v>
      </c>
      <c r="BI380" s="4">
        <v>2.4590139390000001</v>
      </c>
      <c r="BJ380" s="4">
        <v>5.5327844620000004</v>
      </c>
      <c r="BL380" t="s">
        <v>1982</v>
      </c>
      <c r="BM380" t="s">
        <v>1983</v>
      </c>
      <c r="BN380" t="s">
        <v>80</v>
      </c>
      <c r="BO380" t="s">
        <v>32</v>
      </c>
      <c r="BP380" t="s">
        <v>25</v>
      </c>
      <c r="BQ380" t="s">
        <v>1066</v>
      </c>
      <c r="BR380" t="s">
        <v>27</v>
      </c>
      <c r="BS380" s="2">
        <v>10.1379</v>
      </c>
      <c r="BT380" s="2">
        <v>5.5</v>
      </c>
      <c r="BU380" s="5">
        <f t="shared" si="10"/>
        <v>5.5327844620000004E-2</v>
      </c>
      <c r="BV380" s="5">
        <f t="shared" si="10"/>
        <v>2.4590139390000001E-2</v>
      </c>
      <c r="BW380" s="5">
        <f t="shared" si="10"/>
        <v>5.5327844620000004E-2</v>
      </c>
      <c r="BX380" s="2">
        <v>24.9</v>
      </c>
      <c r="BY380" s="2">
        <v>432.51339719999999</v>
      </c>
      <c r="BZ380" s="2">
        <v>24.3</v>
      </c>
      <c r="CA380" s="2">
        <v>7.5125000000000002</v>
      </c>
    </row>
    <row r="381" spans="1:79" x14ac:dyDescent="0.15">
      <c r="A381" s="107">
        <v>129</v>
      </c>
      <c r="B381" s="108">
        <v>42747</v>
      </c>
      <c r="C381" s="109">
        <v>2017</v>
      </c>
      <c r="D381" s="110">
        <f>_xlfn.XLOOKUP(AP381,'Sentiment index'!$E$2:$E$169,'Sentiment index'!$A$2:$A$169)</f>
        <v>-0.1431878</v>
      </c>
      <c r="E381" s="111">
        <v>11.553876614162427</v>
      </c>
      <c r="F381" s="112">
        <f>(AW381-BT381)/BT381</f>
        <v>0.1020408154000001</v>
      </c>
      <c r="G381" s="113">
        <v>11</v>
      </c>
      <c r="H381" s="114">
        <v>106.71299999999999</v>
      </c>
      <c r="I381" s="114">
        <f>IF(AH381="NOK",AG381, IF(AH381="EUR", _xlfn.XLOOKUP(C381,'Exchange rates'!$A$3:$A$16,'Exchange rates'!$B$3:$B$16)*AG381,IF(AH381="SEK", _xlfn.XLOOKUP(C381,'Exchange rates'!$A$3:$A$16,'Exchange rates'!$C$3:$C$16)*Dataset!AG381,_xlfn.XLOOKUP(Dataset!C381,'Exchange rates'!$A$3:$A$16,'Exchange rates'!$D$3:$D$16)*Dataset!AG381)))</f>
        <v>0.96818099999999996</v>
      </c>
      <c r="J381" s="115">
        <f t="shared" si="11"/>
        <v>0.10084081540000009</v>
      </c>
      <c r="K381" s="112">
        <f>IF(AU381="NORWAY",_xlfn.XLOOKUP(B381,'Oslo OBX Historical Data'!$A$2:$A$3477,'Oslo OBX Historical Data'!$G$2:$G$3477),IF(AU381="FINLAND",_xlfn.XLOOKUP(B381,'OMX Helsinki Historical Data'!$A$2:$A$3479,'OMX Helsinki Historical Data'!$G$2:$G$3479),IF(AU381="DENMARK",_xlfn.XLOOKUP(B381,'OMX Copenhagen All shares Histo'!$A$2:$A$3461,'OMX Copenhagen All shares Histo'!$G$2:$G$3461),_xlfn.XLOOKUP(Dataset!B381,'OMX Stockholm Historical Data'!$A$2:$A$3477,'OMX Stockholm Historical Data'!$G$2:$G$3477))))</f>
        <v>1.1999999999999999E-3</v>
      </c>
      <c r="L381" s="116">
        <v>1</v>
      </c>
      <c r="M381" s="116">
        <f>IF($AI381=M$1,1,0)</f>
        <v>0</v>
      </c>
      <c r="N381" s="116">
        <f>IF($AI381=N$1,1,0)</f>
        <v>1</v>
      </c>
      <c r="O381" s="116">
        <f>IF($AI381=O$1,1,0)</f>
        <v>0</v>
      </c>
      <c r="P381" s="116">
        <f>IF($AI381=P$1,1,0)</f>
        <v>0</v>
      </c>
      <c r="Q381" s="116">
        <f>IF($AI381=Q$1,1,0)</f>
        <v>0</v>
      </c>
      <c r="R381" s="116">
        <f>IF($AI381=R$1,1,0)</f>
        <v>0</v>
      </c>
      <c r="S381" s="116">
        <f>IF($AI381=S$1,1,0)</f>
        <v>0</v>
      </c>
      <c r="T381" s="39">
        <f>IF($AI381=T$1,1,0)</f>
        <v>0</v>
      </c>
      <c r="AG381" s="2">
        <v>1</v>
      </c>
      <c r="AH381" t="str">
        <f>IF(AU381="NORWAY","NOK",IF(AU381="FINLAND","EUR",IF(AU381="SWEDEN","SEK","DKK")))</f>
        <v>SEK</v>
      </c>
      <c r="AI381" t="s">
        <v>96</v>
      </c>
      <c r="AN381" t="str">
        <f>IF(D381&gt;=0,"1","0")</f>
        <v>0</v>
      </c>
      <c r="AO381" s="5">
        <f>IF(AX381&lt;&gt;"",G381/H381,"")</f>
        <v>0.10308022452747088</v>
      </c>
      <c r="AP381">
        <f>A381-1</f>
        <v>128</v>
      </c>
      <c r="AS381">
        <f>_xlfn.XLOOKUP(C381,'Company age'!$A$2:$A$15,'Company age'!$B$2:$B$15)</f>
        <v>12</v>
      </c>
      <c r="AU381" t="s">
        <v>80</v>
      </c>
      <c r="AW381" s="3">
        <f>BT381*(1+BV381)</f>
        <v>1.1020408154000001</v>
      </c>
      <c r="AX381">
        <v>11</v>
      </c>
      <c r="BH381" s="4">
        <v>10.204081540000001</v>
      </c>
      <c r="BI381" s="4">
        <v>10.204081540000001</v>
      </c>
      <c r="BJ381" s="4">
        <v>8.9795913699999996</v>
      </c>
      <c r="BL381" t="s">
        <v>1291</v>
      </c>
      <c r="BM381" t="s">
        <v>1292</v>
      </c>
      <c r="BN381" t="s">
        <v>80</v>
      </c>
      <c r="BO381" t="s">
        <v>96</v>
      </c>
      <c r="BP381" t="s">
        <v>25</v>
      </c>
      <c r="BQ381" t="s">
        <v>1066</v>
      </c>
      <c r="BR381" t="s">
        <v>27</v>
      </c>
      <c r="BS381" s="2">
        <v>106.71299999999999</v>
      </c>
      <c r="BT381" s="2">
        <v>1</v>
      </c>
      <c r="BU381" s="5">
        <f t="shared" si="10"/>
        <v>0.10204081540000001</v>
      </c>
      <c r="BV381" s="5">
        <f t="shared" si="10"/>
        <v>0.10204081540000001</v>
      </c>
      <c r="BW381" s="5">
        <f t="shared" si="10"/>
        <v>8.9795913699999994E-2</v>
      </c>
      <c r="BX381" s="2"/>
      <c r="BY381" s="2"/>
      <c r="BZ381" s="2"/>
      <c r="CA381" s="2">
        <v>116.333</v>
      </c>
    </row>
    <row r="382" spans="1:79" x14ac:dyDescent="0.15">
      <c r="A382" s="107">
        <v>130</v>
      </c>
      <c r="B382" s="108">
        <v>42772</v>
      </c>
      <c r="C382" s="109">
        <v>2017</v>
      </c>
      <c r="D382" s="110">
        <f>_xlfn.XLOOKUP(AP382,'Sentiment index'!$E$2:$E$169,'Sentiment index'!$A$2:$A$169)</f>
        <v>-0.2404326</v>
      </c>
      <c r="E382" s="111">
        <v>12.54535777574762</v>
      </c>
      <c r="F382" s="112">
        <f>(AW382-BT382)/BT382</f>
        <v>-1.4285714630000021E-2</v>
      </c>
      <c r="G382" s="113">
        <v>11</v>
      </c>
      <c r="H382" s="114">
        <v>18.866</v>
      </c>
      <c r="I382" s="114">
        <f>IF(AH382="NOK",AG382, IF(AH382="EUR", _xlfn.XLOOKUP(C382,'Exchange rates'!$A$3:$A$16,'Exchange rates'!$B$3:$B$16)*AG382,IF(AH382="SEK", _xlfn.XLOOKUP(C382,'Exchange rates'!$A$3:$A$16,'Exchange rates'!$C$3:$C$16)*Dataset!AG382,_xlfn.XLOOKUP(Dataset!C382,'Exchange rates'!$A$3:$A$16,'Exchange rates'!$D$3:$D$16)*Dataset!AG382)))</f>
        <v>4.3568144999999996</v>
      </c>
      <c r="J382" s="115">
        <f t="shared" si="11"/>
        <v>-1.7085714630000019E-2</v>
      </c>
      <c r="K382" s="112">
        <f>IF(AU382="NORWAY",_xlfn.XLOOKUP(B382,'Oslo OBX Historical Data'!$A$2:$A$3477,'Oslo OBX Historical Data'!$G$2:$G$3477),IF(AU382="FINLAND",_xlfn.XLOOKUP(B382,'OMX Helsinki Historical Data'!$A$2:$A$3479,'OMX Helsinki Historical Data'!$G$2:$G$3479),IF(AU382="DENMARK",_xlfn.XLOOKUP(B382,'OMX Copenhagen All shares Histo'!$A$2:$A$3461,'OMX Copenhagen All shares Histo'!$G$2:$G$3461),_xlfn.XLOOKUP(Dataset!B382,'OMX Stockholm Historical Data'!$A$2:$A$3477,'OMX Stockholm Historical Data'!$G$2:$G$3477))))</f>
        <v>2.8E-3</v>
      </c>
      <c r="L382" s="116">
        <v>1</v>
      </c>
      <c r="M382" s="116">
        <f>IF($AI382=M$1,1,0)</f>
        <v>0</v>
      </c>
      <c r="N382" s="116">
        <f>IF($AI382=N$1,1,0)</f>
        <v>0</v>
      </c>
      <c r="O382" s="116">
        <f>IF($AI382=O$1,1,0)</f>
        <v>0</v>
      </c>
      <c r="P382" s="116">
        <f>IF($AI382=P$1,1,0)</f>
        <v>0</v>
      </c>
      <c r="Q382" s="116">
        <f>IF($AI382=Q$1,1,0)</f>
        <v>0</v>
      </c>
      <c r="R382" s="116">
        <f>IF($AI382=R$1,1,0)</f>
        <v>1</v>
      </c>
      <c r="S382" s="116">
        <f>IF($AI382=S$1,1,0)</f>
        <v>0</v>
      </c>
      <c r="T382" s="39">
        <f>IF($AI382=T$1,1,0)</f>
        <v>0</v>
      </c>
      <c r="AG382" s="2">
        <v>4.5</v>
      </c>
      <c r="AH382" t="str">
        <f>IF(AU382="NORWAY","NOK",IF(AU382="FINLAND","EUR",IF(AU382="SWEDEN","SEK","DKK")))</f>
        <v>SEK</v>
      </c>
      <c r="AI382" t="s">
        <v>152</v>
      </c>
      <c r="AN382" t="str">
        <f>IF(D382&gt;=0,"1","0")</f>
        <v>0</v>
      </c>
      <c r="AO382" s="5">
        <f>IF(AX382&lt;&gt;"",G382/H382,"")</f>
        <v>0.58305947206615072</v>
      </c>
      <c r="AP382">
        <f>A382-1</f>
        <v>129</v>
      </c>
      <c r="AS382">
        <f>_xlfn.XLOOKUP(C382,'Company age'!$A$2:$A$15,'Company age'!$B$2:$B$15)</f>
        <v>12</v>
      </c>
      <c r="AU382" t="s">
        <v>80</v>
      </c>
      <c r="AW382" s="3">
        <f>BT382*(1+BV382)</f>
        <v>4.4357142841649999</v>
      </c>
      <c r="AX382">
        <v>11</v>
      </c>
      <c r="BH382" s="4">
        <v>0</v>
      </c>
      <c r="BI382" s="4">
        <v>-1.4285714629999999</v>
      </c>
      <c r="BJ382" s="4">
        <v>-2.1428570750000002</v>
      </c>
      <c r="BL382" t="s">
        <v>1789</v>
      </c>
      <c r="BM382" t="s">
        <v>1790</v>
      </c>
      <c r="BN382" t="s">
        <v>80</v>
      </c>
      <c r="BO382" t="s">
        <v>152</v>
      </c>
      <c r="BP382" t="s">
        <v>25</v>
      </c>
      <c r="BQ382" t="s">
        <v>1066</v>
      </c>
      <c r="BR382" t="s">
        <v>27</v>
      </c>
      <c r="BS382" s="2">
        <v>18.866</v>
      </c>
      <c r="BT382" s="2">
        <v>4.5</v>
      </c>
      <c r="BU382" s="5">
        <f t="shared" si="10"/>
        <v>0</v>
      </c>
      <c r="BV382" s="5">
        <f t="shared" si="10"/>
        <v>-1.428571463E-2</v>
      </c>
      <c r="BW382" s="5">
        <f t="shared" si="10"/>
        <v>-2.1428570750000001E-2</v>
      </c>
      <c r="BX382" s="2"/>
      <c r="BY382" s="2"/>
      <c r="BZ382" s="2"/>
      <c r="CA382" s="2">
        <v>9.4007000000000005</v>
      </c>
    </row>
    <row r="383" spans="1:79" x14ac:dyDescent="0.15">
      <c r="A383" s="107">
        <v>130</v>
      </c>
      <c r="B383" s="108">
        <v>42788</v>
      </c>
      <c r="C383" s="109">
        <v>2017</v>
      </c>
      <c r="D383" s="110">
        <f>_xlfn.XLOOKUP(AP383,'Sentiment index'!$E$2:$E$169,'Sentiment index'!$A$2:$A$169)</f>
        <v>-0.2404326</v>
      </c>
      <c r="E383" s="111">
        <v>10.501571278325102</v>
      </c>
      <c r="F383" s="112">
        <f>(AW383-BT383)/BT383</f>
        <v>0</v>
      </c>
      <c r="G383" s="113">
        <v>321</v>
      </c>
      <c r="H383" s="114">
        <v>610.86300000000006</v>
      </c>
      <c r="I383" s="114">
        <f>IF(AH383="NOK",AG383, IF(AH383="EUR", _xlfn.XLOOKUP(C383,'Exchange rates'!$A$3:$A$16,'Exchange rates'!$B$3:$B$16)*AG383,IF(AH383="SEK", _xlfn.XLOOKUP(C383,'Exchange rates'!$A$3:$A$16,'Exchange rates'!$C$3:$C$16)*Dataset!AG383,_xlfn.XLOOKUP(Dataset!C383,'Exchange rates'!$A$3:$A$16,'Exchange rates'!$D$3:$D$16)*Dataset!AG383)))</f>
        <v>44.536325999999995</v>
      </c>
      <c r="J383" s="115">
        <f t="shared" si="11"/>
        <v>-7.9000000000000008E-3</v>
      </c>
      <c r="K383" s="112">
        <f>IF(AU383="NORWAY",_xlfn.XLOOKUP(B383,'Oslo OBX Historical Data'!$A$2:$A$3477,'Oslo OBX Historical Data'!$G$2:$G$3477),IF(AU383="FINLAND",_xlfn.XLOOKUP(B383,'OMX Helsinki Historical Data'!$A$2:$A$3479,'OMX Helsinki Historical Data'!$G$2:$G$3479),IF(AU383="DENMARK",_xlfn.XLOOKUP(B383,'OMX Copenhagen All shares Histo'!$A$2:$A$3461,'OMX Copenhagen All shares Histo'!$G$2:$G$3461),_xlfn.XLOOKUP(Dataset!B383,'OMX Stockholm Historical Data'!$A$2:$A$3477,'OMX Stockholm Historical Data'!$G$2:$G$3477))))</f>
        <v>7.9000000000000008E-3</v>
      </c>
      <c r="L383" s="116">
        <v>1</v>
      </c>
      <c r="M383" s="116">
        <f>IF($AI383=M$1,1,0)</f>
        <v>0</v>
      </c>
      <c r="N383" s="116">
        <f>IF($AI383=N$1,1,0)</f>
        <v>0</v>
      </c>
      <c r="O383" s="116">
        <f>IF($AI383=O$1,1,0)</f>
        <v>0</v>
      </c>
      <c r="P383" s="116">
        <f>IF($AI383=P$1,1,0)</f>
        <v>0</v>
      </c>
      <c r="Q383" s="116">
        <f>IF($AI383=Q$1,1,0)</f>
        <v>1</v>
      </c>
      <c r="R383" s="116">
        <f>IF($AI383=R$1,1,0)</f>
        <v>0</v>
      </c>
      <c r="S383" s="116">
        <f>IF($AI383=S$1,1,0)</f>
        <v>0</v>
      </c>
      <c r="T383" s="39">
        <f>IF($AI383=T$1,1,0)</f>
        <v>0</v>
      </c>
      <c r="AG383" s="2">
        <v>46</v>
      </c>
      <c r="AH383" t="str">
        <f>IF(AU383="NORWAY","NOK",IF(AU383="FINLAND","EUR",IF(AU383="SWEDEN","SEK","DKK")))</f>
        <v>SEK</v>
      </c>
      <c r="AI383" t="s">
        <v>32</v>
      </c>
      <c r="AN383" t="str">
        <f>IF(D383&gt;=0,"1","0")</f>
        <v>0</v>
      </c>
      <c r="AO383" s="5">
        <f>IF(AX383&lt;&gt;"",G383/H383,"")</f>
        <v>0.52548607461902253</v>
      </c>
      <c r="AP383">
        <f>A383-1</f>
        <v>129</v>
      </c>
      <c r="AS383">
        <f>_xlfn.XLOOKUP(C383,'Company age'!$A$2:$A$15,'Company age'!$B$2:$B$15)</f>
        <v>12</v>
      </c>
      <c r="AU383" t="s">
        <v>80</v>
      </c>
      <c r="AW383" s="3">
        <f>BT383*(1+BV383)</f>
        <v>46</v>
      </c>
      <c r="AX383">
        <v>321</v>
      </c>
      <c r="BH383" s="4">
        <v>0</v>
      </c>
      <c r="BI383" s="4">
        <v>0</v>
      </c>
      <c r="BJ383" s="4">
        <v>-4.8076925279999996</v>
      </c>
      <c r="BL383" t="s">
        <v>754</v>
      </c>
      <c r="BM383" t="s">
        <v>755</v>
      </c>
      <c r="BN383" t="s">
        <v>80</v>
      </c>
      <c r="BO383" t="s">
        <v>32</v>
      </c>
      <c r="BP383" t="s">
        <v>25</v>
      </c>
      <c r="BQ383" t="s">
        <v>756</v>
      </c>
      <c r="BR383" t="s">
        <v>27</v>
      </c>
      <c r="BS383" s="2">
        <v>610.86300000000006</v>
      </c>
      <c r="BT383" s="2">
        <v>46</v>
      </c>
      <c r="BU383" s="5">
        <f t="shared" si="10"/>
        <v>0</v>
      </c>
      <c r="BV383" s="5">
        <f t="shared" si="10"/>
        <v>0</v>
      </c>
      <c r="BW383" s="5">
        <f t="shared" si="10"/>
        <v>-4.8076925279999995E-2</v>
      </c>
      <c r="BX383" s="2">
        <v>8.07</v>
      </c>
      <c r="BY383" s="2">
        <v>-82.934783940000003</v>
      </c>
      <c r="BZ383" s="2">
        <v>8.2799999999999994</v>
      </c>
      <c r="CA383" s="2">
        <v>38.828099999999999</v>
      </c>
    </row>
    <row r="384" spans="1:79" x14ac:dyDescent="0.15">
      <c r="A384" s="107">
        <v>131</v>
      </c>
      <c r="B384" s="108">
        <v>42796</v>
      </c>
      <c r="C384" s="109">
        <v>2017</v>
      </c>
      <c r="D384" s="110">
        <f>_xlfn.XLOOKUP(AP384,'Sentiment index'!$E$2:$E$169,'Sentiment index'!$A$2:$A$169)</f>
        <v>-0.30287950000000002</v>
      </c>
      <c r="E384" s="111">
        <v>15.261630406942496</v>
      </c>
      <c r="F384" s="112">
        <f>(AW384-BT384)/BT384</f>
        <v>-6.6666668649999804E-3</v>
      </c>
      <c r="G384" s="113">
        <v>22</v>
      </c>
      <c r="H384" s="114">
        <v>3.2059500000000001</v>
      </c>
      <c r="I384" s="114">
        <f>IF(AH384="NOK",AG384, IF(AH384="EUR", _xlfn.XLOOKUP(C384,'Exchange rates'!$A$3:$A$16,'Exchange rates'!$B$3:$B$16)*AG384,IF(AH384="SEK", _xlfn.XLOOKUP(C384,'Exchange rates'!$A$3:$A$16,'Exchange rates'!$C$3:$C$16)*Dataset!AG384,_xlfn.XLOOKUP(Dataset!C384,'Exchange rates'!$A$3:$A$16,'Exchange rates'!$D$3:$D$16)*Dataset!AG384)))</f>
        <v>3.3886335000000001</v>
      </c>
      <c r="J384" s="115">
        <f t="shared" si="11"/>
        <v>-1.8466666864999981E-2</v>
      </c>
      <c r="K384" s="112">
        <f>IF(AU384="NORWAY",_xlfn.XLOOKUP(B384,'Oslo OBX Historical Data'!$A$2:$A$3477,'Oslo OBX Historical Data'!$G$2:$G$3477),IF(AU384="FINLAND",_xlfn.XLOOKUP(B384,'OMX Helsinki Historical Data'!$A$2:$A$3479,'OMX Helsinki Historical Data'!$G$2:$G$3479),IF(AU384="DENMARK",_xlfn.XLOOKUP(B384,'OMX Copenhagen All shares Histo'!$A$2:$A$3461,'OMX Copenhagen All shares Histo'!$G$2:$G$3461),_xlfn.XLOOKUP(Dataset!B384,'OMX Stockholm Historical Data'!$A$2:$A$3477,'OMX Stockholm Historical Data'!$G$2:$G$3477))))</f>
        <v>1.18E-2</v>
      </c>
      <c r="L384" s="116">
        <v>1</v>
      </c>
      <c r="M384" s="116">
        <f>IF($AI384=M$1,1,0)</f>
        <v>0</v>
      </c>
      <c r="N384" s="116">
        <f>IF($AI384=N$1,1,0)</f>
        <v>1</v>
      </c>
      <c r="O384" s="116">
        <f>IF($AI384=O$1,1,0)</f>
        <v>0</v>
      </c>
      <c r="P384" s="116">
        <f>IF($AI384=P$1,1,0)</f>
        <v>0</v>
      </c>
      <c r="Q384" s="116">
        <f>IF($AI384=Q$1,1,0)</f>
        <v>0</v>
      </c>
      <c r="R384" s="116">
        <f>IF($AI384=R$1,1,0)</f>
        <v>0</v>
      </c>
      <c r="S384" s="116">
        <f>IF($AI384=S$1,1,0)</f>
        <v>0</v>
      </c>
      <c r="T384" s="39">
        <f>IF($AI384=T$1,1,0)</f>
        <v>0</v>
      </c>
      <c r="AG384" s="2">
        <v>3.5</v>
      </c>
      <c r="AH384" t="str">
        <f>IF(AU384="NORWAY","NOK",IF(AU384="FINLAND","EUR",IF(AU384="SWEDEN","SEK","DKK")))</f>
        <v>SEK</v>
      </c>
      <c r="AI384" t="s">
        <v>96</v>
      </c>
      <c r="AN384" t="str">
        <f>IF(D384&gt;=0,"1","0")</f>
        <v>0</v>
      </c>
      <c r="AO384" s="5">
        <f>IF(AX384&lt;&gt;"",G384/H384,"")</f>
        <v>6.8622405215302793</v>
      </c>
      <c r="AP384">
        <f>A384-1</f>
        <v>130</v>
      </c>
      <c r="AS384">
        <f>_xlfn.XLOOKUP(C384,'Company age'!$A$2:$A$15,'Company age'!$B$2:$B$15)</f>
        <v>12</v>
      </c>
      <c r="AU384" t="s">
        <v>80</v>
      </c>
      <c r="AW384" s="3">
        <f>BT384*(1+BV384)</f>
        <v>3.4766666659725001</v>
      </c>
      <c r="AX384">
        <v>22</v>
      </c>
      <c r="BH384" s="4">
        <v>0</v>
      </c>
      <c r="BI384" s="4">
        <v>-0.66666668650000005</v>
      </c>
      <c r="BJ384" s="4">
        <v>-0.66666668650000005</v>
      </c>
      <c r="BL384" t="s">
        <v>2133</v>
      </c>
      <c r="BM384" t="s">
        <v>2134</v>
      </c>
      <c r="BN384" t="s">
        <v>80</v>
      </c>
      <c r="BO384" t="s">
        <v>96</v>
      </c>
      <c r="BP384" t="s">
        <v>25</v>
      </c>
      <c r="BQ384" t="s">
        <v>1066</v>
      </c>
      <c r="BR384" t="s">
        <v>27</v>
      </c>
      <c r="BS384" s="2">
        <v>3.2059500000000001</v>
      </c>
      <c r="BT384" s="2">
        <v>3.5</v>
      </c>
      <c r="BU384" s="5">
        <f t="shared" si="10"/>
        <v>0</v>
      </c>
      <c r="BV384" s="5">
        <f t="shared" si="10"/>
        <v>-6.6666668650000004E-3</v>
      </c>
      <c r="BW384" s="5">
        <f t="shared" si="10"/>
        <v>-6.6666668650000004E-3</v>
      </c>
      <c r="BX384" s="2">
        <v>2.5</v>
      </c>
      <c r="BY384" s="2">
        <v>-26.857143399999998</v>
      </c>
      <c r="BZ384" s="2">
        <v>2.5</v>
      </c>
      <c r="CA384" s="2">
        <v>5.9880000000000004</v>
      </c>
    </row>
    <row r="385" spans="1:79" x14ac:dyDescent="0.15">
      <c r="A385" s="107">
        <v>131</v>
      </c>
      <c r="B385" s="108">
        <v>42797</v>
      </c>
      <c r="C385" s="109">
        <v>2017</v>
      </c>
      <c r="D385" s="110">
        <f>_xlfn.XLOOKUP(AP385,'Sentiment index'!$E$2:$E$169,'Sentiment index'!$A$2:$A$169)</f>
        <v>-0.30287950000000002</v>
      </c>
      <c r="E385" s="111">
        <v>12.594352614908045</v>
      </c>
      <c r="F385" s="112">
        <f>(AW385-BT385)/BT385</f>
        <v>0.93749999999999989</v>
      </c>
      <c r="G385" s="113">
        <v>8</v>
      </c>
      <c r="H385" s="114">
        <v>4.1946300000000001</v>
      </c>
      <c r="I385" s="114">
        <f>IF(AH385="NOK",AG385, IF(AH385="EUR", _xlfn.XLOOKUP(C385,'Exchange rates'!$A$3:$A$16,'Exchange rates'!$B$3:$B$16)*AG385,IF(AH385="SEK", _xlfn.XLOOKUP(C385,'Exchange rates'!$A$3:$A$16,'Exchange rates'!$C$3:$C$16)*Dataset!AG385,_xlfn.XLOOKUP(Dataset!C385,'Exchange rates'!$A$3:$A$16,'Exchange rates'!$D$3:$D$16)*Dataset!AG385)))</f>
        <v>4.6472688</v>
      </c>
      <c r="J385" s="115">
        <f t="shared" si="11"/>
        <v>0.94369999999999987</v>
      </c>
      <c r="K385" s="112">
        <f>IF(AU385="NORWAY",_xlfn.XLOOKUP(B385,'Oslo OBX Historical Data'!$A$2:$A$3477,'Oslo OBX Historical Data'!$G$2:$G$3477),IF(AU385="FINLAND",_xlfn.XLOOKUP(B385,'OMX Helsinki Historical Data'!$A$2:$A$3479,'OMX Helsinki Historical Data'!$G$2:$G$3479),IF(AU385="DENMARK",_xlfn.XLOOKUP(B385,'OMX Copenhagen All shares Histo'!$A$2:$A$3461,'OMX Copenhagen All shares Histo'!$G$2:$G$3461),_xlfn.XLOOKUP(Dataset!B385,'OMX Stockholm Historical Data'!$A$2:$A$3477,'OMX Stockholm Historical Data'!$G$2:$G$3477))))</f>
        <v>-6.1999999999999998E-3</v>
      </c>
      <c r="L385" s="116">
        <v>1</v>
      </c>
      <c r="M385" s="116">
        <f>IF($AI385=M$1,1,0)</f>
        <v>0</v>
      </c>
      <c r="N385" s="116">
        <f>IF($AI385=N$1,1,0)</f>
        <v>1</v>
      </c>
      <c r="O385" s="116">
        <f>IF($AI385=O$1,1,0)</f>
        <v>0</v>
      </c>
      <c r="P385" s="116">
        <f>IF($AI385=P$1,1,0)</f>
        <v>0</v>
      </c>
      <c r="Q385" s="116">
        <f>IF($AI385=Q$1,1,0)</f>
        <v>0</v>
      </c>
      <c r="R385" s="116">
        <f>IF($AI385=R$1,1,0)</f>
        <v>0</v>
      </c>
      <c r="S385" s="116">
        <f>IF($AI385=S$1,1,0)</f>
        <v>0</v>
      </c>
      <c r="T385" s="39">
        <f>IF($AI385=T$1,1,0)</f>
        <v>0</v>
      </c>
      <c r="AG385" s="2">
        <v>4.8</v>
      </c>
      <c r="AH385" t="str">
        <f>IF(AU385="NORWAY","NOK",IF(AU385="FINLAND","EUR",IF(AU385="SWEDEN","SEK","DKK")))</f>
        <v>SEK</v>
      </c>
      <c r="AI385" t="s">
        <v>96</v>
      </c>
      <c r="AN385" t="str">
        <f>IF(D385&gt;=0,"1","0")</f>
        <v>0</v>
      </c>
      <c r="AO385" s="5">
        <f>IF(AX385&lt;&gt;"",G385/H385,"")</f>
        <v>1.9072003966976825</v>
      </c>
      <c r="AP385">
        <f>A385-1</f>
        <v>130</v>
      </c>
      <c r="AS385">
        <f>_xlfn.XLOOKUP(C385,'Company age'!$A$2:$A$15,'Company age'!$B$2:$B$15)</f>
        <v>12</v>
      </c>
      <c r="AU385" t="s">
        <v>80</v>
      </c>
      <c r="AW385" s="3">
        <f>BT385*(1+BV385)</f>
        <v>9.2999999999999989</v>
      </c>
      <c r="AX385">
        <v>8</v>
      </c>
      <c r="BH385" s="4">
        <v>121.09375</v>
      </c>
      <c r="BI385" s="4">
        <v>93.75</v>
      </c>
      <c r="BJ385" s="4">
        <v>103.125</v>
      </c>
      <c r="BL385" t="s">
        <v>2122</v>
      </c>
      <c r="BM385" t="s">
        <v>2123</v>
      </c>
      <c r="BN385" t="s">
        <v>80</v>
      </c>
      <c r="BO385" t="s">
        <v>96</v>
      </c>
      <c r="BP385" t="s">
        <v>25</v>
      </c>
      <c r="BQ385" t="s">
        <v>1066</v>
      </c>
      <c r="BR385" t="s">
        <v>27</v>
      </c>
      <c r="BS385" s="2">
        <v>4.1946300000000001</v>
      </c>
      <c r="BT385" s="2">
        <v>4.8</v>
      </c>
      <c r="BU385" s="5">
        <f t="shared" si="10"/>
        <v>1.2109375</v>
      </c>
      <c r="BV385" s="5">
        <f t="shared" si="10"/>
        <v>0.9375</v>
      </c>
      <c r="BW385" s="5">
        <f t="shared" si="10"/>
        <v>1.03125</v>
      </c>
      <c r="BX385" s="2">
        <v>2.58</v>
      </c>
      <c r="BY385" s="2">
        <v>-31.099969860000002</v>
      </c>
      <c r="BZ385" s="2">
        <v>2.4849999999999999</v>
      </c>
      <c r="CA385" s="2">
        <v>6.3329000000000004</v>
      </c>
    </row>
    <row r="386" spans="1:79" x14ac:dyDescent="0.15">
      <c r="A386" s="107">
        <v>131</v>
      </c>
      <c r="B386" s="108">
        <v>42814</v>
      </c>
      <c r="C386" s="109">
        <v>2017</v>
      </c>
      <c r="D386" s="110">
        <f>_xlfn.XLOOKUP(AP386,'Sentiment index'!$E$2:$E$169,'Sentiment index'!$A$2:$A$169)</f>
        <v>-0.30287950000000002</v>
      </c>
      <c r="E386" s="111">
        <v>12.266167441090307</v>
      </c>
      <c r="F386" s="112">
        <f>(AW386-BT386)/BT386</f>
        <v>0.10869565010000014</v>
      </c>
      <c r="G386" s="113">
        <v>10</v>
      </c>
      <c r="H386" s="114">
        <v>11.3552</v>
      </c>
      <c r="I386" s="114">
        <f>IF(AH386="NOK",AG386, IF(AH386="EUR", _xlfn.XLOOKUP(C386,'Exchange rates'!$A$3:$A$16,'Exchange rates'!$B$3:$B$16)*AG386,IF(AH386="SEK", _xlfn.XLOOKUP(C386,'Exchange rates'!$A$3:$A$16,'Exchange rates'!$C$3:$C$16)*Dataset!AG386,_xlfn.XLOOKUP(Dataset!C386,'Exchange rates'!$A$3:$A$16,'Exchange rates'!$D$3:$D$16)*Dataset!AG386)))</f>
        <v>8.3263565999999987</v>
      </c>
      <c r="J386" s="115">
        <f t="shared" si="11"/>
        <v>0.11069565010000014</v>
      </c>
      <c r="K386" s="112">
        <f>IF(AU386="NORWAY",_xlfn.XLOOKUP(B386,'Oslo OBX Historical Data'!$A$2:$A$3477,'Oslo OBX Historical Data'!$G$2:$G$3477),IF(AU386="FINLAND",_xlfn.XLOOKUP(B386,'OMX Helsinki Historical Data'!$A$2:$A$3479,'OMX Helsinki Historical Data'!$G$2:$G$3479),IF(AU386="DENMARK",_xlfn.XLOOKUP(B386,'OMX Copenhagen All shares Histo'!$A$2:$A$3461,'OMX Copenhagen All shares Histo'!$G$2:$G$3461),_xlfn.XLOOKUP(Dataset!B386,'OMX Stockholm Historical Data'!$A$2:$A$3477,'OMX Stockholm Historical Data'!$G$2:$G$3477))))</f>
        <v>-2E-3</v>
      </c>
      <c r="L386" s="116">
        <v>1</v>
      </c>
      <c r="M386" s="116">
        <f>IF($AI386=M$1,1,0)</f>
        <v>0</v>
      </c>
      <c r="N386" s="116">
        <f>IF($AI386=N$1,1,0)</f>
        <v>1</v>
      </c>
      <c r="O386" s="116">
        <f>IF($AI386=O$1,1,0)</f>
        <v>0</v>
      </c>
      <c r="P386" s="116">
        <f>IF($AI386=P$1,1,0)</f>
        <v>0</v>
      </c>
      <c r="Q386" s="116">
        <f>IF($AI386=Q$1,1,0)</f>
        <v>0</v>
      </c>
      <c r="R386" s="116">
        <f>IF($AI386=R$1,1,0)</f>
        <v>0</v>
      </c>
      <c r="S386" s="116">
        <f>IF($AI386=S$1,1,0)</f>
        <v>0</v>
      </c>
      <c r="T386" s="39">
        <f>IF($AI386=T$1,1,0)</f>
        <v>0</v>
      </c>
      <c r="AG386" s="2">
        <v>8.6</v>
      </c>
      <c r="AH386" t="str">
        <f>IF(AU386="NORWAY","NOK",IF(AU386="FINLAND","EUR",IF(AU386="SWEDEN","SEK","DKK")))</f>
        <v>SEK</v>
      </c>
      <c r="AI386" t="s">
        <v>96</v>
      </c>
      <c r="AN386" t="str">
        <f>IF(D386&gt;=0,"1","0")</f>
        <v>0</v>
      </c>
      <c r="AO386" s="5">
        <f>IF(AX386&lt;&gt;"",G386/H386,"")</f>
        <v>0.88065379737917426</v>
      </c>
      <c r="AP386">
        <f>A386-1</f>
        <v>130</v>
      </c>
      <c r="AS386">
        <f>_xlfn.XLOOKUP(C386,'Company age'!$A$2:$A$15,'Company age'!$B$2:$B$15)</f>
        <v>12</v>
      </c>
      <c r="AU386" t="s">
        <v>80</v>
      </c>
      <c r="AW386" s="3">
        <f>BT386*(1+BV386)</f>
        <v>9.5347825908600008</v>
      </c>
      <c r="AX386">
        <v>10</v>
      </c>
      <c r="BH386" s="4">
        <v>9.5652170180000002</v>
      </c>
      <c r="BI386" s="4">
        <v>10.869565010000001</v>
      </c>
      <c r="BJ386" s="4">
        <v>6.0869565010000004</v>
      </c>
      <c r="BL386" t="s">
        <v>1918</v>
      </c>
      <c r="BM386" t="s">
        <v>1919</v>
      </c>
      <c r="BN386" t="s">
        <v>80</v>
      </c>
      <c r="BO386" t="s">
        <v>96</v>
      </c>
      <c r="BP386" t="s">
        <v>25</v>
      </c>
      <c r="BQ386" t="s">
        <v>1175</v>
      </c>
      <c r="BR386" t="s">
        <v>27</v>
      </c>
      <c r="BS386" s="2">
        <v>11.3552</v>
      </c>
      <c r="BT386" s="2">
        <v>8.6</v>
      </c>
      <c r="BU386" s="5">
        <f t="shared" ref="BU386:BW449" si="12">BH386/100</f>
        <v>9.5652170179999996E-2</v>
      </c>
      <c r="BV386" s="5">
        <f t="shared" si="12"/>
        <v>0.1086956501</v>
      </c>
      <c r="BW386" s="5">
        <f t="shared" si="12"/>
        <v>6.0869565010000001E-2</v>
      </c>
      <c r="BX386" s="2">
        <v>0.9</v>
      </c>
      <c r="BY386" s="2">
        <v>-87.962799070000003</v>
      </c>
      <c r="BZ386" s="2">
        <v>0.9</v>
      </c>
      <c r="CA386" s="2">
        <v>4.2977999999999996</v>
      </c>
    </row>
    <row r="387" spans="1:79" x14ac:dyDescent="0.15">
      <c r="A387" s="107">
        <v>131</v>
      </c>
      <c r="B387" s="108">
        <v>42817</v>
      </c>
      <c r="C387" s="109">
        <v>2017</v>
      </c>
      <c r="D387" s="110">
        <f>_xlfn.XLOOKUP(AP387,'Sentiment index'!$E$2:$E$169,'Sentiment index'!$A$2:$A$169)</f>
        <v>-0.30287950000000002</v>
      </c>
      <c r="E387" s="111">
        <v>7.3688020320185359</v>
      </c>
      <c r="F387" s="112">
        <f>(AW387-BT387)/BT387</f>
        <v>-1.8517947600447889E-8</v>
      </c>
      <c r="G387" s="113">
        <v>78</v>
      </c>
      <c r="H387" s="114">
        <v>626.928</v>
      </c>
      <c r="I387" s="114">
        <f>IF(AH387="NOK",AG387, IF(AH387="EUR", _xlfn.XLOOKUP(C387,'Exchange rates'!$A$3:$A$16,'Exchange rates'!$B$3:$B$16)*AG387,IF(AH387="SEK", _xlfn.XLOOKUP(C387,'Exchange rates'!$A$3:$A$16,'Exchange rates'!$C$3:$C$16)*Dataset!AG387,_xlfn.XLOOKUP(Dataset!C387,'Exchange rates'!$A$3:$A$16,'Exchange rates'!$D$3:$D$16)*Dataset!AG387)))</f>
        <v>44.536325999999995</v>
      </c>
      <c r="J387" s="115">
        <f t="shared" si="11"/>
        <v>6.2999814820523994E-3</v>
      </c>
      <c r="K387" s="112">
        <f>IF(AU387="NORWAY",_xlfn.XLOOKUP(B387,'Oslo OBX Historical Data'!$A$2:$A$3477,'Oslo OBX Historical Data'!$G$2:$G$3477),IF(AU387="FINLAND",_xlfn.XLOOKUP(B387,'OMX Helsinki Historical Data'!$A$2:$A$3479,'OMX Helsinki Historical Data'!$G$2:$G$3479),IF(AU387="DENMARK",_xlfn.XLOOKUP(B387,'OMX Copenhagen All shares Histo'!$A$2:$A$3461,'OMX Copenhagen All shares Histo'!$G$2:$G$3461),_xlfn.XLOOKUP(Dataset!B387,'OMX Stockholm Historical Data'!$A$2:$A$3477,'OMX Stockholm Historical Data'!$G$2:$G$3477))))</f>
        <v>-6.3E-3</v>
      </c>
      <c r="L387" s="116">
        <v>1</v>
      </c>
      <c r="M387" s="116">
        <f>IF($AI387=M$1,1,0)</f>
        <v>0</v>
      </c>
      <c r="N387" s="116">
        <f>IF($AI387=N$1,1,0)</f>
        <v>0</v>
      </c>
      <c r="O387" s="116">
        <f>IF($AI387=O$1,1,0)</f>
        <v>0</v>
      </c>
      <c r="P387" s="116">
        <f>IF($AI387=P$1,1,0)</f>
        <v>1</v>
      </c>
      <c r="Q387" s="116">
        <f>IF($AI387=Q$1,1,0)</f>
        <v>0</v>
      </c>
      <c r="R387" s="116">
        <f>IF($AI387=R$1,1,0)</f>
        <v>0</v>
      </c>
      <c r="S387" s="116">
        <f>IF($AI387=S$1,1,0)</f>
        <v>0</v>
      </c>
      <c r="T387" s="39">
        <f>IF($AI387=T$1,1,0)</f>
        <v>0</v>
      </c>
      <c r="AG387" s="2">
        <v>46</v>
      </c>
      <c r="AH387" t="str">
        <f>IF(AU387="NORWAY","NOK",IF(AU387="FINLAND","EUR",IF(AU387="SWEDEN","SEK","DKK")))</f>
        <v>SEK</v>
      </c>
      <c r="AI387" t="s">
        <v>38</v>
      </c>
      <c r="AN387" t="str">
        <f>IF(D387&gt;=0,"1","0")</f>
        <v>0</v>
      </c>
      <c r="AO387" s="5">
        <f>IF(AX387&lt;&gt;"",G387/H387,"")</f>
        <v>0.12441620090345303</v>
      </c>
      <c r="AP387">
        <f>A387-1</f>
        <v>130</v>
      </c>
      <c r="AS387">
        <f>_xlfn.XLOOKUP(C387,'Company age'!$A$2:$A$15,'Company age'!$B$2:$B$15)</f>
        <v>12</v>
      </c>
      <c r="AU387" t="s">
        <v>80</v>
      </c>
      <c r="AW387" s="3">
        <f>BT387*(1+BV387)</f>
        <v>45.99999914817441</v>
      </c>
      <c r="AX387">
        <v>78</v>
      </c>
      <c r="BH387" s="4">
        <v>3.8834931849999998</v>
      </c>
      <c r="BI387" s="4">
        <v>-1.8517947640000001E-6</v>
      </c>
      <c r="BJ387" s="4">
        <v>0.87378454210000001</v>
      </c>
      <c r="BL387" t="s">
        <v>763</v>
      </c>
      <c r="BM387" t="s">
        <v>764</v>
      </c>
      <c r="BN387" t="s">
        <v>80</v>
      </c>
      <c r="BO387" t="s">
        <v>38</v>
      </c>
      <c r="BP387" t="s">
        <v>25</v>
      </c>
      <c r="BQ387" t="s">
        <v>742</v>
      </c>
      <c r="BR387" t="s">
        <v>27</v>
      </c>
      <c r="BS387" s="2">
        <v>626.928</v>
      </c>
      <c r="BT387" s="2">
        <v>46</v>
      </c>
      <c r="BU387" s="5">
        <f t="shared" si="12"/>
        <v>3.8834931849999997E-2</v>
      </c>
      <c r="BV387" s="5">
        <f t="shared" si="12"/>
        <v>-1.851794764E-8</v>
      </c>
      <c r="BW387" s="5">
        <f t="shared" si="12"/>
        <v>8.7378454209999998E-3</v>
      </c>
      <c r="BX387" s="2">
        <v>885</v>
      </c>
      <c r="BY387" s="2">
        <v>2184.7827149999998</v>
      </c>
      <c r="BZ387" s="2">
        <v>903.5</v>
      </c>
      <c r="CA387" s="2">
        <v>25.299900000000001</v>
      </c>
    </row>
    <row r="388" spans="1:79" x14ac:dyDescent="0.15">
      <c r="A388" s="107">
        <v>131</v>
      </c>
      <c r="B388" s="108">
        <v>42817</v>
      </c>
      <c r="C388" s="109">
        <v>2017</v>
      </c>
      <c r="D388" s="110">
        <f>_xlfn.XLOOKUP(AP388,'Sentiment index'!$E$2:$E$169,'Sentiment index'!$A$2:$A$169)</f>
        <v>-0.30287950000000002</v>
      </c>
      <c r="E388" s="111">
        <v>12.594028319794564</v>
      </c>
      <c r="F388" s="112">
        <f>(AW388-BT388)/BT388</f>
        <v>0.10000000000000012</v>
      </c>
      <c r="G388" s="113">
        <v>112</v>
      </c>
      <c r="H388" s="114">
        <v>305.738</v>
      </c>
      <c r="I388" s="114">
        <f>IF(AH388="NOK",AG388, IF(AH388="EUR", _xlfn.XLOOKUP(C388,'Exchange rates'!$A$3:$A$16,'Exchange rates'!$B$3:$B$16)*AG388,IF(AH388="SEK", _xlfn.XLOOKUP(C388,'Exchange rates'!$A$3:$A$16,'Exchange rates'!$C$3:$C$16)*Dataset!AG388,_xlfn.XLOOKUP(Dataset!C388,'Exchange rates'!$A$3:$A$16,'Exchange rates'!$D$3:$D$16)*Dataset!AG388)))</f>
        <v>73.731039699999997</v>
      </c>
      <c r="J388" s="115">
        <f t="shared" ref="J388:J451" si="13">F388-K388</f>
        <v>0.10520000000000011</v>
      </c>
      <c r="K388" s="112">
        <f>IF(AU388="NORWAY",_xlfn.XLOOKUP(B388,'Oslo OBX Historical Data'!$A$2:$A$3477,'Oslo OBX Historical Data'!$G$2:$G$3477),IF(AU388="FINLAND",_xlfn.XLOOKUP(B388,'OMX Helsinki Historical Data'!$A$2:$A$3479,'OMX Helsinki Historical Data'!$G$2:$G$3479),IF(AU388="DENMARK",_xlfn.XLOOKUP(B388,'OMX Copenhagen All shares Histo'!$A$2:$A$3461,'OMX Copenhagen All shares Histo'!$G$2:$G$3461),_xlfn.XLOOKUP(Dataset!B388,'OMX Stockholm Historical Data'!$A$2:$A$3477,'OMX Stockholm Historical Data'!$G$2:$G$3477))))</f>
        <v>-5.1999999999999998E-3</v>
      </c>
      <c r="L388" s="116">
        <v>1</v>
      </c>
      <c r="M388" s="116">
        <f>IF($AI388=M$1,1,0)</f>
        <v>0</v>
      </c>
      <c r="N388" s="116">
        <f>IF($AI388=N$1,1,0)</f>
        <v>0</v>
      </c>
      <c r="O388" s="116">
        <f>IF($AI388=O$1,1,0)</f>
        <v>0</v>
      </c>
      <c r="P388" s="116">
        <f>IF($AI388=P$1,1,0)</f>
        <v>0</v>
      </c>
      <c r="Q388" s="116">
        <f>IF($AI388=Q$1,1,0)</f>
        <v>0</v>
      </c>
      <c r="R388" s="116">
        <f>IF($AI388=R$1,1,0)</f>
        <v>1</v>
      </c>
      <c r="S388" s="116">
        <f>IF($AI388=S$1,1,0)</f>
        <v>0</v>
      </c>
      <c r="T388" s="39">
        <f>IF($AI388=T$1,1,0)</f>
        <v>0</v>
      </c>
      <c r="AG388" s="2">
        <v>7.9</v>
      </c>
      <c r="AH388" t="str">
        <f>IF(AU388="NORWAY","NOK",IF(AU388="FINLAND","EUR",IF(AU388="SWEDEN","SEK","DKK")))</f>
        <v>EUR</v>
      </c>
      <c r="AI388" t="s">
        <v>152</v>
      </c>
      <c r="AN388" t="str">
        <f>IF(D388&gt;=0,"1","0")</f>
        <v>0</v>
      </c>
      <c r="AO388" s="5">
        <f>IF(AX388&lt;&gt;"",G388/H388,"")</f>
        <v>0.36632672418868445</v>
      </c>
      <c r="AP388">
        <f>A388-1</f>
        <v>130</v>
      </c>
      <c r="AS388">
        <f>_xlfn.XLOOKUP(C388,'Company age'!$A$2:$A$15,'Company age'!$B$2:$B$15)</f>
        <v>12</v>
      </c>
      <c r="AU388" t="s">
        <v>64</v>
      </c>
      <c r="AW388" s="3">
        <f>BT388*(1+BV388)</f>
        <v>8.6900000000000013</v>
      </c>
      <c r="AX388">
        <v>112</v>
      </c>
      <c r="BH388" s="4">
        <v>5</v>
      </c>
      <c r="BI388" s="4">
        <v>10</v>
      </c>
      <c r="BJ388" s="4">
        <v>8.4285717009999992</v>
      </c>
      <c r="BL388" t="s">
        <v>985</v>
      </c>
      <c r="BM388" t="s">
        <v>986</v>
      </c>
      <c r="BN388" t="s">
        <v>64</v>
      </c>
      <c r="BO388" t="s">
        <v>152</v>
      </c>
      <c r="BP388" t="s">
        <v>25</v>
      </c>
      <c r="BQ388" t="s">
        <v>987</v>
      </c>
      <c r="BR388" t="s">
        <v>27</v>
      </c>
      <c r="BS388" s="2">
        <v>305.738</v>
      </c>
      <c r="BT388" s="2">
        <v>7.9</v>
      </c>
      <c r="BU388" s="5">
        <f t="shared" si="12"/>
        <v>0.05</v>
      </c>
      <c r="BV388" s="5">
        <f t="shared" si="12"/>
        <v>0.1</v>
      </c>
      <c r="BW388" s="5">
        <f t="shared" si="12"/>
        <v>8.4285717009999997E-2</v>
      </c>
      <c r="BX388" s="2">
        <v>1.0660000000000001</v>
      </c>
      <c r="BY388" s="2">
        <v>-85.577987669999999</v>
      </c>
      <c r="BZ388" s="2">
        <v>1.04</v>
      </c>
      <c r="CA388" s="2">
        <v>18.065799999999999</v>
      </c>
    </row>
    <row r="389" spans="1:79" x14ac:dyDescent="0.15">
      <c r="A389" s="107">
        <v>131</v>
      </c>
      <c r="B389" s="108">
        <v>42821</v>
      </c>
      <c r="C389" s="109">
        <v>2017</v>
      </c>
      <c r="D389" s="110">
        <f>_xlfn.XLOOKUP(AP389,'Sentiment index'!$E$2:$E$169,'Sentiment index'!$A$2:$A$169)</f>
        <v>-0.30287950000000002</v>
      </c>
      <c r="E389" s="111">
        <v>11.743699043785472</v>
      </c>
      <c r="F389" s="112">
        <f>(AW389-BT389)/BT389</f>
        <v>7.4999999999999983E-2</v>
      </c>
      <c r="G389" s="113">
        <v>1173.3221812936843</v>
      </c>
      <c r="H389" s="114">
        <v>11.6503</v>
      </c>
      <c r="I389" s="114">
        <f>IF(AH389="NOK",AG389, IF(AH389="EUR", _xlfn.XLOOKUP(C389,'Exchange rates'!$A$3:$A$16,'Exchange rates'!$B$3:$B$16)*AG389,IF(AH389="SEK", _xlfn.XLOOKUP(C389,'Exchange rates'!$A$3:$A$16,'Exchange rates'!$C$3:$C$16)*Dataset!AG389,_xlfn.XLOOKUP(Dataset!C389,'Exchange rates'!$A$3:$A$16,'Exchange rates'!$D$3:$D$16)*Dataset!AG389)))</f>
        <v>5.7122679000000005</v>
      </c>
      <c r="J389" s="115">
        <f t="shared" si="13"/>
        <v>7.7099999999999988E-2</v>
      </c>
      <c r="K389" s="112">
        <f>IF(AU389="NORWAY",_xlfn.XLOOKUP(B389,'Oslo OBX Historical Data'!$A$2:$A$3477,'Oslo OBX Historical Data'!$G$2:$G$3477),IF(AU389="FINLAND",_xlfn.XLOOKUP(B389,'OMX Helsinki Historical Data'!$A$2:$A$3479,'OMX Helsinki Historical Data'!$G$2:$G$3479),IF(AU389="DENMARK",_xlfn.XLOOKUP(B389,'OMX Copenhagen All shares Histo'!$A$2:$A$3461,'OMX Copenhagen All shares Histo'!$G$2:$G$3461),_xlfn.XLOOKUP(Dataset!B389,'OMX Stockholm Historical Data'!$A$2:$A$3477,'OMX Stockholm Historical Data'!$G$2:$G$3477))))</f>
        <v>-2.0999999999999999E-3</v>
      </c>
      <c r="L389" s="116">
        <v>1</v>
      </c>
      <c r="M389" s="116">
        <f>IF($AI389=M$1,1,0)</f>
        <v>0</v>
      </c>
      <c r="N389" s="116">
        <f>IF($AI389=N$1,1,0)</f>
        <v>0</v>
      </c>
      <c r="O389" s="116">
        <f>IF($AI389=O$1,1,0)</f>
        <v>0</v>
      </c>
      <c r="P389" s="116">
        <f>IF($AI389=P$1,1,0)</f>
        <v>1</v>
      </c>
      <c r="Q389" s="116">
        <f>IF($AI389=Q$1,1,0)</f>
        <v>0</v>
      </c>
      <c r="R389" s="116">
        <f>IF($AI389=R$1,1,0)</f>
        <v>0</v>
      </c>
      <c r="S389" s="116">
        <f>IF($AI389=S$1,1,0)</f>
        <v>0</v>
      </c>
      <c r="T389" s="39">
        <f>IF($AI389=T$1,1,0)</f>
        <v>0</v>
      </c>
      <c r="AG389" s="2">
        <v>5.9</v>
      </c>
      <c r="AH389" t="str">
        <f>IF(AU389="NORWAY","NOK",IF(AU389="FINLAND","EUR",IF(AU389="SWEDEN","SEK","DKK")))</f>
        <v>SEK</v>
      </c>
      <c r="AI389" t="s">
        <v>38</v>
      </c>
      <c r="AN389" t="str">
        <f>IF(D389&gt;=0,"1","0")</f>
        <v>0</v>
      </c>
      <c r="AO389" s="5" t="str">
        <f>IF(AX389&lt;&gt;"",G389/H389,"")</f>
        <v/>
      </c>
      <c r="AP389">
        <f>A389-1</f>
        <v>130</v>
      </c>
      <c r="AS389">
        <f>_xlfn.XLOOKUP(C389,'Company age'!$A$2:$A$15,'Company age'!$B$2:$B$15)</f>
        <v>12</v>
      </c>
      <c r="AU389" t="s">
        <v>80</v>
      </c>
      <c r="AW389" s="3">
        <f>BT389*(1+BV389)</f>
        <v>6.3425000000000002</v>
      </c>
      <c r="BH389" s="4">
        <v>6.5</v>
      </c>
      <c r="BI389" s="4">
        <v>7.5</v>
      </c>
      <c r="BJ389" s="4">
        <v>12</v>
      </c>
      <c r="BL389" t="s">
        <v>1900</v>
      </c>
      <c r="BM389" t="s">
        <v>1901</v>
      </c>
      <c r="BN389" t="s">
        <v>80</v>
      </c>
      <c r="BO389" t="s">
        <v>38</v>
      </c>
      <c r="BP389" t="s">
        <v>25</v>
      </c>
      <c r="BQ389" t="s">
        <v>746</v>
      </c>
      <c r="BR389" t="s">
        <v>27</v>
      </c>
      <c r="BS389" s="2">
        <v>11.6503</v>
      </c>
      <c r="BT389" s="2">
        <v>5.9</v>
      </c>
      <c r="BU389" s="5">
        <f t="shared" si="12"/>
        <v>6.5000000000000002E-2</v>
      </c>
      <c r="BV389" s="5">
        <f t="shared" si="12"/>
        <v>7.4999999999999997E-2</v>
      </c>
      <c r="BW389" s="5">
        <f t="shared" si="12"/>
        <v>0.12</v>
      </c>
      <c r="BX389" s="2">
        <v>2.2999999999999998</v>
      </c>
      <c r="BY389" s="2">
        <v>-55.538749690000003</v>
      </c>
      <c r="BZ389" s="2">
        <v>2.69</v>
      </c>
      <c r="CA389" s="2">
        <v>7.5339</v>
      </c>
    </row>
    <row r="390" spans="1:79" x14ac:dyDescent="0.15">
      <c r="A390" s="107">
        <v>131</v>
      </c>
      <c r="B390" s="108">
        <v>42825</v>
      </c>
      <c r="C390" s="109">
        <v>2017</v>
      </c>
      <c r="D390" s="110">
        <f>_xlfn.XLOOKUP(AP390,'Sentiment index'!$E$2:$E$169,'Sentiment index'!$A$2:$A$169)</f>
        <v>-0.30287950000000002</v>
      </c>
      <c r="E390" s="111">
        <v>13.563339000835931</v>
      </c>
      <c r="F390" s="112">
        <f>(AW390-BT390)/BT390</f>
        <v>3.0769231320000093E-2</v>
      </c>
      <c r="G390" s="113">
        <v>14132</v>
      </c>
      <c r="H390" s="114">
        <v>2189.9699999999998</v>
      </c>
      <c r="I390" s="114">
        <f>IF(AH390="NOK",AG390, IF(AH390="EUR", _xlfn.XLOOKUP(C390,'Exchange rates'!$A$3:$A$16,'Exchange rates'!$B$3:$B$16)*AG390,IF(AH390="SEK", _xlfn.XLOOKUP(C390,'Exchange rates'!$A$3:$A$16,'Exchange rates'!$C$3:$C$16)*Dataset!AG390,_xlfn.XLOOKUP(Dataset!C390,'Exchange rates'!$A$3:$A$16,'Exchange rates'!$D$3:$D$16)*Dataset!AG390)))</f>
        <v>72.613574999999997</v>
      </c>
      <c r="J390" s="115">
        <f t="shared" si="13"/>
        <v>2.9969231320000095E-2</v>
      </c>
      <c r="K390" s="112">
        <f>IF(AU390="NORWAY",_xlfn.XLOOKUP(B390,'Oslo OBX Historical Data'!$A$2:$A$3477,'Oslo OBX Historical Data'!$G$2:$G$3477),IF(AU390="FINLAND",_xlfn.XLOOKUP(B390,'OMX Helsinki Historical Data'!$A$2:$A$3479,'OMX Helsinki Historical Data'!$G$2:$G$3479),IF(AU390="DENMARK",_xlfn.XLOOKUP(B390,'OMX Copenhagen All shares Histo'!$A$2:$A$3461,'OMX Copenhagen All shares Histo'!$G$2:$G$3461),_xlfn.XLOOKUP(Dataset!B390,'OMX Stockholm Historical Data'!$A$2:$A$3477,'OMX Stockholm Historical Data'!$G$2:$G$3477))))</f>
        <v>8.0000000000000004E-4</v>
      </c>
      <c r="L390" s="116">
        <v>1</v>
      </c>
      <c r="M390" s="116">
        <f>IF($AI390=M$1,1,0)</f>
        <v>0</v>
      </c>
      <c r="N390" s="116">
        <f>IF($AI390=N$1,1,0)</f>
        <v>0</v>
      </c>
      <c r="O390" s="116">
        <f>IF($AI390=O$1,1,0)</f>
        <v>0</v>
      </c>
      <c r="P390" s="116">
        <f>IF($AI390=P$1,1,0)</f>
        <v>0</v>
      </c>
      <c r="Q390" s="116">
        <f>IF($AI390=Q$1,1,0)</f>
        <v>1</v>
      </c>
      <c r="R390" s="116">
        <f>IF($AI390=R$1,1,0)</f>
        <v>0</v>
      </c>
      <c r="S390" s="116">
        <f>IF($AI390=S$1,1,0)</f>
        <v>0</v>
      </c>
      <c r="T390" s="39">
        <f>IF($AI390=T$1,1,0)</f>
        <v>0</v>
      </c>
      <c r="AG390" s="2">
        <v>75</v>
      </c>
      <c r="AH390" t="str">
        <f>IF(AU390="NORWAY","NOK",IF(AU390="FINLAND","EUR",IF(AU390="SWEDEN","SEK","DKK")))</f>
        <v>SEK</v>
      </c>
      <c r="AI390" t="s">
        <v>32</v>
      </c>
      <c r="AN390" t="str">
        <f>IF(D390&gt;=0,"1","0")</f>
        <v>0</v>
      </c>
      <c r="AO390" s="5">
        <f>IF(AX390&lt;&gt;"",G390/H390,"")</f>
        <v>6.453056434563031</v>
      </c>
      <c r="AP390">
        <f>A390-1</f>
        <v>130</v>
      </c>
      <c r="AS390">
        <f>_xlfn.XLOOKUP(C390,'Company age'!$A$2:$A$15,'Company age'!$B$2:$B$15)</f>
        <v>12</v>
      </c>
      <c r="AU390" t="s">
        <v>80</v>
      </c>
      <c r="AW390" s="3">
        <f>BT390*(1+BV390)</f>
        <v>77.307692349000007</v>
      </c>
      <c r="AX390">
        <v>14132</v>
      </c>
      <c r="BH390" s="4">
        <v>0</v>
      </c>
      <c r="BI390" s="4">
        <v>3.0769231320000001</v>
      </c>
      <c r="BJ390" s="4">
        <v>8.4615383150000003</v>
      </c>
      <c r="BL390" t="s">
        <v>297</v>
      </c>
      <c r="BM390" t="s">
        <v>298</v>
      </c>
      <c r="BN390" t="s">
        <v>80</v>
      </c>
      <c r="BO390" t="s">
        <v>32</v>
      </c>
      <c r="BP390" t="s">
        <v>25</v>
      </c>
      <c r="BQ390" t="s">
        <v>165</v>
      </c>
      <c r="BR390" t="s">
        <v>27</v>
      </c>
      <c r="BS390" s="2">
        <v>2189.9699999999998</v>
      </c>
      <c r="BT390" s="2">
        <v>75</v>
      </c>
      <c r="BU390" s="5">
        <f t="shared" si="12"/>
        <v>0</v>
      </c>
      <c r="BV390" s="5">
        <f t="shared" si="12"/>
        <v>3.076923132E-2</v>
      </c>
      <c r="BW390" s="5">
        <f t="shared" si="12"/>
        <v>8.4615383150000001E-2</v>
      </c>
      <c r="BX390" s="2">
        <v>54</v>
      </c>
      <c r="BY390" s="2">
        <v>-14.36608315</v>
      </c>
      <c r="BZ390" s="2">
        <v>55</v>
      </c>
      <c r="CA390" s="2">
        <v>67.616600000000005</v>
      </c>
    </row>
    <row r="391" spans="1:79" x14ac:dyDescent="0.15">
      <c r="A391" s="107">
        <v>132</v>
      </c>
      <c r="B391" s="108">
        <v>42829</v>
      </c>
      <c r="C391" s="109">
        <v>2017</v>
      </c>
      <c r="D391" s="110">
        <f>_xlfn.XLOOKUP(AP391,'Sentiment index'!$E$2:$E$169,'Sentiment index'!$A$2:$A$169)</f>
        <v>-0.38076389999999999</v>
      </c>
      <c r="E391" s="111">
        <v>10.060161420325905</v>
      </c>
      <c r="F391" s="112">
        <f>(AW391-BT391)/BT391</f>
        <v>0.45238101960000004</v>
      </c>
      <c r="G391" s="113">
        <v>15</v>
      </c>
      <c r="H391" s="114">
        <v>411</v>
      </c>
      <c r="I391" s="114">
        <f>IF(AH391="NOK",AG391, IF(AH391="EUR", _xlfn.XLOOKUP(C391,'Exchange rates'!$A$3:$A$16,'Exchange rates'!$B$3:$B$16)*AG391,IF(AH391="SEK", _xlfn.XLOOKUP(C391,'Exchange rates'!$A$3:$A$16,'Exchange rates'!$C$3:$C$16)*Dataset!AG391,_xlfn.XLOOKUP(Dataset!C391,'Exchange rates'!$A$3:$A$16,'Exchange rates'!$D$3:$D$16)*Dataset!AG391)))</f>
        <v>28.077248999999998</v>
      </c>
      <c r="J391" s="115">
        <f t="shared" si="13"/>
        <v>0.46018101960000002</v>
      </c>
      <c r="K391" s="112">
        <f>IF(AU391="NORWAY",_xlfn.XLOOKUP(B391,'Oslo OBX Historical Data'!$A$2:$A$3477,'Oslo OBX Historical Data'!$G$2:$G$3477),IF(AU391="FINLAND",_xlfn.XLOOKUP(B391,'OMX Helsinki Historical Data'!$A$2:$A$3479,'OMX Helsinki Historical Data'!$G$2:$G$3479),IF(AU391="DENMARK",_xlfn.XLOOKUP(B391,'OMX Copenhagen All shares Histo'!$A$2:$A$3461,'OMX Copenhagen All shares Histo'!$G$2:$G$3461),_xlfn.XLOOKUP(Dataset!B391,'OMX Stockholm Historical Data'!$A$2:$A$3477,'OMX Stockholm Historical Data'!$G$2:$G$3477))))</f>
        <v>-7.7999999999999996E-3</v>
      </c>
      <c r="L391" s="116">
        <v>1</v>
      </c>
      <c r="M391" s="116">
        <f>IF($AI391=M$1,1,0)</f>
        <v>0</v>
      </c>
      <c r="N391" s="116">
        <f>IF($AI391=N$1,1,0)</f>
        <v>0</v>
      </c>
      <c r="O391" s="116">
        <f>IF($AI391=O$1,1,0)</f>
        <v>0</v>
      </c>
      <c r="P391" s="116">
        <f>IF($AI391=P$1,1,0)</f>
        <v>0</v>
      </c>
      <c r="Q391" s="116">
        <f>IF($AI391=Q$1,1,0)</f>
        <v>1</v>
      </c>
      <c r="R391" s="116">
        <f>IF($AI391=R$1,1,0)</f>
        <v>0</v>
      </c>
      <c r="S391" s="116">
        <f>IF($AI391=S$1,1,0)</f>
        <v>0</v>
      </c>
      <c r="T391" s="39">
        <f>IF($AI391=T$1,1,0)</f>
        <v>0</v>
      </c>
      <c r="AG391" s="2">
        <v>29</v>
      </c>
      <c r="AH391" t="str">
        <f>IF(AU391="NORWAY","NOK",IF(AU391="FINLAND","EUR",IF(AU391="SWEDEN","SEK","DKK")))</f>
        <v>SEK</v>
      </c>
      <c r="AI391" t="s">
        <v>32</v>
      </c>
      <c r="AN391" t="str">
        <f>IF(D391&gt;=0,"1","0")</f>
        <v>0</v>
      </c>
      <c r="AO391" s="5">
        <f>IF(AX391&lt;&gt;"",G391/H391,"")</f>
        <v>3.6496350364963501E-2</v>
      </c>
      <c r="AP391">
        <f>A391-1</f>
        <v>131</v>
      </c>
      <c r="AS391">
        <f>_xlfn.XLOOKUP(C391,'Company age'!$A$2:$A$15,'Company age'!$B$2:$B$15)</f>
        <v>12</v>
      </c>
      <c r="AU391" t="s">
        <v>80</v>
      </c>
      <c r="AW391" s="3">
        <f>BT391*(1+BV391)</f>
        <v>42.119049568400001</v>
      </c>
      <c r="AX391">
        <v>15</v>
      </c>
      <c r="BH391" s="4">
        <v>42.857151029999997</v>
      </c>
      <c r="BI391" s="4">
        <v>45.238101960000002</v>
      </c>
      <c r="BJ391" s="4">
        <v>58.571434019999998</v>
      </c>
      <c r="BL391" t="s">
        <v>914</v>
      </c>
      <c r="BM391" t="s">
        <v>915</v>
      </c>
      <c r="BN391" t="s">
        <v>80</v>
      </c>
      <c r="BO391" t="s">
        <v>32</v>
      </c>
      <c r="BP391" t="s">
        <v>25</v>
      </c>
      <c r="BQ391" t="s">
        <v>746</v>
      </c>
      <c r="BR391" t="s">
        <v>27</v>
      </c>
      <c r="BS391" s="2">
        <v>411</v>
      </c>
      <c r="BT391" s="2">
        <v>29</v>
      </c>
      <c r="BU391" s="5">
        <f t="shared" si="12"/>
        <v>0.42857151029999996</v>
      </c>
      <c r="BV391" s="5">
        <f t="shared" si="12"/>
        <v>0.45238101959999999</v>
      </c>
      <c r="BW391" s="5">
        <f t="shared" si="12"/>
        <v>0.58571434020000002</v>
      </c>
      <c r="BX391" s="2">
        <v>8.4499999999999993</v>
      </c>
      <c r="BY391" s="2">
        <v>-46.143608090000001</v>
      </c>
      <c r="BZ391" s="2">
        <v>8.93</v>
      </c>
      <c r="CA391" s="2">
        <v>31.604500000000002</v>
      </c>
    </row>
    <row r="392" spans="1:79" x14ac:dyDescent="0.15">
      <c r="A392" s="107">
        <v>132</v>
      </c>
      <c r="B392" s="108">
        <v>42829</v>
      </c>
      <c r="C392" s="109">
        <v>2017</v>
      </c>
      <c r="D392" s="110">
        <f>_xlfn.XLOOKUP(AP392,'Sentiment index'!$E$2:$E$169,'Sentiment index'!$A$2:$A$169)</f>
        <v>-0.38076389999999999</v>
      </c>
      <c r="E392" s="111">
        <v>10.76150096665312</v>
      </c>
      <c r="F392" s="112">
        <f>(AW392-BT392)/BT392</f>
        <v>-1.4285714629999949E-2</v>
      </c>
      <c r="G392" s="113">
        <v>164</v>
      </c>
      <c r="H392" s="114">
        <v>45.503</v>
      </c>
      <c r="I392" s="114">
        <f>IF(AH392="NOK",AG392, IF(AH392="EUR", _xlfn.XLOOKUP(C392,'Exchange rates'!$A$3:$A$16,'Exchange rates'!$B$3:$B$16)*AG392,IF(AH392="SEK", _xlfn.XLOOKUP(C392,'Exchange rates'!$A$3:$A$16,'Exchange rates'!$C$3:$C$16)*Dataset!AG392,_xlfn.XLOOKUP(Dataset!C392,'Exchange rates'!$A$3:$A$16,'Exchange rates'!$D$3:$D$16)*Dataset!AG392)))</f>
        <v>71.397778950000003</v>
      </c>
      <c r="J392" s="115">
        <f t="shared" si="13"/>
        <v>-1.2285714629999949E-2</v>
      </c>
      <c r="K392" s="112">
        <f>IF(AU392="NORWAY",_xlfn.XLOOKUP(B392,'Oslo OBX Historical Data'!$A$2:$A$3477,'Oslo OBX Historical Data'!$G$2:$G$3477),IF(AU392="FINLAND",_xlfn.XLOOKUP(B392,'OMX Helsinki Historical Data'!$A$2:$A$3479,'OMX Helsinki Historical Data'!$G$2:$G$3479),IF(AU392="DENMARK",_xlfn.XLOOKUP(B392,'OMX Copenhagen All shares Histo'!$A$2:$A$3461,'OMX Copenhagen All shares Histo'!$G$2:$G$3461),_xlfn.XLOOKUP(Dataset!B392,'OMX Stockholm Historical Data'!$A$2:$A$3477,'OMX Stockholm Historical Data'!$G$2:$G$3477))))</f>
        <v>-2E-3</v>
      </c>
      <c r="L392" s="116">
        <v>1</v>
      </c>
      <c r="M392" s="116">
        <f>IF($AI392=M$1,1,0)</f>
        <v>0</v>
      </c>
      <c r="N392" s="116">
        <f>IF($AI392=N$1,1,0)</f>
        <v>0</v>
      </c>
      <c r="O392" s="116">
        <f>IF($AI392=O$1,1,0)</f>
        <v>0</v>
      </c>
      <c r="P392" s="116">
        <f>IF($AI392=P$1,1,0)</f>
        <v>0</v>
      </c>
      <c r="Q392" s="116">
        <f>IF($AI392=Q$1,1,0)</f>
        <v>1</v>
      </c>
      <c r="R392" s="116">
        <f>IF($AI392=R$1,1,0)</f>
        <v>0</v>
      </c>
      <c r="S392" s="116">
        <f>IF($AI392=S$1,1,0)</f>
        <v>0</v>
      </c>
      <c r="T392" s="39">
        <f>IF($AI392=T$1,1,0)</f>
        <v>0</v>
      </c>
      <c r="AG392" s="2">
        <v>7.65</v>
      </c>
      <c r="AH392" t="str">
        <f>IF(AU392="NORWAY","NOK",IF(AU392="FINLAND","EUR",IF(AU392="SWEDEN","SEK","DKK")))</f>
        <v>EUR</v>
      </c>
      <c r="AI392" t="s">
        <v>32</v>
      </c>
      <c r="AN392" t="str">
        <f>IF(D392&gt;=0,"1","0")</f>
        <v>0</v>
      </c>
      <c r="AO392" s="5">
        <f>IF(AX392&lt;&gt;"",G392/H392,"")</f>
        <v>3.6041579676065316</v>
      </c>
      <c r="AP392">
        <f>A392-1</f>
        <v>131</v>
      </c>
      <c r="AS392">
        <f>_xlfn.XLOOKUP(C392,'Company age'!$A$2:$A$15,'Company age'!$B$2:$B$15)</f>
        <v>12</v>
      </c>
      <c r="AU392" t="s">
        <v>64</v>
      </c>
      <c r="AW392" s="3">
        <f>BT392*(1+BV392)</f>
        <v>7.5407142830805007</v>
      </c>
      <c r="AX392">
        <v>164</v>
      </c>
      <c r="BH392" s="4">
        <v>1.4285714629999999</v>
      </c>
      <c r="BI392" s="4">
        <v>-1.4285714629999999</v>
      </c>
      <c r="BJ392" s="4">
        <v>-6.6666665079999996</v>
      </c>
      <c r="BL392" t="s">
        <v>1521</v>
      </c>
      <c r="BM392" t="s">
        <v>1522</v>
      </c>
      <c r="BN392" t="s">
        <v>64</v>
      </c>
      <c r="BO392" t="s">
        <v>32</v>
      </c>
      <c r="BP392" t="s">
        <v>25</v>
      </c>
      <c r="BQ392" t="s">
        <v>700</v>
      </c>
      <c r="BR392" t="s">
        <v>27</v>
      </c>
      <c r="BS392" s="2">
        <v>45.503</v>
      </c>
      <c r="BT392" s="2">
        <v>7.65</v>
      </c>
      <c r="BU392" s="5">
        <f t="shared" si="12"/>
        <v>1.428571463E-2</v>
      </c>
      <c r="BV392" s="5">
        <f t="shared" si="12"/>
        <v>-1.428571463E-2</v>
      </c>
      <c r="BW392" s="5">
        <f t="shared" si="12"/>
        <v>-6.6666665079999993E-2</v>
      </c>
      <c r="BX392" s="2">
        <v>6.9</v>
      </c>
      <c r="BY392" s="2">
        <v>-6.4052300449999997</v>
      </c>
      <c r="BZ392" s="2">
        <v>6.86</v>
      </c>
      <c r="CA392" s="2">
        <v>3.9039999999999999</v>
      </c>
    </row>
    <row r="393" spans="1:79" x14ac:dyDescent="0.15">
      <c r="A393" s="107">
        <v>132</v>
      </c>
      <c r="B393" s="108">
        <v>42831</v>
      </c>
      <c r="C393" s="109">
        <v>2017</v>
      </c>
      <c r="D393" s="110">
        <f>_xlfn.XLOOKUP(AP393,'Sentiment index'!$E$2:$E$169,'Sentiment index'!$A$2:$A$169)</f>
        <v>-0.38076389999999999</v>
      </c>
      <c r="E393" s="111">
        <v>12.906167071850509</v>
      </c>
      <c r="F393" s="112">
        <f>(AW393-BT393)/BT393</f>
        <v>-3.8461537360000027E-2</v>
      </c>
      <c r="G393" s="113">
        <v>38</v>
      </c>
      <c r="H393" s="114">
        <v>593.62400000000002</v>
      </c>
      <c r="I393" s="114">
        <f>IF(AH393="NOK",AG393, IF(AH393="EUR", _xlfn.XLOOKUP(C393,'Exchange rates'!$A$3:$A$16,'Exchange rates'!$B$3:$B$16)*AG393,IF(AH393="SEK", _xlfn.XLOOKUP(C393,'Exchange rates'!$A$3:$A$16,'Exchange rates'!$C$3:$C$16)*Dataset!AG393,_xlfn.XLOOKUP(Dataset!C393,'Exchange rates'!$A$3:$A$16,'Exchange rates'!$D$3:$D$16)*Dataset!AG393)))</f>
        <v>57.122678999999998</v>
      </c>
      <c r="J393" s="115">
        <f t="shared" si="13"/>
        <v>-3.6261537360000026E-2</v>
      </c>
      <c r="K393" s="112">
        <f>IF(AU393="NORWAY",_xlfn.XLOOKUP(B393,'Oslo OBX Historical Data'!$A$2:$A$3477,'Oslo OBX Historical Data'!$G$2:$G$3477),IF(AU393="FINLAND",_xlfn.XLOOKUP(B393,'OMX Helsinki Historical Data'!$A$2:$A$3479,'OMX Helsinki Historical Data'!$G$2:$G$3479),IF(AU393="DENMARK",_xlfn.XLOOKUP(B393,'OMX Copenhagen All shares Histo'!$A$2:$A$3461,'OMX Copenhagen All shares Histo'!$G$2:$G$3461),_xlfn.XLOOKUP(Dataset!B393,'OMX Stockholm Historical Data'!$A$2:$A$3477,'OMX Stockholm Historical Data'!$G$2:$G$3477))))</f>
        <v>-2.2000000000000001E-3</v>
      </c>
      <c r="L393" s="116">
        <v>1</v>
      </c>
      <c r="M393" s="116">
        <f>IF($AI393=M$1,1,0)</f>
        <v>0</v>
      </c>
      <c r="N393" s="116">
        <f>IF($AI393=N$1,1,0)</f>
        <v>0</v>
      </c>
      <c r="O393" s="116">
        <f>IF($AI393=O$1,1,0)</f>
        <v>0</v>
      </c>
      <c r="P393" s="116">
        <f>IF($AI393=P$1,1,0)</f>
        <v>1</v>
      </c>
      <c r="Q393" s="116">
        <f>IF($AI393=Q$1,1,0)</f>
        <v>0</v>
      </c>
      <c r="R393" s="116">
        <f>IF($AI393=R$1,1,0)</f>
        <v>0</v>
      </c>
      <c r="S393" s="116">
        <f>IF($AI393=S$1,1,0)</f>
        <v>0</v>
      </c>
      <c r="T393" s="39">
        <f>IF($AI393=T$1,1,0)</f>
        <v>0</v>
      </c>
      <c r="AG393" s="2">
        <v>59</v>
      </c>
      <c r="AH393" t="str">
        <f>IF(AU393="NORWAY","NOK",IF(AU393="FINLAND","EUR",IF(AU393="SWEDEN","SEK","DKK")))</f>
        <v>SEK</v>
      </c>
      <c r="AI393" t="s">
        <v>38</v>
      </c>
      <c r="AN393" t="str">
        <f>IF(D393&gt;=0,"1","0")</f>
        <v>0</v>
      </c>
      <c r="AO393" s="5">
        <f>IF(AX393&lt;&gt;"",G393/H393,"")</f>
        <v>6.4013584356427636E-2</v>
      </c>
      <c r="AP393">
        <f>A393-1</f>
        <v>131</v>
      </c>
      <c r="AS393">
        <f>_xlfn.XLOOKUP(C393,'Company age'!$A$2:$A$15,'Company age'!$B$2:$B$15)</f>
        <v>12</v>
      </c>
      <c r="AU393" t="s">
        <v>80</v>
      </c>
      <c r="AW393" s="3">
        <f>BT393*(1+BV393)</f>
        <v>56.730769295759998</v>
      </c>
      <c r="AX393">
        <v>38</v>
      </c>
      <c r="BH393" s="4">
        <v>-11.53846169</v>
      </c>
      <c r="BI393" s="4">
        <v>-3.8461537360000002</v>
      </c>
      <c r="BJ393" s="4">
        <v>-5.3846154210000003</v>
      </c>
      <c r="BL393" t="s">
        <v>789</v>
      </c>
      <c r="BM393" t="s">
        <v>790</v>
      </c>
      <c r="BN393" t="s">
        <v>80</v>
      </c>
      <c r="BO393" t="s">
        <v>38</v>
      </c>
      <c r="BP393" t="s">
        <v>25</v>
      </c>
      <c r="BQ393" t="s">
        <v>75</v>
      </c>
      <c r="BR393" t="s">
        <v>27</v>
      </c>
      <c r="BS393" s="2">
        <v>593.62400000000002</v>
      </c>
      <c r="BT393" s="2">
        <v>59</v>
      </c>
      <c r="BU393" s="5">
        <f t="shared" si="12"/>
        <v>-0.1153846169</v>
      </c>
      <c r="BV393" s="5">
        <f t="shared" si="12"/>
        <v>-3.8461537359999999E-2</v>
      </c>
      <c r="BW393" s="5">
        <f t="shared" si="12"/>
        <v>-5.3846154210000004E-2</v>
      </c>
      <c r="BX393" s="2"/>
      <c r="BY393" s="2"/>
      <c r="BZ393" s="2"/>
      <c r="CA393" s="2">
        <v>39.253</v>
      </c>
    </row>
    <row r="394" spans="1:79" x14ac:dyDescent="0.15">
      <c r="A394" s="107">
        <v>132</v>
      </c>
      <c r="B394" s="108">
        <v>42831</v>
      </c>
      <c r="C394" s="109">
        <v>2017</v>
      </c>
      <c r="D394" s="110">
        <f>_xlfn.XLOOKUP(AP394,'Sentiment index'!$E$2:$E$169,'Sentiment index'!$A$2:$A$169)</f>
        <v>-0.38076389999999999</v>
      </c>
      <c r="E394" s="111">
        <v>12.284854332635676</v>
      </c>
      <c r="F394" s="112">
        <f>(AW394-BT394)/BT394</f>
        <v>-1.3513513799999899E-2</v>
      </c>
      <c r="G394" s="113">
        <v>1089.1624929729749</v>
      </c>
      <c r="H394" s="114">
        <v>24.648800000000001</v>
      </c>
      <c r="I394" s="114">
        <f>IF(AH394="NOK",AG394, IF(AH394="EUR", _xlfn.XLOOKUP(C394,'Exchange rates'!$A$3:$A$16,'Exchange rates'!$B$3:$B$16)*AG394,IF(AH394="SEK", _xlfn.XLOOKUP(C394,'Exchange rates'!$A$3:$A$16,'Exchange rates'!$C$3:$C$16)*Dataset!AG394,_xlfn.XLOOKUP(Dataset!C394,'Exchange rates'!$A$3:$A$16,'Exchange rates'!$D$3:$D$16)*Dataset!AG394)))</f>
        <v>4.8409049999999993</v>
      </c>
      <c r="J394" s="115">
        <f t="shared" si="13"/>
        <v>-1.1313513799999899E-2</v>
      </c>
      <c r="K394" s="112">
        <f>IF(AU394="NORWAY",_xlfn.XLOOKUP(B394,'Oslo OBX Historical Data'!$A$2:$A$3477,'Oslo OBX Historical Data'!$G$2:$G$3477),IF(AU394="FINLAND",_xlfn.XLOOKUP(B394,'OMX Helsinki Historical Data'!$A$2:$A$3479,'OMX Helsinki Historical Data'!$G$2:$G$3479),IF(AU394="DENMARK",_xlfn.XLOOKUP(B394,'OMX Copenhagen All shares Histo'!$A$2:$A$3461,'OMX Copenhagen All shares Histo'!$G$2:$G$3461),_xlfn.XLOOKUP(Dataset!B394,'OMX Stockholm Historical Data'!$A$2:$A$3477,'OMX Stockholm Historical Data'!$G$2:$G$3477))))</f>
        <v>-2.2000000000000001E-3</v>
      </c>
      <c r="L394" s="116">
        <v>1</v>
      </c>
      <c r="M394" s="116">
        <f>IF($AI394=M$1,1,0)</f>
        <v>0</v>
      </c>
      <c r="N394" s="116">
        <f>IF($AI394=N$1,1,0)</f>
        <v>0</v>
      </c>
      <c r="O394" s="116">
        <f>IF($AI394=O$1,1,0)</f>
        <v>0</v>
      </c>
      <c r="P394" s="116">
        <f>IF($AI394=P$1,1,0)</f>
        <v>0</v>
      </c>
      <c r="Q394" s="116">
        <f>IF($AI394=Q$1,1,0)</f>
        <v>0</v>
      </c>
      <c r="R394" s="116">
        <f>IF($AI394=R$1,1,0)</f>
        <v>1</v>
      </c>
      <c r="S394" s="116">
        <f>IF($AI394=S$1,1,0)</f>
        <v>0</v>
      </c>
      <c r="T394" s="39">
        <f>IF($AI394=T$1,1,0)</f>
        <v>0</v>
      </c>
      <c r="AG394" s="2">
        <v>5</v>
      </c>
      <c r="AH394" t="str">
        <f>IF(AU394="NORWAY","NOK",IF(AU394="FINLAND","EUR",IF(AU394="SWEDEN","SEK","DKK")))</f>
        <v>SEK</v>
      </c>
      <c r="AI394" t="s">
        <v>152</v>
      </c>
      <c r="AN394" t="str">
        <f>IF(D394&gt;=0,"1","0")</f>
        <v>0</v>
      </c>
      <c r="AO394" s="5" t="str">
        <f>IF(AX394&lt;&gt;"",G394/H394,"")</f>
        <v/>
      </c>
      <c r="AP394">
        <f>A394-1</f>
        <v>131</v>
      </c>
      <c r="AS394">
        <f>_xlfn.XLOOKUP(C394,'Company age'!$A$2:$A$15,'Company age'!$B$2:$B$15)</f>
        <v>12</v>
      </c>
      <c r="AU394" t="s">
        <v>80</v>
      </c>
      <c r="AW394" s="3">
        <f>BT394*(1+BV394)</f>
        <v>4.9324324310000005</v>
      </c>
      <c r="BH394" s="4">
        <v>0</v>
      </c>
      <c r="BI394" s="4">
        <v>-1.3513513800000001</v>
      </c>
      <c r="BJ394" s="4">
        <v>-0.67567569019999996</v>
      </c>
      <c r="BL394" t="s">
        <v>1692</v>
      </c>
      <c r="BM394" t="s">
        <v>1693</v>
      </c>
      <c r="BN394" t="s">
        <v>80</v>
      </c>
      <c r="BO394" t="s">
        <v>152</v>
      </c>
      <c r="BP394" t="s">
        <v>25</v>
      </c>
      <c r="BQ394" t="s">
        <v>54</v>
      </c>
      <c r="BR394" t="s">
        <v>27</v>
      </c>
      <c r="BS394" s="2">
        <v>24.648800000000001</v>
      </c>
      <c r="BT394" s="2">
        <v>5</v>
      </c>
      <c r="BU394" s="5">
        <f t="shared" si="12"/>
        <v>0</v>
      </c>
      <c r="BV394" s="5">
        <f t="shared" si="12"/>
        <v>-1.3513513800000002E-2</v>
      </c>
      <c r="BW394" s="5">
        <f t="shared" si="12"/>
        <v>-6.7567569019999999E-3</v>
      </c>
      <c r="BX394" s="2">
        <v>0.31950000000000001</v>
      </c>
      <c r="BY394" s="2">
        <v>-92.634193420000003</v>
      </c>
      <c r="BZ394" s="2">
        <v>0.30549999999999999</v>
      </c>
      <c r="CA394" s="2">
        <v>0</v>
      </c>
    </row>
    <row r="395" spans="1:79" x14ac:dyDescent="0.15">
      <c r="A395" s="107">
        <v>132</v>
      </c>
      <c r="B395" s="108">
        <v>42832</v>
      </c>
      <c r="C395" s="109">
        <v>2017</v>
      </c>
      <c r="D395" s="110">
        <f>_xlfn.XLOOKUP(AP395,'Sentiment index'!$E$2:$E$169,'Sentiment index'!$A$2:$A$169)</f>
        <v>-0.38076389999999999</v>
      </c>
      <c r="E395" s="111">
        <v>11.21632175788756</v>
      </c>
      <c r="F395" s="112">
        <f>(AW395-BT395)/BT395</f>
        <v>0.2727272797000001</v>
      </c>
      <c r="G395" s="113">
        <v>642</v>
      </c>
      <c r="H395" s="114">
        <v>442.39</v>
      </c>
      <c r="I395" s="114">
        <f>IF(AH395="NOK",AG395, IF(AH395="EUR", _xlfn.XLOOKUP(C395,'Exchange rates'!$A$3:$A$16,'Exchange rates'!$B$3:$B$16)*AG395,IF(AH395="SEK", _xlfn.XLOOKUP(C395,'Exchange rates'!$A$3:$A$16,'Exchange rates'!$C$3:$C$16)*Dataset!AG395,_xlfn.XLOOKUP(Dataset!C395,'Exchange rates'!$A$3:$A$16,'Exchange rates'!$D$3:$D$16)*Dataset!AG395)))</f>
        <v>48.893140500000001</v>
      </c>
      <c r="J395" s="115">
        <f t="shared" si="13"/>
        <v>0.26932727970000009</v>
      </c>
      <c r="K395" s="112">
        <f>IF(AU395="NORWAY",_xlfn.XLOOKUP(B395,'Oslo OBX Historical Data'!$A$2:$A$3477,'Oslo OBX Historical Data'!$G$2:$G$3477),IF(AU395="FINLAND",_xlfn.XLOOKUP(B395,'OMX Helsinki Historical Data'!$A$2:$A$3479,'OMX Helsinki Historical Data'!$G$2:$G$3479),IF(AU395="DENMARK",_xlfn.XLOOKUP(B395,'OMX Copenhagen All shares Histo'!$A$2:$A$3461,'OMX Copenhagen All shares Histo'!$G$2:$G$3461),_xlfn.XLOOKUP(Dataset!B395,'OMX Stockholm Historical Data'!$A$2:$A$3477,'OMX Stockholm Historical Data'!$G$2:$G$3477))))</f>
        <v>3.3999999999999998E-3</v>
      </c>
      <c r="L395" s="116">
        <v>1</v>
      </c>
      <c r="M395" s="116">
        <f>IF($AI395=M$1,1,0)</f>
        <v>0</v>
      </c>
      <c r="N395" s="116">
        <f>IF($AI395=N$1,1,0)</f>
        <v>0</v>
      </c>
      <c r="O395" s="116">
        <f>IF($AI395=O$1,1,0)</f>
        <v>0</v>
      </c>
      <c r="P395" s="116">
        <f>IF($AI395=P$1,1,0)</f>
        <v>1</v>
      </c>
      <c r="Q395" s="116">
        <f>IF($AI395=Q$1,1,0)</f>
        <v>0</v>
      </c>
      <c r="R395" s="116">
        <f>IF($AI395=R$1,1,0)</f>
        <v>0</v>
      </c>
      <c r="S395" s="116">
        <f>IF($AI395=S$1,1,0)</f>
        <v>0</v>
      </c>
      <c r="T395" s="39">
        <f>IF($AI395=T$1,1,0)</f>
        <v>0</v>
      </c>
      <c r="AG395" s="2">
        <v>50.5</v>
      </c>
      <c r="AH395" t="str">
        <f>IF(AU395="NORWAY","NOK",IF(AU395="FINLAND","EUR",IF(AU395="SWEDEN","SEK","DKK")))</f>
        <v>SEK</v>
      </c>
      <c r="AI395" t="s">
        <v>38</v>
      </c>
      <c r="AN395" t="str">
        <f>IF(D395&gt;=0,"1","0")</f>
        <v>0</v>
      </c>
      <c r="AO395" s="5">
        <f>IF(AX395&lt;&gt;"",G395/H395,"")</f>
        <v>1.4512082099504962</v>
      </c>
      <c r="AP395">
        <f>A395-1</f>
        <v>131</v>
      </c>
      <c r="AS395">
        <f>_xlfn.XLOOKUP(C395,'Company age'!$A$2:$A$15,'Company age'!$B$2:$B$15)</f>
        <v>12</v>
      </c>
      <c r="AU395" t="s">
        <v>80</v>
      </c>
      <c r="AW395" s="3">
        <f>BT395*(1+BV395)</f>
        <v>64.272727624850006</v>
      </c>
      <c r="AX395">
        <v>642</v>
      </c>
      <c r="BH395" s="4">
        <v>47.727272030000002</v>
      </c>
      <c r="BI395" s="4">
        <v>27.272727969999998</v>
      </c>
      <c r="BJ395" s="4">
        <v>31.818181989999999</v>
      </c>
      <c r="BL395" t="s">
        <v>899</v>
      </c>
      <c r="BM395" t="s">
        <v>900</v>
      </c>
      <c r="BN395" t="s">
        <v>80</v>
      </c>
      <c r="BO395" t="s">
        <v>38</v>
      </c>
      <c r="BP395" t="s">
        <v>25</v>
      </c>
      <c r="BQ395" t="s">
        <v>165</v>
      </c>
      <c r="BR395" t="s">
        <v>27</v>
      </c>
      <c r="BS395" s="2">
        <v>442.39</v>
      </c>
      <c r="BT395" s="2">
        <v>50.5</v>
      </c>
      <c r="BU395" s="5">
        <f t="shared" si="12"/>
        <v>0.47727272030000001</v>
      </c>
      <c r="BV395" s="5">
        <f t="shared" si="12"/>
        <v>0.27272727969999999</v>
      </c>
      <c r="BW395" s="5">
        <f t="shared" si="12"/>
        <v>0.3181818199</v>
      </c>
      <c r="BX395" s="2">
        <v>11.2</v>
      </c>
      <c r="BY395" s="2">
        <v>-76.039604190000006</v>
      </c>
      <c r="BZ395" s="2">
        <v>11.35</v>
      </c>
      <c r="CA395" s="2">
        <v>15.896000000000001</v>
      </c>
    </row>
    <row r="396" spans="1:79" x14ac:dyDescent="0.15">
      <c r="A396" s="107">
        <v>132</v>
      </c>
      <c r="B396" s="108">
        <v>42832</v>
      </c>
      <c r="C396" s="109">
        <v>2017</v>
      </c>
      <c r="D396" s="110">
        <f>_xlfn.XLOOKUP(AP396,'Sentiment index'!$E$2:$E$169,'Sentiment index'!$A$2:$A$169)</f>
        <v>-0.38076389999999999</v>
      </c>
      <c r="E396" s="111">
        <v>10.583849124611344</v>
      </c>
      <c r="F396" s="112">
        <f>(AW396-BT396)/BT396</f>
        <v>-0.18588870999999998</v>
      </c>
      <c r="G396" s="113">
        <v>46</v>
      </c>
      <c r="H396" s="114">
        <v>400</v>
      </c>
      <c r="I396" s="114">
        <f>IF(AH396="NOK",AG396, IF(AH396="EUR", _xlfn.XLOOKUP(C396,'Exchange rates'!$A$3:$A$16,'Exchange rates'!$B$3:$B$16)*AG396,IF(AH396="SEK", _xlfn.XLOOKUP(C396,'Exchange rates'!$A$3:$A$16,'Exchange rates'!$C$3:$C$16)*Dataset!AG396,_xlfn.XLOOKUP(Dataset!C396,'Exchange rates'!$A$3:$A$16,'Exchange rates'!$D$3:$D$16)*Dataset!AG396)))</f>
        <v>25</v>
      </c>
      <c r="J396" s="115">
        <f t="shared" si="13"/>
        <v>-0.18388870999999998</v>
      </c>
      <c r="K396" s="112">
        <f>IF(AU396="NORWAY",_xlfn.XLOOKUP(B396,'Oslo OBX Historical Data'!$A$2:$A$3477,'Oslo OBX Historical Data'!$G$2:$G$3477),IF(AU396="FINLAND",_xlfn.XLOOKUP(B396,'OMX Helsinki Historical Data'!$A$2:$A$3479,'OMX Helsinki Historical Data'!$G$2:$G$3479),IF(AU396="DENMARK",_xlfn.XLOOKUP(B396,'OMX Copenhagen All shares Histo'!$A$2:$A$3461,'OMX Copenhagen All shares Histo'!$G$2:$G$3461),_xlfn.XLOOKUP(Dataset!B396,'OMX Stockholm Historical Data'!$A$2:$A$3477,'OMX Stockholm Historical Data'!$G$2:$G$3477))))</f>
        <v>-2E-3</v>
      </c>
      <c r="L396" s="116">
        <v>1</v>
      </c>
      <c r="M396" s="116">
        <f>IF($AI396=M$1,1,0)</f>
        <v>0</v>
      </c>
      <c r="N396" s="116">
        <f>IF($AI396=N$1,1,0)</f>
        <v>0</v>
      </c>
      <c r="O396" s="116">
        <f>IF($AI396=O$1,1,0)</f>
        <v>0</v>
      </c>
      <c r="P396" s="116">
        <f>IF($AI396=P$1,1,0)</f>
        <v>0</v>
      </c>
      <c r="Q396" s="116">
        <f>IF($AI396=Q$1,1,0)</f>
        <v>1</v>
      </c>
      <c r="R396" s="116">
        <f>IF($AI396=R$1,1,0)</f>
        <v>0</v>
      </c>
      <c r="S396" s="116">
        <f>IF($AI396=S$1,1,0)</f>
        <v>0</v>
      </c>
      <c r="T396" s="39">
        <f>IF($AI396=T$1,1,0)</f>
        <v>0</v>
      </c>
      <c r="AG396" s="2">
        <v>25</v>
      </c>
      <c r="AH396" t="str">
        <f>IF(AU396="NORWAY","NOK",IF(AU396="FINLAND","EUR",IF(AU396="SWEDEN","SEK","DKK")))</f>
        <v>NOK</v>
      </c>
      <c r="AI396" t="s">
        <v>32</v>
      </c>
      <c r="AN396" t="str">
        <f>IF(D396&gt;=0,"1","0")</f>
        <v>0</v>
      </c>
      <c r="AO396" s="5">
        <f>IF(AX396&lt;&gt;"",G396/H396,"")</f>
        <v>0.115</v>
      </c>
      <c r="AP396">
        <f>A396-1</f>
        <v>131</v>
      </c>
      <c r="AS396">
        <f>_xlfn.XLOOKUP(C396,'Company age'!$A$2:$A$15,'Company age'!$B$2:$B$15)</f>
        <v>12</v>
      </c>
      <c r="AU396" t="s">
        <v>44</v>
      </c>
      <c r="AW396" s="3">
        <f>BT396*(1+BV396)</f>
        <v>20.352782250000001</v>
      </c>
      <c r="AX396">
        <v>46</v>
      </c>
      <c r="BH396" s="4">
        <v>-18.588871000000001</v>
      </c>
      <c r="BI396" s="4">
        <v>-18.588871000000001</v>
      </c>
      <c r="BJ396" s="4">
        <v>-10.44775772</v>
      </c>
      <c r="BL396" t="s">
        <v>918</v>
      </c>
      <c r="BM396" t="s">
        <v>919</v>
      </c>
      <c r="BN396" t="s">
        <v>44</v>
      </c>
      <c r="BO396" t="s">
        <v>32</v>
      </c>
      <c r="BP396" t="s">
        <v>25</v>
      </c>
      <c r="BQ396" t="s">
        <v>546</v>
      </c>
      <c r="BR396" t="s">
        <v>27</v>
      </c>
      <c r="BS396" s="2">
        <v>400</v>
      </c>
      <c r="BT396" s="2">
        <v>25</v>
      </c>
      <c r="BU396" s="5">
        <f t="shared" si="12"/>
        <v>-0.18588871000000001</v>
      </c>
      <c r="BV396" s="5">
        <f t="shared" si="12"/>
        <v>-0.18588871000000001</v>
      </c>
      <c r="BW396" s="5">
        <f t="shared" si="12"/>
        <v>-0.1044775772</v>
      </c>
      <c r="BX396" s="2">
        <v>19.649999999999999</v>
      </c>
      <c r="BY396" s="2">
        <v>-17.97137833</v>
      </c>
      <c r="BZ396" s="2">
        <v>19.22</v>
      </c>
      <c r="CA396" s="2">
        <v>49.742199999999997</v>
      </c>
    </row>
    <row r="397" spans="1:79" x14ac:dyDescent="0.15">
      <c r="A397" s="107">
        <v>132</v>
      </c>
      <c r="B397" s="108">
        <v>42844</v>
      </c>
      <c r="C397" s="109">
        <v>2017</v>
      </c>
      <c r="D397" s="110">
        <f>_xlfn.XLOOKUP(AP397,'Sentiment index'!$E$2:$E$169,'Sentiment index'!$A$2:$A$169)</f>
        <v>-0.38076389999999999</v>
      </c>
      <c r="E397" s="111">
        <v>8.4140039990994087</v>
      </c>
      <c r="F397" s="112">
        <f>(AW397-BT397)/BT397</f>
        <v>-8.163265227999994E-2</v>
      </c>
      <c r="G397" s="113">
        <v>5</v>
      </c>
      <c r="H397" s="114">
        <v>46.902700000000003</v>
      </c>
      <c r="I397" s="114">
        <f>IF(AH397="NOK",AG397, IF(AH397="EUR", _xlfn.XLOOKUP(C397,'Exchange rates'!$A$3:$A$16,'Exchange rates'!$B$3:$B$16)*AG397,IF(AH397="SEK", _xlfn.XLOOKUP(C397,'Exchange rates'!$A$3:$A$16,'Exchange rates'!$C$3:$C$16)*Dataset!AG397,_xlfn.XLOOKUP(Dataset!C397,'Exchange rates'!$A$3:$A$16,'Exchange rates'!$D$3:$D$16)*Dataset!AG397)))</f>
        <v>15.9749865</v>
      </c>
      <c r="J397" s="115">
        <f t="shared" si="13"/>
        <v>-7.533265227999994E-2</v>
      </c>
      <c r="K397" s="112">
        <f>IF(AU397="NORWAY",_xlfn.XLOOKUP(B397,'Oslo OBX Historical Data'!$A$2:$A$3477,'Oslo OBX Historical Data'!$G$2:$G$3477),IF(AU397="FINLAND",_xlfn.XLOOKUP(B397,'OMX Helsinki Historical Data'!$A$2:$A$3479,'OMX Helsinki Historical Data'!$G$2:$G$3479),IF(AU397="DENMARK",_xlfn.XLOOKUP(B397,'OMX Copenhagen All shares Histo'!$A$2:$A$3461,'OMX Copenhagen All shares Histo'!$G$2:$G$3461),_xlfn.XLOOKUP(Dataset!B397,'OMX Stockholm Historical Data'!$A$2:$A$3477,'OMX Stockholm Historical Data'!$G$2:$G$3477))))</f>
        <v>-6.3E-3</v>
      </c>
      <c r="L397" s="116">
        <v>1</v>
      </c>
      <c r="M397" s="116">
        <f>IF($AI397=M$1,1,0)</f>
        <v>0</v>
      </c>
      <c r="N397" s="116">
        <f>IF($AI397=N$1,1,0)</f>
        <v>0</v>
      </c>
      <c r="O397" s="116">
        <f>IF($AI397=O$1,1,0)</f>
        <v>0</v>
      </c>
      <c r="P397" s="116">
        <f>IF($AI397=P$1,1,0)</f>
        <v>0</v>
      </c>
      <c r="Q397" s="116">
        <f>IF($AI397=Q$1,1,0)</f>
        <v>1</v>
      </c>
      <c r="R397" s="116">
        <f>IF($AI397=R$1,1,0)</f>
        <v>0</v>
      </c>
      <c r="S397" s="116">
        <f>IF($AI397=S$1,1,0)</f>
        <v>0</v>
      </c>
      <c r="T397" s="39">
        <f>IF($AI397=T$1,1,0)</f>
        <v>0</v>
      </c>
      <c r="AG397" s="2">
        <v>16.5</v>
      </c>
      <c r="AH397" t="str">
        <f>IF(AU397="NORWAY","NOK",IF(AU397="FINLAND","EUR",IF(AU397="SWEDEN","SEK","DKK")))</f>
        <v>SEK</v>
      </c>
      <c r="AI397" t="s">
        <v>32</v>
      </c>
      <c r="AN397" t="str">
        <f>IF(D397&gt;=0,"1","0")</f>
        <v>0</v>
      </c>
      <c r="AO397" s="5">
        <f>IF(AX397&lt;&gt;"",G397/H397,"")</f>
        <v>0.10660367100401469</v>
      </c>
      <c r="AP397">
        <f>A397-1</f>
        <v>131</v>
      </c>
      <c r="AS397">
        <f>_xlfn.XLOOKUP(C397,'Company age'!$A$2:$A$15,'Company age'!$B$2:$B$15)</f>
        <v>12</v>
      </c>
      <c r="AU397" t="s">
        <v>80</v>
      </c>
      <c r="AW397" s="3">
        <f>BT397*(1+BV397)</f>
        <v>15.153061237380001</v>
      </c>
      <c r="AX397">
        <v>5</v>
      </c>
      <c r="BH397" s="4">
        <v>-8.1632652280000002</v>
      </c>
      <c r="BI397" s="4">
        <v>-8.1632652280000002</v>
      </c>
      <c r="BJ397" s="4">
        <v>-15.306122780000001</v>
      </c>
      <c r="BL397" t="s">
        <v>1509</v>
      </c>
      <c r="BM397" t="s">
        <v>1510</v>
      </c>
      <c r="BN397" t="s">
        <v>80</v>
      </c>
      <c r="BO397" t="s">
        <v>32</v>
      </c>
      <c r="BP397" t="s">
        <v>25</v>
      </c>
      <c r="BQ397" t="s">
        <v>1066</v>
      </c>
      <c r="BR397" t="s">
        <v>27</v>
      </c>
      <c r="BS397" s="2">
        <v>46.902700000000003</v>
      </c>
      <c r="BT397" s="2">
        <v>16.5</v>
      </c>
      <c r="BU397" s="5">
        <f t="shared" si="12"/>
        <v>-8.1632652279999995E-2</v>
      </c>
      <c r="BV397" s="5">
        <f t="shared" si="12"/>
        <v>-8.1632652279999995E-2</v>
      </c>
      <c r="BW397" s="5">
        <f t="shared" si="12"/>
        <v>-0.1530612278</v>
      </c>
      <c r="BX397" s="2">
        <v>0.89</v>
      </c>
      <c r="BY397" s="2">
        <v>-89.761543270000004</v>
      </c>
      <c r="BZ397" s="2">
        <v>0.88700000000000001</v>
      </c>
      <c r="CA397" s="2">
        <v>5.9</v>
      </c>
    </row>
    <row r="398" spans="1:79" x14ac:dyDescent="0.15">
      <c r="A398" s="107">
        <v>132</v>
      </c>
      <c r="B398" s="108">
        <v>42849</v>
      </c>
      <c r="C398" s="109">
        <v>2017</v>
      </c>
      <c r="D398" s="110">
        <f>_xlfn.XLOOKUP(AP398,'Sentiment index'!$E$2:$E$169,'Sentiment index'!$A$2:$A$169)</f>
        <v>-0.38076389999999999</v>
      </c>
      <c r="E398" s="111">
        <v>13.306333207008127</v>
      </c>
      <c r="F398" s="112">
        <f>(AW398-BT398)/BT398</f>
        <v>3.8461537359999881E-2</v>
      </c>
      <c r="G398" s="113">
        <v>1</v>
      </c>
      <c r="H398" s="114">
        <v>14.2813</v>
      </c>
      <c r="I398" s="114">
        <f>IF(AH398="NOK",AG398, IF(AH398="EUR", _xlfn.XLOOKUP(C398,'Exchange rates'!$A$3:$A$16,'Exchange rates'!$B$3:$B$16)*AG398,IF(AH398="SEK", _xlfn.XLOOKUP(C398,'Exchange rates'!$A$3:$A$16,'Exchange rates'!$C$3:$C$16)*Dataset!AG398,_xlfn.XLOOKUP(Dataset!C398,'Exchange rates'!$A$3:$A$16,'Exchange rates'!$D$3:$D$16)*Dataset!AG398)))</f>
        <v>6.6804489</v>
      </c>
      <c r="J398" s="115">
        <f t="shared" si="13"/>
        <v>3.6761537359999881E-2</v>
      </c>
      <c r="K398" s="112">
        <f>IF(AU398="NORWAY",_xlfn.XLOOKUP(B398,'Oslo OBX Historical Data'!$A$2:$A$3477,'Oslo OBX Historical Data'!$G$2:$G$3477),IF(AU398="FINLAND",_xlfn.XLOOKUP(B398,'OMX Helsinki Historical Data'!$A$2:$A$3479,'OMX Helsinki Historical Data'!$G$2:$G$3479),IF(AU398="DENMARK",_xlfn.XLOOKUP(B398,'OMX Copenhagen All shares Histo'!$A$2:$A$3461,'OMX Copenhagen All shares Histo'!$G$2:$G$3461),_xlfn.XLOOKUP(Dataset!B398,'OMX Stockholm Historical Data'!$A$2:$A$3477,'OMX Stockholm Historical Data'!$G$2:$G$3477))))</f>
        <v>1.6999999999999999E-3</v>
      </c>
      <c r="L398" s="116">
        <v>1</v>
      </c>
      <c r="M398" s="116">
        <f>IF($AI398=M$1,1,0)</f>
        <v>0</v>
      </c>
      <c r="N398" s="116">
        <f>IF($AI398=N$1,1,0)</f>
        <v>0</v>
      </c>
      <c r="O398" s="116">
        <f>IF($AI398=O$1,1,0)</f>
        <v>0</v>
      </c>
      <c r="P398" s="116">
        <f>IF($AI398=P$1,1,0)</f>
        <v>0</v>
      </c>
      <c r="Q398" s="116">
        <f>IF($AI398=Q$1,1,0)</f>
        <v>1</v>
      </c>
      <c r="R398" s="116">
        <f>IF($AI398=R$1,1,0)</f>
        <v>0</v>
      </c>
      <c r="S398" s="116">
        <f>IF($AI398=S$1,1,0)</f>
        <v>0</v>
      </c>
      <c r="T398" s="39">
        <f>IF($AI398=T$1,1,0)</f>
        <v>0</v>
      </c>
      <c r="AG398" s="2">
        <v>6.9</v>
      </c>
      <c r="AH398" t="str">
        <f>IF(AU398="NORWAY","NOK",IF(AU398="FINLAND","EUR",IF(AU398="SWEDEN","SEK","DKK")))</f>
        <v>SEK</v>
      </c>
      <c r="AI398" t="s">
        <v>32</v>
      </c>
      <c r="AN398" t="str">
        <f>IF(D398&gt;=0,"1","0")</f>
        <v>0</v>
      </c>
      <c r="AO398" s="5">
        <f>IF(AX398&lt;&gt;"",G398/H398,"")</f>
        <v>7.0021636685735897E-2</v>
      </c>
      <c r="AP398">
        <f>A398-1</f>
        <v>131</v>
      </c>
      <c r="AS398">
        <f>_xlfn.XLOOKUP(C398,'Company age'!$A$2:$A$15,'Company age'!$B$2:$B$15)</f>
        <v>12</v>
      </c>
      <c r="AU398" t="s">
        <v>80</v>
      </c>
      <c r="AW398" s="3">
        <f>BT398*(1+BV398)</f>
        <v>7.1653846077839995</v>
      </c>
      <c r="AX398">
        <v>1</v>
      </c>
      <c r="BH398" s="4">
        <v>7.4358973500000003</v>
      </c>
      <c r="BI398" s="4">
        <v>3.8461537360000002</v>
      </c>
      <c r="BJ398" s="4">
        <v>6.4102563860000004</v>
      </c>
      <c r="BL398" t="s">
        <v>1855</v>
      </c>
      <c r="BM398" t="s">
        <v>1856</v>
      </c>
      <c r="BN398" t="s">
        <v>80</v>
      </c>
      <c r="BO398" t="s">
        <v>32</v>
      </c>
      <c r="BP398" t="s">
        <v>25</v>
      </c>
      <c r="BQ398" t="s">
        <v>54</v>
      </c>
      <c r="BR398" t="s">
        <v>27</v>
      </c>
      <c r="BS398" s="2">
        <v>14.2813</v>
      </c>
      <c r="BT398" s="2">
        <v>6.9</v>
      </c>
      <c r="BU398" s="5">
        <f t="shared" si="12"/>
        <v>7.4358973500000008E-2</v>
      </c>
      <c r="BV398" s="5">
        <f t="shared" si="12"/>
        <v>3.8461537359999999E-2</v>
      </c>
      <c r="BW398" s="5">
        <f t="shared" si="12"/>
        <v>6.4102563860000003E-2</v>
      </c>
      <c r="BX398" s="2">
        <v>2.59</v>
      </c>
      <c r="BY398" s="2">
        <v>-49.697048189999997</v>
      </c>
      <c r="BZ398" s="2">
        <v>2.6</v>
      </c>
      <c r="CA398" s="2">
        <v>6.9737</v>
      </c>
    </row>
    <row r="399" spans="1:79" x14ac:dyDescent="0.15">
      <c r="A399" s="107">
        <v>132</v>
      </c>
      <c r="B399" s="108">
        <v>42851</v>
      </c>
      <c r="C399" s="109">
        <v>2017</v>
      </c>
      <c r="D399" s="110">
        <f>_xlfn.XLOOKUP(AP399,'Sentiment index'!$E$2:$E$169,'Sentiment index'!$A$2:$A$169)</f>
        <v>-0.38076389999999999</v>
      </c>
      <c r="E399" s="111">
        <v>11.552233767858906</v>
      </c>
      <c r="F399" s="112">
        <f>(AW399-BT399)/BT399</f>
        <v>0.55555557249999987</v>
      </c>
      <c r="G399" s="113">
        <v>20</v>
      </c>
      <c r="H399" s="114">
        <v>57.563000000000002</v>
      </c>
      <c r="I399" s="114">
        <f>IF(AH399="NOK",AG399, IF(AH399="EUR", _xlfn.XLOOKUP(C399,'Exchange rates'!$A$3:$A$16,'Exchange rates'!$B$3:$B$16)*AG399,IF(AH399="SEK", _xlfn.XLOOKUP(C399,'Exchange rates'!$A$3:$A$16,'Exchange rates'!$C$3:$C$16)*Dataset!AG399,_xlfn.XLOOKUP(Dataset!C399,'Exchange rates'!$A$3:$A$16,'Exchange rates'!$D$3:$D$16)*Dataset!AG399)))</f>
        <v>13.264079699999998</v>
      </c>
      <c r="J399" s="115">
        <f t="shared" si="13"/>
        <v>0.54835557249999989</v>
      </c>
      <c r="K399" s="112">
        <f>IF(AU399="NORWAY",_xlfn.XLOOKUP(B399,'Oslo OBX Historical Data'!$A$2:$A$3477,'Oslo OBX Historical Data'!$G$2:$G$3477),IF(AU399="FINLAND",_xlfn.XLOOKUP(B399,'OMX Helsinki Historical Data'!$A$2:$A$3479,'OMX Helsinki Historical Data'!$G$2:$G$3479),IF(AU399="DENMARK",_xlfn.XLOOKUP(B399,'OMX Copenhagen All shares Histo'!$A$2:$A$3461,'OMX Copenhagen All shares Histo'!$G$2:$G$3461),_xlfn.XLOOKUP(Dataset!B399,'OMX Stockholm Historical Data'!$A$2:$A$3477,'OMX Stockholm Historical Data'!$G$2:$G$3477))))</f>
        <v>7.1999999999999998E-3</v>
      </c>
      <c r="L399" s="116">
        <v>1</v>
      </c>
      <c r="M399" s="116">
        <f>IF($AI399=M$1,1,0)</f>
        <v>0</v>
      </c>
      <c r="N399" s="116">
        <f>IF($AI399=N$1,1,0)</f>
        <v>0</v>
      </c>
      <c r="O399" s="116">
        <f>IF($AI399=O$1,1,0)</f>
        <v>0</v>
      </c>
      <c r="P399" s="116">
        <f>IF($AI399=P$1,1,0)</f>
        <v>0</v>
      </c>
      <c r="Q399" s="116">
        <f>IF($AI399=Q$1,1,0)</f>
        <v>0</v>
      </c>
      <c r="R399" s="116">
        <f>IF($AI399=R$1,1,0)</f>
        <v>1</v>
      </c>
      <c r="S399" s="116">
        <f>IF($AI399=S$1,1,0)</f>
        <v>0</v>
      </c>
      <c r="T399" s="39">
        <f>IF($AI399=T$1,1,0)</f>
        <v>0</v>
      </c>
      <c r="AG399" s="2">
        <v>13.7</v>
      </c>
      <c r="AH399" t="str">
        <f>IF(AU399="NORWAY","NOK",IF(AU399="FINLAND","EUR",IF(AU399="SWEDEN","SEK","DKK")))</f>
        <v>SEK</v>
      </c>
      <c r="AI399" t="s">
        <v>152</v>
      </c>
      <c r="AN399" t="str">
        <f>IF(D399&gt;=0,"1","0")</f>
        <v>0</v>
      </c>
      <c r="AO399" s="5">
        <f>IF(AX399&lt;&gt;"",G399/H399,"")</f>
        <v>0.3474454076403245</v>
      </c>
      <c r="AP399">
        <f>A399-1</f>
        <v>131</v>
      </c>
      <c r="AS399">
        <f>_xlfn.XLOOKUP(C399,'Company age'!$A$2:$A$15,'Company age'!$B$2:$B$15)</f>
        <v>12</v>
      </c>
      <c r="AU399" t="s">
        <v>80</v>
      </c>
      <c r="AW399" s="3">
        <f>BT399*(1+BV399)</f>
        <v>21.311111343249998</v>
      </c>
      <c r="AX399">
        <v>20</v>
      </c>
      <c r="BH399" s="4">
        <v>76.666664119999993</v>
      </c>
      <c r="BI399" s="4">
        <v>55.55555725</v>
      </c>
      <c r="BJ399" s="4">
        <v>103.33333589999999</v>
      </c>
      <c r="BL399" t="s">
        <v>1470</v>
      </c>
      <c r="BM399" t="s">
        <v>1471</v>
      </c>
      <c r="BN399" t="s">
        <v>80</v>
      </c>
      <c r="BO399" t="s">
        <v>152</v>
      </c>
      <c r="BP399" t="s">
        <v>25</v>
      </c>
      <c r="BQ399" t="s">
        <v>1175</v>
      </c>
      <c r="BR399" t="s">
        <v>27</v>
      </c>
      <c r="BS399" s="2">
        <v>57.563000000000002</v>
      </c>
      <c r="BT399" s="2">
        <v>13.7</v>
      </c>
      <c r="BU399" s="5">
        <f t="shared" si="12"/>
        <v>0.76666664119999994</v>
      </c>
      <c r="BV399" s="5">
        <f t="shared" si="12"/>
        <v>0.55555557249999998</v>
      </c>
      <c r="BW399" s="5">
        <f t="shared" si="12"/>
        <v>1.033333359</v>
      </c>
      <c r="BX399" s="2">
        <v>3.4</v>
      </c>
      <c r="BY399" s="2">
        <v>-67.359123229999994</v>
      </c>
      <c r="BZ399" s="2">
        <v>3.3050000000000002</v>
      </c>
      <c r="CA399" s="2">
        <v>14.608000000000001</v>
      </c>
    </row>
    <row r="400" spans="1:79" x14ac:dyDescent="0.15">
      <c r="A400" s="107">
        <v>133</v>
      </c>
      <c r="B400" s="108">
        <v>42858</v>
      </c>
      <c r="C400" s="109">
        <v>2017</v>
      </c>
      <c r="D400" s="110">
        <f>_xlfn.XLOOKUP(AP400,'Sentiment index'!$E$2:$E$169,'Sentiment index'!$A$2:$A$169)</f>
        <v>-0.35363800000000001</v>
      </c>
      <c r="E400" s="111">
        <v>12.304472855652721</v>
      </c>
      <c r="F400" s="112">
        <f>(AW400-BT400)/BT400</f>
        <v>2.272727340000081E-3</v>
      </c>
      <c r="G400" s="113">
        <v>16</v>
      </c>
      <c r="H400" s="114">
        <v>11.5701</v>
      </c>
      <c r="I400" s="114">
        <f>IF(AH400="NOK",AG400, IF(AH400="EUR", _xlfn.XLOOKUP(C400,'Exchange rates'!$A$3:$A$16,'Exchange rates'!$B$3:$B$16)*AG400,IF(AH400="SEK", _xlfn.XLOOKUP(C400,'Exchange rates'!$A$3:$A$16,'Exchange rates'!$C$3:$C$16)*Dataset!AG400,_xlfn.XLOOKUP(Dataset!C400,'Exchange rates'!$A$3:$A$16,'Exchange rates'!$D$3:$D$16)*Dataset!AG400)))</f>
        <v>6.4868126999999998</v>
      </c>
      <c r="J400" s="115">
        <f t="shared" si="13"/>
        <v>-4.3272726599999194E-3</v>
      </c>
      <c r="K400" s="112">
        <f>IF(AU400="NORWAY",_xlfn.XLOOKUP(B400,'Oslo OBX Historical Data'!$A$2:$A$3477,'Oslo OBX Historical Data'!$G$2:$G$3477),IF(AU400="FINLAND",_xlfn.XLOOKUP(B400,'OMX Helsinki Historical Data'!$A$2:$A$3479,'OMX Helsinki Historical Data'!$G$2:$G$3479),IF(AU400="DENMARK",_xlfn.XLOOKUP(B400,'OMX Copenhagen All shares Histo'!$A$2:$A$3461,'OMX Copenhagen All shares Histo'!$G$2:$G$3461),_xlfn.XLOOKUP(Dataset!B400,'OMX Stockholm Historical Data'!$A$2:$A$3477,'OMX Stockholm Historical Data'!$G$2:$G$3477))))</f>
        <v>6.6E-3</v>
      </c>
      <c r="L400" s="116">
        <v>1</v>
      </c>
      <c r="M400" s="116">
        <f>IF($AI400=M$1,1,0)</f>
        <v>0</v>
      </c>
      <c r="N400" s="116">
        <f>IF($AI400=N$1,1,0)</f>
        <v>0</v>
      </c>
      <c r="O400" s="116">
        <f>IF($AI400=O$1,1,0)</f>
        <v>0</v>
      </c>
      <c r="P400" s="116">
        <f>IF($AI400=P$1,1,0)</f>
        <v>0</v>
      </c>
      <c r="Q400" s="116">
        <f>IF($AI400=Q$1,1,0)</f>
        <v>0</v>
      </c>
      <c r="R400" s="116">
        <f>IF($AI400=R$1,1,0)</f>
        <v>1</v>
      </c>
      <c r="S400" s="116">
        <f>IF($AI400=S$1,1,0)</f>
        <v>0</v>
      </c>
      <c r="T400" s="39">
        <f>IF($AI400=T$1,1,0)</f>
        <v>0</v>
      </c>
      <c r="AG400" s="2">
        <v>6.7</v>
      </c>
      <c r="AH400" t="str">
        <f>IF(AU400="NORWAY","NOK",IF(AU400="FINLAND","EUR",IF(AU400="SWEDEN","SEK","DKK")))</f>
        <v>SEK</v>
      </c>
      <c r="AI400" t="s">
        <v>152</v>
      </c>
      <c r="AN400" t="str">
        <f>IF(D400&gt;=0,"1","0")</f>
        <v>0</v>
      </c>
      <c r="AO400" s="5">
        <f>IF(AX400&lt;&gt;"",G400/H400,"")</f>
        <v>1.3828748238995341</v>
      </c>
      <c r="AP400">
        <f>A400-1</f>
        <v>132</v>
      </c>
      <c r="AS400">
        <f>_xlfn.XLOOKUP(C400,'Company age'!$A$2:$A$15,'Company age'!$B$2:$B$15)</f>
        <v>12</v>
      </c>
      <c r="AU400" t="s">
        <v>80</v>
      </c>
      <c r="AW400" s="3">
        <f>BT400*(1+BV400)</f>
        <v>6.7152272731780007</v>
      </c>
      <c r="AX400">
        <v>16</v>
      </c>
      <c r="BH400" s="4">
        <v>2.2727272510000001</v>
      </c>
      <c r="BI400" s="4">
        <v>0.227272734</v>
      </c>
      <c r="BJ400" s="4">
        <v>12.272727010000001</v>
      </c>
      <c r="BL400" t="s">
        <v>1921</v>
      </c>
      <c r="BM400" t="s">
        <v>1922</v>
      </c>
      <c r="BN400" t="s">
        <v>80</v>
      </c>
      <c r="BO400" t="s">
        <v>152</v>
      </c>
      <c r="BP400" t="s">
        <v>25</v>
      </c>
      <c r="BQ400" t="s">
        <v>1066</v>
      </c>
      <c r="BR400" t="s">
        <v>27</v>
      </c>
      <c r="BS400" s="2">
        <v>11.5701</v>
      </c>
      <c r="BT400" s="2">
        <v>6.7</v>
      </c>
      <c r="BU400" s="5">
        <f t="shared" si="12"/>
        <v>2.272727251E-2</v>
      </c>
      <c r="BV400" s="5">
        <f t="shared" si="12"/>
        <v>2.2727273399999999E-3</v>
      </c>
      <c r="BW400" s="5">
        <f t="shared" si="12"/>
        <v>0.12272727010000001</v>
      </c>
      <c r="BX400" s="2">
        <v>1.26</v>
      </c>
      <c r="BY400" s="2">
        <v>-76.133445739999999</v>
      </c>
      <c r="BZ400" s="2">
        <v>1.28</v>
      </c>
      <c r="CA400" s="2">
        <v>7.149</v>
      </c>
    </row>
    <row r="401" spans="1:79" x14ac:dyDescent="0.15">
      <c r="A401" s="107">
        <v>133</v>
      </c>
      <c r="B401" s="108">
        <v>42860</v>
      </c>
      <c r="C401" s="109">
        <v>2017</v>
      </c>
      <c r="D401" s="110">
        <f>_xlfn.XLOOKUP(AP401,'Sentiment index'!$E$2:$E$169,'Sentiment index'!$A$2:$A$169)</f>
        <v>-0.35363800000000001</v>
      </c>
      <c r="E401" s="111">
        <v>8.844492287353324</v>
      </c>
      <c r="F401" s="112">
        <f>(AW401-BT401)/BT401</f>
        <v>0</v>
      </c>
      <c r="G401" s="113">
        <v>1054.5177419272663</v>
      </c>
      <c r="H401" s="114">
        <v>42.531700000000001</v>
      </c>
      <c r="I401" s="114">
        <f>IF(AH401="NOK",AG401, IF(AH401="EUR", _xlfn.XLOOKUP(C401,'Exchange rates'!$A$3:$A$16,'Exchange rates'!$B$3:$B$16)*AG401,IF(AH401="SEK", _xlfn.XLOOKUP(C401,'Exchange rates'!$A$3:$A$16,'Exchange rates'!$C$3:$C$16)*Dataset!AG401,_xlfn.XLOOKUP(Dataset!C401,'Exchange rates'!$A$3:$A$16,'Exchange rates'!$D$3:$D$16)*Dataset!AG401)))</f>
        <v>8.4231746999999988</v>
      </c>
      <c r="J401" s="115">
        <f t="shared" si="13"/>
        <v>-3.3999999999999998E-3</v>
      </c>
      <c r="K401" s="112">
        <f>IF(AU401="NORWAY",_xlfn.XLOOKUP(B401,'Oslo OBX Historical Data'!$A$2:$A$3477,'Oslo OBX Historical Data'!$G$2:$G$3477),IF(AU401="FINLAND",_xlfn.XLOOKUP(B401,'OMX Helsinki Historical Data'!$A$2:$A$3479,'OMX Helsinki Historical Data'!$G$2:$G$3479),IF(AU401="DENMARK",_xlfn.XLOOKUP(B401,'OMX Copenhagen All shares Histo'!$A$2:$A$3461,'OMX Copenhagen All shares Histo'!$G$2:$G$3461),_xlfn.XLOOKUP(Dataset!B401,'OMX Stockholm Historical Data'!$A$2:$A$3477,'OMX Stockholm Historical Data'!$G$2:$G$3477))))</f>
        <v>3.3999999999999998E-3</v>
      </c>
      <c r="L401" s="116">
        <v>1</v>
      </c>
      <c r="M401" s="116">
        <f>IF($AI401=M$1,1,0)</f>
        <v>0</v>
      </c>
      <c r="N401" s="116">
        <f>IF($AI401=N$1,1,0)</f>
        <v>1</v>
      </c>
      <c r="O401" s="116">
        <f>IF($AI401=O$1,1,0)</f>
        <v>0</v>
      </c>
      <c r="P401" s="116">
        <f>IF($AI401=P$1,1,0)</f>
        <v>0</v>
      </c>
      <c r="Q401" s="116">
        <f>IF($AI401=Q$1,1,0)</f>
        <v>0</v>
      </c>
      <c r="R401" s="116">
        <f>IF($AI401=R$1,1,0)</f>
        <v>0</v>
      </c>
      <c r="S401" s="116">
        <f>IF($AI401=S$1,1,0)</f>
        <v>0</v>
      </c>
      <c r="T401" s="39">
        <f>IF($AI401=T$1,1,0)</f>
        <v>0</v>
      </c>
      <c r="AG401" s="2">
        <v>8.6999999999999993</v>
      </c>
      <c r="AH401" t="str">
        <f>IF(AU401="NORWAY","NOK",IF(AU401="FINLAND","EUR",IF(AU401="SWEDEN","SEK","DKK")))</f>
        <v>SEK</v>
      </c>
      <c r="AI401" t="s">
        <v>96</v>
      </c>
      <c r="AN401" t="str">
        <f>IF(D401&gt;=0,"1","0")</f>
        <v>0</v>
      </c>
      <c r="AO401" s="5" t="str">
        <f>IF(AX401&lt;&gt;"",G401/H401,"")</f>
        <v/>
      </c>
      <c r="AP401">
        <f>A401-1</f>
        <v>132</v>
      </c>
      <c r="AS401">
        <f>_xlfn.XLOOKUP(C401,'Company age'!$A$2:$A$15,'Company age'!$B$2:$B$15)</f>
        <v>12</v>
      </c>
      <c r="AU401" t="s">
        <v>80</v>
      </c>
      <c r="AW401" s="3">
        <f>BT401*(1+BV401)</f>
        <v>8.6999999999999993</v>
      </c>
      <c r="BH401" s="4">
        <v>6.6666665079999996</v>
      </c>
      <c r="BI401" s="4">
        <v>0</v>
      </c>
      <c r="BJ401" s="4">
        <v>0</v>
      </c>
      <c r="BL401" t="s">
        <v>1524</v>
      </c>
      <c r="BM401" t="s">
        <v>1525</v>
      </c>
      <c r="BN401" t="s">
        <v>80</v>
      </c>
      <c r="BO401" t="s">
        <v>96</v>
      </c>
      <c r="BP401" t="s">
        <v>25</v>
      </c>
      <c r="BQ401" t="s">
        <v>746</v>
      </c>
      <c r="BR401" t="s">
        <v>27</v>
      </c>
      <c r="BS401" s="2">
        <v>42.531700000000001</v>
      </c>
      <c r="BT401" s="2">
        <v>8.6999999999999993</v>
      </c>
      <c r="BU401" s="5">
        <f t="shared" si="12"/>
        <v>6.6666665079999993E-2</v>
      </c>
      <c r="BV401" s="5">
        <f t="shared" si="12"/>
        <v>0</v>
      </c>
      <c r="BW401" s="5">
        <f t="shared" si="12"/>
        <v>0</v>
      </c>
      <c r="BX401" s="2">
        <v>1.925</v>
      </c>
      <c r="BY401" s="2">
        <v>-71.880882260000007</v>
      </c>
      <c r="BZ401" s="2">
        <v>1.82</v>
      </c>
      <c r="CA401" s="2">
        <v>13.8725</v>
      </c>
    </row>
    <row r="402" spans="1:79" x14ac:dyDescent="0.15">
      <c r="A402" s="107">
        <v>133</v>
      </c>
      <c r="B402" s="108">
        <v>42860</v>
      </c>
      <c r="C402" s="109">
        <v>2017</v>
      </c>
      <c r="D402" s="110">
        <f>_xlfn.XLOOKUP(AP402,'Sentiment index'!$E$2:$E$169,'Sentiment index'!$A$2:$A$169)</f>
        <v>-0.35363800000000001</v>
      </c>
      <c r="E402" s="111">
        <v>14.394924374638345</v>
      </c>
      <c r="F402" s="112">
        <f>(AW402-BT402)/BT402</f>
        <v>-5.4878048900000038E-2</v>
      </c>
      <c r="G402" s="113">
        <v>216</v>
      </c>
      <c r="H402" s="114">
        <v>22.724399999999999</v>
      </c>
      <c r="I402" s="114">
        <f>IF(AH402="NOK",AG402, IF(AH402="EUR", _xlfn.XLOOKUP(C402,'Exchange rates'!$A$3:$A$16,'Exchange rates'!$B$3:$B$16)*AG402,IF(AH402="SEK", _xlfn.XLOOKUP(C402,'Exchange rates'!$A$3:$A$16,'Exchange rates'!$C$3:$C$16)*Dataset!AG402,_xlfn.XLOOKUP(Dataset!C402,'Exchange rates'!$A$3:$A$16,'Exchange rates'!$D$3:$D$16)*Dataset!AG402)))</f>
        <v>8.9072651999999994</v>
      </c>
      <c r="J402" s="115">
        <f t="shared" si="13"/>
        <v>-5.8278048900000039E-2</v>
      </c>
      <c r="K402" s="112">
        <f>IF(AU402="NORWAY",_xlfn.XLOOKUP(B402,'Oslo OBX Historical Data'!$A$2:$A$3477,'Oslo OBX Historical Data'!$G$2:$G$3477),IF(AU402="FINLAND",_xlfn.XLOOKUP(B402,'OMX Helsinki Historical Data'!$A$2:$A$3479,'OMX Helsinki Historical Data'!$G$2:$G$3479),IF(AU402="DENMARK",_xlfn.XLOOKUP(B402,'OMX Copenhagen All shares Histo'!$A$2:$A$3461,'OMX Copenhagen All shares Histo'!$G$2:$G$3461),_xlfn.XLOOKUP(Dataset!B402,'OMX Stockholm Historical Data'!$A$2:$A$3477,'OMX Stockholm Historical Data'!$G$2:$G$3477))))</f>
        <v>3.3999999999999998E-3</v>
      </c>
      <c r="L402" s="116">
        <v>1</v>
      </c>
      <c r="M402" s="116">
        <f>IF($AI402=M$1,1,0)</f>
        <v>0</v>
      </c>
      <c r="N402" s="116">
        <f>IF($AI402=N$1,1,0)</f>
        <v>0</v>
      </c>
      <c r="O402" s="116">
        <f>IF($AI402=O$1,1,0)</f>
        <v>0</v>
      </c>
      <c r="P402" s="116">
        <f>IF($AI402=P$1,1,0)</f>
        <v>0</v>
      </c>
      <c r="Q402" s="116">
        <f>IF($AI402=Q$1,1,0)</f>
        <v>0</v>
      </c>
      <c r="R402" s="116">
        <f>IF($AI402=R$1,1,0)</f>
        <v>1</v>
      </c>
      <c r="S402" s="116">
        <f>IF($AI402=S$1,1,0)</f>
        <v>0</v>
      </c>
      <c r="T402" s="39">
        <f>IF($AI402=T$1,1,0)</f>
        <v>0</v>
      </c>
      <c r="AG402" s="2">
        <v>9.1999999999999993</v>
      </c>
      <c r="AH402" t="str">
        <f>IF(AU402="NORWAY","NOK",IF(AU402="FINLAND","EUR",IF(AU402="SWEDEN","SEK","DKK")))</f>
        <v>SEK</v>
      </c>
      <c r="AI402" t="s">
        <v>152</v>
      </c>
      <c r="AN402" t="str">
        <f>IF(D402&gt;=0,"1","0")</f>
        <v>0</v>
      </c>
      <c r="AO402" s="5">
        <f>IF(AX402&lt;&gt;"",G402/H402,"")</f>
        <v>9.5052014574642243</v>
      </c>
      <c r="AP402">
        <f>A402-1</f>
        <v>132</v>
      </c>
      <c r="AS402">
        <f>_xlfn.XLOOKUP(C402,'Company age'!$A$2:$A$15,'Company age'!$B$2:$B$15)</f>
        <v>12</v>
      </c>
      <c r="AU402" t="s">
        <v>80</v>
      </c>
      <c r="AW402" s="3">
        <f>BT402*(1+BV402)</f>
        <v>8.695121950119999</v>
      </c>
      <c r="AX402">
        <v>216</v>
      </c>
      <c r="BH402" s="4">
        <v>-0.60975611210000003</v>
      </c>
      <c r="BI402" s="4">
        <v>-5.4878048899999996</v>
      </c>
      <c r="BJ402" s="4">
        <v>-3.9634146690000001</v>
      </c>
      <c r="BL402" t="s">
        <v>1725</v>
      </c>
      <c r="BM402" t="s">
        <v>1726</v>
      </c>
      <c r="BN402" t="s">
        <v>80</v>
      </c>
      <c r="BO402" t="s">
        <v>152</v>
      </c>
      <c r="BP402" t="s">
        <v>25</v>
      </c>
      <c r="BQ402" t="s">
        <v>1175</v>
      </c>
      <c r="BR402" t="s">
        <v>27</v>
      </c>
      <c r="BS402" s="2">
        <v>22.724399999999999</v>
      </c>
      <c r="BT402" s="2">
        <v>9.1999999999999993</v>
      </c>
      <c r="BU402" s="5">
        <f t="shared" si="12"/>
        <v>-6.0975611210000004E-3</v>
      </c>
      <c r="BV402" s="5">
        <f t="shared" si="12"/>
        <v>-5.4878048899999997E-2</v>
      </c>
      <c r="BW402" s="5">
        <f t="shared" si="12"/>
        <v>-3.9634146690000004E-2</v>
      </c>
      <c r="BX402" s="2">
        <v>14.62</v>
      </c>
      <c r="BY402" s="2">
        <v>113.9864578</v>
      </c>
      <c r="BZ402" s="2">
        <v>14.64</v>
      </c>
      <c r="CA402" s="2">
        <v>15.174799999999999</v>
      </c>
    </row>
    <row r="403" spans="1:79" x14ac:dyDescent="0.15">
      <c r="A403" s="107">
        <v>133</v>
      </c>
      <c r="B403" s="108">
        <v>42865</v>
      </c>
      <c r="C403" s="109">
        <v>2017</v>
      </c>
      <c r="D403" s="110">
        <f>_xlfn.XLOOKUP(AP403,'Sentiment index'!$E$2:$E$169,'Sentiment index'!$A$2:$A$169)</f>
        <v>-0.35363800000000001</v>
      </c>
      <c r="E403" s="111">
        <v>7.5154642019337219</v>
      </c>
      <c r="F403" s="112">
        <f>(AW403-BT403)/BT403</f>
        <v>2.1375000000000002</v>
      </c>
      <c r="G403" s="113">
        <v>2</v>
      </c>
      <c r="H403" s="114">
        <v>8.2589600000000001</v>
      </c>
      <c r="I403" s="114">
        <f>IF(AH403="NOK",AG403, IF(AH403="EUR", _xlfn.XLOOKUP(C403,'Exchange rates'!$A$3:$A$16,'Exchange rates'!$B$3:$B$16)*AG403,IF(AH403="SEK", _xlfn.XLOOKUP(C403,'Exchange rates'!$A$3:$A$16,'Exchange rates'!$C$3:$C$16)*Dataset!AG403,_xlfn.XLOOKUP(Dataset!C403,'Exchange rates'!$A$3:$A$16,'Exchange rates'!$D$3:$D$16)*Dataset!AG403)))</f>
        <v>3.3886335000000001</v>
      </c>
      <c r="J403" s="115">
        <f t="shared" si="13"/>
        <v>2.1289000000000002</v>
      </c>
      <c r="K403" s="112">
        <f>IF(AU403="NORWAY",_xlfn.XLOOKUP(B403,'Oslo OBX Historical Data'!$A$2:$A$3477,'Oslo OBX Historical Data'!$G$2:$G$3477),IF(AU403="FINLAND",_xlfn.XLOOKUP(B403,'OMX Helsinki Historical Data'!$A$2:$A$3479,'OMX Helsinki Historical Data'!$G$2:$G$3479),IF(AU403="DENMARK",_xlfn.XLOOKUP(B403,'OMX Copenhagen All shares Histo'!$A$2:$A$3461,'OMX Copenhagen All shares Histo'!$G$2:$G$3461),_xlfn.XLOOKUP(Dataset!B403,'OMX Stockholm Historical Data'!$A$2:$A$3477,'OMX Stockholm Historical Data'!$G$2:$G$3477))))</f>
        <v>8.6E-3</v>
      </c>
      <c r="L403" s="116">
        <v>1</v>
      </c>
      <c r="M403" s="116">
        <f>IF($AI403=M$1,1,0)</f>
        <v>0</v>
      </c>
      <c r="N403" s="116">
        <f>IF($AI403=N$1,1,0)</f>
        <v>0</v>
      </c>
      <c r="O403" s="116">
        <f>IF($AI403=O$1,1,0)</f>
        <v>1</v>
      </c>
      <c r="P403" s="116">
        <f>IF($AI403=P$1,1,0)</f>
        <v>0</v>
      </c>
      <c r="Q403" s="116">
        <f>IF($AI403=Q$1,1,0)</f>
        <v>0</v>
      </c>
      <c r="R403" s="116">
        <f>IF($AI403=R$1,1,0)</f>
        <v>0</v>
      </c>
      <c r="S403" s="116">
        <f>IF($AI403=S$1,1,0)</f>
        <v>0</v>
      </c>
      <c r="T403" s="39">
        <f>IF($AI403=T$1,1,0)</f>
        <v>0</v>
      </c>
      <c r="AG403" s="2">
        <v>3.5</v>
      </c>
      <c r="AH403" t="str">
        <f>IF(AU403="NORWAY","NOK",IF(AU403="FINLAND","EUR",IF(AU403="SWEDEN","SEK","DKK")))</f>
        <v>SEK</v>
      </c>
      <c r="AI403" t="s">
        <v>45</v>
      </c>
      <c r="AN403" t="str">
        <f>IF(D403&gt;=0,"1","0")</f>
        <v>0</v>
      </c>
      <c r="AO403" s="5">
        <f>IF(AX403&lt;&gt;"",G403/H403,"")</f>
        <v>0.24216124064046804</v>
      </c>
      <c r="AP403">
        <f>A403-1</f>
        <v>132</v>
      </c>
      <c r="AS403">
        <f>_xlfn.XLOOKUP(C403,'Company age'!$A$2:$A$15,'Company age'!$B$2:$B$15)</f>
        <v>12</v>
      </c>
      <c r="AU403" t="s">
        <v>80</v>
      </c>
      <c r="AW403" s="3">
        <f>BT403*(1+BV403)</f>
        <v>10.981250000000001</v>
      </c>
      <c r="AX403">
        <v>2</v>
      </c>
      <c r="BH403" s="4">
        <v>200</v>
      </c>
      <c r="BI403" s="4">
        <v>213.75</v>
      </c>
      <c r="BJ403" s="4">
        <v>301.25</v>
      </c>
      <c r="BL403" t="s">
        <v>2042</v>
      </c>
      <c r="BM403" t="s">
        <v>2043</v>
      </c>
      <c r="BN403" t="s">
        <v>80</v>
      </c>
      <c r="BO403" t="s">
        <v>45</v>
      </c>
      <c r="BP403" t="s">
        <v>25</v>
      </c>
      <c r="BQ403" t="s">
        <v>1066</v>
      </c>
      <c r="BR403" t="s">
        <v>27</v>
      </c>
      <c r="BS403" s="2">
        <v>8.2589600000000001</v>
      </c>
      <c r="BT403" s="2">
        <v>3.5</v>
      </c>
      <c r="BU403" s="5">
        <f t="shared" si="12"/>
        <v>2</v>
      </c>
      <c r="BV403" s="5">
        <f t="shared" si="12"/>
        <v>2.1375000000000002</v>
      </c>
      <c r="BW403" s="5">
        <f t="shared" si="12"/>
        <v>3.0125000000000002</v>
      </c>
      <c r="BX403" s="2">
        <v>3.35</v>
      </c>
      <c r="BY403" s="2">
        <v>13.171566009999999</v>
      </c>
      <c r="BZ403" s="2">
        <v>3.35</v>
      </c>
      <c r="CA403" s="2">
        <v>10.43</v>
      </c>
    </row>
    <row r="404" spans="1:79" x14ac:dyDescent="0.15">
      <c r="A404" s="107">
        <v>133</v>
      </c>
      <c r="B404" s="108">
        <v>42866</v>
      </c>
      <c r="C404" s="109">
        <v>2017</v>
      </c>
      <c r="D404" s="110">
        <f>_xlfn.XLOOKUP(AP404,'Sentiment index'!$E$2:$E$169,'Sentiment index'!$A$2:$A$169)</f>
        <v>-0.35363800000000001</v>
      </c>
      <c r="E404" s="111">
        <v>11.60206287219258</v>
      </c>
      <c r="F404" s="112">
        <f>(AW404-BT404)/BT404</f>
        <v>-1.6666666270000071E-2</v>
      </c>
      <c r="G404" s="113">
        <v>4335</v>
      </c>
      <c r="H404" s="114">
        <v>1077.3599999999999</v>
      </c>
      <c r="I404" s="114">
        <f>IF(AH404="NOK",AG404, IF(AH404="EUR", _xlfn.XLOOKUP(C404,'Exchange rates'!$A$3:$A$16,'Exchange rates'!$B$3:$B$16)*AG404,IF(AH404="SEK", _xlfn.XLOOKUP(C404,'Exchange rates'!$A$3:$A$16,'Exchange rates'!$C$3:$C$16)*Dataset!AG404,_xlfn.XLOOKUP(Dataset!C404,'Exchange rates'!$A$3:$A$16,'Exchange rates'!$D$3:$D$16)*Dataset!AG404)))</f>
        <v>53.249955</v>
      </c>
      <c r="J404" s="115">
        <f t="shared" si="13"/>
        <v>-1.4566666270000072E-2</v>
      </c>
      <c r="K404" s="112">
        <f>IF(AU404="NORWAY",_xlfn.XLOOKUP(B404,'Oslo OBX Historical Data'!$A$2:$A$3477,'Oslo OBX Historical Data'!$G$2:$G$3477),IF(AU404="FINLAND",_xlfn.XLOOKUP(B404,'OMX Helsinki Historical Data'!$A$2:$A$3479,'OMX Helsinki Historical Data'!$G$2:$G$3479),IF(AU404="DENMARK",_xlfn.XLOOKUP(B404,'OMX Copenhagen All shares Histo'!$A$2:$A$3461,'OMX Copenhagen All shares Histo'!$G$2:$G$3461),_xlfn.XLOOKUP(Dataset!B404,'OMX Stockholm Historical Data'!$A$2:$A$3477,'OMX Stockholm Historical Data'!$G$2:$G$3477))))</f>
        <v>-2.0999999999999999E-3</v>
      </c>
      <c r="L404" s="116">
        <v>1</v>
      </c>
      <c r="M404" s="116">
        <f>IF($AI404=M$1,1,0)</f>
        <v>0</v>
      </c>
      <c r="N404" s="116">
        <f>IF($AI404=N$1,1,0)</f>
        <v>1</v>
      </c>
      <c r="O404" s="116">
        <f>IF($AI404=O$1,1,0)</f>
        <v>0</v>
      </c>
      <c r="P404" s="116">
        <f>IF($AI404=P$1,1,0)</f>
        <v>0</v>
      </c>
      <c r="Q404" s="116">
        <f>IF($AI404=Q$1,1,0)</f>
        <v>0</v>
      </c>
      <c r="R404" s="116">
        <f>IF($AI404=R$1,1,0)</f>
        <v>0</v>
      </c>
      <c r="S404" s="116">
        <f>IF($AI404=S$1,1,0)</f>
        <v>0</v>
      </c>
      <c r="T404" s="39">
        <f>IF($AI404=T$1,1,0)</f>
        <v>0</v>
      </c>
      <c r="AG404" s="2">
        <v>55</v>
      </c>
      <c r="AH404" t="str">
        <f>IF(AU404="NORWAY","NOK",IF(AU404="FINLAND","EUR",IF(AU404="SWEDEN","SEK","DKK")))</f>
        <v>SEK</v>
      </c>
      <c r="AI404" t="s">
        <v>96</v>
      </c>
      <c r="AN404" t="str">
        <f>IF(D404&gt;=0,"1","0")</f>
        <v>0</v>
      </c>
      <c r="AO404" s="5">
        <f>IF(AX404&lt;&gt;"",G404/H404,"")</f>
        <v>4.0237246602806866</v>
      </c>
      <c r="AP404">
        <f>A404-1</f>
        <v>132</v>
      </c>
      <c r="AS404">
        <f>_xlfn.XLOOKUP(C404,'Company age'!$A$2:$A$15,'Company age'!$B$2:$B$15)</f>
        <v>12</v>
      </c>
      <c r="AU404" t="s">
        <v>80</v>
      </c>
      <c r="AW404" s="3">
        <f>BT404*(1+BV404)</f>
        <v>54.083333355149996</v>
      </c>
      <c r="AX404">
        <v>4335</v>
      </c>
      <c r="BH404" s="4">
        <v>0</v>
      </c>
      <c r="BI404" s="4">
        <v>-1.6666666269999999</v>
      </c>
      <c r="BJ404" s="4">
        <v>8.3333330149999991</v>
      </c>
      <c r="BL404" t="s">
        <v>535</v>
      </c>
      <c r="BM404" t="s">
        <v>536</v>
      </c>
      <c r="BN404" t="s">
        <v>80</v>
      </c>
      <c r="BO404" t="s">
        <v>96</v>
      </c>
      <c r="BP404" t="s">
        <v>25</v>
      </c>
      <c r="BQ404" t="s">
        <v>537</v>
      </c>
      <c r="BR404" t="s">
        <v>27</v>
      </c>
      <c r="BS404" s="2">
        <v>1077.3599999999999</v>
      </c>
      <c r="BT404" s="2">
        <v>55</v>
      </c>
      <c r="BU404" s="5">
        <f t="shared" si="12"/>
        <v>0</v>
      </c>
      <c r="BV404" s="5">
        <f t="shared" si="12"/>
        <v>-1.6666666269999998E-2</v>
      </c>
      <c r="BW404" s="5">
        <f t="shared" si="12"/>
        <v>8.3333330149999996E-2</v>
      </c>
      <c r="BX404" s="2">
        <v>331.6</v>
      </c>
      <c r="BY404" s="2">
        <v>645.8181763</v>
      </c>
      <c r="BZ404" s="2">
        <v>333.6</v>
      </c>
      <c r="CA404" s="2">
        <v>40.353700000000003</v>
      </c>
    </row>
    <row r="405" spans="1:79" x14ac:dyDescent="0.15">
      <c r="A405" s="107">
        <v>133</v>
      </c>
      <c r="B405" s="108">
        <v>42866</v>
      </c>
      <c r="C405" s="109">
        <v>2017</v>
      </c>
      <c r="D405" s="110">
        <f>_xlfn.XLOOKUP(AP405,'Sentiment index'!$E$2:$E$169,'Sentiment index'!$A$2:$A$169)</f>
        <v>-0.35363800000000001</v>
      </c>
      <c r="E405" s="111">
        <v>12.466673154791581</v>
      </c>
      <c r="F405" s="112">
        <f>(AW405-BT405)/BT405</f>
        <v>0.36666667939999992</v>
      </c>
      <c r="G405" s="113">
        <v>130</v>
      </c>
      <c r="H405" s="114">
        <v>15.582800000000001</v>
      </c>
      <c r="I405" s="114">
        <f>IF(AH405="NOK",AG405, IF(AH405="EUR", _xlfn.XLOOKUP(C405,'Exchange rates'!$A$3:$A$16,'Exchange rates'!$B$3:$B$16)*AG405,IF(AH405="SEK", _xlfn.XLOOKUP(C405,'Exchange rates'!$A$3:$A$16,'Exchange rates'!$C$3:$C$16)*Dataset!AG405,_xlfn.XLOOKUP(Dataset!C405,'Exchange rates'!$A$3:$A$16,'Exchange rates'!$D$3:$D$16)*Dataset!AG405)))</f>
        <v>13.27376151</v>
      </c>
      <c r="J405" s="115">
        <f t="shared" si="13"/>
        <v>0.36876667939999991</v>
      </c>
      <c r="K405" s="112">
        <f>IF(AU405="NORWAY",_xlfn.XLOOKUP(B405,'Oslo OBX Historical Data'!$A$2:$A$3477,'Oslo OBX Historical Data'!$G$2:$G$3477),IF(AU405="FINLAND",_xlfn.XLOOKUP(B405,'OMX Helsinki Historical Data'!$A$2:$A$3479,'OMX Helsinki Historical Data'!$G$2:$G$3479),IF(AU405="DENMARK",_xlfn.XLOOKUP(B405,'OMX Copenhagen All shares Histo'!$A$2:$A$3461,'OMX Copenhagen All shares Histo'!$G$2:$G$3461),_xlfn.XLOOKUP(Dataset!B405,'OMX Stockholm Historical Data'!$A$2:$A$3477,'OMX Stockholm Historical Data'!$G$2:$G$3477))))</f>
        <v>-2.0999999999999999E-3</v>
      </c>
      <c r="L405" s="116">
        <v>1</v>
      </c>
      <c r="M405" s="116">
        <f>IF($AI405=M$1,1,0)</f>
        <v>0</v>
      </c>
      <c r="N405" s="116">
        <f>IF($AI405=N$1,1,0)</f>
        <v>1</v>
      </c>
      <c r="O405" s="116">
        <f>IF($AI405=O$1,1,0)</f>
        <v>0</v>
      </c>
      <c r="P405" s="116">
        <f>IF($AI405=P$1,1,0)</f>
        <v>0</v>
      </c>
      <c r="Q405" s="116">
        <f>IF($AI405=Q$1,1,0)</f>
        <v>0</v>
      </c>
      <c r="R405" s="116">
        <f>IF($AI405=R$1,1,0)</f>
        <v>0</v>
      </c>
      <c r="S405" s="116">
        <f>IF($AI405=S$1,1,0)</f>
        <v>0</v>
      </c>
      <c r="T405" s="39">
        <f>IF($AI405=T$1,1,0)</f>
        <v>0</v>
      </c>
      <c r="AG405" s="2">
        <v>13.71</v>
      </c>
      <c r="AH405" t="str">
        <f>IF(AU405="NORWAY","NOK",IF(AU405="FINLAND","EUR",IF(AU405="SWEDEN","SEK","DKK")))</f>
        <v>SEK</v>
      </c>
      <c r="AI405" t="s">
        <v>96</v>
      </c>
      <c r="AN405" t="str">
        <f>IF(D405&gt;=0,"1","0")</f>
        <v>0</v>
      </c>
      <c r="AO405" s="5">
        <f>IF(AX405&lt;&gt;"",G405/H405,"")</f>
        <v>8.3425315090997767</v>
      </c>
      <c r="AP405">
        <f>A405-1</f>
        <v>132</v>
      </c>
      <c r="AS405">
        <f>_xlfn.XLOOKUP(C405,'Company age'!$A$2:$A$15,'Company age'!$B$2:$B$15)</f>
        <v>12</v>
      </c>
      <c r="AU405" t="s">
        <v>80</v>
      </c>
      <c r="AW405" s="3">
        <f>BT405*(1+BV405)</f>
        <v>18.737000174574</v>
      </c>
      <c r="AX405">
        <v>130</v>
      </c>
      <c r="BH405" s="4">
        <v>20</v>
      </c>
      <c r="BI405" s="4">
        <v>36.666667940000004</v>
      </c>
      <c r="BJ405" s="4">
        <v>78.888885500000001</v>
      </c>
      <c r="BL405" t="s">
        <v>1837</v>
      </c>
      <c r="BM405" t="s">
        <v>1838</v>
      </c>
      <c r="BN405" t="s">
        <v>80</v>
      </c>
      <c r="BO405" t="s">
        <v>96</v>
      </c>
      <c r="BP405" t="s">
        <v>25</v>
      </c>
      <c r="BQ405" t="s">
        <v>1066</v>
      </c>
      <c r="BR405" t="s">
        <v>27</v>
      </c>
      <c r="BS405" s="2">
        <v>15.582800000000001</v>
      </c>
      <c r="BT405" s="2">
        <v>13.71</v>
      </c>
      <c r="BU405" s="5">
        <f t="shared" si="12"/>
        <v>0.2</v>
      </c>
      <c r="BV405" s="5">
        <f t="shared" si="12"/>
        <v>0.36666667940000003</v>
      </c>
      <c r="BW405" s="5">
        <f t="shared" si="12"/>
        <v>0.78888885500000006</v>
      </c>
      <c r="BX405" s="2">
        <v>4.9000000000000004</v>
      </c>
      <c r="BY405" s="2">
        <v>-51.036422729999998</v>
      </c>
      <c r="BZ405" s="2">
        <v>5.0999999999999996</v>
      </c>
      <c r="CA405" s="2">
        <v>7.5743999999999998</v>
      </c>
    </row>
    <row r="406" spans="1:79" x14ac:dyDescent="0.15">
      <c r="A406" s="107">
        <v>133</v>
      </c>
      <c r="B406" s="108">
        <v>42867</v>
      </c>
      <c r="C406" s="109">
        <v>2017</v>
      </c>
      <c r="D406" s="110">
        <f>_xlfn.XLOOKUP(AP406,'Sentiment index'!$E$2:$E$169,'Sentiment index'!$A$2:$A$169)</f>
        <v>-0.35363800000000001</v>
      </c>
      <c r="E406" s="111">
        <v>11.334556576734521</v>
      </c>
      <c r="F406" s="112">
        <f>(AW406-BT406)/BT406</f>
        <v>2.125</v>
      </c>
      <c r="G406" s="113">
        <v>839</v>
      </c>
      <c r="H406" s="114">
        <v>1235.8399999999999</v>
      </c>
      <c r="I406" s="114">
        <f>IF(AH406="NOK",AG406, IF(AH406="EUR", _xlfn.XLOOKUP(C406,'Exchange rates'!$A$3:$A$16,'Exchange rates'!$B$3:$B$16)*AG406,IF(AH406="SEK", _xlfn.XLOOKUP(C406,'Exchange rates'!$A$3:$A$16,'Exchange rates'!$C$3:$C$16)*Dataset!AG406,_xlfn.XLOOKUP(Dataset!C406,'Exchange rates'!$A$3:$A$16,'Exchange rates'!$D$3:$D$16)*Dataset!AG406)))</f>
        <v>67.197909600000003</v>
      </c>
      <c r="J406" s="115">
        <f t="shared" si="13"/>
        <v>2.1267</v>
      </c>
      <c r="K406" s="112">
        <f>IF(AU406="NORWAY",_xlfn.XLOOKUP(B406,'Oslo OBX Historical Data'!$A$2:$A$3477,'Oslo OBX Historical Data'!$G$2:$G$3477),IF(AU406="FINLAND",_xlfn.XLOOKUP(B406,'OMX Helsinki Historical Data'!$A$2:$A$3479,'OMX Helsinki Historical Data'!$G$2:$G$3479),IF(AU406="DENMARK",_xlfn.XLOOKUP(B406,'OMX Copenhagen All shares Histo'!$A$2:$A$3461,'OMX Copenhagen All shares Histo'!$G$2:$G$3461),_xlfn.XLOOKUP(Dataset!B406,'OMX Stockholm Historical Data'!$A$2:$A$3477,'OMX Stockholm Historical Data'!$G$2:$G$3477))))</f>
        <v>-1.6999999999999999E-3</v>
      </c>
      <c r="L406" s="116">
        <v>1</v>
      </c>
      <c r="M406" s="116">
        <f>IF($AI406=M$1,1,0)</f>
        <v>0</v>
      </c>
      <c r="N406" s="116">
        <f>IF($AI406=N$1,1,0)</f>
        <v>0</v>
      </c>
      <c r="O406" s="116">
        <f>IF($AI406=O$1,1,0)</f>
        <v>0</v>
      </c>
      <c r="P406" s="116">
        <f>IF($AI406=P$1,1,0)</f>
        <v>1</v>
      </c>
      <c r="Q406" s="116">
        <f>IF($AI406=Q$1,1,0)</f>
        <v>0</v>
      </c>
      <c r="R406" s="116">
        <f>IF($AI406=R$1,1,0)</f>
        <v>0</v>
      </c>
      <c r="S406" s="116">
        <f>IF($AI406=S$1,1,0)</f>
        <v>0</v>
      </c>
      <c r="T406" s="39">
        <f>IF($AI406=T$1,1,0)</f>
        <v>0</v>
      </c>
      <c r="AG406" s="2">
        <v>7.2</v>
      </c>
      <c r="AH406" t="str">
        <f>IF(AU406="NORWAY","NOK",IF(AU406="FINLAND","EUR",IF(AU406="SWEDEN","SEK","DKK")))</f>
        <v>EUR</v>
      </c>
      <c r="AI406" t="s">
        <v>38</v>
      </c>
      <c r="AN406" t="str">
        <f>IF(D406&gt;=0,"1","0")</f>
        <v>0</v>
      </c>
      <c r="AO406" s="5">
        <f>IF(AX406&lt;&gt;"",G406/H406,"")</f>
        <v>0.6788904712584154</v>
      </c>
      <c r="AP406">
        <f>A406-1</f>
        <v>132</v>
      </c>
      <c r="AS406">
        <f>_xlfn.XLOOKUP(C406,'Company age'!$A$2:$A$15,'Company age'!$B$2:$B$15)</f>
        <v>12</v>
      </c>
      <c r="AU406" t="s">
        <v>64</v>
      </c>
      <c r="AW406" s="3">
        <f>BT406*(1+BV406)</f>
        <v>22.5</v>
      </c>
      <c r="AX406">
        <v>839</v>
      </c>
      <c r="BH406" s="4">
        <v>132.38635249999999</v>
      </c>
      <c r="BI406" s="4">
        <v>212.5</v>
      </c>
      <c r="BJ406" s="4">
        <v>169.3181763</v>
      </c>
      <c r="BL406" t="s">
        <v>477</v>
      </c>
      <c r="BM406" t="s">
        <v>478</v>
      </c>
      <c r="BN406" t="s">
        <v>64</v>
      </c>
      <c r="BO406" t="s">
        <v>38</v>
      </c>
      <c r="BP406" t="s">
        <v>25</v>
      </c>
      <c r="BQ406" t="s">
        <v>479</v>
      </c>
      <c r="BR406" t="s">
        <v>27</v>
      </c>
      <c r="BS406" s="2">
        <v>1235.8399999999999</v>
      </c>
      <c r="BT406" s="2">
        <v>7.2</v>
      </c>
      <c r="BU406" s="5">
        <f t="shared" si="12"/>
        <v>1.3238635249999999</v>
      </c>
      <c r="BV406" s="5">
        <f t="shared" si="12"/>
        <v>2.125</v>
      </c>
      <c r="BW406" s="5">
        <f t="shared" si="12"/>
        <v>1.6931817630000001</v>
      </c>
      <c r="BX406" s="2">
        <v>10.61</v>
      </c>
      <c r="BY406" s="2">
        <v>54.58333588</v>
      </c>
      <c r="BZ406" s="2">
        <v>10.73</v>
      </c>
      <c r="CA406" s="2">
        <v>39.987299999999998</v>
      </c>
    </row>
    <row r="407" spans="1:79" x14ac:dyDescent="0.15">
      <c r="A407" s="107">
        <v>133</v>
      </c>
      <c r="B407" s="108">
        <v>42873</v>
      </c>
      <c r="C407" s="109">
        <v>2017</v>
      </c>
      <c r="D407" s="110">
        <f>_xlfn.XLOOKUP(AP407,'Sentiment index'!$E$2:$E$169,'Sentiment index'!$A$2:$A$169)</f>
        <v>-0.35363800000000001</v>
      </c>
      <c r="E407" s="111">
        <v>11.079106462439158</v>
      </c>
      <c r="F407" s="112">
        <f>(AW407-BT407)/BT407</f>
        <v>2.1032505039999996E-2</v>
      </c>
      <c r="G407" s="113">
        <v>1185.1296948914553</v>
      </c>
      <c r="H407" s="114">
        <v>17.680700000000002</v>
      </c>
      <c r="I407" s="114">
        <f>IF(AH407="NOK",AG407, IF(AH407="EUR", _xlfn.XLOOKUP(C407,'Exchange rates'!$A$3:$A$16,'Exchange rates'!$B$3:$B$16)*AG407,IF(AH407="SEK", _xlfn.XLOOKUP(C407,'Exchange rates'!$A$3:$A$16,'Exchange rates'!$C$3:$C$16)*Dataset!AG407,_xlfn.XLOOKUP(Dataset!C407,'Exchange rates'!$A$3:$A$16,'Exchange rates'!$D$3:$D$16)*Dataset!AG407)))</f>
        <v>6.0995402999999992</v>
      </c>
      <c r="J407" s="115">
        <f t="shared" si="13"/>
        <v>3.5432505039999992E-2</v>
      </c>
      <c r="K407" s="112">
        <f>IF(AU407="NORWAY",_xlfn.XLOOKUP(B407,'Oslo OBX Historical Data'!$A$2:$A$3477,'Oslo OBX Historical Data'!$G$2:$G$3477),IF(AU407="FINLAND",_xlfn.XLOOKUP(B407,'OMX Helsinki Historical Data'!$A$2:$A$3479,'OMX Helsinki Historical Data'!$G$2:$G$3479),IF(AU407="DENMARK",_xlfn.XLOOKUP(B407,'OMX Copenhagen All shares Histo'!$A$2:$A$3461,'OMX Copenhagen All shares Histo'!$G$2:$G$3461),_xlfn.XLOOKUP(Dataset!B407,'OMX Stockholm Historical Data'!$A$2:$A$3477,'OMX Stockholm Historical Data'!$G$2:$G$3477))))</f>
        <v>-1.44E-2</v>
      </c>
      <c r="L407" s="116">
        <v>1</v>
      </c>
      <c r="M407" s="116">
        <f>IF($AI407=M$1,1,0)</f>
        <v>0</v>
      </c>
      <c r="N407" s="116">
        <f>IF($AI407=N$1,1,0)</f>
        <v>0</v>
      </c>
      <c r="O407" s="116">
        <f>IF($AI407=O$1,1,0)</f>
        <v>0</v>
      </c>
      <c r="P407" s="116">
        <f>IF($AI407=P$1,1,0)</f>
        <v>0</v>
      </c>
      <c r="Q407" s="116">
        <f>IF($AI407=Q$1,1,0)</f>
        <v>0</v>
      </c>
      <c r="R407" s="116">
        <f>IF($AI407=R$1,1,0)</f>
        <v>0</v>
      </c>
      <c r="S407" s="116">
        <f>IF($AI407=S$1,1,0)</f>
        <v>1</v>
      </c>
      <c r="T407" s="39">
        <f>IF($AI407=T$1,1,0)</f>
        <v>0</v>
      </c>
      <c r="AG407" s="2">
        <v>6.3</v>
      </c>
      <c r="AH407" t="str">
        <f>IF(AU407="NORWAY","NOK",IF(AU407="FINLAND","EUR",IF(AU407="SWEDEN","SEK","DKK")))</f>
        <v>SEK</v>
      </c>
      <c r="AI407" t="s">
        <v>81</v>
      </c>
      <c r="AN407" t="str">
        <f>IF(D407&gt;=0,"1","0")</f>
        <v>0</v>
      </c>
      <c r="AO407" s="5" t="str">
        <f>IF(AX407&lt;&gt;"",G407/H407,"")</f>
        <v/>
      </c>
      <c r="AP407">
        <f>A407-1</f>
        <v>132</v>
      </c>
      <c r="AS407">
        <f>_xlfn.XLOOKUP(C407,'Company age'!$A$2:$A$15,'Company age'!$B$2:$B$15)</f>
        <v>12</v>
      </c>
      <c r="AU407" t="s">
        <v>80</v>
      </c>
      <c r="AW407" s="3">
        <f>BT407*(1+BV407)</f>
        <v>6.4325047817519998</v>
      </c>
      <c r="BH407" s="4">
        <v>1.9120458360000001</v>
      </c>
      <c r="BI407" s="4">
        <v>2.103250504</v>
      </c>
      <c r="BJ407" s="4">
        <v>2.4856595989999999</v>
      </c>
      <c r="BL407" t="s">
        <v>1811</v>
      </c>
      <c r="BM407" t="s">
        <v>1812</v>
      </c>
      <c r="BN407" t="s">
        <v>80</v>
      </c>
      <c r="BO407" t="s">
        <v>81</v>
      </c>
      <c r="BP407" t="s">
        <v>25</v>
      </c>
      <c r="BQ407" t="s">
        <v>54</v>
      </c>
      <c r="BR407" t="s">
        <v>27</v>
      </c>
      <c r="BS407" s="2">
        <v>17.680700000000002</v>
      </c>
      <c r="BT407" s="2">
        <v>6.3</v>
      </c>
      <c r="BU407" s="5">
        <f t="shared" si="12"/>
        <v>1.9120458360000002E-2</v>
      </c>
      <c r="BV407" s="5">
        <f t="shared" si="12"/>
        <v>2.103250504E-2</v>
      </c>
      <c r="BW407" s="5">
        <f t="shared" si="12"/>
        <v>2.4856595989999997E-2</v>
      </c>
      <c r="BX407" s="2">
        <v>0.10199999999999999</v>
      </c>
      <c r="BY407" s="2">
        <v>-98.082702639999994</v>
      </c>
      <c r="BZ407" s="2">
        <v>9.9000000000000005E-2</v>
      </c>
      <c r="CA407" s="2">
        <v>7.2561</v>
      </c>
    </row>
    <row r="408" spans="1:79" x14ac:dyDescent="0.15">
      <c r="A408" s="107">
        <v>133</v>
      </c>
      <c r="B408" s="108">
        <v>42874</v>
      </c>
      <c r="C408" s="109">
        <v>2017</v>
      </c>
      <c r="D408" s="110">
        <f>_xlfn.XLOOKUP(AP408,'Sentiment index'!$E$2:$E$169,'Sentiment index'!$A$2:$A$169)</f>
        <v>-0.35363800000000001</v>
      </c>
      <c r="E408" s="111">
        <v>12.7170287619706</v>
      </c>
      <c r="F408" s="112">
        <f>(AW408-BT408)/BT408</f>
        <v>7.3333334920000035E-2</v>
      </c>
      <c r="G408" s="113">
        <v>3315</v>
      </c>
      <c r="H408" s="114">
        <v>4386.4399999999996</v>
      </c>
      <c r="I408" s="114">
        <f>IF(AH408="NOK",AG408, IF(AH408="EUR", _xlfn.XLOOKUP(C408,'Exchange rates'!$A$3:$A$16,'Exchange rates'!$B$3:$B$16)*AG408,IF(AH408="SEK", _xlfn.XLOOKUP(C408,'Exchange rates'!$A$3:$A$16,'Exchange rates'!$C$3:$C$16)*Dataset!AG408,_xlfn.XLOOKUP(Dataset!C408,'Exchange rates'!$A$3:$A$16,'Exchange rates'!$D$3:$D$16)*Dataset!AG408)))</f>
        <v>53.249955</v>
      </c>
      <c r="J408" s="115">
        <f t="shared" si="13"/>
        <v>8.3733334920000041E-2</v>
      </c>
      <c r="K408" s="112">
        <f>IF(AU408="NORWAY",_xlfn.XLOOKUP(B408,'Oslo OBX Historical Data'!$A$2:$A$3477,'Oslo OBX Historical Data'!$G$2:$G$3477),IF(AU408="FINLAND",_xlfn.XLOOKUP(B408,'OMX Helsinki Historical Data'!$A$2:$A$3479,'OMX Helsinki Historical Data'!$G$2:$G$3479),IF(AU408="DENMARK",_xlfn.XLOOKUP(B408,'OMX Copenhagen All shares Histo'!$A$2:$A$3461,'OMX Copenhagen All shares Histo'!$G$2:$G$3461),_xlfn.XLOOKUP(Dataset!B408,'OMX Stockholm Historical Data'!$A$2:$A$3477,'OMX Stockholm Historical Data'!$G$2:$G$3477))))</f>
        <v>-1.04E-2</v>
      </c>
      <c r="L408" s="116">
        <v>1</v>
      </c>
      <c r="M408" s="116">
        <f>IF($AI408=M$1,1,0)</f>
        <v>0</v>
      </c>
      <c r="N408" s="116">
        <f>IF($AI408=N$1,1,0)</f>
        <v>0</v>
      </c>
      <c r="O408" s="116">
        <f>IF($AI408=O$1,1,0)</f>
        <v>0</v>
      </c>
      <c r="P408" s="116">
        <f>IF($AI408=P$1,1,0)</f>
        <v>1</v>
      </c>
      <c r="Q408" s="116">
        <f>IF($AI408=Q$1,1,0)</f>
        <v>0</v>
      </c>
      <c r="R408" s="116">
        <f>IF($AI408=R$1,1,0)</f>
        <v>0</v>
      </c>
      <c r="S408" s="116">
        <f>IF($AI408=S$1,1,0)</f>
        <v>0</v>
      </c>
      <c r="T408" s="39">
        <f>IF($AI408=T$1,1,0)</f>
        <v>0</v>
      </c>
      <c r="AG408" s="2">
        <v>55</v>
      </c>
      <c r="AH408" t="str">
        <f>IF(AU408="NORWAY","NOK",IF(AU408="FINLAND","EUR",IF(AU408="SWEDEN","SEK","DKK")))</f>
        <v>SEK</v>
      </c>
      <c r="AI408" t="s">
        <v>38</v>
      </c>
      <c r="AN408" t="str">
        <f>IF(D408&gt;=0,"1","0")</f>
        <v>0</v>
      </c>
      <c r="AO408" s="5">
        <f>IF(AX408&lt;&gt;"",G408/H408,"")</f>
        <v>0.75573813844484372</v>
      </c>
      <c r="AP408">
        <f>A408-1</f>
        <v>132</v>
      </c>
      <c r="AS408">
        <f>_xlfn.XLOOKUP(C408,'Company age'!$A$2:$A$15,'Company age'!$B$2:$B$15)</f>
        <v>12</v>
      </c>
      <c r="AU408" t="s">
        <v>80</v>
      </c>
      <c r="AW408" s="3">
        <f>BT408*(1+BV408)</f>
        <v>59.033333420600002</v>
      </c>
      <c r="AX408">
        <v>3315</v>
      </c>
      <c r="BH408" s="4">
        <v>3.3333332539999998</v>
      </c>
      <c r="BI408" s="4">
        <v>7.3333334920000004</v>
      </c>
      <c r="BJ408" s="4">
        <v>11</v>
      </c>
      <c r="BL408" t="s">
        <v>179</v>
      </c>
      <c r="BM408" t="s">
        <v>180</v>
      </c>
      <c r="BN408" t="s">
        <v>80</v>
      </c>
      <c r="BO408" t="s">
        <v>38</v>
      </c>
      <c r="BP408" t="s">
        <v>25</v>
      </c>
      <c r="BQ408" t="s">
        <v>165</v>
      </c>
      <c r="BR408" t="s">
        <v>27</v>
      </c>
      <c r="BS408" s="2">
        <v>4386.4399999999996</v>
      </c>
      <c r="BT408" s="2">
        <v>55</v>
      </c>
      <c r="BU408" s="5">
        <f t="shared" si="12"/>
        <v>3.3333332539999996E-2</v>
      </c>
      <c r="BV408" s="5">
        <f t="shared" si="12"/>
        <v>7.3333334920000007E-2</v>
      </c>
      <c r="BW408" s="5">
        <f t="shared" si="12"/>
        <v>0.11</v>
      </c>
      <c r="BX408" s="2">
        <v>67.7</v>
      </c>
      <c r="BY408" s="2">
        <v>26.181818010000001</v>
      </c>
      <c r="BZ408" s="2">
        <v>69.3</v>
      </c>
      <c r="CA408" s="2">
        <v>183.59800000000001</v>
      </c>
    </row>
    <row r="409" spans="1:79" x14ac:dyDescent="0.15">
      <c r="A409" s="107">
        <v>133</v>
      </c>
      <c r="B409" s="108">
        <v>42874</v>
      </c>
      <c r="C409" s="109">
        <v>2017</v>
      </c>
      <c r="D409" s="110">
        <f>_xlfn.XLOOKUP(AP409,'Sentiment index'!$E$2:$E$169,'Sentiment index'!$A$2:$A$169)</f>
        <v>-0.35363800000000001</v>
      </c>
      <c r="E409" s="111">
        <v>10.333220673196459</v>
      </c>
      <c r="F409" s="112">
        <f>(AW409-BT409)/BT409</f>
        <v>-2.8571429249999995E-2</v>
      </c>
      <c r="G409" s="113">
        <v>22</v>
      </c>
      <c r="H409" s="114">
        <v>6.3204000000000002</v>
      </c>
      <c r="I409" s="114">
        <f>IF(AH409="NOK",AG409, IF(AH409="EUR", _xlfn.XLOOKUP(C409,'Exchange rates'!$A$3:$A$16,'Exchange rates'!$B$3:$B$16)*AG409,IF(AH409="SEK", _xlfn.XLOOKUP(C409,'Exchange rates'!$A$3:$A$16,'Exchange rates'!$C$3:$C$16)*Dataset!AG409,_xlfn.XLOOKUP(Dataset!C409,'Exchange rates'!$A$3:$A$16,'Exchange rates'!$D$3:$D$16)*Dataset!AG409)))</f>
        <v>7.0677212999999997</v>
      </c>
      <c r="J409" s="115">
        <f t="shared" si="13"/>
        <v>-1.8171429249999996E-2</v>
      </c>
      <c r="K409" s="112">
        <f>IF(AU409="NORWAY",_xlfn.XLOOKUP(B409,'Oslo OBX Historical Data'!$A$2:$A$3477,'Oslo OBX Historical Data'!$G$2:$G$3477),IF(AU409="FINLAND",_xlfn.XLOOKUP(B409,'OMX Helsinki Historical Data'!$A$2:$A$3479,'OMX Helsinki Historical Data'!$G$2:$G$3479),IF(AU409="DENMARK",_xlfn.XLOOKUP(B409,'OMX Copenhagen All shares Histo'!$A$2:$A$3461,'OMX Copenhagen All shares Histo'!$G$2:$G$3461),_xlfn.XLOOKUP(Dataset!B409,'OMX Stockholm Historical Data'!$A$2:$A$3477,'OMX Stockholm Historical Data'!$G$2:$G$3477))))</f>
        <v>-1.04E-2</v>
      </c>
      <c r="L409" s="116">
        <v>1</v>
      </c>
      <c r="M409" s="116">
        <f>IF($AI409=M$1,1,0)</f>
        <v>0</v>
      </c>
      <c r="N409" s="116">
        <f>IF($AI409=N$1,1,0)</f>
        <v>0</v>
      </c>
      <c r="O409" s="116">
        <f>IF($AI409=O$1,1,0)</f>
        <v>0</v>
      </c>
      <c r="P409" s="116">
        <f>IF($AI409=P$1,1,0)</f>
        <v>0</v>
      </c>
      <c r="Q409" s="116">
        <f>IF($AI409=Q$1,1,0)</f>
        <v>0</v>
      </c>
      <c r="R409" s="116">
        <f>IF($AI409=R$1,1,0)</f>
        <v>1</v>
      </c>
      <c r="S409" s="116">
        <f>IF($AI409=S$1,1,0)</f>
        <v>0</v>
      </c>
      <c r="T409" s="39">
        <f>IF($AI409=T$1,1,0)</f>
        <v>0</v>
      </c>
      <c r="AG409" s="2">
        <v>7.3</v>
      </c>
      <c r="AH409" t="str">
        <f>IF(AU409="NORWAY","NOK",IF(AU409="FINLAND","EUR",IF(AU409="SWEDEN","SEK","DKK")))</f>
        <v>SEK</v>
      </c>
      <c r="AI409" t="s">
        <v>152</v>
      </c>
      <c r="AN409" t="str">
        <f>IF(D409&gt;=0,"1","0")</f>
        <v>0</v>
      </c>
      <c r="AO409" s="5">
        <f>IF(AX409&lt;&gt;"",G409/H409,"")</f>
        <v>3.4807923549142457</v>
      </c>
      <c r="AP409">
        <f>A409-1</f>
        <v>132</v>
      </c>
      <c r="AS409">
        <f>_xlfn.XLOOKUP(C409,'Company age'!$A$2:$A$15,'Company age'!$B$2:$B$15)</f>
        <v>12</v>
      </c>
      <c r="AU409" t="s">
        <v>80</v>
      </c>
      <c r="AW409" s="3">
        <f>BT409*(1+BV409)</f>
        <v>7.0914285664749999</v>
      </c>
      <c r="AX409">
        <v>22</v>
      </c>
      <c r="BH409" s="4">
        <v>5.3571429249999998</v>
      </c>
      <c r="BI409" s="4">
        <v>-2.8571429249999998</v>
      </c>
      <c r="BJ409" s="4">
        <v>-0.35714286569999998</v>
      </c>
      <c r="BL409" t="s">
        <v>2078</v>
      </c>
      <c r="BM409" t="s">
        <v>2079</v>
      </c>
      <c r="BN409" t="s">
        <v>80</v>
      </c>
      <c r="BO409" t="s">
        <v>152</v>
      </c>
      <c r="BP409" t="s">
        <v>25</v>
      </c>
      <c r="BQ409" t="s">
        <v>54</v>
      </c>
      <c r="BR409" t="s">
        <v>27</v>
      </c>
      <c r="BS409" s="2">
        <v>6.3204000000000002</v>
      </c>
      <c r="BT409" s="2">
        <v>7.3</v>
      </c>
      <c r="BU409" s="5">
        <f t="shared" si="12"/>
        <v>5.3571429249999997E-2</v>
      </c>
      <c r="BV409" s="5">
        <f t="shared" si="12"/>
        <v>-2.8571429249999999E-2</v>
      </c>
      <c r="BW409" s="5">
        <f t="shared" si="12"/>
        <v>-3.5714286569999997E-3</v>
      </c>
      <c r="BX409" s="2"/>
      <c r="BY409" s="2"/>
      <c r="BZ409" s="2"/>
      <c r="CA409" s="2">
        <v>5.4370000000000003</v>
      </c>
    </row>
    <row r="410" spans="1:79" x14ac:dyDescent="0.15">
      <c r="A410" s="107">
        <v>133</v>
      </c>
      <c r="B410" s="108">
        <v>42877</v>
      </c>
      <c r="C410" s="109">
        <v>2017</v>
      </c>
      <c r="D410" s="110">
        <f>_xlfn.XLOOKUP(AP410,'Sentiment index'!$E$2:$E$169,'Sentiment index'!$A$2:$A$169)</f>
        <v>-0.35363800000000001</v>
      </c>
      <c r="E410" s="111">
        <v>11.227586463870376</v>
      </c>
      <c r="F410" s="112">
        <f>(AW410-BT410)/BT410</f>
        <v>1.4615385439999997</v>
      </c>
      <c r="G410" s="113">
        <v>28</v>
      </c>
      <c r="H410" s="114">
        <v>64.544799999999995</v>
      </c>
      <c r="I410" s="114">
        <f>IF(AH410="NOK",AG410, IF(AH410="EUR", _xlfn.XLOOKUP(C410,'Exchange rates'!$A$3:$A$16,'Exchange rates'!$B$3:$B$16)*AG410,IF(AH410="SEK", _xlfn.XLOOKUP(C410,'Exchange rates'!$A$3:$A$16,'Exchange rates'!$C$3:$C$16)*Dataset!AG410,_xlfn.XLOOKUP(Dataset!C410,'Exchange rates'!$A$3:$A$16,'Exchange rates'!$D$3:$D$16)*Dataset!AG410)))</f>
        <v>23.236343999999999</v>
      </c>
      <c r="J410" s="115">
        <f t="shared" si="13"/>
        <v>1.4530385439999998</v>
      </c>
      <c r="K410" s="112">
        <f>IF(AU410="NORWAY",_xlfn.XLOOKUP(B410,'Oslo OBX Historical Data'!$A$2:$A$3477,'Oslo OBX Historical Data'!$G$2:$G$3477),IF(AU410="FINLAND",_xlfn.XLOOKUP(B410,'OMX Helsinki Historical Data'!$A$2:$A$3479,'OMX Helsinki Historical Data'!$G$2:$G$3479),IF(AU410="DENMARK",_xlfn.XLOOKUP(B410,'OMX Copenhagen All shares Histo'!$A$2:$A$3461,'OMX Copenhagen All shares Histo'!$G$2:$G$3461),_xlfn.XLOOKUP(Dataset!B410,'OMX Stockholm Historical Data'!$A$2:$A$3477,'OMX Stockholm Historical Data'!$G$2:$G$3477))))</f>
        <v>8.5000000000000006E-3</v>
      </c>
      <c r="L410" s="116">
        <v>1</v>
      </c>
      <c r="M410" s="116">
        <f>IF($AI410=M$1,1,0)</f>
        <v>0</v>
      </c>
      <c r="N410" s="116">
        <f>IF($AI410=N$1,1,0)</f>
        <v>0</v>
      </c>
      <c r="O410" s="116">
        <f>IF($AI410=O$1,1,0)</f>
        <v>0</v>
      </c>
      <c r="P410" s="116">
        <f>IF($AI410=P$1,1,0)</f>
        <v>0</v>
      </c>
      <c r="Q410" s="116">
        <f>IF($AI410=Q$1,1,0)</f>
        <v>1</v>
      </c>
      <c r="R410" s="116">
        <f>IF($AI410=R$1,1,0)</f>
        <v>0</v>
      </c>
      <c r="S410" s="116">
        <f>IF($AI410=S$1,1,0)</f>
        <v>0</v>
      </c>
      <c r="T410" s="39">
        <f>IF($AI410=T$1,1,0)</f>
        <v>0</v>
      </c>
      <c r="AG410" s="2">
        <v>24</v>
      </c>
      <c r="AH410" t="str">
        <f>IF(AU410="NORWAY","NOK",IF(AU410="FINLAND","EUR",IF(AU410="SWEDEN","SEK","DKK")))</f>
        <v>SEK</v>
      </c>
      <c r="AI410" t="s">
        <v>32</v>
      </c>
      <c r="AN410" t="str">
        <f>IF(D410&gt;=0,"1","0")</f>
        <v>0</v>
      </c>
      <c r="AO410" s="5">
        <f>IF(AX410&lt;&gt;"",G410/H410,"")</f>
        <v>0.43380721607317713</v>
      </c>
      <c r="AP410">
        <f>A410-1</f>
        <v>132</v>
      </c>
      <c r="AS410">
        <f>_xlfn.XLOOKUP(C410,'Company age'!$A$2:$A$15,'Company age'!$B$2:$B$15)</f>
        <v>12</v>
      </c>
      <c r="AU410" t="s">
        <v>80</v>
      </c>
      <c r="AW410" s="3">
        <f>BT410*(1+BV410)</f>
        <v>59.076925055999993</v>
      </c>
      <c r="AX410">
        <v>28</v>
      </c>
      <c r="BH410" s="4">
        <v>185.4700928</v>
      </c>
      <c r="BI410" s="4">
        <v>146.1538544</v>
      </c>
      <c r="BJ410" s="4">
        <v>125.64102939999999</v>
      </c>
      <c r="BL410" t="s">
        <v>1434</v>
      </c>
      <c r="BM410" t="s">
        <v>1435</v>
      </c>
      <c r="BN410" t="s">
        <v>80</v>
      </c>
      <c r="BO410" t="s">
        <v>32</v>
      </c>
      <c r="BP410" t="s">
        <v>25</v>
      </c>
      <c r="BQ410" t="s">
        <v>1436</v>
      </c>
      <c r="BR410" t="s">
        <v>27</v>
      </c>
      <c r="BS410" s="2">
        <v>64.544799999999995</v>
      </c>
      <c r="BT410" s="2">
        <v>24</v>
      </c>
      <c r="BU410" s="5">
        <f t="shared" si="12"/>
        <v>1.854700928</v>
      </c>
      <c r="BV410" s="5">
        <f t="shared" si="12"/>
        <v>1.4615385439999999</v>
      </c>
      <c r="BW410" s="5">
        <f t="shared" si="12"/>
        <v>1.2564102939999999</v>
      </c>
      <c r="BX410" s="2">
        <v>9.6</v>
      </c>
      <c r="BY410" s="2">
        <v>-48.964557650000003</v>
      </c>
      <c r="BZ410" s="2">
        <v>9.15</v>
      </c>
      <c r="CA410" s="2">
        <v>8.9359999999999999</v>
      </c>
    </row>
    <row r="411" spans="1:79" x14ac:dyDescent="0.15">
      <c r="A411" s="107">
        <v>133</v>
      </c>
      <c r="B411" s="108">
        <v>42879</v>
      </c>
      <c r="C411" s="109">
        <v>2017</v>
      </c>
      <c r="D411" s="110">
        <f>_xlfn.XLOOKUP(AP411,'Sentiment index'!$E$2:$E$169,'Sentiment index'!$A$2:$A$169)</f>
        <v>-0.35363800000000001</v>
      </c>
      <c r="E411" s="111">
        <v>10.244449913681784</v>
      </c>
      <c r="F411" s="112">
        <f>(AW411-BT411)/BT411</f>
        <v>0.21739130020000016</v>
      </c>
      <c r="G411" s="113">
        <v>1149</v>
      </c>
      <c r="H411" s="114">
        <v>1406.5</v>
      </c>
      <c r="I411" s="114">
        <f>IF(AH411="NOK",AG411, IF(AH411="EUR", _xlfn.XLOOKUP(C411,'Exchange rates'!$A$3:$A$16,'Exchange rates'!$B$3:$B$16)*AG411,IF(AH411="SEK", _xlfn.XLOOKUP(C411,'Exchange rates'!$A$3:$A$16,'Exchange rates'!$C$3:$C$16)*Dataset!AG411,_xlfn.XLOOKUP(Dataset!C411,'Exchange rates'!$A$3:$A$16,'Exchange rates'!$D$3:$D$16)*Dataset!AG411)))</f>
        <v>29</v>
      </c>
      <c r="J411" s="115">
        <f t="shared" si="13"/>
        <v>0.22159130020000017</v>
      </c>
      <c r="K411" s="112">
        <f>IF(AU411="NORWAY",_xlfn.XLOOKUP(B411,'Oslo OBX Historical Data'!$A$2:$A$3477,'Oslo OBX Historical Data'!$G$2:$G$3477),IF(AU411="FINLAND",_xlfn.XLOOKUP(B411,'OMX Helsinki Historical Data'!$A$2:$A$3479,'OMX Helsinki Historical Data'!$G$2:$G$3479),IF(AU411="DENMARK",_xlfn.XLOOKUP(B411,'OMX Copenhagen All shares Histo'!$A$2:$A$3461,'OMX Copenhagen All shares Histo'!$G$2:$G$3461),_xlfn.XLOOKUP(Dataset!B411,'OMX Stockholm Historical Data'!$A$2:$A$3477,'OMX Stockholm Historical Data'!$G$2:$G$3477))))</f>
        <v>-4.1999999999999997E-3</v>
      </c>
      <c r="L411" s="116">
        <v>1</v>
      </c>
      <c r="M411" s="116">
        <f>IF($AI411=M$1,1,0)</f>
        <v>0</v>
      </c>
      <c r="N411" s="116">
        <f>IF($AI411=N$1,1,0)</f>
        <v>1</v>
      </c>
      <c r="O411" s="116">
        <f>IF($AI411=O$1,1,0)</f>
        <v>0</v>
      </c>
      <c r="P411" s="116">
        <f>IF($AI411=P$1,1,0)</f>
        <v>0</v>
      </c>
      <c r="Q411" s="116">
        <f>IF($AI411=Q$1,1,0)</f>
        <v>0</v>
      </c>
      <c r="R411" s="116">
        <f>IF($AI411=R$1,1,0)</f>
        <v>0</v>
      </c>
      <c r="S411" s="116">
        <f>IF($AI411=S$1,1,0)</f>
        <v>0</v>
      </c>
      <c r="T411" s="39">
        <f>IF($AI411=T$1,1,0)</f>
        <v>0</v>
      </c>
      <c r="AG411" s="2">
        <v>29</v>
      </c>
      <c r="AH411" t="str">
        <f>IF(AU411="NORWAY","NOK",IF(AU411="FINLAND","EUR",IF(AU411="SWEDEN","SEK","DKK")))</f>
        <v>NOK</v>
      </c>
      <c r="AI411" t="s">
        <v>96</v>
      </c>
      <c r="AN411" t="str">
        <f>IF(D411&gt;=0,"1","0")</f>
        <v>0</v>
      </c>
      <c r="AO411" s="5">
        <f>IF(AX411&lt;&gt;"",G411/H411,"")</f>
        <v>0.81692143618912194</v>
      </c>
      <c r="AP411">
        <f>A411-1</f>
        <v>132</v>
      </c>
      <c r="AS411">
        <f>_xlfn.XLOOKUP(C411,'Company age'!$A$2:$A$15,'Company age'!$B$2:$B$15)</f>
        <v>12</v>
      </c>
      <c r="AU411" t="s">
        <v>44</v>
      </c>
      <c r="AW411" s="3">
        <f>BT411*(1+BV411)</f>
        <v>35.304347705800005</v>
      </c>
      <c r="AX411">
        <v>1149</v>
      </c>
      <c r="BH411" s="4">
        <v>4.3478260039999999</v>
      </c>
      <c r="BI411" s="4">
        <v>21.739130020000001</v>
      </c>
      <c r="BJ411" s="4">
        <v>10.869565010000001</v>
      </c>
      <c r="BL411" t="s">
        <v>442</v>
      </c>
      <c r="BM411" t="s">
        <v>443</v>
      </c>
      <c r="BN411" t="s">
        <v>44</v>
      </c>
      <c r="BO411" t="s">
        <v>96</v>
      </c>
      <c r="BP411" t="s">
        <v>25</v>
      </c>
      <c r="BQ411" t="s">
        <v>444</v>
      </c>
      <c r="BR411" t="s">
        <v>27</v>
      </c>
      <c r="BS411" s="2">
        <v>1406.5</v>
      </c>
      <c r="BT411" s="2">
        <v>29</v>
      </c>
      <c r="BU411" s="5">
        <f t="shared" si="12"/>
        <v>4.3478260040000001E-2</v>
      </c>
      <c r="BV411" s="5">
        <f t="shared" si="12"/>
        <v>0.2173913002</v>
      </c>
      <c r="BW411" s="5">
        <f t="shared" si="12"/>
        <v>0.1086956501</v>
      </c>
      <c r="BX411" s="2"/>
      <c r="BY411" s="2"/>
      <c r="BZ411" s="2"/>
      <c r="CA411" s="2">
        <v>100</v>
      </c>
    </row>
    <row r="412" spans="1:79" x14ac:dyDescent="0.15">
      <c r="A412" s="107">
        <v>133</v>
      </c>
      <c r="B412" s="108">
        <v>42884</v>
      </c>
      <c r="C412" s="109">
        <v>2017</v>
      </c>
      <c r="D412" s="110">
        <f>_xlfn.XLOOKUP(AP412,'Sentiment index'!$E$2:$E$169,'Sentiment index'!$A$2:$A$169)</f>
        <v>-0.35363800000000001</v>
      </c>
      <c r="E412" s="111">
        <v>9.9388751242625641</v>
      </c>
      <c r="F412" s="112">
        <f>(AW412-BT412)/BT412</f>
        <v>0.13125000000000001</v>
      </c>
      <c r="G412" s="113">
        <v>2782</v>
      </c>
      <c r="H412" s="114">
        <v>1415.58</v>
      </c>
      <c r="I412" s="114">
        <f>IF(AH412="NOK",AG412, IF(AH412="EUR", _xlfn.XLOOKUP(C412,'Exchange rates'!$A$3:$A$16,'Exchange rates'!$B$3:$B$16)*AG412,IF(AH412="SEK", _xlfn.XLOOKUP(C412,'Exchange rates'!$A$3:$A$16,'Exchange rates'!$C$3:$C$16)*Dataset!AG412,_xlfn.XLOOKUP(Dataset!C412,'Exchange rates'!$A$3:$A$16,'Exchange rates'!$D$3:$D$16)*Dataset!AG412)))</f>
        <v>30</v>
      </c>
      <c r="J412" s="115">
        <f t="shared" si="13"/>
        <v>0.14294999999999999</v>
      </c>
      <c r="K412" s="112">
        <f>IF(AU412="NORWAY",_xlfn.XLOOKUP(B412,'Oslo OBX Historical Data'!$A$2:$A$3477,'Oslo OBX Historical Data'!$G$2:$G$3477),IF(AU412="FINLAND",_xlfn.XLOOKUP(B412,'OMX Helsinki Historical Data'!$A$2:$A$3479,'OMX Helsinki Historical Data'!$G$2:$G$3479),IF(AU412="DENMARK",_xlfn.XLOOKUP(B412,'OMX Copenhagen All shares Histo'!$A$2:$A$3461,'OMX Copenhagen All shares Histo'!$G$2:$G$3461),_xlfn.XLOOKUP(Dataset!B412,'OMX Stockholm Historical Data'!$A$2:$A$3477,'OMX Stockholm Historical Data'!$G$2:$G$3477))))</f>
        <v>-1.17E-2</v>
      </c>
      <c r="L412" s="116">
        <v>1</v>
      </c>
      <c r="M412" s="116">
        <f>IF($AI412=M$1,1,0)</f>
        <v>0</v>
      </c>
      <c r="N412" s="116">
        <f>IF($AI412=N$1,1,0)</f>
        <v>0</v>
      </c>
      <c r="O412" s="116">
        <f>IF($AI412=O$1,1,0)</f>
        <v>0</v>
      </c>
      <c r="P412" s="116">
        <f>IF($AI412=P$1,1,0)</f>
        <v>0</v>
      </c>
      <c r="Q412" s="116">
        <f>IF($AI412=Q$1,1,0)</f>
        <v>1</v>
      </c>
      <c r="R412" s="116">
        <f>IF($AI412=R$1,1,0)</f>
        <v>0</v>
      </c>
      <c r="S412" s="116">
        <f>IF($AI412=S$1,1,0)</f>
        <v>0</v>
      </c>
      <c r="T412" s="39">
        <f>IF($AI412=T$1,1,0)</f>
        <v>0</v>
      </c>
      <c r="AG412" s="2">
        <v>30</v>
      </c>
      <c r="AH412" t="str">
        <f>IF(AU412="NORWAY","NOK",IF(AU412="FINLAND","EUR",IF(AU412="SWEDEN","SEK","DKK")))</f>
        <v>NOK</v>
      </c>
      <c r="AI412" t="s">
        <v>32</v>
      </c>
      <c r="AN412" t="str">
        <f>IF(D412&gt;=0,"1","0")</f>
        <v>0</v>
      </c>
      <c r="AO412" s="5">
        <f>IF(AX412&lt;&gt;"",G412/H412,"")</f>
        <v>1.965272185252688</v>
      </c>
      <c r="AP412">
        <f>A412-1</f>
        <v>132</v>
      </c>
      <c r="AS412">
        <f>_xlfn.XLOOKUP(C412,'Company age'!$A$2:$A$15,'Company age'!$B$2:$B$15)</f>
        <v>12</v>
      </c>
      <c r="AU412" t="s">
        <v>44</v>
      </c>
      <c r="AW412" s="3">
        <f>BT412*(1+BV412)</f>
        <v>33.9375</v>
      </c>
      <c r="AX412">
        <v>2782</v>
      </c>
      <c r="BH412" s="4">
        <v>6.25</v>
      </c>
      <c r="BI412" s="4">
        <v>13.125</v>
      </c>
      <c r="BJ412" s="4">
        <v>6.875</v>
      </c>
      <c r="BL412" t="s">
        <v>436</v>
      </c>
      <c r="BM412" t="s">
        <v>437</v>
      </c>
      <c r="BN412" t="s">
        <v>44</v>
      </c>
      <c r="BO412" t="s">
        <v>32</v>
      </c>
      <c r="BP412" t="s">
        <v>25</v>
      </c>
      <c r="BQ412" t="s">
        <v>438</v>
      </c>
      <c r="BR412" t="s">
        <v>27</v>
      </c>
      <c r="BS412" s="2">
        <v>1415.58</v>
      </c>
      <c r="BT412" s="2">
        <v>30</v>
      </c>
      <c r="BU412" s="5">
        <f t="shared" si="12"/>
        <v>6.25E-2</v>
      </c>
      <c r="BV412" s="5">
        <f t="shared" si="12"/>
        <v>0.13125000000000001</v>
      </c>
      <c r="BW412" s="5">
        <f t="shared" si="12"/>
        <v>6.8750000000000006E-2</v>
      </c>
      <c r="BX412" s="2"/>
      <c r="BY412" s="2"/>
      <c r="BZ412" s="2"/>
      <c r="CA412" s="2">
        <v>66.666700000000006</v>
      </c>
    </row>
    <row r="413" spans="1:79" x14ac:dyDescent="0.15">
      <c r="A413" s="107">
        <v>133</v>
      </c>
      <c r="B413" s="108">
        <v>42884</v>
      </c>
      <c r="C413" s="109">
        <v>2017</v>
      </c>
      <c r="D413" s="110">
        <f>_xlfn.XLOOKUP(AP413,'Sentiment index'!$E$2:$E$169,'Sentiment index'!$A$2:$A$169)</f>
        <v>-0.35363800000000001</v>
      </c>
      <c r="E413" s="111">
        <v>12.34655052897052</v>
      </c>
      <c r="F413" s="112">
        <f>(AW413-BT413)/BT413</f>
        <v>0</v>
      </c>
      <c r="G413" s="113">
        <v>293</v>
      </c>
      <c r="H413" s="114">
        <v>121.232</v>
      </c>
      <c r="I413" s="114">
        <f>IF(AH413="NOK",AG413, IF(AH413="EUR", _xlfn.XLOOKUP(C413,'Exchange rates'!$A$3:$A$16,'Exchange rates'!$B$3:$B$16)*AG413,IF(AH413="SEK", _xlfn.XLOOKUP(C413,'Exchange rates'!$A$3:$A$16,'Exchange rates'!$C$3:$C$16)*Dataset!AG413,_xlfn.XLOOKUP(Dataset!C413,'Exchange rates'!$A$3:$A$16,'Exchange rates'!$D$3:$D$16)*Dataset!AG413)))</f>
        <v>52.731692950000003</v>
      </c>
      <c r="J413" s="115">
        <f t="shared" si="13"/>
        <v>-1.1000000000000001E-3</v>
      </c>
      <c r="K413" s="112">
        <f>IF(AU413="NORWAY",_xlfn.XLOOKUP(B413,'Oslo OBX Historical Data'!$A$2:$A$3477,'Oslo OBX Historical Data'!$G$2:$G$3477),IF(AU413="FINLAND",_xlfn.XLOOKUP(B413,'OMX Helsinki Historical Data'!$A$2:$A$3479,'OMX Helsinki Historical Data'!$G$2:$G$3479),IF(AU413="DENMARK",_xlfn.XLOOKUP(B413,'OMX Copenhagen All shares Histo'!$A$2:$A$3461,'OMX Copenhagen All shares Histo'!$G$2:$G$3461),_xlfn.XLOOKUP(Dataset!B413,'OMX Stockholm Historical Data'!$A$2:$A$3477,'OMX Stockholm Historical Data'!$G$2:$G$3477))))</f>
        <v>1.1000000000000001E-3</v>
      </c>
      <c r="L413" s="116">
        <v>1</v>
      </c>
      <c r="M413" s="116">
        <f>IF($AI413=M$1,1,0)</f>
        <v>0</v>
      </c>
      <c r="N413" s="116">
        <f>IF($AI413=N$1,1,0)</f>
        <v>0</v>
      </c>
      <c r="O413" s="116">
        <f>IF($AI413=O$1,1,0)</f>
        <v>0</v>
      </c>
      <c r="P413" s="116">
        <f>IF($AI413=P$1,1,0)</f>
        <v>0</v>
      </c>
      <c r="Q413" s="116">
        <f>IF($AI413=Q$1,1,0)</f>
        <v>0</v>
      </c>
      <c r="R413" s="116">
        <f>IF($AI413=R$1,1,0)</f>
        <v>1</v>
      </c>
      <c r="S413" s="116">
        <f>IF($AI413=S$1,1,0)</f>
        <v>0</v>
      </c>
      <c r="T413" s="39">
        <f>IF($AI413=T$1,1,0)</f>
        <v>0</v>
      </c>
      <c r="AG413" s="2">
        <v>5.65</v>
      </c>
      <c r="AH413" t="str">
        <f>IF(AU413="NORWAY","NOK",IF(AU413="FINLAND","EUR",IF(AU413="SWEDEN","SEK","DKK")))</f>
        <v>EUR</v>
      </c>
      <c r="AI413" t="s">
        <v>152</v>
      </c>
      <c r="AN413" t="str">
        <f>IF(D413&gt;=0,"1","0")</f>
        <v>0</v>
      </c>
      <c r="AO413" s="5">
        <f>IF(AX413&lt;&gt;"",G413/H413,"")</f>
        <v>2.4168536360036956</v>
      </c>
      <c r="AP413">
        <f>A413-1</f>
        <v>132</v>
      </c>
      <c r="AS413">
        <f>_xlfn.XLOOKUP(C413,'Company age'!$A$2:$A$15,'Company age'!$B$2:$B$15)</f>
        <v>12</v>
      </c>
      <c r="AU413" t="s">
        <v>64</v>
      </c>
      <c r="AW413" s="3">
        <f>BT413*(1+BV413)</f>
        <v>5.65</v>
      </c>
      <c r="AX413">
        <v>293</v>
      </c>
      <c r="BH413" s="4">
        <v>-0.48076921700000003</v>
      </c>
      <c r="BI413" s="4">
        <v>0</v>
      </c>
      <c r="BJ413" s="4">
        <v>-4.326922894</v>
      </c>
      <c r="BL413" t="s">
        <v>1268</v>
      </c>
      <c r="BM413" t="s">
        <v>1269</v>
      </c>
      <c r="BN413" t="s">
        <v>64</v>
      </c>
      <c r="BO413" t="s">
        <v>152</v>
      </c>
      <c r="BP413" t="s">
        <v>25</v>
      </c>
      <c r="BQ413" t="s">
        <v>1066</v>
      </c>
      <c r="BR413" t="s">
        <v>27</v>
      </c>
      <c r="BS413" s="2">
        <v>121.232</v>
      </c>
      <c r="BT413" s="2">
        <v>5.65</v>
      </c>
      <c r="BU413" s="5">
        <f t="shared" si="12"/>
        <v>-4.8076921699999999E-3</v>
      </c>
      <c r="BV413" s="5">
        <f t="shared" si="12"/>
        <v>0</v>
      </c>
      <c r="BW413" s="5">
        <f t="shared" si="12"/>
        <v>-4.3269228940000001E-2</v>
      </c>
      <c r="BX413" s="2">
        <v>34.1</v>
      </c>
      <c r="BY413" s="2">
        <v>543.36279300000001</v>
      </c>
      <c r="BZ413" s="2">
        <v>34.299999999999997</v>
      </c>
      <c r="CA413" s="2">
        <v>11.254099999999999</v>
      </c>
    </row>
    <row r="414" spans="1:79" x14ac:dyDescent="0.15">
      <c r="A414" s="107">
        <v>133</v>
      </c>
      <c r="B414" s="108">
        <v>42886</v>
      </c>
      <c r="C414" s="109">
        <v>2017</v>
      </c>
      <c r="D414" s="110">
        <f>_xlfn.XLOOKUP(AP414,'Sentiment index'!$E$2:$E$169,'Sentiment index'!$A$2:$A$169)</f>
        <v>-0.35363800000000001</v>
      </c>
      <c r="E414" s="111">
        <v>13.136404448541272</v>
      </c>
      <c r="F414" s="112">
        <f>(AW414-BT414)/BT414</f>
        <v>-5.4347825049999972E-2</v>
      </c>
      <c r="G414" s="113">
        <v>1226</v>
      </c>
      <c r="H414" s="114">
        <v>1814.39</v>
      </c>
      <c r="I414" s="114">
        <f>IF(AH414="NOK",AG414, IF(AH414="EUR", _xlfn.XLOOKUP(C414,'Exchange rates'!$A$3:$A$16,'Exchange rates'!$B$3:$B$16)*AG414,IF(AH414="SEK", _xlfn.XLOOKUP(C414,'Exchange rates'!$A$3:$A$16,'Exchange rates'!$C$3:$C$16)*Dataset!AG414,_xlfn.XLOOKUP(Dataset!C414,'Exchange rates'!$A$3:$A$16,'Exchange rates'!$D$3:$D$16)*Dataset!AG414)))</f>
        <v>60.027221999999995</v>
      </c>
      <c r="J414" s="115">
        <f t="shared" si="13"/>
        <v>-5.9747825049999974E-2</v>
      </c>
      <c r="K414" s="112">
        <f>IF(AU414="NORWAY",_xlfn.XLOOKUP(B414,'Oslo OBX Historical Data'!$A$2:$A$3477,'Oslo OBX Historical Data'!$G$2:$G$3477),IF(AU414="FINLAND",_xlfn.XLOOKUP(B414,'OMX Helsinki Historical Data'!$A$2:$A$3479,'OMX Helsinki Historical Data'!$G$2:$G$3479),IF(AU414="DENMARK",_xlfn.XLOOKUP(B414,'OMX Copenhagen All shares Histo'!$A$2:$A$3461,'OMX Copenhagen All shares Histo'!$G$2:$G$3461),_xlfn.XLOOKUP(Dataset!B414,'OMX Stockholm Historical Data'!$A$2:$A$3477,'OMX Stockholm Historical Data'!$G$2:$G$3477))))</f>
        <v>5.4000000000000003E-3</v>
      </c>
      <c r="L414" s="116">
        <v>1</v>
      </c>
      <c r="M414" s="116">
        <f>IF($AI414=M$1,1,0)</f>
        <v>0</v>
      </c>
      <c r="N414" s="116">
        <f>IF($AI414=N$1,1,0)</f>
        <v>0</v>
      </c>
      <c r="O414" s="116">
        <f>IF($AI414=O$1,1,0)</f>
        <v>0</v>
      </c>
      <c r="P414" s="116">
        <f>IF($AI414=P$1,1,0)</f>
        <v>0</v>
      </c>
      <c r="Q414" s="116">
        <f>IF($AI414=Q$1,1,0)</f>
        <v>0</v>
      </c>
      <c r="R414" s="116">
        <f>IF($AI414=R$1,1,0)</f>
        <v>0</v>
      </c>
      <c r="S414" s="116">
        <f>IF($AI414=S$1,1,0)</f>
        <v>1</v>
      </c>
      <c r="T414" s="39">
        <f>IF($AI414=T$1,1,0)</f>
        <v>0</v>
      </c>
      <c r="AG414" s="2">
        <v>62</v>
      </c>
      <c r="AH414" t="str">
        <f>IF(AU414="NORWAY","NOK",IF(AU414="FINLAND","EUR",IF(AU414="SWEDEN","SEK","DKK")))</f>
        <v>SEK</v>
      </c>
      <c r="AI414" t="s">
        <v>81</v>
      </c>
      <c r="AN414" t="str">
        <f>IF(D414&gt;=0,"1","0")</f>
        <v>0</v>
      </c>
      <c r="AO414" s="5">
        <f>IF(AX414&lt;&gt;"",G414/H414,"")</f>
        <v>0.67570919151891262</v>
      </c>
      <c r="AP414">
        <f>A414-1</f>
        <v>132</v>
      </c>
      <c r="AS414">
        <f>_xlfn.XLOOKUP(C414,'Company age'!$A$2:$A$15,'Company age'!$B$2:$B$15)</f>
        <v>12</v>
      </c>
      <c r="AU414" t="s">
        <v>80</v>
      </c>
      <c r="AW414" s="3">
        <f>BT414*(1+BV414)</f>
        <v>58.630434846900002</v>
      </c>
      <c r="AX414">
        <v>1226</v>
      </c>
      <c r="BH414" s="4">
        <v>0</v>
      </c>
      <c r="BI414" s="4">
        <v>-5.4347825050000003</v>
      </c>
      <c r="BJ414" s="4">
        <v>-5.2173914909999999</v>
      </c>
      <c r="BL414" t="s">
        <v>376</v>
      </c>
      <c r="BM414" t="s">
        <v>377</v>
      </c>
      <c r="BN414" t="s">
        <v>80</v>
      </c>
      <c r="BO414" t="s">
        <v>81</v>
      </c>
      <c r="BP414" t="s">
        <v>25</v>
      </c>
      <c r="BQ414" t="s">
        <v>33</v>
      </c>
      <c r="BR414" t="s">
        <v>27</v>
      </c>
      <c r="BS414" s="2">
        <v>1814.39</v>
      </c>
      <c r="BT414" s="2">
        <v>62</v>
      </c>
      <c r="BU414" s="5">
        <f t="shared" si="12"/>
        <v>0</v>
      </c>
      <c r="BV414" s="5">
        <f t="shared" si="12"/>
        <v>-5.434782505E-2</v>
      </c>
      <c r="BW414" s="5">
        <f t="shared" si="12"/>
        <v>-5.2173914910000001E-2</v>
      </c>
      <c r="BX414" s="2">
        <v>177.7</v>
      </c>
      <c r="BY414" s="2">
        <v>181.77420040000001</v>
      </c>
      <c r="BZ414" s="2">
        <v>175.6</v>
      </c>
      <c r="CA414" s="2">
        <v>55.551000000000002</v>
      </c>
    </row>
    <row r="415" spans="1:79" x14ac:dyDescent="0.15">
      <c r="A415" s="107">
        <v>134</v>
      </c>
      <c r="B415" s="108">
        <v>42894</v>
      </c>
      <c r="C415" s="109">
        <v>2017</v>
      </c>
      <c r="D415" s="110">
        <f>_xlfn.XLOOKUP(AP415,'Sentiment index'!$E$2:$E$169,'Sentiment index'!$A$2:$A$169)</f>
        <v>-0.42401640000000002</v>
      </c>
      <c r="E415" s="111">
        <v>11.387368437299829</v>
      </c>
      <c r="F415" s="112">
        <f>(AW415-BT415)/BT415</f>
        <v>-3.5483870509999994E-2</v>
      </c>
      <c r="G415" s="113">
        <v>18</v>
      </c>
      <c r="H415" s="114">
        <v>42.942500000000003</v>
      </c>
      <c r="I415" s="114">
        <f>IF(AH415="NOK",AG415, IF(AH415="EUR", _xlfn.XLOOKUP(C415,'Exchange rates'!$A$3:$A$16,'Exchange rates'!$B$3:$B$16)*AG415,IF(AH415="SEK", _xlfn.XLOOKUP(C415,'Exchange rates'!$A$3:$A$16,'Exchange rates'!$C$3:$C$16)*Dataset!AG415,_xlfn.XLOOKUP(Dataset!C415,'Exchange rates'!$A$3:$A$16,'Exchange rates'!$D$3:$D$16)*Dataset!AG415)))</f>
        <v>5.3249955</v>
      </c>
      <c r="J415" s="115">
        <f t="shared" si="13"/>
        <v>-3.7483870509999996E-2</v>
      </c>
      <c r="K415" s="112">
        <f>IF(AU415="NORWAY",_xlfn.XLOOKUP(B415,'Oslo OBX Historical Data'!$A$2:$A$3477,'Oslo OBX Historical Data'!$G$2:$G$3477),IF(AU415="FINLAND",_xlfn.XLOOKUP(B415,'OMX Helsinki Historical Data'!$A$2:$A$3479,'OMX Helsinki Historical Data'!$G$2:$G$3479),IF(AU415="DENMARK",_xlfn.XLOOKUP(B415,'OMX Copenhagen All shares Histo'!$A$2:$A$3461,'OMX Copenhagen All shares Histo'!$G$2:$G$3461),_xlfn.XLOOKUP(Dataset!B415,'OMX Stockholm Historical Data'!$A$2:$A$3477,'OMX Stockholm Historical Data'!$G$2:$G$3477))))</f>
        <v>2E-3</v>
      </c>
      <c r="L415" s="116">
        <v>1</v>
      </c>
      <c r="M415" s="116">
        <f>IF($AI415=M$1,1,0)</f>
        <v>0</v>
      </c>
      <c r="N415" s="116">
        <f>IF($AI415=N$1,1,0)</f>
        <v>1</v>
      </c>
      <c r="O415" s="116">
        <f>IF($AI415=O$1,1,0)</f>
        <v>0</v>
      </c>
      <c r="P415" s="116">
        <f>IF($AI415=P$1,1,0)</f>
        <v>0</v>
      </c>
      <c r="Q415" s="116">
        <f>IF($AI415=Q$1,1,0)</f>
        <v>0</v>
      </c>
      <c r="R415" s="116">
        <f>IF($AI415=R$1,1,0)</f>
        <v>0</v>
      </c>
      <c r="S415" s="116">
        <f>IF($AI415=S$1,1,0)</f>
        <v>0</v>
      </c>
      <c r="T415" s="39">
        <f>IF($AI415=T$1,1,0)</f>
        <v>0</v>
      </c>
      <c r="AG415" s="2">
        <v>5.5</v>
      </c>
      <c r="AH415" t="str">
        <f>IF(AU415="NORWAY","NOK",IF(AU415="FINLAND","EUR",IF(AU415="SWEDEN","SEK","DKK")))</f>
        <v>SEK</v>
      </c>
      <c r="AI415" t="s">
        <v>96</v>
      </c>
      <c r="AN415" t="str">
        <f>IF(D415&gt;=0,"1","0")</f>
        <v>0</v>
      </c>
      <c r="AO415" s="5">
        <f>IF(AX415&lt;&gt;"",G415/H415,"")</f>
        <v>0.41916516271758747</v>
      </c>
      <c r="AP415">
        <f>A415-1</f>
        <v>133</v>
      </c>
      <c r="AS415">
        <f>_xlfn.XLOOKUP(C415,'Company age'!$A$2:$A$15,'Company age'!$B$2:$B$15)</f>
        <v>12</v>
      </c>
      <c r="AU415" t="s">
        <v>80</v>
      </c>
      <c r="AW415" s="3">
        <f>BT415*(1+BV415)</f>
        <v>5.304838712195</v>
      </c>
      <c r="AX415">
        <v>18</v>
      </c>
      <c r="BH415" s="4">
        <v>0</v>
      </c>
      <c r="BI415" s="4">
        <v>-3.5483870510000002</v>
      </c>
      <c r="BJ415" s="4">
        <v>-2.5806450839999999</v>
      </c>
      <c r="BL415" t="s">
        <v>1536</v>
      </c>
      <c r="BM415" t="s">
        <v>1537</v>
      </c>
      <c r="BN415" t="s">
        <v>80</v>
      </c>
      <c r="BO415" t="s">
        <v>96</v>
      </c>
      <c r="BP415" t="s">
        <v>25</v>
      </c>
      <c r="BQ415" t="s">
        <v>1175</v>
      </c>
      <c r="BR415" t="s">
        <v>27</v>
      </c>
      <c r="BS415" s="2">
        <v>42.942500000000003</v>
      </c>
      <c r="BT415" s="2">
        <v>5.5</v>
      </c>
      <c r="BU415" s="5">
        <f t="shared" si="12"/>
        <v>0</v>
      </c>
      <c r="BV415" s="5">
        <f t="shared" si="12"/>
        <v>-3.5483870510000001E-2</v>
      </c>
      <c r="BW415" s="5">
        <f t="shared" si="12"/>
        <v>-2.5806450839999998E-2</v>
      </c>
      <c r="BX415" s="2">
        <v>0.20649999999999999</v>
      </c>
      <c r="BY415" s="2">
        <v>-84.326461789999996</v>
      </c>
      <c r="BZ415" s="2">
        <v>0.20399999999999999</v>
      </c>
      <c r="CA415" s="2">
        <v>23.835000000000001</v>
      </c>
    </row>
    <row r="416" spans="1:79" x14ac:dyDescent="0.15">
      <c r="A416" s="107">
        <v>134</v>
      </c>
      <c r="B416" s="108">
        <v>42895</v>
      </c>
      <c r="C416" s="109">
        <v>2017</v>
      </c>
      <c r="D416" s="110">
        <f>_xlfn.XLOOKUP(AP416,'Sentiment index'!$E$2:$E$169,'Sentiment index'!$A$2:$A$169)</f>
        <v>-0.42401640000000002</v>
      </c>
      <c r="E416" s="111">
        <v>12.913077763177213</v>
      </c>
      <c r="F416" s="112">
        <f>(AW416-BT416)/BT416</f>
        <v>2.0408163069999954E-2</v>
      </c>
      <c r="G416" s="113">
        <v>796</v>
      </c>
      <c r="H416" s="114">
        <v>609.91600000000005</v>
      </c>
      <c r="I416" s="114">
        <f>IF(AH416="NOK",AG416, IF(AH416="EUR", _xlfn.XLOOKUP(C416,'Exchange rates'!$A$3:$A$16,'Exchange rates'!$B$3:$B$16)*AG416,IF(AH416="SEK", _xlfn.XLOOKUP(C416,'Exchange rates'!$A$3:$A$16,'Exchange rates'!$C$3:$C$16)*Dataset!AG416,_xlfn.XLOOKUP(Dataset!C416,'Exchange rates'!$A$3:$A$16,'Exchange rates'!$D$3:$D$16)*Dataset!AG416)))</f>
        <v>64.397996700000007</v>
      </c>
      <c r="J416" s="115">
        <f t="shared" si="13"/>
        <v>2.3308163069999954E-2</v>
      </c>
      <c r="K416" s="112">
        <f>IF(AU416="NORWAY",_xlfn.XLOOKUP(B416,'Oslo OBX Historical Data'!$A$2:$A$3477,'Oslo OBX Historical Data'!$G$2:$G$3477),IF(AU416="FINLAND",_xlfn.XLOOKUP(B416,'OMX Helsinki Historical Data'!$A$2:$A$3479,'OMX Helsinki Historical Data'!$G$2:$G$3479),IF(AU416="DENMARK",_xlfn.XLOOKUP(B416,'OMX Copenhagen All shares Histo'!$A$2:$A$3461,'OMX Copenhagen All shares Histo'!$G$2:$G$3461),_xlfn.XLOOKUP(Dataset!B416,'OMX Stockholm Historical Data'!$A$2:$A$3477,'OMX Stockholm Historical Data'!$G$2:$G$3477))))</f>
        <v>-2.8999999999999998E-3</v>
      </c>
      <c r="L416" s="116">
        <v>1</v>
      </c>
      <c r="M416" s="116">
        <f>IF($AI416=M$1,1,0)</f>
        <v>0</v>
      </c>
      <c r="N416" s="116">
        <f>IF($AI416=N$1,1,0)</f>
        <v>0</v>
      </c>
      <c r="O416" s="116">
        <f>IF($AI416=O$1,1,0)</f>
        <v>0</v>
      </c>
      <c r="P416" s="116">
        <f>IF($AI416=P$1,1,0)</f>
        <v>0</v>
      </c>
      <c r="Q416" s="116">
        <f>IF($AI416=Q$1,1,0)</f>
        <v>1</v>
      </c>
      <c r="R416" s="116">
        <f>IF($AI416=R$1,1,0)</f>
        <v>0</v>
      </c>
      <c r="S416" s="116">
        <f>IF($AI416=S$1,1,0)</f>
        <v>0</v>
      </c>
      <c r="T416" s="39">
        <f>IF($AI416=T$1,1,0)</f>
        <v>0</v>
      </c>
      <c r="AG416" s="2">
        <v>6.9</v>
      </c>
      <c r="AH416" t="str">
        <f>IF(AU416="NORWAY","NOK",IF(AU416="FINLAND","EUR",IF(AU416="SWEDEN","SEK","DKK")))</f>
        <v>EUR</v>
      </c>
      <c r="AI416" t="s">
        <v>32</v>
      </c>
      <c r="AN416" t="str">
        <f>IF(D416&gt;=0,"1","0")</f>
        <v>0</v>
      </c>
      <c r="AO416" s="5">
        <f>IF(AX416&lt;&gt;"",G416/H416,"")</f>
        <v>1.3050977511657342</v>
      </c>
      <c r="AP416">
        <f>A416-1</f>
        <v>133</v>
      </c>
      <c r="AS416">
        <f>_xlfn.XLOOKUP(C416,'Company age'!$A$2:$A$15,'Company age'!$B$2:$B$15)</f>
        <v>12</v>
      </c>
      <c r="AU416" t="s">
        <v>64</v>
      </c>
      <c r="AW416" s="3">
        <f>BT416*(1+BV416)</f>
        <v>7.040816325183</v>
      </c>
      <c r="AX416">
        <v>796</v>
      </c>
      <c r="BH416" s="4">
        <v>2.0408163070000001</v>
      </c>
      <c r="BI416" s="4">
        <v>2.0408163070000001</v>
      </c>
      <c r="BJ416" s="4">
        <v>-6.1224489210000002</v>
      </c>
      <c r="BL416" t="s">
        <v>776</v>
      </c>
      <c r="BM416" t="s">
        <v>777</v>
      </c>
      <c r="BN416" t="s">
        <v>64</v>
      </c>
      <c r="BO416" t="s">
        <v>32</v>
      </c>
      <c r="BP416" t="s">
        <v>25</v>
      </c>
      <c r="BQ416" t="s">
        <v>51</v>
      </c>
      <c r="BR416" t="s">
        <v>27</v>
      </c>
      <c r="BS416" s="2">
        <v>609.91600000000005</v>
      </c>
      <c r="BT416" s="2">
        <v>6.9</v>
      </c>
      <c r="BU416" s="5">
        <f t="shared" si="12"/>
        <v>2.0408163069999999E-2</v>
      </c>
      <c r="BV416" s="5">
        <f t="shared" si="12"/>
        <v>2.0408163069999999E-2</v>
      </c>
      <c r="BW416" s="5">
        <f t="shared" si="12"/>
        <v>-6.1224489210000003E-2</v>
      </c>
      <c r="BX416" s="2"/>
      <c r="BY416" s="2"/>
      <c r="BZ416" s="2"/>
      <c r="CA416" s="2">
        <v>14.248799999999999</v>
      </c>
    </row>
    <row r="417" spans="1:79" x14ac:dyDescent="0.15">
      <c r="A417" s="107">
        <v>134</v>
      </c>
      <c r="B417" s="108">
        <v>42895</v>
      </c>
      <c r="C417" s="109">
        <v>2017</v>
      </c>
      <c r="D417" s="110">
        <f>_xlfn.XLOOKUP(AP417,'Sentiment index'!$E$2:$E$169,'Sentiment index'!$A$2:$A$169)</f>
        <v>-0.42401640000000002</v>
      </c>
      <c r="E417" s="111">
        <v>15.337990534412835</v>
      </c>
      <c r="F417" s="112">
        <f>(AW417-BT417)/BT417</f>
        <v>0</v>
      </c>
      <c r="G417" s="113">
        <v>166</v>
      </c>
      <c r="H417" s="114">
        <v>22.257400000000001</v>
      </c>
      <c r="I417" s="114">
        <f>IF(AH417="NOK",AG417, IF(AH417="EUR", _xlfn.XLOOKUP(C417,'Exchange rates'!$A$3:$A$16,'Exchange rates'!$B$3:$B$16)*AG417,IF(AH417="SEK", _xlfn.XLOOKUP(C417,'Exchange rates'!$A$3:$A$16,'Exchange rates'!$C$3:$C$16)*Dataset!AG417,_xlfn.XLOOKUP(Dataset!C417,'Exchange rates'!$A$3:$A$16,'Exchange rates'!$D$3:$D$16)*Dataset!AG417)))</f>
        <v>19.363619999999997</v>
      </c>
      <c r="J417" s="115">
        <f t="shared" si="13"/>
        <v>8.0000000000000004E-4</v>
      </c>
      <c r="K417" s="112">
        <f>IF(AU417="NORWAY",_xlfn.XLOOKUP(B417,'Oslo OBX Historical Data'!$A$2:$A$3477,'Oslo OBX Historical Data'!$G$2:$G$3477),IF(AU417="FINLAND",_xlfn.XLOOKUP(B417,'OMX Helsinki Historical Data'!$A$2:$A$3479,'OMX Helsinki Historical Data'!$G$2:$G$3479),IF(AU417="DENMARK",_xlfn.XLOOKUP(B417,'OMX Copenhagen All shares Histo'!$A$2:$A$3461,'OMX Copenhagen All shares Histo'!$G$2:$G$3461),_xlfn.XLOOKUP(Dataset!B417,'OMX Stockholm Historical Data'!$A$2:$A$3477,'OMX Stockholm Historical Data'!$G$2:$G$3477))))</f>
        <v>-8.0000000000000004E-4</v>
      </c>
      <c r="L417" s="116">
        <v>1</v>
      </c>
      <c r="M417" s="116">
        <f>IF($AI417=M$1,1,0)</f>
        <v>0</v>
      </c>
      <c r="N417" s="116">
        <f>IF($AI417=N$1,1,0)</f>
        <v>1</v>
      </c>
      <c r="O417" s="116">
        <f>IF($AI417=O$1,1,0)</f>
        <v>0</v>
      </c>
      <c r="P417" s="116">
        <f>IF($AI417=P$1,1,0)</f>
        <v>0</v>
      </c>
      <c r="Q417" s="116">
        <f>IF($AI417=Q$1,1,0)</f>
        <v>0</v>
      </c>
      <c r="R417" s="116">
        <f>IF($AI417=R$1,1,0)</f>
        <v>0</v>
      </c>
      <c r="S417" s="116">
        <f>IF($AI417=S$1,1,0)</f>
        <v>0</v>
      </c>
      <c r="T417" s="39">
        <f>IF($AI417=T$1,1,0)</f>
        <v>0</v>
      </c>
      <c r="AG417" s="2">
        <v>20</v>
      </c>
      <c r="AH417" t="str">
        <f>IF(AU417="NORWAY","NOK",IF(AU417="FINLAND","EUR",IF(AU417="SWEDEN","SEK","DKK")))</f>
        <v>SEK</v>
      </c>
      <c r="AI417" t="s">
        <v>96</v>
      </c>
      <c r="AN417" t="str">
        <f>IF(D417&gt;=0,"1","0")</f>
        <v>0</v>
      </c>
      <c r="AO417" s="5">
        <f>IF(AX417&lt;&gt;"",G417/H417,"")</f>
        <v>7.4581936794055013</v>
      </c>
      <c r="AP417">
        <f>A417-1</f>
        <v>133</v>
      </c>
      <c r="AS417">
        <f>_xlfn.XLOOKUP(C417,'Company age'!$A$2:$A$15,'Company age'!$B$2:$B$15)</f>
        <v>12</v>
      </c>
      <c r="AU417" t="s">
        <v>80</v>
      </c>
      <c r="AW417" s="3">
        <f>BT417*(1+BV417)</f>
        <v>20</v>
      </c>
      <c r="AX417">
        <v>166</v>
      </c>
      <c r="BH417" s="4">
        <v>4.5454545020000001</v>
      </c>
      <c r="BI417" s="4">
        <v>0</v>
      </c>
      <c r="BJ417" s="4">
        <v>-4.5454545020000001</v>
      </c>
      <c r="BL417" t="s">
        <v>1732</v>
      </c>
      <c r="BM417" t="s">
        <v>1733</v>
      </c>
      <c r="BN417" t="s">
        <v>80</v>
      </c>
      <c r="BO417" t="s">
        <v>96</v>
      </c>
      <c r="BP417" t="s">
        <v>25</v>
      </c>
      <c r="BQ417" t="s">
        <v>54</v>
      </c>
      <c r="BR417" t="s">
        <v>27</v>
      </c>
      <c r="BS417" s="2">
        <v>22.257400000000001</v>
      </c>
      <c r="BT417" s="2">
        <v>20</v>
      </c>
      <c r="BU417" s="5">
        <f t="shared" si="12"/>
        <v>4.5454545020000001E-2</v>
      </c>
      <c r="BV417" s="5">
        <f t="shared" si="12"/>
        <v>0</v>
      </c>
      <c r="BW417" s="5">
        <f t="shared" si="12"/>
        <v>-4.5454545020000001E-2</v>
      </c>
      <c r="BX417" s="2">
        <v>42.5</v>
      </c>
      <c r="BY417" s="2">
        <v>152.91065979999999</v>
      </c>
      <c r="BZ417" s="2">
        <v>42</v>
      </c>
      <c r="CA417" s="2">
        <v>3.4</v>
      </c>
    </row>
    <row r="418" spans="1:79" x14ac:dyDescent="0.15">
      <c r="A418" s="107">
        <v>134</v>
      </c>
      <c r="B418" s="108">
        <v>42898</v>
      </c>
      <c r="C418" s="109">
        <v>2017</v>
      </c>
      <c r="D418" s="110">
        <f>_xlfn.XLOOKUP(AP418,'Sentiment index'!$E$2:$E$169,'Sentiment index'!$A$2:$A$169)</f>
        <v>-0.42401640000000002</v>
      </c>
      <c r="E418" s="111">
        <v>12.79030598481444</v>
      </c>
      <c r="F418" s="112">
        <f>(AW418-BT418)/BT418</f>
        <v>-4.5161290170000069E-2</v>
      </c>
      <c r="G418" s="113">
        <v>63</v>
      </c>
      <c r="H418" s="114">
        <v>29.7742</v>
      </c>
      <c r="I418" s="114">
        <f>IF(AH418="NOK",AG418, IF(AH418="EUR", _xlfn.XLOOKUP(C418,'Exchange rates'!$A$3:$A$16,'Exchange rates'!$B$3:$B$16)*AG418,IF(AH418="SEK", _xlfn.XLOOKUP(C418,'Exchange rates'!$A$3:$A$16,'Exchange rates'!$C$3:$C$16)*Dataset!AG418,_xlfn.XLOOKUP(Dataset!C418,'Exchange rates'!$A$3:$A$16,'Exchange rates'!$D$3:$D$16)*Dataset!AG418)))</f>
        <v>9.1977194999999998</v>
      </c>
      <c r="J418" s="115">
        <f t="shared" si="13"/>
        <v>-5.1461290170000069E-2</v>
      </c>
      <c r="K418" s="112">
        <f>IF(AU418="NORWAY",_xlfn.XLOOKUP(B418,'Oslo OBX Historical Data'!$A$2:$A$3477,'Oslo OBX Historical Data'!$G$2:$G$3477),IF(AU418="FINLAND",_xlfn.XLOOKUP(B418,'OMX Helsinki Historical Data'!$A$2:$A$3479,'OMX Helsinki Historical Data'!$G$2:$G$3479),IF(AU418="DENMARK",_xlfn.XLOOKUP(B418,'OMX Copenhagen All shares Histo'!$A$2:$A$3461,'OMX Copenhagen All shares Histo'!$G$2:$G$3461),_xlfn.XLOOKUP(Dataset!B418,'OMX Stockholm Historical Data'!$A$2:$A$3477,'OMX Stockholm Historical Data'!$G$2:$G$3477))))</f>
        <v>6.3E-3</v>
      </c>
      <c r="L418" s="116">
        <v>1</v>
      </c>
      <c r="M418" s="116">
        <f>IF($AI418=M$1,1,0)</f>
        <v>0</v>
      </c>
      <c r="N418" s="116">
        <f>IF($AI418=N$1,1,0)</f>
        <v>0</v>
      </c>
      <c r="O418" s="116">
        <f>IF($AI418=O$1,1,0)</f>
        <v>0</v>
      </c>
      <c r="P418" s="116">
        <f>IF($AI418=P$1,1,0)</f>
        <v>0</v>
      </c>
      <c r="Q418" s="116">
        <f>IF($AI418=Q$1,1,0)</f>
        <v>1</v>
      </c>
      <c r="R418" s="116">
        <f>IF($AI418=R$1,1,0)</f>
        <v>0</v>
      </c>
      <c r="S418" s="116">
        <f>IF($AI418=S$1,1,0)</f>
        <v>0</v>
      </c>
      <c r="T418" s="39">
        <f>IF($AI418=T$1,1,0)</f>
        <v>0</v>
      </c>
      <c r="AG418" s="2">
        <v>9.5</v>
      </c>
      <c r="AH418" t="str">
        <f>IF(AU418="NORWAY","NOK",IF(AU418="FINLAND","EUR",IF(AU418="SWEDEN","SEK","DKK")))</f>
        <v>SEK</v>
      </c>
      <c r="AI418" t="s">
        <v>32</v>
      </c>
      <c r="AN418" t="str">
        <f>IF(D418&gt;=0,"1","0")</f>
        <v>0</v>
      </c>
      <c r="AO418" s="5">
        <f>IF(AX418&lt;&gt;"",G418/H418,"")</f>
        <v>2.1159258687051206</v>
      </c>
      <c r="AP418">
        <f>A418-1</f>
        <v>133</v>
      </c>
      <c r="AS418">
        <f>_xlfn.XLOOKUP(C418,'Company age'!$A$2:$A$15,'Company age'!$B$2:$B$15)</f>
        <v>12</v>
      </c>
      <c r="AU418" t="s">
        <v>80</v>
      </c>
      <c r="AW418" s="3">
        <f>BT418*(1+BV418)</f>
        <v>9.0709677433849993</v>
      </c>
      <c r="AX418">
        <v>63</v>
      </c>
      <c r="BH418" s="4">
        <v>-1.9354838130000001</v>
      </c>
      <c r="BI418" s="4">
        <v>-4.5161290169999999</v>
      </c>
      <c r="BJ418" s="4">
        <v>-6.4516129490000003</v>
      </c>
      <c r="BL418" t="s">
        <v>1632</v>
      </c>
      <c r="BM418" t="s">
        <v>1633</v>
      </c>
      <c r="BN418" t="s">
        <v>80</v>
      </c>
      <c r="BO418" t="s">
        <v>32</v>
      </c>
      <c r="BP418" t="s">
        <v>25</v>
      </c>
      <c r="BQ418" t="s">
        <v>1066</v>
      </c>
      <c r="BR418" t="s">
        <v>27</v>
      </c>
      <c r="BS418" s="2">
        <v>29.7742</v>
      </c>
      <c r="BT418" s="2">
        <v>9.5</v>
      </c>
      <c r="BU418" s="5">
        <f t="shared" si="12"/>
        <v>-1.935483813E-2</v>
      </c>
      <c r="BV418" s="5">
        <f t="shared" si="12"/>
        <v>-4.516129017E-2</v>
      </c>
      <c r="BW418" s="5">
        <f t="shared" si="12"/>
        <v>-6.4516129490000004E-2</v>
      </c>
      <c r="BX418" s="2">
        <v>59</v>
      </c>
      <c r="BY418" s="2">
        <v>590.52630620000002</v>
      </c>
      <c r="BZ418" s="2">
        <v>59.2</v>
      </c>
      <c r="CA418" s="2">
        <v>16.012499999999999</v>
      </c>
    </row>
    <row r="419" spans="1:79" x14ac:dyDescent="0.15">
      <c r="A419" s="107">
        <v>134</v>
      </c>
      <c r="B419" s="108">
        <v>42899</v>
      </c>
      <c r="C419" s="109">
        <v>2017</v>
      </c>
      <c r="D419" s="110">
        <f>_xlfn.XLOOKUP(AP419,'Sentiment index'!$E$2:$E$169,'Sentiment index'!$A$2:$A$169)</f>
        <v>-0.42401640000000002</v>
      </c>
      <c r="E419" s="111">
        <v>8.1954461530579366</v>
      </c>
      <c r="F419" s="112">
        <f>(AW419-BT419)/BT419</f>
        <v>0</v>
      </c>
      <c r="G419" s="113">
        <v>1135</v>
      </c>
      <c r="H419" s="114">
        <v>1786.73</v>
      </c>
      <c r="I419" s="114">
        <f>IF(AH419="NOK",AG419, IF(AH419="EUR", _xlfn.XLOOKUP(C419,'Exchange rates'!$A$3:$A$16,'Exchange rates'!$B$3:$B$16)*AG419,IF(AH419="SEK", _xlfn.XLOOKUP(C419,'Exchange rates'!$A$3:$A$16,'Exchange rates'!$C$3:$C$16)*Dataset!AG419,_xlfn.XLOOKUP(Dataset!C419,'Exchange rates'!$A$3:$A$16,'Exchange rates'!$D$3:$D$16)*Dataset!AG419)))</f>
        <v>78</v>
      </c>
      <c r="J419" s="115">
        <f t="shared" si="13"/>
        <v>-1.04E-2</v>
      </c>
      <c r="K419" s="112">
        <f>IF(AU419="NORWAY",_xlfn.XLOOKUP(B419,'Oslo OBX Historical Data'!$A$2:$A$3477,'Oslo OBX Historical Data'!$G$2:$G$3477),IF(AU419="FINLAND",_xlfn.XLOOKUP(B419,'OMX Helsinki Historical Data'!$A$2:$A$3479,'OMX Helsinki Historical Data'!$G$2:$G$3479),IF(AU419="DENMARK",_xlfn.XLOOKUP(B419,'OMX Copenhagen All shares Histo'!$A$2:$A$3461,'OMX Copenhagen All shares Histo'!$G$2:$G$3461),_xlfn.XLOOKUP(Dataset!B419,'OMX Stockholm Historical Data'!$A$2:$A$3477,'OMX Stockholm Historical Data'!$G$2:$G$3477))))</f>
        <v>1.04E-2</v>
      </c>
      <c r="L419" s="116">
        <v>1</v>
      </c>
      <c r="M419" s="116">
        <f>IF($AI419=M$1,1,0)</f>
        <v>0</v>
      </c>
      <c r="N419" s="116">
        <f>IF($AI419=N$1,1,0)</f>
        <v>0</v>
      </c>
      <c r="O419" s="116">
        <f>IF($AI419=O$1,1,0)</f>
        <v>1</v>
      </c>
      <c r="P419" s="116">
        <f>IF($AI419=P$1,1,0)</f>
        <v>0</v>
      </c>
      <c r="Q419" s="116">
        <f>IF($AI419=Q$1,1,0)</f>
        <v>0</v>
      </c>
      <c r="R419" s="116">
        <f>IF($AI419=R$1,1,0)</f>
        <v>0</v>
      </c>
      <c r="S419" s="116">
        <f>IF($AI419=S$1,1,0)</f>
        <v>0</v>
      </c>
      <c r="T419" s="39">
        <f>IF($AI419=T$1,1,0)</f>
        <v>0</v>
      </c>
      <c r="AG419" s="2">
        <v>78</v>
      </c>
      <c r="AH419" t="str">
        <f>IF(AU419="NORWAY","NOK",IF(AU419="FINLAND","EUR",IF(AU419="SWEDEN","SEK","DKK")))</f>
        <v>NOK</v>
      </c>
      <c r="AI419" t="s">
        <v>45</v>
      </c>
      <c r="AN419" t="str">
        <f>IF(D419&gt;=0,"1","0")</f>
        <v>0</v>
      </c>
      <c r="AO419" s="5">
        <f>IF(AX419&lt;&gt;"",G419/H419,"")</f>
        <v>0.63523867624095409</v>
      </c>
      <c r="AP419">
        <f>A419-1</f>
        <v>133</v>
      </c>
      <c r="AS419">
        <f>_xlfn.XLOOKUP(C419,'Company age'!$A$2:$A$15,'Company age'!$B$2:$B$15)</f>
        <v>12</v>
      </c>
      <c r="AU419" t="s">
        <v>44</v>
      </c>
      <c r="AW419" s="3">
        <f>BT419*(1+BV419)</f>
        <v>78</v>
      </c>
      <c r="AX419">
        <v>1135</v>
      </c>
      <c r="BH419" s="4">
        <v>-0.277777791</v>
      </c>
      <c r="BI419" s="4">
        <v>0</v>
      </c>
      <c r="BJ419" s="4">
        <v>-1.111111164</v>
      </c>
      <c r="BL419" t="s">
        <v>384</v>
      </c>
      <c r="BM419" t="s">
        <v>385</v>
      </c>
      <c r="BN419" t="s">
        <v>44</v>
      </c>
      <c r="BO419" t="s">
        <v>45</v>
      </c>
      <c r="BP419" t="s">
        <v>25</v>
      </c>
      <c r="BQ419" t="s">
        <v>386</v>
      </c>
      <c r="BR419" t="s">
        <v>27</v>
      </c>
      <c r="BS419" s="2">
        <v>1786.73</v>
      </c>
      <c r="BT419" s="2">
        <v>78</v>
      </c>
      <c r="BU419" s="5">
        <f t="shared" si="12"/>
        <v>-2.7777779099999998E-3</v>
      </c>
      <c r="BV419" s="5">
        <f t="shared" si="12"/>
        <v>0</v>
      </c>
      <c r="BW419" s="5">
        <f t="shared" si="12"/>
        <v>-1.1111111639999999E-2</v>
      </c>
      <c r="BX419" s="2">
        <v>150.80000000000001</v>
      </c>
      <c r="BY419" s="2">
        <v>91.146064760000002</v>
      </c>
      <c r="BZ419" s="2">
        <v>149.6</v>
      </c>
      <c r="CA419" s="2">
        <v>107.38800000000001</v>
      </c>
    </row>
    <row r="420" spans="1:79" x14ac:dyDescent="0.15">
      <c r="A420" s="107">
        <v>134</v>
      </c>
      <c r="B420" s="108">
        <v>42900</v>
      </c>
      <c r="C420" s="109">
        <v>2017</v>
      </c>
      <c r="D420" s="110">
        <f>_xlfn.XLOOKUP(AP420,'Sentiment index'!$E$2:$E$169,'Sentiment index'!$A$2:$A$169)</f>
        <v>-0.42401640000000002</v>
      </c>
      <c r="E420" s="111">
        <v>11.467622347036702</v>
      </c>
      <c r="F420" s="112">
        <f>(AW420-BT420)/BT420</f>
        <v>1.4999999999999899E-2</v>
      </c>
      <c r="G420" s="113">
        <v>60</v>
      </c>
      <c r="H420" s="114">
        <v>59.996000000000002</v>
      </c>
      <c r="I420" s="114">
        <f>IF(AH420="NOK",AG420, IF(AH420="EUR", _xlfn.XLOOKUP(C420,'Exchange rates'!$A$3:$A$16,'Exchange rates'!$B$3:$B$16)*AG420,IF(AH420="SEK", _xlfn.XLOOKUP(C420,'Exchange rates'!$A$3:$A$16,'Exchange rates'!$C$3:$C$16)*Dataset!AG420,_xlfn.XLOOKUP(Dataset!C420,'Exchange rates'!$A$3:$A$16,'Exchange rates'!$D$3:$D$16)*Dataset!AG420)))</f>
        <v>106</v>
      </c>
      <c r="J420" s="115">
        <f t="shared" si="13"/>
        <v>1.9299999999999901E-2</v>
      </c>
      <c r="K420" s="112">
        <f>IF(AU420="NORWAY",_xlfn.XLOOKUP(B420,'Oslo OBX Historical Data'!$A$2:$A$3477,'Oslo OBX Historical Data'!$G$2:$G$3477),IF(AU420="FINLAND",_xlfn.XLOOKUP(B420,'OMX Helsinki Historical Data'!$A$2:$A$3479,'OMX Helsinki Historical Data'!$G$2:$G$3479),IF(AU420="DENMARK",_xlfn.XLOOKUP(B420,'OMX Copenhagen All shares Histo'!$A$2:$A$3461,'OMX Copenhagen All shares Histo'!$G$2:$G$3461),_xlfn.XLOOKUP(Dataset!B420,'OMX Stockholm Historical Data'!$A$2:$A$3477,'OMX Stockholm Historical Data'!$G$2:$G$3477))))</f>
        <v>-4.3E-3</v>
      </c>
      <c r="L420" s="116">
        <v>1</v>
      </c>
      <c r="M420" s="116">
        <f>IF($AI420=M$1,1,0)</f>
        <v>0</v>
      </c>
      <c r="N420" s="116">
        <f>IF($AI420=N$1,1,0)</f>
        <v>0</v>
      </c>
      <c r="O420" s="116">
        <f>IF($AI420=O$1,1,0)</f>
        <v>1</v>
      </c>
      <c r="P420" s="116">
        <f>IF($AI420=P$1,1,0)</f>
        <v>0</v>
      </c>
      <c r="Q420" s="116">
        <f>IF($AI420=Q$1,1,0)</f>
        <v>0</v>
      </c>
      <c r="R420" s="116">
        <f>IF($AI420=R$1,1,0)</f>
        <v>0</v>
      </c>
      <c r="S420" s="116">
        <f>IF($AI420=S$1,1,0)</f>
        <v>0</v>
      </c>
      <c r="T420" s="39">
        <f>IF($AI420=T$1,1,0)</f>
        <v>0</v>
      </c>
      <c r="AG420" s="2">
        <v>106</v>
      </c>
      <c r="AH420" t="str">
        <f>IF(AU420="NORWAY","NOK",IF(AU420="FINLAND","EUR",IF(AU420="SWEDEN","SEK","DKK")))</f>
        <v>NOK</v>
      </c>
      <c r="AI420" t="s">
        <v>45</v>
      </c>
      <c r="AN420" t="str">
        <f>IF(D420&gt;=0,"1","0")</f>
        <v>0</v>
      </c>
      <c r="AO420" s="5">
        <f>IF(AX420&lt;&gt;"",G420/H420,"")</f>
        <v>1.0000666711114075</v>
      </c>
      <c r="AP420">
        <f>A420-1</f>
        <v>133</v>
      </c>
      <c r="AS420">
        <f>_xlfn.XLOOKUP(C420,'Company age'!$A$2:$A$15,'Company age'!$B$2:$B$15)</f>
        <v>12</v>
      </c>
      <c r="AU420" t="s">
        <v>44</v>
      </c>
      <c r="AW420" s="3">
        <f>BT420*(1+BV420)</f>
        <v>107.58999999999999</v>
      </c>
      <c r="AX420">
        <v>60</v>
      </c>
      <c r="BH420" s="4">
        <v>8</v>
      </c>
      <c r="BI420" s="4">
        <v>1.5</v>
      </c>
      <c r="BJ420" s="4">
        <v>-0.25</v>
      </c>
      <c r="BL420" t="s">
        <v>1453</v>
      </c>
      <c r="BM420" t="s">
        <v>1454</v>
      </c>
      <c r="BN420" t="s">
        <v>44</v>
      </c>
      <c r="BO420" t="s">
        <v>45</v>
      </c>
      <c r="BP420" t="s">
        <v>25</v>
      </c>
      <c r="BQ420" t="s">
        <v>1066</v>
      </c>
      <c r="BR420" t="s">
        <v>27</v>
      </c>
      <c r="BS420" s="2">
        <v>59.996000000000002</v>
      </c>
      <c r="BT420" s="2">
        <v>106</v>
      </c>
      <c r="BU420" s="5">
        <f t="shared" si="12"/>
        <v>0.08</v>
      </c>
      <c r="BV420" s="5">
        <f t="shared" si="12"/>
        <v>1.4999999999999999E-2</v>
      </c>
      <c r="BW420" s="5">
        <f t="shared" si="12"/>
        <v>-2.5000000000000001E-3</v>
      </c>
      <c r="BX420" s="2">
        <v>143</v>
      </c>
      <c r="BY420" s="2">
        <v>35.560417180000002</v>
      </c>
      <c r="BZ420" s="2">
        <v>145</v>
      </c>
      <c r="CA420" s="2">
        <v>2.5356000000000001</v>
      </c>
    </row>
    <row r="421" spans="1:79" x14ac:dyDescent="0.15">
      <c r="A421" s="107">
        <v>134</v>
      </c>
      <c r="B421" s="108">
        <v>42901</v>
      </c>
      <c r="C421" s="109">
        <v>2017</v>
      </c>
      <c r="D421" s="110">
        <f>_xlfn.XLOOKUP(AP421,'Sentiment index'!$E$2:$E$169,'Sentiment index'!$A$2:$A$169)</f>
        <v>-0.42401640000000002</v>
      </c>
      <c r="E421" s="111">
        <v>12.760847835345206</v>
      </c>
      <c r="F421" s="112">
        <f>(AW421-BT421)/BT421</f>
        <v>-0.84099998470000004</v>
      </c>
      <c r="G421" s="113">
        <v>12</v>
      </c>
      <c r="H421" s="114">
        <v>27.297999999999998</v>
      </c>
      <c r="I421" s="114">
        <f>IF(AH421="NOK",AG421, IF(AH421="EUR", _xlfn.XLOOKUP(C421,'Exchange rates'!$A$3:$A$16,'Exchange rates'!$B$3:$B$16)*AG421,IF(AH421="SEK", _xlfn.XLOOKUP(C421,'Exchange rates'!$A$3:$A$16,'Exchange rates'!$C$3:$C$16)*Dataset!AG421,_xlfn.XLOOKUP(Dataset!C421,'Exchange rates'!$A$3:$A$16,'Exchange rates'!$D$3:$D$16)*Dataset!AG421)))</f>
        <v>64.397996700000007</v>
      </c>
      <c r="J421" s="115">
        <f t="shared" si="13"/>
        <v>-0.83899998470000003</v>
      </c>
      <c r="K421" s="112">
        <f>IF(AU421="NORWAY",_xlfn.XLOOKUP(B421,'Oslo OBX Historical Data'!$A$2:$A$3477,'Oslo OBX Historical Data'!$G$2:$G$3477),IF(AU421="FINLAND",_xlfn.XLOOKUP(B421,'OMX Helsinki Historical Data'!$A$2:$A$3479,'OMX Helsinki Historical Data'!$G$2:$G$3479),IF(AU421="DENMARK",_xlfn.XLOOKUP(B421,'OMX Copenhagen All shares Histo'!$A$2:$A$3461,'OMX Copenhagen All shares Histo'!$G$2:$G$3461),_xlfn.XLOOKUP(Dataset!B421,'OMX Stockholm Historical Data'!$A$2:$A$3477,'OMX Stockholm Historical Data'!$G$2:$G$3477))))</f>
        <v>-2E-3</v>
      </c>
      <c r="L421" s="116">
        <v>1</v>
      </c>
      <c r="M421" s="116">
        <f>IF($AI421=M$1,1,0)</f>
        <v>0</v>
      </c>
      <c r="N421" s="116">
        <f>IF($AI421=N$1,1,0)</f>
        <v>0</v>
      </c>
      <c r="O421" s="116">
        <f>IF($AI421=O$1,1,0)</f>
        <v>0</v>
      </c>
      <c r="P421" s="116">
        <f>IF($AI421=P$1,1,0)</f>
        <v>0</v>
      </c>
      <c r="Q421" s="116">
        <f>IF($AI421=Q$1,1,0)</f>
        <v>0</v>
      </c>
      <c r="R421" s="116">
        <f>IF($AI421=R$1,1,0)</f>
        <v>1</v>
      </c>
      <c r="S421" s="116">
        <f>IF($AI421=S$1,1,0)</f>
        <v>0</v>
      </c>
      <c r="T421" s="39">
        <f>IF($AI421=T$1,1,0)</f>
        <v>0</v>
      </c>
      <c r="AG421" s="2">
        <v>6.9</v>
      </c>
      <c r="AH421" t="str">
        <f>IF(AU421="NORWAY","NOK",IF(AU421="FINLAND","EUR",IF(AU421="SWEDEN","SEK","DKK")))</f>
        <v>EUR</v>
      </c>
      <c r="AI421" t="s">
        <v>152</v>
      </c>
      <c r="AN421" t="str">
        <f>IF(D421&gt;=0,"1","0")</f>
        <v>0</v>
      </c>
      <c r="AO421" s="5">
        <f>IF(AX421&lt;&gt;"",G421/H421,"")</f>
        <v>0.43959264414975457</v>
      </c>
      <c r="AP421">
        <f>A421-1</f>
        <v>133</v>
      </c>
      <c r="AS421">
        <f>_xlfn.XLOOKUP(C421,'Company age'!$A$2:$A$15,'Company age'!$B$2:$B$15)</f>
        <v>12</v>
      </c>
      <c r="AU421" t="s">
        <v>64</v>
      </c>
      <c r="AW421" s="3">
        <f>BT421*(1+BV421)</f>
        <v>1.0971001055699998</v>
      </c>
      <c r="AX421">
        <v>12</v>
      </c>
      <c r="BH421" s="4">
        <v>-94.900001529999997</v>
      </c>
      <c r="BI421" s="4">
        <v>-84.099998470000003</v>
      </c>
      <c r="BJ421" s="4"/>
      <c r="BL421" t="s">
        <v>1640</v>
      </c>
      <c r="BM421" t="s">
        <v>1641</v>
      </c>
      <c r="BN421" t="s">
        <v>64</v>
      </c>
      <c r="BO421" t="s">
        <v>152</v>
      </c>
      <c r="BP421" t="s">
        <v>25</v>
      </c>
      <c r="BQ421" t="s">
        <v>1175</v>
      </c>
      <c r="BR421" t="s">
        <v>27</v>
      </c>
      <c r="BS421" s="2">
        <v>27.297999999999998</v>
      </c>
      <c r="BT421" s="2">
        <v>6.9</v>
      </c>
      <c r="BU421" s="5">
        <f t="shared" si="12"/>
        <v>-0.9490000153</v>
      </c>
      <c r="BV421" s="5">
        <f t="shared" si="12"/>
        <v>-0.84099998470000004</v>
      </c>
      <c r="BW421" s="5">
        <f t="shared" si="12"/>
        <v>0</v>
      </c>
      <c r="BX421" s="2">
        <v>0.1056</v>
      </c>
      <c r="BY421" s="2">
        <v>-97.145111080000007</v>
      </c>
      <c r="BZ421" s="2">
        <v>0.106</v>
      </c>
      <c r="CA421" s="2">
        <v>29.229700000000001</v>
      </c>
    </row>
    <row r="422" spans="1:79" x14ac:dyDescent="0.15">
      <c r="A422" s="107">
        <v>134</v>
      </c>
      <c r="B422" s="108">
        <v>42902</v>
      </c>
      <c r="C422" s="109">
        <v>2017</v>
      </c>
      <c r="D422" s="110">
        <f>_xlfn.XLOOKUP(AP422,'Sentiment index'!$E$2:$E$169,'Sentiment index'!$A$2:$A$169)</f>
        <v>-0.42401640000000002</v>
      </c>
      <c r="E422" s="111">
        <v>17.235957537305516</v>
      </c>
      <c r="F422" s="112">
        <f>(AW422-BT422)/BT422</f>
        <v>0</v>
      </c>
      <c r="G422" s="113">
        <v>62</v>
      </c>
      <c r="H422" s="114">
        <v>76.9786</v>
      </c>
      <c r="I422" s="114">
        <f>IF(AH422="NOK",AG422, IF(AH422="EUR", _xlfn.XLOOKUP(C422,'Exchange rates'!$A$3:$A$16,'Exchange rates'!$B$3:$B$16)*AG422,IF(AH422="SEK", _xlfn.XLOOKUP(C422,'Exchange rates'!$A$3:$A$16,'Exchange rates'!$C$3:$C$16)*Dataset!AG422,_xlfn.XLOOKUP(Dataset!C422,'Exchange rates'!$A$3:$A$16,'Exchange rates'!$D$3:$D$16)*Dataset!AG422)))</f>
        <v>188.19524999999999</v>
      </c>
      <c r="J422" s="115">
        <f t="shared" si="13"/>
        <v>1.1299999999999999E-2</v>
      </c>
      <c r="K422" s="112">
        <f>IF(AU422="NORWAY",_xlfn.XLOOKUP(B422,'Oslo OBX Historical Data'!$A$2:$A$3477,'Oslo OBX Historical Data'!$G$2:$G$3477),IF(AU422="FINLAND",_xlfn.XLOOKUP(B422,'OMX Helsinki Historical Data'!$A$2:$A$3479,'OMX Helsinki Historical Data'!$G$2:$G$3479),IF(AU422="DENMARK",_xlfn.XLOOKUP(B422,'OMX Copenhagen All shares Histo'!$A$2:$A$3461,'OMX Copenhagen All shares Histo'!$G$2:$G$3461),_xlfn.XLOOKUP(Dataset!B422,'OMX Stockholm Historical Data'!$A$2:$A$3477,'OMX Stockholm Historical Data'!$G$2:$G$3477))))</f>
        <v>-1.1299999999999999E-2</v>
      </c>
      <c r="L422" s="116">
        <v>1</v>
      </c>
      <c r="M422" s="116">
        <f>IF($AI422=M$1,1,0)</f>
        <v>0</v>
      </c>
      <c r="N422" s="116">
        <f>IF($AI422=N$1,1,0)</f>
        <v>1</v>
      </c>
      <c r="O422" s="116">
        <f>IF($AI422=O$1,1,0)</f>
        <v>0</v>
      </c>
      <c r="P422" s="116">
        <f>IF($AI422=P$1,1,0)</f>
        <v>0</v>
      </c>
      <c r="Q422" s="116">
        <f>IF($AI422=Q$1,1,0)</f>
        <v>0</v>
      </c>
      <c r="R422" s="116">
        <f>IF($AI422=R$1,1,0)</f>
        <v>0</v>
      </c>
      <c r="S422" s="116">
        <f>IF($AI422=S$1,1,0)</f>
        <v>0</v>
      </c>
      <c r="T422" s="39">
        <f>IF($AI422=T$1,1,0)</f>
        <v>0</v>
      </c>
      <c r="AG422" s="2">
        <v>150</v>
      </c>
      <c r="AH422" t="str">
        <f>IF(AU422="NORWAY","NOK",IF(AU422="FINLAND","EUR",IF(AU422="SWEDEN","SEK","DKK")))</f>
        <v>DKK</v>
      </c>
      <c r="AI422" t="s">
        <v>96</v>
      </c>
      <c r="AN422" t="str">
        <f>IF(D422&gt;=0,"1","0")</f>
        <v>0</v>
      </c>
      <c r="AO422" s="5">
        <f>IF(AX422&lt;&gt;"",G422/H422,"")</f>
        <v>0.80541864881928227</v>
      </c>
      <c r="AP422">
        <f>A422-1</f>
        <v>133</v>
      </c>
      <c r="AS422">
        <f>_xlfn.XLOOKUP(C422,'Company age'!$A$2:$A$15,'Company age'!$B$2:$B$15)</f>
        <v>12</v>
      </c>
      <c r="AU422" t="s">
        <v>23</v>
      </c>
      <c r="AW422" s="3">
        <f>BT422*(1+BV422)</f>
        <v>150</v>
      </c>
      <c r="AX422">
        <v>62</v>
      </c>
      <c r="BH422" s="4">
        <v>2.8571429249999998</v>
      </c>
      <c r="BI422" s="4">
        <v>0</v>
      </c>
      <c r="BJ422" s="4">
        <v>-0.28571429850000002</v>
      </c>
      <c r="BL422" t="s">
        <v>1390</v>
      </c>
      <c r="BM422" t="s">
        <v>1391</v>
      </c>
      <c r="BN422" t="s">
        <v>23</v>
      </c>
      <c r="BO422" t="s">
        <v>96</v>
      </c>
      <c r="BP422" t="s">
        <v>25</v>
      </c>
      <c r="BQ422" t="s">
        <v>1392</v>
      </c>
      <c r="BR422" t="s">
        <v>27</v>
      </c>
      <c r="BS422" s="2">
        <v>76.9786</v>
      </c>
      <c r="BT422" s="2">
        <v>150</v>
      </c>
      <c r="BU422" s="5">
        <f t="shared" si="12"/>
        <v>2.8571429249999999E-2</v>
      </c>
      <c r="BV422" s="5">
        <f t="shared" si="12"/>
        <v>0</v>
      </c>
      <c r="BW422" s="5">
        <f t="shared" si="12"/>
        <v>-2.857142985E-3</v>
      </c>
      <c r="BX422" s="2">
        <v>92.4</v>
      </c>
      <c r="BY422" s="2">
        <v>-26.146963119999999</v>
      </c>
      <c r="BZ422" s="2">
        <v>91.4</v>
      </c>
      <c r="CA422" s="2">
        <v>1.6666000000000001</v>
      </c>
    </row>
    <row r="423" spans="1:79" x14ac:dyDescent="0.15">
      <c r="A423" s="107">
        <v>134</v>
      </c>
      <c r="B423" s="108">
        <v>42902</v>
      </c>
      <c r="C423" s="109">
        <v>2017</v>
      </c>
      <c r="D423" s="110">
        <f>_xlfn.XLOOKUP(AP423,'Sentiment index'!$E$2:$E$169,'Sentiment index'!$A$2:$A$169)</f>
        <v>-0.42401640000000002</v>
      </c>
      <c r="E423" s="111">
        <v>13.642167262715715</v>
      </c>
      <c r="F423" s="112">
        <f>(AW423-BT423)/BT423</f>
        <v>7.4999999999999997E-2</v>
      </c>
      <c r="G423" s="113">
        <v>36</v>
      </c>
      <c r="H423" s="114">
        <v>25.973400000000002</v>
      </c>
      <c r="I423" s="114">
        <f>IF(AH423="NOK",AG423, IF(AH423="EUR", _xlfn.XLOOKUP(C423,'Exchange rates'!$A$3:$A$16,'Exchange rates'!$B$3:$B$16)*AG423,IF(AH423="SEK", _xlfn.XLOOKUP(C423,'Exchange rates'!$A$3:$A$16,'Exchange rates'!$C$3:$C$16)*Dataset!AG423,_xlfn.XLOOKUP(Dataset!C423,'Exchange rates'!$A$3:$A$16,'Exchange rates'!$D$3:$D$16)*Dataset!AG423)))</f>
        <v>373.32172000000003</v>
      </c>
      <c r="J423" s="115">
        <f t="shared" si="13"/>
        <v>8.2099999999999992E-2</v>
      </c>
      <c r="K423" s="112">
        <f>IF(AU423="NORWAY",_xlfn.XLOOKUP(B423,'Oslo OBX Historical Data'!$A$2:$A$3477,'Oslo OBX Historical Data'!$G$2:$G$3477),IF(AU423="FINLAND",_xlfn.XLOOKUP(B423,'OMX Helsinki Historical Data'!$A$2:$A$3479,'OMX Helsinki Historical Data'!$G$2:$G$3479),IF(AU423="DENMARK",_xlfn.XLOOKUP(B423,'OMX Copenhagen All shares Histo'!$A$2:$A$3461,'OMX Copenhagen All shares Histo'!$G$2:$G$3461),_xlfn.XLOOKUP(Dataset!B423,'OMX Stockholm Historical Data'!$A$2:$A$3477,'OMX Stockholm Historical Data'!$G$2:$G$3477))))</f>
        <v>-7.1000000000000004E-3</v>
      </c>
      <c r="L423" s="116">
        <v>1</v>
      </c>
      <c r="M423" s="116">
        <f>IF($AI423=M$1,1,0)</f>
        <v>0</v>
      </c>
      <c r="N423" s="116">
        <f>IF($AI423=N$1,1,0)</f>
        <v>0</v>
      </c>
      <c r="O423" s="116">
        <f>IF($AI423=O$1,1,0)</f>
        <v>0</v>
      </c>
      <c r="P423" s="116">
        <f>IF($AI423=P$1,1,0)</f>
        <v>0</v>
      </c>
      <c r="Q423" s="116">
        <f>IF($AI423=Q$1,1,0)</f>
        <v>0</v>
      </c>
      <c r="R423" s="116">
        <f>IF($AI423=R$1,1,0)</f>
        <v>1</v>
      </c>
      <c r="S423" s="116">
        <f>IF($AI423=S$1,1,0)</f>
        <v>0</v>
      </c>
      <c r="T423" s="39">
        <f>IF($AI423=T$1,1,0)</f>
        <v>0</v>
      </c>
      <c r="AG423" s="2">
        <v>40</v>
      </c>
      <c r="AH423" t="str">
        <f>IF(AU423="NORWAY","NOK",IF(AU423="FINLAND","EUR",IF(AU423="SWEDEN","SEK","DKK")))</f>
        <v>EUR</v>
      </c>
      <c r="AI423" t="s">
        <v>152</v>
      </c>
      <c r="AN423" t="str">
        <f>IF(D423&gt;=0,"1","0")</f>
        <v>0</v>
      </c>
      <c r="AO423" s="5">
        <f>IF(AX423&lt;&gt;"",G423/H423,"")</f>
        <v>1.3860334034050219</v>
      </c>
      <c r="AP423">
        <f>A423-1</f>
        <v>133</v>
      </c>
      <c r="AS423">
        <f>_xlfn.XLOOKUP(C423,'Company age'!$A$2:$A$15,'Company age'!$B$2:$B$15)</f>
        <v>12</v>
      </c>
      <c r="AU423" t="s">
        <v>64</v>
      </c>
      <c r="AW423" s="3">
        <f>BT423*(1+BV423)</f>
        <v>43</v>
      </c>
      <c r="AX423">
        <v>36</v>
      </c>
      <c r="BH423" s="4">
        <v>8.3333330149999991</v>
      </c>
      <c r="BI423" s="4">
        <v>7.5</v>
      </c>
      <c r="BJ423" s="4">
        <v>5.8333334920000004</v>
      </c>
      <c r="BL423" t="s">
        <v>1668</v>
      </c>
      <c r="BM423" t="s">
        <v>1669</v>
      </c>
      <c r="BN423" t="s">
        <v>64</v>
      </c>
      <c r="BO423" t="s">
        <v>152</v>
      </c>
      <c r="BP423" t="s">
        <v>25</v>
      </c>
      <c r="BQ423" t="s">
        <v>54</v>
      </c>
      <c r="BR423" t="s">
        <v>27</v>
      </c>
      <c r="BS423" s="2">
        <v>25.973400000000002</v>
      </c>
      <c r="BT423" s="2">
        <v>40</v>
      </c>
      <c r="BU423" s="5">
        <f t="shared" si="12"/>
        <v>8.3333330149999996E-2</v>
      </c>
      <c r="BV423" s="5">
        <f t="shared" si="12"/>
        <v>7.4999999999999997E-2</v>
      </c>
      <c r="BW423" s="5">
        <f t="shared" si="12"/>
        <v>5.8333334920000007E-2</v>
      </c>
      <c r="BX423" s="2">
        <v>24.5</v>
      </c>
      <c r="BY423" s="2">
        <v>-28.25</v>
      </c>
      <c r="BZ423" s="2">
        <v>23.45</v>
      </c>
      <c r="CA423" s="2">
        <v>1.829</v>
      </c>
    </row>
    <row r="424" spans="1:79" x14ac:dyDescent="0.15">
      <c r="A424" s="107">
        <v>134</v>
      </c>
      <c r="B424" s="108">
        <v>42905</v>
      </c>
      <c r="C424" s="109">
        <v>2017</v>
      </c>
      <c r="D424" s="110">
        <f>_xlfn.XLOOKUP(AP424,'Sentiment index'!$E$2:$E$169,'Sentiment index'!$A$2:$A$169)</f>
        <v>-0.42401640000000002</v>
      </c>
      <c r="E424" s="111">
        <v>13.99369271732164</v>
      </c>
      <c r="F424" s="112">
        <f>(AW424-BT424)/BT424</f>
        <v>-8.6206893920000027E-2</v>
      </c>
      <c r="G424" s="113">
        <v>211</v>
      </c>
      <c r="H424" s="114">
        <v>67.241299999999995</v>
      </c>
      <c r="I424" s="114">
        <f>IF(AH424="NOK",AG424, IF(AH424="EUR", _xlfn.XLOOKUP(C424,'Exchange rates'!$A$3:$A$16,'Exchange rates'!$B$3:$B$16)*AG424,IF(AH424="SEK", _xlfn.XLOOKUP(C424,'Exchange rates'!$A$3:$A$16,'Exchange rates'!$C$3:$C$16)*Dataset!AG424,_xlfn.XLOOKUP(Dataset!C424,'Exchange rates'!$A$3:$A$16,'Exchange rates'!$D$3:$D$16)*Dataset!AG424)))</f>
        <v>33.886334999999995</v>
      </c>
      <c r="J424" s="115">
        <f t="shared" si="13"/>
        <v>-9.4706893920000035E-2</v>
      </c>
      <c r="K424" s="112">
        <f>IF(AU424="NORWAY",_xlfn.XLOOKUP(B424,'Oslo OBX Historical Data'!$A$2:$A$3477,'Oslo OBX Historical Data'!$G$2:$G$3477),IF(AU424="FINLAND",_xlfn.XLOOKUP(B424,'OMX Helsinki Historical Data'!$A$2:$A$3479,'OMX Helsinki Historical Data'!$G$2:$G$3479),IF(AU424="DENMARK",_xlfn.XLOOKUP(B424,'OMX Copenhagen All shares Histo'!$A$2:$A$3461,'OMX Copenhagen All shares Histo'!$G$2:$G$3461),_xlfn.XLOOKUP(Dataset!B424,'OMX Stockholm Historical Data'!$A$2:$A$3477,'OMX Stockholm Historical Data'!$G$2:$G$3477))))</f>
        <v>8.5000000000000006E-3</v>
      </c>
      <c r="L424" s="116">
        <v>1</v>
      </c>
      <c r="M424" s="116">
        <f>IF($AI424=M$1,1,0)</f>
        <v>0</v>
      </c>
      <c r="N424" s="116">
        <f>IF($AI424=N$1,1,0)</f>
        <v>0</v>
      </c>
      <c r="O424" s="116">
        <f>IF($AI424=O$1,1,0)</f>
        <v>0</v>
      </c>
      <c r="P424" s="116">
        <f>IF($AI424=P$1,1,0)</f>
        <v>0</v>
      </c>
      <c r="Q424" s="116">
        <f>IF($AI424=Q$1,1,0)</f>
        <v>1</v>
      </c>
      <c r="R424" s="116">
        <f>IF($AI424=R$1,1,0)</f>
        <v>0</v>
      </c>
      <c r="S424" s="116">
        <f>IF($AI424=S$1,1,0)</f>
        <v>0</v>
      </c>
      <c r="T424" s="39">
        <f>IF($AI424=T$1,1,0)</f>
        <v>0</v>
      </c>
      <c r="AG424" s="2">
        <v>35</v>
      </c>
      <c r="AH424" t="str">
        <f>IF(AU424="NORWAY","NOK",IF(AU424="FINLAND","EUR",IF(AU424="SWEDEN","SEK","DKK")))</f>
        <v>SEK</v>
      </c>
      <c r="AI424" t="s">
        <v>32</v>
      </c>
      <c r="AN424" t="str">
        <f>IF(D424&gt;=0,"1","0")</f>
        <v>0</v>
      </c>
      <c r="AO424" s="5">
        <f>IF(AX424&lt;&gt;"",G424/H424,"")</f>
        <v>3.1379524191233665</v>
      </c>
      <c r="AP424">
        <f>A424-1</f>
        <v>133</v>
      </c>
      <c r="AS424">
        <f>_xlfn.XLOOKUP(C424,'Company age'!$A$2:$A$15,'Company age'!$B$2:$B$15)</f>
        <v>12</v>
      </c>
      <c r="AU424" t="s">
        <v>80</v>
      </c>
      <c r="AW424" s="3">
        <f>BT424*(1+BV424)</f>
        <v>31.982758712799999</v>
      </c>
      <c r="AX424">
        <v>211</v>
      </c>
      <c r="BH424" s="4">
        <v>0</v>
      </c>
      <c r="BI424" s="4">
        <v>-8.6206893919999992</v>
      </c>
      <c r="BJ424" s="4">
        <v>-14.655172350000001</v>
      </c>
      <c r="BL424" t="s">
        <v>1419</v>
      </c>
      <c r="BM424" t="s">
        <v>1420</v>
      </c>
      <c r="BN424" t="s">
        <v>80</v>
      </c>
      <c r="BO424" t="s">
        <v>32</v>
      </c>
      <c r="BP424" t="s">
        <v>25</v>
      </c>
      <c r="BQ424" t="s">
        <v>54</v>
      </c>
      <c r="BR424" t="s">
        <v>27</v>
      </c>
      <c r="BS424" s="2">
        <v>67.241299999999995</v>
      </c>
      <c r="BT424" s="2">
        <v>35</v>
      </c>
      <c r="BU424" s="5">
        <f t="shared" si="12"/>
        <v>0</v>
      </c>
      <c r="BV424" s="5">
        <f t="shared" si="12"/>
        <v>-8.6206893919999986E-2</v>
      </c>
      <c r="BW424" s="5">
        <f t="shared" si="12"/>
        <v>-0.14655172350000001</v>
      </c>
      <c r="BX424" s="2">
        <v>208</v>
      </c>
      <c r="BY424" s="2">
        <v>3485.7143550000001</v>
      </c>
      <c r="BZ424" s="2">
        <v>212.5</v>
      </c>
      <c r="CA424" s="2">
        <v>4.8639000000000001</v>
      </c>
    </row>
    <row r="425" spans="1:79" x14ac:dyDescent="0.15">
      <c r="A425" s="107">
        <v>134</v>
      </c>
      <c r="B425" s="108">
        <v>42907</v>
      </c>
      <c r="C425" s="109">
        <v>2017</v>
      </c>
      <c r="D425" s="110">
        <f>_xlfn.XLOOKUP(AP425,'Sentiment index'!$E$2:$E$169,'Sentiment index'!$A$2:$A$169)</f>
        <v>-0.42401640000000002</v>
      </c>
      <c r="E425" s="111">
        <v>11.913090264288845</v>
      </c>
      <c r="F425" s="112">
        <f>(AW425-BT425)/BT425</f>
        <v>-9.6774168010000036E-2</v>
      </c>
      <c r="G425" s="113">
        <v>9414</v>
      </c>
      <c r="H425" s="114">
        <v>3790.87</v>
      </c>
      <c r="I425" s="114">
        <f>IF(AH425="NOK",AG425, IF(AH425="EUR", _xlfn.XLOOKUP(C425,'Exchange rates'!$A$3:$A$16,'Exchange rates'!$B$3:$B$16)*AG425,IF(AH425="SEK", _xlfn.XLOOKUP(C425,'Exchange rates'!$A$3:$A$16,'Exchange rates'!$C$3:$C$16)*Dataset!AG425,_xlfn.XLOOKUP(Dataset!C425,'Exchange rates'!$A$3:$A$16,'Exchange rates'!$D$3:$D$16)*Dataset!AG425)))</f>
        <v>31</v>
      </c>
      <c r="J425" s="115">
        <f t="shared" si="13"/>
        <v>-9.3574168010000042E-2</v>
      </c>
      <c r="K425" s="112">
        <f>IF(AU425="NORWAY",_xlfn.XLOOKUP(B425,'Oslo OBX Historical Data'!$A$2:$A$3477,'Oslo OBX Historical Data'!$G$2:$G$3477),IF(AU425="FINLAND",_xlfn.XLOOKUP(B425,'OMX Helsinki Historical Data'!$A$2:$A$3479,'OMX Helsinki Historical Data'!$G$2:$G$3479),IF(AU425="DENMARK",_xlfn.XLOOKUP(B425,'OMX Copenhagen All shares Histo'!$A$2:$A$3461,'OMX Copenhagen All shares Histo'!$G$2:$G$3461),_xlfn.XLOOKUP(Dataset!B425,'OMX Stockholm Historical Data'!$A$2:$A$3477,'OMX Stockholm Historical Data'!$G$2:$G$3477))))</f>
        <v>-3.2000000000000002E-3</v>
      </c>
      <c r="L425" s="116">
        <v>1</v>
      </c>
      <c r="M425" s="116">
        <f>IF($AI425=M$1,1,0)</f>
        <v>0</v>
      </c>
      <c r="N425" s="116">
        <f>IF($AI425=N$1,1,0)</f>
        <v>0</v>
      </c>
      <c r="O425" s="116">
        <f>IF($AI425=O$1,1,0)</f>
        <v>0</v>
      </c>
      <c r="P425" s="116">
        <f>IF($AI425=P$1,1,0)</f>
        <v>0</v>
      </c>
      <c r="Q425" s="116">
        <f>IF($AI425=Q$1,1,0)</f>
        <v>0</v>
      </c>
      <c r="R425" s="116">
        <f>IF($AI425=R$1,1,0)</f>
        <v>1</v>
      </c>
      <c r="S425" s="116">
        <f>IF($AI425=S$1,1,0)</f>
        <v>0</v>
      </c>
      <c r="T425" s="39">
        <f>IF($AI425=T$1,1,0)</f>
        <v>0</v>
      </c>
      <c r="AG425" s="2">
        <v>31</v>
      </c>
      <c r="AH425" t="str">
        <f>IF(AU425="NORWAY","NOK",IF(AU425="FINLAND","EUR",IF(AU425="SWEDEN","SEK","DKK")))</f>
        <v>NOK</v>
      </c>
      <c r="AI425" t="s">
        <v>152</v>
      </c>
      <c r="AN425" t="str">
        <f>IF(D425&gt;=0,"1","0")</f>
        <v>0</v>
      </c>
      <c r="AO425" s="5">
        <f>IF(AX425&lt;&gt;"",G425/H425,"")</f>
        <v>2.4833349600487487</v>
      </c>
      <c r="AP425">
        <f>A425-1</f>
        <v>133</v>
      </c>
      <c r="AS425">
        <f>_xlfn.XLOOKUP(C425,'Company age'!$A$2:$A$15,'Company age'!$B$2:$B$15)</f>
        <v>12</v>
      </c>
      <c r="AU425" t="s">
        <v>44</v>
      </c>
      <c r="AW425" s="3">
        <f>BT425*(1+BV425)</f>
        <v>28.000000791689999</v>
      </c>
      <c r="AX425">
        <v>9414</v>
      </c>
      <c r="BH425" s="4">
        <v>3.0763687850000001E-6</v>
      </c>
      <c r="BI425" s="4">
        <v>-9.6774168009999997</v>
      </c>
      <c r="BJ425" s="4">
        <v>-8.3870935440000007</v>
      </c>
      <c r="BL425" t="s">
        <v>223</v>
      </c>
      <c r="BM425" t="s">
        <v>224</v>
      </c>
      <c r="BN425" t="s">
        <v>44</v>
      </c>
      <c r="BO425" t="s">
        <v>152</v>
      </c>
      <c r="BP425" t="s">
        <v>25</v>
      </c>
      <c r="BQ425" t="s">
        <v>65</v>
      </c>
      <c r="BR425" t="s">
        <v>27</v>
      </c>
      <c r="BS425" s="2">
        <v>3790.87</v>
      </c>
      <c r="BT425" s="2">
        <v>31</v>
      </c>
      <c r="BU425" s="5">
        <f t="shared" si="12"/>
        <v>3.0763687849999997E-8</v>
      </c>
      <c r="BV425" s="5">
        <f t="shared" si="12"/>
        <v>-9.6774168009999995E-2</v>
      </c>
      <c r="BW425" s="5">
        <f t="shared" si="12"/>
        <v>-8.3870935440000002E-2</v>
      </c>
      <c r="BX425" s="2"/>
      <c r="BY425" s="2"/>
      <c r="BZ425" s="2"/>
      <c r="CA425" s="2">
        <v>370.56400000000002</v>
      </c>
    </row>
    <row r="426" spans="1:79" x14ac:dyDescent="0.15">
      <c r="A426" s="107">
        <v>134</v>
      </c>
      <c r="B426" s="108">
        <v>42907</v>
      </c>
      <c r="C426" s="109">
        <v>2017</v>
      </c>
      <c r="D426" s="110">
        <f>_xlfn.XLOOKUP(AP426,'Sentiment index'!$E$2:$E$169,'Sentiment index'!$A$2:$A$169)</f>
        <v>-0.42401640000000002</v>
      </c>
      <c r="E426" s="111">
        <v>14.88423503832159</v>
      </c>
      <c r="F426" s="112">
        <f>(AW426-BT426)/BT426</f>
        <v>2.1621620659999997E-2</v>
      </c>
      <c r="G426" s="113">
        <v>91</v>
      </c>
      <c r="H426" s="114">
        <v>545.42600000000004</v>
      </c>
      <c r="I426" s="114">
        <f>IF(AH426="NOK",AG426, IF(AH426="EUR", _xlfn.XLOOKUP(C426,'Exchange rates'!$A$3:$A$16,'Exchange rates'!$B$3:$B$16)*AG426,IF(AH426="SEK", _xlfn.XLOOKUP(C426,'Exchange rates'!$A$3:$A$16,'Exchange rates'!$C$3:$C$16)*Dataset!AG426,_xlfn.XLOOKUP(Dataset!C426,'Exchange rates'!$A$3:$A$16,'Exchange rates'!$D$3:$D$16)*Dataset!AG426)))</f>
        <v>28.077248999999998</v>
      </c>
      <c r="J426" s="115">
        <f t="shared" si="13"/>
        <v>2.4921620659999998E-2</v>
      </c>
      <c r="K426" s="112">
        <f>IF(AU426="NORWAY",_xlfn.XLOOKUP(B426,'Oslo OBX Historical Data'!$A$2:$A$3477,'Oslo OBX Historical Data'!$G$2:$G$3477),IF(AU426="FINLAND",_xlfn.XLOOKUP(B426,'OMX Helsinki Historical Data'!$A$2:$A$3479,'OMX Helsinki Historical Data'!$G$2:$G$3479),IF(AU426="DENMARK",_xlfn.XLOOKUP(B426,'OMX Copenhagen All shares Histo'!$A$2:$A$3461,'OMX Copenhagen All shares Histo'!$G$2:$G$3461),_xlfn.XLOOKUP(Dataset!B426,'OMX Stockholm Historical Data'!$A$2:$A$3477,'OMX Stockholm Historical Data'!$G$2:$G$3477))))</f>
        <v>-3.3E-3</v>
      </c>
      <c r="L426" s="116">
        <v>1</v>
      </c>
      <c r="M426" s="116">
        <f>IF($AI426=M$1,1,0)</f>
        <v>0</v>
      </c>
      <c r="N426" s="116">
        <f>IF($AI426=N$1,1,0)</f>
        <v>0</v>
      </c>
      <c r="O426" s="116">
        <f>IF($AI426=O$1,1,0)</f>
        <v>0</v>
      </c>
      <c r="P426" s="116">
        <f>IF($AI426=P$1,1,0)</f>
        <v>0</v>
      </c>
      <c r="Q426" s="116">
        <f>IF($AI426=Q$1,1,0)</f>
        <v>1</v>
      </c>
      <c r="R426" s="116">
        <f>IF($AI426=R$1,1,0)</f>
        <v>0</v>
      </c>
      <c r="S426" s="116">
        <f>IF($AI426=S$1,1,0)</f>
        <v>0</v>
      </c>
      <c r="T426" s="39">
        <f>IF($AI426=T$1,1,0)</f>
        <v>0</v>
      </c>
      <c r="AG426" s="2">
        <v>29</v>
      </c>
      <c r="AH426" t="str">
        <f>IF(AU426="NORWAY","NOK",IF(AU426="FINLAND","EUR",IF(AU426="SWEDEN","SEK","DKK")))</f>
        <v>SEK</v>
      </c>
      <c r="AI426" t="s">
        <v>32</v>
      </c>
      <c r="AN426" t="str">
        <f>IF(D426&gt;=0,"1","0")</f>
        <v>0</v>
      </c>
      <c r="AO426" s="5">
        <f>IF(AX426&lt;&gt;"",G426/H426,"")</f>
        <v>0.1668420647347211</v>
      </c>
      <c r="AP426">
        <f>A426-1</f>
        <v>133</v>
      </c>
      <c r="AS426">
        <f>_xlfn.XLOOKUP(C426,'Company age'!$A$2:$A$15,'Company age'!$B$2:$B$15)</f>
        <v>12</v>
      </c>
      <c r="AU426" t="s">
        <v>80</v>
      </c>
      <c r="AW426" s="3">
        <f>BT426*(1+BV426)</f>
        <v>29.62702699914</v>
      </c>
      <c r="AX426">
        <v>91</v>
      </c>
      <c r="BH426" s="4">
        <v>5.4054055209999996</v>
      </c>
      <c r="BI426" s="4">
        <v>2.162162066</v>
      </c>
      <c r="BJ426" s="4">
        <v>-0.5405405164</v>
      </c>
      <c r="BL426" t="s">
        <v>819</v>
      </c>
      <c r="BM426" t="s">
        <v>820</v>
      </c>
      <c r="BN426" t="s">
        <v>80</v>
      </c>
      <c r="BO426" t="s">
        <v>32</v>
      </c>
      <c r="BP426" t="s">
        <v>25</v>
      </c>
      <c r="BQ426" t="s">
        <v>821</v>
      </c>
      <c r="BR426" t="s">
        <v>27</v>
      </c>
      <c r="BS426" s="2">
        <v>545.42600000000004</v>
      </c>
      <c r="BT426" s="2">
        <v>29</v>
      </c>
      <c r="BU426" s="5">
        <f t="shared" si="12"/>
        <v>5.4054055209999993E-2</v>
      </c>
      <c r="BV426" s="5">
        <f t="shared" si="12"/>
        <v>2.162162066E-2</v>
      </c>
      <c r="BW426" s="5">
        <f t="shared" si="12"/>
        <v>-5.4054051639999996E-3</v>
      </c>
      <c r="BX426" s="2">
        <v>38.4</v>
      </c>
      <c r="BY426" s="2">
        <v>51.206897740000002</v>
      </c>
      <c r="BZ426" s="2">
        <v>38.15</v>
      </c>
      <c r="CA426" s="2">
        <v>48.296599999999998</v>
      </c>
    </row>
    <row r="427" spans="1:79" x14ac:dyDescent="0.15">
      <c r="A427" s="107">
        <v>134</v>
      </c>
      <c r="B427" s="108">
        <v>42907</v>
      </c>
      <c r="C427" s="109">
        <v>2017</v>
      </c>
      <c r="D427" s="110">
        <f>_xlfn.XLOOKUP(AP427,'Sentiment index'!$E$2:$E$169,'Sentiment index'!$A$2:$A$169)</f>
        <v>-0.42401640000000002</v>
      </c>
      <c r="E427" s="111">
        <v>11.218263975985941</v>
      </c>
      <c r="F427" s="112">
        <f>(AW427-BT427)/BT427</f>
        <v>1.4733332820000002</v>
      </c>
      <c r="G427" s="113">
        <v>73</v>
      </c>
      <c r="H427" s="114">
        <v>111.64</v>
      </c>
      <c r="I427" s="114">
        <f>IF(AH427="NOK",AG427, IF(AH427="EUR", _xlfn.XLOOKUP(C427,'Exchange rates'!$A$3:$A$16,'Exchange rates'!$B$3:$B$16)*AG427,IF(AH427="SEK", _xlfn.XLOOKUP(C427,'Exchange rates'!$A$3:$A$16,'Exchange rates'!$C$3:$C$16)*Dataset!AG427,_xlfn.XLOOKUP(Dataset!C427,'Exchange rates'!$A$3:$A$16,'Exchange rates'!$D$3:$D$16)*Dataset!AG427)))</f>
        <v>18.8795295</v>
      </c>
      <c r="J427" s="115">
        <f t="shared" si="13"/>
        <v>1.4766332820000003</v>
      </c>
      <c r="K427" s="112">
        <f>IF(AU427="NORWAY",_xlfn.XLOOKUP(B427,'Oslo OBX Historical Data'!$A$2:$A$3477,'Oslo OBX Historical Data'!$G$2:$G$3477),IF(AU427="FINLAND",_xlfn.XLOOKUP(B427,'OMX Helsinki Historical Data'!$A$2:$A$3479,'OMX Helsinki Historical Data'!$G$2:$G$3479),IF(AU427="DENMARK",_xlfn.XLOOKUP(B427,'OMX Copenhagen All shares Histo'!$A$2:$A$3461,'OMX Copenhagen All shares Histo'!$G$2:$G$3461),_xlfn.XLOOKUP(Dataset!B427,'OMX Stockholm Historical Data'!$A$2:$A$3477,'OMX Stockholm Historical Data'!$G$2:$G$3477))))</f>
        <v>-3.3E-3</v>
      </c>
      <c r="L427" s="116">
        <v>1</v>
      </c>
      <c r="M427" s="116">
        <f>IF($AI427=M$1,1,0)</f>
        <v>0</v>
      </c>
      <c r="N427" s="116">
        <f>IF($AI427=N$1,1,0)</f>
        <v>0</v>
      </c>
      <c r="O427" s="116">
        <f>IF($AI427=O$1,1,0)</f>
        <v>0</v>
      </c>
      <c r="P427" s="116">
        <f>IF($AI427=P$1,1,0)</f>
        <v>0</v>
      </c>
      <c r="Q427" s="116">
        <f>IF($AI427=Q$1,1,0)</f>
        <v>1</v>
      </c>
      <c r="R427" s="116">
        <f>IF($AI427=R$1,1,0)</f>
        <v>0</v>
      </c>
      <c r="S427" s="116">
        <f>IF($AI427=S$1,1,0)</f>
        <v>0</v>
      </c>
      <c r="T427" s="39">
        <f>IF($AI427=T$1,1,0)</f>
        <v>0</v>
      </c>
      <c r="AG427" s="2">
        <v>19.5</v>
      </c>
      <c r="AH427" t="str">
        <f>IF(AU427="NORWAY","NOK",IF(AU427="FINLAND","EUR",IF(AU427="SWEDEN","SEK","DKK")))</f>
        <v>SEK</v>
      </c>
      <c r="AI427" t="s">
        <v>32</v>
      </c>
      <c r="AN427" t="str">
        <f>IF(D427&gt;=0,"1","0")</f>
        <v>0</v>
      </c>
      <c r="AO427" s="5">
        <f>IF(AX427&lt;&gt;"",G427/H427,"")</f>
        <v>0.65388749552131853</v>
      </c>
      <c r="AP427">
        <f>A427-1</f>
        <v>133</v>
      </c>
      <c r="AS427">
        <f>_xlfn.XLOOKUP(C427,'Company age'!$A$2:$A$15,'Company age'!$B$2:$B$15)</f>
        <v>12</v>
      </c>
      <c r="AU427" t="s">
        <v>80</v>
      </c>
      <c r="AW427" s="3">
        <f>BT427*(1+BV427)</f>
        <v>48.229998999000003</v>
      </c>
      <c r="AX427">
        <v>73</v>
      </c>
      <c r="BH427" s="4">
        <v>116.66666410000001</v>
      </c>
      <c r="BI427" s="4">
        <v>147.33332820000001</v>
      </c>
      <c r="BJ427" s="4">
        <v>130.66667179999999</v>
      </c>
      <c r="BL427" t="s">
        <v>1283</v>
      </c>
      <c r="BM427" t="s">
        <v>1284</v>
      </c>
      <c r="BN427" t="s">
        <v>80</v>
      </c>
      <c r="BO427" t="s">
        <v>32</v>
      </c>
      <c r="BP427" t="s">
        <v>25</v>
      </c>
      <c r="BQ427" t="s">
        <v>82</v>
      </c>
      <c r="BR427" t="s">
        <v>27</v>
      </c>
      <c r="BS427" s="2">
        <v>111.64</v>
      </c>
      <c r="BT427" s="2">
        <v>19.5</v>
      </c>
      <c r="BU427" s="5">
        <f t="shared" si="12"/>
        <v>1.1666666409999999</v>
      </c>
      <c r="BV427" s="5">
        <f t="shared" si="12"/>
        <v>1.473333282</v>
      </c>
      <c r="BW427" s="5">
        <f t="shared" si="12"/>
        <v>1.3066667179999998</v>
      </c>
      <c r="BX427" s="2">
        <v>76</v>
      </c>
      <c r="BY427" s="2">
        <v>1700</v>
      </c>
      <c r="BZ427" s="2">
        <v>77.8</v>
      </c>
      <c r="CA427" s="2">
        <v>17.077500000000001</v>
      </c>
    </row>
    <row r="428" spans="1:79" x14ac:dyDescent="0.15">
      <c r="A428" s="107">
        <v>134</v>
      </c>
      <c r="B428" s="108">
        <v>42909</v>
      </c>
      <c r="C428" s="109">
        <v>2017</v>
      </c>
      <c r="D428" s="110">
        <f>_xlfn.XLOOKUP(AP428,'Sentiment index'!$E$2:$E$169,'Sentiment index'!$A$2:$A$169)</f>
        <v>-0.42401640000000002</v>
      </c>
      <c r="E428" s="111">
        <v>11.519617523456979</v>
      </c>
      <c r="F428" s="112">
        <f>(AW428-BT428)/BT428</f>
        <v>2.5316426749999899E-2</v>
      </c>
      <c r="G428" s="113">
        <v>1109.5458976851951</v>
      </c>
      <c r="H428" s="114">
        <v>36.940800000000003</v>
      </c>
      <c r="I428" s="114">
        <f>IF(AH428="NOK",AG428, IF(AH428="EUR", _xlfn.XLOOKUP(C428,'Exchange rates'!$A$3:$A$16,'Exchange rates'!$B$3:$B$16)*AG428,IF(AH428="SEK", _xlfn.XLOOKUP(C428,'Exchange rates'!$A$3:$A$16,'Exchange rates'!$C$3:$C$16)*Dataset!AG428,_xlfn.XLOOKUP(Dataset!C428,'Exchange rates'!$A$3:$A$16,'Exchange rates'!$D$3:$D$16)*Dataset!AG428)))</f>
        <v>10.03708</v>
      </c>
      <c r="J428" s="115">
        <f t="shared" si="13"/>
        <v>2.6116426749999897E-2</v>
      </c>
      <c r="K428" s="112">
        <f>IF(AU428="NORWAY",_xlfn.XLOOKUP(B428,'Oslo OBX Historical Data'!$A$2:$A$3477,'Oslo OBX Historical Data'!$G$2:$G$3477),IF(AU428="FINLAND",_xlfn.XLOOKUP(B428,'OMX Helsinki Historical Data'!$A$2:$A$3479,'OMX Helsinki Historical Data'!$G$2:$G$3479),IF(AU428="DENMARK",_xlfn.XLOOKUP(B428,'OMX Copenhagen All shares Histo'!$A$2:$A$3461,'OMX Copenhagen All shares Histo'!$G$2:$G$3461),_xlfn.XLOOKUP(Dataset!B428,'OMX Stockholm Historical Data'!$A$2:$A$3477,'OMX Stockholm Historical Data'!$G$2:$G$3477))))</f>
        <v>-8.0000000000000004E-4</v>
      </c>
      <c r="L428" s="116">
        <v>1</v>
      </c>
      <c r="M428" s="116">
        <f>IF($AI428=M$1,1,0)</f>
        <v>0</v>
      </c>
      <c r="N428" s="116">
        <f>IF($AI428=N$1,1,0)</f>
        <v>0</v>
      </c>
      <c r="O428" s="116">
        <f>IF($AI428=O$1,1,0)</f>
        <v>0</v>
      </c>
      <c r="P428" s="116">
        <f>IF($AI428=P$1,1,0)</f>
        <v>0</v>
      </c>
      <c r="Q428" s="116">
        <f>IF($AI428=Q$1,1,0)</f>
        <v>0</v>
      </c>
      <c r="R428" s="116">
        <f>IF($AI428=R$1,1,0)</f>
        <v>0</v>
      </c>
      <c r="S428" s="116">
        <f>IF($AI428=S$1,1,0)</f>
        <v>1</v>
      </c>
      <c r="T428" s="39">
        <f>IF($AI428=T$1,1,0)</f>
        <v>0</v>
      </c>
      <c r="AG428" s="2">
        <v>8</v>
      </c>
      <c r="AH428" t="str">
        <f>IF(AU428="NORWAY","NOK",IF(AU428="FINLAND","EUR",IF(AU428="SWEDEN","SEK","DKK")))</f>
        <v>DKK</v>
      </c>
      <c r="AI428" t="s">
        <v>81</v>
      </c>
      <c r="AN428" t="str">
        <f>IF(D428&gt;=0,"1","0")</f>
        <v>0</v>
      </c>
      <c r="AO428" s="5" t="str">
        <f>IF(AX428&lt;&gt;"",G428/H428,"")</f>
        <v/>
      </c>
      <c r="AP428">
        <f>A428-1</f>
        <v>133</v>
      </c>
      <c r="AS428">
        <f>_xlfn.XLOOKUP(C428,'Company age'!$A$2:$A$15,'Company age'!$B$2:$B$15)</f>
        <v>12</v>
      </c>
      <c r="AU428" t="s">
        <v>23</v>
      </c>
      <c r="AW428" s="3">
        <f>BT428*(1+BV428)</f>
        <v>8.2025314139999992</v>
      </c>
      <c r="BH428" s="4">
        <v>7.5949339870000001</v>
      </c>
      <c r="BI428" s="4">
        <v>2.5316426750000001</v>
      </c>
      <c r="BJ428" s="4">
        <v>6.9620223049999996</v>
      </c>
      <c r="BL428" t="s">
        <v>1579</v>
      </c>
      <c r="BM428" t="s">
        <v>1580</v>
      </c>
      <c r="BN428" t="s">
        <v>23</v>
      </c>
      <c r="BO428" t="s">
        <v>81</v>
      </c>
      <c r="BP428" t="s">
        <v>25</v>
      </c>
      <c r="BQ428" t="s">
        <v>1066</v>
      </c>
      <c r="BR428" t="s">
        <v>27</v>
      </c>
      <c r="BS428" s="2">
        <v>36.940800000000003</v>
      </c>
      <c r="BT428" s="2">
        <v>8</v>
      </c>
      <c r="BU428" s="5">
        <f t="shared" si="12"/>
        <v>7.5949339870000007E-2</v>
      </c>
      <c r="BV428" s="5">
        <f t="shared" si="12"/>
        <v>2.5316426749999999E-2</v>
      </c>
      <c r="BW428" s="5">
        <f t="shared" si="12"/>
        <v>6.9620223049999999E-2</v>
      </c>
      <c r="BX428" s="2">
        <v>8.2600000000000007E-2</v>
      </c>
      <c r="BY428" s="2">
        <v>-97.517036439999998</v>
      </c>
      <c r="BZ428" s="2">
        <v>0.08</v>
      </c>
      <c r="CA428" s="2">
        <v>9.1829000000000001</v>
      </c>
    </row>
    <row r="429" spans="1:79" x14ac:dyDescent="0.15">
      <c r="A429" s="107">
        <v>135</v>
      </c>
      <c r="B429" s="108">
        <v>42920</v>
      </c>
      <c r="C429" s="109">
        <v>2017</v>
      </c>
      <c r="D429" s="110">
        <f>_xlfn.XLOOKUP(AP429,'Sentiment index'!$E$2:$E$169,'Sentiment index'!$A$2:$A$169)</f>
        <v>-0.40610950000000001</v>
      </c>
      <c r="E429" s="111">
        <v>13.952079659871092</v>
      </c>
      <c r="F429" s="112">
        <f>(AW429-BT429)/BT429</f>
        <v>-4.5454546810000367E-3</v>
      </c>
      <c r="G429" s="113">
        <v>40</v>
      </c>
      <c r="H429" s="114">
        <v>39.354100000000003</v>
      </c>
      <c r="I429" s="114">
        <f>IF(AH429="NOK",AG429, IF(AH429="EUR", _xlfn.XLOOKUP(C429,'Exchange rates'!$A$3:$A$16,'Exchange rates'!$B$3:$B$16)*AG429,IF(AH429="SEK", _xlfn.XLOOKUP(C429,'Exchange rates'!$A$3:$A$16,'Exchange rates'!$C$3:$C$16)*Dataset!AG429,_xlfn.XLOOKUP(Dataset!C429,'Exchange rates'!$A$3:$A$16,'Exchange rates'!$D$3:$D$16)*Dataset!AG429)))</f>
        <v>14.038624499999999</v>
      </c>
      <c r="J429" s="115">
        <f t="shared" si="13"/>
        <v>-1.5745454681000037E-2</v>
      </c>
      <c r="K429" s="112">
        <f>IF(AU429="NORWAY",_xlfn.XLOOKUP(B429,'Oslo OBX Historical Data'!$A$2:$A$3477,'Oslo OBX Historical Data'!$G$2:$G$3477),IF(AU429="FINLAND",_xlfn.XLOOKUP(B429,'OMX Helsinki Historical Data'!$A$2:$A$3479,'OMX Helsinki Historical Data'!$G$2:$G$3479),IF(AU429="DENMARK",_xlfn.XLOOKUP(B429,'OMX Copenhagen All shares Histo'!$A$2:$A$3461,'OMX Copenhagen All shares Histo'!$G$2:$G$3461),_xlfn.XLOOKUP(Dataset!B429,'OMX Stockholm Historical Data'!$A$2:$A$3477,'OMX Stockholm Historical Data'!$G$2:$G$3477))))</f>
        <v>1.12E-2</v>
      </c>
      <c r="L429" s="116">
        <v>1</v>
      </c>
      <c r="M429" s="116">
        <f>IF($AI429=M$1,1,0)</f>
        <v>0</v>
      </c>
      <c r="N429" s="116">
        <f>IF($AI429=N$1,1,0)</f>
        <v>1</v>
      </c>
      <c r="O429" s="116">
        <f>IF($AI429=O$1,1,0)</f>
        <v>0</v>
      </c>
      <c r="P429" s="116">
        <f>IF($AI429=P$1,1,0)</f>
        <v>0</v>
      </c>
      <c r="Q429" s="116">
        <f>IF($AI429=Q$1,1,0)</f>
        <v>0</v>
      </c>
      <c r="R429" s="116">
        <f>IF($AI429=R$1,1,0)</f>
        <v>0</v>
      </c>
      <c r="S429" s="116">
        <f>IF($AI429=S$1,1,0)</f>
        <v>0</v>
      </c>
      <c r="T429" s="39">
        <f>IF($AI429=T$1,1,0)</f>
        <v>0</v>
      </c>
      <c r="AG429" s="2">
        <v>14.5</v>
      </c>
      <c r="AH429" t="str">
        <f>IF(AU429="NORWAY","NOK",IF(AU429="FINLAND","EUR",IF(AU429="SWEDEN","SEK","DKK")))</f>
        <v>SEK</v>
      </c>
      <c r="AI429" t="s">
        <v>96</v>
      </c>
      <c r="AN429" t="str">
        <f>IF(D429&gt;=0,"1","0")</f>
        <v>0</v>
      </c>
      <c r="AO429" s="5">
        <f>IF(AX429&lt;&gt;"",G429/H429,"")</f>
        <v>1.0164125211858483</v>
      </c>
      <c r="AP429">
        <f>A429-1</f>
        <v>134</v>
      </c>
      <c r="AS429">
        <f>_xlfn.XLOOKUP(C429,'Company age'!$A$2:$A$15,'Company age'!$B$2:$B$15)</f>
        <v>12</v>
      </c>
      <c r="AU429" t="s">
        <v>80</v>
      </c>
      <c r="AW429" s="3">
        <f>BT429*(1+BV429)</f>
        <v>14.434090907125499</v>
      </c>
      <c r="AX429">
        <v>40</v>
      </c>
      <c r="BH429" s="4">
        <v>4.0909090040000002</v>
      </c>
      <c r="BI429" s="4">
        <v>-0.45454546810000002</v>
      </c>
      <c r="BJ429" s="4">
        <v>-11.36363602</v>
      </c>
      <c r="BL429" t="s">
        <v>1565</v>
      </c>
      <c r="BM429" t="s">
        <v>1566</v>
      </c>
      <c r="BN429" t="s">
        <v>80</v>
      </c>
      <c r="BO429" t="s">
        <v>96</v>
      </c>
      <c r="BP429" t="s">
        <v>25</v>
      </c>
      <c r="BQ429" t="s">
        <v>700</v>
      </c>
      <c r="BR429" t="s">
        <v>27</v>
      </c>
      <c r="BS429" s="2">
        <v>39.354100000000003</v>
      </c>
      <c r="BT429" s="2">
        <v>14.5</v>
      </c>
      <c r="BU429" s="5">
        <f t="shared" si="12"/>
        <v>4.0909090040000005E-2</v>
      </c>
      <c r="BV429" s="5">
        <f t="shared" si="12"/>
        <v>-4.5454546810000003E-3</v>
      </c>
      <c r="BW429" s="5">
        <f t="shared" si="12"/>
        <v>-0.11363636019999999</v>
      </c>
      <c r="BX429" s="2">
        <v>2.2250000000000001</v>
      </c>
      <c r="BY429" s="2">
        <v>-69.594589229999997</v>
      </c>
      <c r="BZ429" s="2">
        <v>2.165</v>
      </c>
      <c r="CA429" s="2">
        <v>19.768000000000001</v>
      </c>
    </row>
    <row r="430" spans="1:79" x14ac:dyDescent="0.15">
      <c r="A430" s="107">
        <v>135</v>
      </c>
      <c r="B430" s="108">
        <v>42922</v>
      </c>
      <c r="C430" s="109">
        <v>2017</v>
      </c>
      <c r="D430" s="110">
        <f>_xlfn.XLOOKUP(AP430,'Sentiment index'!$E$2:$E$169,'Sentiment index'!$A$2:$A$169)</f>
        <v>-0.40610950000000001</v>
      </c>
      <c r="E430" s="111">
        <v>13.253876529364041</v>
      </c>
      <c r="F430" s="112">
        <f>(AW430-BT430)/BT430</f>
        <v>7.0454545020000051E-2</v>
      </c>
      <c r="G430" s="113">
        <v>1</v>
      </c>
      <c r="H430" s="114">
        <v>74.152699999999996</v>
      </c>
      <c r="I430" s="114">
        <f>IF(AH430="NOK",AG430, IF(AH430="EUR", _xlfn.XLOOKUP(C430,'Exchange rates'!$A$3:$A$16,'Exchange rates'!$B$3:$B$16)*AG430,IF(AH430="SEK", _xlfn.XLOOKUP(C430,'Exchange rates'!$A$3:$A$16,'Exchange rates'!$C$3:$C$16)*Dataset!AG430,_xlfn.XLOOKUP(Dataset!C430,'Exchange rates'!$A$3:$A$16,'Exchange rates'!$D$3:$D$16)*Dataset!AG430)))</f>
        <v>22.558617299999998</v>
      </c>
      <c r="J430" s="115">
        <f t="shared" si="13"/>
        <v>6.6854545020000045E-2</v>
      </c>
      <c r="K430" s="112">
        <f>IF(AU430="NORWAY",_xlfn.XLOOKUP(B430,'Oslo OBX Historical Data'!$A$2:$A$3477,'Oslo OBX Historical Data'!$G$2:$G$3477),IF(AU430="FINLAND",_xlfn.XLOOKUP(B430,'OMX Helsinki Historical Data'!$A$2:$A$3479,'OMX Helsinki Historical Data'!$G$2:$G$3479),IF(AU430="DENMARK",_xlfn.XLOOKUP(B430,'OMX Copenhagen All shares Histo'!$A$2:$A$3461,'OMX Copenhagen All shares Histo'!$G$2:$G$3461),_xlfn.XLOOKUP(Dataset!B430,'OMX Stockholm Historical Data'!$A$2:$A$3477,'OMX Stockholm Historical Data'!$G$2:$G$3477))))</f>
        <v>3.5999999999999999E-3</v>
      </c>
      <c r="L430" s="116">
        <v>1</v>
      </c>
      <c r="M430" s="116">
        <f>IF($AI430=M$1,1,0)</f>
        <v>0</v>
      </c>
      <c r="N430" s="116">
        <f>IF($AI430=N$1,1,0)</f>
        <v>0</v>
      </c>
      <c r="O430" s="116">
        <f>IF($AI430=O$1,1,0)</f>
        <v>0</v>
      </c>
      <c r="P430" s="116">
        <f>IF($AI430=P$1,1,0)</f>
        <v>0</v>
      </c>
      <c r="Q430" s="116">
        <f>IF($AI430=Q$1,1,0)</f>
        <v>1</v>
      </c>
      <c r="R430" s="116">
        <f>IF($AI430=R$1,1,0)</f>
        <v>0</v>
      </c>
      <c r="S430" s="116">
        <f>IF($AI430=S$1,1,0)</f>
        <v>0</v>
      </c>
      <c r="T430" s="39">
        <f>IF($AI430=T$1,1,0)</f>
        <v>0</v>
      </c>
      <c r="AG430" s="2">
        <v>23.3</v>
      </c>
      <c r="AH430" t="str">
        <f>IF(AU430="NORWAY","NOK",IF(AU430="FINLAND","EUR",IF(AU430="SWEDEN","SEK","DKK")))</f>
        <v>SEK</v>
      </c>
      <c r="AI430" t="s">
        <v>32</v>
      </c>
      <c r="AN430" t="str">
        <f>IF(D430&gt;=0,"1","0")</f>
        <v>0</v>
      </c>
      <c r="AO430" s="5">
        <f>IF(AX430&lt;&gt;"",G430/H430,"")</f>
        <v>1.3485685618999713E-2</v>
      </c>
      <c r="AP430">
        <f>A430-1</f>
        <v>134</v>
      </c>
      <c r="AS430">
        <f>_xlfn.XLOOKUP(C430,'Company age'!$A$2:$A$15,'Company age'!$B$2:$B$15)</f>
        <v>12</v>
      </c>
      <c r="AU430" t="s">
        <v>80</v>
      </c>
      <c r="AW430" s="3">
        <f>BT430*(1+BV430)</f>
        <v>24.941590898966002</v>
      </c>
      <c r="AX430">
        <v>1</v>
      </c>
      <c r="BH430" s="4">
        <v>11.36363602</v>
      </c>
      <c r="BI430" s="4">
        <v>7.0454545020000001</v>
      </c>
      <c r="BJ430" s="4">
        <v>7.5</v>
      </c>
      <c r="BL430" t="s">
        <v>1395</v>
      </c>
      <c r="BM430" t="s">
        <v>1396</v>
      </c>
      <c r="BN430" t="s">
        <v>80</v>
      </c>
      <c r="BO430" t="s">
        <v>32</v>
      </c>
      <c r="BP430" t="s">
        <v>25</v>
      </c>
      <c r="BQ430" t="s">
        <v>1175</v>
      </c>
      <c r="BR430" t="s">
        <v>27</v>
      </c>
      <c r="BS430" s="2">
        <v>74.152699999999996</v>
      </c>
      <c r="BT430" s="2">
        <v>23.3</v>
      </c>
      <c r="BU430" s="5">
        <f t="shared" si="12"/>
        <v>0.11363636019999999</v>
      </c>
      <c r="BV430" s="5">
        <f t="shared" si="12"/>
        <v>7.0454545019999995E-2</v>
      </c>
      <c r="BW430" s="5">
        <f t="shared" si="12"/>
        <v>7.4999999999999997E-2</v>
      </c>
      <c r="BX430" s="2">
        <v>1.548</v>
      </c>
      <c r="BY430" s="2">
        <v>-90.856964110000007</v>
      </c>
      <c r="BZ430" s="2">
        <v>1.5920000000000001</v>
      </c>
      <c r="CA430" s="2">
        <v>20.234999999999999</v>
      </c>
    </row>
    <row r="431" spans="1:79" x14ac:dyDescent="0.15">
      <c r="A431" s="107">
        <v>135</v>
      </c>
      <c r="B431" s="108">
        <v>42929</v>
      </c>
      <c r="C431" s="109">
        <v>2017</v>
      </c>
      <c r="D431" s="110">
        <f>_xlfn.XLOOKUP(AP431,'Sentiment index'!$E$2:$E$169,'Sentiment index'!$A$2:$A$169)</f>
        <v>-0.40610950000000001</v>
      </c>
      <c r="E431" s="111">
        <v>12.32469525730564</v>
      </c>
      <c r="F431" s="112">
        <f>(AW431-BT431)/BT431</f>
        <v>0</v>
      </c>
      <c r="G431" s="113">
        <v>1571.6163882679357</v>
      </c>
      <c r="H431" s="114">
        <v>17.497900000000001</v>
      </c>
      <c r="I431" s="114">
        <f>IF(AH431="NOK",AG431, IF(AH431="EUR", _xlfn.XLOOKUP(C431,'Exchange rates'!$A$3:$A$16,'Exchange rates'!$B$3:$B$16)*AG431,IF(AH431="SEK", _xlfn.XLOOKUP(C431,'Exchange rates'!$A$3:$A$16,'Exchange rates'!$C$3:$C$16)*Dataset!AG431,_xlfn.XLOOKUP(Dataset!C431,'Exchange rates'!$A$3:$A$16,'Exchange rates'!$D$3:$D$16)*Dataset!AG431)))</f>
        <v>4.8409049999999993</v>
      </c>
      <c r="J431" s="115">
        <f t="shared" si="13"/>
        <v>-1.67E-2</v>
      </c>
      <c r="K431" s="112">
        <f>IF(AU431="NORWAY",_xlfn.XLOOKUP(B431,'Oslo OBX Historical Data'!$A$2:$A$3477,'Oslo OBX Historical Data'!$G$2:$G$3477),IF(AU431="FINLAND",_xlfn.XLOOKUP(B431,'OMX Helsinki Historical Data'!$A$2:$A$3479,'OMX Helsinki Historical Data'!$G$2:$G$3479),IF(AU431="DENMARK",_xlfn.XLOOKUP(B431,'OMX Copenhagen All shares Histo'!$A$2:$A$3461,'OMX Copenhagen All shares Histo'!$G$2:$G$3461),_xlfn.XLOOKUP(Dataset!B431,'OMX Stockholm Historical Data'!$A$2:$A$3477,'OMX Stockholm Historical Data'!$G$2:$G$3477))))</f>
        <v>1.67E-2</v>
      </c>
      <c r="L431" s="116">
        <v>1</v>
      </c>
      <c r="M431" s="116">
        <f>IF($AI431=M$1,1,0)</f>
        <v>0</v>
      </c>
      <c r="N431" s="116">
        <f>IF($AI431=N$1,1,0)</f>
        <v>0</v>
      </c>
      <c r="O431" s="116">
        <f>IF($AI431=O$1,1,0)</f>
        <v>0</v>
      </c>
      <c r="P431" s="116">
        <f>IF($AI431=P$1,1,0)</f>
        <v>0</v>
      </c>
      <c r="Q431" s="116">
        <f>IF($AI431=Q$1,1,0)</f>
        <v>1</v>
      </c>
      <c r="R431" s="116">
        <f>IF($AI431=R$1,1,0)</f>
        <v>0</v>
      </c>
      <c r="S431" s="116">
        <f>IF($AI431=S$1,1,0)</f>
        <v>0</v>
      </c>
      <c r="T431" s="39">
        <f>IF($AI431=T$1,1,0)</f>
        <v>0</v>
      </c>
      <c r="AG431" s="2">
        <v>5</v>
      </c>
      <c r="AH431" t="str">
        <f>IF(AU431="NORWAY","NOK",IF(AU431="FINLAND","EUR",IF(AU431="SWEDEN","SEK","DKK")))</f>
        <v>SEK</v>
      </c>
      <c r="AI431" t="s">
        <v>32</v>
      </c>
      <c r="AN431" t="str">
        <f>IF(D431&gt;=0,"1","0")</f>
        <v>0</v>
      </c>
      <c r="AO431" s="5" t="str">
        <f>IF(AX431&lt;&gt;"",G431/H431,"")</f>
        <v/>
      </c>
      <c r="AP431">
        <f>A431-1</f>
        <v>134</v>
      </c>
      <c r="AS431">
        <f>_xlfn.XLOOKUP(C431,'Company age'!$A$2:$A$15,'Company age'!$B$2:$B$15)</f>
        <v>12</v>
      </c>
      <c r="AU431" t="s">
        <v>80</v>
      </c>
      <c r="AW431" s="3">
        <f>BT431*(1+BV431)</f>
        <v>5</v>
      </c>
      <c r="BH431" s="4">
        <v>1</v>
      </c>
      <c r="BI431" s="4">
        <v>0</v>
      </c>
      <c r="BJ431" s="4">
        <v>-8</v>
      </c>
      <c r="BL431" t="s">
        <v>1815</v>
      </c>
      <c r="BM431" t="s">
        <v>1816</v>
      </c>
      <c r="BN431" t="s">
        <v>80</v>
      </c>
      <c r="BO431" t="s">
        <v>32</v>
      </c>
      <c r="BP431" t="s">
        <v>25</v>
      </c>
      <c r="BQ431" t="s">
        <v>1066</v>
      </c>
      <c r="BR431" t="s">
        <v>27</v>
      </c>
      <c r="BS431" s="2">
        <v>17.497900000000001</v>
      </c>
      <c r="BT431" s="2">
        <v>5</v>
      </c>
      <c r="BU431" s="5">
        <f t="shared" si="12"/>
        <v>0.01</v>
      </c>
      <c r="BV431" s="5">
        <f t="shared" si="12"/>
        <v>0</v>
      </c>
      <c r="BW431" s="5">
        <f t="shared" si="12"/>
        <v>-0.08</v>
      </c>
      <c r="BX431" s="2">
        <v>7.5</v>
      </c>
      <c r="BY431" s="2">
        <v>86.657012940000001</v>
      </c>
      <c r="BZ431" s="2">
        <v>7.48</v>
      </c>
      <c r="CA431" s="2">
        <v>8.5053999999999998</v>
      </c>
    </row>
    <row r="432" spans="1:79" x14ac:dyDescent="0.15">
      <c r="A432" s="107">
        <v>135</v>
      </c>
      <c r="B432" s="108">
        <v>42929</v>
      </c>
      <c r="C432" s="109">
        <v>2017</v>
      </c>
      <c r="D432" s="110">
        <f>_xlfn.XLOOKUP(AP432,'Sentiment index'!$E$2:$E$169,'Sentiment index'!$A$2:$A$169)</f>
        <v>-0.40610950000000001</v>
      </c>
      <c r="E432" s="111">
        <v>10.763719738736253</v>
      </c>
      <c r="F432" s="112">
        <f>(AW432-BT432)/BT432</f>
        <v>-2.3622033599999998E-2</v>
      </c>
      <c r="G432" s="113">
        <v>5</v>
      </c>
      <c r="H432" s="114">
        <v>13.414400000000001</v>
      </c>
      <c r="I432" s="114">
        <f>IF(AH432="NOK",AG432, IF(AH432="EUR", _xlfn.XLOOKUP(C432,'Exchange rates'!$A$3:$A$16,'Exchange rates'!$B$3:$B$16)*AG432,IF(AH432="SEK", _xlfn.XLOOKUP(C432,'Exchange rates'!$A$3:$A$16,'Exchange rates'!$C$3:$C$16)*Dataset!AG432,_xlfn.XLOOKUP(Dataset!C432,'Exchange rates'!$A$3:$A$16,'Exchange rates'!$D$3:$D$16)*Dataset!AG432)))</f>
        <v>5.2281773999999999</v>
      </c>
      <c r="J432" s="115">
        <f t="shared" si="13"/>
        <v>-4.0322033600000001E-2</v>
      </c>
      <c r="K432" s="112">
        <f>IF(AU432="NORWAY",_xlfn.XLOOKUP(B432,'Oslo OBX Historical Data'!$A$2:$A$3477,'Oslo OBX Historical Data'!$G$2:$G$3477),IF(AU432="FINLAND",_xlfn.XLOOKUP(B432,'OMX Helsinki Historical Data'!$A$2:$A$3479,'OMX Helsinki Historical Data'!$G$2:$G$3479),IF(AU432="DENMARK",_xlfn.XLOOKUP(B432,'OMX Copenhagen All shares Histo'!$A$2:$A$3461,'OMX Copenhagen All shares Histo'!$G$2:$G$3461),_xlfn.XLOOKUP(Dataset!B432,'OMX Stockholm Historical Data'!$A$2:$A$3477,'OMX Stockholm Historical Data'!$G$2:$G$3477))))</f>
        <v>1.67E-2</v>
      </c>
      <c r="L432" s="116">
        <v>1</v>
      </c>
      <c r="M432" s="116">
        <f>IF($AI432=M$1,1,0)</f>
        <v>0</v>
      </c>
      <c r="N432" s="116">
        <f>IF($AI432=N$1,1,0)</f>
        <v>0</v>
      </c>
      <c r="O432" s="116">
        <f>IF($AI432=O$1,1,0)</f>
        <v>0</v>
      </c>
      <c r="P432" s="116">
        <f>IF($AI432=P$1,1,0)</f>
        <v>0</v>
      </c>
      <c r="Q432" s="116">
        <f>IF($AI432=Q$1,1,0)</f>
        <v>0</v>
      </c>
      <c r="R432" s="116">
        <f>IF($AI432=R$1,1,0)</f>
        <v>1</v>
      </c>
      <c r="S432" s="116">
        <f>IF($AI432=S$1,1,0)</f>
        <v>0</v>
      </c>
      <c r="T432" s="39">
        <f>IF($AI432=T$1,1,0)</f>
        <v>0</v>
      </c>
      <c r="AG432" s="2">
        <v>5.4</v>
      </c>
      <c r="AH432" t="str">
        <f>IF(AU432="NORWAY","NOK",IF(AU432="FINLAND","EUR",IF(AU432="SWEDEN","SEK","DKK")))</f>
        <v>SEK</v>
      </c>
      <c r="AI432" t="s">
        <v>152</v>
      </c>
      <c r="AN432" t="str">
        <f>IF(D432&gt;=0,"1","0")</f>
        <v>0</v>
      </c>
      <c r="AO432" s="5">
        <f>IF(AX432&lt;&gt;"",G432/H432,"")</f>
        <v>0.37273377862595419</v>
      </c>
      <c r="AP432">
        <f>A432-1</f>
        <v>134</v>
      </c>
      <c r="AS432">
        <f>_xlfn.XLOOKUP(C432,'Company age'!$A$2:$A$15,'Company age'!$B$2:$B$15)</f>
        <v>12</v>
      </c>
      <c r="AU432" t="s">
        <v>80</v>
      </c>
      <c r="AW432" s="3">
        <f>BT432*(1+BV432)</f>
        <v>5.2724410185600004</v>
      </c>
      <c r="AX432">
        <v>5</v>
      </c>
      <c r="BH432" s="4">
        <v>1.574804664</v>
      </c>
      <c r="BI432" s="4">
        <v>-2.3622033600000001</v>
      </c>
      <c r="BJ432" s="4">
        <v>-3.9370064739999999</v>
      </c>
      <c r="BL432" t="s">
        <v>1878</v>
      </c>
      <c r="BM432" t="s">
        <v>1879</v>
      </c>
      <c r="BN432" t="s">
        <v>80</v>
      </c>
      <c r="BO432" t="s">
        <v>152</v>
      </c>
      <c r="BP432" t="s">
        <v>25</v>
      </c>
      <c r="BQ432" t="s">
        <v>1066</v>
      </c>
      <c r="BR432" t="s">
        <v>27</v>
      </c>
      <c r="BS432" s="2">
        <v>13.414400000000001</v>
      </c>
      <c r="BT432" s="2">
        <v>5.4</v>
      </c>
      <c r="BU432" s="5">
        <f t="shared" si="12"/>
        <v>1.5748046639999999E-2</v>
      </c>
      <c r="BV432" s="5">
        <f t="shared" si="12"/>
        <v>-2.3622033600000002E-2</v>
      </c>
      <c r="BW432" s="5">
        <f t="shared" si="12"/>
        <v>-3.9370064740000002E-2</v>
      </c>
      <c r="BX432" s="2">
        <v>1.42</v>
      </c>
      <c r="BY432" s="2">
        <v>-71.393836980000003</v>
      </c>
      <c r="BZ432" s="2">
        <v>1.5</v>
      </c>
      <c r="CA432" s="2">
        <v>12.495699999999999</v>
      </c>
    </row>
    <row r="433" spans="1:79" x14ac:dyDescent="0.15">
      <c r="A433" s="107">
        <v>135</v>
      </c>
      <c r="B433" s="108">
        <v>42930</v>
      </c>
      <c r="C433" s="109">
        <v>2017</v>
      </c>
      <c r="D433" s="110">
        <f>_xlfn.XLOOKUP(AP433,'Sentiment index'!$E$2:$E$169,'Sentiment index'!$A$2:$A$169)</f>
        <v>-0.40610950000000001</v>
      </c>
      <c r="E433" s="111">
        <v>11.950477203959878</v>
      </c>
      <c r="F433" s="112">
        <f>(AW433-BT433)/BT433</f>
        <v>7.9439253810000013E-2</v>
      </c>
      <c r="G433" s="113">
        <v>9</v>
      </c>
      <c r="H433" s="114">
        <v>20.796500000000002</v>
      </c>
      <c r="I433" s="114">
        <f>IF(AH433="NOK",AG433, IF(AH433="EUR", _xlfn.XLOOKUP(C433,'Exchange rates'!$A$3:$A$16,'Exchange rates'!$B$3:$B$16)*AG433,IF(AH433="SEK", _xlfn.XLOOKUP(C433,'Exchange rates'!$A$3:$A$16,'Exchange rates'!$C$3:$C$16)*Dataset!AG433,_xlfn.XLOOKUP(Dataset!C433,'Exchange rates'!$A$3:$A$16,'Exchange rates'!$D$3:$D$16)*Dataset!AG433)))</f>
        <v>9.5352259999999998</v>
      </c>
      <c r="J433" s="115">
        <f t="shared" si="13"/>
        <v>8.1239253810000009E-2</v>
      </c>
      <c r="K433" s="112">
        <f>IF(AU433="NORWAY",_xlfn.XLOOKUP(B433,'Oslo OBX Historical Data'!$A$2:$A$3477,'Oslo OBX Historical Data'!$G$2:$G$3477),IF(AU433="FINLAND",_xlfn.XLOOKUP(B433,'OMX Helsinki Historical Data'!$A$2:$A$3479,'OMX Helsinki Historical Data'!$G$2:$G$3479),IF(AU433="DENMARK",_xlfn.XLOOKUP(B433,'OMX Copenhagen All shares Histo'!$A$2:$A$3461,'OMX Copenhagen All shares Histo'!$G$2:$G$3461),_xlfn.XLOOKUP(Dataset!B433,'OMX Stockholm Historical Data'!$A$2:$A$3477,'OMX Stockholm Historical Data'!$G$2:$G$3477))))</f>
        <v>-1.8E-3</v>
      </c>
      <c r="L433" s="116">
        <v>1</v>
      </c>
      <c r="M433" s="116">
        <f>IF($AI433=M$1,1,0)</f>
        <v>0</v>
      </c>
      <c r="N433" s="116">
        <f>IF($AI433=N$1,1,0)</f>
        <v>1</v>
      </c>
      <c r="O433" s="116">
        <f>IF($AI433=O$1,1,0)</f>
        <v>0</v>
      </c>
      <c r="P433" s="116">
        <f>IF($AI433=P$1,1,0)</f>
        <v>0</v>
      </c>
      <c r="Q433" s="116">
        <f>IF($AI433=Q$1,1,0)</f>
        <v>0</v>
      </c>
      <c r="R433" s="116">
        <f>IF($AI433=R$1,1,0)</f>
        <v>0</v>
      </c>
      <c r="S433" s="116">
        <f>IF($AI433=S$1,1,0)</f>
        <v>0</v>
      </c>
      <c r="T433" s="39">
        <f>IF($AI433=T$1,1,0)</f>
        <v>0</v>
      </c>
      <c r="AG433" s="2">
        <v>7.6</v>
      </c>
      <c r="AH433" t="str">
        <f>IF(AU433="NORWAY","NOK",IF(AU433="FINLAND","EUR",IF(AU433="SWEDEN","SEK","DKK")))</f>
        <v>DKK</v>
      </c>
      <c r="AI433" t="s">
        <v>96</v>
      </c>
      <c r="AN433" t="str">
        <f>IF(D433&gt;=0,"1","0")</f>
        <v>0</v>
      </c>
      <c r="AO433" s="5">
        <f>IF(AX433&lt;&gt;"",G433/H433,"")</f>
        <v>0.43276512874762574</v>
      </c>
      <c r="AP433">
        <f>A433-1</f>
        <v>134</v>
      </c>
      <c r="AS433">
        <f>_xlfn.XLOOKUP(C433,'Company age'!$A$2:$A$15,'Company age'!$B$2:$B$15)</f>
        <v>12</v>
      </c>
      <c r="AU433" t="s">
        <v>23</v>
      </c>
      <c r="AW433" s="3">
        <f>BT433*(1+BV433)</f>
        <v>8.2037383289559997</v>
      </c>
      <c r="AX433">
        <v>9</v>
      </c>
      <c r="BH433" s="4">
        <v>4.6728973390000004</v>
      </c>
      <c r="BI433" s="4">
        <v>7.9439253809999997</v>
      </c>
      <c r="BJ433" s="4">
        <v>7.4766354560000003</v>
      </c>
      <c r="BL433" t="s">
        <v>1751</v>
      </c>
      <c r="BM433" t="s">
        <v>1752</v>
      </c>
      <c r="BN433" t="s">
        <v>23</v>
      </c>
      <c r="BO433" t="s">
        <v>96</v>
      </c>
      <c r="BP433" t="s">
        <v>25</v>
      </c>
      <c r="BQ433" t="s">
        <v>1066</v>
      </c>
      <c r="BR433" t="s">
        <v>27</v>
      </c>
      <c r="BS433" s="2">
        <v>20.796500000000002</v>
      </c>
      <c r="BT433" s="2">
        <v>7.6</v>
      </c>
      <c r="BU433" s="5">
        <f t="shared" si="12"/>
        <v>4.6728973390000005E-2</v>
      </c>
      <c r="BV433" s="5">
        <f t="shared" si="12"/>
        <v>7.9439253809999999E-2</v>
      </c>
      <c r="BW433" s="5">
        <f t="shared" si="12"/>
        <v>7.4766354559999998E-2</v>
      </c>
      <c r="BX433" s="2">
        <v>15.8</v>
      </c>
      <c r="BY433" s="2">
        <v>94.380828859999994</v>
      </c>
      <c r="BZ433" s="2">
        <v>15.02</v>
      </c>
      <c r="CA433" s="2">
        <v>11.633100000000001</v>
      </c>
    </row>
    <row r="434" spans="1:79" x14ac:dyDescent="0.15">
      <c r="A434" s="107">
        <v>135</v>
      </c>
      <c r="B434" s="108">
        <v>42940</v>
      </c>
      <c r="C434" s="109">
        <v>2017</v>
      </c>
      <c r="D434" s="110">
        <f>_xlfn.XLOOKUP(AP434,'Sentiment index'!$E$2:$E$169,'Sentiment index'!$A$2:$A$169)</f>
        <v>-0.40610950000000001</v>
      </c>
      <c r="E434" s="111">
        <v>7.8219430245763117</v>
      </c>
      <c r="F434" s="112">
        <f>(AW434-BT434)/BT434</f>
        <v>0</v>
      </c>
      <c r="G434" s="113">
        <v>9</v>
      </c>
      <c r="H434" s="114">
        <v>10.789300000000001</v>
      </c>
      <c r="I434" s="114">
        <f>IF(AH434="NOK",AG434, IF(AH434="EUR", _xlfn.XLOOKUP(C434,'Exchange rates'!$A$3:$A$16,'Exchange rates'!$B$3:$B$16)*AG434,IF(AH434="SEK", _xlfn.XLOOKUP(C434,'Exchange rates'!$A$3:$A$16,'Exchange rates'!$C$3:$C$16)*Dataset!AG434,_xlfn.XLOOKUP(Dataset!C434,'Exchange rates'!$A$3:$A$16,'Exchange rates'!$D$3:$D$16)*Dataset!AG434)))</f>
        <v>5.4218135999999992</v>
      </c>
      <c r="J434" s="115">
        <f t="shared" si="13"/>
        <v>9.4000000000000004E-3</v>
      </c>
      <c r="K434" s="112">
        <f>IF(AU434="NORWAY",_xlfn.XLOOKUP(B434,'Oslo OBX Historical Data'!$A$2:$A$3477,'Oslo OBX Historical Data'!$G$2:$G$3477),IF(AU434="FINLAND",_xlfn.XLOOKUP(B434,'OMX Helsinki Historical Data'!$A$2:$A$3479,'OMX Helsinki Historical Data'!$G$2:$G$3479),IF(AU434="DENMARK",_xlfn.XLOOKUP(B434,'OMX Copenhagen All shares Histo'!$A$2:$A$3461,'OMX Copenhagen All shares Histo'!$G$2:$G$3461),_xlfn.XLOOKUP(Dataset!B434,'OMX Stockholm Historical Data'!$A$2:$A$3477,'OMX Stockholm Historical Data'!$G$2:$G$3477))))</f>
        <v>-9.4000000000000004E-3</v>
      </c>
      <c r="L434" s="116">
        <v>1</v>
      </c>
      <c r="M434" s="116">
        <f>IF($AI434=M$1,1,0)</f>
        <v>0</v>
      </c>
      <c r="N434" s="116">
        <f>IF($AI434=N$1,1,0)</f>
        <v>1</v>
      </c>
      <c r="O434" s="116">
        <f>IF($AI434=O$1,1,0)</f>
        <v>0</v>
      </c>
      <c r="P434" s="116">
        <f>IF($AI434=P$1,1,0)</f>
        <v>0</v>
      </c>
      <c r="Q434" s="116">
        <f>IF($AI434=Q$1,1,0)</f>
        <v>0</v>
      </c>
      <c r="R434" s="116">
        <f>IF($AI434=R$1,1,0)</f>
        <v>0</v>
      </c>
      <c r="S434" s="116">
        <f>IF($AI434=S$1,1,0)</f>
        <v>0</v>
      </c>
      <c r="T434" s="39">
        <f>IF($AI434=T$1,1,0)</f>
        <v>0</v>
      </c>
      <c r="AG434" s="2">
        <v>5.6</v>
      </c>
      <c r="AH434" t="str">
        <f>IF(AU434="NORWAY","NOK",IF(AU434="FINLAND","EUR",IF(AU434="SWEDEN","SEK","DKK")))</f>
        <v>SEK</v>
      </c>
      <c r="AI434" t="s">
        <v>96</v>
      </c>
      <c r="AN434" t="str">
        <f>IF(D434&gt;=0,"1","0")</f>
        <v>0</v>
      </c>
      <c r="AO434" s="5">
        <f>IF(AX434&lt;&gt;"",G434/H434,"")</f>
        <v>0.83415976940116587</v>
      </c>
      <c r="AP434">
        <f>A434-1</f>
        <v>134</v>
      </c>
      <c r="AS434">
        <f>_xlfn.XLOOKUP(C434,'Company age'!$A$2:$A$15,'Company age'!$B$2:$B$15)</f>
        <v>12</v>
      </c>
      <c r="AU434" t="s">
        <v>80</v>
      </c>
      <c r="AW434" s="3">
        <f>BT434*(1+BV434)</f>
        <v>5.6</v>
      </c>
      <c r="AX434">
        <v>9</v>
      </c>
      <c r="BH434" s="4">
        <v>1.7857142690000001</v>
      </c>
      <c r="BI434" s="4">
        <v>0</v>
      </c>
      <c r="BJ434" s="4">
        <v>1.7857142690000001</v>
      </c>
      <c r="BL434" t="s">
        <v>1940</v>
      </c>
      <c r="BM434" t="s">
        <v>1941</v>
      </c>
      <c r="BN434" t="s">
        <v>80</v>
      </c>
      <c r="BO434" t="s">
        <v>96</v>
      </c>
      <c r="BP434" t="s">
        <v>25</v>
      </c>
      <c r="BQ434" t="s">
        <v>1175</v>
      </c>
      <c r="BR434" t="s">
        <v>27</v>
      </c>
      <c r="BS434" s="2">
        <v>10.789300000000001</v>
      </c>
      <c r="BT434" s="2">
        <v>5.6</v>
      </c>
      <c r="BU434" s="5">
        <f t="shared" si="12"/>
        <v>1.7857142690000001E-2</v>
      </c>
      <c r="BV434" s="5">
        <f t="shared" si="12"/>
        <v>0</v>
      </c>
      <c r="BW434" s="5">
        <f t="shared" si="12"/>
        <v>1.7857142690000001E-2</v>
      </c>
      <c r="BX434" s="2">
        <v>3.18</v>
      </c>
      <c r="BY434" s="2">
        <v>-39.755558010000001</v>
      </c>
      <c r="BZ434" s="2">
        <v>3.1</v>
      </c>
      <c r="CA434" s="2">
        <v>5.2135999999999996</v>
      </c>
    </row>
    <row r="435" spans="1:79" x14ac:dyDescent="0.15">
      <c r="A435" s="107">
        <v>137</v>
      </c>
      <c r="B435" s="108">
        <v>42999</v>
      </c>
      <c r="C435" s="109">
        <v>2017</v>
      </c>
      <c r="D435" s="110">
        <f>_xlfn.XLOOKUP(AP435,'Sentiment index'!$E$2:$E$169,'Sentiment index'!$A$2:$A$169)</f>
        <v>-0.36911179999999999</v>
      </c>
      <c r="E435" s="111">
        <v>14.990908099172676</v>
      </c>
      <c r="F435" s="112">
        <f>(AW435-BT435)/BT435</f>
        <v>0</v>
      </c>
      <c r="G435" s="113">
        <v>19</v>
      </c>
      <c r="H435" s="111">
        <v>87.898499999999999</v>
      </c>
      <c r="I435" s="114">
        <f>IF(AH435="NOK",AG435, IF(AH435="EUR", _xlfn.XLOOKUP(C435,'Exchange rates'!$A$3:$A$16,'Exchange rates'!$B$3:$B$16)*AG435,IF(AH435="SEK", _xlfn.XLOOKUP(C435,'Exchange rates'!$A$3:$A$16,'Exchange rates'!$C$3:$C$16)*Dataset!AG435,_xlfn.XLOOKUP(Dataset!C435,'Exchange rates'!$A$3:$A$16,'Exchange rates'!$D$3:$D$16)*Dataset!AG435)))</f>
        <v>18.782711399999997</v>
      </c>
      <c r="J435" s="115">
        <f t="shared" si="13"/>
        <v>-4.0000000000000002E-4</v>
      </c>
      <c r="K435" s="112">
        <f>IF(AU435="NORWAY",_xlfn.XLOOKUP(B435,'Oslo OBX Historical Data'!$A$2:$A$3477,'Oslo OBX Historical Data'!$G$2:$G$3477),IF(AU435="FINLAND",_xlfn.XLOOKUP(B435,'OMX Helsinki Historical Data'!$A$2:$A$3479,'OMX Helsinki Historical Data'!$G$2:$G$3479),IF(AU435="DENMARK",_xlfn.XLOOKUP(B435,'OMX Copenhagen All shares Histo'!$A$2:$A$3461,'OMX Copenhagen All shares Histo'!$G$2:$G$3461),_xlfn.XLOOKUP(Dataset!B435,'OMX Stockholm Historical Data'!$A$2:$A$3477,'OMX Stockholm Historical Data'!$G$2:$G$3477))))</f>
        <v>4.0000000000000002E-4</v>
      </c>
      <c r="L435" s="116">
        <v>1</v>
      </c>
      <c r="M435" s="116">
        <f>IF($AI435=M$1,1,0)</f>
        <v>0</v>
      </c>
      <c r="N435" s="116">
        <f>IF($AI435=N$1,1,0)</f>
        <v>0</v>
      </c>
      <c r="O435" s="116">
        <f>IF($AI435=O$1,1,0)</f>
        <v>0</v>
      </c>
      <c r="P435" s="116">
        <f>IF($AI435=P$1,1,0)</f>
        <v>0</v>
      </c>
      <c r="Q435" s="116">
        <f>IF($AI435=Q$1,1,0)</f>
        <v>1</v>
      </c>
      <c r="R435" s="116">
        <f>IF($AI435=R$1,1,0)</f>
        <v>0</v>
      </c>
      <c r="S435" s="116">
        <f>IF($AI435=S$1,1,0)</f>
        <v>0</v>
      </c>
      <c r="T435" s="39">
        <f>IF($AI435=T$1,1,0)</f>
        <v>0</v>
      </c>
      <c r="AG435" s="4">
        <v>19.399999999999999</v>
      </c>
      <c r="AH435" t="str">
        <f>IF(AU435="NORWAY","NOK",IF(AU435="FINLAND","EUR",IF(AU435="SWEDEN","SEK","DKK")))</f>
        <v>SEK</v>
      </c>
      <c r="AI435" t="s">
        <v>32</v>
      </c>
      <c r="AN435" t="str">
        <f>IF(D435&gt;=0,"1","0")</f>
        <v>0</v>
      </c>
      <c r="AO435" s="5">
        <f>IF(AX435&lt;&gt;"",G435/H435,"")</f>
        <v>0.21615840998424318</v>
      </c>
      <c r="AP435">
        <f>A435-1</f>
        <v>136</v>
      </c>
      <c r="AS435">
        <f>_xlfn.XLOOKUP(C435,'Company age'!$A$2:$A$15,'Company age'!$B$2:$B$15)</f>
        <v>12</v>
      </c>
      <c r="AU435" t="s">
        <v>80</v>
      </c>
      <c r="AW435" s="3">
        <f>BT435*(1+BV435)</f>
        <v>19.399999999999999</v>
      </c>
      <c r="AX435">
        <v>19</v>
      </c>
      <c r="BH435" s="4">
        <v>0.625</v>
      </c>
      <c r="BI435" s="4">
        <v>0</v>
      </c>
      <c r="BJ435" s="4">
        <v>-0.625</v>
      </c>
      <c r="BL435" t="s">
        <v>1339</v>
      </c>
      <c r="BM435" t="s">
        <v>1340</v>
      </c>
      <c r="BN435" t="s">
        <v>80</v>
      </c>
      <c r="BO435" t="s">
        <v>32</v>
      </c>
      <c r="BP435" t="s">
        <v>25</v>
      </c>
      <c r="BQ435" t="s">
        <v>1066</v>
      </c>
      <c r="BR435" t="s">
        <v>27</v>
      </c>
      <c r="BS435" s="4">
        <v>87.898499999999999</v>
      </c>
      <c r="BT435" s="4">
        <v>19.399999999999999</v>
      </c>
      <c r="BU435" s="5">
        <f t="shared" si="12"/>
        <v>6.2500000000000003E-3</v>
      </c>
      <c r="BV435" s="5">
        <f t="shared" si="12"/>
        <v>0</v>
      </c>
      <c r="BW435" s="5">
        <f t="shared" si="12"/>
        <v>-6.2500000000000003E-3</v>
      </c>
      <c r="BX435" s="4">
        <v>10.4</v>
      </c>
      <c r="BY435" s="4">
        <v>-45.056289669999998</v>
      </c>
      <c r="BZ435" s="4">
        <v>10</v>
      </c>
      <c r="CA435" s="4">
        <v>15.416</v>
      </c>
    </row>
    <row r="436" spans="1:79" x14ac:dyDescent="0.15">
      <c r="A436" s="107">
        <v>137</v>
      </c>
      <c r="B436" s="108">
        <v>43006</v>
      </c>
      <c r="C436" s="109">
        <v>2017</v>
      </c>
      <c r="D436" s="110">
        <f>_xlfn.XLOOKUP(AP436,'Sentiment index'!$E$2:$E$169,'Sentiment index'!$A$2:$A$169)</f>
        <v>-0.36911179999999999</v>
      </c>
      <c r="E436" s="111">
        <v>10.427467916231821</v>
      </c>
      <c r="F436" s="112">
        <f>(AW436-BT436)/BT436</f>
        <v>7.0866155620000176E-2</v>
      </c>
      <c r="G436" s="113">
        <v>22</v>
      </c>
      <c r="H436" s="111">
        <v>128.428</v>
      </c>
      <c r="I436" s="114">
        <f>IF(AH436="NOK",AG436, IF(AH436="EUR", _xlfn.XLOOKUP(C436,'Exchange rates'!$A$3:$A$16,'Exchange rates'!$B$3:$B$16)*AG436,IF(AH436="SEK", _xlfn.XLOOKUP(C436,'Exchange rates'!$A$3:$A$16,'Exchange rates'!$C$3:$C$16)*Dataset!AG436,_xlfn.XLOOKUP(Dataset!C436,'Exchange rates'!$A$3:$A$16,'Exchange rates'!$D$3:$D$16)*Dataset!AG436)))</f>
        <v>21.299982</v>
      </c>
      <c r="J436" s="115">
        <f t="shared" si="13"/>
        <v>6.4766155620000182E-2</v>
      </c>
      <c r="K436" s="112">
        <f>IF(AU436="NORWAY",_xlfn.XLOOKUP(B436,'Oslo OBX Historical Data'!$A$2:$A$3477,'Oslo OBX Historical Data'!$G$2:$G$3477),IF(AU436="FINLAND",_xlfn.XLOOKUP(B436,'OMX Helsinki Historical Data'!$A$2:$A$3479,'OMX Helsinki Historical Data'!$G$2:$G$3479),IF(AU436="DENMARK",_xlfn.XLOOKUP(B436,'OMX Copenhagen All shares Histo'!$A$2:$A$3461,'OMX Copenhagen All shares Histo'!$G$2:$G$3461),_xlfn.XLOOKUP(Dataset!B436,'OMX Stockholm Historical Data'!$A$2:$A$3477,'OMX Stockholm Historical Data'!$G$2:$G$3477))))</f>
        <v>6.1000000000000004E-3</v>
      </c>
      <c r="L436" s="116">
        <v>1</v>
      </c>
      <c r="M436" s="116">
        <f>IF($AI436=M$1,1,0)</f>
        <v>0</v>
      </c>
      <c r="N436" s="116">
        <f>IF($AI436=N$1,1,0)</f>
        <v>0</v>
      </c>
      <c r="O436" s="116">
        <f>IF($AI436=O$1,1,0)</f>
        <v>0</v>
      </c>
      <c r="P436" s="116">
        <f>IF($AI436=P$1,1,0)</f>
        <v>0</v>
      </c>
      <c r="Q436" s="116">
        <f>IF($AI436=Q$1,1,0)</f>
        <v>1</v>
      </c>
      <c r="R436" s="116">
        <f>IF($AI436=R$1,1,0)</f>
        <v>0</v>
      </c>
      <c r="S436" s="116">
        <f>IF($AI436=S$1,1,0)</f>
        <v>0</v>
      </c>
      <c r="T436" s="39">
        <f>IF($AI436=T$1,1,0)</f>
        <v>0</v>
      </c>
      <c r="AG436" s="4">
        <v>22</v>
      </c>
      <c r="AH436" t="str">
        <f>IF(AU436="NORWAY","NOK",IF(AU436="FINLAND","EUR",IF(AU436="SWEDEN","SEK","DKK")))</f>
        <v>SEK</v>
      </c>
      <c r="AI436" t="s">
        <v>32</v>
      </c>
      <c r="AN436" t="str">
        <f>IF(D436&gt;=0,"1","0")</f>
        <v>0</v>
      </c>
      <c r="AO436" s="5">
        <f>IF(AX436&lt;&gt;"",G436/H436,"")</f>
        <v>0.17130220824119352</v>
      </c>
      <c r="AP436">
        <f>A436-1</f>
        <v>136</v>
      </c>
      <c r="AS436">
        <f>_xlfn.XLOOKUP(C436,'Company age'!$A$2:$A$15,'Company age'!$B$2:$B$15)</f>
        <v>12</v>
      </c>
      <c r="AU436" t="s">
        <v>80</v>
      </c>
      <c r="AW436" s="3">
        <f>BT436*(1+BV436)</f>
        <v>23.559055423640004</v>
      </c>
      <c r="AX436">
        <v>22</v>
      </c>
      <c r="BH436" s="4">
        <v>5.354332447</v>
      </c>
      <c r="BI436" s="4">
        <v>7.0866155620000004</v>
      </c>
      <c r="BJ436" s="4">
        <v>12.59842682</v>
      </c>
      <c r="BL436" t="s">
        <v>1235</v>
      </c>
      <c r="BM436" t="s">
        <v>1236</v>
      </c>
      <c r="BN436" t="s">
        <v>80</v>
      </c>
      <c r="BO436" t="s">
        <v>32</v>
      </c>
      <c r="BP436" t="s">
        <v>25</v>
      </c>
      <c r="BQ436" t="s">
        <v>1237</v>
      </c>
      <c r="BR436" t="s">
        <v>27</v>
      </c>
      <c r="BS436" s="4">
        <v>128.428</v>
      </c>
      <c r="BT436" s="4">
        <v>22</v>
      </c>
      <c r="BU436" s="5">
        <f t="shared" si="12"/>
        <v>5.3543324470000001E-2</v>
      </c>
      <c r="BV436" s="5">
        <f t="shared" si="12"/>
        <v>7.086615562000001E-2</v>
      </c>
      <c r="BW436" s="5">
        <f t="shared" si="12"/>
        <v>0.1259842682</v>
      </c>
      <c r="BX436" s="4">
        <v>59.8</v>
      </c>
      <c r="BY436" s="4">
        <v>190.90908809999999</v>
      </c>
      <c r="BZ436" s="4">
        <v>60.75</v>
      </c>
      <c r="CA436" s="4">
        <v>12.3565</v>
      </c>
    </row>
    <row r="437" spans="1:79" x14ac:dyDescent="0.15">
      <c r="A437" s="107">
        <v>137</v>
      </c>
      <c r="B437" s="108">
        <v>43006</v>
      </c>
      <c r="C437" s="109">
        <v>2017</v>
      </c>
      <c r="D437" s="110">
        <f>_xlfn.XLOOKUP(AP437,'Sentiment index'!$E$2:$E$169,'Sentiment index'!$A$2:$A$169)</f>
        <v>-0.36911179999999999</v>
      </c>
      <c r="E437" s="111">
        <v>14.414676774729699</v>
      </c>
      <c r="F437" s="112">
        <f>(AW437-BT437)/BT437</f>
        <v>-0.33333332059999998</v>
      </c>
      <c r="G437" s="113">
        <v>8</v>
      </c>
      <c r="H437" s="111">
        <v>16.573899999999998</v>
      </c>
      <c r="I437" s="114">
        <f>IF(AH437="NOK",AG437, IF(AH437="EUR", _xlfn.XLOOKUP(C437,'Exchange rates'!$A$3:$A$16,'Exchange rates'!$B$3:$B$16)*AG437,IF(AH437="SEK", _xlfn.XLOOKUP(C437,'Exchange rates'!$A$3:$A$16,'Exchange rates'!$C$3:$C$16)*Dataset!AG437,_xlfn.XLOOKUP(Dataset!C437,'Exchange rates'!$A$3:$A$16,'Exchange rates'!$D$3:$D$16)*Dataset!AG437)))</f>
        <v>4.8409049999999993</v>
      </c>
      <c r="J437" s="115">
        <f t="shared" si="13"/>
        <v>-0.33943332059999998</v>
      </c>
      <c r="K437" s="112">
        <f>IF(AU437="NORWAY",_xlfn.XLOOKUP(B437,'Oslo OBX Historical Data'!$A$2:$A$3477,'Oslo OBX Historical Data'!$G$2:$G$3477),IF(AU437="FINLAND",_xlfn.XLOOKUP(B437,'OMX Helsinki Historical Data'!$A$2:$A$3479,'OMX Helsinki Historical Data'!$G$2:$G$3479),IF(AU437="DENMARK",_xlfn.XLOOKUP(B437,'OMX Copenhagen All shares Histo'!$A$2:$A$3461,'OMX Copenhagen All shares Histo'!$G$2:$G$3461),_xlfn.XLOOKUP(Dataset!B437,'OMX Stockholm Historical Data'!$A$2:$A$3477,'OMX Stockholm Historical Data'!$G$2:$G$3477))))</f>
        <v>6.1000000000000004E-3</v>
      </c>
      <c r="L437" s="116">
        <v>1</v>
      </c>
      <c r="M437" s="116">
        <f>IF($AI437=M$1,1,0)</f>
        <v>0</v>
      </c>
      <c r="N437" s="116">
        <f>IF($AI437=N$1,1,0)</f>
        <v>0</v>
      </c>
      <c r="O437" s="116">
        <f>IF($AI437=O$1,1,0)</f>
        <v>0</v>
      </c>
      <c r="P437" s="116">
        <f>IF($AI437=P$1,1,0)</f>
        <v>0</v>
      </c>
      <c r="Q437" s="116">
        <f>IF($AI437=Q$1,1,0)</f>
        <v>1</v>
      </c>
      <c r="R437" s="116">
        <f>IF($AI437=R$1,1,0)</f>
        <v>0</v>
      </c>
      <c r="S437" s="116">
        <f>IF($AI437=S$1,1,0)</f>
        <v>0</v>
      </c>
      <c r="T437" s="39">
        <f>IF($AI437=T$1,1,0)</f>
        <v>0</v>
      </c>
      <c r="AG437" s="4">
        <v>5</v>
      </c>
      <c r="AH437" t="str">
        <f>IF(AU437="NORWAY","NOK",IF(AU437="FINLAND","EUR",IF(AU437="SWEDEN","SEK","DKK")))</f>
        <v>SEK</v>
      </c>
      <c r="AI437" t="s">
        <v>32</v>
      </c>
      <c r="AN437" t="str">
        <f>IF(D437&gt;=0,"1","0")</f>
        <v>0</v>
      </c>
      <c r="AO437" s="5">
        <f>IF(AX437&lt;&gt;"",G437/H437,"")</f>
        <v>0.48268663380375171</v>
      </c>
      <c r="AP437">
        <f>A437-1</f>
        <v>136</v>
      </c>
      <c r="AS437">
        <f>_xlfn.XLOOKUP(C437,'Company age'!$A$2:$A$15,'Company age'!$B$2:$B$15)</f>
        <v>12</v>
      </c>
      <c r="AU437" t="s">
        <v>80</v>
      </c>
      <c r="AW437" s="3">
        <f>BT437*(1+BV437)</f>
        <v>3.3333333970000001</v>
      </c>
      <c r="AX437">
        <v>8</v>
      </c>
      <c r="BH437" s="4">
        <v>-17.5</v>
      </c>
      <c r="BI437" s="4">
        <v>-33.333332059999996</v>
      </c>
      <c r="BJ437" s="4">
        <v>-37.5</v>
      </c>
      <c r="BL437" t="s">
        <v>1808</v>
      </c>
      <c r="BM437" t="s">
        <v>1809</v>
      </c>
      <c r="BN437" t="s">
        <v>80</v>
      </c>
      <c r="BO437" t="s">
        <v>32</v>
      </c>
      <c r="BP437" t="s">
        <v>25</v>
      </c>
      <c r="BQ437" t="s">
        <v>1066</v>
      </c>
      <c r="BR437" t="s">
        <v>27</v>
      </c>
      <c r="BS437" s="4">
        <v>16.573899999999998</v>
      </c>
      <c r="BT437" s="4">
        <v>5</v>
      </c>
      <c r="BU437" s="5">
        <f t="shared" si="12"/>
        <v>-0.17499999999999999</v>
      </c>
      <c r="BV437" s="5">
        <f t="shared" si="12"/>
        <v>-0.33333332059999998</v>
      </c>
      <c r="BW437" s="5">
        <f t="shared" si="12"/>
        <v>-0.375</v>
      </c>
      <c r="BX437" s="4">
        <v>9</v>
      </c>
      <c r="BY437" s="4">
        <v>119.1459045</v>
      </c>
      <c r="BZ437" s="4">
        <v>8.92</v>
      </c>
      <c r="CA437" s="4">
        <v>8.6189</v>
      </c>
    </row>
    <row r="438" spans="1:79" x14ac:dyDescent="0.15">
      <c r="A438" s="107">
        <v>137</v>
      </c>
      <c r="B438" s="108">
        <v>43007</v>
      </c>
      <c r="C438" s="109">
        <v>2017</v>
      </c>
      <c r="D438" s="110">
        <f>_xlfn.XLOOKUP(AP438,'Sentiment index'!$E$2:$E$169,'Sentiment index'!$A$2:$A$169)</f>
        <v>-0.36911179999999999</v>
      </c>
      <c r="E438" s="111">
        <v>14.145175714586314</v>
      </c>
      <c r="F438" s="112">
        <f>(AW438-BT438)/BT438</f>
        <v>6.7307691569999897E-2</v>
      </c>
      <c r="G438" s="113">
        <v>496</v>
      </c>
      <c r="H438" s="111">
        <v>4053.53</v>
      </c>
      <c r="I438" s="114">
        <f>IF(AH438="NOK",AG438, IF(AH438="EUR", _xlfn.XLOOKUP(C438,'Exchange rates'!$A$3:$A$16,'Exchange rates'!$B$3:$B$16)*AG438,IF(AH438="SEK", _xlfn.XLOOKUP(C438,'Exchange rates'!$A$3:$A$16,'Exchange rates'!$C$3:$C$16)*Dataset!AG438,_xlfn.XLOOKUP(Dataset!C438,'Exchange rates'!$A$3:$A$16,'Exchange rates'!$D$3:$D$16)*Dataset!AG438)))</f>
        <v>107.3299945</v>
      </c>
      <c r="J438" s="115">
        <f t="shared" si="13"/>
        <v>5.8807691569999897E-2</v>
      </c>
      <c r="K438" s="112">
        <f>IF(AU438="NORWAY",_xlfn.XLOOKUP(B438,'Oslo OBX Historical Data'!$A$2:$A$3477,'Oslo OBX Historical Data'!$G$2:$G$3477),IF(AU438="FINLAND",_xlfn.XLOOKUP(B438,'OMX Helsinki Historical Data'!$A$2:$A$3479,'OMX Helsinki Historical Data'!$G$2:$G$3479),IF(AU438="DENMARK",_xlfn.XLOOKUP(B438,'OMX Copenhagen All shares Histo'!$A$2:$A$3461,'OMX Copenhagen All shares Histo'!$G$2:$G$3461),_xlfn.XLOOKUP(Dataset!B438,'OMX Stockholm Historical Data'!$A$2:$A$3477,'OMX Stockholm Historical Data'!$G$2:$G$3477))))</f>
        <v>8.5000000000000006E-3</v>
      </c>
      <c r="L438" s="116">
        <v>1</v>
      </c>
      <c r="M438" s="116">
        <f>IF($AI438=M$1,1,0)</f>
        <v>0</v>
      </c>
      <c r="N438" s="116">
        <f>IF($AI438=N$1,1,0)</f>
        <v>0</v>
      </c>
      <c r="O438" s="116">
        <f>IF($AI438=O$1,1,0)</f>
        <v>0</v>
      </c>
      <c r="P438" s="116">
        <f>IF($AI438=P$1,1,0)</f>
        <v>0</v>
      </c>
      <c r="Q438" s="116">
        <f>IF($AI438=Q$1,1,0)</f>
        <v>0</v>
      </c>
      <c r="R438" s="116">
        <f>IF($AI438=R$1,1,0)</f>
        <v>1</v>
      </c>
      <c r="S438" s="116">
        <f>IF($AI438=S$1,1,0)</f>
        <v>0</v>
      </c>
      <c r="T438" s="39">
        <f>IF($AI438=T$1,1,0)</f>
        <v>0</v>
      </c>
      <c r="AG438" s="4">
        <v>11.5</v>
      </c>
      <c r="AH438" t="str">
        <f>IF(AU438="NORWAY","NOK",IF(AU438="FINLAND","EUR",IF(AU438="SWEDEN","SEK","DKK")))</f>
        <v>EUR</v>
      </c>
      <c r="AI438" t="s">
        <v>152</v>
      </c>
      <c r="AN438" t="str">
        <f>IF(D438&gt;=0,"1","0")</f>
        <v>0</v>
      </c>
      <c r="AO438" s="5">
        <f>IF(AX438&lt;&gt;"",G438/H438,"")</f>
        <v>0.12236248405710577</v>
      </c>
      <c r="AP438">
        <f>A438-1</f>
        <v>136</v>
      </c>
      <c r="AS438">
        <f>_xlfn.XLOOKUP(C438,'Company age'!$A$2:$A$15,'Company age'!$B$2:$B$15)</f>
        <v>12</v>
      </c>
      <c r="AU438" t="s">
        <v>64</v>
      </c>
      <c r="AW438" s="3">
        <f>BT438*(1+BV438)</f>
        <v>12.274038453054999</v>
      </c>
      <c r="AX438">
        <v>496</v>
      </c>
      <c r="BH438" s="4">
        <v>8.6538457869999998</v>
      </c>
      <c r="BI438" s="4">
        <v>6.7307691570000001</v>
      </c>
      <c r="BJ438" s="4">
        <v>5.7692308429999999</v>
      </c>
      <c r="BL438" t="s">
        <v>174</v>
      </c>
      <c r="BM438" t="s">
        <v>175</v>
      </c>
      <c r="BN438" t="s">
        <v>64</v>
      </c>
      <c r="BO438" t="s">
        <v>152</v>
      </c>
      <c r="BP438" t="s">
        <v>25</v>
      </c>
      <c r="BQ438" t="s">
        <v>176</v>
      </c>
      <c r="BR438" t="s">
        <v>27</v>
      </c>
      <c r="BS438" s="4">
        <v>4053.53</v>
      </c>
      <c r="BT438" s="4">
        <v>11.5</v>
      </c>
      <c r="BU438" s="5">
        <f t="shared" si="12"/>
        <v>8.6538457870000002E-2</v>
      </c>
      <c r="BV438" s="5">
        <f t="shared" si="12"/>
        <v>6.7307691569999994E-2</v>
      </c>
      <c r="BW438" s="5">
        <f t="shared" si="12"/>
        <v>5.7692308429999999E-2</v>
      </c>
      <c r="BX438" s="4">
        <v>6.77</v>
      </c>
      <c r="BY438" s="4">
        <v>-43</v>
      </c>
      <c r="BZ438" s="4">
        <v>6.69</v>
      </c>
      <c r="CA438" s="4">
        <v>77.921499999999995</v>
      </c>
    </row>
    <row r="439" spans="1:79" x14ac:dyDescent="0.15">
      <c r="A439" s="107">
        <v>137</v>
      </c>
      <c r="B439" s="108">
        <v>43007</v>
      </c>
      <c r="C439" s="109">
        <v>2017</v>
      </c>
      <c r="D439" s="110">
        <f>_xlfn.XLOOKUP(AP439,'Sentiment index'!$E$2:$E$169,'Sentiment index'!$A$2:$A$169)</f>
        <v>-0.36911179999999999</v>
      </c>
      <c r="E439" s="111">
        <v>12.397016315370118</v>
      </c>
      <c r="F439" s="112">
        <f>(AW439-BT439)/BT439</f>
        <v>5.0000000000000093E-2</v>
      </c>
      <c r="G439" s="113">
        <v>524</v>
      </c>
      <c r="H439" s="111">
        <v>307.03399999999999</v>
      </c>
      <c r="I439" s="114">
        <f>IF(AH439="NOK",AG439, IF(AH439="EUR", _xlfn.XLOOKUP(C439,'Exchange rates'!$A$3:$A$16,'Exchange rates'!$B$3:$B$16)*AG439,IF(AH439="SEK", _xlfn.XLOOKUP(C439,'Exchange rates'!$A$3:$A$16,'Exchange rates'!$C$3:$C$16)*Dataset!AG439,_xlfn.XLOOKUP(Dataset!C439,'Exchange rates'!$A$3:$A$16,'Exchange rates'!$D$3:$D$16)*Dataset!AG439)))</f>
        <v>23</v>
      </c>
      <c r="J439" s="115">
        <f t="shared" si="13"/>
        <v>4.4900000000000093E-2</v>
      </c>
      <c r="K439" s="112">
        <f>IF(AU439="NORWAY",_xlfn.XLOOKUP(B439,'Oslo OBX Historical Data'!$A$2:$A$3477,'Oslo OBX Historical Data'!$G$2:$G$3477),IF(AU439="FINLAND",_xlfn.XLOOKUP(B439,'OMX Helsinki Historical Data'!$A$2:$A$3479,'OMX Helsinki Historical Data'!$G$2:$G$3479),IF(AU439="DENMARK",_xlfn.XLOOKUP(B439,'OMX Copenhagen All shares Histo'!$A$2:$A$3461,'OMX Copenhagen All shares Histo'!$G$2:$G$3461),_xlfn.XLOOKUP(Dataset!B439,'OMX Stockholm Historical Data'!$A$2:$A$3477,'OMX Stockholm Historical Data'!$G$2:$G$3477))))</f>
        <v>5.1000000000000004E-3</v>
      </c>
      <c r="L439" s="116">
        <v>1</v>
      </c>
      <c r="M439" s="116">
        <f>IF($AI439=M$1,1,0)</f>
        <v>0</v>
      </c>
      <c r="N439" s="116">
        <f>IF($AI439=N$1,1,0)</f>
        <v>0</v>
      </c>
      <c r="O439" s="116">
        <f>IF($AI439=O$1,1,0)</f>
        <v>0</v>
      </c>
      <c r="P439" s="116">
        <f>IF($AI439=P$1,1,0)</f>
        <v>0</v>
      </c>
      <c r="Q439" s="116">
        <f>IF($AI439=Q$1,1,0)</f>
        <v>1</v>
      </c>
      <c r="R439" s="116">
        <f>IF($AI439=R$1,1,0)</f>
        <v>0</v>
      </c>
      <c r="S439" s="116">
        <f>IF($AI439=S$1,1,0)</f>
        <v>0</v>
      </c>
      <c r="T439" s="39">
        <f>IF($AI439=T$1,1,0)</f>
        <v>0</v>
      </c>
      <c r="AG439" s="4">
        <v>23</v>
      </c>
      <c r="AH439" t="str">
        <f>IF(AU439="NORWAY","NOK",IF(AU439="FINLAND","EUR",IF(AU439="SWEDEN","SEK","DKK")))</f>
        <v>NOK</v>
      </c>
      <c r="AI439" t="s">
        <v>32</v>
      </c>
      <c r="AN439" t="str">
        <f>IF(D439&gt;=0,"1","0")</f>
        <v>0</v>
      </c>
      <c r="AO439" s="5">
        <f>IF(AX439&lt;&gt;"",G439/H439,"")</f>
        <v>1.7066513806288555</v>
      </c>
      <c r="AP439">
        <f>A439-1</f>
        <v>136</v>
      </c>
      <c r="AS439">
        <f>_xlfn.XLOOKUP(C439,'Company age'!$A$2:$A$15,'Company age'!$B$2:$B$15)</f>
        <v>12</v>
      </c>
      <c r="AU439" t="s">
        <v>44</v>
      </c>
      <c r="AW439" s="3">
        <f>BT439*(1+BV439)</f>
        <v>24.150000000000002</v>
      </c>
      <c r="AX439">
        <v>524</v>
      </c>
      <c r="BH439" s="4">
        <v>0</v>
      </c>
      <c r="BI439" s="4">
        <v>5</v>
      </c>
      <c r="BJ439" s="4">
        <v>13.33333302</v>
      </c>
      <c r="BL439" t="s">
        <v>1003</v>
      </c>
      <c r="BM439" t="s">
        <v>1004</v>
      </c>
      <c r="BN439" t="s">
        <v>44</v>
      </c>
      <c r="BO439" t="s">
        <v>32</v>
      </c>
      <c r="BP439" t="s">
        <v>25</v>
      </c>
      <c r="BQ439" t="s">
        <v>1005</v>
      </c>
      <c r="BR439" t="s">
        <v>27</v>
      </c>
      <c r="BS439" s="4">
        <v>307.03399999999999</v>
      </c>
      <c r="BT439" s="4">
        <v>23</v>
      </c>
      <c r="BU439" s="5">
        <f t="shared" si="12"/>
        <v>0</v>
      </c>
      <c r="BV439" s="5">
        <f t="shared" si="12"/>
        <v>0.05</v>
      </c>
      <c r="BW439" s="5">
        <f t="shared" si="12"/>
        <v>0.13333333019999999</v>
      </c>
      <c r="BX439" s="4"/>
      <c r="BY439" s="4"/>
      <c r="BZ439" s="4"/>
      <c r="CA439" s="4">
        <v>27.7392</v>
      </c>
    </row>
    <row r="440" spans="1:79" x14ac:dyDescent="0.15">
      <c r="A440" s="107">
        <v>138</v>
      </c>
      <c r="B440" s="108">
        <v>43010</v>
      </c>
      <c r="C440" s="109">
        <v>2017</v>
      </c>
      <c r="D440" s="110">
        <f>_xlfn.XLOOKUP(AP440,'Sentiment index'!$E$2:$E$169,'Sentiment index'!$A$2:$A$169)</f>
        <v>-0.33893309999999999</v>
      </c>
      <c r="E440" s="111">
        <v>13.616629590696757</v>
      </c>
      <c r="F440" s="112">
        <f>(AW440-BT440)/BT440</f>
        <v>-0.12172308919999997</v>
      </c>
      <c r="G440" s="113">
        <v>198</v>
      </c>
      <c r="H440" s="111">
        <v>120.003</v>
      </c>
      <c r="I440" s="114">
        <f>IF(AH440="NOK",AG440, IF(AH440="EUR", _xlfn.XLOOKUP(C440,'Exchange rates'!$A$3:$A$16,'Exchange rates'!$B$3:$B$16)*AG440,IF(AH440="SEK", _xlfn.XLOOKUP(C440,'Exchange rates'!$A$3:$A$16,'Exchange rates'!$C$3:$C$16)*Dataset!AG440,_xlfn.XLOOKUP(Dataset!C440,'Exchange rates'!$A$3:$A$16,'Exchange rates'!$D$3:$D$16)*Dataset!AG440)))</f>
        <v>115</v>
      </c>
      <c r="J440" s="115">
        <f t="shared" si="13"/>
        <v>-0.12212308919999997</v>
      </c>
      <c r="K440" s="112">
        <f>IF(AU440="NORWAY",_xlfn.XLOOKUP(B440,'Oslo OBX Historical Data'!$A$2:$A$3477,'Oslo OBX Historical Data'!$G$2:$G$3477),IF(AU440="FINLAND",_xlfn.XLOOKUP(B440,'OMX Helsinki Historical Data'!$A$2:$A$3479,'OMX Helsinki Historical Data'!$G$2:$G$3479),IF(AU440="DENMARK",_xlfn.XLOOKUP(B440,'OMX Copenhagen All shares Histo'!$A$2:$A$3461,'OMX Copenhagen All shares Histo'!$G$2:$G$3461),_xlfn.XLOOKUP(Dataset!B440,'OMX Stockholm Historical Data'!$A$2:$A$3477,'OMX Stockholm Historical Data'!$G$2:$G$3477))))</f>
        <v>4.0000000000000002E-4</v>
      </c>
      <c r="L440" s="116">
        <v>1</v>
      </c>
      <c r="M440" s="116">
        <f>IF($AI440=M$1,1,0)</f>
        <v>0</v>
      </c>
      <c r="N440" s="116">
        <f>IF($AI440=N$1,1,0)</f>
        <v>0</v>
      </c>
      <c r="O440" s="116">
        <f>IF($AI440=O$1,1,0)</f>
        <v>1</v>
      </c>
      <c r="P440" s="116">
        <f>IF($AI440=P$1,1,0)</f>
        <v>0</v>
      </c>
      <c r="Q440" s="116">
        <f>IF($AI440=Q$1,1,0)</f>
        <v>0</v>
      </c>
      <c r="R440" s="116">
        <f>IF($AI440=R$1,1,0)</f>
        <v>0</v>
      </c>
      <c r="S440" s="116">
        <f>IF($AI440=S$1,1,0)</f>
        <v>0</v>
      </c>
      <c r="T440" s="39">
        <f>IF($AI440=T$1,1,0)</f>
        <v>0</v>
      </c>
      <c r="AG440" s="4">
        <v>115</v>
      </c>
      <c r="AH440" t="str">
        <f>IF(AU440="NORWAY","NOK",IF(AU440="FINLAND","EUR",IF(AU440="SWEDEN","SEK","DKK")))</f>
        <v>NOK</v>
      </c>
      <c r="AI440" t="s">
        <v>45</v>
      </c>
      <c r="AN440" t="str">
        <f>IF(D440&gt;=0,"1","0")</f>
        <v>0</v>
      </c>
      <c r="AO440" s="5">
        <f>IF(AX440&lt;&gt;"",G440/H440,"")</f>
        <v>1.6499587510312241</v>
      </c>
      <c r="AP440">
        <f>A440-1</f>
        <v>137</v>
      </c>
      <c r="AS440">
        <f>_xlfn.XLOOKUP(C440,'Company age'!$A$2:$A$15,'Company age'!$B$2:$B$15)</f>
        <v>12</v>
      </c>
      <c r="AU440" t="s">
        <v>44</v>
      </c>
      <c r="AW440" s="3">
        <f>BT440*(1+BV440)</f>
        <v>101.001844742</v>
      </c>
      <c r="AX440">
        <v>198</v>
      </c>
      <c r="BH440" s="4">
        <v>-40.709381100000002</v>
      </c>
      <c r="BI440" s="4">
        <v>-12.172308920000001</v>
      </c>
      <c r="BJ440" s="4">
        <v>5.6133494380000002</v>
      </c>
      <c r="BL440" t="s">
        <v>1264</v>
      </c>
      <c r="BM440" t="s">
        <v>1265</v>
      </c>
      <c r="BN440" t="s">
        <v>44</v>
      </c>
      <c r="BO440" t="s">
        <v>45</v>
      </c>
      <c r="BP440" t="s">
        <v>25</v>
      </c>
      <c r="BQ440" t="s">
        <v>1266</v>
      </c>
      <c r="BR440" t="s">
        <v>27</v>
      </c>
      <c r="BS440" s="4">
        <v>120.003</v>
      </c>
      <c r="BT440" s="4">
        <v>115</v>
      </c>
      <c r="BU440" s="5">
        <f t="shared" si="12"/>
        <v>-0.40709381100000003</v>
      </c>
      <c r="BV440" s="5">
        <f t="shared" si="12"/>
        <v>-0.12172308920000001</v>
      </c>
      <c r="BW440" s="5">
        <f t="shared" si="12"/>
        <v>5.6133494380000003E-2</v>
      </c>
      <c r="BX440" s="4">
        <v>136</v>
      </c>
      <c r="BY440" s="4">
        <v>15.652174</v>
      </c>
      <c r="BZ440" s="4">
        <v>135</v>
      </c>
      <c r="CA440" s="4">
        <v>2.2435</v>
      </c>
    </row>
    <row r="441" spans="1:79" x14ac:dyDescent="0.15">
      <c r="A441" s="107">
        <v>138</v>
      </c>
      <c r="B441" s="108">
        <v>43014</v>
      </c>
      <c r="C441" s="109">
        <v>2017</v>
      </c>
      <c r="D441" s="110">
        <f>_xlfn.XLOOKUP(AP441,'Sentiment index'!$E$2:$E$169,'Sentiment index'!$A$2:$A$169)</f>
        <v>-0.33893309999999999</v>
      </c>
      <c r="E441" s="111">
        <v>8.5616355642362301</v>
      </c>
      <c r="F441" s="112">
        <f>(AW441-BT441)/BT441</f>
        <v>-5.8285713199999964E-2</v>
      </c>
      <c r="G441" s="113">
        <v>480</v>
      </c>
      <c r="H441" s="111">
        <v>700.06899999999996</v>
      </c>
      <c r="I441" s="114">
        <f>IF(AH441="NOK",AG441, IF(AH441="EUR", _xlfn.XLOOKUP(C441,'Exchange rates'!$A$3:$A$16,'Exchange rates'!$B$3:$B$16)*AG441,IF(AH441="SEK", _xlfn.XLOOKUP(C441,'Exchange rates'!$A$3:$A$16,'Exchange rates'!$C$3:$C$16)*Dataset!AG441,_xlfn.XLOOKUP(Dataset!C441,'Exchange rates'!$A$3:$A$16,'Exchange rates'!$D$3:$D$16)*Dataset!AG441)))</f>
        <v>54.218136000000001</v>
      </c>
      <c r="J441" s="115">
        <f t="shared" si="13"/>
        <v>-5.9585713199999966E-2</v>
      </c>
      <c r="K441" s="112">
        <f>IF(AU441="NORWAY",_xlfn.XLOOKUP(B441,'Oslo OBX Historical Data'!$A$2:$A$3477,'Oslo OBX Historical Data'!$G$2:$G$3477),IF(AU441="FINLAND",_xlfn.XLOOKUP(B441,'OMX Helsinki Historical Data'!$A$2:$A$3479,'OMX Helsinki Historical Data'!$G$2:$G$3479),IF(AU441="DENMARK",_xlfn.XLOOKUP(B441,'OMX Copenhagen All shares Histo'!$A$2:$A$3461,'OMX Copenhagen All shares Histo'!$G$2:$G$3461),_xlfn.XLOOKUP(Dataset!B441,'OMX Stockholm Historical Data'!$A$2:$A$3477,'OMX Stockholm Historical Data'!$G$2:$G$3477))))</f>
        <v>1.2999999999999999E-3</v>
      </c>
      <c r="L441" s="116">
        <v>1</v>
      </c>
      <c r="M441" s="116">
        <f>IF($AI441=M$1,1,0)</f>
        <v>0</v>
      </c>
      <c r="N441" s="116">
        <f>IF($AI441=N$1,1,0)</f>
        <v>0</v>
      </c>
      <c r="O441" s="116">
        <f>IF($AI441=O$1,1,0)</f>
        <v>0</v>
      </c>
      <c r="P441" s="116">
        <f>IF($AI441=P$1,1,0)</f>
        <v>0</v>
      </c>
      <c r="Q441" s="116">
        <f>IF($AI441=Q$1,1,0)</f>
        <v>1</v>
      </c>
      <c r="R441" s="116">
        <f>IF($AI441=R$1,1,0)</f>
        <v>0</v>
      </c>
      <c r="S441" s="116">
        <f>IF($AI441=S$1,1,0)</f>
        <v>0</v>
      </c>
      <c r="T441" s="39">
        <f>IF($AI441=T$1,1,0)</f>
        <v>0</v>
      </c>
      <c r="AG441" s="4">
        <v>56</v>
      </c>
      <c r="AH441" t="str">
        <f>IF(AU441="NORWAY","NOK",IF(AU441="FINLAND","EUR",IF(AU441="SWEDEN","SEK","DKK")))</f>
        <v>SEK</v>
      </c>
      <c r="AI441" t="s">
        <v>32</v>
      </c>
      <c r="AN441" t="str">
        <f>IF(D441&gt;=0,"1","0")</f>
        <v>0</v>
      </c>
      <c r="AO441" s="5">
        <f>IF(AX441&lt;&gt;"",G441/H441,"")</f>
        <v>0.68564670053951826</v>
      </c>
      <c r="AP441">
        <f>A441-1</f>
        <v>137</v>
      </c>
      <c r="AS441">
        <f>_xlfn.XLOOKUP(C441,'Company age'!$A$2:$A$15,'Company age'!$B$2:$B$15)</f>
        <v>12</v>
      </c>
      <c r="AU441" t="s">
        <v>80</v>
      </c>
      <c r="AW441" s="3">
        <f>BT441*(1+BV441)</f>
        <v>52.736000060800002</v>
      </c>
      <c r="AX441">
        <v>480</v>
      </c>
      <c r="BH441" s="4">
        <v>-1.4285714370000001E-2</v>
      </c>
      <c r="BI441" s="4">
        <v>-5.82857132</v>
      </c>
      <c r="BJ441" s="4">
        <v>-14.14285755</v>
      </c>
      <c r="BL441" t="s">
        <v>678</v>
      </c>
      <c r="BM441" t="s">
        <v>679</v>
      </c>
      <c r="BN441" t="s">
        <v>80</v>
      </c>
      <c r="BO441" t="s">
        <v>32</v>
      </c>
      <c r="BP441" t="s">
        <v>25</v>
      </c>
      <c r="BQ441" t="s">
        <v>537</v>
      </c>
      <c r="BR441" t="s">
        <v>27</v>
      </c>
      <c r="BS441" s="4">
        <v>700.06899999999996</v>
      </c>
      <c r="BT441" s="4">
        <v>56</v>
      </c>
      <c r="BU441" s="5">
        <f t="shared" si="12"/>
        <v>-1.4285714370000001E-4</v>
      </c>
      <c r="BV441" s="5">
        <f t="shared" si="12"/>
        <v>-5.8285713199999999E-2</v>
      </c>
      <c r="BW441" s="5">
        <f t="shared" si="12"/>
        <v>-0.14142857550000001</v>
      </c>
      <c r="BX441" s="4">
        <v>131</v>
      </c>
      <c r="BY441" s="4">
        <v>143.21427919999999</v>
      </c>
      <c r="BZ441" s="4">
        <v>133</v>
      </c>
      <c r="CA441" s="4">
        <v>21.428799999999999</v>
      </c>
    </row>
    <row r="442" spans="1:79" x14ac:dyDescent="0.15">
      <c r="A442" s="107">
        <v>138</v>
      </c>
      <c r="B442" s="108">
        <v>43017</v>
      </c>
      <c r="C442" s="109">
        <v>2017</v>
      </c>
      <c r="D442" s="110">
        <f>_xlfn.XLOOKUP(AP442,'Sentiment index'!$E$2:$E$169,'Sentiment index'!$A$2:$A$169)</f>
        <v>-0.33893309999999999</v>
      </c>
      <c r="E442" s="111">
        <v>11.387645700362295</v>
      </c>
      <c r="F442" s="112">
        <f>(AW442-BT442)/BT442</f>
        <v>-0.16444444659999996</v>
      </c>
      <c r="G442" s="113">
        <v>62</v>
      </c>
      <c r="H442" s="111">
        <v>234.61099999999999</v>
      </c>
      <c r="I442" s="114">
        <f>IF(AH442="NOK",AG442, IF(AH442="EUR", _xlfn.XLOOKUP(C442,'Exchange rates'!$A$3:$A$16,'Exchange rates'!$B$3:$B$16)*AG442,IF(AH442="SEK", _xlfn.XLOOKUP(C442,'Exchange rates'!$A$3:$A$16,'Exchange rates'!$C$3:$C$16)*Dataset!AG442,_xlfn.XLOOKUP(Dataset!C442,'Exchange rates'!$A$3:$A$16,'Exchange rates'!$D$3:$D$16)*Dataset!AG442)))</f>
        <v>57.398214450000005</v>
      </c>
      <c r="J442" s="115">
        <f t="shared" si="13"/>
        <v>-0.16204444659999995</v>
      </c>
      <c r="K442" s="112">
        <f>IF(AU442="NORWAY",_xlfn.XLOOKUP(B442,'Oslo OBX Historical Data'!$A$2:$A$3477,'Oslo OBX Historical Data'!$G$2:$G$3477),IF(AU442="FINLAND",_xlfn.XLOOKUP(B442,'OMX Helsinki Historical Data'!$A$2:$A$3479,'OMX Helsinki Historical Data'!$G$2:$G$3479),IF(AU442="DENMARK",_xlfn.XLOOKUP(B442,'OMX Copenhagen All shares Histo'!$A$2:$A$3461,'OMX Copenhagen All shares Histo'!$G$2:$G$3461),_xlfn.XLOOKUP(Dataset!B442,'OMX Stockholm Historical Data'!$A$2:$A$3477,'OMX Stockholm Historical Data'!$G$2:$G$3477))))</f>
        <v>-2.3999999999999998E-3</v>
      </c>
      <c r="L442" s="116">
        <v>1</v>
      </c>
      <c r="M442" s="116">
        <f>IF($AI442=M$1,1,0)</f>
        <v>0</v>
      </c>
      <c r="N442" s="116">
        <f>IF($AI442=N$1,1,0)</f>
        <v>0</v>
      </c>
      <c r="O442" s="116">
        <f>IF($AI442=O$1,1,0)</f>
        <v>1</v>
      </c>
      <c r="P442" s="116">
        <f>IF($AI442=P$1,1,0)</f>
        <v>0</v>
      </c>
      <c r="Q442" s="116">
        <f>IF($AI442=Q$1,1,0)</f>
        <v>0</v>
      </c>
      <c r="R442" s="116">
        <f>IF($AI442=R$1,1,0)</f>
        <v>0</v>
      </c>
      <c r="S442" s="116">
        <f>IF($AI442=S$1,1,0)</f>
        <v>0</v>
      </c>
      <c r="T442" s="39">
        <f>IF($AI442=T$1,1,0)</f>
        <v>0</v>
      </c>
      <c r="AG442" s="4">
        <v>6.15</v>
      </c>
      <c r="AH442" t="str">
        <f>IF(AU442="NORWAY","NOK",IF(AU442="FINLAND","EUR",IF(AU442="SWEDEN","SEK","DKK")))</f>
        <v>EUR</v>
      </c>
      <c r="AI442" t="s">
        <v>45</v>
      </c>
      <c r="AN442" t="str">
        <f>IF(D442&gt;=0,"1","0")</f>
        <v>0</v>
      </c>
      <c r="AO442" s="5">
        <f>IF(AX442&lt;&gt;"",G442/H442,"")</f>
        <v>0.26426723384666534</v>
      </c>
      <c r="AP442">
        <f>A442-1</f>
        <v>137</v>
      </c>
      <c r="AS442">
        <f>_xlfn.XLOOKUP(C442,'Company age'!$A$2:$A$15,'Company age'!$B$2:$B$15)</f>
        <v>12</v>
      </c>
      <c r="AU442" t="s">
        <v>64</v>
      </c>
      <c r="AW442" s="3">
        <f>BT442*(1+BV442)</f>
        <v>5.1386666534100005</v>
      </c>
      <c r="AX442">
        <v>62</v>
      </c>
      <c r="BH442" s="4">
        <v>-1.555555582</v>
      </c>
      <c r="BI442" s="4">
        <v>-16.444444659999998</v>
      </c>
      <c r="BJ442" s="4">
        <v>-21.333333970000002</v>
      </c>
      <c r="BL442" t="s">
        <v>1056</v>
      </c>
      <c r="BM442" t="s">
        <v>1057</v>
      </c>
      <c r="BN442" t="s">
        <v>64</v>
      </c>
      <c r="BO442" t="s">
        <v>45</v>
      </c>
      <c r="BP442" t="s">
        <v>25</v>
      </c>
      <c r="BQ442" t="s">
        <v>507</v>
      </c>
      <c r="BR442" t="s">
        <v>27</v>
      </c>
      <c r="BS442" s="4">
        <v>234.61099999999999</v>
      </c>
      <c r="BT442" s="4">
        <v>6.15</v>
      </c>
      <c r="BU442" s="5">
        <f t="shared" si="12"/>
        <v>-1.5555555820000001E-2</v>
      </c>
      <c r="BV442" s="5">
        <f t="shared" si="12"/>
        <v>-0.16444444659999999</v>
      </c>
      <c r="BW442" s="5">
        <f t="shared" si="12"/>
        <v>-0.21333333970000001</v>
      </c>
      <c r="BX442" s="4">
        <v>15.2</v>
      </c>
      <c r="BY442" s="4">
        <v>151.21951290000001</v>
      </c>
      <c r="BZ442" s="4">
        <v>15.2</v>
      </c>
      <c r="CA442" s="4">
        <v>8.98</v>
      </c>
    </row>
    <row r="443" spans="1:79" x14ac:dyDescent="0.15">
      <c r="A443" s="107">
        <v>138</v>
      </c>
      <c r="B443" s="108">
        <v>43019</v>
      </c>
      <c r="C443" s="109">
        <v>2017</v>
      </c>
      <c r="D443" s="110">
        <f>_xlfn.XLOOKUP(AP443,'Sentiment index'!$E$2:$E$169,'Sentiment index'!$A$2:$A$169)</f>
        <v>-0.33893309999999999</v>
      </c>
      <c r="E443" s="111">
        <v>15.033881612161627</v>
      </c>
      <c r="F443" s="112">
        <f>(AW443-BT443)/BT443</f>
        <v>0.15217390059999994</v>
      </c>
      <c r="G443" s="113">
        <v>5643</v>
      </c>
      <c r="H443" s="111">
        <v>8225.7800000000007</v>
      </c>
      <c r="I443" s="114">
        <f>IF(AH443="NOK",AG443, IF(AH443="EUR", _xlfn.XLOOKUP(C443,'Exchange rates'!$A$3:$A$16,'Exchange rates'!$B$3:$B$16)*AG443,IF(AH443="SEK", _xlfn.XLOOKUP(C443,'Exchange rates'!$A$3:$A$16,'Exchange rates'!$C$3:$C$16)*Dataset!AG443,_xlfn.XLOOKUP(Dataset!C443,'Exchange rates'!$A$3:$A$16,'Exchange rates'!$D$3:$D$16)*Dataset!AG443)))</f>
        <v>91.090499679999994</v>
      </c>
      <c r="J443" s="115">
        <f t="shared" si="13"/>
        <v>0.15427390059999993</v>
      </c>
      <c r="K443" s="112">
        <f>IF(AU443="NORWAY",_xlfn.XLOOKUP(B443,'Oslo OBX Historical Data'!$A$2:$A$3477,'Oslo OBX Historical Data'!$G$2:$G$3477),IF(AU443="FINLAND",_xlfn.XLOOKUP(B443,'OMX Helsinki Historical Data'!$A$2:$A$3479,'OMX Helsinki Historical Data'!$G$2:$G$3479),IF(AU443="DENMARK",_xlfn.XLOOKUP(B443,'OMX Copenhagen All shares Histo'!$A$2:$A$3461,'OMX Copenhagen All shares Histo'!$G$2:$G$3461),_xlfn.XLOOKUP(Dataset!B443,'OMX Stockholm Historical Data'!$A$2:$A$3477,'OMX Stockholm Historical Data'!$G$2:$G$3477))))</f>
        <v>-2.0999999999999999E-3</v>
      </c>
      <c r="L443" s="116">
        <v>1</v>
      </c>
      <c r="M443" s="116">
        <f>IF($AI443=M$1,1,0)</f>
        <v>0</v>
      </c>
      <c r="N443" s="116">
        <f>IF($AI443=N$1,1,0)</f>
        <v>0</v>
      </c>
      <c r="O443" s="116">
        <f>IF($AI443=O$1,1,0)</f>
        <v>0</v>
      </c>
      <c r="P443" s="116">
        <f>IF($AI443=P$1,1,0)</f>
        <v>0</v>
      </c>
      <c r="Q443" s="116">
        <f>IF($AI443=Q$1,1,0)</f>
        <v>1</v>
      </c>
      <c r="R443" s="116">
        <f>IF($AI443=R$1,1,0)</f>
        <v>0</v>
      </c>
      <c r="S443" s="116">
        <f>IF($AI443=S$1,1,0)</f>
        <v>0</v>
      </c>
      <c r="T443" s="39">
        <f>IF($AI443=T$1,1,0)</f>
        <v>0</v>
      </c>
      <c r="AG443" s="4">
        <v>9.76</v>
      </c>
      <c r="AH443" t="str">
        <f>IF(AU443="NORWAY","NOK",IF(AU443="FINLAND","EUR",IF(AU443="SWEDEN","SEK","DKK")))</f>
        <v>EUR</v>
      </c>
      <c r="AI443" t="s">
        <v>32</v>
      </c>
      <c r="AN443" t="str">
        <f>IF(D443&gt;=0,"1","0")</f>
        <v>0</v>
      </c>
      <c r="AO443" s="5">
        <f>IF(AX443&lt;&gt;"",G443/H443,"")</f>
        <v>0.68601397071159209</v>
      </c>
      <c r="AP443">
        <f>A443-1</f>
        <v>137</v>
      </c>
      <c r="AS443">
        <f>_xlfn.XLOOKUP(C443,'Company age'!$A$2:$A$15,'Company age'!$B$2:$B$15)</f>
        <v>12</v>
      </c>
      <c r="AU443" t="s">
        <v>64</v>
      </c>
      <c r="AW443" s="3">
        <f>BT443*(1+BV443)</f>
        <v>11.245217269855999</v>
      </c>
      <c r="AX443">
        <v>5643</v>
      </c>
      <c r="BH443" s="4">
        <v>18.84057808</v>
      </c>
      <c r="BI443" s="4">
        <v>15.21739006</v>
      </c>
      <c r="BJ443" s="4">
        <v>-10.144928930000001</v>
      </c>
      <c r="BL443" t="s">
        <v>62</v>
      </c>
      <c r="BM443" t="s">
        <v>63</v>
      </c>
      <c r="BN443" t="s">
        <v>64</v>
      </c>
      <c r="BO443" t="s">
        <v>32</v>
      </c>
      <c r="BP443" t="s">
        <v>25</v>
      </c>
      <c r="BQ443" t="s">
        <v>65</v>
      </c>
      <c r="BR443" t="s">
        <v>27</v>
      </c>
      <c r="BS443" s="4">
        <v>8225.7800000000007</v>
      </c>
      <c r="BT443" s="4">
        <v>9.76</v>
      </c>
      <c r="BU443" s="5">
        <f t="shared" si="12"/>
        <v>0.18840578080000001</v>
      </c>
      <c r="BV443" s="5">
        <f t="shared" si="12"/>
        <v>0.15217390059999999</v>
      </c>
      <c r="BW443" s="5">
        <f t="shared" si="12"/>
        <v>-0.10144928930000001</v>
      </c>
      <c r="BX443" s="4">
        <v>11.5</v>
      </c>
      <c r="BY443" s="4">
        <v>17.827865599999999</v>
      </c>
      <c r="BZ443" s="4">
        <v>11.56</v>
      </c>
      <c r="CA443" s="4">
        <v>128.03700000000001</v>
      </c>
    </row>
    <row r="444" spans="1:79" x14ac:dyDescent="0.15">
      <c r="A444" s="107">
        <v>138</v>
      </c>
      <c r="B444" s="108">
        <v>43019</v>
      </c>
      <c r="C444" s="109">
        <v>2017</v>
      </c>
      <c r="D444" s="110">
        <f>_xlfn.XLOOKUP(AP444,'Sentiment index'!$E$2:$E$169,'Sentiment index'!$A$2:$A$169)</f>
        <v>-0.33893309999999999</v>
      </c>
      <c r="E444" s="111">
        <v>13.884924693595485</v>
      </c>
      <c r="F444" s="112">
        <f>(AW444-BT444)/BT444</f>
        <v>-6.0714287760000055E-2</v>
      </c>
      <c r="G444" s="113">
        <v>470</v>
      </c>
      <c r="H444" s="111">
        <v>422.55399999999997</v>
      </c>
      <c r="I444" s="114">
        <f>IF(AH444="NOK",AG444, IF(AH444="EUR", _xlfn.XLOOKUP(C444,'Exchange rates'!$A$3:$A$16,'Exchange rates'!$B$3:$B$16)*AG444,IF(AH444="SEK", _xlfn.XLOOKUP(C444,'Exchange rates'!$A$3:$A$16,'Exchange rates'!$C$3:$C$16)*Dataset!AG444,_xlfn.XLOOKUP(Dataset!C444,'Exchange rates'!$A$3:$A$16,'Exchange rates'!$D$3:$D$16)*Dataset!AG444)))</f>
        <v>24.5</v>
      </c>
      <c r="J444" s="115">
        <f t="shared" si="13"/>
        <v>-6.4614287760000055E-2</v>
      </c>
      <c r="K444" s="112">
        <f>IF(AU444="NORWAY",_xlfn.XLOOKUP(B444,'Oslo OBX Historical Data'!$A$2:$A$3477,'Oslo OBX Historical Data'!$G$2:$G$3477),IF(AU444="FINLAND",_xlfn.XLOOKUP(B444,'OMX Helsinki Historical Data'!$A$2:$A$3479,'OMX Helsinki Historical Data'!$G$2:$G$3479),IF(AU444="DENMARK",_xlfn.XLOOKUP(B444,'OMX Copenhagen All shares Histo'!$A$2:$A$3461,'OMX Copenhagen All shares Histo'!$G$2:$G$3461),_xlfn.XLOOKUP(Dataset!B444,'OMX Stockholm Historical Data'!$A$2:$A$3477,'OMX Stockholm Historical Data'!$G$2:$G$3477))))</f>
        <v>3.8999999999999998E-3</v>
      </c>
      <c r="L444" s="116">
        <v>1</v>
      </c>
      <c r="M444" s="116">
        <f>IF($AI444=M$1,1,0)</f>
        <v>0</v>
      </c>
      <c r="N444" s="116">
        <f>IF($AI444=N$1,1,0)</f>
        <v>0</v>
      </c>
      <c r="O444" s="116">
        <f>IF($AI444=O$1,1,0)</f>
        <v>0</v>
      </c>
      <c r="P444" s="116">
        <f>IF($AI444=P$1,1,0)</f>
        <v>0</v>
      </c>
      <c r="Q444" s="116">
        <f>IF($AI444=Q$1,1,0)</f>
        <v>0</v>
      </c>
      <c r="R444" s="116">
        <f>IF($AI444=R$1,1,0)</f>
        <v>1</v>
      </c>
      <c r="S444" s="116">
        <f>IF($AI444=S$1,1,0)</f>
        <v>0</v>
      </c>
      <c r="T444" s="39">
        <f>IF($AI444=T$1,1,0)</f>
        <v>0</v>
      </c>
      <c r="AG444" s="4">
        <v>24.5</v>
      </c>
      <c r="AH444" t="str">
        <f>IF(AU444="NORWAY","NOK",IF(AU444="FINLAND","EUR",IF(AU444="SWEDEN","SEK","DKK")))</f>
        <v>NOK</v>
      </c>
      <c r="AI444" t="s">
        <v>152</v>
      </c>
      <c r="AN444" t="str">
        <f>IF(D444&gt;=0,"1","0")</f>
        <v>0</v>
      </c>
      <c r="AO444" s="5">
        <f>IF(AX444&lt;&gt;"",G444/H444,"")</f>
        <v>1.1122838737770795</v>
      </c>
      <c r="AP444">
        <f>A444-1</f>
        <v>137</v>
      </c>
      <c r="AS444">
        <f>_xlfn.XLOOKUP(C444,'Company age'!$A$2:$A$15,'Company age'!$B$2:$B$15)</f>
        <v>12</v>
      </c>
      <c r="AU444" t="s">
        <v>44</v>
      </c>
      <c r="AW444" s="3">
        <f>BT444*(1+BV444)</f>
        <v>23.012499949879999</v>
      </c>
      <c r="AX444">
        <v>470</v>
      </c>
      <c r="BH444" s="4">
        <v>-3.2142856119999998</v>
      </c>
      <c r="BI444" s="4">
        <v>-6.0714287760000003</v>
      </c>
      <c r="BJ444" s="4">
        <v>-6.7857141490000004</v>
      </c>
      <c r="BL444" t="s">
        <v>891</v>
      </c>
      <c r="BM444" t="s">
        <v>892</v>
      </c>
      <c r="BN444" t="s">
        <v>44</v>
      </c>
      <c r="BO444" t="s">
        <v>152</v>
      </c>
      <c r="BP444" t="s">
        <v>25</v>
      </c>
      <c r="BQ444" t="s">
        <v>165</v>
      </c>
      <c r="BR444" t="s">
        <v>27</v>
      </c>
      <c r="BS444" s="4">
        <v>422.55399999999997</v>
      </c>
      <c r="BT444" s="4">
        <v>24.5</v>
      </c>
      <c r="BU444" s="5">
        <f t="shared" si="12"/>
        <v>-3.214285612E-2</v>
      </c>
      <c r="BV444" s="5">
        <f t="shared" si="12"/>
        <v>-6.0714287760000006E-2</v>
      </c>
      <c r="BW444" s="5">
        <f t="shared" si="12"/>
        <v>-6.7857141490000009E-2</v>
      </c>
      <c r="BX444" s="4">
        <v>33.700000000000003</v>
      </c>
      <c r="BY444" s="4">
        <v>37.959182740000003</v>
      </c>
      <c r="BZ444" s="4">
        <v>33.700000000000003</v>
      </c>
      <c r="CA444" s="4">
        <v>26.966999999999999</v>
      </c>
    </row>
    <row r="445" spans="1:79" x14ac:dyDescent="0.15">
      <c r="A445" s="107">
        <v>138</v>
      </c>
      <c r="B445" s="108">
        <v>43021</v>
      </c>
      <c r="C445" s="109">
        <v>2017</v>
      </c>
      <c r="D445" s="110">
        <f>_xlfn.XLOOKUP(AP445,'Sentiment index'!$E$2:$E$169,'Sentiment index'!$A$2:$A$169)</f>
        <v>-0.33893309999999999</v>
      </c>
      <c r="E445" s="111">
        <v>12.116172223091212</v>
      </c>
      <c r="F445" s="112">
        <f>(AW445-BT445)/BT445</f>
        <v>0.3</v>
      </c>
      <c r="G445" s="113">
        <v>59</v>
      </c>
      <c r="H445" s="111">
        <v>12.6799</v>
      </c>
      <c r="I445" s="114">
        <f>IF(AH445="NOK",AG445, IF(AH445="EUR", _xlfn.XLOOKUP(C445,'Exchange rates'!$A$3:$A$16,'Exchange rates'!$B$3:$B$16)*AG445,IF(AH445="SEK", _xlfn.XLOOKUP(C445,'Exchange rates'!$A$3:$A$16,'Exchange rates'!$C$3:$C$16)*Dataset!AG445,_xlfn.XLOOKUP(Dataset!C445,'Exchange rates'!$A$3:$A$16,'Exchange rates'!$D$3:$D$16)*Dataset!AG445)))</f>
        <v>6.1963584000000003</v>
      </c>
      <c r="J445" s="115">
        <f t="shared" si="13"/>
        <v>0.29749999999999999</v>
      </c>
      <c r="K445" s="112">
        <f>IF(AU445="NORWAY",_xlfn.XLOOKUP(B445,'Oslo OBX Historical Data'!$A$2:$A$3477,'Oslo OBX Historical Data'!$G$2:$G$3477),IF(AU445="FINLAND",_xlfn.XLOOKUP(B445,'OMX Helsinki Historical Data'!$A$2:$A$3479,'OMX Helsinki Historical Data'!$G$2:$G$3479),IF(AU445="DENMARK",_xlfn.XLOOKUP(B445,'OMX Copenhagen All shares Histo'!$A$2:$A$3461,'OMX Copenhagen All shares Histo'!$G$2:$G$3461),_xlfn.XLOOKUP(Dataset!B445,'OMX Stockholm Historical Data'!$A$2:$A$3477,'OMX Stockholm Historical Data'!$G$2:$G$3477))))</f>
        <v>2.5000000000000001E-3</v>
      </c>
      <c r="L445" s="116">
        <v>1</v>
      </c>
      <c r="M445" s="116">
        <f>IF($AI445=M$1,1,0)</f>
        <v>0</v>
      </c>
      <c r="N445" s="116">
        <f>IF($AI445=N$1,1,0)</f>
        <v>0</v>
      </c>
      <c r="O445" s="116">
        <f>IF($AI445=O$1,1,0)</f>
        <v>0</v>
      </c>
      <c r="P445" s="116">
        <f>IF($AI445=P$1,1,0)</f>
        <v>0</v>
      </c>
      <c r="Q445" s="116">
        <f>IF($AI445=Q$1,1,0)</f>
        <v>0</v>
      </c>
      <c r="R445" s="116">
        <f>IF($AI445=R$1,1,0)</f>
        <v>1</v>
      </c>
      <c r="S445" s="116">
        <f>IF($AI445=S$1,1,0)</f>
        <v>0</v>
      </c>
      <c r="T445" s="39">
        <f>IF($AI445=T$1,1,0)</f>
        <v>0</v>
      </c>
      <c r="AG445" s="4">
        <v>6.4</v>
      </c>
      <c r="AH445" t="str">
        <f>IF(AU445="NORWAY","NOK",IF(AU445="FINLAND","EUR",IF(AU445="SWEDEN","SEK","DKK")))</f>
        <v>SEK</v>
      </c>
      <c r="AI445" t="s">
        <v>152</v>
      </c>
      <c r="AN445" t="str">
        <f>IF(D445&gt;=0,"1","0")</f>
        <v>0</v>
      </c>
      <c r="AO445" s="5">
        <f>IF(AX445&lt;&gt;"",G445/H445,"")</f>
        <v>4.6530335412739845</v>
      </c>
      <c r="AP445">
        <f>A445-1</f>
        <v>137</v>
      </c>
      <c r="AS445">
        <f>_xlfn.XLOOKUP(C445,'Company age'!$A$2:$A$15,'Company age'!$B$2:$B$15)</f>
        <v>12</v>
      </c>
      <c r="AU445" t="s">
        <v>80</v>
      </c>
      <c r="AW445" s="3">
        <f>BT445*(1+BV445)</f>
        <v>8.32</v>
      </c>
      <c r="AX445">
        <v>59</v>
      </c>
      <c r="BH445" s="4">
        <v>50</v>
      </c>
      <c r="BI445" s="4">
        <v>30</v>
      </c>
      <c r="BJ445" s="4">
        <v>22.5</v>
      </c>
      <c r="BL445" t="s">
        <v>1859</v>
      </c>
      <c r="BM445" t="s">
        <v>1860</v>
      </c>
      <c r="BN445" t="s">
        <v>80</v>
      </c>
      <c r="BO445" t="s">
        <v>152</v>
      </c>
      <c r="BP445" t="s">
        <v>25</v>
      </c>
      <c r="BQ445" t="s">
        <v>1066</v>
      </c>
      <c r="BR445" t="s">
        <v>27</v>
      </c>
      <c r="BS445" s="4">
        <v>12.6799</v>
      </c>
      <c r="BT445" s="4">
        <v>6.4</v>
      </c>
      <c r="BU445" s="5">
        <f t="shared" si="12"/>
        <v>0.5</v>
      </c>
      <c r="BV445" s="5">
        <f t="shared" si="12"/>
        <v>0.3</v>
      </c>
      <c r="BW445" s="5">
        <f t="shared" si="12"/>
        <v>0.22500000000000001</v>
      </c>
      <c r="BX445" s="4">
        <v>18</v>
      </c>
      <c r="BY445" s="4">
        <v>226.5625</v>
      </c>
      <c r="BZ445" s="4">
        <v>17.8</v>
      </c>
      <c r="CA445" s="4">
        <v>7.3540000000000001</v>
      </c>
    </row>
    <row r="446" spans="1:79" x14ac:dyDescent="0.15">
      <c r="A446" s="107">
        <v>138</v>
      </c>
      <c r="B446" s="108">
        <v>43027</v>
      </c>
      <c r="C446" s="109">
        <v>2017</v>
      </c>
      <c r="D446" s="110">
        <f>_xlfn.XLOOKUP(AP446,'Sentiment index'!$E$2:$E$169,'Sentiment index'!$A$2:$A$169)</f>
        <v>-0.33893309999999999</v>
      </c>
      <c r="E446" s="111">
        <v>12.537061828469866</v>
      </c>
      <c r="F446" s="112">
        <f>(AW446-BT446)/BT446</f>
        <v>-7.5581393240000072E-2</v>
      </c>
      <c r="G446" s="113">
        <v>76</v>
      </c>
      <c r="H446" s="111">
        <v>21.509399999999999</v>
      </c>
      <c r="I446" s="114">
        <f>IF(AH446="NOK",AG446, IF(AH446="EUR", _xlfn.XLOOKUP(C446,'Exchange rates'!$A$3:$A$16,'Exchange rates'!$B$3:$B$16)*AG446,IF(AH446="SEK", _xlfn.XLOOKUP(C446,'Exchange rates'!$A$3:$A$16,'Exchange rates'!$C$3:$C$16)*Dataset!AG446,_xlfn.XLOOKUP(Dataset!C446,'Exchange rates'!$A$3:$A$16,'Exchange rates'!$D$3:$D$16)*Dataset!AG446)))</f>
        <v>21.299982</v>
      </c>
      <c r="J446" s="115">
        <f t="shared" si="13"/>
        <v>-8.0381393240000071E-2</v>
      </c>
      <c r="K446" s="112">
        <f>IF(AU446="NORWAY",_xlfn.XLOOKUP(B446,'Oslo OBX Historical Data'!$A$2:$A$3477,'Oslo OBX Historical Data'!$G$2:$G$3477),IF(AU446="FINLAND",_xlfn.XLOOKUP(B446,'OMX Helsinki Historical Data'!$A$2:$A$3479,'OMX Helsinki Historical Data'!$G$2:$G$3479),IF(AU446="DENMARK",_xlfn.XLOOKUP(B446,'OMX Copenhagen All shares Histo'!$A$2:$A$3461,'OMX Copenhagen All shares Histo'!$G$2:$G$3461),_xlfn.XLOOKUP(Dataset!B446,'OMX Stockholm Historical Data'!$A$2:$A$3477,'OMX Stockholm Historical Data'!$G$2:$G$3477))))</f>
        <v>4.7999999999999996E-3</v>
      </c>
      <c r="L446" s="116">
        <v>1</v>
      </c>
      <c r="M446" s="116">
        <f>IF($AI446=M$1,1,0)</f>
        <v>0</v>
      </c>
      <c r="N446" s="116">
        <f>IF($AI446=N$1,1,0)</f>
        <v>0</v>
      </c>
      <c r="O446" s="116">
        <f>IF($AI446=O$1,1,0)</f>
        <v>0</v>
      </c>
      <c r="P446" s="116">
        <f>IF($AI446=P$1,1,0)</f>
        <v>0</v>
      </c>
      <c r="Q446" s="116">
        <f>IF($AI446=Q$1,1,0)</f>
        <v>0</v>
      </c>
      <c r="R446" s="116">
        <f>IF($AI446=R$1,1,0)</f>
        <v>1</v>
      </c>
      <c r="S446" s="116">
        <f>IF($AI446=S$1,1,0)</f>
        <v>0</v>
      </c>
      <c r="T446" s="39">
        <f>IF($AI446=T$1,1,0)</f>
        <v>0</v>
      </c>
      <c r="AG446" s="4">
        <v>22</v>
      </c>
      <c r="AH446" t="str">
        <f>IF(AU446="NORWAY","NOK",IF(AU446="FINLAND","EUR",IF(AU446="SWEDEN","SEK","DKK")))</f>
        <v>SEK</v>
      </c>
      <c r="AI446" t="s">
        <v>152</v>
      </c>
      <c r="AN446" t="str">
        <f>IF(D446&gt;=0,"1","0")</f>
        <v>0</v>
      </c>
      <c r="AO446" s="5">
        <f>IF(AX446&lt;&gt;"",G446/H446,"")</f>
        <v>3.5333389122895107</v>
      </c>
      <c r="AP446">
        <f>A446-1</f>
        <v>137</v>
      </c>
      <c r="AS446">
        <f>_xlfn.XLOOKUP(C446,'Company age'!$A$2:$A$15,'Company age'!$B$2:$B$15)</f>
        <v>12</v>
      </c>
      <c r="AU446" t="s">
        <v>80</v>
      </c>
      <c r="AW446" s="3">
        <f>BT446*(1+BV446)</f>
        <v>20.337209348719998</v>
      </c>
      <c r="AX446">
        <v>76</v>
      </c>
      <c r="BH446" s="4">
        <v>-3.4883720870000001</v>
      </c>
      <c r="BI446" s="4">
        <v>-7.5581393239999999</v>
      </c>
      <c r="BJ446" s="4">
        <v>-9.3023252490000008</v>
      </c>
      <c r="BL446" t="s">
        <v>1707</v>
      </c>
      <c r="BM446" t="s">
        <v>1708</v>
      </c>
      <c r="BN446" t="s">
        <v>80</v>
      </c>
      <c r="BO446" t="s">
        <v>152</v>
      </c>
      <c r="BP446" t="s">
        <v>25</v>
      </c>
      <c r="BQ446" t="s">
        <v>54</v>
      </c>
      <c r="BR446" t="s">
        <v>27</v>
      </c>
      <c r="BS446" s="4">
        <v>21.509399999999999</v>
      </c>
      <c r="BT446" s="4">
        <v>22</v>
      </c>
      <c r="BU446" s="5">
        <f t="shared" si="12"/>
        <v>-3.4883720870000003E-2</v>
      </c>
      <c r="BV446" s="5">
        <f t="shared" si="12"/>
        <v>-7.5581393240000003E-2</v>
      </c>
      <c r="BW446" s="5">
        <f t="shared" si="12"/>
        <v>-9.3023252490000014E-2</v>
      </c>
      <c r="BX446" s="4"/>
      <c r="BY446" s="4"/>
      <c r="BZ446" s="4"/>
      <c r="CA446" s="4">
        <v>39.677</v>
      </c>
    </row>
    <row r="447" spans="1:79" x14ac:dyDescent="0.15">
      <c r="A447" s="107">
        <v>138</v>
      </c>
      <c r="B447" s="108">
        <v>43035</v>
      </c>
      <c r="C447" s="109">
        <v>2017</v>
      </c>
      <c r="D447" s="110">
        <f>_xlfn.XLOOKUP(AP447,'Sentiment index'!$E$2:$E$169,'Sentiment index'!$A$2:$A$169)</f>
        <v>-0.33893309999999999</v>
      </c>
      <c r="E447" s="111">
        <v>11.696159065496676</v>
      </c>
      <c r="F447" s="112">
        <f>(AW447-BT447)/BT447</f>
        <v>-0.15333333019999998</v>
      </c>
      <c r="G447" s="113">
        <v>1789</v>
      </c>
      <c r="H447" s="111">
        <v>505.62700000000001</v>
      </c>
      <c r="I447" s="114">
        <f>IF(AH447="NOK",AG447, IF(AH447="EUR", _xlfn.XLOOKUP(C447,'Exchange rates'!$A$3:$A$16,'Exchange rates'!$B$3:$B$16)*AG447,IF(AH447="SEK", _xlfn.XLOOKUP(C447,'Exchange rates'!$A$3:$A$16,'Exchange rates'!$C$3:$C$16)*Dataset!AG447,_xlfn.XLOOKUP(Dataset!C447,'Exchange rates'!$A$3:$A$16,'Exchange rates'!$D$3:$D$16)*Dataset!AG447)))</f>
        <v>145.22714999999999</v>
      </c>
      <c r="J447" s="115">
        <f t="shared" si="13"/>
        <v>-0.16003333019999999</v>
      </c>
      <c r="K447" s="112">
        <f>IF(AU447="NORWAY",_xlfn.XLOOKUP(B447,'Oslo OBX Historical Data'!$A$2:$A$3477,'Oslo OBX Historical Data'!$G$2:$G$3477),IF(AU447="FINLAND",_xlfn.XLOOKUP(B447,'OMX Helsinki Historical Data'!$A$2:$A$3479,'OMX Helsinki Historical Data'!$G$2:$G$3479),IF(AU447="DENMARK",_xlfn.XLOOKUP(B447,'OMX Copenhagen All shares Histo'!$A$2:$A$3461,'OMX Copenhagen All shares Histo'!$G$2:$G$3461),_xlfn.XLOOKUP(Dataset!B447,'OMX Stockholm Historical Data'!$A$2:$A$3477,'OMX Stockholm Historical Data'!$G$2:$G$3477))))</f>
        <v>6.7000000000000002E-3</v>
      </c>
      <c r="L447" s="116">
        <v>1</v>
      </c>
      <c r="M447" s="116">
        <f>IF($AI447=M$1,1,0)</f>
        <v>0</v>
      </c>
      <c r="N447" s="116">
        <f>IF($AI447=N$1,1,0)</f>
        <v>0</v>
      </c>
      <c r="O447" s="116">
        <f>IF($AI447=O$1,1,0)</f>
        <v>0</v>
      </c>
      <c r="P447" s="116">
        <f>IF($AI447=P$1,1,0)</f>
        <v>1</v>
      </c>
      <c r="Q447" s="116">
        <f>IF($AI447=Q$1,1,0)</f>
        <v>0</v>
      </c>
      <c r="R447" s="116">
        <f>IF($AI447=R$1,1,0)</f>
        <v>0</v>
      </c>
      <c r="S447" s="116">
        <f>IF($AI447=S$1,1,0)</f>
        <v>0</v>
      </c>
      <c r="T447" s="39">
        <f>IF($AI447=T$1,1,0)</f>
        <v>0</v>
      </c>
      <c r="AG447" s="4">
        <v>150</v>
      </c>
      <c r="AH447" t="str">
        <f>IF(AU447="NORWAY","NOK",IF(AU447="FINLAND","EUR",IF(AU447="SWEDEN","SEK","DKK")))</f>
        <v>SEK</v>
      </c>
      <c r="AI447" t="s">
        <v>38</v>
      </c>
      <c r="AN447" t="str">
        <f>IF(D447&gt;=0,"1","0")</f>
        <v>0</v>
      </c>
      <c r="AO447" s="5">
        <f>IF(AX447&lt;&gt;"",G447/H447,"")</f>
        <v>3.5381813075646673</v>
      </c>
      <c r="AP447">
        <f>A447-1</f>
        <v>137</v>
      </c>
      <c r="AS447">
        <f>_xlfn.XLOOKUP(C447,'Company age'!$A$2:$A$15,'Company age'!$B$2:$B$15)</f>
        <v>12</v>
      </c>
      <c r="AU447" t="s">
        <v>80</v>
      </c>
      <c r="AW447" s="3">
        <f>BT447*(1+BV447)</f>
        <v>127.00000047</v>
      </c>
      <c r="AX447">
        <v>1789</v>
      </c>
      <c r="BH447" s="4">
        <v>-13.33333302</v>
      </c>
      <c r="BI447" s="4">
        <v>-15.33333302</v>
      </c>
      <c r="BJ447" s="4">
        <v>-12</v>
      </c>
      <c r="BL447" t="s">
        <v>823</v>
      </c>
      <c r="BM447" t="s">
        <v>824</v>
      </c>
      <c r="BN447" t="s">
        <v>80</v>
      </c>
      <c r="BO447" t="s">
        <v>38</v>
      </c>
      <c r="BP447" t="s">
        <v>25</v>
      </c>
      <c r="BQ447" t="s">
        <v>75</v>
      </c>
      <c r="BR447" t="s">
        <v>27</v>
      </c>
      <c r="BS447" s="4">
        <v>505.62700000000001</v>
      </c>
      <c r="BT447" s="4">
        <v>150</v>
      </c>
      <c r="BU447" s="5">
        <f t="shared" si="12"/>
        <v>-0.13333333019999999</v>
      </c>
      <c r="BV447" s="5">
        <f t="shared" si="12"/>
        <v>-0.15333333020000001</v>
      </c>
      <c r="BW447" s="5">
        <f t="shared" si="12"/>
        <v>-0.12</v>
      </c>
      <c r="BX447" s="4">
        <v>272</v>
      </c>
      <c r="BY447" s="4">
        <v>129.33332820000001</v>
      </c>
      <c r="BZ447" s="4">
        <v>262.5</v>
      </c>
      <c r="CA447" s="4">
        <v>11.333299999999999</v>
      </c>
    </row>
    <row r="448" spans="1:79" x14ac:dyDescent="0.15">
      <c r="A448" s="107">
        <v>138</v>
      </c>
      <c r="B448" s="108">
        <v>43035</v>
      </c>
      <c r="C448" s="109">
        <v>2017</v>
      </c>
      <c r="D448" s="110">
        <f>_xlfn.XLOOKUP(AP448,'Sentiment index'!$E$2:$E$169,'Sentiment index'!$A$2:$A$169)</f>
        <v>-0.33893309999999999</v>
      </c>
      <c r="E448" s="111">
        <v>13.683148779181389</v>
      </c>
      <c r="F448" s="112">
        <f>(AW448-BT448)/BT448</f>
        <v>0.17230770110000013</v>
      </c>
      <c r="G448" s="113">
        <v>63</v>
      </c>
      <c r="H448" s="111">
        <v>249.97</v>
      </c>
      <c r="I448" s="114">
        <f>IF(AH448="NOK",AG448, IF(AH448="EUR", _xlfn.XLOOKUP(C448,'Exchange rates'!$A$3:$A$16,'Exchange rates'!$B$3:$B$16)*AG448,IF(AH448="SEK", _xlfn.XLOOKUP(C448,'Exchange rates'!$A$3:$A$16,'Exchange rates'!$C$3:$C$16)*Dataset!AG448,_xlfn.XLOOKUP(Dataset!C448,'Exchange rates'!$A$3:$A$16,'Exchange rates'!$D$3:$D$16)*Dataset!AG448)))</f>
        <v>14</v>
      </c>
      <c r="J448" s="115">
        <f t="shared" si="13"/>
        <v>0.17660770110000013</v>
      </c>
      <c r="K448" s="112">
        <f>IF(AU448="NORWAY",_xlfn.XLOOKUP(B448,'Oslo OBX Historical Data'!$A$2:$A$3477,'Oslo OBX Historical Data'!$G$2:$G$3477),IF(AU448="FINLAND",_xlfn.XLOOKUP(B448,'OMX Helsinki Historical Data'!$A$2:$A$3479,'OMX Helsinki Historical Data'!$G$2:$G$3479),IF(AU448="DENMARK",_xlfn.XLOOKUP(B448,'OMX Copenhagen All shares Histo'!$A$2:$A$3461,'OMX Copenhagen All shares Histo'!$G$2:$G$3461),_xlfn.XLOOKUP(Dataset!B448,'OMX Stockholm Historical Data'!$A$2:$A$3477,'OMX Stockholm Historical Data'!$G$2:$G$3477))))</f>
        <v>-4.3E-3</v>
      </c>
      <c r="L448" s="116">
        <v>1</v>
      </c>
      <c r="M448" s="116">
        <f>IF($AI448=M$1,1,0)</f>
        <v>0</v>
      </c>
      <c r="N448" s="116">
        <f>IF($AI448=N$1,1,0)</f>
        <v>0</v>
      </c>
      <c r="O448" s="116">
        <f>IF($AI448=O$1,1,0)</f>
        <v>0</v>
      </c>
      <c r="P448" s="116">
        <f>IF($AI448=P$1,1,0)</f>
        <v>1</v>
      </c>
      <c r="Q448" s="116">
        <f>IF($AI448=Q$1,1,0)</f>
        <v>0</v>
      </c>
      <c r="R448" s="116">
        <f>IF($AI448=R$1,1,0)</f>
        <v>0</v>
      </c>
      <c r="S448" s="116">
        <f>IF($AI448=S$1,1,0)</f>
        <v>0</v>
      </c>
      <c r="T448" s="39">
        <f>IF($AI448=T$1,1,0)</f>
        <v>0</v>
      </c>
      <c r="AG448" s="4">
        <v>14</v>
      </c>
      <c r="AH448" t="str">
        <f>IF(AU448="NORWAY","NOK",IF(AU448="FINLAND","EUR",IF(AU448="SWEDEN","SEK","DKK")))</f>
        <v>NOK</v>
      </c>
      <c r="AI448" t="s">
        <v>38</v>
      </c>
      <c r="AN448" t="str">
        <f>IF(D448&gt;=0,"1","0")</f>
        <v>0</v>
      </c>
      <c r="AO448" s="5">
        <f>IF(AX448&lt;&gt;"",G448/H448,"")</f>
        <v>0.25203024362923548</v>
      </c>
      <c r="AP448">
        <f>A448-1</f>
        <v>137</v>
      </c>
      <c r="AS448">
        <f>_xlfn.XLOOKUP(C448,'Company age'!$A$2:$A$15,'Company age'!$B$2:$B$15)</f>
        <v>12</v>
      </c>
      <c r="AU448" t="s">
        <v>44</v>
      </c>
      <c r="AW448" s="3">
        <f>BT448*(1+BV448)</f>
        <v>16.412307815400002</v>
      </c>
      <c r="AX448">
        <v>63</v>
      </c>
      <c r="BH448" s="4">
        <v>23.076923369999999</v>
      </c>
      <c r="BI448" s="4">
        <v>17.230770110000002</v>
      </c>
      <c r="BJ448" s="4">
        <v>7.6923074720000004</v>
      </c>
      <c r="BL448" t="s">
        <v>1033</v>
      </c>
      <c r="BM448" t="s">
        <v>1034</v>
      </c>
      <c r="BN448" t="s">
        <v>44</v>
      </c>
      <c r="BO448" t="s">
        <v>38</v>
      </c>
      <c r="BP448" t="s">
        <v>25</v>
      </c>
      <c r="BQ448" t="s">
        <v>606</v>
      </c>
      <c r="BR448" t="s">
        <v>27</v>
      </c>
      <c r="BS448" s="4">
        <v>249.97</v>
      </c>
      <c r="BT448" s="4">
        <v>14</v>
      </c>
      <c r="BU448" s="5">
        <f t="shared" si="12"/>
        <v>0.23076923369999999</v>
      </c>
      <c r="BV448" s="5">
        <f t="shared" si="12"/>
        <v>0.17230770110000002</v>
      </c>
      <c r="BW448" s="5">
        <f t="shared" si="12"/>
        <v>7.6923074719999998E-2</v>
      </c>
      <c r="BX448" s="4">
        <v>36.700000000000003</v>
      </c>
      <c r="BY448" s="4">
        <v>155</v>
      </c>
      <c r="BZ448" s="4">
        <v>36.5</v>
      </c>
      <c r="CA448" s="4">
        <v>62.209600000000002</v>
      </c>
    </row>
    <row r="449" spans="1:79" x14ac:dyDescent="0.15">
      <c r="A449" s="107">
        <v>138</v>
      </c>
      <c r="B449" s="108">
        <v>43035</v>
      </c>
      <c r="C449" s="109">
        <v>2017</v>
      </c>
      <c r="D449" s="110">
        <f>_xlfn.XLOOKUP(AP449,'Sentiment index'!$E$2:$E$169,'Sentiment index'!$A$2:$A$169)</f>
        <v>-0.33893309999999999</v>
      </c>
      <c r="E449" s="111">
        <v>12.559615397678238</v>
      </c>
      <c r="F449" s="112">
        <f>(AW449-BT449)/BT449</f>
        <v>4.8387098310000119E-2</v>
      </c>
      <c r="G449" s="113">
        <v>5</v>
      </c>
      <c r="H449" s="111">
        <v>12.802300000000001</v>
      </c>
      <c r="I449" s="114">
        <f>IF(AH449="NOK",AG449, IF(AH449="EUR", _xlfn.XLOOKUP(C449,'Exchange rates'!$A$3:$A$16,'Exchange rates'!$B$3:$B$16)*AG449,IF(AH449="SEK", _xlfn.XLOOKUP(C449,'Exchange rates'!$A$3:$A$16,'Exchange rates'!$C$3:$C$16)*Dataset!AG449,_xlfn.XLOOKUP(Dataset!C449,'Exchange rates'!$A$3:$A$16,'Exchange rates'!$D$3:$D$16)*Dataset!AG449)))</f>
        <v>5.6638588499999996</v>
      </c>
      <c r="J449" s="115">
        <f t="shared" si="13"/>
        <v>4.1687098310000122E-2</v>
      </c>
      <c r="K449" s="112">
        <f>IF(AU449="NORWAY",_xlfn.XLOOKUP(B449,'Oslo OBX Historical Data'!$A$2:$A$3477,'Oslo OBX Historical Data'!$G$2:$G$3477),IF(AU449="FINLAND",_xlfn.XLOOKUP(B449,'OMX Helsinki Historical Data'!$A$2:$A$3479,'OMX Helsinki Historical Data'!$G$2:$G$3479),IF(AU449="DENMARK",_xlfn.XLOOKUP(B449,'OMX Copenhagen All shares Histo'!$A$2:$A$3461,'OMX Copenhagen All shares Histo'!$G$2:$G$3461),_xlfn.XLOOKUP(Dataset!B449,'OMX Stockholm Historical Data'!$A$2:$A$3477,'OMX Stockholm Historical Data'!$G$2:$G$3477))))</f>
        <v>6.7000000000000002E-3</v>
      </c>
      <c r="L449" s="116">
        <v>1</v>
      </c>
      <c r="M449" s="116">
        <f>IF($AI449=M$1,1,0)</f>
        <v>0</v>
      </c>
      <c r="N449" s="116">
        <f>IF($AI449=N$1,1,0)</f>
        <v>0</v>
      </c>
      <c r="O449" s="116">
        <f>IF($AI449=O$1,1,0)</f>
        <v>0</v>
      </c>
      <c r="P449" s="116">
        <f>IF($AI449=P$1,1,0)</f>
        <v>0</v>
      </c>
      <c r="Q449" s="116">
        <f>IF($AI449=Q$1,1,0)</f>
        <v>1</v>
      </c>
      <c r="R449" s="116">
        <f>IF($AI449=R$1,1,0)</f>
        <v>0</v>
      </c>
      <c r="S449" s="116">
        <f>IF($AI449=S$1,1,0)</f>
        <v>0</v>
      </c>
      <c r="T449" s="39">
        <f>IF($AI449=T$1,1,0)</f>
        <v>0</v>
      </c>
      <c r="AG449" s="4">
        <v>5.85</v>
      </c>
      <c r="AH449" t="str">
        <f>IF(AU449="NORWAY","NOK",IF(AU449="FINLAND","EUR",IF(AU449="SWEDEN","SEK","DKK")))</f>
        <v>SEK</v>
      </c>
      <c r="AI449" t="s">
        <v>32</v>
      </c>
      <c r="AN449" t="str">
        <f>IF(D449&gt;=0,"1","0")</f>
        <v>0</v>
      </c>
      <c r="AO449" s="5">
        <f>IF(AX449&lt;&gt;"",G449/H449,"")</f>
        <v>0.39055482218038945</v>
      </c>
      <c r="AP449">
        <f>A449-1</f>
        <v>137</v>
      </c>
      <c r="AS449">
        <f>_xlfn.XLOOKUP(C449,'Company age'!$A$2:$A$15,'Company age'!$B$2:$B$15)</f>
        <v>12</v>
      </c>
      <c r="AU449" t="s">
        <v>80</v>
      </c>
      <c r="AW449" s="3">
        <f>BT449*(1+BV449)</f>
        <v>6.1330645251135003</v>
      </c>
      <c r="AX449">
        <v>5</v>
      </c>
      <c r="BH449" s="4">
        <v>7.6612901689999999</v>
      </c>
      <c r="BI449" s="4">
        <v>4.8387098310000001</v>
      </c>
      <c r="BJ449" s="4">
        <v>0</v>
      </c>
      <c r="BL449" t="s">
        <v>1863</v>
      </c>
      <c r="BM449" t="s">
        <v>1864</v>
      </c>
      <c r="BN449" t="s">
        <v>80</v>
      </c>
      <c r="BO449" t="s">
        <v>32</v>
      </c>
      <c r="BP449" t="s">
        <v>25</v>
      </c>
      <c r="BQ449" t="s">
        <v>54</v>
      </c>
      <c r="BR449" t="s">
        <v>27</v>
      </c>
      <c r="BS449" s="4">
        <v>12.802300000000001</v>
      </c>
      <c r="BT449" s="4">
        <v>5.85</v>
      </c>
      <c r="BU449" s="5">
        <f t="shared" si="12"/>
        <v>7.6612901689999999E-2</v>
      </c>
      <c r="BV449" s="5">
        <f t="shared" si="12"/>
        <v>4.8387098310000001E-2</v>
      </c>
      <c r="BW449" s="5">
        <f t="shared" si="12"/>
        <v>0</v>
      </c>
      <c r="BX449" s="4">
        <v>7.32</v>
      </c>
      <c r="BY449" s="4">
        <v>78.31626129</v>
      </c>
      <c r="BZ449" s="4">
        <v>7.42</v>
      </c>
      <c r="CA449" s="4">
        <v>8.2304999999999993</v>
      </c>
    </row>
    <row r="450" spans="1:79" x14ac:dyDescent="0.15">
      <c r="A450" s="107">
        <v>139</v>
      </c>
      <c r="B450" s="108">
        <v>43047</v>
      </c>
      <c r="C450" s="109">
        <v>2017</v>
      </c>
      <c r="D450" s="110">
        <f>_xlfn.XLOOKUP(AP450,'Sentiment index'!$E$2:$E$169,'Sentiment index'!$A$2:$A$169)</f>
        <v>-0.27875270000000002</v>
      </c>
      <c r="E450" s="111">
        <v>10.622470142826849</v>
      </c>
      <c r="F450" s="112">
        <f>(AW450-BT450)/BT450</f>
        <v>0</v>
      </c>
      <c r="G450" s="113">
        <v>2124</v>
      </c>
      <c r="H450" s="111">
        <v>649.99199999999996</v>
      </c>
      <c r="I450" s="114">
        <f>IF(AH450="NOK",AG450, IF(AH450="EUR", _xlfn.XLOOKUP(C450,'Exchange rates'!$A$3:$A$16,'Exchange rates'!$B$3:$B$16)*AG450,IF(AH450="SEK", _xlfn.XLOOKUP(C450,'Exchange rates'!$A$3:$A$16,'Exchange rates'!$C$3:$C$16)*Dataset!AG450,_xlfn.XLOOKUP(Dataset!C450,'Exchange rates'!$A$3:$A$16,'Exchange rates'!$D$3:$D$16)*Dataset!AG450)))</f>
        <v>15.5</v>
      </c>
      <c r="J450" s="115">
        <f t="shared" si="13"/>
        <v>-1.9E-3</v>
      </c>
      <c r="K450" s="112">
        <f>IF(AU450="NORWAY",_xlfn.XLOOKUP(B450,'Oslo OBX Historical Data'!$A$2:$A$3477,'Oslo OBX Historical Data'!$G$2:$G$3477),IF(AU450="FINLAND",_xlfn.XLOOKUP(B450,'OMX Helsinki Historical Data'!$A$2:$A$3479,'OMX Helsinki Historical Data'!$G$2:$G$3479),IF(AU450="DENMARK",_xlfn.XLOOKUP(B450,'OMX Copenhagen All shares Histo'!$A$2:$A$3461,'OMX Copenhagen All shares Histo'!$G$2:$G$3461),_xlfn.XLOOKUP(Dataset!B450,'OMX Stockholm Historical Data'!$A$2:$A$3477,'OMX Stockholm Historical Data'!$G$2:$G$3477))))</f>
        <v>1.9E-3</v>
      </c>
      <c r="L450" s="116">
        <v>1</v>
      </c>
      <c r="M450" s="116">
        <f>IF($AI450=M$1,1,0)</f>
        <v>0</v>
      </c>
      <c r="N450" s="116">
        <f>IF($AI450=N$1,1,0)</f>
        <v>0</v>
      </c>
      <c r="O450" s="116">
        <f>IF($AI450=O$1,1,0)</f>
        <v>0</v>
      </c>
      <c r="P450" s="116">
        <f>IF($AI450=P$1,1,0)</f>
        <v>0</v>
      </c>
      <c r="Q450" s="116">
        <f>IF($AI450=Q$1,1,0)</f>
        <v>0</v>
      </c>
      <c r="R450" s="116">
        <f>IF($AI450=R$1,1,0)</f>
        <v>1</v>
      </c>
      <c r="S450" s="116">
        <f>IF($AI450=S$1,1,0)</f>
        <v>0</v>
      </c>
      <c r="T450" s="39">
        <f>IF($AI450=T$1,1,0)</f>
        <v>0</v>
      </c>
      <c r="AG450" s="4">
        <v>15.5</v>
      </c>
      <c r="AH450" t="str">
        <f>IF(AU450="NORWAY","NOK",IF(AU450="FINLAND","EUR",IF(AU450="SWEDEN","SEK","DKK")))</f>
        <v>NOK</v>
      </c>
      <c r="AI450" t="s">
        <v>152</v>
      </c>
      <c r="AN450" t="str">
        <f>IF(D450&gt;=0,"1","0")</f>
        <v>0</v>
      </c>
      <c r="AO450" s="5">
        <f>IF(AX450&lt;&gt;"",G450/H450,"")</f>
        <v>3.2677325259387811</v>
      </c>
      <c r="AP450">
        <f>A450-1</f>
        <v>138</v>
      </c>
      <c r="AS450">
        <f>_xlfn.XLOOKUP(C450,'Company age'!$A$2:$A$15,'Company age'!$B$2:$B$15)</f>
        <v>12</v>
      </c>
      <c r="AU450" t="s">
        <v>44</v>
      </c>
      <c r="AW450" s="3">
        <f>BT450*(1+BV450)</f>
        <v>15.5</v>
      </c>
      <c r="AX450">
        <v>2124</v>
      </c>
      <c r="BH450" s="4">
        <v>0.90909093620000003</v>
      </c>
      <c r="BI450" s="4">
        <v>0</v>
      </c>
      <c r="BJ450" s="4">
        <v>-7.7272725109999998</v>
      </c>
      <c r="BL450" t="s">
        <v>732</v>
      </c>
      <c r="BM450" t="s">
        <v>733</v>
      </c>
      <c r="BN450" t="s">
        <v>44</v>
      </c>
      <c r="BO450" t="s">
        <v>152</v>
      </c>
      <c r="BP450" t="s">
        <v>25</v>
      </c>
      <c r="BQ450" t="s">
        <v>65</v>
      </c>
      <c r="BR450" t="s">
        <v>27</v>
      </c>
      <c r="BS450" s="4">
        <v>649.99199999999996</v>
      </c>
      <c r="BT450" s="4">
        <v>15.5</v>
      </c>
      <c r="BU450" s="5">
        <f t="shared" ref="BU450:BW513" si="14">BH450/100</f>
        <v>9.0909093620000006E-3</v>
      </c>
      <c r="BV450" s="5">
        <f t="shared" si="14"/>
        <v>0</v>
      </c>
      <c r="BW450" s="5">
        <f t="shared" si="14"/>
        <v>-7.7272725109999996E-2</v>
      </c>
      <c r="BX450" s="4">
        <v>167</v>
      </c>
      <c r="BY450" s="4">
        <v>956.12902829999996</v>
      </c>
      <c r="BZ450" s="4">
        <v>168.3</v>
      </c>
      <c r="CA450" s="4">
        <v>74.626000000000005</v>
      </c>
    </row>
    <row r="451" spans="1:79" x14ac:dyDescent="0.15">
      <c r="A451" s="107">
        <v>139</v>
      </c>
      <c r="B451" s="108">
        <v>43049</v>
      </c>
      <c r="C451" s="109">
        <v>2017</v>
      </c>
      <c r="D451" s="110">
        <f>_xlfn.XLOOKUP(AP451,'Sentiment index'!$E$2:$E$169,'Sentiment index'!$A$2:$A$169)</f>
        <v>-0.27875270000000002</v>
      </c>
      <c r="E451" s="111">
        <v>7.1639219806241297</v>
      </c>
      <c r="F451" s="112">
        <f>(AW451-BT451)/BT451</f>
        <v>-5.1020407680000147E-3</v>
      </c>
      <c r="G451" s="113">
        <v>957.00523785965549</v>
      </c>
      <c r="H451" s="111">
        <v>896.17700000000002</v>
      </c>
      <c r="I451" s="114">
        <f>IF(AH451="NOK",AG451, IF(AH451="EUR", _xlfn.XLOOKUP(C451,'Exchange rates'!$A$3:$A$16,'Exchange rates'!$B$3:$B$16)*AG451,IF(AH451="SEK", _xlfn.XLOOKUP(C451,'Exchange rates'!$A$3:$A$16,'Exchange rates'!$C$3:$C$16)*Dataset!AG451,_xlfn.XLOOKUP(Dataset!C451,'Exchange rates'!$A$3:$A$16,'Exchange rates'!$D$3:$D$16)*Dataset!AG451)))</f>
        <v>18.5</v>
      </c>
      <c r="J451" s="115">
        <f t="shared" si="13"/>
        <v>9.0979592319999861E-3</v>
      </c>
      <c r="K451" s="112">
        <f>IF(AU451="NORWAY",_xlfn.XLOOKUP(B451,'Oslo OBX Historical Data'!$A$2:$A$3477,'Oslo OBX Historical Data'!$G$2:$G$3477),IF(AU451="FINLAND",_xlfn.XLOOKUP(B451,'OMX Helsinki Historical Data'!$A$2:$A$3479,'OMX Helsinki Historical Data'!$G$2:$G$3479),IF(AU451="DENMARK",_xlfn.XLOOKUP(B451,'OMX Copenhagen All shares Histo'!$A$2:$A$3461,'OMX Copenhagen All shares Histo'!$G$2:$G$3461),_xlfn.XLOOKUP(Dataset!B451,'OMX Stockholm Historical Data'!$A$2:$A$3477,'OMX Stockholm Historical Data'!$G$2:$G$3477))))</f>
        <v>-1.4200000000000001E-2</v>
      </c>
      <c r="L451" s="116">
        <v>1</v>
      </c>
      <c r="M451" s="116">
        <f>IF($AI451=M$1,1,0)</f>
        <v>0</v>
      </c>
      <c r="N451" s="116">
        <f>IF($AI451=N$1,1,0)</f>
        <v>0</v>
      </c>
      <c r="O451" s="116">
        <f>IF($AI451=O$1,1,0)</f>
        <v>1</v>
      </c>
      <c r="P451" s="116">
        <f>IF($AI451=P$1,1,0)</f>
        <v>0</v>
      </c>
      <c r="Q451" s="116">
        <f>IF($AI451=Q$1,1,0)</f>
        <v>0</v>
      </c>
      <c r="R451" s="116">
        <f>IF($AI451=R$1,1,0)</f>
        <v>0</v>
      </c>
      <c r="S451" s="116">
        <f>IF($AI451=S$1,1,0)</f>
        <v>0</v>
      </c>
      <c r="T451" s="39">
        <f>IF($AI451=T$1,1,0)</f>
        <v>0</v>
      </c>
      <c r="AG451" s="4">
        <v>18.5</v>
      </c>
      <c r="AH451" t="str">
        <f>IF(AU451="NORWAY","NOK",IF(AU451="FINLAND","EUR",IF(AU451="SWEDEN","SEK","DKK")))</f>
        <v>NOK</v>
      </c>
      <c r="AI451" t="s">
        <v>45</v>
      </c>
      <c r="AN451" t="str">
        <f>IF(D451&gt;=0,"1","0")</f>
        <v>0</v>
      </c>
      <c r="AO451" s="5" t="str">
        <f>IF(AX451&lt;&gt;"",G451/H451,"")</f>
        <v/>
      </c>
      <c r="AP451">
        <f>A451-1</f>
        <v>138</v>
      </c>
      <c r="AS451">
        <f>_xlfn.XLOOKUP(C451,'Company age'!$A$2:$A$15,'Company age'!$B$2:$B$15)</f>
        <v>12</v>
      </c>
      <c r="AU451" t="s">
        <v>44</v>
      </c>
      <c r="AW451" s="3">
        <f>BT451*(1+BV451)</f>
        <v>18.405612245792</v>
      </c>
      <c r="BH451" s="4">
        <v>0</v>
      </c>
      <c r="BI451" s="4">
        <v>-0.51020407680000002</v>
      </c>
      <c r="BJ451" s="4">
        <v>0</v>
      </c>
      <c r="BL451" t="s">
        <v>569</v>
      </c>
      <c r="BM451" t="s">
        <v>570</v>
      </c>
      <c r="BN451" t="s">
        <v>44</v>
      </c>
      <c r="BO451" t="s">
        <v>45</v>
      </c>
      <c r="BP451" t="s">
        <v>25</v>
      </c>
      <c r="BQ451" t="s">
        <v>97</v>
      </c>
      <c r="BR451" t="s">
        <v>27</v>
      </c>
      <c r="BS451" s="4">
        <v>896.17700000000002</v>
      </c>
      <c r="BT451" s="4">
        <v>18.5</v>
      </c>
      <c r="BU451" s="5">
        <f t="shared" si="14"/>
        <v>0</v>
      </c>
      <c r="BV451" s="5">
        <f t="shared" si="14"/>
        <v>-5.1020407679999999E-3</v>
      </c>
      <c r="BW451" s="5">
        <f t="shared" si="14"/>
        <v>0</v>
      </c>
      <c r="BX451" s="4">
        <v>7.15</v>
      </c>
      <c r="BY451" s="4">
        <v>-59.729728700000003</v>
      </c>
      <c r="BZ451" s="4">
        <v>7.03</v>
      </c>
      <c r="CA451" s="4">
        <v>171.34200000000001</v>
      </c>
    </row>
    <row r="452" spans="1:79" x14ac:dyDescent="0.15">
      <c r="A452" s="107">
        <v>139</v>
      </c>
      <c r="B452" s="108">
        <v>43055</v>
      </c>
      <c r="C452" s="109">
        <v>2017</v>
      </c>
      <c r="D452" s="110">
        <f>_xlfn.XLOOKUP(AP452,'Sentiment index'!$E$2:$E$169,'Sentiment index'!$A$2:$A$169)</f>
        <v>-0.27875270000000002</v>
      </c>
      <c r="E452" s="111">
        <v>11.166619800305897</v>
      </c>
      <c r="F452" s="112">
        <f>(AW452-BT452)/BT452</f>
        <v>3.2051255699999892E-2</v>
      </c>
      <c r="G452" s="113">
        <v>180</v>
      </c>
      <c r="H452" s="111">
        <v>758.74</v>
      </c>
      <c r="I452" s="114">
        <f>IF(AH452="NOK",AG452, IF(AH452="EUR", _xlfn.XLOOKUP(C452,'Exchange rates'!$A$3:$A$16,'Exchange rates'!$B$3:$B$16)*AG452,IF(AH452="SEK", _xlfn.XLOOKUP(C452,'Exchange rates'!$A$3:$A$16,'Exchange rates'!$C$3:$C$16)*Dataset!AG452,_xlfn.XLOOKUP(Dataset!C452,'Exchange rates'!$A$3:$A$16,'Exchange rates'!$D$3:$D$16)*Dataset!AG452)))</f>
        <v>100.3708</v>
      </c>
      <c r="J452" s="115">
        <f t="shared" ref="J452:J515" si="15">F452-K452</f>
        <v>3.1651255699999895E-2</v>
      </c>
      <c r="K452" s="112">
        <f>IF(AU452="NORWAY",_xlfn.XLOOKUP(B452,'Oslo OBX Historical Data'!$A$2:$A$3477,'Oslo OBX Historical Data'!$G$2:$G$3477),IF(AU452="FINLAND",_xlfn.XLOOKUP(B452,'OMX Helsinki Historical Data'!$A$2:$A$3479,'OMX Helsinki Historical Data'!$G$2:$G$3479),IF(AU452="DENMARK",_xlfn.XLOOKUP(B452,'OMX Copenhagen All shares Histo'!$A$2:$A$3461,'OMX Copenhagen All shares Histo'!$G$2:$G$3461),_xlfn.XLOOKUP(Dataset!B452,'OMX Stockholm Historical Data'!$A$2:$A$3477,'OMX Stockholm Historical Data'!$G$2:$G$3477))))</f>
        <v>4.0000000000000002E-4</v>
      </c>
      <c r="L452" s="116">
        <v>1</v>
      </c>
      <c r="M452" s="116">
        <f>IF($AI452=M$1,1,0)</f>
        <v>0</v>
      </c>
      <c r="N452" s="116">
        <f>IF($AI452=N$1,1,0)</f>
        <v>0</v>
      </c>
      <c r="O452" s="116">
        <f>IF($AI452=O$1,1,0)</f>
        <v>0</v>
      </c>
      <c r="P452" s="116">
        <f>IF($AI452=P$1,1,0)</f>
        <v>0</v>
      </c>
      <c r="Q452" s="116">
        <f>IF($AI452=Q$1,1,0)</f>
        <v>1</v>
      </c>
      <c r="R452" s="116">
        <f>IF($AI452=R$1,1,0)</f>
        <v>0</v>
      </c>
      <c r="S452" s="116">
        <f>IF($AI452=S$1,1,0)</f>
        <v>0</v>
      </c>
      <c r="T452" s="39">
        <f>IF($AI452=T$1,1,0)</f>
        <v>0</v>
      </c>
      <c r="AG452" s="4">
        <v>80</v>
      </c>
      <c r="AH452" t="str">
        <f>IF(AU452="NORWAY","NOK",IF(AU452="FINLAND","EUR",IF(AU452="SWEDEN","SEK","DKK")))</f>
        <v>DKK</v>
      </c>
      <c r="AI452" t="s">
        <v>32</v>
      </c>
      <c r="AN452" t="str">
        <f>IF(D452&gt;=0,"1","0")</f>
        <v>0</v>
      </c>
      <c r="AO452" s="5">
        <f>IF(AX452&lt;&gt;"",G452/H452,"")</f>
        <v>0.23723541661175107</v>
      </c>
      <c r="AP452">
        <f>A452-1</f>
        <v>138</v>
      </c>
      <c r="AS452">
        <f>_xlfn.XLOOKUP(C452,'Company age'!$A$2:$A$15,'Company age'!$B$2:$B$15)</f>
        <v>12</v>
      </c>
      <c r="AU452" t="s">
        <v>23</v>
      </c>
      <c r="AW452" s="3">
        <f>BT452*(1+BV452)</f>
        <v>82.564100455999991</v>
      </c>
      <c r="AX452">
        <v>180</v>
      </c>
      <c r="BH452" s="4">
        <v>10.25640774</v>
      </c>
      <c r="BI452" s="4">
        <v>3.2051255699999999</v>
      </c>
      <c r="BJ452" s="4">
        <v>-1.2820537089999999</v>
      </c>
      <c r="BL452" t="s">
        <v>647</v>
      </c>
      <c r="BM452" t="s">
        <v>648</v>
      </c>
      <c r="BN452" t="s">
        <v>23</v>
      </c>
      <c r="BO452" t="s">
        <v>32</v>
      </c>
      <c r="BP452" t="s">
        <v>25</v>
      </c>
      <c r="BQ452" t="s">
        <v>649</v>
      </c>
      <c r="BR452" t="s">
        <v>27</v>
      </c>
      <c r="BS452" s="4">
        <v>758.74</v>
      </c>
      <c r="BT452" s="4">
        <v>80</v>
      </c>
      <c r="BU452" s="5">
        <f t="shared" si="14"/>
        <v>0.10256407740000001</v>
      </c>
      <c r="BV452" s="5">
        <f t="shared" si="14"/>
        <v>3.2051255699999996E-2</v>
      </c>
      <c r="BW452" s="5">
        <f t="shared" si="14"/>
        <v>-1.2820537089999999E-2</v>
      </c>
      <c r="BX452" s="4">
        <v>15.66</v>
      </c>
      <c r="BY452" s="4">
        <v>-79.875</v>
      </c>
      <c r="BZ452" s="4">
        <v>15.27</v>
      </c>
      <c r="CA452" s="4">
        <v>19.9282</v>
      </c>
    </row>
    <row r="453" spans="1:79" x14ac:dyDescent="0.15">
      <c r="A453" s="107">
        <v>139</v>
      </c>
      <c r="B453" s="108">
        <v>43055</v>
      </c>
      <c r="C453" s="109">
        <v>2017</v>
      </c>
      <c r="D453" s="110">
        <f>_xlfn.XLOOKUP(AP453,'Sentiment index'!$E$2:$E$169,'Sentiment index'!$A$2:$A$169)</f>
        <v>-0.27875270000000002</v>
      </c>
      <c r="E453" s="111">
        <v>12.415098090068033</v>
      </c>
      <c r="F453" s="112">
        <f>(AW453-BT453)/BT453</f>
        <v>0.15416666979999993</v>
      </c>
      <c r="G453" s="113">
        <v>803</v>
      </c>
      <c r="H453" s="111">
        <v>204.19200000000001</v>
      </c>
      <c r="I453" s="114">
        <f>IF(AH453="NOK",AG453, IF(AH453="EUR", _xlfn.XLOOKUP(C453,'Exchange rates'!$A$3:$A$16,'Exchange rates'!$B$3:$B$16)*AG453,IF(AH453="SEK", _xlfn.XLOOKUP(C453,'Exchange rates'!$A$3:$A$16,'Exchange rates'!$C$3:$C$16)*Dataset!AG453,_xlfn.XLOOKUP(Dataset!C453,'Exchange rates'!$A$3:$A$16,'Exchange rates'!$D$3:$D$16)*Dataset!AG453)))</f>
        <v>59.264823049999997</v>
      </c>
      <c r="J453" s="115">
        <f t="shared" si="15"/>
        <v>0.15806666979999992</v>
      </c>
      <c r="K453" s="112">
        <f>IF(AU453="NORWAY",_xlfn.XLOOKUP(B453,'Oslo OBX Historical Data'!$A$2:$A$3477,'Oslo OBX Historical Data'!$G$2:$G$3477),IF(AU453="FINLAND",_xlfn.XLOOKUP(B453,'OMX Helsinki Historical Data'!$A$2:$A$3479,'OMX Helsinki Historical Data'!$G$2:$G$3479),IF(AU453="DENMARK",_xlfn.XLOOKUP(B453,'OMX Copenhagen All shares Histo'!$A$2:$A$3461,'OMX Copenhagen All shares Histo'!$G$2:$G$3461),_xlfn.XLOOKUP(Dataset!B453,'OMX Stockholm Historical Data'!$A$2:$A$3477,'OMX Stockholm Historical Data'!$G$2:$G$3477))))</f>
        <v>-3.8999999999999998E-3</v>
      </c>
      <c r="L453" s="116">
        <v>1</v>
      </c>
      <c r="M453" s="116">
        <f>IF($AI453=M$1,1,0)</f>
        <v>0</v>
      </c>
      <c r="N453" s="116">
        <f>IF($AI453=N$1,1,0)</f>
        <v>0</v>
      </c>
      <c r="O453" s="116">
        <f>IF($AI453=O$1,1,0)</f>
        <v>0</v>
      </c>
      <c r="P453" s="116">
        <f>IF($AI453=P$1,1,0)</f>
        <v>0</v>
      </c>
      <c r="Q453" s="116">
        <f>IF($AI453=Q$1,1,0)</f>
        <v>0</v>
      </c>
      <c r="R453" s="116">
        <f>IF($AI453=R$1,1,0)</f>
        <v>1</v>
      </c>
      <c r="S453" s="116">
        <f>IF($AI453=S$1,1,0)</f>
        <v>0</v>
      </c>
      <c r="T453" s="39">
        <f>IF($AI453=T$1,1,0)</f>
        <v>0</v>
      </c>
      <c r="AG453" s="4">
        <v>6.35</v>
      </c>
      <c r="AH453" t="str">
        <f>IF(AU453="NORWAY","NOK",IF(AU453="FINLAND","EUR",IF(AU453="SWEDEN","SEK","DKK")))</f>
        <v>EUR</v>
      </c>
      <c r="AI453" t="s">
        <v>152</v>
      </c>
      <c r="AN453" t="str">
        <f>IF(D453&gt;=0,"1","0")</f>
        <v>0</v>
      </c>
      <c r="AO453" s="5">
        <f>IF(AX453&lt;&gt;"",G453/H453,"")</f>
        <v>3.932573264378624</v>
      </c>
      <c r="AP453">
        <f>A453-1</f>
        <v>138</v>
      </c>
      <c r="AS453">
        <f>_xlfn.XLOOKUP(C453,'Company age'!$A$2:$A$15,'Company age'!$B$2:$B$15)</f>
        <v>12</v>
      </c>
      <c r="AU453" t="s">
        <v>64</v>
      </c>
      <c r="AW453" s="3">
        <f>BT453*(1+BV453)</f>
        <v>7.3289583532299991</v>
      </c>
      <c r="AX453">
        <v>803</v>
      </c>
      <c r="BH453" s="4">
        <v>6.25</v>
      </c>
      <c r="BI453" s="4">
        <v>15.41666698</v>
      </c>
      <c r="BJ453" s="4">
        <v>19.166666029999998</v>
      </c>
      <c r="BL453" t="s">
        <v>1109</v>
      </c>
      <c r="BM453" t="s">
        <v>1110</v>
      </c>
      <c r="BN453" t="s">
        <v>64</v>
      </c>
      <c r="BO453" t="s">
        <v>152</v>
      </c>
      <c r="BP453" t="s">
        <v>25</v>
      </c>
      <c r="BQ453" t="s">
        <v>1111</v>
      </c>
      <c r="BR453" t="s">
        <v>27</v>
      </c>
      <c r="BS453" s="4">
        <v>204.19200000000001</v>
      </c>
      <c r="BT453" s="4">
        <v>6.35</v>
      </c>
      <c r="BU453" s="5">
        <f t="shared" si="14"/>
        <v>6.25E-2</v>
      </c>
      <c r="BV453" s="5">
        <f t="shared" si="14"/>
        <v>0.15416666980000002</v>
      </c>
      <c r="BW453" s="5">
        <f t="shared" si="14"/>
        <v>0.19166666029999999</v>
      </c>
      <c r="BX453" s="4">
        <v>24.6</v>
      </c>
      <c r="BY453" s="4">
        <v>282.67718509999997</v>
      </c>
      <c r="BZ453" s="4">
        <v>24.5</v>
      </c>
      <c r="CA453" s="4">
        <v>12.9488</v>
      </c>
    </row>
    <row r="454" spans="1:79" x14ac:dyDescent="0.15">
      <c r="A454" s="107">
        <v>139</v>
      </c>
      <c r="B454" s="108">
        <v>43055</v>
      </c>
      <c r="C454" s="109">
        <v>2017</v>
      </c>
      <c r="D454" s="110">
        <f>_xlfn.XLOOKUP(AP454,'Sentiment index'!$E$2:$E$169,'Sentiment index'!$A$2:$A$169)</f>
        <v>-0.27875270000000002</v>
      </c>
      <c r="E454" s="111">
        <v>9.6140288516667489</v>
      </c>
      <c r="F454" s="112">
        <f>(AW454-BT454)/BT454</f>
        <v>0.11428571700000001</v>
      </c>
      <c r="G454" s="113">
        <v>151</v>
      </c>
      <c r="H454" s="111">
        <v>15.485900000000001</v>
      </c>
      <c r="I454" s="114">
        <f>IF(AH454="NOK",AG454, IF(AH454="EUR", _xlfn.XLOOKUP(C454,'Exchange rates'!$A$3:$A$16,'Exchange rates'!$B$3:$B$16)*AG454,IF(AH454="SEK", _xlfn.XLOOKUP(C454,'Exchange rates'!$A$3:$A$16,'Exchange rates'!$C$3:$C$16)*Dataset!AG454,_xlfn.XLOOKUP(Dataset!C454,'Exchange rates'!$A$3:$A$16,'Exchange rates'!$D$3:$D$16)*Dataset!AG454)))</f>
        <v>11.618171999999999</v>
      </c>
      <c r="J454" s="115">
        <f t="shared" si="15"/>
        <v>0.11668571700000001</v>
      </c>
      <c r="K454" s="112">
        <f>IF(AU454="NORWAY",_xlfn.XLOOKUP(B454,'Oslo OBX Historical Data'!$A$2:$A$3477,'Oslo OBX Historical Data'!$G$2:$G$3477),IF(AU454="FINLAND",_xlfn.XLOOKUP(B454,'OMX Helsinki Historical Data'!$A$2:$A$3479,'OMX Helsinki Historical Data'!$G$2:$G$3479),IF(AU454="DENMARK",_xlfn.XLOOKUP(B454,'OMX Copenhagen All shares Histo'!$A$2:$A$3461,'OMX Copenhagen All shares Histo'!$G$2:$G$3461),_xlfn.XLOOKUP(Dataset!B454,'OMX Stockholm Historical Data'!$A$2:$A$3477,'OMX Stockholm Historical Data'!$G$2:$G$3477))))</f>
        <v>-2.3999999999999998E-3</v>
      </c>
      <c r="L454" s="116">
        <v>1</v>
      </c>
      <c r="M454" s="116">
        <f>IF($AI454=M$1,1,0)</f>
        <v>0</v>
      </c>
      <c r="N454" s="116">
        <f>IF($AI454=N$1,1,0)</f>
        <v>0</v>
      </c>
      <c r="O454" s="116">
        <f>IF($AI454=O$1,1,0)</f>
        <v>1</v>
      </c>
      <c r="P454" s="116">
        <f>IF($AI454=P$1,1,0)</f>
        <v>0</v>
      </c>
      <c r="Q454" s="116">
        <f>IF($AI454=Q$1,1,0)</f>
        <v>0</v>
      </c>
      <c r="R454" s="116">
        <f>IF($AI454=R$1,1,0)</f>
        <v>0</v>
      </c>
      <c r="S454" s="116">
        <f>IF($AI454=S$1,1,0)</f>
        <v>0</v>
      </c>
      <c r="T454" s="39">
        <f>IF($AI454=T$1,1,0)</f>
        <v>0</v>
      </c>
      <c r="AG454" s="4">
        <v>12</v>
      </c>
      <c r="AH454" t="str">
        <f>IF(AU454="NORWAY","NOK",IF(AU454="FINLAND","EUR",IF(AU454="SWEDEN","SEK","DKK")))</f>
        <v>SEK</v>
      </c>
      <c r="AI454" t="s">
        <v>45</v>
      </c>
      <c r="AN454" t="str">
        <f>IF(D454&gt;=0,"1","0")</f>
        <v>0</v>
      </c>
      <c r="AO454" s="5">
        <f>IF(AX454&lt;&gt;"",G454/H454,"")</f>
        <v>9.7508055715198978</v>
      </c>
      <c r="AP454">
        <f>A454-1</f>
        <v>138</v>
      </c>
      <c r="AS454">
        <f>_xlfn.XLOOKUP(C454,'Company age'!$A$2:$A$15,'Company age'!$B$2:$B$15)</f>
        <v>12</v>
      </c>
      <c r="AU454" t="s">
        <v>80</v>
      </c>
      <c r="AW454" s="3">
        <f>BT454*(1+BV454)</f>
        <v>13.371428604</v>
      </c>
      <c r="AX454">
        <v>151</v>
      </c>
      <c r="BH454" s="4">
        <v>14.28571415</v>
      </c>
      <c r="BI454" s="4">
        <v>11.428571699999999</v>
      </c>
      <c r="BJ454" s="4">
        <v>20</v>
      </c>
      <c r="BL454" t="s">
        <v>1848</v>
      </c>
      <c r="BM454" t="s">
        <v>1849</v>
      </c>
      <c r="BN454" t="s">
        <v>80</v>
      </c>
      <c r="BO454" t="s">
        <v>45</v>
      </c>
      <c r="BP454" t="s">
        <v>25</v>
      </c>
      <c r="BQ454" t="s">
        <v>54</v>
      </c>
      <c r="BR454" t="s">
        <v>27</v>
      </c>
      <c r="BS454" s="4">
        <v>15.485900000000001</v>
      </c>
      <c r="BT454" s="4">
        <v>12</v>
      </c>
      <c r="BU454" s="5">
        <f t="shared" si="14"/>
        <v>0.14285714150000001</v>
      </c>
      <c r="BV454" s="5">
        <f t="shared" si="14"/>
        <v>0.114285717</v>
      </c>
      <c r="BW454" s="5">
        <f t="shared" si="14"/>
        <v>0.2</v>
      </c>
      <c r="BX454" s="4">
        <v>34.299999999999997</v>
      </c>
      <c r="BY454" s="4">
        <v>212.7688751</v>
      </c>
      <c r="BZ454" s="4">
        <v>34.299999999999997</v>
      </c>
      <c r="CA454" s="4">
        <v>4.3097000000000003</v>
      </c>
    </row>
    <row r="455" spans="1:79" x14ac:dyDescent="0.15">
      <c r="A455" s="107">
        <v>139</v>
      </c>
      <c r="B455" s="108">
        <v>43061</v>
      </c>
      <c r="C455" s="109">
        <v>2017</v>
      </c>
      <c r="D455" s="110">
        <f>_xlfn.XLOOKUP(AP455,'Sentiment index'!$E$2:$E$169,'Sentiment index'!$A$2:$A$169)</f>
        <v>-0.27875270000000002</v>
      </c>
      <c r="E455" s="111">
        <v>12.139669258629807</v>
      </c>
      <c r="F455" s="112">
        <f>(AW455-BT455)/BT455</f>
        <v>8.0434808729999932E-2</v>
      </c>
      <c r="G455" s="113">
        <v>63</v>
      </c>
      <c r="H455" s="111">
        <v>282.41300000000001</v>
      </c>
      <c r="I455" s="114">
        <f>IF(AH455="NOK",AG455, IF(AH455="EUR", _xlfn.XLOOKUP(C455,'Exchange rates'!$A$3:$A$16,'Exchange rates'!$B$3:$B$16)*AG455,IF(AH455="SEK", _xlfn.XLOOKUP(C455,'Exchange rates'!$A$3:$A$16,'Exchange rates'!$C$3:$C$16)*Dataset!AG455,_xlfn.XLOOKUP(Dataset!C455,'Exchange rates'!$A$3:$A$16,'Exchange rates'!$D$3:$D$16)*Dataset!AG455)))</f>
        <v>43.568145000000001</v>
      </c>
      <c r="J455" s="115">
        <f t="shared" si="15"/>
        <v>7.2734808729999934E-2</v>
      </c>
      <c r="K455" s="112">
        <f>IF(AU455="NORWAY",_xlfn.XLOOKUP(B455,'Oslo OBX Historical Data'!$A$2:$A$3477,'Oslo OBX Historical Data'!$G$2:$G$3477),IF(AU455="FINLAND",_xlfn.XLOOKUP(B455,'OMX Helsinki Historical Data'!$A$2:$A$3479,'OMX Helsinki Historical Data'!$G$2:$G$3479),IF(AU455="DENMARK",_xlfn.XLOOKUP(B455,'OMX Copenhagen All shares Histo'!$A$2:$A$3461,'OMX Copenhagen All shares Histo'!$G$2:$G$3461),_xlfn.XLOOKUP(Dataset!B455,'OMX Stockholm Historical Data'!$A$2:$A$3477,'OMX Stockholm Historical Data'!$G$2:$G$3477))))</f>
        <v>7.7000000000000002E-3</v>
      </c>
      <c r="L455" s="116">
        <v>1</v>
      </c>
      <c r="M455" s="116">
        <f>IF($AI455=M$1,1,0)</f>
        <v>0</v>
      </c>
      <c r="N455" s="116">
        <f>IF($AI455=N$1,1,0)</f>
        <v>0</v>
      </c>
      <c r="O455" s="116">
        <f>IF($AI455=O$1,1,0)</f>
        <v>0</v>
      </c>
      <c r="P455" s="116">
        <f>IF($AI455=P$1,1,0)</f>
        <v>0</v>
      </c>
      <c r="Q455" s="116">
        <f>IF($AI455=Q$1,1,0)</f>
        <v>1</v>
      </c>
      <c r="R455" s="116">
        <f>IF($AI455=R$1,1,0)</f>
        <v>0</v>
      </c>
      <c r="S455" s="116">
        <f>IF($AI455=S$1,1,0)</f>
        <v>0</v>
      </c>
      <c r="T455" s="39">
        <f>IF($AI455=T$1,1,0)</f>
        <v>0</v>
      </c>
      <c r="AG455" s="4">
        <v>45</v>
      </c>
      <c r="AH455" t="str">
        <f>IF(AU455="NORWAY","NOK",IF(AU455="FINLAND","EUR",IF(AU455="SWEDEN","SEK","DKK")))</f>
        <v>SEK</v>
      </c>
      <c r="AI455" t="s">
        <v>32</v>
      </c>
      <c r="AN455" t="str">
        <f>IF(D455&gt;=0,"1","0")</f>
        <v>0</v>
      </c>
      <c r="AO455" s="5">
        <f>IF(AX455&lt;&gt;"",G455/H455,"")</f>
        <v>0.22307754954623193</v>
      </c>
      <c r="AP455">
        <f>A455-1</f>
        <v>138</v>
      </c>
      <c r="AS455">
        <f>_xlfn.XLOOKUP(C455,'Company age'!$A$2:$A$15,'Company age'!$B$2:$B$15)</f>
        <v>12</v>
      </c>
      <c r="AU455" t="s">
        <v>80</v>
      </c>
      <c r="AW455" s="3">
        <f>BT455*(1+BV455)</f>
        <v>48.619566392849997</v>
      </c>
      <c r="AX455">
        <v>63</v>
      </c>
      <c r="BH455" s="4">
        <v>4.3478283879999999</v>
      </c>
      <c r="BI455" s="4">
        <v>8.043480873</v>
      </c>
      <c r="BJ455" s="4">
        <v>2.1739151479999999</v>
      </c>
      <c r="BL455" t="s">
        <v>1013</v>
      </c>
      <c r="BM455" t="s">
        <v>1014</v>
      </c>
      <c r="BN455" t="s">
        <v>80</v>
      </c>
      <c r="BO455" t="s">
        <v>32</v>
      </c>
      <c r="BP455" t="s">
        <v>25</v>
      </c>
      <c r="BQ455" t="s">
        <v>1015</v>
      </c>
      <c r="BR455" t="s">
        <v>27</v>
      </c>
      <c r="BS455" s="4">
        <v>282.41300000000001</v>
      </c>
      <c r="BT455" s="4">
        <v>45</v>
      </c>
      <c r="BU455" s="5">
        <f t="shared" si="14"/>
        <v>4.3478283879999996E-2</v>
      </c>
      <c r="BV455" s="5">
        <f t="shared" si="14"/>
        <v>8.0434808730000001E-2</v>
      </c>
      <c r="BW455" s="5">
        <f t="shared" si="14"/>
        <v>2.173915148E-2</v>
      </c>
      <c r="BX455" s="4">
        <v>3.355</v>
      </c>
      <c r="BY455" s="4">
        <v>-91.135398859999995</v>
      </c>
      <c r="BZ455" s="4">
        <v>3.4</v>
      </c>
      <c r="CA455" s="4">
        <v>23.661899999999999</v>
      </c>
    </row>
    <row r="456" spans="1:79" x14ac:dyDescent="0.15">
      <c r="A456" s="107">
        <v>139</v>
      </c>
      <c r="B456" s="108">
        <v>43061</v>
      </c>
      <c r="C456" s="109">
        <v>2017</v>
      </c>
      <c r="D456" s="110">
        <f>_xlfn.XLOOKUP(AP456,'Sentiment index'!$E$2:$E$169,'Sentiment index'!$A$2:$A$169)</f>
        <v>-0.27875270000000002</v>
      </c>
      <c r="E456" s="111">
        <v>12.01127421516356</v>
      </c>
      <c r="F456" s="112">
        <f>(AW456-BT456)/BT456</f>
        <v>0.24999999999999994</v>
      </c>
      <c r="G456" s="113">
        <v>1004.251702000363</v>
      </c>
      <c r="H456" s="111">
        <v>9.7441600000000008</v>
      </c>
      <c r="I456" s="114">
        <f>IF(AH456="NOK",AG456, IF(AH456="EUR", _xlfn.XLOOKUP(C456,'Exchange rates'!$A$3:$A$16,'Exchange rates'!$B$3:$B$16)*AG456,IF(AH456="SEK", _xlfn.XLOOKUP(C456,'Exchange rates'!$A$3:$A$16,'Exchange rates'!$C$3:$C$16)*Dataset!AG456,_xlfn.XLOOKUP(Dataset!C456,'Exchange rates'!$A$3:$A$16,'Exchange rates'!$D$3:$D$16)*Dataset!AG456)))</f>
        <v>6.6804489</v>
      </c>
      <c r="J456" s="115">
        <f t="shared" si="15"/>
        <v>0.24229999999999993</v>
      </c>
      <c r="K456" s="112">
        <f>IF(AU456="NORWAY",_xlfn.XLOOKUP(B456,'Oslo OBX Historical Data'!$A$2:$A$3477,'Oslo OBX Historical Data'!$G$2:$G$3477),IF(AU456="FINLAND",_xlfn.XLOOKUP(B456,'OMX Helsinki Historical Data'!$A$2:$A$3479,'OMX Helsinki Historical Data'!$G$2:$G$3479),IF(AU456="DENMARK",_xlfn.XLOOKUP(B456,'OMX Copenhagen All shares Histo'!$A$2:$A$3461,'OMX Copenhagen All shares Histo'!$G$2:$G$3461),_xlfn.XLOOKUP(Dataset!B456,'OMX Stockholm Historical Data'!$A$2:$A$3477,'OMX Stockholm Historical Data'!$G$2:$G$3477))))</f>
        <v>7.7000000000000002E-3</v>
      </c>
      <c r="L456" s="116">
        <v>1</v>
      </c>
      <c r="M456" s="116">
        <f>IF($AI456=M$1,1,0)</f>
        <v>0</v>
      </c>
      <c r="N456" s="116">
        <f>IF($AI456=N$1,1,0)</f>
        <v>0</v>
      </c>
      <c r="O456" s="116">
        <f>IF($AI456=O$1,1,0)</f>
        <v>0</v>
      </c>
      <c r="P456" s="116">
        <f>IF($AI456=P$1,1,0)</f>
        <v>0</v>
      </c>
      <c r="Q456" s="116">
        <f>IF($AI456=Q$1,1,0)</f>
        <v>0</v>
      </c>
      <c r="R456" s="116">
        <f>IF($AI456=R$1,1,0)</f>
        <v>1</v>
      </c>
      <c r="S456" s="116">
        <f>IF($AI456=S$1,1,0)</f>
        <v>0</v>
      </c>
      <c r="T456" s="39">
        <f>IF($AI456=T$1,1,0)</f>
        <v>0</v>
      </c>
      <c r="AG456" s="4">
        <v>6.9</v>
      </c>
      <c r="AH456" t="str">
        <f>IF(AU456="NORWAY","NOK",IF(AU456="FINLAND","EUR",IF(AU456="SWEDEN","SEK","DKK")))</f>
        <v>SEK</v>
      </c>
      <c r="AI456" t="s">
        <v>152</v>
      </c>
      <c r="AN456" t="str">
        <f>IF(D456&gt;=0,"1","0")</f>
        <v>0</v>
      </c>
      <c r="AO456" s="5" t="str">
        <f>IF(AX456&lt;&gt;"",G456/H456,"")</f>
        <v/>
      </c>
      <c r="AP456">
        <f>A456-1</f>
        <v>138</v>
      </c>
      <c r="AS456">
        <f>_xlfn.XLOOKUP(C456,'Company age'!$A$2:$A$15,'Company age'!$B$2:$B$15)</f>
        <v>12</v>
      </c>
      <c r="AU456" t="s">
        <v>80</v>
      </c>
      <c r="AW456" s="3">
        <f>BT456*(1+BV456)</f>
        <v>8.625</v>
      </c>
      <c r="BH456" s="4">
        <v>-0.25</v>
      </c>
      <c r="BI456" s="4">
        <v>25</v>
      </c>
      <c r="BJ456" s="4">
        <v>1.25</v>
      </c>
      <c r="BL456" t="s">
        <v>1974</v>
      </c>
      <c r="BM456" t="s">
        <v>1975</v>
      </c>
      <c r="BN456" t="s">
        <v>80</v>
      </c>
      <c r="BO456" t="s">
        <v>152</v>
      </c>
      <c r="BP456" t="s">
        <v>25</v>
      </c>
      <c r="BQ456" t="s">
        <v>54</v>
      </c>
      <c r="BR456" t="s">
        <v>27</v>
      </c>
      <c r="BS456" s="4">
        <v>9.7441600000000008</v>
      </c>
      <c r="BT456" s="4">
        <v>6.9</v>
      </c>
      <c r="BU456" s="5">
        <f t="shared" si="14"/>
        <v>-2.5000000000000001E-3</v>
      </c>
      <c r="BV456" s="5">
        <f t="shared" si="14"/>
        <v>0.25</v>
      </c>
      <c r="BW456" s="5">
        <f t="shared" si="14"/>
        <v>1.2500000000000001E-2</v>
      </c>
      <c r="BX456" s="4">
        <v>16.100000000000001</v>
      </c>
      <c r="BY456" s="4">
        <v>148.48451230000001</v>
      </c>
      <c r="BZ456" s="4">
        <v>15.4</v>
      </c>
      <c r="CA456" s="4">
        <v>7.2309999999999999</v>
      </c>
    </row>
    <row r="457" spans="1:79" x14ac:dyDescent="0.15">
      <c r="A457" s="107">
        <v>139</v>
      </c>
      <c r="B457" s="108">
        <v>43063</v>
      </c>
      <c r="C457" s="109">
        <v>2017</v>
      </c>
      <c r="D457" s="110">
        <f>_xlfn.XLOOKUP(AP457,'Sentiment index'!$E$2:$E$169,'Sentiment index'!$A$2:$A$169)</f>
        <v>-0.27875270000000002</v>
      </c>
      <c r="E457" s="111">
        <v>14.222609278388887</v>
      </c>
      <c r="F457" s="112">
        <f>(AW457-BT457)/BT457</f>
        <v>-0.21428571700000001</v>
      </c>
      <c r="G457" s="113">
        <v>527</v>
      </c>
      <c r="H457" s="111">
        <v>910.245</v>
      </c>
      <c r="I457" s="114">
        <f>IF(AH457="NOK",AG457, IF(AH457="EUR", _xlfn.XLOOKUP(C457,'Exchange rates'!$A$3:$A$16,'Exchange rates'!$B$3:$B$16)*AG457,IF(AH457="SEK", _xlfn.XLOOKUP(C457,'Exchange rates'!$A$3:$A$16,'Exchange rates'!$C$3:$C$16)*Dataset!AG457,_xlfn.XLOOKUP(Dataset!C457,'Exchange rates'!$A$3:$A$16,'Exchange rates'!$D$3:$D$16)*Dataset!AG457)))</f>
        <v>122.95423</v>
      </c>
      <c r="J457" s="115">
        <f t="shared" si="15"/>
        <v>-0.21068571700000002</v>
      </c>
      <c r="K457" s="112">
        <f>IF(AU457="NORWAY",_xlfn.XLOOKUP(B457,'Oslo OBX Historical Data'!$A$2:$A$3477,'Oslo OBX Historical Data'!$G$2:$G$3477),IF(AU457="FINLAND",_xlfn.XLOOKUP(B457,'OMX Helsinki Historical Data'!$A$2:$A$3479,'OMX Helsinki Historical Data'!$G$2:$G$3479),IF(AU457="DENMARK",_xlfn.XLOOKUP(B457,'OMX Copenhagen All shares Histo'!$A$2:$A$3461,'OMX Copenhagen All shares Histo'!$G$2:$G$3461),_xlfn.XLOOKUP(Dataset!B457,'OMX Stockholm Historical Data'!$A$2:$A$3477,'OMX Stockholm Historical Data'!$G$2:$G$3477))))</f>
        <v>-3.5999999999999999E-3</v>
      </c>
      <c r="L457" s="116">
        <v>1</v>
      </c>
      <c r="M457" s="116">
        <f>IF($AI457=M$1,1,0)</f>
        <v>0</v>
      </c>
      <c r="N457" s="116">
        <f>IF($AI457=N$1,1,0)</f>
        <v>1</v>
      </c>
      <c r="O457" s="116">
        <f>IF($AI457=O$1,1,0)</f>
        <v>0</v>
      </c>
      <c r="P457" s="116">
        <f>IF($AI457=P$1,1,0)</f>
        <v>0</v>
      </c>
      <c r="Q457" s="116">
        <f>IF($AI457=Q$1,1,0)</f>
        <v>0</v>
      </c>
      <c r="R457" s="116">
        <f>IF($AI457=R$1,1,0)</f>
        <v>0</v>
      </c>
      <c r="S457" s="116">
        <f>IF($AI457=S$1,1,0)</f>
        <v>0</v>
      </c>
      <c r="T457" s="39">
        <f>IF($AI457=T$1,1,0)</f>
        <v>0</v>
      </c>
      <c r="AG457" s="4">
        <v>98</v>
      </c>
      <c r="AH457" t="str">
        <f>IF(AU457="NORWAY","NOK",IF(AU457="FINLAND","EUR",IF(AU457="SWEDEN","SEK","DKK")))</f>
        <v>DKK</v>
      </c>
      <c r="AI457" t="s">
        <v>96</v>
      </c>
      <c r="AN457" t="str">
        <f>IF(D457&gt;=0,"1","0")</f>
        <v>0</v>
      </c>
      <c r="AO457" s="5">
        <f>IF(AX457&lt;&gt;"",G457/H457,"")</f>
        <v>0.57896500392751404</v>
      </c>
      <c r="AP457">
        <f>A457-1</f>
        <v>138</v>
      </c>
      <c r="AS457">
        <f>_xlfn.XLOOKUP(C457,'Company age'!$A$2:$A$15,'Company age'!$B$2:$B$15)</f>
        <v>12</v>
      </c>
      <c r="AU457" t="s">
        <v>23</v>
      </c>
      <c r="AW457" s="3">
        <f>BT457*(1+BV457)</f>
        <v>76.999999733999999</v>
      </c>
      <c r="AX457">
        <v>527</v>
      </c>
      <c r="BH457" s="4">
        <v>-14.28571415</v>
      </c>
      <c r="BI457" s="4">
        <v>-21.428571699999999</v>
      </c>
      <c r="BJ457" s="4">
        <v>-37.571430210000003</v>
      </c>
      <c r="BL457" t="s">
        <v>578</v>
      </c>
      <c r="BM457" t="s">
        <v>579</v>
      </c>
      <c r="BN457" t="s">
        <v>23</v>
      </c>
      <c r="BO457" t="s">
        <v>96</v>
      </c>
      <c r="BP457" t="s">
        <v>25</v>
      </c>
      <c r="BQ457" t="s">
        <v>537</v>
      </c>
      <c r="BR457" t="s">
        <v>27</v>
      </c>
      <c r="BS457" s="4">
        <v>910.245</v>
      </c>
      <c r="BT457" s="4">
        <v>98</v>
      </c>
      <c r="BU457" s="5">
        <f t="shared" si="14"/>
        <v>-0.14285714150000001</v>
      </c>
      <c r="BV457" s="5">
        <f t="shared" si="14"/>
        <v>-0.21428571699999999</v>
      </c>
      <c r="BW457" s="5">
        <f t="shared" si="14"/>
        <v>-0.37571430210000001</v>
      </c>
      <c r="BX457" s="4">
        <v>142.5</v>
      </c>
      <c r="BY457" s="4">
        <v>61.224491120000003</v>
      </c>
      <c r="BZ457" s="4">
        <v>141</v>
      </c>
      <c r="CA457" s="4">
        <v>10</v>
      </c>
    </row>
    <row r="458" spans="1:79" x14ac:dyDescent="0.15">
      <c r="A458" s="107">
        <v>139</v>
      </c>
      <c r="B458" s="108">
        <v>43063</v>
      </c>
      <c r="C458" s="109">
        <v>2017</v>
      </c>
      <c r="D458" s="110">
        <f>_xlfn.XLOOKUP(AP458,'Sentiment index'!$E$2:$E$169,'Sentiment index'!$A$2:$A$169)</f>
        <v>-0.27875270000000002</v>
      </c>
      <c r="E458" s="111">
        <v>12.162227621259184</v>
      </c>
      <c r="F458" s="112">
        <f>(AW458-BT458)/BT458</f>
        <v>0.20833328250000002</v>
      </c>
      <c r="G458" s="113">
        <v>13</v>
      </c>
      <c r="H458" s="111">
        <v>18.081299999999999</v>
      </c>
      <c r="I458" s="114">
        <f>IF(AH458="NOK",AG458, IF(AH458="EUR", _xlfn.XLOOKUP(C458,'Exchange rates'!$A$3:$A$16,'Exchange rates'!$B$3:$B$16)*AG458,IF(AH458="SEK", _xlfn.XLOOKUP(C458,'Exchange rates'!$A$3:$A$16,'Exchange rates'!$C$3:$C$16)*Dataset!AG458,_xlfn.XLOOKUP(Dataset!C458,'Exchange rates'!$A$3:$A$16,'Exchange rates'!$D$3:$D$16)*Dataset!AG458)))</f>
        <v>7.5518117999999994</v>
      </c>
      <c r="J458" s="115">
        <f t="shared" si="15"/>
        <v>0.21113328250000002</v>
      </c>
      <c r="K458" s="112">
        <f>IF(AU458="NORWAY",_xlfn.XLOOKUP(B458,'Oslo OBX Historical Data'!$A$2:$A$3477,'Oslo OBX Historical Data'!$G$2:$G$3477),IF(AU458="FINLAND",_xlfn.XLOOKUP(B458,'OMX Helsinki Historical Data'!$A$2:$A$3479,'OMX Helsinki Historical Data'!$G$2:$G$3479),IF(AU458="DENMARK",_xlfn.XLOOKUP(B458,'OMX Copenhagen All shares Histo'!$A$2:$A$3461,'OMX Copenhagen All shares Histo'!$G$2:$G$3461),_xlfn.XLOOKUP(Dataset!B458,'OMX Stockholm Historical Data'!$A$2:$A$3477,'OMX Stockholm Historical Data'!$G$2:$G$3477))))</f>
        <v>-2.8E-3</v>
      </c>
      <c r="L458" s="116">
        <v>1</v>
      </c>
      <c r="M458" s="116">
        <f>IF($AI458=M$1,1,0)</f>
        <v>0</v>
      </c>
      <c r="N458" s="116">
        <f>IF($AI458=N$1,1,0)</f>
        <v>0</v>
      </c>
      <c r="O458" s="116">
        <f>IF($AI458=O$1,1,0)</f>
        <v>0</v>
      </c>
      <c r="P458" s="116">
        <f>IF($AI458=P$1,1,0)</f>
        <v>0</v>
      </c>
      <c r="Q458" s="116">
        <f>IF($AI458=Q$1,1,0)</f>
        <v>1</v>
      </c>
      <c r="R458" s="116">
        <f>IF($AI458=R$1,1,0)</f>
        <v>0</v>
      </c>
      <c r="S458" s="116">
        <f>IF($AI458=S$1,1,0)</f>
        <v>0</v>
      </c>
      <c r="T458" s="39">
        <f>IF($AI458=T$1,1,0)</f>
        <v>0</v>
      </c>
      <c r="AG458" s="4">
        <v>7.8</v>
      </c>
      <c r="AH458" t="str">
        <f>IF(AU458="NORWAY","NOK",IF(AU458="FINLAND","EUR",IF(AU458="SWEDEN","SEK","DKK")))</f>
        <v>SEK</v>
      </c>
      <c r="AI458" t="s">
        <v>32</v>
      </c>
      <c r="AN458" t="str">
        <f>IF(D458&gt;=0,"1","0")</f>
        <v>0</v>
      </c>
      <c r="AO458" s="5">
        <f>IF(AX458&lt;&gt;"",G458/H458,"")</f>
        <v>0.71897485247189086</v>
      </c>
      <c r="AP458">
        <f>A458-1</f>
        <v>138</v>
      </c>
      <c r="AS458">
        <f>_xlfn.XLOOKUP(C458,'Company age'!$A$2:$A$15,'Company age'!$B$2:$B$15)</f>
        <v>12</v>
      </c>
      <c r="AU458" t="s">
        <v>80</v>
      </c>
      <c r="AW458" s="3">
        <f>BT458*(1+BV458)</f>
        <v>9.4249996034999999</v>
      </c>
      <c r="AX458">
        <v>13</v>
      </c>
      <c r="BH458" s="4">
        <v>19.166662219999999</v>
      </c>
      <c r="BI458" s="4">
        <v>20.833328250000001</v>
      </c>
      <c r="BJ458" s="4">
        <v>19.999996190000001</v>
      </c>
      <c r="BL458" t="s">
        <v>1777</v>
      </c>
      <c r="BM458" t="s">
        <v>1778</v>
      </c>
      <c r="BN458" t="s">
        <v>80</v>
      </c>
      <c r="BO458" t="s">
        <v>32</v>
      </c>
      <c r="BP458" t="s">
        <v>25</v>
      </c>
      <c r="BQ458" t="s">
        <v>54</v>
      </c>
      <c r="BR458" t="s">
        <v>27</v>
      </c>
      <c r="BS458" s="4">
        <v>18.081299999999999</v>
      </c>
      <c r="BT458" s="4">
        <v>7.8</v>
      </c>
      <c r="BU458" s="5">
        <f t="shared" si="14"/>
        <v>0.1916666222</v>
      </c>
      <c r="BV458" s="5">
        <f t="shared" si="14"/>
        <v>0.20833328250000002</v>
      </c>
      <c r="BW458" s="5">
        <f t="shared" si="14"/>
        <v>0.19999996190000002</v>
      </c>
      <c r="BX458" s="4">
        <v>18.100000000000001</v>
      </c>
      <c r="BY458" s="4">
        <v>156.4344025</v>
      </c>
      <c r="BZ458" s="4">
        <v>17.66</v>
      </c>
      <c r="CA458" s="4">
        <v>10.35</v>
      </c>
    </row>
    <row r="459" spans="1:79" x14ac:dyDescent="0.15">
      <c r="A459" s="107">
        <v>140</v>
      </c>
      <c r="B459" s="108">
        <v>43074</v>
      </c>
      <c r="C459" s="109">
        <v>2017</v>
      </c>
      <c r="D459" s="110">
        <f>_xlfn.XLOOKUP(AP459,'Sentiment index'!$E$2:$E$169,'Sentiment index'!$A$2:$A$169)</f>
        <v>-0.2007477</v>
      </c>
      <c r="E459" s="111">
        <v>12.1690579929833</v>
      </c>
      <c r="F459" s="112">
        <f>(AW459-BT459)/BT459</f>
        <v>0.39999999999999986</v>
      </c>
      <c r="G459" s="113">
        <v>99</v>
      </c>
      <c r="H459" s="111">
        <v>18.045300000000001</v>
      </c>
      <c r="I459" s="114">
        <f>IF(AH459="NOK",AG459, IF(AH459="EUR", _xlfn.XLOOKUP(C459,'Exchange rates'!$A$3:$A$16,'Exchange rates'!$B$3:$B$16)*AG459,IF(AH459="SEK", _xlfn.XLOOKUP(C459,'Exchange rates'!$A$3:$A$16,'Exchange rates'!$C$3:$C$16)*Dataset!AG459,_xlfn.XLOOKUP(Dataset!C459,'Exchange rates'!$A$3:$A$16,'Exchange rates'!$D$3:$D$16)*Dataset!AG459)))</f>
        <v>27.109068000000001</v>
      </c>
      <c r="J459" s="115">
        <f t="shared" si="15"/>
        <v>0.38609999999999983</v>
      </c>
      <c r="K459" s="112">
        <f>IF(AU459="NORWAY",_xlfn.XLOOKUP(B459,'Oslo OBX Historical Data'!$A$2:$A$3477,'Oslo OBX Historical Data'!$G$2:$G$3477),IF(AU459="FINLAND",_xlfn.XLOOKUP(B459,'OMX Helsinki Historical Data'!$A$2:$A$3479,'OMX Helsinki Historical Data'!$G$2:$G$3479),IF(AU459="DENMARK",_xlfn.XLOOKUP(B459,'OMX Copenhagen All shares Histo'!$A$2:$A$3461,'OMX Copenhagen All shares Histo'!$G$2:$G$3461),_xlfn.XLOOKUP(Dataset!B459,'OMX Stockholm Historical Data'!$A$2:$A$3477,'OMX Stockholm Historical Data'!$G$2:$G$3477))))</f>
        <v>1.3899999999999999E-2</v>
      </c>
      <c r="L459" s="116">
        <v>1</v>
      </c>
      <c r="M459" s="116">
        <f>IF($AI459=M$1,1,0)</f>
        <v>0</v>
      </c>
      <c r="N459" s="116">
        <f>IF($AI459=N$1,1,0)</f>
        <v>0</v>
      </c>
      <c r="O459" s="116">
        <f>IF($AI459=O$1,1,0)</f>
        <v>0</v>
      </c>
      <c r="P459" s="116">
        <f>IF($AI459=P$1,1,0)</f>
        <v>0</v>
      </c>
      <c r="Q459" s="116">
        <f>IF($AI459=Q$1,1,0)</f>
        <v>0</v>
      </c>
      <c r="R459" s="116">
        <f>IF($AI459=R$1,1,0)</f>
        <v>0</v>
      </c>
      <c r="S459" s="116">
        <f>IF($AI459=S$1,1,0)</f>
        <v>1</v>
      </c>
      <c r="T459" s="39">
        <f>IF($AI459=T$1,1,0)</f>
        <v>0</v>
      </c>
      <c r="AG459" s="4">
        <v>28</v>
      </c>
      <c r="AH459" t="str">
        <f>IF(AU459="NORWAY","NOK",IF(AU459="FINLAND","EUR",IF(AU459="SWEDEN","SEK","DKK")))</f>
        <v>SEK</v>
      </c>
      <c r="AI459" t="s">
        <v>81</v>
      </c>
      <c r="AN459" t="str">
        <f>IF(D459&gt;=0,"1","0")</f>
        <v>0</v>
      </c>
      <c r="AO459" s="5">
        <f>IF(AX459&lt;&gt;"",G459/H459,"")</f>
        <v>5.4861930807467871</v>
      </c>
      <c r="AP459">
        <f>A459-1</f>
        <v>139</v>
      </c>
      <c r="AS459">
        <f>_xlfn.XLOOKUP(C459,'Company age'!$A$2:$A$15,'Company age'!$B$2:$B$15)</f>
        <v>12</v>
      </c>
      <c r="AU459" t="s">
        <v>80</v>
      </c>
      <c r="AW459" s="3">
        <f>BT459*(1+BV459)</f>
        <v>39.199999999999996</v>
      </c>
      <c r="AX459">
        <v>99</v>
      </c>
      <c r="BH459" s="4">
        <v>31</v>
      </c>
      <c r="BI459" s="4">
        <v>40</v>
      </c>
      <c r="BJ459" s="4">
        <v>42.5</v>
      </c>
      <c r="BL459" t="s">
        <v>1798</v>
      </c>
      <c r="BM459" t="s">
        <v>1799</v>
      </c>
      <c r="BN459" t="s">
        <v>80</v>
      </c>
      <c r="BO459" t="s">
        <v>81</v>
      </c>
      <c r="BP459" t="s">
        <v>25</v>
      </c>
      <c r="BQ459" t="s">
        <v>805</v>
      </c>
      <c r="BR459" t="s">
        <v>27</v>
      </c>
      <c r="BS459" s="4">
        <v>18.045300000000001</v>
      </c>
      <c r="BT459" s="4">
        <v>28</v>
      </c>
      <c r="BU459" s="5">
        <f t="shared" si="14"/>
        <v>0.31</v>
      </c>
      <c r="BV459" s="5">
        <f t="shared" si="14"/>
        <v>0.4</v>
      </c>
      <c r="BW459" s="5">
        <f t="shared" si="14"/>
        <v>0.42499999999999999</v>
      </c>
      <c r="BX459" s="4">
        <v>282</v>
      </c>
      <c r="BY459" s="4">
        <v>1000</v>
      </c>
      <c r="BZ459" s="4">
        <v>284</v>
      </c>
      <c r="CA459" s="4">
        <v>5</v>
      </c>
    </row>
    <row r="460" spans="1:79" x14ac:dyDescent="0.15">
      <c r="A460" s="107">
        <v>140</v>
      </c>
      <c r="B460" s="108">
        <v>43075</v>
      </c>
      <c r="C460" s="109">
        <v>2017</v>
      </c>
      <c r="D460" s="110">
        <f>_xlfn.XLOOKUP(AP460,'Sentiment index'!$E$2:$E$169,'Sentiment index'!$A$2:$A$169)</f>
        <v>-0.2007477</v>
      </c>
      <c r="E460" s="111">
        <v>9.7148792398268267</v>
      </c>
      <c r="F460" s="112">
        <f>(AW460-BT460)/BT460</f>
        <v>-3.7769277644821901E-8</v>
      </c>
      <c r="G460" s="113">
        <v>396</v>
      </c>
      <c r="H460" s="111">
        <v>38.709899999999998</v>
      </c>
      <c r="I460" s="114">
        <f>IF(AH460="NOK",AG460, IF(AH460="EUR", _xlfn.XLOOKUP(C460,'Exchange rates'!$A$3:$A$16,'Exchange rates'!$B$3:$B$16)*AG460,IF(AH460="SEK", _xlfn.XLOOKUP(C460,'Exchange rates'!$A$3:$A$16,'Exchange rates'!$C$3:$C$16)*Dataset!AG460,_xlfn.XLOOKUP(Dataset!C460,'Exchange rates'!$A$3:$A$16,'Exchange rates'!$D$3:$D$16)*Dataset!AG460)))</f>
        <v>21.299982</v>
      </c>
      <c r="J460" s="115">
        <f t="shared" si="15"/>
        <v>1.3999622307223551E-3</v>
      </c>
      <c r="K460" s="112">
        <f>IF(AU460="NORWAY",_xlfn.XLOOKUP(B460,'Oslo OBX Historical Data'!$A$2:$A$3477,'Oslo OBX Historical Data'!$G$2:$G$3477),IF(AU460="FINLAND",_xlfn.XLOOKUP(B460,'OMX Helsinki Historical Data'!$A$2:$A$3479,'OMX Helsinki Historical Data'!$G$2:$G$3479),IF(AU460="DENMARK",_xlfn.XLOOKUP(B460,'OMX Copenhagen All shares Histo'!$A$2:$A$3461,'OMX Copenhagen All shares Histo'!$G$2:$G$3461),_xlfn.XLOOKUP(Dataset!B460,'OMX Stockholm Historical Data'!$A$2:$A$3477,'OMX Stockholm Historical Data'!$G$2:$G$3477))))</f>
        <v>-1.4E-3</v>
      </c>
      <c r="L460" s="116">
        <v>1</v>
      </c>
      <c r="M460" s="116">
        <f>IF($AI460=M$1,1,0)</f>
        <v>0</v>
      </c>
      <c r="N460" s="116">
        <f>IF($AI460=N$1,1,0)</f>
        <v>0</v>
      </c>
      <c r="O460" s="116">
        <f>IF($AI460=O$1,1,0)</f>
        <v>0</v>
      </c>
      <c r="P460" s="116">
        <f>IF($AI460=P$1,1,0)</f>
        <v>0</v>
      </c>
      <c r="Q460" s="116">
        <f>IF($AI460=Q$1,1,0)</f>
        <v>1</v>
      </c>
      <c r="R460" s="116">
        <f>IF($AI460=R$1,1,0)</f>
        <v>0</v>
      </c>
      <c r="S460" s="116">
        <f>IF($AI460=S$1,1,0)</f>
        <v>0</v>
      </c>
      <c r="T460" s="39">
        <f>IF($AI460=T$1,1,0)</f>
        <v>0</v>
      </c>
      <c r="AG460" s="4">
        <v>22</v>
      </c>
      <c r="AH460" t="str">
        <f>IF(AU460="NORWAY","NOK",IF(AU460="FINLAND","EUR",IF(AU460="SWEDEN","SEK","DKK")))</f>
        <v>SEK</v>
      </c>
      <c r="AI460" t="s">
        <v>32</v>
      </c>
      <c r="AN460" t="str">
        <f>IF(D460&gt;=0,"1","0")</f>
        <v>0</v>
      </c>
      <c r="AO460" s="5">
        <f>IF(AX460&lt;&gt;"",G460/H460,"")</f>
        <v>10.229941177838228</v>
      </c>
      <c r="AP460">
        <f>A460-1</f>
        <v>139</v>
      </c>
      <c r="AS460">
        <f>_xlfn.XLOOKUP(C460,'Company age'!$A$2:$A$15,'Company age'!$B$2:$B$15)</f>
        <v>12</v>
      </c>
      <c r="AU460" t="s">
        <v>80</v>
      </c>
      <c r="AW460" s="3">
        <f>BT460*(1+BV460)</f>
        <v>21.999999169075892</v>
      </c>
      <c r="AX460">
        <v>396</v>
      </c>
      <c r="BH460" s="4">
        <v>0.59405559299999999</v>
      </c>
      <c r="BI460" s="4">
        <v>-3.7769277699999999E-6</v>
      </c>
      <c r="BJ460" s="4">
        <v>-3.7769277699999999E-6</v>
      </c>
      <c r="BL460" t="s">
        <v>1562</v>
      </c>
      <c r="BM460" t="s">
        <v>1563</v>
      </c>
      <c r="BN460" t="s">
        <v>80</v>
      </c>
      <c r="BO460" t="s">
        <v>32</v>
      </c>
      <c r="BP460" t="s">
        <v>25</v>
      </c>
      <c r="BQ460" t="s">
        <v>1066</v>
      </c>
      <c r="BR460" t="s">
        <v>27</v>
      </c>
      <c r="BS460" s="4">
        <v>38.709899999999998</v>
      </c>
      <c r="BT460" s="4">
        <v>22</v>
      </c>
      <c r="BU460" s="5">
        <f t="shared" si="14"/>
        <v>5.9405559299999999E-3</v>
      </c>
      <c r="BV460" s="5">
        <f t="shared" si="14"/>
        <v>-3.7769277699999996E-8</v>
      </c>
      <c r="BW460" s="5">
        <f t="shared" si="14"/>
        <v>-3.7769277699999996E-8</v>
      </c>
      <c r="BX460" s="4">
        <v>28.5</v>
      </c>
      <c r="BY460" s="4">
        <v>43.181819920000002</v>
      </c>
      <c r="BZ460" s="4">
        <v>29.3</v>
      </c>
      <c r="CA460" s="4">
        <v>7.2670000000000003</v>
      </c>
    </row>
    <row r="461" spans="1:79" x14ac:dyDescent="0.15">
      <c r="A461" s="107">
        <v>140</v>
      </c>
      <c r="B461" s="108">
        <v>43076</v>
      </c>
      <c r="C461" s="109">
        <v>2017</v>
      </c>
      <c r="D461" s="110">
        <f>_xlfn.XLOOKUP(AP461,'Sentiment index'!$E$2:$E$169,'Sentiment index'!$A$2:$A$169)</f>
        <v>-0.2007477</v>
      </c>
      <c r="E461" s="111">
        <v>10.850634043671327</v>
      </c>
      <c r="F461" s="112">
        <f>(AW461-BT461)/BT461</f>
        <v>0.15086206439999997</v>
      </c>
      <c r="G461" s="113">
        <v>152</v>
      </c>
      <c r="H461" s="111">
        <v>23.110600000000002</v>
      </c>
      <c r="I461" s="114">
        <f>IF(AH461="NOK",AG461, IF(AH461="EUR", _xlfn.XLOOKUP(C461,'Exchange rates'!$A$3:$A$16,'Exchange rates'!$B$3:$B$16)*AG461,IF(AH461="SEK", _xlfn.XLOOKUP(C461,'Exchange rates'!$A$3:$A$16,'Exchange rates'!$C$3:$C$16)*Dataset!AG461,_xlfn.XLOOKUP(Dataset!C461,'Exchange rates'!$A$3:$A$16,'Exchange rates'!$D$3:$D$16)*Dataset!AG461)))</f>
        <v>18.395439</v>
      </c>
      <c r="J461" s="115">
        <f t="shared" si="15"/>
        <v>0.16106206439999998</v>
      </c>
      <c r="K461" s="112">
        <f>IF(AU461="NORWAY",_xlfn.XLOOKUP(B461,'Oslo OBX Historical Data'!$A$2:$A$3477,'Oslo OBX Historical Data'!$G$2:$G$3477),IF(AU461="FINLAND",_xlfn.XLOOKUP(B461,'OMX Helsinki Historical Data'!$A$2:$A$3479,'OMX Helsinki Historical Data'!$G$2:$G$3479),IF(AU461="DENMARK",_xlfn.XLOOKUP(B461,'OMX Copenhagen All shares Histo'!$A$2:$A$3461,'OMX Copenhagen All shares Histo'!$G$2:$G$3461),_xlfn.XLOOKUP(Dataset!B461,'OMX Stockholm Historical Data'!$A$2:$A$3477,'OMX Stockholm Historical Data'!$G$2:$G$3477))))</f>
        <v>-1.0200000000000001E-2</v>
      </c>
      <c r="L461" s="116">
        <v>1</v>
      </c>
      <c r="M461" s="116">
        <f>IF($AI461=M$1,1,0)</f>
        <v>0</v>
      </c>
      <c r="N461" s="116">
        <f>IF($AI461=N$1,1,0)</f>
        <v>0</v>
      </c>
      <c r="O461" s="116">
        <f>IF($AI461=O$1,1,0)</f>
        <v>0</v>
      </c>
      <c r="P461" s="116">
        <f>IF($AI461=P$1,1,0)</f>
        <v>0</v>
      </c>
      <c r="Q461" s="116">
        <f>IF($AI461=Q$1,1,0)</f>
        <v>0</v>
      </c>
      <c r="R461" s="116">
        <f>IF($AI461=R$1,1,0)</f>
        <v>1</v>
      </c>
      <c r="S461" s="116">
        <f>IF($AI461=S$1,1,0)</f>
        <v>0</v>
      </c>
      <c r="T461" s="39">
        <f>IF($AI461=T$1,1,0)</f>
        <v>0</v>
      </c>
      <c r="AG461" s="4">
        <v>19</v>
      </c>
      <c r="AH461" t="str">
        <f>IF(AU461="NORWAY","NOK",IF(AU461="FINLAND","EUR",IF(AU461="SWEDEN","SEK","DKK")))</f>
        <v>SEK</v>
      </c>
      <c r="AI461" t="s">
        <v>152</v>
      </c>
      <c r="AN461" t="str">
        <f>IF(D461&gt;=0,"1","0")</f>
        <v>0</v>
      </c>
      <c r="AO461" s="5">
        <f>IF(AX461&lt;&gt;"",G461/H461,"")</f>
        <v>6.5770685313232882</v>
      </c>
      <c r="AP461">
        <f>A461-1</f>
        <v>139</v>
      </c>
      <c r="AS461">
        <f>_xlfn.XLOOKUP(C461,'Company age'!$A$2:$A$15,'Company age'!$B$2:$B$15)</f>
        <v>12</v>
      </c>
      <c r="AU461" t="s">
        <v>80</v>
      </c>
      <c r="AW461" s="3">
        <f>BT461*(1+BV461)</f>
        <v>21.866379223599999</v>
      </c>
      <c r="AX461">
        <v>152</v>
      </c>
      <c r="BH461" s="4">
        <v>8.6206893919999992</v>
      </c>
      <c r="BI461" s="4">
        <v>15.08620644</v>
      </c>
      <c r="BJ461" s="4">
        <v>10.344827649999999</v>
      </c>
      <c r="BL461" t="s">
        <v>1684</v>
      </c>
      <c r="BM461" t="s">
        <v>1685</v>
      </c>
      <c r="BN461" t="s">
        <v>80</v>
      </c>
      <c r="BO461" t="s">
        <v>152</v>
      </c>
      <c r="BP461" t="s">
        <v>25</v>
      </c>
      <c r="BQ461" t="s">
        <v>1066</v>
      </c>
      <c r="BR461" t="s">
        <v>27</v>
      </c>
      <c r="BS461" s="4">
        <v>23.110600000000002</v>
      </c>
      <c r="BT461" s="4">
        <v>19</v>
      </c>
      <c r="BU461" s="5">
        <f t="shared" si="14"/>
        <v>8.6206893919999986E-2</v>
      </c>
      <c r="BV461" s="5">
        <f t="shared" si="14"/>
        <v>0.1508620644</v>
      </c>
      <c r="BW461" s="5">
        <f t="shared" si="14"/>
        <v>0.10344827649999999</v>
      </c>
      <c r="BX461" s="4">
        <v>33.200000000000003</v>
      </c>
      <c r="BY461" s="4">
        <v>86.315788269999999</v>
      </c>
      <c r="BZ461" s="4">
        <v>34</v>
      </c>
      <c r="CA461" s="4">
        <v>7.25</v>
      </c>
    </row>
    <row r="462" spans="1:79" x14ac:dyDescent="0.15">
      <c r="A462" s="107">
        <v>140</v>
      </c>
      <c r="B462" s="108">
        <v>43077</v>
      </c>
      <c r="C462" s="109">
        <v>2017</v>
      </c>
      <c r="D462" s="110">
        <f>_xlfn.XLOOKUP(AP462,'Sentiment index'!$E$2:$E$169,'Sentiment index'!$A$2:$A$169)</f>
        <v>-0.2007477</v>
      </c>
      <c r="E462" s="111">
        <v>10.980112974652862</v>
      </c>
      <c r="F462" s="112">
        <f>(AW462-BT462)/BT462</f>
        <v>2.142857074999989E-2</v>
      </c>
      <c r="G462" s="113">
        <v>103</v>
      </c>
      <c r="H462" s="111">
        <v>487.98200000000003</v>
      </c>
      <c r="I462" s="114">
        <f>IF(AH462="NOK",AG462, IF(AH462="EUR", _xlfn.XLOOKUP(C462,'Exchange rates'!$A$3:$A$16,'Exchange rates'!$B$3:$B$16)*AG462,IF(AH462="SEK", _xlfn.XLOOKUP(C462,'Exchange rates'!$A$3:$A$16,'Exchange rates'!$C$3:$C$16)*Dataset!AG462,_xlfn.XLOOKUP(Dataset!C462,'Exchange rates'!$A$3:$A$16,'Exchange rates'!$D$3:$D$16)*Dataset!AG462)))</f>
        <v>42.599964</v>
      </c>
      <c r="J462" s="115">
        <f t="shared" si="15"/>
        <v>1.8828570749999891E-2</v>
      </c>
      <c r="K462" s="112">
        <f>IF(AU462="NORWAY",_xlfn.XLOOKUP(B462,'Oslo OBX Historical Data'!$A$2:$A$3477,'Oslo OBX Historical Data'!$G$2:$G$3477),IF(AU462="FINLAND",_xlfn.XLOOKUP(B462,'OMX Helsinki Historical Data'!$A$2:$A$3479,'OMX Helsinki Historical Data'!$G$2:$G$3479),IF(AU462="DENMARK",_xlfn.XLOOKUP(B462,'OMX Copenhagen All shares Histo'!$A$2:$A$3461,'OMX Copenhagen All shares Histo'!$G$2:$G$3461),_xlfn.XLOOKUP(Dataset!B462,'OMX Stockholm Historical Data'!$A$2:$A$3477,'OMX Stockholm Historical Data'!$G$2:$G$3477))))</f>
        <v>2.5999999999999999E-3</v>
      </c>
      <c r="L462" s="116">
        <v>1</v>
      </c>
      <c r="M462" s="116">
        <f>IF($AI462=M$1,1,0)</f>
        <v>0</v>
      </c>
      <c r="N462" s="116">
        <f>IF($AI462=N$1,1,0)</f>
        <v>0</v>
      </c>
      <c r="O462" s="116">
        <f>IF($AI462=O$1,1,0)</f>
        <v>0</v>
      </c>
      <c r="P462" s="116">
        <f>IF($AI462=P$1,1,0)</f>
        <v>0</v>
      </c>
      <c r="Q462" s="116">
        <f>IF($AI462=Q$1,1,0)</f>
        <v>0</v>
      </c>
      <c r="R462" s="116">
        <f>IF($AI462=R$1,1,0)</f>
        <v>1</v>
      </c>
      <c r="S462" s="116">
        <f>IF($AI462=S$1,1,0)</f>
        <v>0</v>
      </c>
      <c r="T462" s="39">
        <f>IF($AI462=T$1,1,0)</f>
        <v>0</v>
      </c>
      <c r="AG462" s="4">
        <v>44</v>
      </c>
      <c r="AH462" t="str">
        <f>IF(AU462="NORWAY","NOK",IF(AU462="FINLAND","EUR",IF(AU462="SWEDEN","SEK","DKK")))</f>
        <v>SEK</v>
      </c>
      <c r="AI462" t="s">
        <v>152</v>
      </c>
      <c r="AN462" t="str">
        <f>IF(D462&gt;=0,"1","0")</f>
        <v>0</v>
      </c>
      <c r="AO462" s="5">
        <f>IF(AX462&lt;&gt;"",G462/H462,"")</f>
        <v>0.21107335926325149</v>
      </c>
      <c r="AP462">
        <f>A462-1</f>
        <v>139</v>
      </c>
      <c r="AS462">
        <f>_xlfn.XLOOKUP(C462,'Company age'!$A$2:$A$15,'Company age'!$B$2:$B$15)</f>
        <v>12</v>
      </c>
      <c r="AU462" t="s">
        <v>80</v>
      </c>
      <c r="AW462" s="3">
        <f>BT462*(1+BV462)</f>
        <v>44.942857112999995</v>
      </c>
      <c r="AX462">
        <v>103</v>
      </c>
      <c r="BH462" s="4">
        <v>4.2857141490000004</v>
      </c>
      <c r="BI462" s="4">
        <v>2.1428570750000002</v>
      </c>
      <c r="BJ462" s="4">
        <v>1</v>
      </c>
      <c r="BL462" t="s">
        <v>845</v>
      </c>
      <c r="BM462" t="s">
        <v>846</v>
      </c>
      <c r="BN462" t="s">
        <v>80</v>
      </c>
      <c r="BO462" t="s">
        <v>152</v>
      </c>
      <c r="BP462" t="s">
        <v>25</v>
      </c>
      <c r="BQ462" t="s">
        <v>742</v>
      </c>
      <c r="BR462" t="s">
        <v>27</v>
      </c>
      <c r="BS462" s="4">
        <v>487.98200000000003</v>
      </c>
      <c r="BT462" s="4">
        <v>44</v>
      </c>
      <c r="BU462" s="5">
        <f t="shared" si="14"/>
        <v>4.285714149E-2</v>
      </c>
      <c r="BV462" s="5">
        <f t="shared" si="14"/>
        <v>2.1428570750000001E-2</v>
      </c>
      <c r="BW462" s="5">
        <f t="shared" si="14"/>
        <v>0.01</v>
      </c>
      <c r="BX462" s="4">
        <v>21.85</v>
      </c>
      <c r="BY462" s="4">
        <v>-36.363636020000001</v>
      </c>
      <c r="BZ462" s="4">
        <v>21.8</v>
      </c>
      <c r="CA462" s="4">
        <v>26.321000000000002</v>
      </c>
    </row>
    <row r="463" spans="1:79" x14ac:dyDescent="0.15">
      <c r="A463" s="107">
        <v>140</v>
      </c>
      <c r="B463" s="108">
        <v>43077</v>
      </c>
      <c r="C463" s="109">
        <v>2017</v>
      </c>
      <c r="D463" s="110">
        <f>_xlfn.XLOOKUP(AP463,'Sentiment index'!$E$2:$E$169,'Sentiment index'!$A$2:$A$169)</f>
        <v>-0.2007477</v>
      </c>
      <c r="E463" s="111">
        <v>12.86997786032161</v>
      </c>
      <c r="F463" s="112">
        <f>(AW463-BT463)/BT463</f>
        <v>-0.14629631040000002</v>
      </c>
      <c r="G463" s="113">
        <v>109</v>
      </c>
      <c r="H463" s="111">
        <v>110.319</v>
      </c>
      <c r="I463" s="114">
        <f>IF(AH463="NOK",AG463, IF(AH463="EUR", _xlfn.XLOOKUP(C463,'Exchange rates'!$A$3:$A$16,'Exchange rates'!$B$3:$B$16)*AG463,IF(AH463="SEK", _xlfn.XLOOKUP(C463,'Exchange rates'!$A$3:$A$16,'Exchange rates'!$C$3:$C$16)*Dataset!AG463,_xlfn.XLOOKUP(Dataset!C463,'Exchange rates'!$A$3:$A$16,'Exchange rates'!$D$3:$D$16)*Dataset!AG463)))</f>
        <v>51.331736499999998</v>
      </c>
      <c r="J463" s="115">
        <f t="shared" si="15"/>
        <v>-0.14049631040000002</v>
      </c>
      <c r="K463" s="112">
        <f>IF(AU463="NORWAY",_xlfn.XLOOKUP(B463,'Oslo OBX Historical Data'!$A$2:$A$3477,'Oslo OBX Historical Data'!$G$2:$G$3477),IF(AU463="FINLAND",_xlfn.XLOOKUP(B463,'OMX Helsinki Historical Data'!$A$2:$A$3479,'OMX Helsinki Historical Data'!$G$2:$G$3479),IF(AU463="DENMARK",_xlfn.XLOOKUP(B463,'OMX Copenhagen All shares Histo'!$A$2:$A$3461,'OMX Copenhagen All shares Histo'!$G$2:$G$3461),_xlfn.XLOOKUP(Dataset!B463,'OMX Stockholm Historical Data'!$A$2:$A$3477,'OMX Stockholm Historical Data'!$G$2:$G$3477))))</f>
        <v>-5.7999999999999996E-3</v>
      </c>
      <c r="L463" s="116">
        <v>1</v>
      </c>
      <c r="M463" s="116">
        <f>IF($AI463=M$1,1,0)</f>
        <v>0</v>
      </c>
      <c r="N463" s="116">
        <f>IF($AI463=N$1,1,0)</f>
        <v>0</v>
      </c>
      <c r="O463" s="116">
        <f>IF($AI463=O$1,1,0)</f>
        <v>0</v>
      </c>
      <c r="P463" s="116">
        <f>IF($AI463=P$1,1,0)</f>
        <v>0</v>
      </c>
      <c r="Q463" s="116">
        <f>IF($AI463=Q$1,1,0)</f>
        <v>0</v>
      </c>
      <c r="R463" s="116">
        <f>IF($AI463=R$1,1,0)</f>
        <v>1</v>
      </c>
      <c r="S463" s="116">
        <f>IF($AI463=S$1,1,0)</f>
        <v>0</v>
      </c>
      <c r="T463" s="39">
        <f>IF($AI463=T$1,1,0)</f>
        <v>0</v>
      </c>
      <c r="AG463" s="4">
        <v>5.5</v>
      </c>
      <c r="AH463" t="str">
        <f>IF(AU463="NORWAY","NOK",IF(AU463="FINLAND","EUR",IF(AU463="SWEDEN","SEK","DKK")))</f>
        <v>EUR</v>
      </c>
      <c r="AI463" t="s">
        <v>152</v>
      </c>
      <c r="AN463" t="str">
        <f>IF(D463&gt;=0,"1","0")</f>
        <v>0</v>
      </c>
      <c r="AO463" s="5">
        <f>IF(AX463&lt;&gt;"",G463/H463,"")</f>
        <v>0.98804376399350968</v>
      </c>
      <c r="AP463">
        <f>A463-1</f>
        <v>139</v>
      </c>
      <c r="AS463">
        <f>_xlfn.XLOOKUP(C463,'Company age'!$A$2:$A$15,'Company age'!$B$2:$B$15)</f>
        <v>12</v>
      </c>
      <c r="AU463" t="s">
        <v>64</v>
      </c>
      <c r="AW463" s="3">
        <f>BT463*(1+BV463)</f>
        <v>4.6953702927999998</v>
      </c>
      <c r="AX463">
        <v>109</v>
      </c>
      <c r="BH463" s="4">
        <v>-1.766063519E-6</v>
      </c>
      <c r="BI463" s="4">
        <v>-14.62963104</v>
      </c>
      <c r="BJ463" s="4">
        <v>-24.675928119999998</v>
      </c>
      <c r="BL463" t="s">
        <v>1280</v>
      </c>
      <c r="BM463" t="s">
        <v>1281</v>
      </c>
      <c r="BN463" t="s">
        <v>64</v>
      </c>
      <c r="BO463" t="s">
        <v>152</v>
      </c>
      <c r="BP463" t="s">
        <v>25</v>
      </c>
      <c r="BQ463" t="s">
        <v>700</v>
      </c>
      <c r="BR463" t="s">
        <v>27</v>
      </c>
      <c r="BS463" s="4">
        <v>110.319</v>
      </c>
      <c r="BT463" s="4">
        <v>5.5</v>
      </c>
      <c r="BU463" s="5">
        <f t="shared" si="14"/>
        <v>-1.766063519E-8</v>
      </c>
      <c r="BV463" s="5">
        <f t="shared" si="14"/>
        <v>-0.14629631039999999</v>
      </c>
      <c r="BW463" s="5">
        <f t="shared" si="14"/>
        <v>-0.24675928119999999</v>
      </c>
      <c r="BX463" s="4">
        <v>12.55</v>
      </c>
      <c r="BY463" s="4">
        <v>149.09091190000001</v>
      </c>
      <c r="BZ463" s="4">
        <v>12.35</v>
      </c>
      <c r="CA463" s="4">
        <v>5.5240999999999998</v>
      </c>
    </row>
    <row r="464" spans="1:79" x14ac:dyDescent="0.15">
      <c r="A464" s="107">
        <v>140</v>
      </c>
      <c r="B464" s="108">
        <v>43080</v>
      </c>
      <c r="C464" s="109">
        <v>2017</v>
      </c>
      <c r="D464" s="110">
        <f>_xlfn.XLOOKUP(AP464,'Sentiment index'!$E$2:$E$169,'Sentiment index'!$A$2:$A$169)</f>
        <v>-0.2007477</v>
      </c>
      <c r="E464" s="111">
        <v>12.062582504804475</v>
      </c>
      <c r="F464" s="112">
        <f>(AW464-BT464)/BT464</f>
        <v>2.4999999999999859E-2</v>
      </c>
      <c r="G464" s="113">
        <v>46</v>
      </c>
      <c r="H464" s="111">
        <v>175.292</v>
      </c>
      <c r="I464" s="114">
        <f>IF(AH464="NOK",AG464, IF(AH464="EUR", _xlfn.XLOOKUP(C464,'Exchange rates'!$A$3:$A$16,'Exchange rates'!$B$3:$B$16)*AG464,IF(AH464="SEK", _xlfn.XLOOKUP(C464,'Exchange rates'!$A$3:$A$16,'Exchange rates'!$C$3:$C$16)*Dataset!AG464,_xlfn.XLOOKUP(Dataset!C464,'Exchange rates'!$A$3:$A$16,'Exchange rates'!$D$3:$D$16)*Dataset!AG464)))</f>
        <v>24.204525</v>
      </c>
      <c r="J464" s="115">
        <f t="shared" si="15"/>
        <v>1.9299999999999859E-2</v>
      </c>
      <c r="K464" s="112">
        <f>IF(AU464="NORWAY",_xlfn.XLOOKUP(B464,'Oslo OBX Historical Data'!$A$2:$A$3477,'Oslo OBX Historical Data'!$G$2:$G$3477),IF(AU464="FINLAND",_xlfn.XLOOKUP(B464,'OMX Helsinki Historical Data'!$A$2:$A$3479,'OMX Helsinki Historical Data'!$G$2:$G$3479),IF(AU464="DENMARK",_xlfn.XLOOKUP(B464,'OMX Copenhagen All shares Histo'!$A$2:$A$3461,'OMX Copenhagen All shares Histo'!$G$2:$G$3461),_xlfn.XLOOKUP(Dataset!B464,'OMX Stockholm Historical Data'!$A$2:$A$3477,'OMX Stockholm Historical Data'!$G$2:$G$3477))))</f>
        <v>5.7000000000000002E-3</v>
      </c>
      <c r="L464" s="116">
        <v>1</v>
      </c>
      <c r="M464" s="116">
        <f>IF($AI464=M$1,1,0)</f>
        <v>0</v>
      </c>
      <c r="N464" s="116">
        <f>IF($AI464=N$1,1,0)</f>
        <v>0</v>
      </c>
      <c r="O464" s="116">
        <f>IF($AI464=O$1,1,0)</f>
        <v>0</v>
      </c>
      <c r="P464" s="116">
        <f>IF($AI464=P$1,1,0)</f>
        <v>0</v>
      </c>
      <c r="Q464" s="116">
        <f>IF($AI464=Q$1,1,0)</f>
        <v>0</v>
      </c>
      <c r="R464" s="116">
        <f>IF($AI464=R$1,1,0)</f>
        <v>1</v>
      </c>
      <c r="S464" s="116">
        <f>IF($AI464=S$1,1,0)</f>
        <v>0</v>
      </c>
      <c r="T464" s="39">
        <f>IF($AI464=T$1,1,0)</f>
        <v>0</v>
      </c>
      <c r="AG464" s="4">
        <v>25</v>
      </c>
      <c r="AH464" t="str">
        <f>IF(AU464="NORWAY","NOK",IF(AU464="FINLAND","EUR",IF(AU464="SWEDEN","SEK","DKK")))</f>
        <v>SEK</v>
      </c>
      <c r="AI464" t="s">
        <v>152</v>
      </c>
      <c r="AN464" t="str">
        <f>IF(D464&gt;=0,"1","0")</f>
        <v>0</v>
      </c>
      <c r="AO464" s="5">
        <f>IF(AX464&lt;&gt;"",G464/H464,"")</f>
        <v>0.2624192775483194</v>
      </c>
      <c r="AP464">
        <f>A464-1</f>
        <v>139</v>
      </c>
      <c r="AS464">
        <f>_xlfn.XLOOKUP(C464,'Company age'!$A$2:$A$15,'Company age'!$B$2:$B$15)</f>
        <v>12</v>
      </c>
      <c r="AU464" t="s">
        <v>80</v>
      </c>
      <c r="AW464" s="3">
        <f>BT464*(1+BV464)</f>
        <v>25.624999999999996</v>
      </c>
      <c r="AX464">
        <v>46</v>
      </c>
      <c r="BH464" s="4">
        <v>0.90909093620000003</v>
      </c>
      <c r="BI464" s="4">
        <v>2.5</v>
      </c>
      <c r="BJ464" s="4">
        <v>10.454545019999999</v>
      </c>
      <c r="BL464" t="s">
        <v>1173</v>
      </c>
      <c r="BM464" t="s">
        <v>1174</v>
      </c>
      <c r="BN464" t="s">
        <v>80</v>
      </c>
      <c r="BO464" t="s">
        <v>152</v>
      </c>
      <c r="BP464" t="s">
        <v>25</v>
      </c>
      <c r="BQ464" t="s">
        <v>1175</v>
      </c>
      <c r="BR464" t="s">
        <v>27</v>
      </c>
      <c r="BS464" s="4">
        <v>175.292</v>
      </c>
      <c r="BT464" s="4">
        <v>25</v>
      </c>
      <c r="BU464" s="5">
        <f t="shared" si="14"/>
        <v>9.0909093620000006E-3</v>
      </c>
      <c r="BV464" s="5">
        <f t="shared" si="14"/>
        <v>2.5000000000000001E-2</v>
      </c>
      <c r="BW464" s="5">
        <f t="shared" si="14"/>
        <v>0.1045454502</v>
      </c>
      <c r="BX464" s="4">
        <v>70.099999999999994</v>
      </c>
      <c r="BY464" s="4">
        <v>231.8542023</v>
      </c>
      <c r="BZ464" s="4">
        <v>69.7</v>
      </c>
      <c r="CA464" s="4">
        <v>19.029</v>
      </c>
    </row>
    <row r="465" spans="1:79" x14ac:dyDescent="0.15">
      <c r="A465" s="107">
        <v>140</v>
      </c>
      <c r="B465" s="108">
        <v>43081</v>
      </c>
      <c r="C465" s="109">
        <v>2017</v>
      </c>
      <c r="D465" s="110">
        <f>_xlfn.XLOOKUP(AP465,'Sentiment index'!$E$2:$E$169,'Sentiment index'!$A$2:$A$169)</f>
        <v>-0.2007477</v>
      </c>
      <c r="E465" s="111">
        <v>12.481895323218351</v>
      </c>
      <c r="F465" s="112">
        <f>(AW465-BT465)/BT465</f>
        <v>-0.1</v>
      </c>
      <c r="G465" s="113">
        <v>426</v>
      </c>
      <c r="H465" s="111">
        <v>248.81899999999999</v>
      </c>
      <c r="I465" s="114">
        <f>IF(AH465="NOK",AG465, IF(AH465="EUR", _xlfn.XLOOKUP(C465,'Exchange rates'!$A$3:$A$16,'Exchange rates'!$B$3:$B$16)*AG465,IF(AH465="SEK", _xlfn.XLOOKUP(C465,'Exchange rates'!$A$3:$A$16,'Exchange rates'!$C$3:$C$16)*Dataset!AG465,_xlfn.XLOOKUP(Dataset!C465,'Exchange rates'!$A$3:$A$16,'Exchange rates'!$D$3:$D$16)*Dataset!AG465)))</f>
        <v>48.409050000000001</v>
      </c>
      <c r="J465" s="115">
        <f t="shared" si="15"/>
        <v>-0.10540000000000001</v>
      </c>
      <c r="K465" s="112">
        <f>IF(AU465="NORWAY",_xlfn.XLOOKUP(B465,'Oslo OBX Historical Data'!$A$2:$A$3477,'Oslo OBX Historical Data'!$G$2:$G$3477),IF(AU465="FINLAND",_xlfn.XLOOKUP(B465,'OMX Helsinki Historical Data'!$A$2:$A$3479,'OMX Helsinki Historical Data'!$G$2:$G$3479),IF(AU465="DENMARK",_xlfn.XLOOKUP(B465,'OMX Copenhagen All shares Histo'!$A$2:$A$3461,'OMX Copenhagen All shares Histo'!$G$2:$G$3461),_xlfn.XLOOKUP(Dataset!B465,'OMX Stockholm Historical Data'!$A$2:$A$3477,'OMX Stockholm Historical Data'!$G$2:$G$3477))))</f>
        <v>5.4000000000000003E-3</v>
      </c>
      <c r="L465" s="116">
        <v>1</v>
      </c>
      <c r="M465" s="116">
        <f>IF($AI465=M$1,1,0)</f>
        <v>0</v>
      </c>
      <c r="N465" s="116">
        <f>IF($AI465=N$1,1,0)</f>
        <v>0</v>
      </c>
      <c r="O465" s="116">
        <f>IF($AI465=O$1,1,0)</f>
        <v>0</v>
      </c>
      <c r="P465" s="116">
        <f>IF($AI465=P$1,1,0)</f>
        <v>0</v>
      </c>
      <c r="Q465" s="116">
        <f>IF($AI465=Q$1,1,0)</f>
        <v>0</v>
      </c>
      <c r="R465" s="116">
        <f>IF($AI465=R$1,1,0)</f>
        <v>0</v>
      </c>
      <c r="S465" s="116">
        <f>IF($AI465=S$1,1,0)</f>
        <v>1</v>
      </c>
      <c r="T465" s="39">
        <f>IF($AI465=T$1,1,0)</f>
        <v>0</v>
      </c>
      <c r="AG465" s="4">
        <v>50</v>
      </c>
      <c r="AH465" t="str">
        <f>IF(AU465="NORWAY","NOK",IF(AU465="FINLAND","EUR",IF(AU465="SWEDEN","SEK","DKK")))</f>
        <v>SEK</v>
      </c>
      <c r="AI465" t="s">
        <v>81</v>
      </c>
      <c r="AN465" t="str">
        <f>IF(D465&gt;=0,"1","0")</f>
        <v>0</v>
      </c>
      <c r="AO465" s="5">
        <f>IF(AX465&lt;&gt;"",G465/H465,"")</f>
        <v>1.7120879032549765</v>
      </c>
      <c r="AP465">
        <f>A465-1</f>
        <v>139</v>
      </c>
      <c r="AS465">
        <f>_xlfn.XLOOKUP(C465,'Company age'!$A$2:$A$15,'Company age'!$B$2:$B$15)</f>
        <v>12</v>
      </c>
      <c r="AU465" t="s">
        <v>80</v>
      </c>
      <c r="AW465" s="3">
        <f>BT465*(1+BV465)</f>
        <v>45</v>
      </c>
      <c r="AX465">
        <v>426</v>
      </c>
      <c r="BH465" s="4">
        <v>2</v>
      </c>
      <c r="BI465" s="4">
        <v>-10</v>
      </c>
      <c r="BJ465" s="4">
        <v>-7</v>
      </c>
      <c r="BL465" t="s">
        <v>1060</v>
      </c>
      <c r="BM465" t="s">
        <v>1061</v>
      </c>
      <c r="BN465" t="s">
        <v>80</v>
      </c>
      <c r="BO465" t="s">
        <v>81</v>
      </c>
      <c r="BP465" t="s">
        <v>25</v>
      </c>
      <c r="BQ465" t="s">
        <v>507</v>
      </c>
      <c r="BR465" t="s">
        <v>27</v>
      </c>
      <c r="BS465" s="4">
        <v>248.81899999999999</v>
      </c>
      <c r="BT465" s="4">
        <v>50</v>
      </c>
      <c r="BU465" s="5">
        <f t="shared" si="14"/>
        <v>0.02</v>
      </c>
      <c r="BV465" s="5">
        <f t="shared" si="14"/>
        <v>-0.1</v>
      </c>
      <c r="BW465" s="5">
        <f t="shared" si="14"/>
        <v>-7.0000000000000007E-2</v>
      </c>
      <c r="BX465" s="4">
        <v>307</v>
      </c>
      <c r="BY465" s="4">
        <v>664</v>
      </c>
      <c r="BZ465" s="4">
        <v>306.5</v>
      </c>
      <c r="CA465" s="4">
        <v>15.31</v>
      </c>
    </row>
    <row r="466" spans="1:79" x14ac:dyDescent="0.15">
      <c r="A466" s="107">
        <v>140</v>
      </c>
      <c r="B466" s="108">
        <v>43081</v>
      </c>
      <c r="C466" s="109">
        <v>2017</v>
      </c>
      <c r="D466" s="110">
        <f>_xlfn.XLOOKUP(AP466,'Sentiment index'!$E$2:$E$169,'Sentiment index'!$A$2:$A$169)</f>
        <v>-0.2007477</v>
      </c>
      <c r="E466" s="111">
        <v>11.758554686080958</v>
      </c>
      <c r="F466" s="112">
        <f>(AW466-BT466)/BT466</f>
        <v>0.60540538789999987</v>
      </c>
      <c r="G466" s="113">
        <v>52</v>
      </c>
      <c r="H466" s="111">
        <v>19.329000000000001</v>
      </c>
      <c r="I466" s="114">
        <f>IF(AH466="NOK",AG466, IF(AH466="EUR", _xlfn.XLOOKUP(C466,'Exchange rates'!$A$3:$A$16,'Exchange rates'!$B$3:$B$16)*AG466,IF(AH466="SEK", _xlfn.XLOOKUP(C466,'Exchange rates'!$A$3:$A$16,'Exchange rates'!$C$3:$C$16)*Dataset!AG466,_xlfn.XLOOKUP(Dataset!C466,'Exchange rates'!$A$3:$A$16,'Exchange rates'!$D$3:$D$16)*Dataset!AG466)))</f>
        <v>31.949973</v>
      </c>
      <c r="J466" s="115">
        <f t="shared" si="15"/>
        <v>0.60000538789999991</v>
      </c>
      <c r="K466" s="112">
        <f>IF(AU466="NORWAY",_xlfn.XLOOKUP(B466,'Oslo OBX Historical Data'!$A$2:$A$3477,'Oslo OBX Historical Data'!$G$2:$G$3477),IF(AU466="FINLAND",_xlfn.XLOOKUP(B466,'OMX Helsinki Historical Data'!$A$2:$A$3479,'OMX Helsinki Historical Data'!$G$2:$G$3479),IF(AU466="DENMARK",_xlfn.XLOOKUP(B466,'OMX Copenhagen All shares Histo'!$A$2:$A$3461,'OMX Copenhagen All shares Histo'!$G$2:$G$3461),_xlfn.XLOOKUP(Dataset!B466,'OMX Stockholm Historical Data'!$A$2:$A$3477,'OMX Stockholm Historical Data'!$G$2:$G$3477))))</f>
        <v>5.4000000000000003E-3</v>
      </c>
      <c r="L466" s="116">
        <v>1</v>
      </c>
      <c r="M466" s="116">
        <f>IF($AI466=M$1,1,0)</f>
        <v>1</v>
      </c>
      <c r="N466" s="116">
        <f>IF($AI466=N$1,1,0)</f>
        <v>0</v>
      </c>
      <c r="O466" s="116">
        <f>IF($AI466=O$1,1,0)</f>
        <v>0</v>
      </c>
      <c r="P466" s="116">
        <f>IF($AI466=P$1,1,0)</f>
        <v>0</v>
      </c>
      <c r="Q466" s="116">
        <f>IF($AI466=Q$1,1,0)</f>
        <v>0</v>
      </c>
      <c r="R466" s="116">
        <f>IF($AI466=R$1,1,0)</f>
        <v>0</v>
      </c>
      <c r="S466" s="116">
        <f>IF($AI466=S$1,1,0)</f>
        <v>0</v>
      </c>
      <c r="T466" s="39">
        <f>IF($AI466=T$1,1,0)</f>
        <v>0</v>
      </c>
      <c r="AG466" s="4">
        <v>33</v>
      </c>
      <c r="AH466" t="str">
        <f>IF(AU466="NORWAY","NOK",IF(AU466="FINLAND","EUR",IF(AU466="SWEDEN","SEK","DKK")))</f>
        <v>SEK</v>
      </c>
      <c r="AI466" t="s">
        <v>53</v>
      </c>
      <c r="AN466" t="str">
        <f>IF(D466&gt;=0,"1","0")</f>
        <v>0</v>
      </c>
      <c r="AO466" s="5">
        <f>IF(AX466&lt;&gt;"",G466/H466,"")</f>
        <v>2.690258161312018</v>
      </c>
      <c r="AP466">
        <f>A466-1</f>
        <v>139</v>
      </c>
      <c r="AS466">
        <f>_xlfn.XLOOKUP(C466,'Company age'!$A$2:$A$15,'Company age'!$B$2:$B$15)</f>
        <v>12</v>
      </c>
      <c r="AU466" t="s">
        <v>80</v>
      </c>
      <c r="AW466" s="3">
        <f>BT466*(1+BV466)</f>
        <v>52.978377800699995</v>
      </c>
      <c r="AX466">
        <v>52</v>
      </c>
      <c r="BH466" s="4">
        <v>62.162162780000003</v>
      </c>
      <c r="BI466" s="4">
        <v>60.540538789999999</v>
      </c>
      <c r="BJ466" s="4">
        <v>64.324325560000005</v>
      </c>
      <c r="BL466" t="s">
        <v>1763</v>
      </c>
      <c r="BM466" t="s">
        <v>1764</v>
      </c>
      <c r="BN466" t="s">
        <v>80</v>
      </c>
      <c r="BO466" t="s">
        <v>53</v>
      </c>
      <c r="BP466" t="s">
        <v>25</v>
      </c>
      <c r="BQ466" t="s">
        <v>1175</v>
      </c>
      <c r="BR466" t="s">
        <v>27</v>
      </c>
      <c r="BS466" s="4">
        <v>19.329000000000001</v>
      </c>
      <c r="BT466" s="4">
        <v>33</v>
      </c>
      <c r="BU466" s="5">
        <f t="shared" si="14"/>
        <v>0.62162162780000008</v>
      </c>
      <c r="BV466" s="5">
        <f t="shared" si="14"/>
        <v>0.60540538789999998</v>
      </c>
      <c r="BW466" s="5">
        <f t="shared" si="14"/>
        <v>0.64324325560000006</v>
      </c>
      <c r="BX466" s="4"/>
      <c r="BY466" s="4"/>
      <c r="BZ466" s="4"/>
      <c r="CA466" s="4">
        <v>8.8544</v>
      </c>
    </row>
    <row r="467" spans="1:79" x14ac:dyDescent="0.15">
      <c r="A467" s="107">
        <v>140</v>
      </c>
      <c r="B467" s="108">
        <v>43083</v>
      </c>
      <c r="C467" s="109">
        <v>2017</v>
      </c>
      <c r="D467" s="110">
        <f>_xlfn.XLOOKUP(AP467,'Sentiment index'!$E$2:$E$169,'Sentiment index'!$A$2:$A$169)</f>
        <v>-0.2007477</v>
      </c>
      <c r="E467" s="111">
        <v>12.769749669619443</v>
      </c>
      <c r="F467" s="112">
        <f>(AW467-BT467)/BT467</f>
        <v>0</v>
      </c>
      <c r="G467" s="113">
        <v>35</v>
      </c>
      <c r="H467" s="111">
        <v>77.927899999999994</v>
      </c>
      <c r="I467" s="114">
        <f>IF(AH467="NOK",AG467, IF(AH467="EUR", _xlfn.XLOOKUP(C467,'Exchange rates'!$A$3:$A$16,'Exchange rates'!$B$3:$B$16)*AG467,IF(AH467="SEK", _xlfn.XLOOKUP(C467,'Exchange rates'!$A$3:$A$16,'Exchange rates'!$C$3:$C$16)*Dataset!AG467,_xlfn.XLOOKUP(Dataset!C467,'Exchange rates'!$A$3:$A$16,'Exchange rates'!$D$3:$D$16)*Dataset!AG467)))</f>
        <v>10.649991</v>
      </c>
      <c r="J467" s="115">
        <f t="shared" si="15"/>
        <v>2.2000000000000001E-3</v>
      </c>
      <c r="K467" s="112">
        <f>IF(AU467="NORWAY",_xlfn.XLOOKUP(B467,'Oslo OBX Historical Data'!$A$2:$A$3477,'Oslo OBX Historical Data'!$G$2:$G$3477),IF(AU467="FINLAND",_xlfn.XLOOKUP(B467,'OMX Helsinki Historical Data'!$A$2:$A$3479,'OMX Helsinki Historical Data'!$G$2:$G$3479),IF(AU467="DENMARK",_xlfn.XLOOKUP(B467,'OMX Copenhagen All shares Histo'!$A$2:$A$3461,'OMX Copenhagen All shares Histo'!$G$2:$G$3461),_xlfn.XLOOKUP(Dataset!B467,'OMX Stockholm Historical Data'!$A$2:$A$3477,'OMX Stockholm Historical Data'!$G$2:$G$3477))))</f>
        <v>-2.2000000000000001E-3</v>
      </c>
      <c r="L467" s="116">
        <v>1</v>
      </c>
      <c r="M467" s="116">
        <f>IF($AI467=M$1,1,0)</f>
        <v>0</v>
      </c>
      <c r="N467" s="116">
        <f>IF($AI467=N$1,1,0)</f>
        <v>0</v>
      </c>
      <c r="O467" s="116">
        <f>IF($AI467=O$1,1,0)</f>
        <v>0</v>
      </c>
      <c r="P467" s="116">
        <f>IF($AI467=P$1,1,0)</f>
        <v>0</v>
      </c>
      <c r="Q467" s="116">
        <f>IF($AI467=Q$1,1,0)</f>
        <v>1</v>
      </c>
      <c r="R467" s="116">
        <f>IF($AI467=R$1,1,0)</f>
        <v>0</v>
      </c>
      <c r="S467" s="116">
        <f>IF($AI467=S$1,1,0)</f>
        <v>0</v>
      </c>
      <c r="T467" s="39">
        <f>IF($AI467=T$1,1,0)</f>
        <v>0</v>
      </c>
      <c r="AG467" s="4">
        <v>11</v>
      </c>
      <c r="AH467" t="str">
        <f>IF(AU467="NORWAY","NOK",IF(AU467="FINLAND","EUR",IF(AU467="SWEDEN","SEK","DKK")))</f>
        <v>SEK</v>
      </c>
      <c r="AI467" t="s">
        <v>32</v>
      </c>
      <c r="AN467" t="str">
        <f>IF(D467&gt;=0,"1","0")</f>
        <v>0</v>
      </c>
      <c r="AO467" s="5">
        <f>IF(AX467&lt;&gt;"",G467/H467,"")</f>
        <v>0.44913310893787722</v>
      </c>
      <c r="AP467">
        <f>A467-1</f>
        <v>139</v>
      </c>
      <c r="AS467">
        <f>_xlfn.XLOOKUP(C467,'Company age'!$A$2:$A$15,'Company age'!$B$2:$B$15)</f>
        <v>12</v>
      </c>
      <c r="AU467" t="s">
        <v>80</v>
      </c>
      <c r="AW467" s="3">
        <f>BT467*(1+BV467)</f>
        <v>11</v>
      </c>
      <c r="AX467">
        <v>35</v>
      </c>
      <c r="BH467" s="4">
        <v>2.0930233</v>
      </c>
      <c r="BI467" s="4">
        <v>0</v>
      </c>
      <c r="BJ467" s="4">
        <v>0.69767439369999995</v>
      </c>
      <c r="BL467" t="s">
        <v>1375</v>
      </c>
      <c r="BM467" t="s">
        <v>1376</v>
      </c>
      <c r="BN467" t="s">
        <v>80</v>
      </c>
      <c r="BO467" t="s">
        <v>32</v>
      </c>
      <c r="BP467" t="s">
        <v>25</v>
      </c>
      <c r="BQ467" t="s">
        <v>1175</v>
      </c>
      <c r="BR467" t="s">
        <v>27</v>
      </c>
      <c r="BS467" s="4">
        <v>77.927899999999994</v>
      </c>
      <c r="BT467" s="4">
        <v>11</v>
      </c>
      <c r="BU467" s="5">
        <f t="shared" si="14"/>
        <v>2.0930232999999999E-2</v>
      </c>
      <c r="BV467" s="5">
        <f t="shared" si="14"/>
        <v>0</v>
      </c>
      <c r="BW467" s="5">
        <f t="shared" si="14"/>
        <v>6.9767439369999998E-3</v>
      </c>
      <c r="BX467" s="4">
        <v>21.7</v>
      </c>
      <c r="BY467" s="4">
        <v>138.47937010000001</v>
      </c>
      <c r="BZ467" s="4">
        <v>22.1</v>
      </c>
      <c r="CA467" s="4">
        <v>19.3157</v>
      </c>
    </row>
    <row r="468" spans="1:79" x14ac:dyDescent="0.15">
      <c r="A468" s="107">
        <v>140</v>
      </c>
      <c r="B468" s="108">
        <v>43083</v>
      </c>
      <c r="C468" s="109">
        <v>2017</v>
      </c>
      <c r="D468" s="110">
        <f>_xlfn.XLOOKUP(AP468,'Sentiment index'!$E$2:$E$169,'Sentiment index'!$A$2:$A$169)</f>
        <v>-0.2007477</v>
      </c>
      <c r="E468" s="111">
        <v>11.959398491161798</v>
      </c>
      <c r="F468" s="112">
        <f>(AW468-BT468)/BT468</f>
        <v>0.53333332059999994</v>
      </c>
      <c r="G468" s="113">
        <v>46</v>
      </c>
      <c r="H468" s="111">
        <v>39.1</v>
      </c>
      <c r="I468" s="114">
        <f>IF(AH468="NOK",AG468, IF(AH468="EUR", _xlfn.XLOOKUP(C468,'Exchange rates'!$A$3:$A$16,'Exchange rates'!$B$3:$B$16)*AG468,IF(AH468="SEK", _xlfn.XLOOKUP(C468,'Exchange rates'!$A$3:$A$16,'Exchange rates'!$C$3:$C$16)*Dataset!AG468,_xlfn.XLOOKUP(Dataset!C468,'Exchange rates'!$A$3:$A$16,'Exchange rates'!$D$3:$D$16)*Dataset!AG468)))</f>
        <v>29.04543</v>
      </c>
      <c r="J468" s="115">
        <f t="shared" si="15"/>
        <v>0.53553332059999992</v>
      </c>
      <c r="K468" s="112">
        <f>IF(AU468="NORWAY",_xlfn.XLOOKUP(B468,'Oslo OBX Historical Data'!$A$2:$A$3477,'Oslo OBX Historical Data'!$G$2:$G$3477),IF(AU468="FINLAND",_xlfn.XLOOKUP(B468,'OMX Helsinki Historical Data'!$A$2:$A$3479,'OMX Helsinki Historical Data'!$G$2:$G$3479),IF(AU468="DENMARK",_xlfn.XLOOKUP(B468,'OMX Copenhagen All shares Histo'!$A$2:$A$3461,'OMX Copenhagen All shares Histo'!$G$2:$G$3461),_xlfn.XLOOKUP(Dataset!B468,'OMX Stockholm Historical Data'!$A$2:$A$3477,'OMX Stockholm Historical Data'!$G$2:$G$3477))))</f>
        <v>-2.2000000000000001E-3</v>
      </c>
      <c r="L468" s="116">
        <v>1</v>
      </c>
      <c r="M468" s="116">
        <f>IF($AI468=M$1,1,0)</f>
        <v>0</v>
      </c>
      <c r="N468" s="116">
        <f>IF($AI468=N$1,1,0)</f>
        <v>1</v>
      </c>
      <c r="O468" s="116">
        <f>IF($AI468=O$1,1,0)</f>
        <v>0</v>
      </c>
      <c r="P468" s="116">
        <f>IF($AI468=P$1,1,0)</f>
        <v>0</v>
      </c>
      <c r="Q468" s="116">
        <f>IF($AI468=Q$1,1,0)</f>
        <v>0</v>
      </c>
      <c r="R468" s="116">
        <f>IF($AI468=R$1,1,0)</f>
        <v>0</v>
      </c>
      <c r="S468" s="116">
        <f>IF($AI468=S$1,1,0)</f>
        <v>0</v>
      </c>
      <c r="T468" s="39">
        <f>IF($AI468=T$1,1,0)</f>
        <v>0</v>
      </c>
      <c r="AG468" s="4">
        <v>30</v>
      </c>
      <c r="AH468" t="str">
        <f>IF(AU468="NORWAY","NOK",IF(AU468="FINLAND","EUR",IF(AU468="SWEDEN","SEK","DKK")))</f>
        <v>SEK</v>
      </c>
      <c r="AI468" t="s">
        <v>96</v>
      </c>
      <c r="AN468" t="str">
        <f>IF(D468&gt;=0,"1","0")</f>
        <v>0</v>
      </c>
      <c r="AO468" s="5">
        <f>IF(AX468&lt;&gt;"",G468/H468,"")</f>
        <v>1.1764705882352942</v>
      </c>
      <c r="AP468">
        <f>A468-1</f>
        <v>139</v>
      </c>
      <c r="AS468">
        <f>_xlfn.XLOOKUP(C468,'Company age'!$A$2:$A$15,'Company age'!$B$2:$B$15)</f>
        <v>12</v>
      </c>
      <c r="AU468" t="s">
        <v>80</v>
      </c>
      <c r="AW468" s="3">
        <f>BT468*(1+BV468)</f>
        <v>45.999999617999997</v>
      </c>
      <c r="AX468">
        <v>46</v>
      </c>
      <c r="BH468" s="4">
        <v>22.666666029999998</v>
      </c>
      <c r="BI468" s="4">
        <v>53.333332059999996</v>
      </c>
      <c r="BJ468" s="4">
        <v>101.33333589999999</v>
      </c>
      <c r="BL468" t="s">
        <v>1552</v>
      </c>
      <c r="BM468" t="s">
        <v>1553</v>
      </c>
      <c r="BN468" t="s">
        <v>80</v>
      </c>
      <c r="BO468" t="s">
        <v>96</v>
      </c>
      <c r="BP468" t="s">
        <v>25</v>
      </c>
      <c r="BQ468" t="s">
        <v>1066</v>
      </c>
      <c r="BR468" t="s">
        <v>27</v>
      </c>
      <c r="BS468" s="4">
        <v>39.1</v>
      </c>
      <c r="BT468" s="4">
        <v>30</v>
      </c>
      <c r="BU468" s="5">
        <f t="shared" si="14"/>
        <v>0.22666666029999999</v>
      </c>
      <c r="BV468" s="5">
        <f t="shared" si="14"/>
        <v>0.53333332059999994</v>
      </c>
      <c r="BW468" s="5">
        <f t="shared" si="14"/>
        <v>1.013333359</v>
      </c>
      <c r="BX468" s="4">
        <v>71.2</v>
      </c>
      <c r="BY468" s="4">
        <v>150.66667179999999</v>
      </c>
      <c r="BZ468" s="4">
        <v>71</v>
      </c>
      <c r="CA468" s="4">
        <v>6.3330000000000002</v>
      </c>
    </row>
    <row r="469" spans="1:79" x14ac:dyDescent="0.15">
      <c r="A469" s="107">
        <v>140</v>
      </c>
      <c r="B469" s="108">
        <v>43084</v>
      </c>
      <c r="C469" s="109">
        <v>2017</v>
      </c>
      <c r="D469" s="110">
        <f>_xlfn.XLOOKUP(AP469,'Sentiment index'!$E$2:$E$169,'Sentiment index'!$A$2:$A$169)</f>
        <v>-0.2007477</v>
      </c>
      <c r="E469" s="111">
        <v>10.816473371949249</v>
      </c>
      <c r="F469" s="112">
        <f>(AW469-BT469)/BT469</f>
        <v>-4.8507461549999964E-2</v>
      </c>
      <c r="G469" s="113">
        <v>57</v>
      </c>
      <c r="H469" s="111">
        <v>18.386299999999999</v>
      </c>
      <c r="I469" s="114">
        <f>IF(AH469="NOK",AG469, IF(AH469="EUR", _xlfn.XLOOKUP(C469,'Exchange rates'!$A$3:$A$16,'Exchange rates'!$B$3:$B$16)*AG469,IF(AH469="SEK", _xlfn.XLOOKUP(C469,'Exchange rates'!$A$3:$A$16,'Exchange rates'!$C$3:$C$16)*Dataset!AG469,_xlfn.XLOOKUP(Dataset!C469,'Exchange rates'!$A$3:$A$16,'Exchange rates'!$D$3:$D$16)*Dataset!AG469)))</f>
        <v>9.4397647500000001</v>
      </c>
      <c r="J469" s="115">
        <f t="shared" si="15"/>
        <v>-4.2607461549999961E-2</v>
      </c>
      <c r="K469" s="112">
        <f>IF(AU469="NORWAY",_xlfn.XLOOKUP(B469,'Oslo OBX Historical Data'!$A$2:$A$3477,'Oslo OBX Historical Data'!$G$2:$G$3477),IF(AU469="FINLAND",_xlfn.XLOOKUP(B469,'OMX Helsinki Historical Data'!$A$2:$A$3479,'OMX Helsinki Historical Data'!$G$2:$G$3479),IF(AU469="DENMARK",_xlfn.XLOOKUP(B469,'OMX Copenhagen All shares Histo'!$A$2:$A$3461,'OMX Copenhagen All shares Histo'!$G$2:$G$3461),_xlfn.XLOOKUP(Dataset!B469,'OMX Stockholm Historical Data'!$A$2:$A$3477,'OMX Stockholm Historical Data'!$G$2:$G$3477))))</f>
        <v>-5.8999999999999999E-3</v>
      </c>
      <c r="L469" s="116">
        <v>1</v>
      </c>
      <c r="M469" s="116">
        <f>IF($AI469=M$1,1,0)</f>
        <v>0</v>
      </c>
      <c r="N469" s="116">
        <f>IF($AI469=N$1,1,0)</f>
        <v>1</v>
      </c>
      <c r="O469" s="116">
        <f>IF($AI469=O$1,1,0)</f>
        <v>0</v>
      </c>
      <c r="P469" s="116">
        <f>IF($AI469=P$1,1,0)</f>
        <v>0</v>
      </c>
      <c r="Q469" s="116">
        <f>IF($AI469=Q$1,1,0)</f>
        <v>0</v>
      </c>
      <c r="R469" s="116">
        <f>IF($AI469=R$1,1,0)</f>
        <v>0</v>
      </c>
      <c r="S469" s="116">
        <f>IF($AI469=S$1,1,0)</f>
        <v>0</v>
      </c>
      <c r="T469" s="39">
        <f>IF($AI469=T$1,1,0)</f>
        <v>0</v>
      </c>
      <c r="AG469" s="4">
        <v>9.75</v>
      </c>
      <c r="AH469" t="str">
        <f>IF(AU469="NORWAY","NOK",IF(AU469="FINLAND","EUR",IF(AU469="SWEDEN","SEK","DKK")))</f>
        <v>SEK</v>
      </c>
      <c r="AI469" t="s">
        <v>96</v>
      </c>
      <c r="AN469" t="str">
        <f>IF(D469&gt;=0,"1","0")</f>
        <v>0</v>
      </c>
      <c r="AO469" s="5">
        <f>IF(AX469&lt;&gt;"",G469/H469,"")</f>
        <v>3.1001343391546969</v>
      </c>
      <c r="AP469">
        <f>A469-1</f>
        <v>139</v>
      </c>
      <c r="AS469">
        <f>_xlfn.XLOOKUP(C469,'Company age'!$A$2:$A$15,'Company age'!$B$2:$B$15)</f>
        <v>12</v>
      </c>
      <c r="AU469" t="s">
        <v>80</v>
      </c>
      <c r="AW469" s="3">
        <f>BT469*(1+BV469)</f>
        <v>9.2770522498875003</v>
      </c>
      <c r="AX469">
        <v>57</v>
      </c>
      <c r="BH469" s="4">
        <v>0</v>
      </c>
      <c r="BI469" s="4">
        <v>-4.8507461550000004</v>
      </c>
      <c r="BJ469" s="4">
        <v>-7.0895524019999998</v>
      </c>
      <c r="BL469" t="s">
        <v>1770</v>
      </c>
      <c r="BM469" t="s">
        <v>1771</v>
      </c>
      <c r="BN469" t="s">
        <v>80</v>
      </c>
      <c r="BO469" t="s">
        <v>96</v>
      </c>
      <c r="BP469" t="s">
        <v>25</v>
      </c>
      <c r="BQ469" t="s">
        <v>1066</v>
      </c>
      <c r="BR469" t="s">
        <v>27</v>
      </c>
      <c r="BS469" s="4">
        <v>18.386299999999999</v>
      </c>
      <c r="BT469" s="4">
        <v>9.75</v>
      </c>
      <c r="BU469" s="5">
        <f t="shared" si="14"/>
        <v>0</v>
      </c>
      <c r="BV469" s="5">
        <f t="shared" si="14"/>
        <v>-4.8507461550000006E-2</v>
      </c>
      <c r="BW469" s="5">
        <f t="shared" si="14"/>
        <v>-7.0895524020000003E-2</v>
      </c>
      <c r="BX469" s="4">
        <v>4.5149999999999997</v>
      </c>
      <c r="BY469" s="4">
        <v>-47.491546630000002</v>
      </c>
      <c r="BZ469" s="4">
        <v>4.4000000000000004</v>
      </c>
      <c r="CA469" s="4">
        <v>12.267899999999999</v>
      </c>
    </row>
    <row r="470" spans="1:79" x14ac:dyDescent="0.15">
      <c r="A470" s="107">
        <v>140</v>
      </c>
      <c r="B470" s="108">
        <v>43090</v>
      </c>
      <c r="C470" s="109">
        <v>2017</v>
      </c>
      <c r="D470" s="110">
        <f>_xlfn.XLOOKUP(AP470,'Sentiment index'!$E$2:$E$169,'Sentiment index'!$A$2:$A$169)</f>
        <v>-0.2007477</v>
      </c>
      <c r="E470" s="111">
        <v>13.987576554916792</v>
      </c>
      <c r="F470" s="112">
        <f>(AW470-BT470)/BT470</f>
        <v>0.15789473530000001</v>
      </c>
      <c r="G470" s="113">
        <v>178</v>
      </c>
      <c r="H470" s="111">
        <v>39.1128</v>
      </c>
      <c r="I470" s="114">
        <f>IF(AH470="NOK",AG470, IF(AH470="EUR", _xlfn.XLOOKUP(C470,'Exchange rates'!$A$3:$A$16,'Exchange rates'!$B$3:$B$16)*AG470,IF(AH470="SEK", _xlfn.XLOOKUP(C470,'Exchange rates'!$A$3:$A$16,'Exchange rates'!$C$3:$C$16)*Dataset!AG470,_xlfn.XLOOKUP(Dataset!C470,'Exchange rates'!$A$3:$A$16,'Exchange rates'!$D$3:$D$16)*Dataset!AG470)))</f>
        <v>6.5</v>
      </c>
      <c r="J470" s="115">
        <f t="shared" si="15"/>
        <v>0.15979473530000002</v>
      </c>
      <c r="K470" s="112">
        <f>IF(AU470="NORWAY",_xlfn.XLOOKUP(B470,'Oslo OBX Historical Data'!$A$2:$A$3477,'Oslo OBX Historical Data'!$G$2:$G$3477),IF(AU470="FINLAND",_xlfn.XLOOKUP(B470,'OMX Helsinki Historical Data'!$A$2:$A$3479,'OMX Helsinki Historical Data'!$G$2:$G$3479),IF(AU470="DENMARK",_xlfn.XLOOKUP(B470,'OMX Copenhagen All shares Histo'!$A$2:$A$3461,'OMX Copenhagen All shares Histo'!$G$2:$G$3461),_xlfn.XLOOKUP(Dataset!B470,'OMX Stockholm Historical Data'!$A$2:$A$3477,'OMX Stockholm Historical Data'!$G$2:$G$3477))))</f>
        <v>-1.9E-3</v>
      </c>
      <c r="L470" s="116">
        <v>1</v>
      </c>
      <c r="M470" s="116">
        <f>IF($AI470=M$1,1,0)</f>
        <v>0</v>
      </c>
      <c r="N470" s="116">
        <f>IF($AI470=N$1,1,0)</f>
        <v>0</v>
      </c>
      <c r="O470" s="116">
        <f>IF($AI470=O$1,1,0)</f>
        <v>0</v>
      </c>
      <c r="P470" s="116">
        <f>IF($AI470=P$1,1,0)</f>
        <v>0</v>
      </c>
      <c r="Q470" s="116">
        <f>IF($AI470=Q$1,1,0)</f>
        <v>0</v>
      </c>
      <c r="R470" s="116">
        <f>IF($AI470=R$1,1,0)</f>
        <v>1</v>
      </c>
      <c r="S470" s="116">
        <f>IF($AI470=S$1,1,0)</f>
        <v>0</v>
      </c>
      <c r="T470" s="39">
        <f>IF($AI470=T$1,1,0)</f>
        <v>0</v>
      </c>
      <c r="AG470" s="4">
        <v>6.5</v>
      </c>
      <c r="AH470" t="str">
        <f>IF(AU470="NORWAY","NOK",IF(AU470="FINLAND","EUR",IF(AU470="SWEDEN","SEK","DKK")))</f>
        <v>NOK</v>
      </c>
      <c r="AI470" t="s">
        <v>152</v>
      </c>
      <c r="AN470" t="str">
        <f>IF(D470&gt;=0,"1","0")</f>
        <v>0</v>
      </c>
      <c r="AO470" s="5">
        <f>IF(AX470&lt;&gt;"",G470/H470,"")</f>
        <v>4.5509398457793866</v>
      </c>
      <c r="AP470">
        <f>A470-1</f>
        <v>139</v>
      </c>
      <c r="AS470">
        <f>_xlfn.XLOOKUP(C470,'Company age'!$A$2:$A$15,'Company age'!$B$2:$B$15)</f>
        <v>12</v>
      </c>
      <c r="AU470" t="s">
        <v>44</v>
      </c>
      <c r="AW470" s="3">
        <f>BT470*(1+BV470)</f>
        <v>7.52631577945</v>
      </c>
      <c r="AX470">
        <v>178</v>
      </c>
      <c r="BH470" s="4">
        <v>9.6491231919999993</v>
      </c>
      <c r="BI470" s="4">
        <v>15.78947353</v>
      </c>
      <c r="BJ470" s="4">
        <v>36.403507230000002</v>
      </c>
      <c r="BL470" t="s">
        <v>1546</v>
      </c>
      <c r="BM470" t="s">
        <v>1547</v>
      </c>
      <c r="BN470" t="s">
        <v>44</v>
      </c>
      <c r="BO470" t="s">
        <v>152</v>
      </c>
      <c r="BP470" t="s">
        <v>25</v>
      </c>
      <c r="BQ470" t="s">
        <v>1066</v>
      </c>
      <c r="BR470" t="s">
        <v>27</v>
      </c>
      <c r="BS470" s="4">
        <v>39.1128</v>
      </c>
      <c r="BT470" s="4">
        <v>6.5</v>
      </c>
      <c r="BU470" s="5">
        <f t="shared" si="14"/>
        <v>9.649123191999999E-2</v>
      </c>
      <c r="BV470" s="5">
        <f t="shared" si="14"/>
        <v>0.15789473530000001</v>
      </c>
      <c r="BW470" s="5">
        <f t="shared" si="14"/>
        <v>0.36403507230000004</v>
      </c>
      <c r="BX470" s="4">
        <v>16</v>
      </c>
      <c r="BY470" s="4">
        <v>136.9230804</v>
      </c>
      <c r="BZ470" s="4">
        <v>15.9</v>
      </c>
      <c r="CA470" s="4">
        <v>53.349800000000002</v>
      </c>
    </row>
    <row r="471" spans="1:79" x14ac:dyDescent="0.15">
      <c r="A471" s="107">
        <v>141</v>
      </c>
      <c r="B471" s="108">
        <v>43103</v>
      </c>
      <c r="C471" s="109">
        <v>2018</v>
      </c>
      <c r="D471" s="110">
        <f>_xlfn.XLOOKUP(AP471,'Sentiment index'!$E$2:$E$169,'Sentiment index'!$A$2:$A$169)</f>
        <v>-0.19868369999999999</v>
      </c>
      <c r="E471" s="111">
        <v>7.0607543752400819</v>
      </c>
      <c r="F471" s="112">
        <f>(AW471-BT471)/BT471</f>
        <v>0.12666666980000008</v>
      </c>
      <c r="G471" s="113">
        <v>1202.9524963333831</v>
      </c>
      <c r="H471" s="114">
        <v>5.8944999999999999</v>
      </c>
      <c r="I471" s="114">
        <f>IF(AH471="NOK",AG471, IF(AH471="EUR", _xlfn.XLOOKUP(C471,'Exchange rates'!$A$3:$A$16,'Exchange rates'!$B$3:$B$16)*AG471,IF(AH471="SEK", _xlfn.XLOOKUP(C471,'Exchange rates'!$A$3:$A$16,'Exchange rates'!$C$3:$C$16)*Dataset!AG471,_xlfn.XLOOKUP(Dataset!C471,'Exchange rates'!$A$3:$A$16,'Exchange rates'!$D$3:$D$16)*Dataset!AG471)))</f>
        <v>2.809545</v>
      </c>
      <c r="J471" s="115">
        <f t="shared" si="15"/>
        <v>0.12486666980000008</v>
      </c>
      <c r="K471" s="112">
        <f>IF(AU471="NORWAY",_xlfn.XLOOKUP(B471,'Oslo OBX Historical Data'!$A$2:$A$3477,'Oslo OBX Historical Data'!$G$2:$G$3477),IF(AU471="FINLAND",_xlfn.XLOOKUP(B471,'OMX Helsinki Historical Data'!$A$2:$A$3479,'OMX Helsinki Historical Data'!$G$2:$G$3479),IF(AU471="DENMARK",_xlfn.XLOOKUP(B471,'OMX Copenhagen All shares Histo'!$A$2:$A$3461,'OMX Copenhagen All shares Histo'!$G$2:$G$3461),_xlfn.XLOOKUP(Dataset!B471,'OMX Stockholm Historical Data'!$A$2:$A$3477,'OMX Stockholm Historical Data'!$G$2:$G$3477))))</f>
        <v>1.8E-3</v>
      </c>
      <c r="L471" s="116">
        <v>1</v>
      </c>
      <c r="M471" s="116">
        <f>IF($AI471=M$1,1,0)</f>
        <v>0</v>
      </c>
      <c r="N471" s="116">
        <f>IF($AI471=N$1,1,0)</f>
        <v>0</v>
      </c>
      <c r="O471" s="116">
        <f>IF($AI471=O$1,1,0)</f>
        <v>0</v>
      </c>
      <c r="P471" s="116">
        <f>IF($AI471=P$1,1,0)</f>
        <v>0</v>
      </c>
      <c r="Q471" s="116">
        <f>IF($AI471=Q$1,1,0)</f>
        <v>1</v>
      </c>
      <c r="R471" s="116">
        <f>IF($AI471=R$1,1,0)</f>
        <v>0</v>
      </c>
      <c r="S471" s="116">
        <f>IF($AI471=S$1,1,0)</f>
        <v>0</v>
      </c>
      <c r="T471" s="39">
        <f>IF($AI471=T$1,1,0)</f>
        <v>0</v>
      </c>
      <c r="AG471" s="2">
        <v>3</v>
      </c>
      <c r="AH471" t="str">
        <f>IF(AU471="NORWAY","NOK",IF(AU471="FINLAND","EUR",IF(AU471="SWEDEN","SEK","DKK")))</f>
        <v>SEK</v>
      </c>
      <c r="AI471" t="s">
        <v>32</v>
      </c>
      <c r="AN471" t="str">
        <f>IF(D471&gt;=0,"1","0")</f>
        <v>0</v>
      </c>
      <c r="AO471" s="5" t="str">
        <f>IF(AX471&lt;&gt;"",G471/H471,"")</f>
        <v/>
      </c>
      <c r="AP471">
        <f>A471-1</f>
        <v>140</v>
      </c>
      <c r="AS471">
        <f>_xlfn.XLOOKUP(C471,'Company age'!$A$2:$A$15,'Company age'!$B$2:$B$15)</f>
        <v>10</v>
      </c>
      <c r="AU471" t="s">
        <v>80</v>
      </c>
      <c r="AW471" s="3">
        <f>BT471*(1+BV471)</f>
        <v>3.3800000094000002</v>
      </c>
      <c r="BH471" s="4">
        <v>15</v>
      </c>
      <c r="BI471" s="4">
        <v>12.66666698</v>
      </c>
      <c r="BJ471" s="4">
        <v>9.3333330149999991</v>
      </c>
      <c r="BL471" t="s">
        <v>2093</v>
      </c>
      <c r="BM471" t="s">
        <v>2094</v>
      </c>
      <c r="BN471" t="s">
        <v>80</v>
      </c>
      <c r="BO471" t="s">
        <v>32</v>
      </c>
      <c r="BP471" t="s">
        <v>25</v>
      </c>
      <c r="BQ471" t="s">
        <v>54</v>
      </c>
      <c r="BR471" t="s">
        <v>27</v>
      </c>
      <c r="BS471" s="2">
        <v>5.8944999999999999</v>
      </c>
      <c r="BT471" s="2">
        <v>3</v>
      </c>
      <c r="BU471" s="5">
        <f t="shared" si="14"/>
        <v>0.15</v>
      </c>
      <c r="BV471" s="5">
        <f t="shared" si="14"/>
        <v>0.12666666979999999</v>
      </c>
      <c r="BW471" s="5">
        <f t="shared" si="14"/>
        <v>9.3333330149999991E-2</v>
      </c>
      <c r="BX471" s="2">
        <v>1.1000000000000001</v>
      </c>
      <c r="BY471" s="2">
        <v>-60</v>
      </c>
      <c r="BZ471" s="2">
        <v>1.115</v>
      </c>
      <c r="CA471" s="2">
        <v>10</v>
      </c>
    </row>
    <row r="472" spans="1:79" x14ac:dyDescent="0.15">
      <c r="A472" s="107">
        <v>141</v>
      </c>
      <c r="B472" s="108">
        <v>43104</v>
      </c>
      <c r="C472" s="109">
        <v>2018</v>
      </c>
      <c r="D472" s="110">
        <f>_xlfn.XLOOKUP(AP472,'Sentiment index'!$E$2:$E$169,'Sentiment index'!$A$2:$A$169)</f>
        <v>-0.19868369999999999</v>
      </c>
      <c r="E472" s="111">
        <v>12.68177900631084</v>
      </c>
      <c r="F472" s="112">
        <f>(AW472-BT472)/BT472</f>
        <v>0.17370895390000007</v>
      </c>
      <c r="G472" s="113">
        <v>3</v>
      </c>
      <c r="H472" s="114">
        <v>9.8743999999999996</v>
      </c>
      <c r="I472" s="114">
        <f>IF(AH472="NOK",AG472, IF(AH472="EUR", _xlfn.XLOOKUP(C472,'Exchange rates'!$A$3:$A$16,'Exchange rates'!$B$3:$B$16)*AG472,IF(AH472="SEK", _xlfn.XLOOKUP(C472,'Exchange rates'!$A$3:$A$16,'Exchange rates'!$C$3:$C$16)*Dataset!AG472,_xlfn.XLOOKUP(Dataset!C472,'Exchange rates'!$A$3:$A$16,'Exchange rates'!$D$3:$D$16)*Dataset!AG472)))</f>
        <v>3.5587569999999999</v>
      </c>
      <c r="J472" s="115">
        <f t="shared" si="15"/>
        <v>0.16700895390000006</v>
      </c>
      <c r="K472" s="112">
        <f>IF(AU472="NORWAY",_xlfn.XLOOKUP(B472,'Oslo OBX Historical Data'!$A$2:$A$3477,'Oslo OBX Historical Data'!$G$2:$G$3477),IF(AU472="FINLAND",_xlfn.XLOOKUP(B472,'OMX Helsinki Historical Data'!$A$2:$A$3479,'OMX Helsinki Historical Data'!$G$2:$G$3479),IF(AU472="DENMARK",_xlfn.XLOOKUP(B472,'OMX Copenhagen All shares Histo'!$A$2:$A$3461,'OMX Copenhagen All shares Histo'!$G$2:$G$3461),_xlfn.XLOOKUP(Dataset!B472,'OMX Stockholm Historical Data'!$A$2:$A$3477,'OMX Stockholm Historical Data'!$G$2:$G$3477))))</f>
        <v>6.7000000000000002E-3</v>
      </c>
      <c r="L472" s="116">
        <v>1</v>
      </c>
      <c r="M472" s="116">
        <f>IF($AI472=M$1,1,0)</f>
        <v>0</v>
      </c>
      <c r="N472" s="116">
        <f>IF($AI472=N$1,1,0)</f>
        <v>0</v>
      </c>
      <c r="O472" s="116">
        <f>IF($AI472=O$1,1,0)</f>
        <v>0</v>
      </c>
      <c r="P472" s="116">
        <f>IF($AI472=P$1,1,0)</f>
        <v>0</v>
      </c>
      <c r="Q472" s="116">
        <f>IF($AI472=Q$1,1,0)</f>
        <v>1</v>
      </c>
      <c r="R472" s="116">
        <f>IF($AI472=R$1,1,0)</f>
        <v>0</v>
      </c>
      <c r="S472" s="116">
        <f>IF($AI472=S$1,1,0)</f>
        <v>0</v>
      </c>
      <c r="T472" s="39">
        <f>IF($AI472=T$1,1,0)</f>
        <v>0</v>
      </c>
      <c r="AG472" s="2">
        <v>3.8</v>
      </c>
      <c r="AH472" t="str">
        <f>IF(AU472="NORWAY","NOK",IF(AU472="FINLAND","EUR",IF(AU472="SWEDEN","SEK","DKK")))</f>
        <v>SEK</v>
      </c>
      <c r="AI472" t="s">
        <v>32</v>
      </c>
      <c r="AN472" t="str">
        <f>IF(D472&gt;=0,"1","0")</f>
        <v>0</v>
      </c>
      <c r="AO472" s="5">
        <f>IF(AX472&lt;&gt;"",G472/H472,"")</f>
        <v>0.30381592805638824</v>
      </c>
      <c r="AP472">
        <f>A472-1</f>
        <v>140</v>
      </c>
      <c r="AS472">
        <f>_xlfn.XLOOKUP(C472,'Company age'!$A$2:$A$15,'Company age'!$B$2:$B$15)</f>
        <v>10</v>
      </c>
      <c r="AU472" t="s">
        <v>80</v>
      </c>
      <c r="AW472" s="3">
        <f>BT472*(1+BV472)</f>
        <v>4.4600940248200001</v>
      </c>
      <c r="AX472">
        <v>3</v>
      </c>
      <c r="BH472" s="4">
        <v>22.065732959999998</v>
      </c>
      <c r="BI472" s="4">
        <v>17.370895390000001</v>
      </c>
      <c r="BJ472" s="4">
        <v>192.01878360000001</v>
      </c>
      <c r="BL472" t="s">
        <v>1985</v>
      </c>
      <c r="BM472" t="s">
        <v>1986</v>
      </c>
      <c r="BN472" t="s">
        <v>80</v>
      </c>
      <c r="BO472" t="s">
        <v>32</v>
      </c>
      <c r="BP472" t="s">
        <v>25</v>
      </c>
      <c r="BQ472" t="s">
        <v>1175</v>
      </c>
      <c r="BR472" t="s">
        <v>27</v>
      </c>
      <c r="BS472" s="2">
        <v>9.8743999999999996</v>
      </c>
      <c r="BT472" s="2">
        <v>3.8</v>
      </c>
      <c r="BU472" s="5">
        <f t="shared" si="14"/>
        <v>0.22065732959999998</v>
      </c>
      <c r="BV472" s="5">
        <f t="shared" si="14"/>
        <v>0.17370895390000002</v>
      </c>
      <c r="BW472" s="5">
        <f t="shared" si="14"/>
        <v>1.920187836</v>
      </c>
      <c r="BX472" s="2">
        <v>0.46400000000000002</v>
      </c>
      <c r="BY472" s="2">
        <v>-85.370368959999993</v>
      </c>
      <c r="BZ472" s="2">
        <v>0.46</v>
      </c>
      <c r="CA472" s="2">
        <v>13.411899999999999</v>
      </c>
    </row>
    <row r="473" spans="1:79" x14ac:dyDescent="0.15">
      <c r="A473" s="107">
        <v>141</v>
      </c>
      <c r="B473" s="108">
        <v>43115</v>
      </c>
      <c r="C473" s="109">
        <v>2018</v>
      </c>
      <c r="D473" s="110">
        <f>_xlfn.XLOOKUP(AP473,'Sentiment index'!$E$2:$E$169,'Sentiment index'!$A$2:$A$169)</f>
        <v>-0.19868369999999999</v>
      </c>
      <c r="E473" s="111">
        <v>8.3140178490991108</v>
      </c>
      <c r="F473" s="112">
        <f>(AW473-BT473)/BT473</f>
        <v>-2.2222223279999981E-2</v>
      </c>
      <c r="G473" s="113">
        <v>121</v>
      </c>
      <c r="H473" s="114">
        <v>21.8965</v>
      </c>
      <c r="I473" s="114">
        <f>IF(AH473="NOK",AG473, IF(AH473="EUR", _xlfn.XLOOKUP(C473,'Exchange rates'!$A$3:$A$16,'Exchange rates'!$B$3:$B$16)*AG473,IF(AH473="SEK", _xlfn.XLOOKUP(C473,'Exchange rates'!$A$3:$A$16,'Exchange rates'!$C$3:$C$16)*Dataset!AG473,_xlfn.XLOOKUP(Dataset!C473,'Exchange rates'!$A$3:$A$16,'Exchange rates'!$D$3:$D$16)*Dataset!AG473)))</f>
        <v>5.9936959999999999</v>
      </c>
      <c r="J473" s="115">
        <f t="shared" si="15"/>
        <v>-2.182222327999998E-2</v>
      </c>
      <c r="K473" s="112">
        <f>IF(AU473="NORWAY",_xlfn.XLOOKUP(B473,'Oslo OBX Historical Data'!$A$2:$A$3477,'Oslo OBX Historical Data'!$G$2:$G$3477),IF(AU473="FINLAND",_xlfn.XLOOKUP(B473,'OMX Helsinki Historical Data'!$A$2:$A$3479,'OMX Helsinki Historical Data'!$G$2:$G$3479),IF(AU473="DENMARK",_xlfn.XLOOKUP(B473,'OMX Copenhagen All shares Histo'!$A$2:$A$3461,'OMX Copenhagen All shares Histo'!$G$2:$G$3461),_xlfn.XLOOKUP(Dataset!B473,'OMX Stockholm Historical Data'!$A$2:$A$3477,'OMX Stockholm Historical Data'!$G$2:$G$3477))))</f>
        <v>-4.0000000000000002E-4</v>
      </c>
      <c r="L473" s="116">
        <v>1</v>
      </c>
      <c r="M473" s="116">
        <f>IF($AI473=M$1,1,0)</f>
        <v>0</v>
      </c>
      <c r="N473" s="116">
        <f>IF($AI473=N$1,1,0)</f>
        <v>0</v>
      </c>
      <c r="O473" s="116">
        <f>IF($AI473=O$1,1,0)</f>
        <v>0</v>
      </c>
      <c r="P473" s="116">
        <f>IF($AI473=P$1,1,0)</f>
        <v>0</v>
      </c>
      <c r="Q473" s="116">
        <f>IF($AI473=Q$1,1,0)</f>
        <v>0</v>
      </c>
      <c r="R473" s="116">
        <f>IF($AI473=R$1,1,0)</f>
        <v>1</v>
      </c>
      <c r="S473" s="116">
        <f>IF($AI473=S$1,1,0)</f>
        <v>0</v>
      </c>
      <c r="T473" s="39">
        <f>IF($AI473=T$1,1,0)</f>
        <v>0</v>
      </c>
      <c r="AG473" s="2">
        <v>6.4</v>
      </c>
      <c r="AH473" t="str">
        <f>IF(AU473="NORWAY","NOK",IF(AU473="FINLAND","EUR",IF(AU473="SWEDEN","SEK","DKK")))</f>
        <v>SEK</v>
      </c>
      <c r="AI473" t="s">
        <v>152</v>
      </c>
      <c r="AN473" t="str">
        <f>IF(D473&gt;=0,"1","0")</f>
        <v>0</v>
      </c>
      <c r="AO473" s="5">
        <f>IF(AX473&lt;&gt;"",G473/H473,"")</f>
        <v>5.5259973055054461</v>
      </c>
      <c r="AP473">
        <f>A473-1</f>
        <v>140</v>
      </c>
      <c r="AS473">
        <f>_xlfn.XLOOKUP(C473,'Company age'!$A$2:$A$15,'Company age'!$B$2:$B$15)</f>
        <v>10</v>
      </c>
      <c r="AU473" t="s">
        <v>80</v>
      </c>
      <c r="AW473" s="3">
        <f>BT473*(1+BV473)</f>
        <v>6.2577777710080005</v>
      </c>
      <c r="AX473">
        <v>121</v>
      </c>
      <c r="BH473" s="4">
        <v>0</v>
      </c>
      <c r="BI473" s="4">
        <v>-2.222222328</v>
      </c>
      <c r="BJ473" s="4">
        <v>2.777777672</v>
      </c>
      <c r="BL473" t="s">
        <v>1721</v>
      </c>
      <c r="BM473" t="s">
        <v>1722</v>
      </c>
      <c r="BN473" t="s">
        <v>80</v>
      </c>
      <c r="BO473" t="s">
        <v>152</v>
      </c>
      <c r="BP473" t="s">
        <v>25</v>
      </c>
      <c r="BQ473" t="s">
        <v>54</v>
      </c>
      <c r="BR473" t="s">
        <v>27</v>
      </c>
      <c r="BS473" s="2">
        <v>21.8965</v>
      </c>
      <c r="BT473" s="2">
        <v>6.4</v>
      </c>
      <c r="BU473" s="5">
        <f t="shared" si="14"/>
        <v>0</v>
      </c>
      <c r="BV473" s="5">
        <f t="shared" si="14"/>
        <v>-2.2222223279999998E-2</v>
      </c>
      <c r="BW473" s="5">
        <f t="shared" si="14"/>
        <v>2.7777776720000001E-2</v>
      </c>
      <c r="BX473" s="2">
        <v>23.7</v>
      </c>
      <c r="BY473" s="2">
        <v>314.0625</v>
      </c>
      <c r="BZ473" s="2">
        <v>24</v>
      </c>
      <c r="CA473" s="2">
        <v>26</v>
      </c>
    </row>
    <row r="474" spans="1:79" x14ac:dyDescent="0.15">
      <c r="A474" s="107">
        <v>141</v>
      </c>
      <c r="B474" s="108">
        <v>43117</v>
      </c>
      <c r="C474" s="109">
        <v>2018</v>
      </c>
      <c r="D474" s="110">
        <f>_xlfn.XLOOKUP(AP474,'Sentiment index'!$E$2:$E$169,'Sentiment index'!$A$2:$A$169)</f>
        <v>-0.19868369999999999</v>
      </c>
      <c r="E474" s="111">
        <v>10.878781227321918</v>
      </c>
      <c r="F474" s="112">
        <f>(AW474-BT474)/BT474</f>
        <v>2.702702581999842E-3</v>
      </c>
      <c r="G474" s="113">
        <v>98</v>
      </c>
      <c r="H474" s="114">
        <v>23.347100000000001</v>
      </c>
      <c r="I474" s="114">
        <f>IF(AH474="NOK",AG474, IF(AH474="EUR", _xlfn.XLOOKUP(C474,'Exchange rates'!$A$3:$A$16,'Exchange rates'!$B$3:$B$16)*AG474,IF(AH474="SEK", _xlfn.XLOOKUP(C474,'Exchange rates'!$A$3:$A$16,'Exchange rates'!$C$3:$C$16)*Dataset!AG474,_xlfn.XLOOKUP(Dataset!C474,'Exchange rates'!$A$3:$A$16,'Exchange rates'!$D$3:$D$16)*Dataset!AG474)))</f>
        <v>21.907968</v>
      </c>
      <c r="J474" s="115">
        <f t="shared" si="15"/>
        <v>-1.9729741800015785E-4</v>
      </c>
      <c r="K474" s="112">
        <f>IF(AU474="NORWAY",_xlfn.XLOOKUP(B474,'Oslo OBX Historical Data'!$A$2:$A$3477,'Oslo OBX Historical Data'!$G$2:$G$3477),IF(AU474="FINLAND",_xlfn.XLOOKUP(B474,'OMX Helsinki Historical Data'!$A$2:$A$3479,'OMX Helsinki Historical Data'!$G$2:$G$3479),IF(AU474="DENMARK",_xlfn.XLOOKUP(B474,'OMX Copenhagen All shares Histo'!$A$2:$A$3461,'OMX Copenhagen All shares Histo'!$G$2:$G$3461),_xlfn.XLOOKUP(Dataset!B474,'OMX Stockholm Historical Data'!$A$2:$A$3477,'OMX Stockholm Historical Data'!$G$2:$G$3477))))</f>
        <v>2.8999999999999998E-3</v>
      </c>
      <c r="L474" s="116">
        <v>1</v>
      </c>
      <c r="M474" s="116">
        <f>IF($AI474=M$1,1,0)</f>
        <v>0</v>
      </c>
      <c r="N474" s="116">
        <f>IF($AI474=N$1,1,0)</f>
        <v>0</v>
      </c>
      <c r="O474" s="116">
        <f>IF($AI474=O$1,1,0)</f>
        <v>0</v>
      </c>
      <c r="P474" s="116">
        <f>IF($AI474=P$1,1,0)</f>
        <v>0</v>
      </c>
      <c r="Q474" s="116">
        <f>IF($AI474=Q$1,1,0)</f>
        <v>0</v>
      </c>
      <c r="R474" s="116">
        <f>IF($AI474=R$1,1,0)</f>
        <v>1</v>
      </c>
      <c r="S474" s="116">
        <f>IF($AI474=S$1,1,0)</f>
        <v>0</v>
      </c>
      <c r="T474" s="39">
        <f>IF($AI474=T$1,1,0)</f>
        <v>0</v>
      </c>
      <c r="AG474" s="2">
        <v>17</v>
      </c>
      <c r="AH474" t="str">
        <f>IF(AU474="NORWAY","NOK",IF(AU474="FINLAND","EUR",IF(AU474="SWEDEN","SEK","DKK")))</f>
        <v>DKK</v>
      </c>
      <c r="AI474" t="s">
        <v>152</v>
      </c>
      <c r="AN474" t="str">
        <f>IF(D474&gt;=0,"1","0")</f>
        <v>0</v>
      </c>
      <c r="AO474" s="5">
        <f>IF(AX474&lt;&gt;"",G474/H474,"")</f>
        <v>4.1975234611579166</v>
      </c>
      <c r="AP474">
        <f>A474-1</f>
        <v>140</v>
      </c>
      <c r="AS474">
        <f>_xlfn.XLOOKUP(C474,'Company age'!$A$2:$A$15,'Company age'!$B$2:$B$15)</f>
        <v>10</v>
      </c>
      <c r="AU474" t="s">
        <v>23</v>
      </c>
      <c r="AW474" s="3">
        <f>BT474*(1+BV474)</f>
        <v>17.045945943893997</v>
      </c>
      <c r="AX474">
        <v>98</v>
      </c>
      <c r="BH474" s="4">
        <v>9.4594593049999993</v>
      </c>
      <c r="BI474" s="4">
        <v>0.2702702582</v>
      </c>
      <c r="BJ474" s="4">
        <v>1.081081033</v>
      </c>
      <c r="BL474" t="s">
        <v>1703</v>
      </c>
      <c r="BM474" t="s">
        <v>1704</v>
      </c>
      <c r="BN474" t="s">
        <v>23</v>
      </c>
      <c r="BO474" t="s">
        <v>152</v>
      </c>
      <c r="BP474" t="s">
        <v>25</v>
      </c>
      <c r="BQ474" t="s">
        <v>1066</v>
      </c>
      <c r="BR474" t="s">
        <v>27</v>
      </c>
      <c r="BS474" s="2">
        <v>23.347100000000001</v>
      </c>
      <c r="BT474" s="2">
        <v>17</v>
      </c>
      <c r="BU474" s="5">
        <f t="shared" si="14"/>
        <v>9.4594593049999995E-2</v>
      </c>
      <c r="BV474" s="5">
        <f t="shared" si="14"/>
        <v>2.7027025819999998E-3</v>
      </c>
      <c r="BW474" s="5">
        <f t="shared" si="14"/>
        <v>1.081081033E-2</v>
      </c>
      <c r="BX474" s="2">
        <v>0.24199999999999999</v>
      </c>
      <c r="BY474" s="2">
        <v>-97.818687440000005</v>
      </c>
      <c r="BZ474" s="2">
        <v>0.23200000000000001</v>
      </c>
      <c r="CA474" s="2">
        <v>6.2880000000000003</v>
      </c>
    </row>
    <row r="475" spans="1:79" x14ac:dyDescent="0.15">
      <c r="A475" s="107">
        <v>142</v>
      </c>
      <c r="B475" s="108">
        <v>43140</v>
      </c>
      <c r="C475" s="109">
        <v>2018</v>
      </c>
      <c r="D475" s="110">
        <f>_xlfn.XLOOKUP(AP475,'Sentiment index'!$E$2:$E$169,'Sentiment index'!$A$2:$A$169)</f>
        <v>-0.3041568</v>
      </c>
      <c r="E475" s="111">
        <v>8.6574910014718576</v>
      </c>
      <c r="F475" s="112">
        <f>(AW475-BT475)/BT475</f>
        <v>0.36428569789999993</v>
      </c>
      <c r="G475" s="113">
        <v>209</v>
      </c>
      <c r="H475" s="114">
        <v>48.811399999999999</v>
      </c>
      <c r="I475" s="114">
        <f>IF(AH475="NOK",AG475, IF(AH475="EUR", _xlfn.XLOOKUP(C475,'Exchange rates'!$A$3:$A$16,'Exchange rates'!$B$3:$B$16)*AG475,IF(AH475="SEK", _xlfn.XLOOKUP(C475,'Exchange rates'!$A$3:$A$16,'Exchange rates'!$C$3:$C$16)*Dataset!AG475,_xlfn.XLOOKUP(Dataset!C475,'Exchange rates'!$A$3:$A$16,'Exchange rates'!$D$3:$D$16)*Dataset!AG475)))</f>
        <v>94.152157400000007</v>
      </c>
      <c r="J475" s="115">
        <f t="shared" si="15"/>
        <v>0.3856856978999999</v>
      </c>
      <c r="K475" s="112">
        <f>IF(AU475="NORWAY",_xlfn.XLOOKUP(B475,'Oslo OBX Historical Data'!$A$2:$A$3477,'Oslo OBX Historical Data'!$G$2:$G$3477),IF(AU475="FINLAND",_xlfn.XLOOKUP(B475,'OMX Helsinki Historical Data'!$A$2:$A$3479,'OMX Helsinki Historical Data'!$G$2:$G$3479),IF(AU475="DENMARK",_xlfn.XLOOKUP(B475,'OMX Copenhagen All shares Histo'!$A$2:$A$3461,'OMX Copenhagen All shares Histo'!$G$2:$G$3461),_xlfn.XLOOKUP(Dataset!B475,'OMX Stockholm Historical Data'!$A$2:$A$3477,'OMX Stockholm Historical Data'!$G$2:$G$3477))))</f>
        <v>-2.1399999999999999E-2</v>
      </c>
      <c r="L475" s="116">
        <v>1</v>
      </c>
      <c r="M475" s="116">
        <f>IF($AI475=M$1,1,0)</f>
        <v>0</v>
      </c>
      <c r="N475" s="116">
        <f>IF($AI475=N$1,1,0)</f>
        <v>0</v>
      </c>
      <c r="O475" s="116">
        <f>IF($AI475=O$1,1,0)</f>
        <v>0</v>
      </c>
      <c r="P475" s="116">
        <f>IF($AI475=P$1,1,0)</f>
        <v>0</v>
      </c>
      <c r="Q475" s="116">
        <f>IF($AI475=Q$1,1,0)</f>
        <v>0</v>
      </c>
      <c r="R475" s="116">
        <f>IF($AI475=R$1,1,0)</f>
        <v>1</v>
      </c>
      <c r="S475" s="116">
        <f>IF($AI475=S$1,1,0)</f>
        <v>0</v>
      </c>
      <c r="T475" s="39">
        <f>IF($AI475=T$1,1,0)</f>
        <v>0</v>
      </c>
      <c r="AG475" s="2">
        <v>9.8000000000000007</v>
      </c>
      <c r="AH475" t="str">
        <f>IF(AU475="NORWAY","NOK",IF(AU475="FINLAND","EUR",IF(AU475="SWEDEN","SEK","DKK")))</f>
        <v>EUR</v>
      </c>
      <c r="AI475" t="s">
        <v>152</v>
      </c>
      <c r="AN475" t="str">
        <f>IF(D475&gt;=0,"1","0")</f>
        <v>0</v>
      </c>
      <c r="AO475" s="5">
        <f>IF(AX475&lt;&gt;"",G475/H475,"")</f>
        <v>4.2817866318114213</v>
      </c>
      <c r="AP475">
        <f>A475-1</f>
        <v>141</v>
      </c>
      <c r="AS475">
        <f>_xlfn.XLOOKUP(C475,'Company age'!$A$2:$A$15,'Company age'!$B$2:$B$15)</f>
        <v>10</v>
      </c>
      <c r="AU475" t="s">
        <v>64</v>
      </c>
      <c r="AW475" s="3">
        <f>BT475*(1+BV475)</f>
        <v>13.36999983942</v>
      </c>
      <c r="AX475">
        <v>209</v>
      </c>
      <c r="BH475" s="4">
        <v>28.928571699999999</v>
      </c>
      <c r="BI475" s="4">
        <v>36.428569789999997</v>
      </c>
      <c r="BJ475" s="4">
        <v>52.142856600000002</v>
      </c>
      <c r="BL475" t="s">
        <v>1478</v>
      </c>
      <c r="BM475" t="s">
        <v>1479</v>
      </c>
      <c r="BN475" t="s">
        <v>64</v>
      </c>
      <c r="BO475" t="s">
        <v>152</v>
      </c>
      <c r="BP475" t="s">
        <v>25</v>
      </c>
      <c r="BQ475" t="s">
        <v>1392</v>
      </c>
      <c r="BR475" t="s">
        <v>27</v>
      </c>
      <c r="BS475" s="2">
        <v>48.811399999999999</v>
      </c>
      <c r="BT475" s="2">
        <v>9.8000000000000007</v>
      </c>
      <c r="BU475" s="5">
        <f t="shared" si="14"/>
        <v>0.289285717</v>
      </c>
      <c r="BV475" s="5">
        <f t="shared" si="14"/>
        <v>0.36428569789999998</v>
      </c>
      <c r="BW475" s="5">
        <f t="shared" si="14"/>
        <v>0.52142856599999998</v>
      </c>
      <c r="BX475" s="2">
        <v>73.900000000000006</v>
      </c>
      <c r="BY475" s="2">
        <v>675.51019289999999</v>
      </c>
      <c r="BZ475" s="2">
        <v>73.7</v>
      </c>
      <c r="CA475" s="2">
        <v>4.84</v>
      </c>
    </row>
    <row r="476" spans="1:79" x14ac:dyDescent="0.15">
      <c r="A476" s="107">
        <v>142</v>
      </c>
      <c r="B476" s="108">
        <v>43152</v>
      </c>
      <c r="C476" s="109">
        <v>2018</v>
      </c>
      <c r="D476" s="110">
        <f>_xlfn.XLOOKUP(AP476,'Sentiment index'!$E$2:$E$169,'Sentiment index'!$A$2:$A$169)</f>
        <v>-0.3041568</v>
      </c>
      <c r="E476" s="111">
        <v>10.954345709372715</v>
      </c>
      <c r="F476" s="112">
        <f>(AW476-BT476)/BT476</f>
        <v>-0.06</v>
      </c>
      <c r="G476" s="113">
        <v>3</v>
      </c>
      <c r="H476" s="114">
        <v>23.335000000000001</v>
      </c>
      <c r="I476" s="114">
        <f>IF(AH476="NOK",AG476, IF(AH476="EUR", _xlfn.XLOOKUP(C476,'Exchange rates'!$A$3:$A$16,'Exchange rates'!$B$3:$B$16)*AG476,IF(AH476="SEK", _xlfn.XLOOKUP(C476,'Exchange rates'!$A$3:$A$16,'Exchange rates'!$C$3:$C$16)*Dataset!AG476,_xlfn.XLOOKUP(Dataset!C476,'Exchange rates'!$A$3:$A$16,'Exchange rates'!$D$3:$D$16)*Dataset!AG476)))</f>
        <v>5.4786127499999999</v>
      </c>
      <c r="J476" s="115">
        <f t="shared" si="15"/>
        <v>-7.0800000000000002E-2</v>
      </c>
      <c r="K476" s="112">
        <f>IF(AU476="NORWAY",_xlfn.XLOOKUP(B476,'Oslo OBX Historical Data'!$A$2:$A$3477,'Oslo OBX Historical Data'!$G$2:$G$3477),IF(AU476="FINLAND",_xlfn.XLOOKUP(B476,'OMX Helsinki Historical Data'!$A$2:$A$3479,'OMX Helsinki Historical Data'!$G$2:$G$3479),IF(AU476="DENMARK",_xlfn.XLOOKUP(B476,'OMX Copenhagen All shares Histo'!$A$2:$A$3461,'OMX Copenhagen All shares Histo'!$G$2:$G$3461),_xlfn.XLOOKUP(Dataset!B476,'OMX Stockholm Historical Data'!$A$2:$A$3477,'OMX Stockholm Historical Data'!$G$2:$G$3477))))</f>
        <v>1.0800000000000001E-2</v>
      </c>
      <c r="L476" s="116">
        <v>1</v>
      </c>
      <c r="M476" s="116">
        <f>IF($AI476=M$1,1,0)</f>
        <v>0</v>
      </c>
      <c r="N476" s="116">
        <f>IF($AI476=N$1,1,0)</f>
        <v>0</v>
      </c>
      <c r="O476" s="116">
        <f>IF($AI476=O$1,1,0)</f>
        <v>0</v>
      </c>
      <c r="P476" s="116">
        <f>IF($AI476=P$1,1,0)</f>
        <v>0</v>
      </c>
      <c r="Q476" s="116">
        <f>IF($AI476=Q$1,1,0)</f>
        <v>1</v>
      </c>
      <c r="R476" s="116">
        <f>IF($AI476=R$1,1,0)</f>
        <v>0</v>
      </c>
      <c r="S476" s="116">
        <f>IF($AI476=S$1,1,0)</f>
        <v>0</v>
      </c>
      <c r="T476" s="39">
        <f>IF($AI476=T$1,1,0)</f>
        <v>0</v>
      </c>
      <c r="AG476" s="2">
        <v>5.85</v>
      </c>
      <c r="AH476" t="str">
        <f>IF(AU476="NORWAY","NOK",IF(AU476="FINLAND","EUR",IF(AU476="SWEDEN","SEK","DKK")))</f>
        <v>SEK</v>
      </c>
      <c r="AI476" t="s">
        <v>32</v>
      </c>
      <c r="AN476" t="str">
        <f>IF(D476&gt;=0,"1","0")</f>
        <v>0</v>
      </c>
      <c r="AO476" s="5">
        <f>IF(AX476&lt;&gt;"",G476/H476,"")</f>
        <v>0.12856224555388901</v>
      </c>
      <c r="AP476">
        <f>A476-1</f>
        <v>141</v>
      </c>
      <c r="AS476">
        <f>_xlfn.XLOOKUP(C476,'Company age'!$A$2:$A$15,'Company age'!$B$2:$B$15)</f>
        <v>10</v>
      </c>
      <c r="AU476" t="s">
        <v>80</v>
      </c>
      <c r="AW476" s="3">
        <f>BT476*(1+BV476)</f>
        <v>5.4989999999999997</v>
      </c>
      <c r="AX476">
        <v>3</v>
      </c>
      <c r="BH476" s="4">
        <v>-0.22222222389999999</v>
      </c>
      <c r="BI476" s="4">
        <v>-6</v>
      </c>
      <c r="BJ476" s="4">
        <v>-2.7888889309999998</v>
      </c>
      <c r="BL476" t="s">
        <v>1696</v>
      </c>
      <c r="BM476" t="s">
        <v>1697</v>
      </c>
      <c r="BN476" t="s">
        <v>80</v>
      </c>
      <c r="BO476" t="s">
        <v>32</v>
      </c>
      <c r="BP476" t="s">
        <v>25</v>
      </c>
      <c r="BQ476" t="s">
        <v>1066</v>
      </c>
      <c r="BR476" t="s">
        <v>27</v>
      </c>
      <c r="BS476" s="2">
        <v>23.335000000000001</v>
      </c>
      <c r="BT476" s="2">
        <v>5.85</v>
      </c>
      <c r="BU476" s="5">
        <f t="shared" si="14"/>
        <v>-2.2222222389999997E-3</v>
      </c>
      <c r="BV476" s="5">
        <f t="shared" si="14"/>
        <v>-0.06</v>
      </c>
      <c r="BW476" s="5">
        <f t="shared" si="14"/>
        <v>-2.7888889309999998E-2</v>
      </c>
      <c r="BX476" s="2">
        <v>0.34399999999999997</v>
      </c>
      <c r="BY476" s="2">
        <v>-91.844207760000003</v>
      </c>
      <c r="BZ476" s="2">
        <v>0.34899999999999998</v>
      </c>
      <c r="CA476" s="2">
        <v>31.6142</v>
      </c>
    </row>
    <row r="477" spans="1:79" x14ac:dyDescent="0.15">
      <c r="A477" s="107">
        <v>142</v>
      </c>
      <c r="B477" s="108">
        <v>43154</v>
      </c>
      <c r="C477" s="109">
        <v>2018</v>
      </c>
      <c r="D477" s="110">
        <f>_xlfn.XLOOKUP(AP477,'Sentiment index'!$E$2:$E$169,'Sentiment index'!$A$2:$A$169)</f>
        <v>-0.3041568</v>
      </c>
      <c r="E477" s="111">
        <v>13.786575050011018</v>
      </c>
      <c r="F477" s="112">
        <f>(AW477-BT477)/BT477</f>
        <v>-4.3103447560000063E-3</v>
      </c>
      <c r="G477" s="113">
        <v>1277.8034486255065</v>
      </c>
      <c r="H477" s="114">
        <v>23.4846</v>
      </c>
      <c r="I477" s="114">
        <f>IF(AH477="NOK",AG477, IF(AH477="EUR", _xlfn.XLOOKUP(C477,'Exchange rates'!$A$3:$A$16,'Exchange rates'!$B$3:$B$16)*AG477,IF(AH477="SEK", _xlfn.XLOOKUP(C477,'Exchange rates'!$A$3:$A$16,'Exchange rates'!$C$3:$C$16)*Dataset!AG477,_xlfn.XLOOKUP(Dataset!C477,'Exchange rates'!$A$3:$A$16,'Exchange rates'!$D$3:$D$16)*Dataset!AG477)))</f>
        <v>14.047725</v>
      </c>
      <c r="J477" s="115">
        <f t="shared" si="15"/>
        <v>-4.4103447560000066E-3</v>
      </c>
      <c r="K477" s="112">
        <f>IF(AU477="NORWAY",_xlfn.XLOOKUP(B477,'Oslo OBX Historical Data'!$A$2:$A$3477,'Oslo OBX Historical Data'!$G$2:$G$3477),IF(AU477="FINLAND",_xlfn.XLOOKUP(B477,'OMX Helsinki Historical Data'!$A$2:$A$3479,'OMX Helsinki Historical Data'!$G$2:$G$3479),IF(AU477="DENMARK",_xlfn.XLOOKUP(B477,'OMX Copenhagen All shares Histo'!$A$2:$A$3461,'OMX Copenhagen All shares Histo'!$G$2:$G$3461),_xlfn.XLOOKUP(Dataset!B477,'OMX Stockholm Historical Data'!$A$2:$A$3477,'OMX Stockholm Historical Data'!$G$2:$G$3477))))</f>
        <v>1E-4</v>
      </c>
      <c r="L477" s="116">
        <v>1</v>
      </c>
      <c r="M477" s="116">
        <f>IF($AI477=M$1,1,0)</f>
        <v>0</v>
      </c>
      <c r="N477" s="116">
        <f>IF($AI477=N$1,1,0)</f>
        <v>0</v>
      </c>
      <c r="O477" s="116">
        <f>IF($AI477=O$1,1,0)</f>
        <v>0</v>
      </c>
      <c r="P477" s="116">
        <f>IF($AI477=P$1,1,0)</f>
        <v>0</v>
      </c>
      <c r="Q477" s="116">
        <f>IF($AI477=Q$1,1,0)</f>
        <v>1</v>
      </c>
      <c r="R477" s="116">
        <f>IF($AI477=R$1,1,0)</f>
        <v>0</v>
      </c>
      <c r="S477" s="116">
        <f>IF($AI477=S$1,1,0)</f>
        <v>0</v>
      </c>
      <c r="T477" s="39">
        <f>IF($AI477=T$1,1,0)</f>
        <v>0</v>
      </c>
      <c r="AG477" s="2">
        <v>15</v>
      </c>
      <c r="AH477" t="str">
        <f>IF(AU477="NORWAY","NOK",IF(AU477="FINLAND","EUR",IF(AU477="SWEDEN","SEK","DKK")))</f>
        <v>SEK</v>
      </c>
      <c r="AI477" t="s">
        <v>32</v>
      </c>
      <c r="AN477" t="str">
        <f>IF(D477&gt;=0,"1","0")</f>
        <v>0</v>
      </c>
      <c r="AO477" s="5" t="str">
        <f>IF(AX477&lt;&gt;"",G477/H477,"")</f>
        <v/>
      </c>
      <c r="AP477">
        <f>A477-1</f>
        <v>141</v>
      </c>
      <c r="AS477">
        <f>_xlfn.XLOOKUP(C477,'Company age'!$A$2:$A$15,'Company age'!$B$2:$B$15)</f>
        <v>10</v>
      </c>
      <c r="AU477" t="s">
        <v>80</v>
      </c>
      <c r="AW477" s="3">
        <f>BT477*(1+BV477)</f>
        <v>14.93534482866</v>
      </c>
      <c r="BH477" s="4">
        <v>0</v>
      </c>
      <c r="BI477" s="4">
        <v>-0.43103447560000002</v>
      </c>
      <c r="BJ477" s="4">
        <v>-4.3103446959999996</v>
      </c>
      <c r="BL477" t="s">
        <v>1661</v>
      </c>
      <c r="BM477" t="s">
        <v>1662</v>
      </c>
      <c r="BN477" t="s">
        <v>80</v>
      </c>
      <c r="BO477" t="s">
        <v>32</v>
      </c>
      <c r="BP477" t="s">
        <v>25</v>
      </c>
      <c r="BQ477" t="s">
        <v>1066</v>
      </c>
      <c r="BR477" t="s">
        <v>27</v>
      </c>
      <c r="BS477" s="2">
        <v>23.4846</v>
      </c>
      <c r="BT477" s="2">
        <v>15</v>
      </c>
      <c r="BU477" s="5">
        <f t="shared" si="14"/>
        <v>0</v>
      </c>
      <c r="BV477" s="5">
        <f t="shared" si="14"/>
        <v>-4.3103447560000003E-3</v>
      </c>
      <c r="BW477" s="5">
        <f t="shared" si="14"/>
        <v>-4.3103446959999993E-2</v>
      </c>
      <c r="BX477" s="2"/>
      <c r="BY477" s="2"/>
      <c r="BZ477" s="2"/>
      <c r="CA477" s="2">
        <v>7.52</v>
      </c>
    </row>
    <row r="478" spans="1:79" x14ac:dyDescent="0.15">
      <c r="A478" s="107">
        <v>142</v>
      </c>
      <c r="B478" s="108">
        <v>43157</v>
      </c>
      <c r="C478" s="109">
        <v>2018</v>
      </c>
      <c r="D478" s="110">
        <f>_xlfn.XLOOKUP(AP478,'Sentiment index'!$E$2:$E$169,'Sentiment index'!$A$2:$A$169)</f>
        <v>-0.3041568</v>
      </c>
      <c r="E478" s="111">
        <v>12.768222521161077</v>
      </c>
      <c r="F478" s="112">
        <f>(AW478-BT478)/BT478</f>
        <v>-9.0909090039999974E-2</v>
      </c>
      <c r="G478" s="113">
        <v>13</v>
      </c>
      <c r="H478" s="114">
        <v>19.851900000000001</v>
      </c>
      <c r="I478" s="114">
        <f>IF(AH478="NOK",AG478, IF(AH478="EUR", _xlfn.XLOOKUP(C478,'Exchange rates'!$A$3:$A$16,'Exchange rates'!$B$3:$B$16)*AG478,IF(AH478="SEK", _xlfn.XLOOKUP(C478,'Exchange rates'!$A$3:$A$16,'Exchange rates'!$C$3:$C$16)*Dataset!AG478,_xlfn.XLOOKUP(Dataset!C478,'Exchange rates'!$A$3:$A$16,'Exchange rates'!$D$3:$D$16)*Dataset!AG478)))</f>
        <v>16.7636185</v>
      </c>
      <c r="J478" s="115">
        <f t="shared" si="15"/>
        <v>-9.2309090039999972E-2</v>
      </c>
      <c r="K478" s="112">
        <f>IF(AU478="NORWAY",_xlfn.XLOOKUP(B478,'Oslo OBX Historical Data'!$A$2:$A$3477,'Oslo OBX Historical Data'!$G$2:$G$3477),IF(AU478="FINLAND",_xlfn.XLOOKUP(B478,'OMX Helsinki Historical Data'!$A$2:$A$3479,'OMX Helsinki Historical Data'!$G$2:$G$3479),IF(AU478="DENMARK",_xlfn.XLOOKUP(B478,'OMX Copenhagen All shares Histo'!$A$2:$A$3461,'OMX Copenhagen All shares Histo'!$G$2:$G$3461),_xlfn.XLOOKUP(Dataset!B478,'OMX Stockholm Historical Data'!$A$2:$A$3477,'OMX Stockholm Historical Data'!$G$2:$G$3477))))</f>
        <v>1.4E-3</v>
      </c>
      <c r="L478" s="116">
        <v>1</v>
      </c>
      <c r="M478" s="116">
        <f>IF($AI478=M$1,1,0)</f>
        <v>0</v>
      </c>
      <c r="N478" s="116">
        <f>IF($AI478=N$1,1,0)</f>
        <v>1</v>
      </c>
      <c r="O478" s="116">
        <f>IF($AI478=O$1,1,0)</f>
        <v>0</v>
      </c>
      <c r="P478" s="116">
        <f>IF($AI478=P$1,1,0)</f>
        <v>0</v>
      </c>
      <c r="Q478" s="116">
        <f>IF($AI478=Q$1,1,0)</f>
        <v>0</v>
      </c>
      <c r="R478" s="116">
        <f>IF($AI478=R$1,1,0)</f>
        <v>0</v>
      </c>
      <c r="S478" s="116">
        <f>IF($AI478=S$1,1,0)</f>
        <v>0</v>
      </c>
      <c r="T478" s="39">
        <f>IF($AI478=T$1,1,0)</f>
        <v>0</v>
      </c>
      <c r="AG478" s="2">
        <v>17.899999999999999</v>
      </c>
      <c r="AH478" t="str">
        <f>IF(AU478="NORWAY","NOK",IF(AU478="FINLAND","EUR",IF(AU478="SWEDEN","SEK","DKK")))</f>
        <v>SEK</v>
      </c>
      <c r="AI478" t="s">
        <v>96</v>
      </c>
      <c r="AN478" t="str">
        <f>IF(D478&gt;=0,"1","0")</f>
        <v>0</v>
      </c>
      <c r="AO478" s="5">
        <f>IF(AX478&lt;&gt;"",G478/H478,"")</f>
        <v>0.6548491580151018</v>
      </c>
      <c r="AP478">
        <f>A478-1</f>
        <v>141</v>
      </c>
      <c r="AS478">
        <f>_xlfn.XLOOKUP(C478,'Company age'!$A$2:$A$15,'Company age'!$B$2:$B$15)</f>
        <v>10</v>
      </c>
      <c r="AU478" t="s">
        <v>80</v>
      </c>
      <c r="AW478" s="3">
        <f>BT478*(1+BV478)</f>
        <v>16.272727288283999</v>
      </c>
      <c r="AX478">
        <v>13</v>
      </c>
      <c r="BH478" s="4">
        <v>7.2727274890000002</v>
      </c>
      <c r="BI478" s="4">
        <v>-9.0909090040000002</v>
      </c>
      <c r="BJ478" s="4">
        <v>-18.636363979999999</v>
      </c>
      <c r="BL478" t="s">
        <v>1747</v>
      </c>
      <c r="BM478" t="s">
        <v>1748</v>
      </c>
      <c r="BN478" t="s">
        <v>80</v>
      </c>
      <c r="BO478" t="s">
        <v>96</v>
      </c>
      <c r="BP478" t="s">
        <v>25</v>
      </c>
      <c r="BQ478" t="s">
        <v>1175</v>
      </c>
      <c r="BR478" t="s">
        <v>27</v>
      </c>
      <c r="BS478" s="2">
        <v>19.851900000000001</v>
      </c>
      <c r="BT478" s="2">
        <v>17.899999999999999</v>
      </c>
      <c r="BU478" s="5">
        <f t="shared" si="14"/>
        <v>7.2727274889999999E-2</v>
      </c>
      <c r="BV478" s="5">
        <f t="shared" si="14"/>
        <v>-9.0909090040000001E-2</v>
      </c>
      <c r="BW478" s="5">
        <f t="shared" si="14"/>
        <v>-0.18636363979999998</v>
      </c>
      <c r="BX478" s="2">
        <v>25.2</v>
      </c>
      <c r="BY478" s="2">
        <v>73.520980829999999</v>
      </c>
      <c r="BZ478" s="2">
        <v>27.5</v>
      </c>
      <c r="CA478" s="2">
        <v>5.3144999999999998</v>
      </c>
    </row>
    <row r="479" spans="1:79" x14ac:dyDescent="0.15">
      <c r="A479" s="107">
        <v>142</v>
      </c>
      <c r="B479" s="108">
        <v>43159</v>
      </c>
      <c r="C479" s="109">
        <v>2018</v>
      </c>
      <c r="D479" s="110">
        <f>_xlfn.XLOOKUP(AP479,'Sentiment index'!$E$2:$E$169,'Sentiment index'!$A$2:$A$169)</f>
        <v>-0.3041568</v>
      </c>
      <c r="E479" s="111">
        <v>8.3212695928980303</v>
      </c>
      <c r="F479" s="112">
        <f>(AW479-BT479)/BT479</f>
        <v>4.1666665079999922E-2</v>
      </c>
      <c r="G479" s="113">
        <v>16</v>
      </c>
      <c r="H479" s="114">
        <v>24.0227</v>
      </c>
      <c r="I479" s="114">
        <f>IF(AH479="NOK",AG479, IF(AH479="EUR", _xlfn.XLOOKUP(C479,'Exchange rates'!$A$3:$A$16,'Exchange rates'!$B$3:$B$16)*AG479,IF(AH479="SEK", _xlfn.XLOOKUP(C479,'Exchange rates'!$A$3:$A$16,'Exchange rates'!$C$3:$C$16)*Dataset!AG479,_xlfn.XLOOKUP(Dataset!C479,'Exchange rates'!$A$3:$A$16,'Exchange rates'!$D$3:$D$16)*Dataset!AG479)))</f>
        <v>52.8404965</v>
      </c>
      <c r="J479" s="115">
        <f t="shared" si="15"/>
        <v>4.6366665079999925E-2</v>
      </c>
      <c r="K479" s="112">
        <f>IF(AU479="NORWAY",_xlfn.XLOOKUP(B479,'Oslo OBX Historical Data'!$A$2:$A$3477,'Oslo OBX Historical Data'!$G$2:$G$3477),IF(AU479="FINLAND",_xlfn.XLOOKUP(B479,'OMX Helsinki Historical Data'!$A$2:$A$3479,'OMX Helsinki Historical Data'!$G$2:$G$3479),IF(AU479="DENMARK",_xlfn.XLOOKUP(B479,'OMX Copenhagen All shares Histo'!$A$2:$A$3461,'OMX Copenhagen All shares Histo'!$G$2:$G$3461),_xlfn.XLOOKUP(Dataset!B479,'OMX Stockholm Historical Data'!$A$2:$A$3477,'OMX Stockholm Historical Data'!$G$2:$G$3477))))</f>
        <v>-4.7000000000000002E-3</v>
      </c>
      <c r="L479" s="116">
        <v>1</v>
      </c>
      <c r="M479" s="116">
        <f>IF($AI479=M$1,1,0)</f>
        <v>0</v>
      </c>
      <c r="N479" s="116">
        <f>IF($AI479=N$1,1,0)</f>
        <v>0</v>
      </c>
      <c r="O479" s="116">
        <f>IF($AI479=O$1,1,0)</f>
        <v>0</v>
      </c>
      <c r="P479" s="116">
        <f>IF($AI479=P$1,1,0)</f>
        <v>0</v>
      </c>
      <c r="Q479" s="116">
        <f>IF($AI479=Q$1,1,0)</f>
        <v>1</v>
      </c>
      <c r="R479" s="116">
        <f>IF($AI479=R$1,1,0)</f>
        <v>0</v>
      </c>
      <c r="S479" s="116">
        <f>IF($AI479=S$1,1,0)</f>
        <v>0</v>
      </c>
      <c r="T479" s="39">
        <f>IF($AI479=T$1,1,0)</f>
        <v>0</v>
      </c>
      <c r="AG479" s="2">
        <v>5.5</v>
      </c>
      <c r="AH479" t="str">
        <f>IF(AU479="NORWAY","NOK",IF(AU479="FINLAND","EUR",IF(AU479="SWEDEN","SEK","DKK")))</f>
        <v>EUR</v>
      </c>
      <c r="AI479" t="s">
        <v>32</v>
      </c>
      <c r="AN479" t="str">
        <f>IF(D479&gt;=0,"1","0")</f>
        <v>0</v>
      </c>
      <c r="AO479" s="5">
        <f>IF(AX479&lt;&gt;"",G479/H479,"")</f>
        <v>0.66603670694801165</v>
      </c>
      <c r="AP479">
        <f>A479-1</f>
        <v>141</v>
      </c>
      <c r="AS479">
        <f>_xlfn.XLOOKUP(C479,'Company age'!$A$2:$A$15,'Company age'!$B$2:$B$15)</f>
        <v>10</v>
      </c>
      <c r="AU479" t="s">
        <v>64</v>
      </c>
      <c r="AW479" s="3">
        <f>BT479*(1+BV479)</f>
        <v>5.7291666579399996</v>
      </c>
      <c r="AX479">
        <v>16</v>
      </c>
      <c r="BH479" s="4">
        <v>4.1666665079999996</v>
      </c>
      <c r="BI479" s="4">
        <v>4.1666665079999996</v>
      </c>
      <c r="BJ479" s="4">
        <v>9.7222223280000009</v>
      </c>
      <c r="BL479" t="s">
        <v>1648</v>
      </c>
      <c r="BM479" t="s">
        <v>1649</v>
      </c>
      <c r="BN479" t="s">
        <v>64</v>
      </c>
      <c r="BO479" t="s">
        <v>32</v>
      </c>
      <c r="BP479" t="s">
        <v>25</v>
      </c>
      <c r="BQ479" t="s">
        <v>1650</v>
      </c>
      <c r="BR479" t="s">
        <v>27</v>
      </c>
      <c r="BS479" s="2">
        <v>24.0227</v>
      </c>
      <c r="BT479" s="2">
        <v>5.5</v>
      </c>
      <c r="BU479" s="5">
        <f t="shared" si="14"/>
        <v>4.1666665079999998E-2</v>
      </c>
      <c r="BV479" s="5">
        <f t="shared" si="14"/>
        <v>4.1666665079999998E-2</v>
      </c>
      <c r="BW479" s="5">
        <f t="shared" si="14"/>
        <v>9.7222223280000006E-2</v>
      </c>
      <c r="BX479" s="2">
        <v>2.5</v>
      </c>
      <c r="BY479" s="2">
        <v>-54.763996120000002</v>
      </c>
      <c r="BZ479" s="2">
        <v>2.5299999999999998</v>
      </c>
      <c r="CA479" s="2">
        <v>5.0904999999999996</v>
      </c>
    </row>
    <row r="480" spans="1:79" x14ac:dyDescent="0.15">
      <c r="A480" s="107">
        <v>142</v>
      </c>
      <c r="B480" s="108">
        <v>43159</v>
      </c>
      <c r="C480" s="109">
        <v>2018</v>
      </c>
      <c r="D480" s="110">
        <f>_xlfn.XLOOKUP(AP480,'Sentiment index'!$E$2:$E$169,'Sentiment index'!$A$2:$A$169)</f>
        <v>-0.3041568</v>
      </c>
      <c r="E480" s="111">
        <v>13.400358346705627</v>
      </c>
      <c r="F480" s="112">
        <f>(AW480-BT480)/BT480</f>
        <v>0.12999999999999989</v>
      </c>
      <c r="G480" s="113">
        <v>6</v>
      </c>
      <c r="H480" s="114">
        <v>9.3636199999999992</v>
      </c>
      <c r="I480" s="114">
        <f>IF(AH480="NOK",AG480, IF(AH480="EUR", _xlfn.XLOOKUP(C480,'Exchange rates'!$A$3:$A$16,'Exchange rates'!$B$3:$B$16)*AG480,IF(AH480="SEK", _xlfn.XLOOKUP(C480,'Exchange rates'!$A$3:$A$16,'Exchange rates'!$C$3:$C$16)*Dataset!AG480,_xlfn.XLOOKUP(Dataset!C480,'Exchange rates'!$A$3:$A$16,'Exchange rates'!$D$3:$D$16)*Dataset!AG480)))</f>
        <v>5.6190899999999999</v>
      </c>
      <c r="J480" s="115">
        <f t="shared" si="15"/>
        <v>0.1293999999999999</v>
      </c>
      <c r="K480" s="112">
        <f>IF(AU480="NORWAY",_xlfn.XLOOKUP(B480,'Oslo OBX Historical Data'!$A$2:$A$3477,'Oslo OBX Historical Data'!$G$2:$G$3477),IF(AU480="FINLAND",_xlfn.XLOOKUP(B480,'OMX Helsinki Historical Data'!$A$2:$A$3479,'OMX Helsinki Historical Data'!$G$2:$G$3479),IF(AU480="DENMARK",_xlfn.XLOOKUP(B480,'OMX Copenhagen All shares Histo'!$A$2:$A$3461,'OMX Copenhagen All shares Histo'!$G$2:$G$3461),_xlfn.XLOOKUP(Dataset!B480,'OMX Stockholm Historical Data'!$A$2:$A$3477,'OMX Stockholm Historical Data'!$G$2:$G$3477))))</f>
        <v>5.9999999999999995E-4</v>
      </c>
      <c r="L480" s="116">
        <v>1</v>
      </c>
      <c r="M480" s="116">
        <f>IF($AI480=M$1,1,0)</f>
        <v>0</v>
      </c>
      <c r="N480" s="116">
        <f>IF($AI480=N$1,1,0)</f>
        <v>0</v>
      </c>
      <c r="O480" s="116">
        <f>IF($AI480=O$1,1,0)</f>
        <v>0</v>
      </c>
      <c r="P480" s="116">
        <f>IF($AI480=P$1,1,0)</f>
        <v>0</v>
      </c>
      <c r="Q480" s="116">
        <f>IF($AI480=Q$1,1,0)</f>
        <v>0</v>
      </c>
      <c r="R480" s="116">
        <f>IF($AI480=R$1,1,0)</f>
        <v>0</v>
      </c>
      <c r="S480" s="116">
        <f>IF($AI480=S$1,1,0)</f>
        <v>1</v>
      </c>
      <c r="T480" s="39">
        <f>IF($AI480=T$1,1,0)</f>
        <v>0</v>
      </c>
      <c r="AG480" s="2">
        <v>6</v>
      </c>
      <c r="AH480" t="str">
        <f>IF(AU480="NORWAY","NOK",IF(AU480="FINLAND","EUR",IF(AU480="SWEDEN","SEK","DKK")))</f>
        <v>SEK</v>
      </c>
      <c r="AI480" t="s">
        <v>81</v>
      </c>
      <c r="AN480" t="str">
        <f>IF(D480&gt;=0,"1","0")</f>
        <v>0</v>
      </c>
      <c r="AO480" s="5">
        <f>IF(AX480&lt;&gt;"",G480/H480,"")</f>
        <v>0.64077781883502327</v>
      </c>
      <c r="AP480">
        <f>A480-1</f>
        <v>141</v>
      </c>
      <c r="AS480">
        <f>_xlfn.XLOOKUP(C480,'Company age'!$A$2:$A$15,'Company age'!$B$2:$B$15)</f>
        <v>10</v>
      </c>
      <c r="AU480" t="s">
        <v>80</v>
      </c>
      <c r="AW480" s="3">
        <f>BT480*(1+BV480)</f>
        <v>6.7799999999999994</v>
      </c>
      <c r="AX480">
        <v>6</v>
      </c>
      <c r="BH480" s="4">
        <v>33.333332059999996</v>
      </c>
      <c r="BI480" s="4">
        <v>13</v>
      </c>
      <c r="BJ480" s="4">
        <v>1.6666666269999999</v>
      </c>
      <c r="BL480" t="s">
        <v>2000</v>
      </c>
      <c r="BM480" t="s">
        <v>2001</v>
      </c>
      <c r="BN480" t="s">
        <v>80</v>
      </c>
      <c r="BO480" t="s">
        <v>81</v>
      </c>
      <c r="BP480" t="s">
        <v>25</v>
      </c>
      <c r="BQ480" t="s">
        <v>1066</v>
      </c>
      <c r="BR480" t="s">
        <v>27</v>
      </c>
      <c r="BS480" s="2">
        <v>9.3636199999999992</v>
      </c>
      <c r="BT480" s="2">
        <v>6</v>
      </c>
      <c r="BU480" s="5">
        <f t="shared" si="14"/>
        <v>0.33333332059999998</v>
      </c>
      <c r="BV480" s="5">
        <f t="shared" si="14"/>
        <v>0.13</v>
      </c>
      <c r="BW480" s="5">
        <f t="shared" si="14"/>
        <v>1.6666666269999998E-2</v>
      </c>
      <c r="BX480" s="2">
        <v>0.52200000000000002</v>
      </c>
      <c r="BY480" s="2">
        <v>-90.148368840000003</v>
      </c>
      <c r="BZ480" s="2">
        <v>0.52</v>
      </c>
      <c r="CA480" s="2">
        <v>9.8843999999999994</v>
      </c>
    </row>
    <row r="481" spans="1:79" x14ac:dyDescent="0.15">
      <c r="A481" s="107">
        <v>142</v>
      </c>
      <c r="B481" s="108">
        <v>43159</v>
      </c>
      <c r="C481" s="109">
        <v>2018</v>
      </c>
      <c r="D481" s="110">
        <f>_xlfn.XLOOKUP(AP481,'Sentiment index'!$E$2:$E$169,'Sentiment index'!$A$2:$A$169)</f>
        <v>-0.3041568</v>
      </c>
      <c r="E481" s="111">
        <v>11.510704964965669</v>
      </c>
      <c r="F481" s="112">
        <f>(AW481-BT481)/BT481</f>
        <v>-0.11250000000000006</v>
      </c>
      <c r="G481" s="113">
        <v>16</v>
      </c>
      <c r="H481" s="114">
        <v>4.4673800000000004</v>
      </c>
      <c r="I481" s="114">
        <f>IF(AH481="NOK",AG481, IF(AH481="EUR", _xlfn.XLOOKUP(C481,'Exchange rates'!$A$3:$A$16,'Exchange rates'!$B$3:$B$16)*AG481,IF(AH481="SEK", _xlfn.XLOOKUP(C481,'Exchange rates'!$A$3:$A$16,'Exchange rates'!$C$3:$C$16)*Dataset!AG481,_xlfn.XLOOKUP(Dataset!C481,'Exchange rates'!$A$3:$A$16,'Exchange rates'!$D$3:$D$16)*Dataset!AG481)))</f>
        <v>52.8404965</v>
      </c>
      <c r="J481" s="115">
        <f t="shared" si="15"/>
        <v>-0.10780000000000006</v>
      </c>
      <c r="K481" s="112">
        <f>IF(AU481="NORWAY",_xlfn.XLOOKUP(B481,'Oslo OBX Historical Data'!$A$2:$A$3477,'Oslo OBX Historical Data'!$G$2:$G$3477),IF(AU481="FINLAND",_xlfn.XLOOKUP(B481,'OMX Helsinki Historical Data'!$A$2:$A$3479,'OMX Helsinki Historical Data'!$G$2:$G$3479),IF(AU481="DENMARK",_xlfn.XLOOKUP(B481,'OMX Copenhagen All shares Histo'!$A$2:$A$3461,'OMX Copenhagen All shares Histo'!$G$2:$G$3461),_xlfn.XLOOKUP(Dataset!B481,'OMX Stockholm Historical Data'!$A$2:$A$3477,'OMX Stockholm Historical Data'!$G$2:$G$3477))))</f>
        <v>-4.7000000000000002E-3</v>
      </c>
      <c r="L481" s="116">
        <v>1</v>
      </c>
      <c r="M481" s="116">
        <f>IF($AI481=M$1,1,0)</f>
        <v>0</v>
      </c>
      <c r="N481" s="116">
        <f>IF($AI481=N$1,1,0)</f>
        <v>0</v>
      </c>
      <c r="O481" s="116">
        <f>IF($AI481=O$1,1,0)</f>
        <v>0</v>
      </c>
      <c r="P481" s="116">
        <f>IF($AI481=P$1,1,0)</f>
        <v>0</v>
      </c>
      <c r="Q481" s="116">
        <f>IF($AI481=Q$1,1,0)</f>
        <v>1</v>
      </c>
      <c r="R481" s="116">
        <f>IF($AI481=R$1,1,0)</f>
        <v>0</v>
      </c>
      <c r="S481" s="116">
        <f>IF($AI481=S$1,1,0)</f>
        <v>0</v>
      </c>
      <c r="T481" s="39">
        <f>IF($AI481=T$1,1,0)</f>
        <v>0</v>
      </c>
      <c r="AG481" s="2">
        <v>5.5</v>
      </c>
      <c r="AH481" t="str">
        <f>IF(AU481="NORWAY","NOK",IF(AU481="FINLAND","EUR",IF(AU481="SWEDEN","SEK","DKK")))</f>
        <v>EUR</v>
      </c>
      <c r="AI481" t="s">
        <v>32</v>
      </c>
      <c r="AN481" t="str">
        <f>IF(D481&gt;=0,"1","0")</f>
        <v>0</v>
      </c>
      <c r="AO481" s="5">
        <f>IF(AX481&lt;&gt;"",G481/H481,"")</f>
        <v>3.5815175785359648</v>
      </c>
      <c r="AP481">
        <f>A481-1</f>
        <v>141</v>
      </c>
      <c r="AS481">
        <f>_xlfn.XLOOKUP(C481,'Company age'!$A$2:$A$15,'Company age'!$B$2:$B$15)</f>
        <v>10</v>
      </c>
      <c r="AU481" t="s">
        <v>64</v>
      </c>
      <c r="AW481" s="3">
        <f>BT481*(1+BV481)</f>
        <v>4.8812499999999996</v>
      </c>
      <c r="AX481">
        <v>16</v>
      </c>
      <c r="BH481" s="4">
        <v>10</v>
      </c>
      <c r="BI481" s="4">
        <v>-11.25</v>
      </c>
      <c r="BJ481" s="4">
        <v>32.5</v>
      </c>
      <c r="BL481" t="s">
        <v>2116</v>
      </c>
      <c r="BM481" t="s">
        <v>1649</v>
      </c>
      <c r="BN481" t="s">
        <v>64</v>
      </c>
      <c r="BO481" t="s">
        <v>32</v>
      </c>
      <c r="BP481" t="s">
        <v>25</v>
      </c>
      <c r="BQ481" t="s">
        <v>1650</v>
      </c>
      <c r="BR481" t="s">
        <v>27</v>
      </c>
      <c r="BS481" s="2">
        <v>4.4673800000000004</v>
      </c>
      <c r="BT481" s="2">
        <v>5.5</v>
      </c>
      <c r="BU481" s="5">
        <f t="shared" si="14"/>
        <v>0.1</v>
      </c>
      <c r="BV481" s="5">
        <f t="shared" si="14"/>
        <v>-0.1125</v>
      </c>
      <c r="BW481" s="5">
        <f t="shared" si="14"/>
        <v>0.32500000000000001</v>
      </c>
      <c r="BX481" s="2">
        <v>26.5</v>
      </c>
      <c r="BY481" s="2">
        <v>-54.6480484</v>
      </c>
      <c r="BZ481" s="2">
        <v>26.1</v>
      </c>
      <c r="CA481" s="2">
        <v>5.0904999999999996</v>
      </c>
    </row>
    <row r="482" spans="1:79" x14ac:dyDescent="0.15">
      <c r="A482" s="107">
        <v>143</v>
      </c>
      <c r="B482" s="108">
        <v>43168</v>
      </c>
      <c r="C482" s="109">
        <v>2018</v>
      </c>
      <c r="D482" s="110">
        <f>_xlfn.XLOOKUP(AP482,'Sentiment index'!$E$2:$E$169,'Sentiment index'!$A$2:$A$169)</f>
        <v>-0.28772300000000001</v>
      </c>
      <c r="E482" s="111">
        <v>7.0103507636020774</v>
      </c>
      <c r="F482" s="112">
        <f>(AW482-BT482)/BT482</f>
        <v>0.3152173996</v>
      </c>
      <c r="G482" s="113">
        <v>6</v>
      </c>
      <c r="H482" s="114">
        <v>3005.67</v>
      </c>
      <c r="I482" s="114">
        <f>IF(AH482="NOK",AG482, IF(AH482="EUR", _xlfn.XLOOKUP(C482,'Exchange rates'!$A$3:$A$16,'Exchange rates'!$B$3:$B$16)*AG482,IF(AH482="SEK", _xlfn.XLOOKUP(C482,'Exchange rates'!$A$3:$A$16,'Exchange rates'!$C$3:$C$16)*Dataset!AG482,_xlfn.XLOOKUP(Dataset!C482,'Exchange rates'!$A$3:$A$16,'Exchange rates'!$D$3:$D$16)*Dataset!AG482)))</f>
        <v>9.3651499999999999</v>
      </c>
      <c r="J482" s="115">
        <f t="shared" si="15"/>
        <v>0.30141739960000002</v>
      </c>
      <c r="K482" s="112">
        <f>IF(AU482="NORWAY",_xlfn.XLOOKUP(B482,'Oslo OBX Historical Data'!$A$2:$A$3477,'Oslo OBX Historical Data'!$G$2:$G$3477),IF(AU482="FINLAND",_xlfn.XLOOKUP(B482,'OMX Helsinki Historical Data'!$A$2:$A$3479,'OMX Helsinki Historical Data'!$G$2:$G$3479),IF(AU482="DENMARK",_xlfn.XLOOKUP(B482,'OMX Copenhagen All shares Histo'!$A$2:$A$3461,'OMX Copenhagen All shares Histo'!$G$2:$G$3461),_xlfn.XLOOKUP(Dataset!B482,'OMX Stockholm Historical Data'!$A$2:$A$3477,'OMX Stockholm Historical Data'!$G$2:$G$3477))))</f>
        <v>1.38E-2</v>
      </c>
      <c r="L482" s="116">
        <v>1</v>
      </c>
      <c r="M482" s="116">
        <f>IF($AI482=M$1,1,0)</f>
        <v>0</v>
      </c>
      <c r="N482" s="116">
        <f>IF($AI482=N$1,1,0)</f>
        <v>0</v>
      </c>
      <c r="O482" s="116">
        <f>IF($AI482=O$1,1,0)</f>
        <v>1</v>
      </c>
      <c r="P482" s="116">
        <f>IF($AI482=P$1,1,0)</f>
        <v>0</v>
      </c>
      <c r="Q482" s="116">
        <f>IF($AI482=Q$1,1,0)</f>
        <v>0</v>
      </c>
      <c r="R482" s="116">
        <f>IF($AI482=R$1,1,0)</f>
        <v>0</v>
      </c>
      <c r="S482" s="116">
        <f>IF($AI482=S$1,1,0)</f>
        <v>0</v>
      </c>
      <c r="T482" s="39">
        <f>IF($AI482=T$1,1,0)</f>
        <v>0</v>
      </c>
      <c r="AG482" s="2">
        <v>10</v>
      </c>
      <c r="AH482" t="str">
        <f>IF(AU482="NORWAY","NOK",IF(AU482="FINLAND","EUR",IF(AU482="SWEDEN","SEK","DKK")))</f>
        <v>SEK</v>
      </c>
      <c r="AI482" t="s">
        <v>45</v>
      </c>
      <c r="AN482" t="str">
        <f>IF(D482&gt;=0,"1","0")</f>
        <v>0</v>
      </c>
      <c r="AO482" s="5">
        <f>IF(AX482&lt;&gt;"",G482/H482,"")</f>
        <v>1.9962271307229335E-3</v>
      </c>
      <c r="AP482">
        <f>A482-1</f>
        <v>142</v>
      </c>
      <c r="AS482">
        <f>_xlfn.XLOOKUP(C482,'Company age'!$A$2:$A$15,'Company age'!$B$2:$B$15)</f>
        <v>10</v>
      </c>
      <c r="AU482" t="s">
        <v>80</v>
      </c>
      <c r="AW482" s="3">
        <f>BT482*(1+BV482)</f>
        <v>13.152173996</v>
      </c>
      <c r="AX482">
        <v>6</v>
      </c>
      <c r="BH482" s="4">
        <v>32.60869598</v>
      </c>
      <c r="BI482" s="4">
        <v>31.521739960000001</v>
      </c>
      <c r="BJ482" s="4">
        <v>22.82608604</v>
      </c>
      <c r="BL482" t="s">
        <v>245</v>
      </c>
      <c r="BM482" t="s">
        <v>246</v>
      </c>
      <c r="BN482" t="s">
        <v>80</v>
      </c>
      <c r="BO482" t="s">
        <v>45</v>
      </c>
      <c r="BP482" t="s">
        <v>25</v>
      </c>
      <c r="BQ482" t="s">
        <v>247</v>
      </c>
      <c r="BR482" t="s">
        <v>27</v>
      </c>
      <c r="BS482" s="2">
        <v>3005.67</v>
      </c>
      <c r="BT482" s="2">
        <v>10</v>
      </c>
      <c r="BU482" s="5">
        <f t="shared" si="14"/>
        <v>0.32608695980000002</v>
      </c>
      <c r="BV482" s="5">
        <f t="shared" si="14"/>
        <v>0.3152173996</v>
      </c>
      <c r="BW482" s="5">
        <f t="shared" si="14"/>
        <v>0.22826086039999999</v>
      </c>
      <c r="BX482" s="2">
        <v>257</v>
      </c>
      <c r="BY482" s="2">
        <v>171.27543639999999</v>
      </c>
      <c r="BZ482" s="2">
        <v>259.39999999999998</v>
      </c>
      <c r="CA482" s="2">
        <v>31.1</v>
      </c>
    </row>
    <row r="483" spans="1:79" x14ac:dyDescent="0.15">
      <c r="A483" s="107">
        <v>143</v>
      </c>
      <c r="B483" s="108">
        <v>43174</v>
      </c>
      <c r="C483" s="109">
        <v>2018</v>
      </c>
      <c r="D483" s="110">
        <f>_xlfn.XLOOKUP(AP483,'Sentiment index'!$E$2:$E$169,'Sentiment index'!$A$2:$A$169)</f>
        <v>-0.28772300000000001</v>
      </c>
      <c r="E483" s="111">
        <v>9.5550321569813903</v>
      </c>
      <c r="F483" s="112">
        <f>(AW483-BT483)/BT483</f>
        <v>-9.4736843110000038E-2</v>
      </c>
      <c r="G483" s="113">
        <v>101</v>
      </c>
      <c r="H483" s="114">
        <v>48.722700000000003</v>
      </c>
      <c r="I483" s="114">
        <f>IF(AH483="NOK",AG483, IF(AH483="EUR", _xlfn.XLOOKUP(C483,'Exchange rates'!$A$3:$A$16,'Exchange rates'!$B$3:$B$16)*AG483,IF(AH483="SEK", _xlfn.XLOOKUP(C483,'Exchange rates'!$A$3:$A$16,'Exchange rates'!$C$3:$C$16)*Dataset!AG483,_xlfn.XLOOKUP(Dataset!C483,'Exchange rates'!$A$3:$A$16,'Exchange rates'!$D$3:$D$16)*Dataset!AG483)))</f>
        <v>22.47636</v>
      </c>
      <c r="J483" s="115">
        <f t="shared" si="15"/>
        <v>-9.7136843110000037E-2</v>
      </c>
      <c r="K483" s="112">
        <f>IF(AU483="NORWAY",_xlfn.XLOOKUP(B483,'Oslo OBX Historical Data'!$A$2:$A$3477,'Oslo OBX Historical Data'!$G$2:$G$3477),IF(AU483="FINLAND",_xlfn.XLOOKUP(B483,'OMX Helsinki Historical Data'!$A$2:$A$3479,'OMX Helsinki Historical Data'!$G$2:$G$3479),IF(AU483="DENMARK",_xlfn.XLOOKUP(B483,'OMX Copenhagen All shares Histo'!$A$2:$A$3461,'OMX Copenhagen All shares Histo'!$G$2:$G$3461),_xlfn.XLOOKUP(Dataset!B483,'OMX Stockholm Historical Data'!$A$2:$A$3477,'OMX Stockholm Historical Data'!$G$2:$G$3477))))</f>
        <v>2.3999999999999998E-3</v>
      </c>
      <c r="L483" s="116">
        <v>1</v>
      </c>
      <c r="M483" s="116">
        <f>IF($AI483=M$1,1,0)</f>
        <v>0</v>
      </c>
      <c r="N483" s="116">
        <f>IF($AI483=N$1,1,0)</f>
        <v>0</v>
      </c>
      <c r="O483" s="116">
        <f>IF($AI483=O$1,1,0)</f>
        <v>0</v>
      </c>
      <c r="P483" s="116">
        <f>IF($AI483=P$1,1,0)</f>
        <v>0</v>
      </c>
      <c r="Q483" s="116">
        <f>IF($AI483=Q$1,1,0)</f>
        <v>0</v>
      </c>
      <c r="R483" s="116">
        <f>IF($AI483=R$1,1,0)</f>
        <v>1</v>
      </c>
      <c r="S483" s="116">
        <f>IF($AI483=S$1,1,0)</f>
        <v>0</v>
      </c>
      <c r="T483" s="39">
        <f>IF($AI483=T$1,1,0)</f>
        <v>0</v>
      </c>
      <c r="AG483" s="2">
        <v>24</v>
      </c>
      <c r="AH483" t="str">
        <f>IF(AU483="NORWAY","NOK",IF(AU483="FINLAND","EUR",IF(AU483="SWEDEN","SEK","DKK")))</f>
        <v>SEK</v>
      </c>
      <c r="AI483" t="s">
        <v>152</v>
      </c>
      <c r="AN483" t="str">
        <f>IF(D483&gt;=0,"1","0")</f>
        <v>0</v>
      </c>
      <c r="AO483" s="5">
        <f>IF(AX483&lt;&gt;"",G483/H483,"")</f>
        <v>2.0729557270019927</v>
      </c>
      <c r="AP483">
        <f>A483-1</f>
        <v>142</v>
      </c>
      <c r="AS483">
        <f>_xlfn.XLOOKUP(C483,'Company age'!$A$2:$A$15,'Company age'!$B$2:$B$15)</f>
        <v>10</v>
      </c>
      <c r="AU483" t="s">
        <v>80</v>
      </c>
      <c r="AW483" s="3">
        <f>BT483*(1+BV483)</f>
        <v>21.726315765359999</v>
      </c>
      <c r="AX483">
        <v>101</v>
      </c>
      <c r="BH483" s="4">
        <v>-3.684210539</v>
      </c>
      <c r="BI483" s="4">
        <v>-9.4736843109999995</v>
      </c>
      <c r="BJ483" s="4">
        <v>6.3157896999999998</v>
      </c>
      <c r="BL483" t="s">
        <v>1483</v>
      </c>
      <c r="BM483" t="s">
        <v>1484</v>
      </c>
      <c r="BN483" t="s">
        <v>80</v>
      </c>
      <c r="BO483" t="s">
        <v>152</v>
      </c>
      <c r="BP483" t="s">
        <v>25</v>
      </c>
      <c r="BQ483" t="s">
        <v>1175</v>
      </c>
      <c r="BR483" t="s">
        <v>27</v>
      </c>
      <c r="BS483" s="2">
        <v>48.722700000000003</v>
      </c>
      <c r="BT483" s="2">
        <v>24</v>
      </c>
      <c r="BU483" s="5">
        <f t="shared" si="14"/>
        <v>-3.6842105389999998E-2</v>
      </c>
      <c r="BV483" s="5">
        <f t="shared" si="14"/>
        <v>-9.4736843109999996E-2</v>
      </c>
      <c r="BW483" s="5">
        <f t="shared" si="14"/>
        <v>6.3157897000000005E-2</v>
      </c>
      <c r="BX483" s="2">
        <v>6</v>
      </c>
      <c r="BY483" s="2">
        <v>-54.779449460000002</v>
      </c>
      <c r="BZ483" s="2">
        <v>6.62</v>
      </c>
      <c r="CA483" s="2">
        <v>7.0833000000000004</v>
      </c>
    </row>
    <row r="484" spans="1:79" x14ac:dyDescent="0.15">
      <c r="A484" s="107">
        <v>143</v>
      </c>
      <c r="B484" s="108">
        <v>43180</v>
      </c>
      <c r="C484" s="109">
        <v>2018</v>
      </c>
      <c r="D484" s="110">
        <f>_xlfn.XLOOKUP(AP484,'Sentiment index'!$E$2:$E$169,'Sentiment index'!$A$2:$A$169)</f>
        <v>-0.28772300000000001</v>
      </c>
      <c r="E484" s="111">
        <v>9.4630056827922502</v>
      </c>
      <c r="F484" s="112">
        <f>(AW484-BT484)/BT484</f>
        <v>-8.9705884459999278E-3</v>
      </c>
      <c r="G484" s="113">
        <v>1438.3539659295657</v>
      </c>
      <c r="H484" s="114">
        <v>1214.77</v>
      </c>
      <c r="I484" s="114">
        <f>IF(AH484="NOK",AG484, IF(AH484="EUR", _xlfn.XLOOKUP(C484,'Exchange rates'!$A$3:$A$16,'Exchange rates'!$B$3:$B$16)*AG484,IF(AH484="SEK", _xlfn.XLOOKUP(C484,'Exchange rates'!$A$3:$A$16,'Exchange rates'!$C$3:$C$16)*Dataset!AG484,_xlfn.XLOOKUP(Dataset!C484,'Exchange rates'!$A$3:$A$16,'Exchange rates'!$D$3:$D$16)*Dataset!AG484)))</f>
        <v>31</v>
      </c>
      <c r="J484" s="115">
        <f t="shared" si="15"/>
        <v>-1.4670588445999928E-2</v>
      </c>
      <c r="K484" s="112">
        <f>IF(AU484="NORWAY",_xlfn.XLOOKUP(B484,'Oslo OBX Historical Data'!$A$2:$A$3477,'Oslo OBX Historical Data'!$G$2:$G$3477),IF(AU484="FINLAND",_xlfn.XLOOKUP(B484,'OMX Helsinki Historical Data'!$A$2:$A$3479,'OMX Helsinki Historical Data'!$G$2:$G$3479),IF(AU484="DENMARK",_xlfn.XLOOKUP(B484,'OMX Copenhagen All shares Histo'!$A$2:$A$3461,'OMX Copenhagen All shares Histo'!$G$2:$G$3461),_xlfn.XLOOKUP(Dataset!B484,'OMX Stockholm Historical Data'!$A$2:$A$3477,'OMX Stockholm Historical Data'!$G$2:$G$3477))))</f>
        <v>5.7000000000000002E-3</v>
      </c>
      <c r="L484" s="116">
        <v>1</v>
      </c>
      <c r="M484" s="116">
        <f>IF($AI484=M$1,1,0)</f>
        <v>0</v>
      </c>
      <c r="N484" s="116">
        <f>IF($AI484=N$1,1,0)</f>
        <v>0</v>
      </c>
      <c r="O484" s="116">
        <f>IF($AI484=O$1,1,0)</f>
        <v>0</v>
      </c>
      <c r="P484" s="116">
        <f>IF($AI484=P$1,1,0)</f>
        <v>0</v>
      </c>
      <c r="Q484" s="116">
        <f>IF($AI484=Q$1,1,0)</f>
        <v>0</v>
      </c>
      <c r="R484" s="116">
        <f>IF($AI484=R$1,1,0)</f>
        <v>0</v>
      </c>
      <c r="S484" s="116">
        <f>IF($AI484=S$1,1,0)</f>
        <v>0</v>
      </c>
      <c r="T484" s="39">
        <f>IF($AI484=T$1,1,0)</f>
        <v>0</v>
      </c>
      <c r="AG484" s="2">
        <v>31</v>
      </c>
      <c r="AH484" t="str">
        <f>IF(AU484="NORWAY","NOK",IF(AU484="FINLAND","EUR",IF(AU484="SWEDEN","SEK","DKK")))</f>
        <v>NOK</v>
      </c>
      <c r="AI484" t="s">
        <v>24</v>
      </c>
      <c r="AN484" t="str">
        <f>IF(D484&gt;=0,"1","0")</f>
        <v>0</v>
      </c>
      <c r="AO484" s="5" t="str">
        <f>IF(AX484&lt;&gt;"",G484/H484,"")</f>
        <v/>
      </c>
      <c r="AP484">
        <f>A484-1</f>
        <v>142</v>
      </c>
      <c r="AS484">
        <f>_xlfn.XLOOKUP(C484,'Company age'!$A$2:$A$15,'Company age'!$B$2:$B$15)</f>
        <v>10</v>
      </c>
      <c r="AU484" t="s">
        <v>44</v>
      </c>
      <c r="AW484" s="3">
        <f>BT484*(1+BV484)</f>
        <v>30.721911758174002</v>
      </c>
      <c r="BH484" s="4">
        <v>0.27941176299999998</v>
      </c>
      <c r="BI484" s="4">
        <v>-0.89705884459999996</v>
      </c>
      <c r="BJ484" s="4">
        <v>-1.470588207</v>
      </c>
      <c r="BL484" t="s">
        <v>464</v>
      </c>
      <c r="BM484" t="s">
        <v>465</v>
      </c>
      <c r="BN484" t="s">
        <v>44</v>
      </c>
      <c r="BO484" t="s">
        <v>24</v>
      </c>
      <c r="BP484" t="s">
        <v>25</v>
      </c>
      <c r="BQ484" t="s">
        <v>444</v>
      </c>
      <c r="BR484" t="s">
        <v>27</v>
      </c>
      <c r="BS484" s="2">
        <v>1214.77</v>
      </c>
      <c r="BT484" s="2">
        <v>31</v>
      </c>
      <c r="BU484" s="5">
        <f t="shared" si="14"/>
        <v>2.7941176299999997E-3</v>
      </c>
      <c r="BV484" s="5">
        <f t="shared" si="14"/>
        <v>-8.9705884459999989E-3</v>
      </c>
      <c r="BW484" s="5">
        <f t="shared" si="14"/>
        <v>-1.4705882070000001E-2</v>
      </c>
      <c r="BX484" s="2">
        <v>41.98</v>
      </c>
      <c r="BY484" s="2">
        <v>48.903224950000002</v>
      </c>
      <c r="BZ484" s="2">
        <v>42.1</v>
      </c>
      <c r="CA484" s="2">
        <v>104.496</v>
      </c>
    </row>
    <row r="485" spans="1:79" x14ac:dyDescent="0.15">
      <c r="A485" s="107">
        <v>143</v>
      </c>
      <c r="B485" s="108">
        <v>43181</v>
      </c>
      <c r="C485" s="109">
        <v>2018</v>
      </c>
      <c r="D485" s="110">
        <f>_xlfn.XLOOKUP(AP485,'Sentiment index'!$E$2:$E$169,'Sentiment index'!$A$2:$A$169)</f>
        <v>-0.28772300000000001</v>
      </c>
      <c r="E485" s="111">
        <v>12.348072468102554</v>
      </c>
      <c r="F485" s="112">
        <f>(AW485-BT485)/BT485</f>
        <v>5.8441557879999981E-2</v>
      </c>
      <c r="G485" s="113">
        <v>1355.5959375997411</v>
      </c>
      <c r="H485" s="114">
        <v>7046.17</v>
      </c>
      <c r="I485" s="114">
        <f>IF(AH485="NOK",AG485, IF(AH485="EUR", _xlfn.XLOOKUP(C485,'Exchange rates'!$A$3:$A$16,'Exchange rates'!$B$3:$B$16)*AG485,IF(AH485="SEK", _xlfn.XLOOKUP(C485,'Exchange rates'!$A$3:$A$16,'Exchange rates'!$C$3:$C$16)*Dataset!AG485,_xlfn.XLOOKUP(Dataset!C485,'Exchange rates'!$A$3:$A$16,'Exchange rates'!$D$3:$D$16)*Dataset!AG485)))</f>
        <v>29</v>
      </c>
      <c r="J485" s="115">
        <f t="shared" si="15"/>
        <v>5.3641557879999982E-2</v>
      </c>
      <c r="K485" s="112">
        <f>IF(AU485="NORWAY",_xlfn.XLOOKUP(B485,'Oslo OBX Historical Data'!$A$2:$A$3477,'Oslo OBX Historical Data'!$G$2:$G$3477),IF(AU485="FINLAND",_xlfn.XLOOKUP(B485,'OMX Helsinki Historical Data'!$A$2:$A$3479,'OMX Helsinki Historical Data'!$G$2:$G$3479),IF(AU485="DENMARK",_xlfn.XLOOKUP(B485,'OMX Copenhagen All shares Histo'!$A$2:$A$3461,'OMX Copenhagen All shares Histo'!$G$2:$G$3461),_xlfn.XLOOKUP(Dataset!B485,'OMX Stockholm Historical Data'!$A$2:$A$3477,'OMX Stockholm Historical Data'!$G$2:$G$3477))))</f>
        <v>4.7999999999999996E-3</v>
      </c>
      <c r="L485" s="116">
        <v>1</v>
      </c>
      <c r="M485" s="116">
        <f>IF($AI485=M$1,1,0)</f>
        <v>0</v>
      </c>
      <c r="N485" s="116">
        <f>IF($AI485=N$1,1,0)</f>
        <v>1</v>
      </c>
      <c r="O485" s="116">
        <f>IF($AI485=O$1,1,0)</f>
        <v>0</v>
      </c>
      <c r="P485" s="116">
        <f>IF($AI485=P$1,1,0)</f>
        <v>0</v>
      </c>
      <c r="Q485" s="116">
        <f>IF($AI485=Q$1,1,0)</f>
        <v>0</v>
      </c>
      <c r="R485" s="116">
        <f>IF($AI485=R$1,1,0)</f>
        <v>0</v>
      </c>
      <c r="S485" s="116">
        <f>IF($AI485=S$1,1,0)</f>
        <v>0</v>
      </c>
      <c r="T485" s="39">
        <f>IF($AI485=T$1,1,0)</f>
        <v>0</v>
      </c>
      <c r="AG485" s="2">
        <v>29</v>
      </c>
      <c r="AH485" t="str">
        <f>IF(AU485="NORWAY","NOK",IF(AU485="FINLAND","EUR",IF(AU485="SWEDEN","SEK","DKK")))</f>
        <v>NOK</v>
      </c>
      <c r="AI485" t="s">
        <v>96</v>
      </c>
      <c r="AN485" t="str">
        <f>IF(D485&gt;=0,"1","0")</f>
        <v>0</v>
      </c>
      <c r="AO485" s="5" t="str">
        <f>IF(AX485&lt;&gt;"",G485/H485,"")</f>
        <v/>
      </c>
      <c r="AP485">
        <f>A485-1</f>
        <v>142</v>
      </c>
      <c r="AS485">
        <f>_xlfn.XLOOKUP(C485,'Company age'!$A$2:$A$15,'Company age'!$B$2:$B$15)</f>
        <v>10</v>
      </c>
      <c r="AU485" t="s">
        <v>44</v>
      </c>
      <c r="AW485" s="3">
        <f>BT485*(1+BV485)</f>
        <v>30.694805178519999</v>
      </c>
      <c r="BH485" s="4">
        <v>8.4415588380000006</v>
      </c>
      <c r="BI485" s="4">
        <v>5.8441557880000001</v>
      </c>
      <c r="BJ485" s="4">
        <v>12.337662699999999</v>
      </c>
      <c r="BL485" t="s">
        <v>94</v>
      </c>
      <c r="BM485" t="s">
        <v>95</v>
      </c>
      <c r="BN485" t="s">
        <v>44</v>
      </c>
      <c r="BO485" t="s">
        <v>96</v>
      </c>
      <c r="BP485" t="s">
        <v>25</v>
      </c>
      <c r="BQ485" t="s">
        <v>97</v>
      </c>
      <c r="BR485" t="s">
        <v>27</v>
      </c>
      <c r="BS485" s="2">
        <v>7046.17</v>
      </c>
      <c r="BT485" s="2">
        <v>29</v>
      </c>
      <c r="BU485" s="5">
        <f t="shared" si="14"/>
        <v>8.4415588380000003E-2</v>
      </c>
      <c r="BV485" s="5">
        <f t="shared" si="14"/>
        <v>5.8441557880000002E-2</v>
      </c>
      <c r="BW485" s="5">
        <f t="shared" si="14"/>
        <v>0.12337662699999999</v>
      </c>
      <c r="BX485" s="2">
        <v>33.08</v>
      </c>
      <c r="BY485" s="2">
        <v>4.5517239570000001</v>
      </c>
      <c r="BZ485" s="2">
        <v>33.18</v>
      </c>
      <c r="CA485" s="2">
        <v>581.30999999999995</v>
      </c>
    </row>
    <row r="486" spans="1:79" x14ac:dyDescent="0.15">
      <c r="A486" s="107">
        <v>143</v>
      </c>
      <c r="B486" s="108">
        <v>43181</v>
      </c>
      <c r="C486" s="109">
        <v>2018</v>
      </c>
      <c r="D486" s="110">
        <f>_xlfn.XLOOKUP(AP486,'Sentiment index'!$E$2:$E$169,'Sentiment index'!$A$2:$A$169)</f>
        <v>-0.28772300000000001</v>
      </c>
      <c r="E486" s="111">
        <v>7.6578209332279661</v>
      </c>
      <c r="F486" s="112">
        <f>(AW486-BT486)/BT486</f>
        <v>-3.4285714630000005E-2</v>
      </c>
      <c r="G486" s="113">
        <v>824</v>
      </c>
      <c r="H486" s="114">
        <v>495.27699999999999</v>
      </c>
      <c r="I486" s="114">
        <f>IF(AH486="NOK",AG486, IF(AH486="EUR", _xlfn.XLOOKUP(C486,'Exchange rates'!$A$3:$A$16,'Exchange rates'!$B$3:$B$16)*AG486,IF(AH486="SEK", _xlfn.XLOOKUP(C486,'Exchange rates'!$A$3:$A$16,'Exchange rates'!$C$3:$C$16)*Dataset!AG486,_xlfn.XLOOKUP(Dataset!C486,'Exchange rates'!$A$3:$A$16,'Exchange rates'!$D$3:$D$16)*Dataset!AG486)))</f>
        <v>48.036814999999997</v>
      </c>
      <c r="J486" s="115">
        <f t="shared" si="15"/>
        <v>-3.5285714630000006E-2</v>
      </c>
      <c r="K486" s="112">
        <f>IF(AU486="NORWAY",_xlfn.XLOOKUP(B486,'Oslo OBX Historical Data'!$A$2:$A$3477,'Oslo OBX Historical Data'!$G$2:$G$3477),IF(AU486="FINLAND",_xlfn.XLOOKUP(B486,'OMX Helsinki Historical Data'!$A$2:$A$3479,'OMX Helsinki Historical Data'!$G$2:$G$3479),IF(AU486="DENMARK",_xlfn.XLOOKUP(B486,'OMX Copenhagen All shares Histo'!$A$2:$A$3461,'OMX Copenhagen All shares Histo'!$G$2:$G$3461),_xlfn.XLOOKUP(Dataset!B486,'OMX Stockholm Historical Data'!$A$2:$A$3477,'OMX Stockholm Historical Data'!$G$2:$G$3477))))</f>
        <v>1E-3</v>
      </c>
      <c r="L486" s="116">
        <v>1</v>
      </c>
      <c r="M486" s="116">
        <f>IF($AI486=M$1,1,0)</f>
        <v>0</v>
      </c>
      <c r="N486" s="116">
        <f>IF($AI486=N$1,1,0)</f>
        <v>0</v>
      </c>
      <c r="O486" s="116">
        <f>IF($AI486=O$1,1,0)</f>
        <v>0</v>
      </c>
      <c r="P486" s="116">
        <f>IF($AI486=P$1,1,0)</f>
        <v>1</v>
      </c>
      <c r="Q486" s="116">
        <f>IF($AI486=Q$1,1,0)</f>
        <v>0</v>
      </c>
      <c r="R486" s="116">
        <f>IF($AI486=R$1,1,0)</f>
        <v>0</v>
      </c>
      <c r="S486" s="116">
        <f>IF($AI486=S$1,1,0)</f>
        <v>0</v>
      </c>
      <c r="T486" s="39">
        <f>IF($AI486=T$1,1,0)</f>
        <v>0</v>
      </c>
      <c r="AG486" s="2">
        <v>5</v>
      </c>
      <c r="AH486" t="str">
        <f>IF(AU486="NORWAY","NOK",IF(AU486="FINLAND","EUR",IF(AU486="SWEDEN","SEK","DKK")))</f>
        <v>EUR</v>
      </c>
      <c r="AI486" t="s">
        <v>38</v>
      </c>
      <c r="AN486" t="str">
        <f>IF(D486&gt;=0,"1","0")</f>
        <v>0</v>
      </c>
      <c r="AO486" s="5">
        <f>IF(AX486&lt;&gt;"",G486/H486,"")</f>
        <v>1.6637154561992582</v>
      </c>
      <c r="AP486">
        <f>A486-1</f>
        <v>142</v>
      </c>
      <c r="AS486">
        <f>_xlfn.XLOOKUP(C486,'Company age'!$A$2:$A$15,'Company age'!$B$2:$B$15)</f>
        <v>10</v>
      </c>
      <c r="AU486" t="s">
        <v>64</v>
      </c>
      <c r="AW486" s="3">
        <f>BT486*(1+BV486)</f>
        <v>4.82857142685</v>
      </c>
      <c r="AX486">
        <v>824</v>
      </c>
      <c r="BH486" s="4">
        <v>1.4285714629999999</v>
      </c>
      <c r="BI486" s="4">
        <v>-3.4285714629999999</v>
      </c>
      <c r="BJ486" s="4">
        <v>-7.1428570750000002</v>
      </c>
      <c r="BL486" t="s">
        <v>827</v>
      </c>
      <c r="BM486" t="s">
        <v>828</v>
      </c>
      <c r="BN486" t="s">
        <v>64</v>
      </c>
      <c r="BO486" t="s">
        <v>38</v>
      </c>
      <c r="BP486" t="s">
        <v>25</v>
      </c>
      <c r="BQ486" t="s">
        <v>829</v>
      </c>
      <c r="BR486" t="s">
        <v>27</v>
      </c>
      <c r="BS486" s="2">
        <v>495.27699999999999</v>
      </c>
      <c r="BT486" s="2">
        <v>5</v>
      </c>
      <c r="BU486" s="5">
        <f t="shared" si="14"/>
        <v>1.428571463E-2</v>
      </c>
      <c r="BV486" s="5">
        <f t="shared" si="14"/>
        <v>-3.4285714629999998E-2</v>
      </c>
      <c r="BW486" s="5">
        <f t="shared" si="14"/>
        <v>-7.1428570750000003E-2</v>
      </c>
      <c r="BX486" s="2">
        <v>51</v>
      </c>
      <c r="BY486" s="2">
        <v>1024</v>
      </c>
      <c r="BZ486" s="2">
        <v>51.4</v>
      </c>
      <c r="CA486" s="2">
        <v>18.694199999999999</v>
      </c>
    </row>
    <row r="487" spans="1:79" x14ac:dyDescent="0.15">
      <c r="A487" s="107">
        <v>143</v>
      </c>
      <c r="B487" s="108">
        <v>43181</v>
      </c>
      <c r="C487" s="109">
        <v>2018</v>
      </c>
      <c r="D487" s="110">
        <f>_xlfn.XLOOKUP(AP487,'Sentiment index'!$E$2:$E$169,'Sentiment index'!$A$2:$A$169)</f>
        <v>-0.28772300000000001</v>
      </c>
      <c r="E487" s="111">
        <v>7.1499953263669873</v>
      </c>
      <c r="F487" s="112">
        <f>(AW487-BT487)/BT487</f>
        <v>0.78205131529999994</v>
      </c>
      <c r="G487" s="113">
        <v>53</v>
      </c>
      <c r="H487" s="114">
        <v>47.7851</v>
      </c>
      <c r="I487" s="114">
        <f>IF(AH487="NOK",AG487, IF(AH487="EUR", _xlfn.XLOOKUP(C487,'Exchange rates'!$A$3:$A$16,'Exchange rates'!$B$3:$B$16)*AG487,IF(AH487="SEK", _xlfn.XLOOKUP(C487,'Exchange rates'!$A$3:$A$16,'Exchange rates'!$C$3:$C$16)*Dataset!AG487,_xlfn.XLOOKUP(Dataset!C487,'Exchange rates'!$A$3:$A$16,'Exchange rates'!$D$3:$D$16)*Dataset!AG487)))</f>
        <v>48.970752000000005</v>
      </c>
      <c r="J487" s="115">
        <f t="shared" si="15"/>
        <v>0.78095131529999995</v>
      </c>
      <c r="K487" s="112">
        <f>IF(AU487="NORWAY",_xlfn.XLOOKUP(B487,'Oslo OBX Historical Data'!$A$2:$A$3477,'Oslo OBX Historical Data'!$G$2:$G$3477),IF(AU487="FINLAND",_xlfn.XLOOKUP(B487,'OMX Helsinki Historical Data'!$A$2:$A$3479,'OMX Helsinki Historical Data'!$G$2:$G$3479),IF(AU487="DENMARK",_xlfn.XLOOKUP(B487,'OMX Copenhagen All shares Histo'!$A$2:$A$3461,'OMX Copenhagen All shares Histo'!$G$2:$G$3461),_xlfn.XLOOKUP(Dataset!B487,'OMX Stockholm Historical Data'!$A$2:$A$3477,'OMX Stockholm Historical Data'!$G$2:$G$3477))))</f>
        <v>1.1000000000000001E-3</v>
      </c>
      <c r="L487" s="116">
        <v>1</v>
      </c>
      <c r="M487" s="116">
        <f>IF($AI487=M$1,1,0)</f>
        <v>0</v>
      </c>
      <c r="N487" s="116">
        <f>IF($AI487=N$1,1,0)</f>
        <v>0</v>
      </c>
      <c r="O487" s="116">
        <f>IF($AI487=O$1,1,0)</f>
        <v>0</v>
      </c>
      <c r="P487" s="116">
        <f>IF($AI487=P$1,1,0)</f>
        <v>0</v>
      </c>
      <c r="Q487" s="116">
        <f>IF($AI487=Q$1,1,0)</f>
        <v>0</v>
      </c>
      <c r="R487" s="116">
        <f>IF($AI487=R$1,1,0)</f>
        <v>1</v>
      </c>
      <c r="S487" s="116">
        <f>IF($AI487=S$1,1,0)</f>
        <v>0</v>
      </c>
      <c r="T487" s="39">
        <f>IF($AI487=T$1,1,0)</f>
        <v>0</v>
      </c>
      <c r="AG487" s="2">
        <v>38</v>
      </c>
      <c r="AH487" t="str">
        <f>IF(AU487="NORWAY","NOK",IF(AU487="FINLAND","EUR",IF(AU487="SWEDEN","SEK","DKK")))</f>
        <v>DKK</v>
      </c>
      <c r="AI487" t="s">
        <v>152</v>
      </c>
      <c r="AN487" t="str">
        <f>IF(D487&gt;=0,"1","0")</f>
        <v>0</v>
      </c>
      <c r="AO487" s="5">
        <f>IF(AX487&lt;&gt;"",G487/H487,"")</f>
        <v>1.1091323446011414</v>
      </c>
      <c r="AP487">
        <f>A487-1</f>
        <v>142</v>
      </c>
      <c r="AS487">
        <f>_xlfn.XLOOKUP(C487,'Company age'!$A$2:$A$15,'Company age'!$B$2:$B$15)</f>
        <v>10</v>
      </c>
      <c r="AU487" t="s">
        <v>23</v>
      </c>
      <c r="AW487" s="3">
        <f>BT487*(1+BV487)</f>
        <v>67.717949981399997</v>
      </c>
      <c r="AX487">
        <v>53</v>
      </c>
      <c r="BH487" s="4">
        <v>82.051284789999997</v>
      </c>
      <c r="BI487" s="4">
        <v>78.205131530000003</v>
      </c>
      <c r="BJ487" s="4">
        <v>42.307693479999998</v>
      </c>
      <c r="BL487" t="s">
        <v>1494</v>
      </c>
      <c r="BM487" t="s">
        <v>1495</v>
      </c>
      <c r="BN487" t="s">
        <v>23</v>
      </c>
      <c r="BO487" t="s">
        <v>152</v>
      </c>
      <c r="BP487" t="s">
        <v>25</v>
      </c>
      <c r="BQ487" t="s">
        <v>1066</v>
      </c>
      <c r="BR487" t="s">
        <v>27</v>
      </c>
      <c r="BS487" s="2">
        <v>47.7851</v>
      </c>
      <c r="BT487" s="2">
        <v>38</v>
      </c>
      <c r="BU487" s="5">
        <f t="shared" si="14"/>
        <v>0.82051284790000001</v>
      </c>
      <c r="BV487" s="5">
        <f t="shared" si="14"/>
        <v>0.78205131530000005</v>
      </c>
      <c r="BW487" s="5">
        <f t="shared" si="14"/>
        <v>0.42307693479999997</v>
      </c>
      <c r="BX487" s="2">
        <v>26</v>
      </c>
      <c r="BY487" s="2">
        <v>-32.849811549999998</v>
      </c>
      <c r="BZ487" s="2">
        <v>26.8</v>
      </c>
      <c r="CA487" s="2">
        <v>8.2868999999999993</v>
      </c>
    </row>
    <row r="488" spans="1:79" x14ac:dyDescent="0.15">
      <c r="A488" s="107">
        <v>143</v>
      </c>
      <c r="B488" s="108">
        <v>43182</v>
      </c>
      <c r="C488" s="109">
        <v>2018</v>
      </c>
      <c r="D488" s="110">
        <f>_xlfn.XLOOKUP(AP488,'Sentiment index'!$E$2:$E$169,'Sentiment index'!$A$2:$A$169)</f>
        <v>-0.28772300000000001</v>
      </c>
      <c r="E488" s="111">
        <v>8.2009397012348142</v>
      </c>
      <c r="F488" s="112">
        <f>(AW488-BT488)/BT488</f>
        <v>-5.6818180079999912E-2</v>
      </c>
      <c r="G488" s="113">
        <v>1100</v>
      </c>
      <c r="H488" s="114">
        <v>1654.44</v>
      </c>
      <c r="I488" s="114">
        <f>IF(AH488="NOK",AG488, IF(AH488="EUR", _xlfn.XLOOKUP(C488,'Exchange rates'!$A$3:$A$16,'Exchange rates'!$B$3:$B$16)*AG488,IF(AH488="SEK", _xlfn.XLOOKUP(C488,'Exchange rates'!$A$3:$A$16,'Exchange rates'!$C$3:$C$16)*Dataset!AG488,_xlfn.XLOOKUP(Dataset!C488,'Exchange rates'!$A$3:$A$16,'Exchange rates'!$D$3:$D$16)*Dataset!AG488)))</f>
        <v>72.055222499999999</v>
      </c>
      <c r="J488" s="115">
        <f t="shared" si="15"/>
        <v>-4.171818007999991E-2</v>
      </c>
      <c r="K488" s="112">
        <f>IF(AU488="NORWAY",_xlfn.XLOOKUP(B488,'Oslo OBX Historical Data'!$A$2:$A$3477,'Oslo OBX Historical Data'!$G$2:$G$3477),IF(AU488="FINLAND",_xlfn.XLOOKUP(B488,'OMX Helsinki Historical Data'!$A$2:$A$3479,'OMX Helsinki Historical Data'!$G$2:$G$3479),IF(AU488="DENMARK",_xlfn.XLOOKUP(B488,'OMX Copenhagen All shares Histo'!$A$2:$A$3461,'OMX Copenhagen All shares Histo'!$G$2:$G$3461),_xlfn.XLOOKUP(Dataset!B488,'OMX Stockholm Historical Data'!$A$2:$A$3477,'OMX Stockholm Historical Data'!$G$2:$G$3477))))</f>
        <v>-1.5100000000000001E-2</v>
      </c>
      <c r="L488" s="116">
        <v>1</v>
      </c>
      <c r="M488" s="116">
        <f>IF($AI488=M$1,1,0)</f>
        <v>0</v>
      </c>
      <c r="N488" s="116">
        <f>IF($AI488=N$1,1,0)</f>
        <v>0</v>
      </c>
      <c r="O488" s="116">
        <f>IF($AI488=O$1,1,0)</f>
        <v>0</v>
      </c>
      <c r="P488" s="116">
        <f>IF($AI488=P$1,1,0)</f>
        <v>0</v>
      </c>
      <c r="Q488" s="116">
        <f>IF($AI488=Q$1,1,0)</f>
        <v>1</v>
      </c>
      <c r="R488" s="116">
        <f>IF($AI488=R$1,1,0)</f>
        <v>0</v>
      </c>
      <c r="S488" s="116">
        <f>IF($AI488=S$1,1,0)</f>
        <v>0</v>
      </c>
      <c r="T488" s="39">
        <f>IF($AI488=T$1,1,0)</f>
        <v>0</v>
      </c>
      <c r="AG488" s="2">
        <v>7.5</v>
      </c>
      <c r="AH488" t="str">
        <f>IF(AU488="NORWAY","NOK",IF(AU488="FINLAND","EUR",IF(AU488="SWEDEN","SEK","DKK")))</f>
        <v>EUR</v>
      </c>
      <c r="AI488" t="s">
        <v>32</v>
      </c>
      <c r="AN488" t="str">
        <f>IF(D488&gt;=0,"1","0")</f>
        <v>0</v>
      </c>
      <c r="AO488" s="5">
        <f>IF(AX488&lt;&gt;"",G488/H488,"")</f>
        <v>0.66487754164551149</v>
      </c>
      <c r="AP488">
        <f>A488-1</f>
        <v>142</v>
      </c>
      <c r="AS488">
        <f>_xlfn.XLOOKUP(C488,'Company age'!$A$2:$A$15,'Company age'!$B$2:$B$15)</f>
        <v>10</v>
      </c>
      <c r="AU488" t="s">
        <v>64</v>
      </c>
      <c r="AW488" s="3">
        <f>BT488*(1+BV488)</f>
        <v>7.0738636494000007</v>
      </c>
      <c r="AX488">
        <v>1100</v>
      </c>
      <c r="BH488" s="4">
        <v>0</v>
      </c>
      <c r="BI488" s="4">
        <v>-5.6818180079999996</v>
      </c>
      <c r="BJ488" s="4">
        <v>-15.909091</v>
      </c>
      <c r="BL488" t="s">
        <v>370</v>
      </c>
      <c r="BM488" t="s">
        <v>371</v>
      </c>
      <c r="BN488" t="s">
        <v>64</v>
      </c>
      <c r="BO488" t="s">
        <v>32</v>
      </c>
      <c r="BP488" t="s">
        <v>25</v>
      </c>
      <c r="BQ488" t="s">
        <v>372</v>
      </c>
      <c r="BR488" t="s">
        <v>27</v>
      </c>
      <c r="BS488" s="2">
        <v>1654.44</v>
      </c>
      <c r="BT488" s="2">
        <v>7.5</v>
      </c>
      <c r="BU488" s="5">
        <f t="shared" si="14"/>
        <v>0</v>
      </c>
      <c r="BV488" s="5">
        <f t="shared" si="14"/>
        <v>-5.6818180079999996E-2</v>
      </c>
      <c r="BW488" s="5">
        <f t="shared" si="14"/>
        <v>-0.15909091</v>
      </c>
      <c r="BX488" s="2">
        <v>10.62</v>
      </c>
      <c r="BY488" s="2">
        <v>44</v>
      </c>
      <c r="BZ488" s="2">
        <v>10.76</v>
      </c>
      <c r="CA488" s="2">
        <v>35.96</v>
      </c>
    </row>
    <row r="489" spans="1:79" x14ac:dyDescent="0.15">
      <c r="A489" s="107">
        <v>143</v>
      </c>
      <c r="B489" s="108">
        <v>43182</v>
      </c>
      <c r="C489" s="109">
        <v>2018</v>
      </c>
      <c r="D489" s="110">
        <f>_xlfn.XLOOKUP(AP489,'Sentiment index'!$E$2:$E$169,'Sentiment index'!$A$2:$A$169)</f>
        <v>-0.28772300000000001</v>
      </c>
      <c r="E489" s="111">
        <v>9.3929481933306409</v>
      </c>
      <c r="F489" s="112">
        <f>(AW489-BT489)/BT489</f>
        <v>-6.0000000000000074E-2</v>
      </c>
      <c r="G489" s="113">
        <v>1922</v>
      </c>
      <c r="H489" s="114">
        <v>356.714</v>
      </c>
      <c r="I489" s="114">
        <f>IF(AH489="NOK",AG489, IF(AH489="EUR", _xlfn.XLOOKUP(C489,'Exchange rates'!$A$3:$A$16,'Exchange rates'!$B$3:$B$16)*AG489,IF(AH489="SEK", _xlfn.XLOOKUP(C489,'Exchange rates'!$A$3:$A$16,'Exchange rates'!$C$3:$C$16)*Dataset!AG489,_xlfn.XLOOKUP(Dataset!C489,'Exchange rates'!$A$3:$A$16,'Exchange rates'!$D$3:$D$16)*Dataset!AG489)))</f>
        <v>19.666815</v>
      </c>
      <c r="J489" s="115">
        <f t="shared" si="15"/>
        <v>-3.9900000000000074E-2</v>
      </c>
      <c r="K489" s="112">
        <f>IF(AU489="NORWAY",_xlfn.XLOOKUP(B489,'Oslo OBX Historical Data'!$A$2:$A$3477,'Oslo OBX Historical Data'!$G$2:$G$3477),IF(AU489="FINLAND",_xlfn.XLOOKUP(B489,'OMX Helsinki Historical Data'!$A$2:$A$3479,'OMX Helsinki Historical Data'!$G$2:$G$3479),IF(AU489="DENMARK",_xlfn.XLOOKUP(B489,'OMX Copenhagen All shares Histo'!$A$2:$A$3461,'OMX Copenhagen All shares Histo'!$G$2:$G$3461),_xlfn.XLOOKUP(Dataset!B489,'OMX Stockholm Historical Data'!$A$2:$A$3477,'OMX Stockholm Historical Data'!$G$2:$G$3477))))</f>
        <v>-2.01E-2</v>
      </c>
      <c r="L489" s="116">
        <v>1</v>
      </c>
      <c r="M489" s="116">
        <f>IF($AI489=M$1,1,0)</f>
        <v>0</v>
      </c>
      <c r="N489" s="116">
        <f>IF($AI489=N$1,1,0)</f>
        <v>0</v>
      </c>
      <c r="O489" s="116">
        <f>IF($AI489=O$1,1,0)</f>
        <v>0</v>
      </c>
      <c r="P489" s="116">
        <f>IF($AI489=P$1,1,0)</f>
        <v>0</v>
      </c>
      <c r="Q489" s="116">
        <f>IF($AI489=Q$1,1,0)</f>
        <v>1</v>
      </c>
      <c r="R489" s="116">
        <f>IF($AI489=R$1,1,0)</f>
        <v>0</v>
      </c>
      <c r="S489" s="116">
        <f>IF($AI489=S$1,1,0)</f>
        <v>0</v>
      </c>
      <c r="T489" s="39">
        <f>IF($AI489=T$1,1,0)</f>
        <v>0</v>
      </c>
      <c r="AG489" s="2">
        <v>21</v>
      </c>
      <c r="AH489" t="str">
        <f>IF(AU489="NORWAY","NOK",IF(AU489="FINLAND","EUR",IF(AU489="SWEDEN","SEK","DKK")))</f>
        <v>SEK</v>
      </c>
      <c r="AI489" t="s">
        <v>32</v>
      </c>
      <c r="AN489" t="str">
        <f>IF(D489&gt;=0,"1","0")</f>
        <v>0</v>
      </c>
      <c r="AO489" s="5">
        <f>IF(AX489&lt;&gt;"",G489/H489,"")</f>
        <v>5.3880699944493351</v>
      </c>
      <c r="AP489">
        <f>A489-1</f>
        <v>142</v>
      </c>
      <c r="AS489">
        <f>_xlfn.XLOOKUP(C489,'Company age'!$A$2:$A$15,'Company age'!$B$2:$B$15)</f>
        <v>10</v>
      </c>
      <c r="AU489" t="s">
        <v>80</v>
      </c>
      <c r="AW489" s="3">
        <f>BT489*(1+BV489)</f>
        <v>19.739999999999998</v>
      </c>
      <c r="AX489">
        <v>1922</v>
      </c>
      <c r="BH489" s="4">
        <v>-3.6363637450000001</v>
      </c>
      <c r="BI489" s="4">
        <v>-6</v>
      </c>
      <c r="BJ489" s="4">
        <v>2.5454545020000001</v>
      </c>
      <c r="BL489" t="s">
        <v>936</v>
      </c>
      <c r="BM489" t="s">
        <v>937</v>
      </c>
      <c r="BN489" t="s">
        <v>80</v>
      </c>
      <c r="BO489" t="s">
        <v>32</v>
      </c>
      <c r="BP489" t="s">
        <v>25</v>
      </c>
      <c r="BQ489" t="s">
        <v>65</v>
      </c>
      <c r="BR489" t="s">
        <v>27</v>
      </c>
      <c r="BS489" s="2">
        <v>356.714</v>
      </c>
      <c r="BT489" s="2">
        <v>21</v>
      </c>
      <c r="BU489" s="5">
        <f t="shared" si="14"/>
        <v>-3.636363745E-2</v>
      </c>
      <c r="BV489" s="5">
        <f t="shared" si="14"/>
        <v>-0.06</v>
      </c>
      <c r="BW489" s="5">
        <f t="shared" si="14"/>
        <v>2.545454502E-2</v>
      </c>
      <c r="BX489" s="2">
        <v>82.2</v>
      </c>
      <c r="BY489" s="2">
        <v>337.66903689999998</v>
      </c>
      <c r="BZ489" s="2">
        <v>83</v>
      </c>
      <c r="CA489" s="2">
        <v>35.498899999999999</v>
      </c>
    </row>
    <row r="490" spans="1:79" x14ac:dyDescent="0.15">
      <c r="A490" s="107">
        <v>143</v>
      </c>
      <c r="B490" s="108">
        <v>43186</v>
      </c>
      <c r="C490" s="109">
        <v>2018</v>
      </c>
      <c r="D490" s="110">
        <f>_xlfn.XLOOKUP(AP490,'Sentiment index'!$E$2:$E$169,'Sentiment index'!$A$2:$A$169)</f>
        <v>-0.28772300000000001</v>
      </c>
      <c r="E490" s="111">
        <v>12.060898438547532</v>
      </c>
      <c r="F490" s="112">
        <f>(AW490-BT490)/BT490</f>
        <v>-0.05</v>
      </c>
      <c r="G490" s="113">
        <v>2754</v>
      </c>
      <c r="H490" s="114">
        <v>1331.08</v>
      </c>
      <c r="I490" s="114">
        <f>IF(AH490="NOK",AG490, IF(AH490="EUR", _xlfn.XLOOKUP(C490,'Exchange rates'!$A$3:$A$16,'Exchange rates'!$B$3:$B$16)*AG490,IF(AH490="SEK", _xlfn.XLOOKUP(C490,'Exchange rates'!$A$3:$A$16,'Exchange rates'!$C$3:$C$16)*Dataset!AG490,_xlfn.XLOOKUP(Dataset!C490,'Exchange rates'!$A$3:$A$16,'Exchange rates'!$D$3:$D$16)*Dataset!AG490)))</f>
        <v>44.484462499999999</v>
      </c>
      <c r="J490" s="115">
        <f t="shared" si="15"/>
        <v>-4.0300000000000002E-2</v>
      </c>
      <c r="K490" s="112">
        <f>IF(AU490="NORWAY",_xlfn.XLOOKUP(B490,'Oslo OBX Historical Data'!$A$2:$A$3477,'Oslo OBX Historical Data'!$G$2:$G$3477),IF(AU490="FINLAND",_xlfn.XLOOKUP(B490,'OMX Helsinki Historical Data'!$A$2:$A$3479,'OMX Helsinki Historical Data'!$G$2:$G$3479),IF(AU490="DENMARK",_xlfn.XLOOKUP(B490,'OMX Copenhagen All shares Histo'!$A$2:$A$3461,'OMX Copenhagen All shares Histo'!$G$2:$G$3461),_xlfn.XLOOKUP(Dataset!B490,'OMX Stockholm Historical Data'!$A$2:$A$3477,'OMX Stockholm Historical Data'!$G$2:$G$3477))))</f>
        <v>-9.7000000000000003E-3</v>
      </c>
      <c r="L490" s="116">
        <v>1</v>
      </c>
      <c r="M490" s="116">
        <f>IF($AI490=M$1,1,0)</f>
        <v>0</v>
      </c>
      <c r="N490" s="116">
        <f>IF($AI490=N$1,1,0)</f>
        <v>0</v>
      </c>
      <c r="O490" s="116">
        <f>IF($AI490=O$1,1,0)</f>
        <v>0</v>
      </c>
      <c r="P490" s="116">
        <f>IF($AI490=P$1,1,0)</f>
        <v>0</v>
      </c>
      <c r="Q490" s="116">
        <f>IF($AI490=Q$1,1,0)</f>
        <v>0</v>
      </c>
      <c r="R490" s="116">
        <f>IF($AI490=R$1,1,0)</f>
        <v>0</v>
      </c>
      <c r="S490" s="116">
        <f>IF($AI490=S$1,1,0)</f>
        <v>1</v>
      </c>
      <c r="T490" s="39">
        <f>IF($AI490=T$1,1,0)</f>
        <v>0</v>
      </c>
      <c r="AG490" s="2">
        <v>47.5</v>
      </c>
      <c r="AH490" t="str">
        <f>IF(AU490="NORWAY","NOK",IF(AU490="FINLAND","EUR",IF(AU490="SWEDEN","SEK","DKK")))</f>
        <v>SEK</v>
      </c>
      <c r="AI490" t="s">
        <v>81</v>
      </c>
      <c r="AN490" t="str">
        <f>IF(D490&gt;=0,"1","0")</f>
        <v>0</v>
      </c>
      <c r="AO490" s="5">
        <f>IF(AX490&lt;&gt;"",G490/H490,"")</f>
        <v>2.0689966042612014</v>
      </c>
      <c r="AP490">
        <f>A490-1</f>
        <v>142</v>
      </c>
      <c r="AS490">
        <f>_xlfn.XLOOKUP(C490,'Company age'!$A$2:$A$15,'Company age'!$B$2:$B$15)</f>
        <v>10</v>
      </c>
      <c r="AU490" t="s">
        <v>80</v>
      </c>
      <c r="AW490" s="3">
        <f>BT490*(1+BV490)</f>
        <v>45.125</v>
      </c>
      <c r="AX490">
        <v>2754</v>
      </c>
      <c r="BH490" s="4">
        <v>-4</v>
      </c>
      <c r="BI490" s="4">
        <v>-5</v>
      </c>
      <c r="BJ490" s="4">
        <v>-10</v>
      </c>
      <c r="BL490" t="s">
        <v>428</v>
      </c>
      <c r="BM490" t="s">
        <v>429</v>
      </c>
      <c r="BN490" t="s">
        <v>80</v>
      </c>
      <c r="BO490" t="s">
        <v>81</v>
      </c>
      <c r="BP490" t="s">
        <v>25</v>
      </c>
      <c r="BQ490" t="s">
        <v>165</v>
      </c>
      <c r="BR490" t="s">
        <v>27</v>
      </c>
      <c r="BS490" s="2">
        <v>1331.08</v>
      </c>
      <c r="BT490" s="2">
        <v>47.5</v>
      </c>
      <c r="BU490" s="5">
        <f t="shared" si="14"/>
        <v>-0.04</v>
      </c>
      <c r="BV490" s="5">
        <f t="shared" si="14"/>
        <v>-0.05</v>
      </c>
      <c r="BW490" s="5">
        <f t="shared" si="14"/>
        <v>-0.1</v>
      </c>
      <c r="BX490" s="2">
        <v>86.75</v>
      </c>
      <c r="BY490" s="2">
        <v>92.947364809999996</v>
      </c>
      <c r="BZ490" s="2">
        <v>87.95</v>
      </c>
      <c r="CA490" s="2">
        <v>107.36799999999999</v>
      </c>
    </row>
    <row r="491" spans="1:79" x14ac:dyDescent="0.15">
      <c r="A491" s="107">
        <v>144</v>
      </c>
      <c r="B491" s="108">
        <v>43196</v>
      </c>
      <c r="C491" s="109">
        <v>2018</v>
      </c>
      <c r="D491" s="110">
        <f>_xlfn.XLOOKUP(AP491,'Sentiment index'!$E$2:$E$169,'Sentiment index'!$A$2:$A$169)</f>
        <v>-0.23103660000000001</v>
      </c>
      <c r="E491" s="111">
        <v>10.384253602912358</v>
      </c>
      <c r="F491" s="112">
        <f>(AW491-BT491)/BT491</f>
        <v>1.7241379019999947E-2</v>
      </c>
      <c r="G491" s="113">
        <v>28</v>
      </c>
      <c r="H491" s="114">
        <v>38.320799999999998</v>
      </c>
      <c r="I491" s="114">
        <f>IF(AH491="NOK",AG491, IF(AH491="EUR", _xlfn.XLOOKUP(C491,'Exchange rates'!$A$3:$A$16,'Exchange rates'!$B$3:$B$16)*AG491,IF(AH491="SEK", _xlfn.XLOOKUP(C491,'Exchange rates'!$A$3:$A$16,'Exchange rates'!$C$3:$C$16)*Dataset!AG491,_xlfn.XLOOKUP(Dataset!C491,'Exchange rates'!$A$3:$A$16,'Exchange rates'!$D$3:$D$16)*Dataset!AG491)))</f>
        <v>36.055827499999999</v>
      </c>
      <c r="J491" s="115">
        <f t="shared" si="15"/>
        <v>-3.4586209800000524E-3</v>
      </c>
      <c r="K491" s="112">
        <f>IF(AU491="NORWAY",_xlfn.XLOOKUP(B491,'Oslo OBX Historical Data'!$A$2:$A$3477,'Oslo OBX Historical Data'!$G$2:$G$3477),IF(AU491="FINLAND",_xlfn.XLOOKUP(B491,'OMX Helsinki Historical Data'!$A$2:$A$3479,'OMX Helsinki Historical Data'!$G$2:$G$3479),IF(AU491="DENMARK",_xlfn.XLOOKUP(B491,'OMX Copenhagen All shares Histo'!$A$2:$A$3461,'OMX Copenhagen All shares Histo'!$G$2:$G$3461),_xlfn.XLOOKUP(Dataset!B491,'OMX Stockholm Historical Data'!$A$2:$A$3477,'OMX Stockholm Historical Data'!$G$2:$G$3477))))</f>
        <v>2.07E-2</v>
      </c>
      <c r="L491" s="116">
        <v>1</v>
      </c>
      <c r="M491" s="116">
        <f>IF($AI491=M$1,1,0)</f>
        <v>0</v>
      </c>
      <c r="N491" s="116">
        <f>IF($AI491=N$1,1,0)</f>
        <v>0</v>
      </c>
      <c r="O491" s="116">
        <f>IF($AI491=O$1,1,0)</f>
        <v>0</v>
      </c>
      <c r="P491" s="116">
        <f>IF($AI491=P$1,1,0)</f>
        <v>0</v>
      </c>
      <c r="Q491" s="116">
        <f>IF($AI491=Q$1,1,0)</f>
        <v>1</v>
      </c>
      <c r="R491" s="116">
        <f>IF($AI491=R$1,1,0)</f>
        <v>0</v>
      </c>
      <c r="S491" s="116">
        <f>IF($AI491=S$1,1,0)</f>
        <v>0</v>
      </c>
      <c r="T491" s="39">
        <f>IF($AI491=T$1,1,0)</f>
        <v>0</v>
      </c>
      <c r="AG491" s="2">
        <v>38.5</v>
      </c>
      <c r="AH491" t="str">
        <f>IF(AU491="NORWAY","NOK",IF(AU491="FINLAND","EUR",IF(AU491="SWEDEN","SEK","DKK")))</f>
        <v>SEK</v>
      </c>
      <c r="AI491" t="s">
        <v>32</v>
      </c>
      <c r="AN491" t="str">
        <f>IF(D491&gt;=0,"1","0")</f>
        <v>0</v>
      </c>
      <c r="AO491" s="5">
        <f>IF(AX491&lt;&gt;"",G491/H491,"")</f>
        <v>0.73067368113400555</v>
      </c>
      <c r="AP491">
        <f>A491-1</f>
        <v>143</v>
      </c>
      <c r="AS491">
        <f>_xlfn.XLOOKUP(C491,'Company age'!$A$2:$A$15,'Company age'!$B$2:$B$15)</f>
        <v>10</v>
      </c>
      <c r="AU491" t="s">
        <v>80</v>
      </c>
      <c r="AW491" s="3">
        <f>BT491*(1+BV491)</f>
        <v>39.163793092269998</v>
      </c>
      <c r="AX491">
        <v>28</v>
      </c>
      <c r="BH491" s="4">
        <v>1.7241379020000001</v>
      </c>
      <c r="BI491" s="4">
        <v>1.7241379020000001</v>
      </c>
      <c r="BJ491" s="4">
        <v>0</v>
      </c>
      <c r="BL491" t="s">
        <v>1543</v>
      </c>
      <c r="BM491" t="s">
        <v>1544</v>
      </c>
      <c r="BN491" t="s">
        <v>80</v>
      </c>
      <c r="BO491" t="s">
        <v>32</v>
      </c>
      <c r="BP491" t="s">
        <v>25</v>
      </c>
      <c r="BQ491" t="s">
        <v>82</v>
      </c>
      <c r="BR491" t="s">
        <v>27</v>
      </c>
      <c r="BS491" s="2">
        <v>38.320799999999998</v>
      </c>
      <c r="BT491" s="2">
        <v>38.5</v>
      </c>
      <c r="BU491" s="5">
        <f t="shared" si="14"/>
        <v>1.7241379019999999E-2</v>
      </c>
      <c r="BV491" s="5">
        <f t="shared" si="14"/>
        <v>1.7241379019999999E-2</v>
      </c>
      <c r="BW491" s="5">
        <f t="shared" si="14"/>
        <v>0</v>
      </c>
      <c r="BX491" s="2">
        <v>72</v>
      </c>
      <c r="BY491" s="2">
        <v>103.1168823</v>
      </c>
      <c r="BZ491" s="2">
        <v>70.8</v>
      </c>
      <c r="CA491" s="2">
        <v>6.7759999999999998</v>
      </c>
    </row>
    <row r="492" spans="1:79" x14ac:dyDescent="0.15">
      <c r="A492" s="107">
        <v>144</v>
      </c>
      <c r="B492" s="108">
        <v>43208</v>
      </c>
      <c r="C492" s="109">
        <v>2018</v>
      </c>
      <c r="D492" s="110">
        <f>_xlfn.XLOOKUP(AP492,'Sentiment index'!$E$2:$E$169,'Sentiment index'!$A$2:$A$169)</f>
        <v>-0.23103660000000001</v>
      </c>
      <c r="E492" s="111">
        <v>9.1955657231110148</v>
      </c>
      <c r="F492" s="112">
        <f>(AW492-BT492)/BT492</f>
        <v>0.58119659420000003</v>
      </c>
      <c r="G492" s="113">
        <v>18</v>
      </c>
      <c r="H492" s="114">
        <v>30.832599999999999</v>
      </c>
      <c r="I492" s="114">
        <f>IF(AH492="NOK",AG492, IF(AH492="EUR", _xlfn.XLOOKUP(C492,'Exchange rates'!$A$3:$A$16,'Exchange rates'!$B$3:$B$16)*AG492,IF(AH492="SEK", _xlfn.XLOOKUP(C492,'Exchange rates'!$A$3:$A$16,'Exchange rates'!$C$3:$C$16)*Dataset!AG492,_xlfn.XLOOKUP(Dataset!C492,'Exchange rates'!$A$3:$A$16,'Exchange rates'!$D$3:$D$16)*Dataset!AG492)))</f>
        <v>14.047725</v>
      </c>
      <c r="J492" s="115">
        <f t="shared" si="15"/>
        <v>0.56879659420000006</v>
      </c>
      <c r="K492" s="112">
        <f>IF(AU492="NORWAY",_xlfn.XLOOKUP(B492,'Oslo OBX Historical Data'!$A$2:$A$3477,'Oslo OBX Historical Data'!$G$2:$G$3477),IF(AU492="FINLAND",_xlfn.XLOOKUP(B492,'OMX Helsinki Historical Data'!$A$2:$A$3479,'OMX Helsinki Historical Data'!$G$2:$G$3479),IF(AU492="DENMARK",_xlfn.XLOOKUP(B492,'OMX Copenhagen All shares Histo'!$A$2:$A$3461,'OMX Copenhagen All shares Histo'!$G$2:$G$3461),_xlfn.XLOOKUP(Dataset!B492,'OMX Stockholm Historical Data'!$A$2:$A$3477,'OMX Stockholm Historical Data'!$G$2:$G$3477))))</f>
        <v>1.24E-2</v>
      </c>
      <c r="L492" s="116">
        <v>1</v>
      </c>
      <c r="M492" s="116">
        <f>IF($AI492=M$1,1,0)</f>
        <v>0</v>
      </c>
      <c r="N492" s="116">
        <f>IF($AI492=N$1,1,0)</f>
        <v>0</v>
      </c>
      <c r="O492" s="116">
        <f>IF($AI492=O$1,1,0)</f>
        <v>0</v>
      </c>
      <c r="P492" s="116">
        <f>IF($AI492=P$1,1,0)</f>
        <v>0</v>
      </c>
      <c r="Q492" s="116">
        <f>IF($AI492=Q$1,1,0)</f>
        <v>1</v>
      </c>
      <c r="R492" s="116">
        <f>IF($AI492=R$1,1,0)</f>
        <v>0</v>
      </c>
      <c r="S492" s="116">
        <f>IF($AI492=S$1,1,0)</f>
        <v>0</v>
      </c>
      <c r="T492" s="39">
        <f>IF($AI492=T$1,1,0)</f>
        <v>0</v>
      </c>
      <c r="AG492" s="2">
        <v>15</v>
      </c>
      <c r="AH492" t="str">
        <f>IF(AU492="NORWAY","NOK",IF(AU492="FINLAND","EUR",IF(AU492="SWEDEN","SEK","DKK")))</f>
        <v>SEK</v>
      </c>
      <c r="AI492" t="s">
        <v>32</v>
      </c>
      <c r="AN492" t="str">
        <f>IF(D492&gt;=0,"1","0")</f>
        <v>0</v>
      </c>
      <c r="AO492" s="5">
        <f>IF(AX492&lt;&gt;"",G492/H492,"")</f>
        <v>0.58379766870130967</v>
      </c>
      <c r="AP492">
        <f>A492-1</f>
        <v>143</v>
      </c>
      <c r="AS492">
        <f>_xlfn.XLOOKUP(C492,'Company age'!$A$2:$A$15,'Company age'!$B$2:$B$15)</f>
        <v>10</v>
      </c>
      <c r="AU492" t="s">
        <v>80</v>
      </c>
      <c r="AW492" s="3">
        <f>BT492*(1+BV492)</f>
        <v>23.717948913000001</v>
      </c>
      <c r="AX492">
        <v>18</v>
      </c>
      <c r="BH492" s="4">
        <v>52.991455080000001</v>
      </c>
      <c r="BI492" s="4">
        <v>58.119659419999998</v>
      </c>
      <c r="BJ492" s="4">
        <v>44.444446560000003</v>
      </c>
      <c r="BL492" t="s">
        <v>1603</v>
      </c>
      <c r="BM492" t="s">
        <v>1604</v>
      </c>
      <c r="BN492" t="s">
        <v>80</v>
      </c>
      <c r="BO492" t="s">
        <v>32</v>
      </c>
      <c r="BP492" t="s">
        <v>25</v>
      </c>
      <c r="BQ492" t="s">
        <v>1175</v>
      </c>
      <c r="BR492" t="s">
        <v>27</v>
      </c>
      <c r="BS492" s="2">
        <v>30.832599999999999</v>
      </c>
      <c r="BT492" s="2">
        <v>15</v>
      </c>
      <c r="BU492" s="5">
        <f t="shared" si="14"/>
        <v>0.52991455080000005</v>
      </c>
      <c r="BV492" s="5">
        <f t="shared" si="14"/>
        <v>0.58119659420000003</v>
      </c>
      <c r="BW492" s="5">
        <f t="shared" si="14"/>
        <v>0.4444444656</v>
      </c>
      <c r="BX492" s="2">
        <v>14.9</v>
      </c>
      <c r="BY492" s="2">
        <v>33.666667940000004</v>
      </c>
      <c r="BZ492" s="2">
        <v>14</v>
      </c>
      <c r="CA492" s="2">
        <v>7.4850000000000003</v>
      </c>
    </row>
    <row r="493" spans="1:79" x14ac:dyDescent="0.15">
      <c r="A493" s="107">
        <v>144</v>
      </c>
      <c r="B493" s="108">
        <v>43210</v>
      </c>
      <c r="C493" s="109">
        <v>2018</v>
      </c>
      <c r="D493" s="110">
        <f>_xlfn.XLOOKUP(AP493,'Sentiment index'!$E$2:$E$169,'Sentiment index'!$A$2:$A$169)</f>
        <v>-0.23103660000000001</v>
      </c>
      <c r="E493" s="111">
        <v>8.5992824214920933</v>
      </c>
      <c r="F493" s="112">
        <f>(AW493-BT493)/BT493</f>
        <v>-4.2372882369999913E-3</v>
      </c>
      <c r="G493" s="113">
        <v>467</v>
      </c>
      <c r="H493" s="114">
        <v>15.6477</v>
      </c>
      <c r="I493" s="114">
        <f>IF(AH493="NOK",AG493, IF(AH493="EUR", _xlfn.XLOOKUP(C493,'Exchange rates'!$A$3:$A$16,'Exchange rates'!$B$3:$B$16)*AG493,IF(AH493="SEK", _xlfn.XLOOKUP(C493,'Exchange rates'!$A$3:$A$16,'Exchange rates'!$C$3:$C$16)*Dataset!AG493,_xlfn.XLOOKUP(Dataset!C493,'Exchange rates'!$A$3:$A$16,'Exchange rates'!$D$3:$D$16)*Dataset!AG493)))</f>
        <v>20.60333</v>
      </c>
      <c r="J493" s="115">
        <f t="shared" si="15"/>
        <v>-9.6372882369999916E-3</v>
      </c>
      <c r="K493" s="112">
        <f>IF(AU493="NORWAY",_xlfn.XLOOKUP(B493,'Oslo OBX Historical Data'!$A$2:$A$3477,'Oslo OBX Historical Data'!$G$2:$G$3477),IF(AU493="FINLAND",_xlfn.XLOOKUP(B493,'OMX Helsinki Historical Data'!$A$2:$A$3479,'OMX Helsinki Historical Data'!$G$2:$G$3479),IF(AU493="DENMARK",_xlfn.XLOOKUP(B493,'OMX Copenhagen All shares Histo'!$A$2:$A$3461,'OMX Copenhagen All shares Histo'!$G$2:$G$3461),_xlfn.XLOOKUP(Dataset!B493,'OMX Stockholm Historical Data'!$A$2:$A$3477,'OMX Stockholm Historical Data'!$G$2:$G$3477))))</f>
        <v>5.4000000000000003E-3</v>
      </c>
      <c r="L493" s="116">
        <v>1</v>
      </c>
      <c r="M493" s="116">
        <f>IF($AI493=M$1,1,0)</f>
        <v>0</v>
      </c>
      <c r="N493" s="116">
        <f>IF($AI493=N$1,1,0)</f>
        <v>0</v>
      </c>
      <c r="O493" s="116">
        <f>IF($AI493=O$1,1,0)</f>
        <v>1</v>
      </c>
      <c r="P493" s="116">
        <f>IF($AI493=P$1,1,0)</f>
        <v>0</v>
      </c>
      <c r="Q493" s="116">
        <f>IF($AI493=Q$1,1,0)</f>
        <v>0</v>
      </c>
      <c r="R493" s="116">
        <f>IF($AI493=R$1,1,0)</f>
        <v>0</v>
      </c>
      <c r="S493" s="116">
        <f>IF($AI493=S$1,1,0)</f>
        <v>0</v>
      </c>
      <c r="T493" s="39">
        <f>IF($AI493=T$1,1,0)</f>
        <v>0</v>
      </c>
      <c r="AG493" s="2">
        <v>22</v>
      </c>
      <c r="AH493" t="str">
        <f>IF(AU493="NORWAY","NOK",IF(AU493="FINLAND","EUR",IF(AU493="SWEDEN","SEK","DKK")))</f>
        <v>SEK</v>
      </c>
      <c r="AI493" t="s">
        <v>45</v>
      </c>
      <c r="AN493" t="str">
        <f>IF(D493&gt;=0,"1","0")</f>
        <v>0</v>
      </c>
      <c r="AO493" s="5">
        <f>IF(AX493&lt;&gt;"",G493/H493,"")</f>
        <v>29.844641704531657</v>
      </c>
      <c r="AP493">
        <f>A493-1</f>
        <v>143</v>
      </c>
      <c r="AS493">
        <f>_xlfn.XLOOKUP(C493,'Company age'!$A$2:$A$15,'Company age'!$B$2:$B$15)</f>
        <v>10</v>
      </c>
      <c r="AU493" t="s">
        <v>80</v>
      </c>
      <c r="AW493" s="3">
        <f>BT493*(1+BV493)</f>
        <v>21.906779658786</v>
      </c>
      <c r="AX493">
        <v>467</v>
      </c>
      <c r="BH493" s="4">
        <v>0</v>
      </c>
      <c r="BI493" s="4">
        <v>-0.42372882369999998</v>
      </c>
      <c r="BJ493" s="4">
        <v>-1.6949152949999999</v>
      </c>
      <c r="BL493" t="s">
        <v>1818</v>
      </c>
      <c r="BM493" t="s">
        <v>1819</v>
      </c>
      <c r="BN493" t="s">
        <v>80</v>
      </c>
      <c r="BO493" t="s">
        <v>45</v>
      </c>
      <c r="BP493" t="s">
        <v>25</v>
      </c>
      <c r="BQ493" t="s">
        <v>54</v>
      </c>
      <c r="BR493" t="s">
        <v>27</v>
      </c>
      <c r="BS493" s="2">
        <v>15.6477</v>
      </c>
      <c r="BT493" s="2">
        <v>22</v>
      </c>
      <c r="BU493" s="5">
        <f t="shared" si="14"/>
        <v>0</v>
      </c>
      <c r="BV493" s="5">
        <f t="shared" si="14"/>
        <v>-4.237288237E-3</v>
      </c>
      <c r="BW493" s="5">
        <f t="shared" si="14"/>
        <v>-1.6949152950000001E-2</v>
      </c>
      <c r="BX493" s="2">
        <v>40.4</v>
      </c>
      <c r="BY493" s="2">
        <v>99.090911869999999</v>
      </c>
      <c r="BZ493" s="2">
        <v>40.299999999999997</v>
      </c>
      <c r="CA493" s="2">
        <v>15.7265</v>
      </c>
    </row>
    <row r="494" spans="1:79" x14ac:dyDescent="0.15">
      <c r="A494" s="107">
        <v>144</v>
      </c>
      <c r="B494" s="108">
        <v>43214</v>
      </c>
      <c r="C494" s="109">
        <v>2018</v>
      </c>
      <c r="D494" s="110">
        <f>_xlfn.XLOOKUP(AP494,'Sentiment index'!$E$2:$E$169,'Sentiment index'!$A$2:$A$169)</f>
        <v>-0.23103660000000001</v>
      </c>
      <c r="E494" s="111">
        <v>12.738361911046878</v>
      </c>
      <c r="F494" s="112">
        <f>(AW494-BT494)/BT494</f>
        <v>6.1475410459999873E-2</v>
      </c>
      <c r="G494" s="113">
        <v>1996</v>
      </c>
      <c r="H494" s="114">
        <v>67.376000000000005</v>
      </c>
      <c r="I494" s="114">
        <f>IF(AH494="NOK",AG494, IF(AH494="EUR", _xlfn.XLOOKUP(C494,'Exchange rates'!$A$3:$A$16,'Exchange rates'!$B$3:$B$16)*AG494,IF(AH494="SEK", _xlfn.XLOOKUP(C494,'Exchange rates'!$A$3:$A$16,'Exchange rates'!$C$3:$C$16)*Dataset!AG494,_xlfn.XLOOKUP(Dataset!C494,'Exchange rates'!$A$3:$A$16,'Exchange rates'!$D$3:$D$16)*Dataset!AG494)))</f>
        <v>56.683441700000003</v>
      </c>
      <c r="J494" s="115">
        <f t="shared" si="15"/>
        <v>5.8775410459999872E-2</v>
      </c>
      <c r="K494" s="112">
        <f>IF(AU494="NORWAY",_xlfn.XLOOKUP(B494,'Oslo OBX Historical Data'!$A$2:$A$3477,'Oslo OBX Historical Data'!$G$2:$G$3477),IF(AU494="FINLAND",_xlfn.XLOOKUP(B494,'OMX Helsinki Historical Data'!$A$2:$A$3479,'OMX Helsinki Historical Data'!$G$2:$G$3479),IF(AU494="DENMARK",_xlfn.XLOOKUP(B494,'OMX Copenhagen All shares Histo'!$A$2:$A$3461,'OMX Copenhagen All shares Histo'!$G$2:$G$3461),_xlfn.XLOOKUP(Dataset!B494,'OMX Stockholm Historical Data'!$A$2:$A$3477,'OMX Stockholm Historical Data'!$G$2:$G$3477))))</f>
        <v>2.7000000000000001E-3</v>
      </c>
      <c r="L494" s="116">
        <v>1</v>
      </c>
      <c r="M494" s="116">
        <f>IF($AI494=M$1,1,0)</f>
        <v>0</v>
      </c>
      <c r="N494" s="116">
        <f>IF($AI494=N$1,1,0)</f>
        <v>0</v>
      </c>
      <c r="O494" s="116">
        <f>IF($AI494=O$1,1,0)</f>
        <v>0</v>
      </c>
      <c r="P494" s="116">
        <f>IF($AI494=P$1,1,0)</f>
        <v>0</v>
      </c>
      <c r="Q494" s="116">
        <f>IF($AI494=Q$1,1,0)</f>
        <v>1</v>
      </c>
      <c r="R494" s="116">
        <f>IF($AI494=R$1,1,0)</f>
        <v>0</v>
      </c>
      <c r="S494" s="116">
        <f>IF($AI494=S$1,1,0)</f>
        <v>0</v>
      </c>
      <c r="T494" s="39">
        <f>IF($AI494=T$1,1,0)</f>
        <v>0</v>
      </c>
      <c r="AG494" s="2">
        <v>5.9</v>
      </c>
      <c r="AH494" t="str">
        <f>IF(AU494="NORWAY","NOK",IF(AU494="FINLAND","EUR",IF(AU494="SWEDEN","SEK","DKK")))</f>
        <v>EUR</v>
      </c>
      <c r="AI494" t="s">
        <v>32</v>
      </c>
      <c r="AN494" t="str">
        <f>IF(D494&gt;=0,"1","0")</f>
        <v>0</v>
      </c>
      <c r="AO494" s="5">
        <f>IF(AX494&lt;&gt;"",G494/H494,"")</f>
        <v>29.624792210876276</v>
      </c>
      <c r="AP494">
        <f>A494-1</f>
        <v>143</v>
      </c>
      <c r="AS494">
        <f>_xlfn.XLOOKUP(C494,'Company age'!$A$2:$A$15,'Company age'!$B$2:$B$15)</f>
        <v>10</v>
      </c>
      <c r="AU494" t="s">
        <v>64</v>
      </c>
      <c r="AW494" s="3">
        <f>BT494*(1+BV494)</f>
        <v>6.2627049217139996</v>
      </c>
      <c r="AX494">
        <v>1996</v>
      </c>
      <c r="BH494" s="4">
        <v>4.9180326460000003</v>
      </c>
      <c r="BI494" s="4">
        <v>6.1475410459999997</v>
      </c>
      <c r="BJ494" s="4">
        <v>3.278688431</v>
      </c>
      <c r="BL494" t="s">
        <v>1399</v>
      </c>
      <c r="BM494" t="s">
        <v>1400</v>
      </c>
      <c r="BN494" t="s">
        <v>64</v>
      </c>
      <c r="BO494" t="s">
        <v>32</v>
      </c>
      <c r="BP494" t="s">
        <v>25</v>
      </c>
      <c r="BQ494" t="s">
        <v>700</v>
      </c>
      <c r="BR494" t="s">
        <v>27</v>
      </c>
      <c r="BS494" s="2">
        <v>67.376000000000005</v>
      </c>
      <c r="BT494" s="2">
        <v>5.9</v>
      </c>
      <c r="BU494" s="5">
        <f t="shared" si="14"/>
        <v>4.9180326460000007E-2</v>
      </c>
      <c r="BV494" s="5">
        <f t="shared" si="14"/>
        <v>6.1475410459999998E-2</v>
      </c>
      <c r="BW494" s="5">
        <f t="shared" si="14"/>
        <v>3.278688431E-2</v>
      </c>
      <c r="BX494" s="2">
        <v>7.32</v>
      </c>
      <c r="BY494" s="2">
        <v>31.525421139999999</v>
      </c>
      <c r="BZ494" s="2">
        <v>7.36</v>
      </c>
      <c r="CA494" s="2">
        <v>5.6231999999999998</v>
      </c>
    </row>
    <row r="495" spans="1:79" x14ac:dyDescent="0.15">
      <c r="A495" s="107">
        <v>144</v>
      </c>
      <c r="B495" s="108">
        <v>43216</v>
      </c>
      <c r="C495" s="109">
        <v>2018</v>
      </c>
      <c r="D495" s="110">
        <f>_xlfn.XLOOKUP(AP495,'Sentiment index'!$E$2:$E$169,'Sentiment index'!$A$2:$A$169)</f>
        <v>-0.23103660000000001</v>
      </c>
      <c r="E495" s="111">
        <v>9.7257087705917069</v>
      </c>
      <c r="F495" s="112">
        <f>(AW495-BT495)/BT495</f>
        <v>-0.29545454029999996</v>
      </c>
      <c r="G495" s="113">
        <v>13</v>
      </c>
      <c r="H495" s="114">
        <v>48.927100000000003</v>
      </c>
      <c r="I495" s="114">
        <f>IF(AH495="NOK",AG495, IF(AH495="EUR", _xlfn.XLOOKUP(C495,'Exchange rates'!$A$3:$A$16,'Exchange rates'!$B$3:$B$16)*AG495,IF(AH495="SEK", _xlfn.XLOOKUP(C495,'Exchange rates'!$A$3:$A$16,'Exchange rates'!$C$3:$C$16)*Dataset!AG495,_xlfn.XLOOKUP(Dataset!C495,'Exchange rates'!$A$3:$A$16,'Exchange rates'!$D$3:$D$16)*Dataset!AG495)))</f>
        <v>20.619264000000001</v>
      </c>
      <c r="J495" s="115">
        <f t="shared" si="15"/>
        <v>-0.28545454029999995</v>
      </c>
      <c r="K495" s="112">
        <f>IF(AU495="NORWAY",_xlfn.XLOOKUP(B495,'Oslo OBX Historical Data'!$A$2:$A$3477,'Oslo OBX Historical Data'!$G$2:$G$3477),IF(AU495="FINLAND",_xlfn.XLOOKUP(B495,'OMX Helsinki Historical Data'!$A$2:$A$3479,'OMX Helsinki Historical Data'!$G$2:$G$3479),IF(AU495="DENMARK",_xlfn.XLOOKUP(B495,'OMX Copenhagen All shares Histo'!$A$2:$A$3461,'OMX Copenhagen All shares Histo'!$G$2:$G$3461),_xlfn.XLOOKUP(Dataset!B495,'OMX Stockholm Historical Data'!$A$2:$A$3477,'OMX Stockholm Historical Data'!$G$2:$G$3477))))</f>
        <v>-0.01</v>
      </c>
      <c r="L495" s="116">
        <v>1</v>
      </c>
      <c r="M495" s="116">
        <f>IF($AI495=M$1,1,0)</f>
        <v>0</v>
      </c>
      <c r="N495" s="116">
        <f>IF($AI495=N$1,1,0)</f>
        <v>0</v>
      </c>
      <c r="O495" s="116">
        <f>IF($AI495=O$1,1,0)</f>
        <v>0</v>
      </c>
      <c r="P495" s="116">
        <f>IF($AI495=P$1,1,0)</f>
        <v>0</v>
      </c>
      <c r="Q495" s="116">
        <f>IF($AI495=Q$1,1,0)</f>
        <v>0</v>
      </c>
      <c r="R495" s="116">
        <f>IF($AI495=R$1,1,0)</f>
        <v>1</v>
      </c>
      <c r="S495" s="116">
        <f>IF($AI495=S$1,1,0)</f>
        <v>0</v>
      </c>
      <c r="T495" s="39">
        <f>IF($AI495=T$1,1,0)</f>
        <v>0</v>
      </c>
      <c r="AG495" s="2">
        <v>16</v>
      </c>
      <c r="AH495" t="str">
        <f>IF(AU495="NORWAY","NOK",IF(AU495="FINLAND","EUR",IF(AU495="SWEDEN","SEK","DKK")))</f>
        <v>DKK</v>
      </c>
      <c r="AI495" t="s">
        <v>152</v>
      </c>
      <c r="AN495" t="str">
        <f>IF(D495&gt;=0,"1","0")</f>
        <v>0</v>
      </c>
      <c r="AO495" s="5">
        <f>IF(AX495&lt;&gt;"",G495/H495,"")</f>
        <v>0.26570142109383144</v>
      </c>
      <c r="AP495">
        <f>A495-1</f>
        <v>143</v>
      </c>
      <c r="AS495">
        <f>_xlfn.XLOOKUP(C495,'Company age'!$A$2:$A$15,'Company age'!$B$2:$B$15)</f>
        <v>10</v>
      </c>
      <c r="AU495" t="s">
        <v>23</v>
      </c>
      <c r="AW495" s="3">
        <f>BT495*(1+BV495)</f>
        <v>11.272727355200001</v>
      </c>
      <c r="AX495">
        <v>13</v>
      </c>
      <c r="BH495" s="4">
        <v>0</v>
      </c>
      <c r="BI495" s="4">
        <v>-29.545454029999998</v>
      </c>
      <c r="BJ495" s="4">
        <v>-33.663635249999999</v>
      </c>
      <c r="BL495" t="s">
        <v>1487</v>
      </c>
      <c r="BM495" t="s">
        <v>1488</v>
      </c>
      <c r="BN495" t="s">
        <v>23</v>
      </c>
      <c r="BO495" t="s">
        <v>152</v>
      </c>
      <c r="BP495" t="s">
        <v>25</v>
      </c>
      <c r="BQ495" t="s">
        <v>1066</v>
      </c>
      <c r="BR495" t="s">
        <v>27</v>
      </c>
      <c r="BS495" s="2">
        <v>48.927100000000003</v>
      </c>
      <c r="BT495" s="2">
        <v>16</v>
      </c>
      <c r="BU495" s="5">
        <f t="shared" si="14"/>
        <v>0</v>
      </c>
      <c r="BV495" s="5">
        <f t="shared" si="14"/>
        <v>-0.29545454029999996</v>
      </c>
      <c r="BW495" s="5">
        <f t="shared" si="14"/>
        <v>-0.33663635250000001</v>
      </c>
      <c r="BX495" s="2">
        <v>2.98</v>
      </c>
      <c r="BY495" s="2">
        <v>-81.375</v>
      </c>
      <c r="BZ495" s="2">
        <v>2.98</v>
      </c>
      <c r="CA495" s="2">
        <v>7.375</v>
      </c>
    </row>
    <row r="496" spans="1:79" x14ac:dyDescent="0.15">
      <c r="A496" s="107">
        <v>145</v>
      </c>
      <c r="B496" s="108">
        <v>43238</v>
      </c>
      <c r="C496" s="109">
        <v>2018</v>
      </c>
      <c r="D496" s="110">
        <f>_xlfn.XLOOKUP(AP496,'Sentiment index'!$E$2:$E$169,'Sentiment index'!$A$2:$A$169)</f>
        <v>-0.24529529999999999</v>
      </c>
      <c r="E496" s="111">
        <v>7.9230646522653583</v>
      </c>
      <c r="F496" s="112">
        <f>(AW496-BT496)/BT496</f>
        <v>3.157894850000003E-2</v>
      </c>
      <c r="G496" s="113">
        <v>35</v>
      </c>
      <c r="H496" s="114">
        <v>340.76499999999999</v>
      </c>
      <c r="I496" s="114">
        <f>IF(AH496="NOK",AG496, IF(AH496="EUR", _xlfn.XLOOKUP(C496,'Exchange rates'!$A$3:$A$16,'Exchange rates'!$B$3:$B$16)*AG496,IF(AH496="SEK", _xlfn.XLOOKUP(C496,'Exchange rates'!$A$3:$A$16,'Exchange rates'!$C$3:$C$16)*Dataset!AG496,_xlfn.XLOOKUP(Dataset!C496,'Exchange rates'!$A$3:$A$16,'Exchange rates'!$D$3:$D$16)*Dataset!AG496)))</f>
        <v>65.556049999999999</v>
      </c>
      <c r="J496" s="115">
        <f t="shared" si="15"/>
        <v>2.4578948500000031E-2</v>
      </c>
      <c r="K496" s="112">
        <f>IF(AU496="NORWAY",_xlfn.XLOOKUP(B496,'Oslo OBX Historical Data'!$A$2:$A$3477,'Oslo OBX Historical Data'!$G$2:$G$3477),IF(AU496="FINLAND",_xlfn.XLOOKUP(B496,'OMX Helsinki Historical Data'!$A$2:$A$3479,'OMX Helsinki Historical Data'!$G$2:$G$3479),IF(AU496="DENMARK",_xlfn.XLOOKUP(B496,'OMX Copenhagen All shares Histo'!$A$2:$A$3461,'OMX Copenhagen All shares Histo'!$G$2:$G$3461),_xlfn.XLOOKUP(Dataset!B496,'OMX Stockholm Historical Data'!$A$2:$A$3477,'OMX Stockholm Historical Data'!$G$2:$G$3477))))</f>
        <v>7.0000000000000001E-3</v>
      </c>
      <c r="L496" s="116">
        <v>1</v>
      </c>
      <c r="M496" s="116">
        <f>IF($AI496=M$1,1,0)</f>
        <v>0</v>
      </c>
      <c r="N496" s="116">
        <f>IF($AI496=N$1,1,0)</f>
        <v>0</v>
      </c>
      <c r="O496" s="116">
        <f>IF($AI496=O$1,1,0)</f>
        <v>0</v>
      </c>
      <c r="P496" s="116">
        <f>IF($AI496=P$1,1,0)</f>
        <v>0</v>
      </c>
      <c r="Q496" s="116">
        <f>IF($AI496=Q$1,1,0)</f>
        <v>0</v>
      </c>
      <c r="R496" s="116">
        <f>IF($AI496=R$1,1,0)</f>
        <v>0</v>
      </c>
      <c r="S496" s="116">
        <f>IF($AI496=S$1,1,0)</f>
        <v>1</v>
      </c>
      <c r="T496" s="39">
        <f>IF($AI496=T$1,1,0)</f>
        <v>0</v>
      </c>
      <c r="AG496" s="2">
        <v>70</v>
      </c>
      <c r="AH496" t="str">
        <f>IF(AU496="NORWAY","NOK",IF(AU496="FINLAND","EUR",IF(AU496="SWEDEN","SEK","DKK")))</f>
        <v>SEK</v>
      </c>
      <c r="AI496" t="s">
        <v>81</v>
      </c>
      <c r="AN496" t="str">
        <f>IF(D496&gt;=0,"1","0")</f>
        <v>0</v>
      </c>
      <c r="AO496" s="5">
        <f>IF(AX496&lt;&gt;"",G496/H496,"")</f>
        <v>0.10271007879330331</v>
      </c>
      <c r="AP496">
        <f>A496-1</f>
        <v>144</v>
      </c>
      <c r="AS496">
        <f>_xlfn.XLOOKUP(C496,'Company age'!$A$2:$A$15,'Company age'!$B$2:$B$15)</f>
        <v>10</v>
      </c>
      <c r="AU496" t="s">
        <v>80</v>
      </c>
      <c r="AW496" s="3">
        <f>BT496*(1+BV496)</f>
        <v>72.210526395000002</v>
      </c>
      <c r="AX496">
        <v>35</v>
      </c>
      <c r="BH496" s="4">
        <v>1.0526316170000001</v>
      </c>
      <c r="BI496" s="4">
        <v>3.1578948499999999</v>
      </c>
      <c r="BJ496" s="4">
        <v>0</v>
      </c>
      <c r="BL496" t="s">
        <v>952</v>
      </c>
      <c r="BM496" t="s">
        <v>953</v>
      </c>
      <c r="BN496" t="s">
        <v>80</v>
      </c>
      <c r="BO496" t="s">
        <v>81</v>
      </c>
      <c r="BP496" t="s">
        <v>25</v>
      </c>
      <c r="BQ496" t="s">
        <v>507</v>
      </c>
      <c r="BR496" t="s">
        <v>27</v>
      </c>
      <c r="BS496" s="2">
        <v>340.76499999999999</v>
      </c>
      <c r="BT496" s="2">
        <v>70</v>
      </c>
      <c r="BU496" s="5">
        <f t="shared" si="14"/>
        <v>1.0526316170000001E-2</v>
      </c>
      <c r="BV496" s="5">
        <f t="shared" si="14"/>
        <v>3.1578948500000002E-2</v>
      </c>
      <c r="BW496" s="5">
        <f t="shared" si="14"/>
        <v>0</v>
      </c>
      <c r="BX496" s="2">
        <v>66.099999999999994</v>
      </c>
      <c r="BY496" s="2">
        <v>67.486503600000006</v>
      </c>
      <c r="BZ496" s="2">
        <v>67.7</v>
      </c>
      <c r="CA496" s="2">
        <v>8.3954000000000004</v>
      </c>
    </row>
    <row r="497" spans="1:79" x14ac:dyDescent="0.15">
      <c r="A497" s="107">
        <v>145</v>
      </c>
      <c r="B497" s="108">
        <v>43244</v>
      </c>
      <c r="C497" s="109">
        <v>2018</v>
      </c>
      <c r="D497" s="110">
        <f>_xlfn.XLOOKUP(AP497,'Sentiment index'!$E$2:$E$169,'Sentiment index'!$A$2:$A$169)</f>
        <v>-0.24529529999999999</v>
      </c>
      <c r="E497" s="111">
        <v>9.3612164766957751</v>
      </c>
      <c r="F497" s="112">
        <f>(AW497-BT497)/BT497</f>
        <v>0.35200000759999994</v>
      </c>
      <c r="G497" s="113">
        <v>18</v>
      </c>
      <c r="H497" s="114">
        <v>19.726199999999999</v>
      </c>
      <c r="I497" s="114">
        <f>IF(AH497="NOK",AG497, IF(AH497="EUR", _xlfn.XLOOKUP(C497,'Exchange rates'!$A$3:$A$16,'Exchange rates'!$B$3:$B$16)*AG497,IF(AH497="SEK", _xlfn.XLOOKUP(C497,'Exchange rates'!$A$3:$A$16,'Exchange rates'!$C$3:$C$16)*Dataset!AG497,_xlfn.XLOOKUP(Dataset!C497,'Exchange rates'!$A$3:$A$16,'Exchange rates'!$D$3:$D$16)*Dataset!AG497)))</f>
        <v>6.5556049999999999</v>
      </c>
      <c r="J497" s="115">
        <f t="shared" si="15"/>
        <v>0.36400000759999995</v>
      </c>
      <c r="K497" s="112">
        <f>IF(AU497="NORWAY",_xlfn.XLOOKUP(B497,'Oslo OBX Historical Data'!$A$2:$A$3477,'Oslo OBX Historical Data'!$G$2:$G$3477),IF(AU497="FINLAND",_xlfn.XLOOKUP(B497,'OMX Helsinki Historical Data'!$A$2:$A$3479,'OMX Helsinki Historical Data'!$G$2:$G$3479),IF(AU497="DENMARK",_xlfn.XLOOKUP(B497,'OMX Copenhagen All shares Histo'!$A$2:$A$3461,'OMX Copenhagen All shares Histo'!$G$2:$G$3461),_xlfn.XLOOKUP(Dataset!B497,'OMX Stockholm Historical Data'!$A$2:$A$3477,'OMX Stockholm Historical Data'!$G$2:$G$3477))))</f>
        <v>-1.2E-2</v>
      </c>
      <c r="L497" s="116">
        <v>1</v>
      </c>
      <c r="M497" s="116">
        <f>IF($AI497=M$1,1,0)</f>
        <v>0</v>
      </c>
      <c r="N497" s="116">
        <f>IF($AI497=N$1,1,0)</f>
        <v>0</v>
      </c>
      <c r="O497" s="116">
        <f>IF($AI497=O$1,1,0)</f>
        <v>0</v>
      </c>
      <c r="P497" s="116">
        <f>IF($AI497=P$1,1,0)</f>
        <v>1</v>
      </c>
      <c r="Q497" s="116">
        <f>IF($AI497=Q$1,1,0)</f>
        <v>0</v>
      </c>
      <c r="R497" s="116">
        <f>IF($AI497=R$1,1,0)</f>
        <v>0</v>
      </c>
      <c r="S497" s="116">
        <f>IF($AI497=S$1,1,0)</f>
        <v>0</v>
      </c>
      <c r="T497" s="39">
        <f>IF($AI497=T$1,1,0)</f>
        <v>0</v>
      </c>
      <c r="AG497" s="2">
        <v>7</v>
      </c>
      <c r="AH497" t="str">
        <f>IF(AU497="NORWAY","NOK",IF(AU497="FINLAND","EUR",IF(AU497="SWEDEN","SEK","DKK")))</f>
        <v>SEK</v>
      </c>
      <c r="AI497" t="s">
        <v>38</v>
      </c>
      <c r="AN497" t="str">
        <f>IF(D497&gt;=0,"1","0")</f>
        <v>0</v>
      </c>
      <c r="AO497" s="5">
        <f>IF(AX497&lt;&gt;"",G497/H497,"")</f>
        <v>0.91249201569486271</v>
      </c>
      <c r="AP497">
        <f>A497-1</f>
        <v>144</v>
      </c>
      <c r="AS497">
        <f>_xlfn.XLOOKUP(C497,'Company age'!$A$2:$A$15,'Company age'!$B$2:$B$15)</f>
        <v>10</v>
      </c>
      <c r="AU497" t="s">
        <v>80</v>
      </c>
      <c r="AW497" s="3">
        <f>BT497*(1+BV497)</f>
        <v>9.4640000531999995</v>
      </c>
      <c r="AX497">
        <v>18</v>
      </c>
      <c r="BH497" s="4">
        <v>18</v>
      </c>
      <c r="BI497" s="4">
        <v>35.200000760000002</v>
      </c>
      <c r="BJ497" s="4">
        <v>28</v>
      </c>
      <c r="BL497" t="s">
        <v>1739</v>
      </c>
      <c r="BM497" t="s">
        <v>1740</v>
      </c>
      <c r="BN497" t="s">
        <v>80</v>
      </c>
      <c r="BO497" t="s">
        <v>38</v>
      </c>
      <c r="BP497" t="s">
        <v>25</v>
      </c>
      <c r="BQ497" t="s">
        <v>1066</v>
      </c>
      <c r="BR497" t="s">
        <v>27</v>
      </c>
      <c r="BS497" s="2">
        <v>19.726199999999999</v>
      </c>
      <c r="BT497" s="2">
        <v>7</v>
      </c>
      <c r="BU497" s="5">
        <f t="shared" si="14"/>
        <v>0.18</v>
      </c>
      <c r="BV497" s="5">
        <f t="shared" si="14"/>
        <v>0.3520000076</v>
      </c>
      <c r="BW497" s="5">
        <f t="shared" si="14"/>
        <v>0.28000000000000003</v>
      </c>
      <c r="BX497" s="2">
        <v>2.46</v>
      </c>
      <c r="BY497" s="2">
        <v>-63.518768309999999</v>
      </c>
      <c r="BZ497" s="2">
        <v>2.64</v>
      </c>
      <c r="CA497" s="2">
        <v>9.9982000000000006</v>
      </c>
    </row>
    <row r="498" spans="1:79" x14ac:dyDescent="0.15">
      <c r="A498" s="107">
        <v>145</v>
      </c>
      <c r="B498" s="108">
        <v>43245</v>
      </c>
      <c r="C498" s="109">
        <v>2018</v>
      </c>
      <c r="D498" s="110">
        <f>_xlfn.XLOOKUP(AP498,'Sentiment index'!$E$2:$E$169,'Sentiment index'!$A$2:$A$169)</f>
        <v>-0.24529529999999999</v>
      </c>
      <c r="E498" s="111">
        <v>11.395648800508011</v>
      </c>
      <c r="F498" s="112">
        <f>(AW498-BT498)/BT498</f>
        <v>0.30555555340000007</v>
      </c>
      <c r="G498" s="113">
        <v>16</v>
      </c>
      <c r="H498" s="114">
        <v>27.779499999999999</v>
      </c>
      <c r="I498" s="114">
        <f>IF(AH498="NOK",AG498, IF(AH498="EUR", _xlfn.XLOOKUP(C498,'Exchange rates'!$A$3:$A$16,'Exchange rates'!$B$3:$B$16)*AG498,IF(AH498="SEK", _xlfn.XLOOKUP(C498,'Exchange rates'!$A$3:$A$16,'Exchange rates'!$C$3:$C$16)*Dataset!AG498,_xlfn.XLOOKUP(Dataset!C498,'Exchange rates'!$A$3:$A$16,'Exchange rates'!$D$3:$D$16)*Dataset!AG498)))</f>
        <v>14.98424</v>
      </c>
      <c r="J498" s="115">
        <f t="shared" si="15"/>
        <v>0.31005555340000007</v>
      </c>
      <c r="K498" s="112">
        <f>IF(AU498="NORWAY",_xlfn.XLOOKUP(B498,'Oslo OBX Historical Data'!$A$2:$A$3477,'Oslo OBX Historical Data'!$G$2:$G$3477),IF(AU498="FINLAND",_xlfn.XLOOKUP(B498,'OMX Helsinki Historical Data'!$A$2:$A$3479,'OMX Helsinki Historical Data'!$G$2:$G$3479),IF(AU498="DENMARK",_xlfn.XLOOKUP(B498,'OMX Copenhagen All shares Histo'!$A$2:$A$3461,'OMX Copenhagen All shares Histo'!$G$2:$G$3461),_xlfn.XLOOKUP(Dataset!B498,'OMX Stockholm Historical Data'!$A$2:$A$3477,'OMX Stockholm Historical Data'!$G$2:$G$3477))))</f>
        <v>-4.4999999999999997E-3</v>
      </c>
      <c r="L498" s="116">
        <v>1</v>
      </c>
      <c r="M498" s="116">
        <f>IF($AI498=M$1,1,0)</f>
        <v>0</v>
      </c>
      <c r="N498" s="116">
        <f>IF($AI498=N$1,1,0)</f>
        <v>0</v>
      </c>
      <c r="O498" s="116">
        <f>IF($AI498=O$1,1,0)</f>
        <v>0</v>
      </c>
      <c r="P498" s="116">
        <f>IF($AI498=P$1,1,0)</f>
        <v>0</v>
      </c>
      <c r="Q498" s="116">
        <f>IF($AI498=Q$1,1,0)</f>
        <v>0</v>
      </c>
      <c r="R498" s="116">
        <f>IF($AI498=R$1,1,0)</f>
        <v>1</v>
      </c>
      <c r="S498" s="116">
        <f>IF($AI498=S$1,1,0)</f>
        <v>0</v>
      </c>
      <c r="T498" s="39">
        <f>IF($AI498=T$1,1,0)</f>
        <v>0</v>
      </c>
      <c r="AG498" s="2">
        <v>16</v>
      </c>
      <c r="AH498" t="str">
        <f>IF(AU498="NORWAY","NOK",IF(AU498="FINLAND","EUR",IF(AU498="SWEDEN","SEK","DKK")))</f>
        <v>SEK</v>
      </c>
      <c r="AI498" t="s">
        <v>152</v>
      </c>
      <c r="AN498" t="str">
        <f>IF(D498&gt;=0,"1","0")</f>
        <v>0</v>
      </c>
      <c r="AO498" s="5">
        <f>IF(AX498&lt;&gt;"",G498/H498,"")</f>
        <v>0.57596429021400675</v>
      </c>
      <c r="AP498">
        <f>A498-1</f>
        <v>144</v>
      </c>
      <c r="AS498">
        <f>_xlfn.XLOOKUP(C498,'Company age'!$A$2:$A$15,'Company age'!$B$2:$B$15)</f>
        <v>10</v>
      </c>
      <c r="AU498" t="s">
        <v>80</v>
      </c>
      <c r="AW498" s="3">
        <f>BT498*(1+BV498)</f>
        <v>20.888888854400001</v>
      </c>
      <c r="AX498">
        <v>16</v>
      </c>
      <c r="BH498" s="4">
        <v>33.333332059999996</v>
      </c>
      <c r="BI498" s="4">
        <v>30.555555340000002</v>
      </c>
      <c r="BJ498" s="4">
        <v>25</v>
      </c>
      <c r="BL498" t="s">
        <v>1629</v>
      </c>
      <c r="BM498" t="s">
        <v>1630</v>
      </c>
      <c r="BN498" t="s">
        <v>80</v>
      </c>
      <c r="BO498" t="s">
        <v>152</v>
      </c>
      <c r="BP498" t="s">
        <v>25</v>
      </c>
      <c r="BQ498" t="s">
        <v>1066</v>
      </c>
      <c r="BR498" t="s">
        <v>27</v>
      </c>
      <c r="BS498" s="2">
        <v>27.779499999999999</v>
      </c>
      <c r="BT498" s="2">
        <v>16</v>
      </c>
      <c r="BU498" s="5">
        <f t="shared" si="14"/>
        <v>0.33333332059999998</v>
      </c>
      <c r="BV498" s="5">
        <f t="shared" si="14"/>
        <v>0.30555555340000001</v>
      </c>
      <c r="BW498" s="5">
        <f t="shared" si="14"/>
        <v>0.25</v>
      </c>
      <c r="BX498" s="2">
        <v>6.32</v>
      </c>
      <c r="BY498" s="2">
        <v>-56.848293300000002</v>
      </c>
      <c r="BZ498" s="2">
        <v>6.16</v>
      </c>
      <c r="CA498" s="2">
        <v>18.120999999999999</v>
      </c>
    </row>
    <row r="499" spans="1:79" x14ac:dyDescent="0.15">
      <c r="A499" s="107">
        <v>145</v>
      </c>
      <c r="B499" s="108">
        <v>43248</v>
      </c>
      <c r="C499" s="109">
        <v>2018</v>
      </c>
      <c r="D499" s="110">
        <f>_xlfn.XLOOKUP(AP499,'Sentiment index'!$E$2:$E$169,'Sentiment index'!$A$2:$A$169)</f>
        <v>-0.24529529999999999</v>
      </c>
      <c r="E499" s="111">
        <v>9.9970034113177366</v>
      </c>
      <c r="F499" s="112">
        <f>(AW499-BT499)/BT499</f>
        <v>-0.39444442750000008</v>
      </c>
      <c r="G499" s="113">
        <v>7</v>
      </c>
      <c r="H499" s="114">
        <v>35.045099999999998</v>
      </c>
      <c r="I499" s="114">
        <f>IF(AH499="NOK",AG499, IF(AH499="EUR", _xlfn.XLOOKUP(C499,'Exchange rates'!$A$3:$A$16,'Exchange rates'!$B$3:$B$16)*AG499,IF(AH499="SEK", _xlfn.XLOOKUP(C499,'Exchange rates'!$A$3:$A$16,'Exchange rates'!$C$3:$C$16)*Dataset!AG499,_xlfn.XLOOKUP(Dataset!C499,'Exchange rates'!$A$3:$A$16,'Exchange rates'!$D$3:$D$16)*Dataset!AG499)))</f>
        <v>19.1985575</v>
      </c>
      <c r="J499" s="115">
        <f t="shared" si="15"/>
        <v>-0.39314442750000006</v>
      </c>
      <c r="K499" s="112">
        <f>IF(AU499="NORWAY",_xlfn.XLOOKUP(B499,'Oslo OBX Historical Data'!$A$2:$A$3477,'Oslo OBX Historical Data'!$G$2:$G$3477),IF(AU499="FINLAND",_xlfn.XLOOKUP(B499,'OMX Helsinki Historical Data'!$A$2:$A$3479,'OMX Helsinki Historical Data'!$G$2:$G$3479),IF(AU499="DENMARK",_xlfn.XLOOKUP(B499,'OMX Copenhagen All shares Histo'!$A$2:$A$3461,'OMX Copenhagen All shares Histo'!$G$2:$G$3461),_xlfn.XLOOKUP(Dataset!B499,'OMX Stockholm Historical Data'!$A$2:$A$3477,'OMX Stockholm Historical Data'!$G$2:$G$3477))))</f>
        <v>-1.2999999999999999E-3</v>
      </c>
      <c r="L499" s="116">
        <v>1</v>
      </c>
      <c r="M499" s="116">
        <f>IF($AI499=M$1,1,0)</f>
        <v>0</v>
      </c>
      <c r="N499" s="116">
        <f>IF($AI499=N$1,1,0)</f>
        <v>0</v>
      </c>
      <c r="O499" s="116">
        <f>IF($AI499=O$1,1,0)</f>
        <v>0</v>
      </c>
      <c r="P499" s="116">
        <f>IF($AI499=P$1,1,0)</f>
        <v>0</v>
      </c>
      <c r="Q499" s="116">
        <f>IF($AI499=Q$1,1,0)</f>
        <v>1</v>
      </c>
      <c r="R499" s="116">
        <f>IF($AI499=R$1,1,0)</f>
        <v>0</v>
      </c>
      <c r="S499" s="116">
        <f>IF($AI499=S$1,1,0)</f>
        <v>0</v>
      </c>
      <c r="T499" s="39">
        <f>IF($AI499=T$1,1,0)</f>
        <v>0</v>
      </c>
      <c r="AG499" s="2">
        <v>20.5</v>
      </c>
      <c r="AH499" t="str">
        <f>IF(AU499="NORWAY","NOK",IF(AU499="FINLAND","EUR",IF(AU499="SWEDEN","SEK","DKK")))</f>
        <v>SEK</v>
      </c>
      <c r="AI499" t="s">
        <v>32</v>
      </c>
      <c r="AN499" t="str">
        <f>IF(D499&gt;=0,"1","0")</f>
        <v>0</v>
      </c>
      <c r="AO499" s="5">
        <f>IF(AX499&lt;&gt;"",G499/H499,"")</f>
        <v>0.19974261737018872</v>
      </c>
      <c r="AP499">
        <f>A499-1</f>
        <v>144</v>
      </c>
      <c r="AS499">
        <f>_xlfn.XLOOKUP(C499,'Company age'!$A$2:$A$15,'Company age'!$B$2:$B$15)</f>
        <v>10</v>
      </c>
      <c r="AU499" t="s">
        <v>80</v>
      </c>
      <c r="AW499" s="3">
        <f>BT499*(1+BV499)</f>
        <v>12.413889236249998</v>
      </c>
      <c r="AX499">
        <v>7</v>
      </c>
      <c r="BH499" s="4">
        <v>-39.44444275</v>
      </c>
      <c r="BI499" s="4">
        <v>-39.44444275</v>
      </c>
      <c r="BJ499" s="4">
        <v>-38.333332059999996</v>
      </c>
      <c r="BL499" t="s">
        <v>1582</v>
      </c>
      <c r="BM499" t="s">
        <v>1583</v>
      </c>
      <c r="BN499" t="s">
        <v>80</v>
      </c>
      <c r="BO499" t="s">
        <v>32</v>
      </c>
      <c r="BP499" t="s">
        <v>25</v>
      </c>
      <c r="BQ499" t="s">
        <v>1175</v>
      </c>
      <c r="BR499" t="s">
        <v>27</v>
      </c>
      <c r="BS499" s="2">
        <v>35.045099999999998</v>
      </c>
      <c r="BT499" s="2">
        <v>20.5</v>
      </c>
      <c r="BU499" s="5">
        <f t="shared" si="14"/>
        <v>-0.39444442750000003</v>
      </c>
      <c r="BV499" s="5">
        <f t="shared" si="14"/>
        <v>-0.39444442750000003</v>
      </c>
      <c r="BW499" s="5">
        <f t="shared" si="14"/>
        <v>-0.38333332059999997</v>
      </c>
      <c r="BX499" s="2">
        <v>54.8</v>
      </c>
      <c r="BY499" s="2">
        <v>200</v>
      </c>
      <c r="BZ499" s="2">
        <v>56.6</v>
      </c>
      <c r="CA499" s="2">
        <v>11.927199999999999</v>
      </c>
    </row>
    <row r="500" spans="1:79" x14ac:dyDescent="0.15">
      <c r="A500" s="107">
        <v>145</v>
      </c>
      <c r="B500" s="108">
        <v>43251</v>
      </c>
      <c r="C500" s="109">
        <v>2018</v>
      </c>
      <c r="D500" s="110">
        <f>_xlfn.XLOOKUP(AP500,'Sentiment index'!$E$2:$E$169,'Sentiment index'!$A$2:$A$169)</f>
        <v>-0.24529529999999999</v>
      </c>
      <c r="E500" s="111">
        <v>10.20906296893706</v>
      </c>
      <c r="F500" s="112">
        <f>(AW500-BT500)/BT500</f>
        <v>-7.1428573130000294E-3</v>
      </c>
      <c r="G500" s="113">
        <v>2</v>
      </c>
      <c r="H500" s="114">
        <v>4.3563700000000001</v>
      </c>
      <c r="I500" s="114">
        <f>IF(AH500="NOK",AG500, IF(AH500="EUR", _xlfn.XLOOKUP(C500,'Exchange rates'!$A$3:$A$16,'Exchange rates'!$B$3:$B$16)*AG500,IF(AH500="SEK", _xlfn.XLOOKUP(C500,'Exchange rates'!$A$3:$A$16,'Exchange rates'!$C$3:$C$16)*Dataset!AG500,_xlfn.XLOOKUP(Dataset!C500,'Exchange rates'!$A$3:$A$16,'Exchange rates'!$D$3:$D$16)*Dataset!AG500)))</f>
        <v>8.4286349999999999</v>
      </c>
      <c r="J500" s="115">
        <f t="shared" si="15"/>
        <v>-3.4428573130000292E-3</v>
      </c>
      <c r="K500" s="112">
        <f>IF(AU500="NORWAY",_xlfn.XLOOKUP(B500,'Oslo OBX Historical Data'!$A$2:$A$3477,'Oslo OBX Historical Data'!$G$2:$G$3477),IF(AU500="FINLAND",_xlfn.XLOOKUP(B500,'OMX Helsinki Historical Data'!$A$2:$A$3479,'OMX Helsinki Historical Data'!$G$2:$G$3479),IF(AU500="DENMARK",_xlfn.XLOOKUP(B500,'OMX Copenhagen All shares Histo'!$A$2:$A$3461,'OMX Copenhagen All shares Histo'!$G$2:$G$3461),_xlfn.XLOOKUP(Dataset!B500,'OMX Stockholm Historical Data'!$A$2:$A$3477,'OMX Stockholm Historical Data'!$G$2:$G$3477))))</f>
        <v>-3.7000000000000002E-3</v>
      </c>
      <c r="L500" s="116">
        <v>1</v>
      </c>
      <c r="M500" s="116">
        <f>IF($AI500=M$1,1,0)</f>
        <v>0</v>
      </c>
      <c r="N500" s="116">
        <f>IF($AI500=N$1,1,0)</f>
        <v>0</v>
      </c>
      <c r="O500" s="116">
        <f>IF($AI500=O$1,1,0)</f>
        <v>0</v>
      </c>
      <c r="P500" s="116">
        <f>IF($AI500=P$1,1,0)</f>
        <v>0</v>
      </c>
      <c r="Q500" s="116">
        <f>IF($AI500=Q$1,1,0)</f>
        <v>0</v>
      </c>
      <c r="R500" s="116">
        <f>IF($AI500=R$1,1,0)</f>
        <v>0</v>
      </c>
      <c r="S500" s="116">
        <f>IF($AI500=S$1,1,0)</f>
        <v>0</v>
      </c>
      <c r="T500" s="39">
        <f>IF($AI500=T$1,1,0)</f>
        <v>1</v>
      </c>
      <c r="AG500" s="2">
        <v>9</v>
      </c>
      <c r="AH500" t="str">
        <f>IF(AU500="NORWAY","NOK",IF(AU500="FINLAND","EUR",IF(AU500="SWEDEN","SEK","DKK")))</f>
        <v>SEK</v>
      </c>
      <c r="AI500" t="s">
        <v>74</v>
      </c>
      <c r="AN500" t="str">
        <f>IF(D500&gt;=0,"1","0")</f>
        <v>0</v>
      </c>
      <c r="AO500" s="5">
        <f>IF(AX500&lt;&gt;"",G500/H500,"")</f>
        <v>0.45909782686043654</v>
      </c>
      <c r="AP500">
        <f>A500-1</f>
        <v>144</v>
      </c>
      <c r="AS500">
        <f>_xlfn.XLOOKUP(C500,'Company age'!$A$2:$A$15,'Company age'!$B$2:$B$15)</f>
        <v>10</v>
      </c>
      <c r="AU500" t="s">
        <v>80</v>
      </c>
      <c r="AW500" s="3">
        <f>BT500*(1+BV500)</f>
        <v>8.9357142841829997</v>
      </c>
      <c r="AX500">
        <v>2</v>
      </c>
      <c r="BH500" s="4">
        <v>0</v>
      </c>
      <c r="BI500" s="4">
        <v>-0.71428573129999995</v>
      </c>
      <c r="BJ500" s="4">
        <v>-7.8571429249999998</v>
      </c>
      <c r="BL500" t="s">
        <v>2118</v>
      </c>
      <c r="BM500" t="s">
        <v>2119</v>
      </c>
      <c r="BN500" t="s">
        <v>80</v>
      </c>
      <c r="BO500" t="s">
        <v>74</v>
      </c>
      <c r="BP500" t="s">
        <v>25</v>
      </c>
      <c r="BQ500" t="s">
        <v>54</v>
      </c>
      <c r="BR500" t="s">
        <v>27</v>
      </c>
      <c r="BS500" s="2">
        <v>4.3563700000000001</v>
      </c>
      <c r="BT500" s="2">
        <v>9</v>
      </c>
      <c r="BU500" s="5">
        <f t="shared" si="14"/>
        <v>0</v>
      </c>
      <c r="BV500" s="5">
        <f t="shared" si="14"/>
        <v>-7.1428573129999999E-3</v>
      </c>
      <c r="BW500" s="5">
        <f t="shared" si="14"/>
        <v>-7.8571429249999991E-2</v>
      </c>
      <c r="BX500" s="2">
        <v>3.01</v>
      </c>
      <c r="BY500" s="2">
        <v>-64.093566890000005</v>
      </c>
      <c r="BZ500" s="2">
        <v>2.98</v>
      </c>
      <c r="CA500" s="2">
        <v>8.3775999999999993</v>
      </c>
    </row>
    <row r="501" spans="1:79" x14ac:dyDescent="0.15">
      <c r="A501" s="107">
        <v>146</v>
      </c>
      <c r="B501" s="108">
        <v>43256</v>
      </c>
      <c r="C501" s="109">
        <v>2018</v>
      </c>
      <c r="D501" s="110">
        <f>_xlfn.XLOOKUP(AP501,'Sentiment index'!$E$2:$E$169,'Sentiment index'!$A$2:$A$169)</f>
        <v>-0.32426870000000002</v>
      </c>
      <c r="E501" s="111">
        <v>9.046737628984987</v>
      </c>
      <c r="F501" s="112">
        <f>(AW501-BT501)/BT501</f>
        <v>-0.19545454030000001</v>
      </c>
      <c r="G501" s="113">
        <v>512</v>
      </c>
      <c r="H501" s="114">
        <v>698.4</v>
      </c>
      <c r="I501" s="114">
        <f>IF(AH501="NOK",AG501, IF(AH501="EUR", _xlfn.XLOOKUP(C501,'Exchange rates'!$A$3:$A$16,'Exchange rates'!$B$3:$B$16)*AG501,IF(AH501="SEK", _xlfn.XLOOKUP(C501,'Exchange rates'!$A$3:$A$16,'Exchange rates'!$C$3:$C$16)*Dataset!AG501,_xlfn.XLOOKUP(Dataset!C501,'Exchange rates'!$A$3:$A$16,'Exchange rates'!$D$3:$D$16)*Dataset!AG501)))</f>
        <v>70.238624999999999</v>
      </c>
      <c r="J501" s="115">
        <f t="shared" si="15"/>
        <v>-0.1960545403</v>
      </c>
      <c r="K501" s="112">
        <f>IF(AU501="NORWAY",_xlfn.XLOOKUP(B501,'Oslo OBX Historical Data'!$A$2:$A$3477,'Oslo OBX Historical Data'!$G$2:$G$3477),IF(AU501="FINLAND",_xlfn.XLOOKUP(B501,'OMX Helsinki Historical Data'!$A$2:$A$3479,'OMX Helsinki Historical Data'!$G$2:$G$3479),IF(AU501="DENMARK",_xlfn.XLOOKUP(B501,'OMX Copenhagen All shares Histo'!$A$2:$A$3461,'OMX Copenhagen All shares Histo'!$G$2:$G$3461),_xlfn.XLOOKUP(Dataset!B501,'OMX Stockholm Historical Data'!$A$2:$A$3477,'OMX Stockholm Historical Data'!$G$2:$G$3477))))</f>
        <v>5.9999999999999995E-4</v>
      </c>
      <c r="L501" s="116">
        <v>1</v>
      </c>
      <c r="M501" s="116">
        <f>IF($AI501=M$1,1,0)</f>
        <v>0</v>
      </c>
      <c r="N501" s="116">
        <f>IF($AI501=N$1,1,0)</f>
        <v>1</v>
      </c>
      <c r="O501" s="116">
        <f>IF($AI501=O$1,1,0)</f>
        <v>0</v>
      </c>
      <c r="P501" s="116">
        <f>IF($AI501=P$1,1,0)</f>
        <v>0</v>
      </c>
      <c r="Q501" s="116">
        <f>IF($AI501=Q$1,1,0)</f>
        <v>0</v>
      </c>
      <c r="R501" s="116">
        <f>IF($AI501=R$1,1,0)</f>
        <v>0</v>
      </c>
      <c r="S501" s="116">
        <f>IF($AI501=S$1,1,0)</f>
        <v>0</v>
      </c>
      <c r="T501" s="39">
        <f>IF($AI501=T$1,1,0)</f>
        <v>0</v>
      </c>
      <c r="AG501" s="2">
        <v>75</v>
      </c>
      <c r="AH501" t="str">
        <f>IF(AU501="NORWAY","NOK",IF(AU501="FINLAND","EUR",IF(AU501="SWEDEN","SEK","DKK")))</f>
        <v>SEK</v>
      </c>
      <c r="AI501" t="s">
        <v>96</v>
      </c>
      <c r="AN501" t="str">
        <f>IF(D501&gt;=0,"1","0")</f>
        <v>0</v>
      </c>
      <c r="AO501" s="5">
        <f>IF(AX501&lt;&gt;"",G501/H501,"")</f>
        <v>0.73310423825887749</v>
      </c>
      <c r="AP501">
        <f>A501-1</f>
        <v>145</v>
      </c>
      <c r="AS501">
        <f>_xlfn.XLOOKUP(C501,'Company age'!$A$2:$A$15,'Company age'!$B$2:$B$15)</f>
        <v>10</v>
      </c>
      <c r="AU501" t="s">
        <v>80</v>
      </c>
      <c r="AW501" s="3">
        <f>BT501*(1+BV501)</f>
        <v>60.340909477499999</v>
      </c>
      <c r="AX501">
        <v>512</v>
      </c>
      <c r="BH501" s="4">
        <v>-12.727272989999999</v>
      </c>
      <c r="BI501" s="4">
        <v>-19.545454029999998</v>
      </c>
      <c r="BJ501" s="4">
        <v>-22.727272030000002</v>
      </c>
      <c r="BL501" t="s">
        <v>689</v>
      </c>
      <c r="BM501" t="s">
        <v>690</v>
      </c>
      <c r="BN501" t="s">
        <v>80</v>
      </c>
      <c r="BO501" t="s">
        <v>96</v>
      </c>
      <c r="BP501" t="s">
        <v>25</v>
      </c>
      <c r="BQ501" t="s">
        <v>691</v>
      </c>
      <c r="BR501" t="s">
        <v>27</v>
      </c>
      <c r="BS501" s="2">
        <v>698.4</v>
      </c>
      <c r="BT501" s="2">
        <v>75</v>
      </c>
      <c r="BU501" s="5">
        <f t="shared" si="14"/>
        <v>-0.12727272989999999</v>
      </c>
      <c r="BV501" s="5">
        <f t="shared" si="14"/>
        <v>-0.19545454029999998</v>
      </c>
      <c r="BW501" s="5">
        <f t="shared" si="14"/>
        <v>-0.22727272030000001</v>
      </c>
      <c r="BX501" s="2">
        <v>68.5</v>
      </c>
      <c r="BY501" s="2">
        <v>982.66668700000002</v>
      </c>
      <c r="BZ501" s="2">
        <v>69.400000000000006</v>
      </c>
      <c r="CA501" s="2">
        <v>16.847000000000001</v>
      </c>
    </row>
    <row r="502" spans="1:79" x14ac:dyDescent="0.15">
      <c r="A502" s="107">
        <v>146</v>
      </c>
      <c r="B502" s="108">
        <v>43258</v>
      </c>
      <c r="C502" s="109">
        <v>2018</v>
      </c>
      <c r="D502" s="110">
        <f>_xlfn.XLOOKUP(AP502,'Sentiment index'!$E$2:$E$169,'Sentiment index'!$A$2:$A$169)</f>
        <v>-0.32426870000000002</v>
      </c>
      <c r="E502" s="111">
        <v>10.39707739860402</v>
      </c>
      <c r="F502" s="112">
        <f>(AW502-BT502)/BT502</f>
        <v>3.0000000000000037E-2</v>
      </c>
      <c r="G502" s="113">
        <v>6505</v>
      </c>
      <c r="H502" s="114">
        <v>4627.5600000000004</v>
      </c>
      <c r="I502" s="114">
        <f>IF(AH502="NOK",AG502, IF(AH502="EUR", _xlfn.XLOOKUP(C502,'Exchange rates'!$A$3:$A$16,'Exchange rates'!$B$3:$B$16)*AG502,IF(AH502="SEK", _xlfn.XLOOKUP(C502,'Exchange rates'!$A$3:$A$16,'Exchange rates'!$C$3:$C$16)*Dataset!AG502,_xlfn.XLOOKUP(Dataset!C502,'Exchange rates'!$A$3:$A$16,'Exchange rates'!$D$3:$D$16)*Dataset!AG502)))</f>
        <v>199.74912</v>
      </c>
      <c r="J502" s="115">
        <f t="shared" si="15"/>
        <v>3.7900000000000038E-2</v>
      </c>
      <c r="K502" s="112">
        <f>IF(AU502="NORWAY",_xlfn.XLOOKUP(B502,'Oslo OBX Historical Data'!$A$2:$A$3477,'Oslo OBX Historical Data'!$G$2:$G$3477),IF(AU502="FINLAND",_xlfn.XLOOKUP(B502,'OMX Helsinki Historical Data'!$A$2:$A$3479,'OMX Helsinki Historical Data'!$G$2:$G$3479),IF(AU502="DENMARK",_xlfn.XLOOKUP(B502,'OMX Copenhagen All shares Histo'!$A$2:$A$3461,'OMX Copenhagen All shares Histo'!$G$2:$G$3461),_xlfn.XLOOKUP(Dataset!B502,'OMX Stockholm Historical Data'!$A$2:$A$3477,'OMX Stockholm Historical Data'!$G$2:$G$3477))))</f>
        <v>-7.9000000000000008E-3</v>
      </c>
      <c r="L502" s="116">
        <v>1</v>
      </c>
      <c r="M502" s="116">
        <f>IF($AI502=M$1,1,0)</f>
        <v>0</v>
      </c>
      <c r="N502" s="116">
        <f>IF($AI502=N$1,1,0)</f>
        <v>0</v>
      </c>
      <c r="O502" s="116">
        <f>IF($AI502=O$1,1,0)</f>
        <v>0</v>
      </c>
      <c r="P502" s="116">
        <f>IF($AI502=P$1,1,0)</f>
        <v>0</v>
      </c>
      <c r="Q502" s="116">
        <f>IF($AI502=Q$1,1,0)</f>
        <v>0</v>
      </c>
      <c r="R502" s="116">
        <f>IF($AI502=R$1,1,0)</f>
        <v>1</v>
      </c>
      <c r="S502" s="116">
        <f>IF($AI502=S$1,1,0)</f>
        <v>0</v>
      </c>
      <c r="T502" s="39">
        <f>IF($AI502=T$1,1,0)</f>
        <v>0</v>
      </c>
      <c r="AG502" s="2">
        <v>155</v>
      </c>
      <c r="AH502" t="str">
        <f>IF(AU502="NORWAY","NOK",IF(AU502="FINLAND","EUR",IF(AU502="SWEDEN","SEK","DKK")))</f>
        <v>DKK</v>
      </c>
      <c r="AI502" t="s">
        <v>152</v>
      </c>
      <c r="AN502" t="str">
        <f>IF(D502&gt;=0,"1","0")</f>
        <v>0</v>
      </c>
      <c r="AO502" s="5">
        <f>IF(AX502&lt;&gt;"",G502/H502,"")</f>
        <v>1.4057084078866615</v>
      </c>
      <c r="AP502">
        <f>A502-1</f>
        <v>145</v>
      </c>
      <c r="AS502">
        <f>_xlfn.XLOOKUP(C502,'Company age'!$A$2:$A$15,'Company age'!$B$2:$B$15)</f>
        <v>10</v>
      </c>
      <c r="AU502" t="s">
        <v>23</v>
      </c>
      <c r="AW502" s="3">
        <f>BT502*(1+BV502)</f>
        <v>159.65</v>
      </c>
      <c r="AX502">
        <v>6505</v>
      </c>
      <c r="BH502" s="4">
        <v>8</v>
      </c>
      <c r="BI502" s="4">
        <v>3</v>
      </c>
      <c r="BJ502" s="4">
        <v>3</v>
      </c>
      <c r="BL502" t="s">
        <v>150</v>
      </c>
      <c r="BM502" t="s">
        <v>151</v>
      </c>
      <c r="BN502" t="s">
        <v>23</v>
      </c>
      <c r="BO502" t="s">
        <v>152</v>
      </c>
      <c r="BP502" t="s">
        <v>25</v>
      </c>
      <c r="BQ502" t="s">
        <v>102</v>
      </c>
      <c r="BR502" t="s">
        <v>27</v>
      </c>
      <c r="BS502" s="2">
        <v>4627.5600000000004</v>
      </c>
      <c r="BT502" s="2">
        <v>155</v>
      </c>
      <c r="BU502" s="5">
        <f t="shared" si="14"/>
        <v>0.08</v>
      </c>
      <c r="BV502" s="5">
        <f t="shared" si="14"/>
        <v>0.03</v>
      </c>
      <c r="BW502" s="5">
        <f t="shared" si="14"/>
        <v>0.03</v>
      </c>
      <c r="BX502" s="2">
        <v>610</v>
      </c>
      <c r="BY502" s="2">
        <v>307.09677119999998</v>
      </c>
      <c r="BZ502" s="2">
        <v>615.5</v>
      </c>
      <c r="CA502" s="2">
        <v>50</v>
      </c>
    </row>
    <row r="503" spans="1:79" x14ac:dyDescent="0.15">
      <c r="A503" s="107">
        <v>146</v>
      </c>
      <c r="B503" s="108">
        <v>43259</v>
      </c>
      <c r="C503" s="109">
        <v>2018</v>
      </c>
      <c r="D503" s="110">
        <f>_xlfn.XLOOKUP(AP503,'Sentiment index'!$E$2:$E$169,'Sentiment index'!$A$2:$A$169)</f>
        <v>-0.32426870000000002</v>
      </c>
      <c r="E503" s="111">
        <v>9.4302197910339185</v>
      </c>
      <c r="F503" s="112">
        <f>(AW503-BT503)/BT503</f>
        <v>-0.45454544070000003</v>
      </c>
      <c r="G503" s="113">
        <v>687</v>
      </c>
      <c r="H503" s="114">
        <v>702.56100000000004</v>
      </c>
      <c r="I503" s="114">
        <f>IF(AH503="NOK",AG503, IF(AH503="EUR", _xlfn.XLOOKUP(C503,'Exchange rates'!$A$3:$A$16,'Exchange rates'!$B$3:$B$16)*AG503,IF(AH503="SEK", _xlfn.XLOOKUP(C503,'Exchange rates'!$A$3:$A$16,'Exchange rates'!$C$3:$C$16)*Dataset!AG503,_xlfn.XLOOKUP(Dataset!C503,'Exchange rates'!$A$3:$A$16,'Exchange rates'!$D$3:$D$16)*Dataset!AG503)))</f>
        <v>69.590016000000006</v>
      </c>
      <c r="J503" s="115">
        <f t="shared" si="15"/>
        <v>-0.44944544070000003</v>
      </c>
      <c r="K503" s="112">
        <f>IF(AU503="NORWAY",_xlfn.XLOOKUP(B503,'Oslo OBX Historical Data'!$A$2:$A$3477,'Oslo OBX Historical Data'!$G$2:$G$3477),IF(AU503="FINLAND",_xlfn.XLOOKUP(B503,'OMX Helsinki Historical Data'!$A$2:$A$3479,'OMX Helsinki Historical Data'!$G$2:$G$3479),IF(AU503="DENMARK",_xlfn.XLOOKUP(B503,'OMX Copenhagen All shares Histo'!$A$2:$A$3461,'OMX Copenhagen All shares Histo'!$G$2:$G$3461),_xlfn.XLOOKUP(Dataset!B503,'OMX Stockholm Historical Data'!$A$2:$A$3477,'OMX Stockholm Historical Data'!$G$2:$G$3477))))</f>
        <v>-5.1000000000000004E-3</v>
      </c>
      <c r="L503" s="116">
        <v>1</v>
      </c>
      <c r="M503" s="116">
        <f>IF($AI503=M$1,1,0)</f>
        <v>0</v>
      </c>
      <c r="N503" s="116">
        <f>IF($AI503=N$1,1,0)</f>
        <v>0</v>
      </c>
      <c r="O503" s="116">
        <f>IF($AI503=O$1,1,0)</f>
        <v>0</v>
      </c>
      <c r="P503" s="116">
        <f>IF($AI503=P$1,1,0)</f>
        <v>0</v>
      </c>
      <c r="Q503" s="116">
        <f>IF($AI503=Q$1,1,0)</f>
        <v>0</v>
      </c>
      <c r="R503" s="116">
        <f>IF($AI503=R$1,1,0)</f>
        <v>1</v>
      </c>
      <c r="S503" s="116">
        <f>IF($AI503=S$1,1,0)</f>
        <v>0</v>
      </c>
      <c r="T503" s="39">
        <f>IF($AI503=T$1,1,0)</f>
        <v>0</v>
      </c>
      <c r="AG503" s="2">
        <v>54</v>
      </c>
      <c r="AH503" t="str">
        <f>IF(AU503="NORWAY","NOK",IF(AU503="FINLAND","EUR",IF(AU503="SWEDEN","SEK","DKK")))</f>
        <v>DKK</v>
      </c>
      <c r="AI503" t="s">
        <v>152</v>
      </c>
      <c r="AN503" t="str">
        <f>IF(D503&gt;=0,"1","0")</f>
        <v>0</v>
      </c>
      <c r="AO503" s="5">
        <f>IF(AX503&lt;&gt;"",G503/H503,"")</f>
        <v>0.97785103357573211</v>
      </c>
      <c r="AP503">
        <f>A503-1</f>
        <v>145</v>
      </c>
      <c r="AS503">
        <f>_xlfn.XLOOKUP(C503,'Company age'!$A$2:$A$15,'Company age'!$B$2:$B$15)</f>
        <v>10</v>
      </c>
      <c r="AU503" t="s">
        <v>23</v>
      </c>
      <c r="AW503" s="3">
        <f>BT503*(1+BV503)</f>
        <v>29.4545462022</v>
      </c>
      <c r="AX503">
        <v>687</v>
      </c>
      <c r="BH503" s="4">
        <v>-13.939394</v>
      </c>
      <c r="BI503" s="4">
        <v>-45.454544069999997</v>
      </c>
      <c r="BJ503" s="4">
        <v>-51.515151979999999</v>
      </c>
      <c r="BL503" t="s">
        <v>698</v>
      </c>
      <c r="BM503" t="s">
        <v>699</v>
      </c>
      <c r="BN503" t="s">
        <v>23</v>
      </c>
      <c r="BO503" t="s">
        <v>152</v>
      </c>
      <c r="BP503" t="s">
        <v>25</v>
      </c>
      <c r="BQ503" t="s">
        <v>700</v>
      </c>
      <c r="BR503" t="s">
        <v>27</v>
      </c>
      <c r="BS503" s="2">
        <v>702.56100000000004</v>
      </c>
      <c r="BT503" s="2">
        <v>54</v>
      </c>
      <c r="BU503" s="5">
        <f t="shared" si="14"/>
        <v>-0.13939393999999999</v>
      </c>
      <c r="BV503" s="5">
        <f t="shared" si="14"/>
        <v>-0.45454544069999997</v>
      </c>
      <c r="BW503" s="5">
        <f t="shared" si="14"/>
        <v>-0.51515151979999996</v>
      </c>
      <c r="BX503" s="2">
        <v>167.8</v>
      </c>
      <c r="BY503" s="2">
        <v>244.81481930000001</v>
      </c>
      <c r="BZ503" s="2">
        <v>173</v>
      </c>
      <c r="CA503" s="2">
        <v>40.487099999999998</v>
      </c>
    </row>
    <row r="504" spans="1:79" x14ac:dyDescent="0.15">
      <c r="A504" s="107">
        <v>146</v>
      </c>
      <c r="B504" s="108">
        <v>43259</v>
      </c>
      <c r="C504" s="109">
        <v>2018</v>
      </c>
      <c r="D504" s="110">
        <f>_xlfn.XLOOKUP(AP504,'Sentiment index'!$E$2:$E$169,'Sentiment index'!$A$2:$A$169)</f>
        <v>-0.32426870000000002</v>
      </c>
      <c r="E504" s="111">
        <v>8.0202343031621002</v>
      </c>
      <c r="F504" s="112">
        <f>(AW504-BT504)/BT504</f>
        <v>-4.2424240110000094E-2</v>
      </c>
      <c r="G504" s="113">
        <v>46</v>
      </c>
      <c r="H504" s="114">
        <v>52.477400000000003</v>
      </c>
      <c r="I504" s="114">
        <f>IF(AH504="NOK",AG504, IF(AH504="EUR", _xlfn.XLOOKUP(C504,'Exchange rates'!$A$3:$A$16,'Exchange rates'!$B$3:$B$16)*AG504,IF(AH504="SEK", _xlfn.XLOOKUP(C504,'Exchange rates'!$A$3:$A$16,'Exchange rates'!$C$3:$C$16)*Dataset!AG504,_xlfn.XLOOKUP(Dataset!C504,'Exchange rates'!$A$3:$A$16,'Exchange rates'!$D$3:$D$16)*Dataset!AG504)))</f>
        <v>2.10715875</v>
      </c>
      <c r="J504" s="115">
        <f t="shared" si="15"/>
        <v>-4.1924240110000094E-2</v>
      </c>
      <c r="K504" s="112">
        <f>IF(AU504="NORWAY",_xlfn.XLOOKUP(B504,'Oslo OBX Historical Data'!$A$2:$A$3477,'Oslo OBX Historical Data'!$G$2:$G$3477),IF(AU504="FINLAND",_xlfn.XLOOKUP(B504,'OMX Helsinki Historical Data'!$A$2:$A$3479,'OMX Helsinki Historical Data'!$G$2:$G$3479),IF(AU504="DENMARK",_xlfn.XLOOKUP(B504,'OMX Copenhagen All shares Histo'!$A$2:$A$3461,'OMX Copenhagen All shares Histo'!$G$2:$G$3461),_xlfn.XLOOKUP(Dataset!B504,'OMX Stockholm Historical Data'!$A$2:$A$3477,'OMX Stockholm Historical Data'!$G$2:$G$3477))))</f>
        <v>-5.0000000000000001E-4</v>
      </c>
      <c r="L504" s="116">
        <v>1</v>
      </c>
      <c r="M504" s="116">
        <f>IF($AI504=M$1,1,0)</f>
        <v>0</v>
      </c>
      <c r="N504" s="116">
        <f>IF($AI504=N$1,1,0)</f>
        <v>0</v>
      </c>
      <c r="O504" s="116">
        <f>IF($AI504=O$1,1,0)</f>
        <v>0</v>
      </c>
      <c r="P504" s="116">
        <f>IF($AI504=P$1,1,0)</f>
        <v>0</v>
      </c>
      <c r="Q504" s="116">
        <f>IF($AI504=Q$1,1,0)</f>
        <v>0</v>
      </c>
      <c r="R504" s="116">
        <f>IF($AI504=R$1,1,0)</f>
        <v>1</v>
      </c>
      <c r="S504" s="116">
        <f>IF($AI504=S$1,1,0)</f>
        <v>0</v>
      </c>
      <c r="T504" s="39">
        <f>IF($AI504=T$1,1,0)</f>
        <v>0</v>
      </c>
      <c r="AG504" s="2">
        <v>2.25</v>
      </c>
      <c r="AH504" t="str">
        <f>IF(AU504="NORWAY","NOK",IF(AU504="FINLAND","EUR",IF(AU504="SWEDEN","SEK","DKK")))</f>
        <v>SEK</v>
      </c>
      <c r="AI504" t="s">
        <v>152</v>
      </c>
      <c r="AN504" t="str">
        <f>IF(D504&gt;=0,"1","0")</f>
        <v>0</v>
      </c>
      <c r="AO504" s="5">
        <f>IF(AX504&lt;&gt;"",G504/H504,"")</f>
        <v>0.87656781776536186</v>
      </c>
      <c r="AP504">
        <f>A504-1</f>
        <v>145</v>
      </c>
      <c r="AS504">
        <f>_xlfn.XLOOKUP(C504,'Company age'!$A$2:$A$15,'Company age'!$B$2:$B$15)</f>
        <v>10</v>
      </c>
      <c r="AU504" t="s">
        <v>80</v>
      </c>
      <c r="AW504" s="3">
        <f>BT504*(1+BV504)</f>
        <v>2.1545454597524998</v>
      </c>
      <c r="AX504">
        <v>46</v>
      </c>
      <c r="BH504" s="4">
        <v>0</v>
      </c>
      <c r="BI504" s="4">
        <v>-4.2424240109999998</v>
      </c>
      <c r="BJ504" s="4">
        <v>-3.0303030010000001</v>
      </c>
      <c r="BL504" t="s">
        <v>1466</v>
      </c>
      <c r="BM504" t="s">
        <v>1467</v>
      </c>
      <c r="BN504" t="s">
        <v>80</v>
      </c>
      <c r="BO504" t="s">
        <v>152</v>
      </c>
      <c r="BP504" t="s">
        <v>25</v>
      </c>
      <c r="BQ504" t="s">
        <v>842</v>
      </c>
      <c r="BR504" t="s">
        <v>27</v>
      </c>
      <c r="BS504" s="2">
        <v>52.477400000000003</v>
      </c>
      <c r="BT504" s="2">
        <v>2.25</v>
      </c>
      <c r="BU504" s="5">
        <f t="shared" si="14"/>
        <v>0</v>
      </c>
      <c r="BV504" s="5">
        <f t="shared" si="14"/>
        <v>-4.2424240109999997E-2</v>
      </c>
      <c r="BW504" s="5">
        <f t="shared" si="14"/>
        <v>-3.0303030009999999E-2</v>
      </c>
      <c r="BX504" s="2"/>
      <c r="BY504" s="2"/>
      <c r="BZ504" s="2"/>
      <c r="CA504" s="2">
        <v>53.1541</v>
      </c>
    </row>
    <row r="505" spans="1:79" x14ac:dyDescent="0.15">
      <c r="A505" s="107">
        <v>146</v>
      </c>
      <c r="B505" s="108">
        <v>43262</v>
      </c>
      <c r="C505" s="109">
        <v>2018</v>
      </c>
      <c r="D505" s="110">
        <f>_xlfn.XLOOKUP(AP505,'Sentiment index'!$E$2:$E$169,'Sentiment index'!$A$2:$A$169)</f>
        <v>-0.32426870000000002</v>
      </c>
      <c r="E505" s="111">
        <v>10.920387992051683</v>
      </c>
      <c r="F505" s="112">
        <f>(AW505-BT505)/BT505</f>
        <v>-9.9999999999999964E-2</v>
      </c>
      <c r="G505" s="113">
        <v>12</v>
      </c>
      <c r="H505" s="114">
        <v>6.63802</v>
      </c>
      <c r="I505" s="114">
        <f>IF(AH505="NOK",AG505, IF(AH505="EUR", _xlfn.XLOOKUP(C505,'Exchange rates'!$A$3:$A$16,'Exchange rates'!$B$3:$B$16)*AG505,IF(AH505="SEK", _xlfn.XLOOKUP(C505,'Exchange rates'!$A$3:$A$16,'Exchange rates'!$C$3:$C$16)*Dataset!AG505,_xlfn.XLOOKUP(Dataset!C505,'Exchange rates'!$A$3:$A$16,'Exchange rates'!$D$3:$D$16)*Dataset!AG505)))</f>
        <v>15.920755</v>
      </c>
      <c r="J505" s="115">
        <f t="shared" si="15"/>
        <v>-9.9799999999999958E-2</v>
      </c>
      <c r="K505" s="112">
        <f>IF(AU505="NORWAY",_xlfn.XLOOKUP(B505,'Oslo OBX Historical Data'!$A$2:$A$3477,'Oslo OBX Historical Data'!$G$2:$G$3477),IF(AU505="FINLAND",_xlfn.XLOOKUP(B505,'OMX Helsinki Historical Data'!$A$2:$A$3479,'OMX Helsinki Historical Data'!$G$2:$G$3479),IF(AU505="DENMARK",_xlfn.XLOOKUP(B505,'OMX Copenhagen All shares Histo'!$A$2:$A$3461,'OMX Copenhagen All shares Histo'!$G$2:$G$3461),_xlfn.XLOOKUP(Dataset!B505,'OMX Stockholm Historical Data'!$A$2:$A$3477,'OMX Stockholm Historical Data'!$G$2:$G$3477))))</f>
        <v>-2.0000000000000001E-4</v>
      </c>
      <c r="L505" s="116">
        <v>1</v>
      </c>
      <c r="M505" s="116">
        <f>IF($AI505=M$1,1,0)</f>
        <v>1</v>
      </c>
      <c r="N505" s="116">
        <f>IF($AI505=N$1,1,0)</f>
        <v>0</v>
      </c>
      <c r="O505" s="116">
        <f>IF($AI505=O$1,1,0)</f>
        <v>0</v>
      </c>
      <c r="P505" s="116">
        <f>IF($AI505=P$1,1,0)</f>
        <v>0</v>
      </c>
      <c r="Q505" s="116">
        <f>IF($AI505=Q$1,1,0)</f>
        <v>0</v>
      </c>
      <c r="R505" s="116">
        <f>IF($AI505=R$1,1,0)</f>
        <v>0</v>
      </c>
      <c r="S505" s="116">
        <f>IF($AI505=S$1,1,0)</f>
        <v>0</v>
      </c>
      <c r="T505" s="39">
        <f>IF($AI505=T$1,1,0)</f>
        <v>0</v>
      </c>
      <c r="AG505" s="2">
        <v>17</v>
      </c>
      <c r="AH505" t="str">
        <f>IF(AU505="NORWAY","NOK",IF(AU505="FINLAND","EUR",IF(AU505="SWEDEN","SEK","DKK")))</f>
        <v>SEK</v>
      </c>
      <c r="AI505" t="s">
        <v>53</v>
      </c>
      <c r="AN505" t="str">
        <f>IF(D505&gt;=0,"1","0")</f>
        <v>0</v>
      </c>
      <c r="AO505" s="5">
        <f>IF(AX505&lt;&gt;"",G505/H505,"")</f>
        <v>1.8077679790057879</v>
      </c>
      <c r="AP505">
        <f>A505-1</f>
        <v>145</v>
      </c>
      <c r="AS505">
        <f>_xlfn.XLOOKUP(C505,'Company age'!$A$2:$A$15,'Company age'!$B$2:$B$15)</f>
        <v>10</v>
      </c>
      <c r="AU505" t="s">
        <v>80</v>
      </c>
      <c r="AW505" s="3">
        <f>BT505*(1+BV505)</f>
        <v>15.3</v>
      </c>
      <c r="AX505">
        <v>12</v>
      </c>
      <c r="BH505" s="4">
        <v>0</v>
      </c>
      <c r="BI505" s="4">
        <v>-10</v>
      </c>
      <c r="BJ505" s="4">
        <v>-5.3333334920000004</v>
      </c>
      <c r="BL505" t="s">
        <v>2071</v>
      </c>
      <c r="BM505" t="s">
        <v>2072</v>
      </c>
      <c r="BN505" t="s">
        <v>80</v>
      </c>
      <c r="BO505" t="s">
        <v>53</v>
      </c>
      <c r="BP505" t="s">
        <v>25</v>
      </c>
      <c r="BQ505" t="s">
        <v>1066</v>
      </c>
      <c r="BR505" t="s">
        <v>27</v>
      </c>
      <c r="BS505" s="2">
        <v>6.63802</v>
      </c>
      <c r="BT505" s="2">
        <v>17</v>
      </c>
      <c r="BU505" s="5">
        <f t="shared" si="14"/>
        <v>0</v>
      </c>
      <c r="BV505" s="5">
        <f t="shared" si="14"/>
        <v>-0.1</v>
      </c>
      <c r="BW505" s="5">
        <f t="shared" si="14"/>
        <v>-5.3333334920000003E-2</v>
      </c>
      <c r="BX505" s="2">
        <v>15.4</v>
      </c>
      <c r="BY505" s="2">
        <v>-5.8823528290000002</v>
      </c>
      <c r="BZ505" s="2">
        <v>14.8</v>
      </c>
      <c r="CA505" s="2">
        <v>3.9420000000000002</v>
      </c>
    </row>
    <row r="506" spans="1:79" x14ac:dyDescent="0.15">
      <c r="A506" s="107">
        <v>146</v>
      </c>
      <c r="B506" s="108">
        <v>43265</v>
      </c>
      <c r="C506" s="109">
        <v>2018</v>
      </c>
      <c r="D506" s="110">
        <f>_xlfn.XLOOKUP(AP506,'Sentiment index'!$E$2:$E$169,'Sentiment index'!$A$2:$A$169)</f>
        <v>-0.32426870000000002</v>
      </c>
      <c r="E506" s="111">
        <v>12.679443320374324</v>
      </c>
      <c r="F506" s="112">
        <f>(AW506-BT506)/BT506</f>
        <v>-0.22857143400000002</v>
      </c>
      <c r="G506" s="113">
        <v>36</v>
      </c>
      <c r="H506" s="114">
        <v>18.084099999999999</v>
      </c>
      <c r="I506" s="114">
        <f>IF(AH506="NOK",AG506, IF(AH506="EUR", _xlfn.XLOOKUP(C506,'Exchange rates'!$A$3:$A$16,'Exchange rates'!$B$3:$B$16)*AG506,IF(AH506="SEK", _xlfn.XLOOKUP(C506,'Exchange rates'!$A$3:$A$16,'Exchange rates'!$C$3:$C$16)*Dataset!AG506,_xlfn.XLOOKUP(Dataset!C506,'Exchange rates'!$A$3:$A$16,'Exchange rates'!$D$3:$D$16)*Dataset!AG506)))</f>
        <v>5.7991679999999999</v>
      </c>
      <c r="J506" s="115">
        <f t="shared" si="15"/>
        <v>-0.23387143400000002</v>
      </c>
      <c r="K506" s="112">
        <f>IF(AU506="NORWAY",_xlfn.XLOOKUP(B506,'Oslo OBX Historical Data'!$A$2:$A$3477,'Oslo OBX Historical Data'!$G$2:$G$3477),IF(AU506="FINLAND",_xlfn.XLOOKUP(B506,'OMX Helsinki Historical Data'!$A$2:$A$3479,'OMX Helsinki Historical Data'!$G$2:$G$3479),IF(AU506="DENMARK",_xlfn.XLOOKUP(B506,'OMX Copenhagen All shares Histo'!$A$2:$A$3461,'OMX Copenhagen All shares Histo'!$G$2:$G$3461),_xlfn.XLOOKUP(Dataset!B506,'OMX Stockholm Historical Data'!$A$2:$A$3477,'OMX Stockholm Historical Data'!$G$2:$G$3477))))</f>
        <v>5.3E-3</v>
      </c>
      <c r="L506" s="116">
        <v>1</v>
      </c>
      <c r="M506" s="116">
        <f>IF($AI506=M$1,1,0)</f>
        <v>0</v>
      </c>
      <c r="N506" s="116">
        <f>IF($AI506=N$1,1,0)</f>
        <v>0</v>
      </c>
      <c r="O506" s="116">
        <f>IF($AI506=O$1,1,0)</f>
        <v>0</v>
      </c>
      <c r="P506" s="116">
        <f>IF($AI506=P$1,1,0)</f>
        <v>0</v>
      </c>
      <c r="Q506" s="116">
        <f>IF($AI506=Q$1,1,0)</f>
        <v>1</v>
      </c>
      <c r="R506" s="116">
        <f>IF($AI506=R$1,1,0)</f>
        <v>0</v>
      </c>
      <c r="S506" s="116">
        <f>IF($AI506=S$1,1,0)</f>
        <v>0</v>
      </c>
      <c r="T506" s="39">
        <f>IF($AI506=T$1,1,0)</f>
        <v>0</v>
      </c>
      <c r="AG506" s="2">
        <v>4.5</v>
      </c>
      <c r="AH506" t="str">
        <f>IF(AU506="NORWAY","NOK",IF(AU506="FINLAND","EUR",IF(AU506="SWEDEN","SEK","DKK")))</f>
        <v>DKK</v>
      </c>
      <c r="AI506" t="s">
        <v>32</v>
      </c>
      <c r="AN506" t="str">
        <f>IF(D506&gt;=0,"1","0")</f>
        <v>0</v>
      </c>
      <c r="AO506" s="5">
        <f>IF(AX506&lt;&gt;"",G506/H506,"")</f>
        <v>1.9906990118391295</v>
      </c>
      <c r="AP506">
        <f>A506-1</f>
        <v>145</v>
      </c>
      <c r="AS506">
        <f>_xlfn.XLOOKUP(C506,'Company age'!$A$2:$A$15,'Company age'!$B$2:$B$15)</f>
        <v>10</v>
      </c>
      <c r="AU506" t="s">
        <v>23</v>
      </c>
      <c r="AW506" s="3">
        <f>BT506*(1+BV506)</f>
        <v>3.4714285469999999</v>
      </c>
      <c r="AX506">
        <v>36</v>
      </c>
      <c r="BH506" s="4">
        <v>-14.571428300000001</v>
      </c>
      <c r="BI506" s="4">
        <v>-22.857143399999998</v>
      </c>
      <c r="BJ506" s="4">
        <v>-16.571428300000001</v>
      </c>
      <c r="BL506" t="s">
        <v>1781</v>
      </c>
      <c r="BM506" t="s">
        <v>1782</v>
      </c>
      <c r="BN506" t="s">
        <v>23</v>
      </c>
      <c r="BO506" t="s">
        <v>32</v>
      </c>
      <c r="BP506" t="s">
        <v>25</v>
      </c>
      <c r="BQ506" t="s">
        <v>54</v>
      </c>
      <c r="BR506" t="s">
        <v>27</v>
      </c>
      <c r="BS506" s="2">
        <v>18.084099999999999</v>
      </c>
      <c r="BT506" s="2">
        <v>4.5</v>
      </c>
      <c r="BU506" s="5">
        <f t="shared" si="14"/>
        <v>-0.145714283</v>
      </c>
      <c r="BV506" s="5">
        <f t="shared" si="14"/>
        <v>-0.22857143399999999</v>
      </c>
      <c r="BW506" s="5">
        <f t="shared" si="14"/>
        <v>-0.16571428300000002</v>
      </c>
      <c r="BX506" s="2">
        <v>37.5</v>
      </c>
      <c r="BY506" s="2">
        <v>897.77777100000003</v>
      </c>
      <c r="BZ506" s="2">
        <v>37.4</v>
      </c>
      <c r="CA506" s="2">
        <v>0</v>
      </c>
    </row>
    <row r="507" spans="1:79" x14ac:dyDescent="0.15">
      <c r="A507" s="107">
        <v>146</v>
      </c>
      <c r="B507" s="108">
        <v>43266</v>
      </c>
      <c r="C507" s="109">
        <v>2018</v>
      </c>
      <c r="D507" s="110">
        <f>_xlfn.XLOOKUP(AP507,'Sentiment index'!$E$2:$E$169,'Sentiment index'!$A$2:$A$169)</f>
        <v>-0.32426870000000002</v>
      </c>
      <c r="E507" s="111">
        <v>9.654006319038924</v>
      </c>
      <c r="F507" s="112">
        <f>(AW507-BT507)/BT507</f>
        <v>-1.0000000000000101E-2</v>
      </c>
      <c r="G507" s="113">
        <v>316</v>
      </c>
      <c r="H507" s="114">
        <v>5260.05</v>
      </c>
      <c r="I507" s="114">
        <f>IF(AH507="NOK",AG507, IF(AH507="EUR", _xlfn.XLOOKUP(C507,'Exchange rates'!$A$3:$A$16,'Exchange rates'!$B$3:$B$16)*AG507,IF(AH507="SEK", _xlfn.XLOOKUP(C507,'Exchange rates'!$A$3:$A$16,'Exchange rates'!$C$3:$C$16)*Dataset!AG507,_xlfn.XLOOKUP(Dataset!C507,'Exchange rates'!$A$3:$A$16,'Exchange rates'!$D$3:$D$16)*Dataset!AG507)))</f>
        <v>81.662585499999992</v>
      </c>
      <c r="J507" s="115">
        <f t="shared" si="15"/>
        <v>-1.61000000000001E-2</v>
      </c>
      <c r="K507" s="112">
        <f>IF(AU507="NORWAY",_xlfn.XLOOKUP(B507,'Oslo OBX Historical Data'!$A$2:$A$3477,'Oslo OBX Historical Data'!$G$2:$G$3477),IF(AU507="FINLAND",_xlfn.XLOOKUP(B507,'OMX Helsinki Historical Data'!$A$2:$A$3479,'OMX Helsinki Historical Data'!$G$2:$G$3479),IF(AU507="DENMARK",_xlfn.XLOOKUP(B507,'OMX Copenhagen All shares Histo'!$A$2:$A$3461,'OMX Copenhagen All shares Histo'!$G$2:$G$3461),_xlfn.XLOOKUP(Dataset!B507,'OMX Stockholm Historical Data'!$A$2:$A$3477,'OMX Stockholm Historical Data'!$G$2:$G$3477))))</f>
        <v>6.1000000000000004E-3</v>
      </c>
      <c r="L507" s="116">
        <v>1</v>
      </c>
      <c r="M507" s="116">
        <f>IF($AI507=M$1,1,0)</f>
        <v>0</v>
      </c>
      <c r="N507" s="116">
        <f>IF($AI507=N$1,1,0)</f>
        <v>0</v>
      </c>
      <c r="O507" s="116">
        <f>IF($AI507=O$1,1,0)</f>
        <v>1</v>
      </c>
      <c r="P507" s="116">
        <f>IF($AI507=P$1,1,0)</f>
        <v>0</v>
      </c>
      <c r="Q507" s="116">
        <f>IF($AI507=Q$1,1,0)</f>
        <v>0</v>
      </c>
      <c r="R507" s="116">
        <f>IF($AI507=R$1,1,0)</f>
        <v>0</v>
      </c>
      <c r="S507" s="116">
        <f>IF($AI507=S$1,1,0)</f>
        <v>0</v>
      </c>
      <c r="T507" s="39">
        <f>IF($AI507=T$1,1,0)</f>
        <v>0</v>
      </c>
      <c r="AG507" s="2">
        <v>8.5</v>
      </c>
      <c r="AH507" t="str">
        <f>IF(AU507="NORWAY","NOK",IF(AU507="FINLAND","EUR",IF(AU507="SWEDEN","SEK","DKK")))</f>
        <v>EUR</v>
      </c>
      <c r="AI507" t="s">
        <v>45</v>
      </c>
      <c r="AN507" t="str">
        <f>IF(D507&gt;=0,"1","0")</f>
        <v>0</v>
      </c>
      <c r="AO507" s="5">
        <f>IF(AX507&lt;&gt;"",G507/H507,"")</f>
        <v>6.0075474567732247E-2</v>
      </c>
      <c r="AP507">
        <f>A507-1</f>
        <v>145</v>
      </c>
      <c r="AS507">
        <f>_xlfn.XLOOKUP(C507,'Company age'!$A$2:$A$15,'Company age'!$B$2:$B$15)</f>
        <v>10</v>
      </c>
      <c r="AU507" t="s">
        <v>64</v>
      </c>
      <c r="AW507" s="3">
        <f>BT507*(1+BV507)</f>
        <v>8.4149999999999991</v>
      </c>
      <c r="AX507">
        <v>316</v>
      </c>
      <c r="BH507" s="4">
        <v>5</v>
      </c>
      <c r="BI507" s="4">
        <v>-1</v>
      </c>
      <c r="BJ507" s="4">
        <v>-5</v>
      </c>
      <c r="BL507" t="s">
        <v>119</v>
      </c>
      <c r="BM507" t="s">
        <v>120</v>
      </c>
      <c r="BN507" t="s">
        <v>64</v>
      </c>
      <c r="BO507" t="s">
        <v>45</v>
      </c>
      <c r="BP507" t="s">
        <v>25</v>
      </c>
      <c r="BQ507" t="s">
        <v>75</v>
      </c>
      <c r="BR507" t="s">
        <v>27</v>
      </c>
      <c r="BS507" s="2">
        <v>5260.05</v>
      </c>
      <c r="BT507" s="2">
        <v>8.5</v>
      </c>
      <c r="BU507" s="5">
        <f t="shared" si="14"/>
        <v>0.05</v>
      </c>
      <c r="BV507" s="5">
        <f t="shared" si="14"/>
        <v>-0.01</v>
      </c>
      <c r="BW507" s="5">
        <f t="shared" si="14"/>
        <v>-0.05</v>
      </c>
      <c r="BX507" s="2">
        <v>20.079999999999998</v>
      </c>
      <c r="BY507" s="2">
        <v>145.88235470000001</v>
      </c>
      <c r="BZ507" s="2">
        <v>20.48</v>
      </c>
      <c r="CA507" s="2">
        <v>247.14400000000001</v>
      </c>
    </row>
    <row r="508" spans="1:79" x14ac:dyDescent="0.15">
      <c r="A508" s="107">
        <v>146</v>
      </c>
      <c r="B508" s="108">
        <v>43270</v>
      </c>
      <c r="C508" s="109">
        <v>2018</v>
      </c>
      <c r="D508" s="110">
        <f>_xlfn.XLOOKUP(AP508,'Sentiment index'!$E$2:$E$169,'Sentiment index'!$A$2:$A$169)</f>
        <v>-0.32426870000000002</v>
      </c>
      <c r="E508" s="111">
        <v>10.895024967516829</v>
      </c>
      <c r="F508" s="112">
        <f>(AW508-BT508)/BT508</f>
        <v>0.13636363979999988</v>
      </c>
      <c r="G508" s="113">
        <v>3141</v>
      </c>
      <c r="H508" s="114">
        <v>329.87700000000001</v>
      </c>
      <c r="I508" s="114">
        <f>IF(AH508="NOK",AG508, IF(AH508="EUR", _xlfn.XLOOKUP(C508,'Exchange rates'!$A$3:$A$16,'Exchange rates'!$B$3:$B$16)*AG508,IF(AH508="SEK", _xlfn.XLOOKUP(C508,'Exchange rates'!$A$3:$A$16,'Exchange rates'!$C$3:$C$16)*Dataset!AG508,_xlfn.XLOOKUP(Dataset!C508,'Exchange rates'!$A$3:$A$16,'Exchange rates'!$D$3:$D$16)*Dataset!AG508)))</f>
        <v>48.036814999999997</v>
      </c>
      <c r="J508" s="115">
        <f t="shared" si="15"/>
        <v>0.14516363979999988</v>
      </c>
      <c r="K508" s="112">
        <f>IF(AU508="NORWAY",_xlfn.XLOOKUP(B508,'Oslo OBX Historical Data'!$A$2:$A$3477,'Oslo OBX Historical Data'!$G$2:$G$3477),IF(AU508="FINLAND",_xlfn.XLOOKUP(B508,'OMX Helsinki Historical Data'!$A$2:$A$3479,'OMX Helsinki Historical Data'!$G$2:$G$3479),IF(AU508="DENMARK",_xlfn.XLOOKUP(B508,'OMX Copenhagen All shares Histo'!$A$2:$A$3461,'OMX Copenhagen All shares Histo'!$G$2:$G$3461),_xlfn.XLOOKUP(Dataset!B508,'OMX Stockholm Historical Data'!$A$2:$A$3477,'OMX Stockholm Historical Data'!$G$2:$G$3477))))</f>
        <v>-8.8000000000000005E-3</v>
      </c>
      <c r="L508" s="116">
        <v>1</v>
      </c>
      <c r="M508" s="116">
        <f>IF($AI508=M$1,1,0)</f>
        <v>0</v>
      </c>
      <c r="N508" s="116">
        <f>IF($AI508=N$1,1,0)</f>
        <v>0</v>
      </c>
      <c r="O508" s="116">
        <f>IF($AI508=O$1,1,0)</f>
        <v>0</v>
      </c>
      <c r="P508" s="116">
        <f>IF($AI508=P$1,1,0)</f>
        <v>0</v>
      </c>
      <c r="Q508" s="116">
        <f>IF($AI508=Q$1,1,0)</f>
        <v>1</v>
      </c>
      <c r="R508" s="116">
        <f>IF($AI508=R$1,1,0)</f>
        <v>0</v>
      </c>
      <c r="S508" s="116">
        <f>IF($AI508=S$1,1,0)</f>
        <v>0</v>
      </c>
      <c r="T508" s="39">
        <f>IF($AI508=T$1,1,0)</f>
        <v>0</v>
      </c>
      <c r="AG508" s="2">
        <v>5</v>
      </c>
      <c r="AH508" t="str">
        <f>IF(AU508="NORWAY","NOK",IF(AU508="FINLAND","EUR",IF(AU508="SWEDEN","SEK","DKK")))</f>
        <v>EUR</v>
      </c>
      <c r="AI508" t="s">
        <v>32</v>
      </c>
      <c r="AN508" t="str">
        <f>IF(D508&gt;=0,"1","0")</f>
        <v>0</v>
      </c>
      <c r="AO508" s="5">
        <f>IF(AX508&lt;&gt;"",G508/H508,"")</f>
        <v>9.5217308269445873</v>
      </c>
      <c r="AP508">
        <f>A508-1</f>
        <v>145</v>
      </c>
      <c r="AS508">
        <f>_xlfn.XLOOKUP(C508,'Company age'!$A$2:$A$15,'Company age'!$B$2:$B$15)</f>
        <v>10</v>
      </c>
      <c r="AU508" t="s">
        <v>64</v>
      </c>
      <c r="AW508" s="3">
        <f>BT508*(1+BV508)</f>
        <v>5.6818181989999994</v>
      </c>
      <c r="AX508">
        <v>3141</v>
      </c>
      <c r="BH508" s="4">
        <v>28.181818010000001</v>
      </c>
      <c r="BI508" s="4">
        <v>13.63636398</v>
      </c>
      <c r="BJ508" s="4">
        <v>-11.818181989999999</v>
      </c>
      <c r="BL508" t="s">
        <v>956</v>
      </c>
      <c r="BM508" t="s">
        <v>957</v>
      </c>
      <c r="BN508" t="s">
        <v>64</v>
      </c>
      <c r="BO508" t="s">
        <v>32</v>
      </c>
      <c r="BP508" t="s">
        <v>25</v>
      </c>
      <c r="BQ508" t="s">
        <v>958</v>
      </c>
      <c r="BR508" t="s">
        <v>27</v>
      </c>
      <c r="BS508" s="2">
        <v>329.87700000000001</v>
      </c>
      <c r="BT508" s="2">
        <v>5</v>
      </c>
      <c r="BU508" s="5">
        <f t="shared" si="14"/>
        <v>0.28181818009999998</v>
      </c>
      <c r="BV508" s="5">
        <f t="shared" si="14"/>
        <v>0.13636363979999999</v>
      </c>
      <c r="BW508" s="5">
        <f t="shared" si="14"/>
        <v>-0.1181818199</v>
      </c>
      <c r="BX508" s="2">
        <v>6.16</v>
      </c>
      <c r="BY508" s="2">
        <v>22.399999619999999</v>
      </c>
      <c r="BZ508" s="2">
        <v>6.04</v>
      </c>
      <c r="CA508" s="2">
        <v>14.799200000000001</v>
      </c>
    </row>
    <row r="509" spans="1:79" x14ac:dyDescent="0.15">
      <c r="A509" s="107">
        <v>146</v>
      </c>
      <c r="B509" s="108">
        <v>43271</v>
      </c>
      <c r="C509" s="109">
        <v>2018</v>
      </c>
      <c r="D509" s="110">
        <f>_xlfn.XLOOKUP(AP509,'Sentiment index'!$E$2:$E$169,'Sentiment index'!$A$2:$A$169)</f>
        <v>-0.32426870000000002</v>
      </c>
      <c r="E509" s="111">
        <v>7.932560545102298</v>
      </c>
      <c r="F509" s="112">
        <f>(AW509-BT509)/BT509</f>
        <v>2.3333332540000012E-2</v>
      </c>
      <c r="G509" s="113">
        <v>1</v>
      </c>
      <c r="H509" s="114">
        <v>12.4443</v>
      </c>
      <c r="I509" s="114">
        <f>IF(AH509="NOK",AG509, IF(AH509="EUR", _xlfn.XLOOKUP(C509,'Exchange rates'!$A$3:$A$16,'Exchange rates'!$B$3:$B$16)*AG509,IF(AH509="SEK", _xlfn.XLOOKUP(C509,'Exchange rates'!$A$3:$A$16,'Exchange rates'!$C$3:$C$16)*Dataset!AG509,_xlfn.XLOOKUP(Dataset!C509,'Exchange rates'!$A$3:$A$16,'Exchange rates'!$D$3:$D$16)*Dataset!AG509)))</f>
        <v>4.8230522499999999</v>
      </c>
      <c r="J509" s="115">
        <f t="shared" si="15"/>
        <v>2.3733332540000013E-2</v>
      </c>
      <c r="K509" s="112">
        <f>IF(AU509="NORWAY",_xlfn.XLOOKUP(B509,'Oslo OBX Historical Data'!$A$2:$A$3477,'Oslo OBX Historical Data'!$G$2:$G$3477),IF(AU509="FINLAND",_xlfn.XLOOKUP(B509,'OMX Helsinki Historical Data'!$A$2:$A$3479,'OMX Helsinki Historical Data'!$G$2:$G$3479),IF(AU509="DENMARK",_xlfn.XLOOKUP(B509,'OMX Copenhagen All shares Histo'!$A$2:$A$3461,'OMX Copenhagen All shares Histo'!$G$2:$G$3461),_xlfn.XLOOKUP(Dataset!B509,'OMX Stockholm Historical Data'!$A$2:$A$3477,'OMX Stockholm Historical Data'!$G$2:$G$3477))))</f>
        <v>-4.0000000000000002E-4</v>
      </c>
      <c r="L509" s="116">
        <v>1</v>
      </c>
      <c r="M509" s="116">
        <f>IF($AI509=M$1,1,0)</f>
        <v>0</v>
      </c>
      <c r="N509" s="116">
        <f>IF($AI509=N$1,1,0)</f>
        <v>0</v>
      </c>
      <c r="O509" s="116">
        <f>IF($AI509=O$1,1,0)</f>
        <v>0</v>
      </c>
      <c r="P509" s="116">
        <f>IF($AI509=P$1,1,0)</f>
        <v>0</v>
      </c>
      <c r="Q509" s="116">
        <f>IF($AI509=Q$1,1,0)</f>
        <v>1</v>
      </c>
      <c r="R509" s="116">
        <f>IF($AI509=R$1,1,0)</f>
        <v>0</v>
      </c>
      <c r="S509" s="116">
        <f>IF($AI509=S$1,1,0)</f>
        <v>0</v>
      </c>
      <c r="T509" s="39">
        <f>IF($AI509=T$1,1,0)</f>
        <v>0</v>
      </c>
      <c r="AG509" s="2">
        <v>5.15</v>
      </c>
      <c r="AH509" t="str">
        <f>IF(AU509="NORWAY","NOK",IF(AU509="FINLAND","EUR",IF(AU509="SWEDEN","SEK","DKK")))</f>
        <v>SEK</v>
      </c>
      <c r="AI509" t="s">
        <v>32</v>
      </c>
      <c r="AN509" t="str">
        <f>IF(D509&gt;=0,"1","0")</f>
        <v>0</v>
      </c>
      <c r="AO509" s="5">
        <f>IF(AX509&lt;&gt;"",G509/H509,"")</f>
        <v>8.0358075584805899E-2</v>
      </c>
      <c r="AP509">
        <f>A509-1</f>
        <v>145</v>
      </c>
      <c r="AS509">
        <f>_xlfn.XLOOKUP(C509,'Company age'!$A$2:$A$15,'Company age'!$B$2:$B$15)</f>
        <v>10</v>
      </c>
      <c r="AU509" t="s">
        <v>80</v>
      </c>
      <c r="AW509" s="3">
        <f>BT509*(1+BV509)</f>
        <v>5.2701666625810004</v>
      </c>
      <c r="AX509">
        <v>1</v>
      </c>
      <c r="BH509" s="4">
        <v>16.666666029999998</v>
      </c>
      <c r="BI509" s="4">
        <v>2.3333332539999998</v>
      </c>
      <c r="BJ509" s="4">
        <v>3</v>
      </c>
      <c r="BL509" t="s">
        <v>1885</v>
      </c>
      <c r="BM509" t="s">
        <v>1886</v>
      </c>
      <c r="BN509" t="s">
        <v>80</v>
      </c>
      <c r="BO509" t="s">
        <v>32</v>
      </c>
      <c r="BP509" t="s">
        <v>25</v>
      </c>
      <c r="BQ509" t="s">
        <v>1066</v>
      </c>
      <c r="BR509" t="s">
        <v>27</v>
      </c>
      <c r="BS509" s="2">
        <v>12.4443</v>
      </c>
      <c r="BT509" s="2">
        <v>5.15</v>
      </c>
      <c r="BU509" s="5">
        <f t="shared" si="14"/>
        <v>0.16666666029999999</v>
      </c>
      <c r="BV509" s="5">
        <f t="shared" si="14"/>
        <v>2.3333332539999998E-2</v>
      </c>
      <c r="BW509" s="5">
        <f t="shared" si="14"/>
        <v>0.03</v>
      </c>
      <c r="BX509" s="2">
        <v>0.69899999999999995</v>
      </c>
      <c r="BY509" s="2">
        <v>-77.551986690000007</v>
      </c>
      <c r="BZ509" s="2">
        <v>0.69199999999999995</v>
      </c>
      <c r="CA509" s="2">
        <v>7.7907999999999999</v>
      </c>
    </row>
    <row r="510" spans="1:79" x14ac:dyDescent="0.15">
      <c r="A510" s="107">
        <v>146</v>
      </c>
      <c r="B510" s="108">
        <v>43272</v>
      </c>
      <c r="C510" s="109">
        <v>2018</v>
      </c>
      <c r="D510" s="110">
        <f>_xlfn.XLOOKUP(AP510,'Sentiment index'!$E$2:$E$169,'Sentiment index'!$A$2:$A$169)</f>
        <v>-0.32426870000000002</v>
      </c>
      <c r="E510" s="111">
        <v>6.0689767874772507</v>
      </c>
      <c r="F510" s="112">
        <f>(AW510-BT510)/BT510</f>
        <v>2.0000000000000101E-2</v>
      </c>
      <c r="G510" s="113">
        <v>109</v>
      </c>
      <c r="H510" s="114">
        <v>92.753799999999998</v>
      </c>
      <c r="I510" s="114">
        <f>IF(AH510="NOK",AG510, IF(AH510="EUR", _xlfn.XLOOKUP(C510,'Exchange rates'!$A$3:$A$16,'Exchange rates'!$B$3:$B$16)*AG510,IF(AH510="SEK", _xlfn.XLOOKUP(C510,'Exchange rates'!$A$3:$A$16,'Exchange rates'!$C$3:$C$16)*Dataset!AG510,_xlfn.XLOOKUP(Dataset!C510,'Exchange rates'!$A$3:$A$16,'Exchange rates'!$D$3:$D$16)*Dataset!AG510)))</f>
        <v>15.171543</v>
      </c>
      <c r="J510" s="115">
        <f t="shared" si="15"/>
        <v>1.8200000000000102E-2</v>
      </c>
      <c r="K510" s="112">
        <f>IF(AU510="NORWAY",_xlfn.XLOOKUP(B510,'Oslo OBX Historical Data'!$A$2:$A$3477,'Oslo OBX Historical Data'!$G$2:$G$3477),IF(AU510="FINLAND",_xlfn.XLOOKUP(B510,'OMX Helsinki Historical Data'!$A$2:$A$3479,'OMX Helsinki Historical Data'!$G$2:$G$3479),IF(AU510="DENMARK",_xlfn.XLOOKUP(B510,'OMX Copenhagen All shares Histo'!$A$2:$A$3461,'OMX Copenhagen All shares Histo'!$G$2:$G$3461),_xlfn.XLOOKUP(Dataset!B510,'OMX Stockholm Historical Data'!$A$2:$A$3477,'OMX Stockholm Historical Data'!$G$2:$G$3477))))</f>
        <v>1.8E-3</v>
      </c>
      <c r="L510" s="116">
        <v>1</v>
      </c>
      <c r="M510" s="116">
        <f>IF($AI510=M$1,1,0)</f>
        <v>1</v>
      </c>
      <c r="N510" s="116">
        <f>IF($AI510=N$1,1,0)</f>
        <v>0</v>
      </c>
      <c r="O510" s="116">
        <f>IF($AI510=O$1,1,0)</f>
        <v>0</v>
      </c>
      <c r="P510" s="116">
        <f>IF($AI510=P$1,1,0)</f>
        <v>0</v>
      </c>
      <c r="Q510" s="116">
        <f>IF($AI510=Q$1,1,0)</f>
        <v>0</v>
      </c>
      <c r="R510" s="116">
        <f>IF($AI510=R$1,1,0)</f>
        <v>0</v>
      </c>
      <c r="S510" s="116">
        <f>IF($AI510=S$1,1,0)</f>
        <v>0</v>
      </c>
      <c r="T510" s="39">
        <f>IF($AI510=T$1,1,0)</f>
        <v>0</v>
      </c>
      <c r="AG510" s="2">
        <v>16.2</v>
      </c>
      <c r="AH510" t="str">
        <f>IF(AU510="NORWAY","NOK",IF(AU510="FINLAND","EUR",IF(AU510="SWEDEN","SEK","DKK")))</f>
        <v>SEK</v>
      </c>
      <c r="AI510" t="s">
        <v>53</v>
      </c>
      <c r="AN510" t="str">
        <f>IF(D510&gt;=0,"1","0")</f>
        <v>0</v>
      </c>
      <c r="AO510" s="5">
        <f>IF(AX510&lt;&gt;"",G510/H510,"")</f>
        <v>1.1751540098626687</v>
      </c>
      <c r="AP510">
        <f>A510-1</f>
        <v>145</v>
      </c>
      <c r="AS510">
        <f>_xlfn.XLOOKUP(C510,'Company age'!$A$2:$A$15,'Company age'!$B$2:$B$15)</f>
        <v>10</v>
      </c>
      <c r="AU510" t="s">
        <v>80</v>
      </c>
      <c r="AW510" s="3">
        <f>BT510*(1+BV510)</f>
        <v>16.524000000000001</v>
      </c>
      <c r="AX510">
        <v>109</v>
      </c>
      <c r="BH510" s="4">
        <v>12</v>
      </c>
      <c r="BI510" s="4">
        <v>2</v>
      </c>
      <c r="BJ510" s="4">
        <v>2</v>
      </c>
      <c r="BL510" t="s">
        <v>1335</v>
      </c>
      <c r="BM510" t="s">
        <v>1336</v>
      </c>
      <c r="BN510" t="s">
        <v>80</v>
      </c>
      <c r="BO510" t="s">
        <v>53</v>
      </c>
      <c r="BP510" t="s">
        <v>25</v>
      </c>
      <c r="BQ510" t="s">
        <v>1066</v>
      </c>
      <c r="BR510" t="s">
        <v>27</v>
      </c>
      <c r="BS510" s="2">
        <v>92.753799999999998</v>
      </c>
      <c r="BT510" s="2">
        <v>16.2</v>
      </c>
      <c r="BU510" s="5">
        <f t="shared" si="14"/>
        <v>0.12</v>
      </c>
      <c r="BV510" s="5">
        <f t="shared" si="14"/>
        <v>0.02</v>
      </c>
      <c r="BW510" s="5">
        <f t="shared" si="14"/>
        <v>0.02</v>
      </c>
      <c r="BX510" s="2">
        <v>13.04</v>
      </c>
      <c r="BY510" s="2">
        <v>4.0517582890000003</v>
      </c>
      <c r="BZ510" s="2">
        <v>13.08</v>
      </c>
      <c r="CA510" s="2">
        <v>30.902200000000001</v>
      </c>
    </row>
    <row r="511" spans="1:79" x14ac:dyDescent="0.15">
      <c r="A511" s="107">
        <v>146</v>
      </c>
      <c r="B511" s="108">
        <v>43277</v>
      </c>
      <c r="C511" s="109">
        <v>2018</v>
      </c>
      <c r="D511" s="110">
        <f>_xlfn.XLOOKUP(AP511,'Sentiment index'!$E$2:$E$169,'Sentiment index'!$A$2:$A$169)</f>
        <v>-0.32426870000000002</v>
      </c>
      <c r="E511" s="111">
        <v>9.3925271180861323</v>
      </c>
      <c r="F511" s="112">
        <f>(AW511-BT511)/BT511</f>
        <v>-0.12000000000000002</v>
      </c>
      <c r="G511" s="113">
        <v>14</v>
      </c>
      <c r="H511" s="114">
        <v>95.735299999999995</v>
      </c>
      <c r="I511" s="114">
        <f>IF(AH511="NOK",AG511, IF(AH511="EUR", _xlfn.XLOOKUP(C511,'Exchange rates'!$A$3:$A$16,'Exchange rates'!$B$3:$B$16)*AG511,IF(AH511="SEK", _xlfn.XLOOKUP(C511,'Exchange rates'!$A$3:$A$16,'Exchange rates'!$C$3:$C$16)*Dataset!AG511,_xlfn.XLOOKUP(Dataset!C511,'Exchange rates'!$A$3:$A$16,'Exchange rates'!$D$3:$D$16)*Dataset!AG511)))</f>
        <v>117.272064</v>
      </c>
      <c r="J511" s="115">
        <f t="shared" si="15"/>
        <v>-0.11160000000000002</v>
      </c>
      <c r="K511" s="112">
        <f>IF(AU511="NORWAY",_xlfn.XLOOKUP(B511,'Oslo OBX Historical Data'!$A$2:$A$3477,'Oslo OBX Historical Data'!$G$2:$G$3477),IF(AU511="FINLAND",_xlfn.XLOOKUP(B511,'OMX Helsinki Historical Data'!$A$2:$A$3479,'OMX Helsinki Historical Data'!$G$2:$G$3479),IF(AU511="DENMARK",_xlfn.XLOOKUP(B511,'OMX Copenhagen All shares Histo'!$A$2:$A$3461,'OMX Copenhagen All shares Histo'!$G$2:$G$3461),_xlfn.XLOOKUP(Dataset!B511,'OMX Stockholm Historical Data'!$A$2:$A$3477,'OMX Stockholm Historical Data'!$G$2:$G$3477))))</f>
        <v>-8.3999999999999995E-3</v>
      </c>
      <c r="L511" s="116">
        <v>1</v>
      </c>
      <c r="M511" s="116">
        <f>IF($AI511=M$1,1,0)</f>
        <v>0</v>
      </c>
      <c r="N511" s="116">
        <f>IF($AI511=N$1,1,0)</f>
        <v>0</v>
      </c>
      <c r="O511" s="116">
        <f>IF($AI511=O$1,1,0)</f>
        <v>0</v>
      </c>
      <c r="P511" s="116">
        <f>IF($AI511=P$1,1,0)</f>
        <v>0</v>
      </c>
      <c r="Q511" s="116">
        <f>IF($AI511=Q$1,1,0)</f>
        <v>1</v>
      </c>
      <c r="R511" s="116">
        <f>IF($AI511=R$1,1,0)</f>
        <v>0</v>
      </c>
      <c r="S511" s="116">
        <f>IF($AI511=S$1,1,0)</f>
        <v>0</v>
      </c>
      <c r="T511" s="39">
        <f>IF($AI511=T$1,1,0)</f>
        <v>0</v>
      </c>
      <c r="AG511" s="2">
        <v>91</v>
      </c>
      <c r="AH511" t="str">
        <f>IF(AU511="NORWAY","NOK",IF(AU511="FINLAND","EUR",IF(AU511="SWEDEN","SEK","DKK")))</f>
        <v>DKK</v>
      </c>
      <c r="AI511" t="s">
        <v>32</v>
      </c>
      <c r="AN511" t="str">
        <f>IF(D511&gt;=0,"1","0")</f>
        <v>0</v>
      </c>
      <c r="AO511" s="5">
        <f>IF(AX511&lt;&gt;"",G511/H511,"")</f>
        <v>0.14623655015443626</v>
      </c>
      <c r="AP511">
        <f>A511-1</f>
        <v>145</v>
      </c>
      <c r="AS511">
        <f>_xlfn.XLOOKUP(C511,'Company age'!$A$2:$A$15,'Company age'!$B$2:$B$15)</f>
        <v>10</v>
      </c>
      <c r="AU511" t="s">
        <v>23</v>
      </c>
      <c r="AW511" s="3">
        <f>BT511*(1+BV511)</f>
        <v>80.08</v>
      </c>
      <c r="AX511">
        <v>14</v>
      </c>
      <c r="BH511" s="4">
        <v>-4</v>
      </c>
      <c r="BI511" s="4">
        <v>-12</v>
      </c>
      <c r="BJ511" s="4">
        <v>4</v>
      </c>
      <c r="BL511" t="s">
        <v>1328</v>
      </c>
      <c r="BM511" t="s">
        <v>1329</v>
      </c>
      <c r="BN511" t="s">
        <v>23</v>
      </c>
      <c r="BO511" t="s">
        <v>32</v>
      </c>
      <c r="BP511" t="s">
        <v>25</v>
      </c>
      <c r="BQ511" t="s">
        <v>987</v>
      </c>
      <c r="BR511" t="s">
        <v>27</v>
      </c>
      <c r="BS511" s="2">
        <v>95.735299999999995</v>
      </c>
      <c r="BT511" s="2">
        <v>91</v>
      </c>
      <c r="BU511" s="5">
        <f t="shared" si="14"/>
        <v>-0.04</v>
      </c>
      <c r="BV511" s="5">
        <f t="shared" si="14"/>
        <v>-0.12</v>
      </c>
      <c r="BW511" s="5">
        <f t="shared" si="14"/>
        <v>0.04</v>
      </c>
      <c r="BX511" s="2">
        <v>159.5</v>
      </c>
      <c r="BY511" s="2">
        <v>59.340660100000001</v>
      </c>
      <c r="BZ511" s="2">
        <v>155</v>
      </c>
      <c r="CA511" s="2">
        <v>3.0343</v>
      </c>
    </row>
    <row r="512" spans="1:79" x14ac:dyDescent="0.15">
      <c r="A512" s="107">
        <v>146</v>
      </c>
      <c r="B512" s="108">
        <v>43280</v>
      </c>
      <c r="C512" s="109">
        <v>2018</v>
      </c>
      <c r="D512" s="110">
        <f>_xlfn.XLOOKUP(AP512,'Sentiment index'!$E$2:$E$169,'Sentiment index'!$A$2:$A$169)</f>
        <v>-0.32426870000000002</v>
      </c>
      <c r="E512" s="111">
        <v>10.456538373099514</v>
      </c>
      <c r="F512" s="112">
        <f>(AW512-BT512)/BT512</f>
        <v>-0.27179487229999999</v>
      </c>
      <c r="G512" s="113">
        <v>65</v>
      </c>
      <c r="H512" s="114">
        <v>684.38099999999997</v>
      </c>
      <c r="I512" s="114">
        <f>IF(AH512="NOK",AG512, IF(AH512="EUR", _xlfn.XLOOKUP(C512,'Exchange rates'!$A$3:$A$16,'Exchange rates'!$B$3:$B$16)*AG512,IF(AH512="SEK", _xlfn.XLOOKUP(C512,'Exchange rates'!$A$3:$A$16,'Exchange rates'!$C$3:$C$16)*Dataset!AG512,_xlfn.XLOOKUP(Dataset!C512,'Exchange rates'!$A$3:$A$16,'Exchange rates'!$D$3:$D$16)*Dataset!AG512)))</f>
        <v>42.143174999999999</v>
      </c>
      <c r="J512" s="115">
        <f t="shared" si="15"/>
        <v>-0.2651948723</v>
      </c>
      <c r="K512" s="112">
        <f>IF(AU512="NORWAY",_xlfn.XLOOKUP(B512,'Oslo OBX Historical Data'!$A$2:$A$3477,'Oslo OBX Historical Data'!$G$2:$G$3477),IF(AU512="FINLAND",_xlfn.XLOOKUP(B512,'OMX Helsinki Historical Data'!$A$2:$A$3479,'OMX Helsinki Historical Data'!$G$2:$G$3479),IF(AU512="DENMARK",_xlfn.XLOOKUP(B512,'OMX Copenhagen All shares Histo'!$A$2:$A$3461,'OMX Copenhagen All shares Histo'!$G$2:$G$3461),_xlfn.XLOOKUP(Dataset!B512,'OMX Stockholm Historical Data'!$A$2:$A$3477,'OMX Stockholm Historical Data'!$G$2:$G$3477))))</f>
        <v>-6.6E-3</v>
      </c>
      <c r="L512" s="116">
        <v>1</v>
      </c>
      <c r="M512" s="116">
        <f>IF($AI512=M$1,1,0)</f>
        <v>0</v>
      </c>
      <c r="N512" s="116">
        <f>IF($AI512=N$1,1,0)</f>
        <v>0</v>
      </c>
      <c r="O512" s="116">
        <f>IF($AI512=O$1,1,0)</f>
        <v>0</v>
      </c>
      <c r="P512" s="116">
        <f>IF($AI512=P$1,1,0)</f>
        <v>0</v>
      </c>
      <c r="Q512" s="116">
        <f>IF($AI512=Q$1,1,0)</f>
        <v>1</v>
      </c>
      <c r="R512" s="116">
        <f>IF($AI512=R$1,1,0)</f>
        <v>0</v>
      </c>
      <c r="S512" s="116">
        <f>IF($AI512=S$1,1,0)</f>
        <v>0</v>
      </c>
      <c r="T512" s="39">
        <f>IF($AI512=T$1,1,0)</f>
        <v>0</v>
      </c>
      <c r="AG512" s="2">
        <v>45</v>
      </c>
      <c r="AH512" t="str">
        <f>IF(AU512="NORWAY","NOK",IF(AU512="FINLAND","EUR",IF(AU512="SWEDEN","SEK","DKK")))</f>
        <v>SEK</v>
      </c>
      <c r="AI512" t="s">
        <v>32</v>
      </c>
      <c r="AN512" t="str">
        <f>IF(D512&gt;=0,"1","0")</f>
        <v>0</v>
      </c>
      <c r="AO512" s="5">
        <f>IF(AX512&lt;&gt;"",G512/H512,"")</f>
        <v>9.4976336280522114E-2</v>
      </c>
      <c r="AP512">
        <f>A512-1</f>
        <v>145</v>
      </c>
      <c r="AS512">
        <f>_xlfn.XLOOKUP(C512,'Company age'!$A$2:$A$15,'Company age'!$B$2:$B$15)</f>
        <v>10</v>
      </c>
      <c r="AU512" t="s">
        <v>80</v>
      </c>
      <c r="AW512" s="3">
        <f>BT512*(1+BV512)</f>
        <v>32.7692307465</v>
      </c>
      <c r="AX512">
        <v>65</v>
      </c>
      <c r="BH512" s="4">
        <v>-28.20512772</v>
      </c>
      <c r="BI512" s="4">
        <v>-27.179487229999999</v>
      </c>
      <c r="BJ512" s="4">
        <v>18.974359509999999</v>
      </c>
      <c r="BL512" t="s">
        <v>715</v>
      </c>
      <c r="BM512" t="s">
        <v>716</v>
      </c>
      <c r="BN512" t="s">
        <v>80</v>
      </c>
      <c r="BO512" t="s">
        <v>32</v>
      </c>
      <c r="BP512" t="s">
        <v>25</v>
      </c>
      <c r="BQ512" t="s">
        <v>717</v>
      </c>
      <c r="BR512" t="s">
        <v>27</v>
      </c>
      <c r="BS512" s="2">
        <v>684.38099999999997</v>
      </c>
      <c r="BT512" s="2">
        <v>45</v>
      </c>
      <c r="BU512" s="5">
        <f t="shared" si="14"/>
        <v>-0.28205127720000001</v>
      </c>
      <c r="BV512" s="5">
        <f t="shared" si="14"/>
        <v>-0.27179487229999999</v>
      </c>
      <c r="BW512" s="5">
        <f t="shared" si="14"/>
        <v>0.1897435951</v>
      </c>
      <c r="BX512" s="2">
        <v>101.2</v>
      </c>
      <c r="BY512" s="2">
        <v>136</v>
      </c>
      <c r="BZ512" s="2">
        <v>102.8</v>
      </c>
      <c r="CA512" s="2">
        <v>35.202300000000001</v>
      </c>
    </row>
    <row r="513" spans="1:79" x14ac:dyDescent="0.15">
      <c r="A513" s="107">
        <v>147</v>
      </c>
      <c r="B513" s="108">
        <v>43283</v>
      </c>
      <c r="C513" s="109">
        <v>2018</v>
      </c>
      <c r="D513" s="110">
        <f>_xlfn.XLOOKUP(AP513,'Sentiment index'!$E$2:$E$169,'Sentiment index'!$A$2:$A$169)</f>
        <v>-0.28719820000000001</v>
      </c>
      <c r="E513" s="111">
        <v>16.094886790055952</v>
      </c>
      <c r="F513" s="112">
        <f>(AW513-BT513)/BT513</f>
        <v>-2.5531914230000036E-2</v>
      </c>
      <c r="G513" s="113">
        <v>32</v>
      </c>
      <c r="H513" s="114">
        <v>38.291899999999998</v>
      </c>
      <c r="I513" s="114">
        <f>IF(AH513="NOK",AG513, IF(AH513="EUR", _xlfn.XLOOKUP(C513,'Exchange rates'!$A$3:$A$16,'Exchange rates'!$B$3:$B$16)*AG513,IF(AH513="SEK", _xlfn.XLOOKUP(C513,'Exchange rates'!$A$3:$A$16,'Exchange rates'!$C$3:$C$16)*Dataset!AG513,_xlfn.XLOOKUP(Dataset!C513,'Exchange rates'!$A$3:$A$16,'Exchange rates'!$D$3:$D$16)*Dataset!AG513)))</f>
        <v>11.340595200000001</v>
      </c>
      <c r="J513" s="115">
        <f t="shared" si="15"/>
        <v>-3.4831914230000038E-2</v>
      </c>
      <c r="K513" s="112">
        <f>IF(AU513="NORWAY",_xlfn.XLOOKUP(B513,'Oslo OBX Historical Data'!$A$2:$A$3477,'Oslo OBX Historical Data'!$G$2:$G$3477),IF(AU513="FINLAND",_xlfn.XLOOKUP(B513,'OMX Helsinki Historical Data'!$A$2:$A$3479,'OMX Helsinki Historical Data'!$G$2:$G$3479),IF(AU513="DENMARK",_xlfn.XLOOKUP(B513,'OMX Copenhagen All shares Histo'!$A$2:$A$3461,'OMX Copenhagen All shares Histo'!$G$2:$G$3461),_xlfn.XLOOKUP(Dataset!B513,'OMX Stockholm Historical Data'!$A$2:$A$3477,'OMX Stockholm Historical Data'!$G$2:$G$3477))))</f>
        <v>9.2999999999999992E-3</v>
      </c>
      <c r="L513" s="116">
        <v>1</v>
      </c>
      <c r="M513" s="116">
        <f>IF($AI513=M$1,1,0)</f>
        <v>0</v>
      </c>
      <c r="N513" s="116">
        <f>IF($AI513=N$1,1,0)</f>
        <v>1</v>
      </c>
      <c r="O513" s="116">
        <f>IF($AI513=O$1,1,0)</f>
        <v>0</v>
      </c>
      <c r="P513" s="116">
        <f>IF($AI513=P$1,1,0)</f>
        <v>0</v>
      </c>
      <c r="Q513" s="116">
        <f>IF($AI513=Q$1,1,0)</f>
        <v>0</v>
      </c>
      <c r="R513" s="116">
        <f>IF($AI513=R$1,1,0)</f>
        <v>0</v>
      </c>
      <c r="S513" s="116">
        <f>IF($AI513=S$1,1,0)</f>
        <v>0</v>
      </c>
      <c r="T513" s="39">
        <f>IF($AI513=T$1,1,0)</f>
        <v>0</v>
      </c>
      <c r="AG513" s="2">
        <v>8.8000000000000007</v>
      </c>
      <c r="AH513" t="str">
        <f>IF(AU513="NORWAY","NOK",IF(AU513="FINLAND","EUR",IF(AU513="SWEDEN","SEK","DKK")))</f>
        <v>DKK</v>
      </c>
      <c r="AI513" t="s">
        <v>96</v>
      </c>
      <c r="AN513" t="str">
        <f>IF(D513&gt;=0,"1","0")</f>
        <v>0</v>
      </c>
      <c r="AO513" s="5">
        <f>IF(AX513&lt;&gt;"",G513/H513,"")</f>
        <v>0.83568587612523804</v>
      </c>
      <c r="AP513">
        <f>A513-1</f>
        <v>146</v>
      </c>
      <c r="AS513">
        <f>_xlfn.XLOOKUP(C513,'Company age'!$A$2:$A$15,'Company age'!$B$2:$B$15)</f>
        <v>10</v>
      </c>
      <c r="AU513" t="s">
        <v>23</v>
      </c>
      <c r="AW513" s="3">
        <f>BT513*(1+BV513)</f>
        <v>8.5753191547760004</v>
      </c>
      <c r="AX513">
        <v>32</v>
      </c>
      <c r="BH513" s="4">
        <v>1.0638297800000001</v>
      </c>
      <c r="BI513" s="4">
        <v>-2.5531914229999999</v>
      </c>
      <c r="BJ513" s="4">
        <v>0.42553192379999999</v>
      </c>
      <c r="BL513" t="s">
        <v>1549</v>
      </c>
      <c r="BM513" t="s">
        <v>1550</v>
      </c>
      <c r="BN513" t="s">
        <v>23</v>
      </c>
      <c r="BO513" t="s">
        <v>96</v>
      </c>
      <c r="BP513" t="s">
        <v>25</v>
      </c>
      <c r="BQ513" t="s">
        <v>1066</v>
      </c>
      <c r="BR513" t="s">
        <v>27</v>
      </c>
      <c r="BS513" s="2">
        <v>38.291899999999998</v>
      </c>
      <c r="BT513" s="2">
        <v>8.8000000000000007</v>
      </c>
      <c r="BU513" s="5">
        <f t="shared" si="14"/>
        <v>1.06382978E-2</v>
      </c>
      <c r="BV513" s="5">
        <f t="shared" si="14"/>
        <v>-2.5531914229999998E-2</v>
      </c>
      <c r="BW513" s="5">
        <f t="shared" si="14"/>
        <v>4.2553192379999995E-3</v>
      </c>
      <c r="BX513" s="2">
        <v>4.66</v>
      </c>
      <c r="BY513" s="2">
        <v>-42.226306919999999</v>
      </c>
      <c r="BZ513" s="2">
        <v>4.99</v>
      </c>
      <c r="CA513" s="2">
        <v>13.4091</v>
      </c>
    </row>
    <row r="514" spans="1:79" x14ac:dyDescent="0.15">
      <c r="A514" s="107">
        <v>148</v>
      </c>
      <c r="B514" s="108">
        <v>43329</v>
      </c>
      <c r="C514" s="109">
        <v>2018</v>
      </c>
      <c r="D514" s="110">
        <f>_xlfn.XLOOKUP(AP514,'Sentiment index'!$E$2:$E$169,'Sentiment index'!$A$2:$A$169)</f>
        <v>-0.2485551</v>
      </c>
      <c r="E514" s="111">
        <v>10.385306856604114</v>
      </c>
      <c r="F514" s="112">
        <f>(AW514-BT514)/BT514</f>
        <v>0.23972599029999997</v>
      </c>
      <c r="G514" s="113">
        <v>24</v>
      </c>
      <c r="H514" s="111">
        <v>15.2759</v>
      </c>
      <c r="I514" s="114">
        <f>IF(AH514="NOK",AG514, IF(AH514="EUR", _xlfn.XLOOKUP(C514,'Exchange rates'!$A$3:$A$16,'Exchange rates'!$B$3:$B$16)*AG514,IF(AH514="SEK", _xlfn.XLOOKUP(C514,'Exchange rates'!$A$3:$A$16,'Exchange rates'!$C$3:$C$16)*Dataset!AG514,_xlfn.XLOOKUP(Dataset!C514,'Exchange rates'!$A$3:$A$16,'Exchange rates'!$D$3:$D$16)*Dataset!AG514)))</f>
        <v>8.0544000000000011</v>
      </c>
      <c r="J514" s="115">
        <f t="shared" si="15"/>
        <v>0.23152599029999996</v>
      </c>
      <c r="K514" s="112">
        <f>IF(AU514="NORWAY",_xlfn.XLOOKUP(B514,'Oslo OBX Historical Data'!$A$2:$A$3477,'Oslo OBX Historical Data'!$G$2:$G$3477),IF(AU514="FINLAND",_xlfn.XLOOKUP(B514,'OMX Helsinki Historical Data'!$A$2:$A$3479,'OMX Helsinki Historical Data'!$G$2:$G$3479),IF(AU514="DENMARK",_xlfn.XLOOKUP(B514,'OMX Copenhagen All shares Histo'!$A$2:$A$3461,'OMX Copenhagen All shares Histo'!$G$2:$G$3461),_xlfn.XLOOKUP(Dataset!B514,'OMX Stockholm Historical Data'!$A$2:$A$3477,'OMX Stockholm Historical Data'!$G$2:$G$3477))))</f>
        <v>8.2000000000000007E-3</v>
      </c>
      <c r="L514" s="116">
        <v>1</v>
      </c>
      <c r="M514" s="116">
        <f>IF($AI514=M$1,1,0)</f>
        <v>0</v>
      </c>
      <c r="N514" s="116">
        <f>IF($AI514=N$1,1,0)</f>
        <v>0</v>
      </c>
      <c r="O514" s="116">
        <f>IF($AI514=O$1,1,0)</f>
        <v>0</v>
      </c>
      <c r="P514" s="116">
        <f>IF($AI514=P$1,1,0)</f>
        <v>0</v>
      </c>
      <c r="Q514" s="116">
        <f>IF($AI514=Q$1,1,0)</f>
        <v>0</v>
      </c>
      <c r="R514" s="116">
        <f>IF($AI514=R$1,1,0)</f>
        <v>1</v>
      </c>
      <c r="S514" s="116">
        <f>IF($AI514=S$1,1,0)</f>
        <v>0</v>
      </c>
      <c r="T514" s="39">
        <f>IF($AI514=T$1,1,0)</f>
        <v>0</v>
      </c>
      <c r="AG514" s="4">
        <v>6.25</v>
      </c>
      <c r="AH514" t="str">
        <f>IF(AU514="NORWAY","NOK",IF(AU514="FINLAND","EUR",IF(AU514="SWEDEN","SEK","DKK")))</f>
        <v>DKK</v>
      </c>
      <c r="AI514" t="s">
        <v>152</v>
      </c>
      <c r="AN514" t="str">
        <f>IF(D514&gt;=0,"1","0")</f>
        <v>0</v>
      </c>
      <c r="AO514" s="5">
        <f>IF(AX514&lt;&gt;"",G514/H514,"")</f>
        <v>1.5711021936514378</v>
      </c>
      <c r="AP514">
        <f>A514-1</f>
        <v>147</v>
      </c>
      <c r="AS514">
        <f>_xlfn.XLOOKUP(C514,'Company age'!$A$2:$A$15,'Company age'!$B$2:$B$15)</f>
        <v>10</v>
      </c>
      <c r="AU514" t="s">
        <v>23</v>
      </c>
      <c r="AW514" s="3">
        <f>BT514*(1+BV514)</f>
        <v>7.7482874393749999</v>
      </c>
      <c r="AX514">
        <v>24</v>
      </c>
      <c r="BH514" s="4">
        <v>50.684928890000002</v>
      </c>
      <c r="BI514" s="4">
        <v>23.972599030000001</v>
      </c>
      <c r="BJ514" s="4">
        <v>41.780818940000003</v>
      </c>
      <c r="BL514" t="s">
        <v>1833</v>
      </c>
      <c r="BM514" t="s">
        <v>1834</v>
      </c>
      <c r="BN514" t="s">
        <v>23</v>
      </c>
      <c r="BO514" t="s">
        <v>152</v>
      </c>
      <c r="BP514" t="s">
        <v>25</v>
      </c>
      <c r="BQ514" t="s">
        <v>54</v>
      </c>
      <c r="BR514" t="s">
        <v>27</v>
      </c>
      <c r="BS514" s="4">
        <v>15.2759</v>
      </c>
      <c r="BT514" s="4">
        <v>6.25</v>
      </c>
      <c r="BU514" s="5">
        <f t="shared" ref="BU514:BW527" si="16">BH514/100</f>
        <v>0.50684928890000003</v>
      </c>
      <c r="BV514" s="5">
        <f t="shared" si="16"/>
        <v>0.23972599030000002</v>
      </c>
      <c r="BW514" s="5">
        <f t="shared" si="16"/>
        <v>0.41780818940000003</v>
      </c>
      <c r="BX514" s="4">
        <v>5.22</v>
      </c>
      <c r="BY514" s="4">
        <v>-2.079999924</v>
      </c>
      <c r="BZ514" s="4">
        <v>5.18</v>
      </c>
      <c r="CA514" s="4">
        <v>7.6691000000000003</v>
      </c>
    </row>
    <row r="515" spans="1:79" x14ac:dyDescent="0.15">
      <c r="A515" s="107">
        <v>150</v>
      </c>
      <c r="B515" s="108">
        <v>43374</v>
      </c>
      <c r="C515" s="109">
        <v>2018</v>
      </c>
      <c r="D515" s="110">
        <f>_xlfn.XLOOKUP(AP515,'Sentiment index'!$E$2:$E$169,'Sentiment index'!$A$2:$A$169)</f>
        <v>-0.2477917</v>
      </c>
      <c r="E515" s="111">
        <v>8.2531606286812256</v>
      </c>
      <c r="F515" s="112">
        <f>(AW515-BT515)/BT515</f>
        <v>-9.2307691569999975E-2</v>
      </c>
      <c r="G515" s="113">
        <v>23</v>
      </c>
      <c r="H515" s="111">
        <v>134.69</v>
      </c>
      <c r="I515" s="114">
        <f>IF(AH515="NOK",AG515, IF(AH515="EUR", _xlfn.XLOOKUP(C515,'Exchange rates'!$A$3:$A$16,'Exchange rates'!$B$3:$B$16)*AG515,IF(AH515="SEK", _xlfn.XLOOKUP(C515,'Exchange rates'!$A$3:$A$16,'Exchange rates'!$C$3:$C$16)*Dataset!AG515,_xlfn.XLOOKUP(Dataset!C515,'Exchange rates'!$A$3:$A$16,'Exchange rates'!$D$3:$D$16)*Dataset!AG515)))</f>
        <v>50</v>
      </c>
      <c r="J515" s="115">
        <f t="shared" si="15"/>
        <v>-8.8707691569999969E-2</v>
      </c>
      <c r="K515" s="112">
        <f>IF(AU515="NORWAY",_xlfn.XLOOKUP(B515,'Oslo OBX Historical Data'!$A$2:$A$3477,'Oslo OBX Historical Data'!$G$2:$G$3477),IF(AU515="FINLAND",_xlfn.XLOOKUP(B515,'OMX Helsinki Historical Data'!$A$2:$A$3479,'OMX Helsinki Historical Data'!$G$2:$G$3479),IF(AU515="DENMARK",_xlfn.XLOOKUP(B515,'OMX Copenhagen All shares Histo'!$A$2:$A$3461,'OMX Copenhagen All shares Histo'!$G$2:$G$3461),_xlfn.XLOOKUP(Dataset!B515,'OMX Stockholm Historical Data'!$A$2:$A$3477,'OMX Stockholm Historical Data'!$G$2:$G$3477))))</f>
        <v>-3.5999999999999999E-3</v>
      </c>
      <c r="L515" s="116">
        <v>1</v>
      </c>
      <c r="M515" s="116">
        <f>IF($AI515=M$1,1,0)</f>
        <v>0</v>
      </c>
      <c r="N515" s="116">
        <f>IF($AI515=N$1,1,0)</f>
        <v>1</v>
      </c>
      <c r="O515" s="116">
        <f>IF($AI515=O$1,1,0)</f>
        <v>0</v>
      </c>
      <c r="P515" s="116">
        <f>IF($AI515=P$1,1,0)</f>
        <v>0</v>
      </c>
      <c r="Q515" s="116">
        <f>IF($AI515=Q$1,1,0)</f>
        <v>0</v>
      </c>
      <c r="R515" s="116">
        <f>IF($AI515=R$1,1,0)</f>
        <v>0</v>
      </c>
      <c r="S515" s="116">
        <f>IF($AI515=S$1,1,0)</f>
        <v>0</v>
      </c>
      <c r="T515" s="39">
        <f>IF($AI515=T$1,1,0)</f>
        <v>0</v>
      </c>
      <c r="AG515" s="4">
        <v>50</v>
      </c>
      <c r="AH515" t="str">
        <f>IF(AU515="NORWAY","NOK",IF(AU515="FINLAND","EUR",IF(AU515="SWEDEN","SEK","DKK")))</f>
        <v>NOK</v>
      </c>
      <c r="AI515" t="s">
        <v>96</v>
      </c>
      <c r="AN515" t="str">
        <f>IF(D515&gt;=0,"1","0")</f>
        <v>0</v>
      </c>
      <c r="AO515" s="5">
        <f>IF(AX515&lt;&gt;"",G515/H515,"")</f>
        <v>0.17076249164748683</v>
      </c>
      <c r="AP515">
        <f>A515-1</f>
        <v>149</v>
      </c>
      <c r="AS515">
        <f>_xlfn.XLOOKUP(C515,'Company age'!$A$2:$A$15,'Company age'!$B$2:$B$15)</f>
        <v>10</v>
      </c>
      <c r="AU515" t="s">
        <v>44</v>
      </c>
      <c r="AW515" s="3">
        <f>BT515*(1+BV515)</f>
        <v>45.384615421500001</v>
      </c>
      <c r="AX515">
        <v>23</v>
      </c>
      <c r="BH515" s="4">
        <v>-9.6153850559999992</v>
      </c>
      <c r="BI515" s="4">
        <v>-9.2307691569999992</v>
      </c>
      <c r="BJ515" s="4">
        <v>-4.6153845789999997</v>
      </c>
      <c r="BL515" t="s">
        <v>1240</v>
      </c>
      <c r="BM515" t="s">
        <v>1241</v>
      </c>
      <c r="BN515" t="s">
        <v>44</v>
      </c>
      <c r="BO515" t="s">
        <v>96</v>
      </c>
      <c r="BP515" t="s">
        <v>25</v>
      </c>
      <c r="BQ515" t="s">
        <v>1242</v>
      </c>
      <c r="BR515" t="s">
        <v>27</v>
      </c>
      <c r="BS515" s="4">
        <v>134.69</v>
      </c>
      <c r="BT515" s="4">
        <v>50</v>
      </c>
      <c r="BU515" s="5">
        <f t="shared" si="16"/>
        <v>-9.615385055999999E-2</v>
      </c>
      <c r="BV515" s="5">
        <f t="shared" si="16"/>
        <v>-9.2307691569999989E-2</v>
      </c>
      <c r="BW515" s="5">
        <f t="shared" si="16"/>
        <v>-4.6153845789999995E-2</v>
      </c>
      <c r="BX515" s="4">
        <v>173</v>
      </c>
      <c r="BY515" s="4">
        <v>269.85128780000002</v>
      </c>
      <c r="BZ515" s="4">
        <v>171.8</v>
      </c>
      <c r="CA515" s="4">
        <v>8.1166</v>
      </c>
    </row>
    <row r="516" spans="1:79" x14ac:dyDescent="0.15">
      <c r="A516" s="107">
        <v>150</v>
      </c>
      <c r="B516" s="108">
        <v>43376</v>
      </c>
      <c r="C516" s="109">
        <v>2018</v>
      </c>
      <c r="D516" s="110">
        <f>_xlfn.XLOOKUP(AP516,'Sentiment index'!$E$2:$E$169,'Sentiment index'!$A$2:$A$169)</f>
        <v>-0.2477917</v>
      </c>
      <c r="E516" s="111">
        <v>12.156347081664865</v>
      </c>
      <c r="F516" s="112">
        <f>(AW516-BT516)/BT516</f>
        <v>2.6086957450000028E-2</v>
      </c>
      <c r="G516" s="113">
        <v>185</v>
      </c>
      <c r="H516" s="111">
        <v>474.71899999999999</v>
      </c>
      <c r="I516" s="114">
        <f>IF(AH516="NOK",AG516, IF(AH516="EUR", _xlfn.XLOOKUP(C516,'Exchange rates'!$A$3:$A$16,'Exchange rates'!$B$3:$B$16)*AG516,IF(AH516="SEK", _xlfn.XLOOKUP(C516,'Exchange rates'!$A$3:$A$16,'Exchange rates'!$C$3:$C$16)*Dataset!AG516,_xlfn.XLOOKUP(Dataset!C516,'Exchange rates'!$A$3:$A$16,'Exchange rates'!$D$3:$D$16)*Dataset!AG516)))</f>
        <v>114</v>
      </c>
      <c r="J516" s="115">
        <f t="shared" ref="J516:J528" si="17">F516-K516</f>
        <v>2.3786957450000028E-2</v>
      </c>
      <c r="K516" s="112">
        <f>IF(AU516="NORWAY",_xlfn.XLOOKUP(B516,'Oslo OBX Historical Data'!$A$2:$A$3477,'Oslo OBX Historical Data'!$G$2:$G$3477),IF(AU516="FINLAND",_xlfn.XLOOKUP(B516,'OMX Helsinki Historical Data'!$A$2:$A$3479,'OMX Helsinki Historical Data'!$G$2:$G$3479),IF(AU516="DENMARK",_xlfn.XLOOKUP(B516,'OMX Copenhagen All shares Histo'!$A$2:$A$3461,'OMX Copenhagen All shares Histo'!$G$2:$G$3461),_xlfn.XLOOKUP(Dataset!B516,'OMX Stockholm Historical Data'!$A$2:$A$3477,'OMX Stockholm Historical Data'!$G$2:$G$3477))))</f>
        <v>2.3E-3</v>
      </c>
      <c r="L516" s="116">
        <v>1</v>
      </c>
      <c r="M516" s="116">
        <f>IF($AI516=M$1,1,0)</f>
        <v>0</v>
      </c>
      <c r="N516" s="116">
        <f>IF($AI516=N$1,1,0)</f>
        <v>0</v>
      </c>
      <c r="O516" s="116">
        <f>IF($AI516=O$1,1,0)</f>
        <v>1</v>
      </c>
      <c r="P516" s="116">
        <f>IF($AI516=P$1,1,0)</f>
        <v>0</v>
      </c>
      <c r="Q516" s="116">
        <f>IF($AI516=Q$1,1,0)</f>
        <v>0</v>
      </c>
      <c r="R516" s="116">
        <f>IF($AI516=R$1,1,0)</f>
        <v>0</v>
      </c>
      <c r="S516" s="116">
        <f>IF($AI516=S$1,1,0)</f>
        <v>0</v>
      </c>
      <c r="T516" s="39">
        <f>IF($AI516=T$1,1,0)</f>
        <v>0</v>
      </c>
      <c r="AG516" s="4">
        <v>114</v>
      </c>
      <c r="AH516" t="str">
        <f>IF(AU516="NORWAY","NOK",IF(AU516="FINLAND","EUR",IF(AU516="SWEDEN","SEK","DKK")))</f>
        <v>NOK</v>
      </c>
      <c r="AI516" t="s">
        <v>45</v>
      </c>
      <c r="AN516" t="str">
        <f>IF(D516&gt;=0,"1","0")</f>
        <v>0</v>
      </c>
      <c r="AO516" s="5">
        <f>IF(AX516&lt;&gt;"",G516/H516,"")</f>
        <v>0.38970422502575208</v>
      </c>
      <c r="AP516">
        <f>A516-1</f>
        <v>149</v>
      </c>
      <c r="AS516">
        <f>_xlfn.XLOOKUP(C516,'Company age'!$A$2:$A$15,'Company age'!$B$2:$B$15)</f>
        <v>10</v>
      </c>
      <c r="AU516" t="s">
        <v>44</v>
      </c>
      <c r="AW516" s="3">
        <f>BT516*(1+BV516)</f>
        <v>116.9739131493</v>
      </c>
      <c r="AX516">
        <v>185</v>
      </c>
      <c r="BH516" s="4">
        <v>4.3478260039999999</v>
      </c>
      <c r="BI516" s="4">
        <v>2.6086957449999999</v>
      </c>
      <c r="BJ516" s="4">
        <v>-0.86956518890000001</v>
      </c>
      <c r="BL516" t="s">
        <v>863</v>
      </c>
      <c r="BM516" t="s">
        <v>864</v>
      </c>
      <c r="BN516" t="s">
        <v>44</v>
      </c>
      <c r="BO516" t="s">
        <v>45</v>
      </c>
      <c r="BP516" t="s">
        <v>25</v>
      </c>
      <c r="BQ516" t="s">
        <v>546</v>
      </c>
      <c r="BR516" t="s">
        <v>27</v>
      </c>
      <c r="BS516" s="4">
        <v>474.71899999999999</v>
      </c>
      <c r="BT516" s="4">
        <v>114</v>
      </c>
      <c r="BU516" s="5">
        <f t="shared" si="16"/>
        <v>4.3478260040000001E-2</v>
      </c>
      <c r="BV516" s="5">
        <f t="shared" si="16"/>
        <v>2.608695745E-2</v>
      </c>
      <c r="BW516" s="5">
        <f t="shared" si="16"/>
        <v>-8.6956518890000008E-3</v>
      </c>
      <c r="BX516" s="4"/>
      <c r="BY516" s="4"/>
      <c r="BZ516" s="4"/>
      <c r="CA516" s="4">
        <v>10.8986</v>
      </c>
    </row>
    <row r="517" spans="1:79" x14ac:dyDescent="0.15">
      <c r="A517" s="107">
        <v>150</v>
      </c>
      <c r="B517" s="108">
        <v>43383</v>
      </c>
      <c r="C517" s="109">
        <v>2018</v>
      </c>
      <c r="D517" s="110">
        <f>_xlfn.XLOOKUP(AP517,'Sentiment index'!$E$2:$E$169,'Sentiment index'!$A$2:$A$169)</f>
        <v>-0.2477917</v>
      </c>
      <c r="E517" s="111">
        <v>14.893826631451452</v>
      </c>
      <c r="F517" s="112">
        <f>(AW517-BT517)/BT517</f>
        <v>0.24166666029999984</v>
      </c>
      <c r="G517" s="113">
        <v>50</v>
      </c>
      <c r="H517" s="111">
        <v>191.958</v>
      </c>
      <c r="I517" s="114">
        <f>IF(AH517="NOK",AG517, IF(AH517="EUR", _xlfn.XLOOKUP(C517,'Exchange rates'!$A$3:$A$16,'Exchange rates'!$B$3:$B$16)*AG517,IF(AH517="SEK", _xlfn.XLOOKUP(C517,'Exchange rates'!$A$3:$A$16,'Exchange rates'!$C$3:$C$16)*Dataset!AG517,_xlfn.XLOOKUP(Dataset!C517,'Exchange rates'!$A$3:$A$16,'Exchange rates'!$D$3:$D$16)*Dataset!AG517)))</f>
        <v>74.264915990000006</v>
      </c>
      <c r="J517" s="115">
        <f t="shared" si="17"/>
        <v>0.24596666029999983</v>
      </c>
      <c r="K517" s="112">
        <f>IF(AU517="NORWAY",_xlfn.XLOOKUP(B517,'Oslo OBX Historical Data'!$A$2:$A$3477,'Oslo OBX Historical Data'!$G$2:$G$3477),IF(AU517="FINLAND",_xlfn.XLOOKUP(B517,'OMX Helsinki Historical Data'!$A$2:$A$3479,'OMX Helsinki Historical Data'!$G$2:$G$3479),IF(AU517="DENMARK",_xlfn.XLOOKUP(B517,'OMX Copenhagen All shares Histo'!$A$2:$A$3461,'OMX Copenhagen All shares Histo'!$G$2:$G$3461),_xlfn.XLOOKUP(Dataset!B517,'OMX Stockholm Historical Data'!$A$2:$A$3477,'OMX Stockholm Historical Data'!$G$2:$G$3477))))</f>
        <v>-4.3E-3</v>
      </c>
      <c r="L517" s="116">
        <v>1</v>
      </c>
      <c r="M517" s="116">
        <f>IF($AI517=M$1,1,0)</f>
        <v>0</v>
      </c>
      <c r="N517" s="116">
        <f>IF($AI517=N$1,1,0)</f>
        <v>0</v>
      </c>
      <c r="O517" s="116">
        <f>IF($AI517=O$1,1,0)</f>
        <v>1</v>
      </c>
      <c r="P517" s="116">
        <f>IF($AI517=P$1,1,0)</f>
        <v>0</v>
      </c>
      <c r="Q517" s="116">
        <f>IF($AI517=Q$1,1,0)</f>
        <v>0</v>
      </c>
      <c r="R517" s="116">
        <f>IF($AI517=R$1,1,0)</f>
        <v>0</v>
      </c>
      <c r="S517" s="116">
        <f>IF($AI517=S$1,1,0)</f>
        <v>0</v>
      </c>
      <c r="T517" s="39">
        <f>IF($AI517=T$1,1,0)</f>
        <v>0</v>
      </c>
      <c r="AG517" s="4">
        <v>7.73</v>
      </c>
      <c r="AH517" t="str">
        <f>IF(AU517="NORWAY","NOK",IF(AU517="FINLAND","EUR",IF(AU517="SWEDEN","SEK","DKK")))</f>
        <v>EUR</v>
      </c>
      <c r="AI517" t="s">
        <v>45</v>
      </c>
      <c r="AN517" t="str">
        <f>IF(D517&gt;=0,"1","0")</f>
        <v>0</v>
      </c>
      <c r="AO517" s="5">
        <f>IF(AX517&lt;&gt;"",G517/H517,"")</f>
        <v>0.26047364527657091</v>
      </c>
      <c r="AP517">
        <f>A517-1</f>
        <v>149</v>
      </c>
      <c r="AS517">
        <f>_xlfn.XLOOKUP(C517,'Company age'!$A$2:$A$15,'Company age'!$B$2:$B$15)</f>
        <v>10</v>
      </c>
      <c r="AU517" t="s">
        <v>64</v>
      </c>
      <c r="AW517" s="3">
        <f>BT517*(1+BV517)</f>
        <v>9.5980832841189994</v>
      </c>
      <c r="AX517">
        <v>50</v>
      </c>
      <c r="BH517" s="4">
        <v>33.333332059999996</v>
      </c>
      <c r="BI517" s="4">
        <v>24.166666029999998</v>
      </c>
      <c r="BJ517" s="4">
        <v>16.666666029999998</v>
      </c>
      <c r="BL517" t="s">
        <v>1130</v>
      </c>
      <c r="BM517" t="s">
        <v>1131</v>
      </c>
      <c r="BN517" t="s">
        <v>64</v>
      </c>
      <c r="BO517" t="s">
        <v>45</v>
      </c>
      <c r="BP517" t="s">
        <v>25</v>
      </c>
      <c r="BQ517" t="s">
        <v>75</v>
      </c>
      <c r="BR517" t="s">
        <v>27</v>
      </c>
      <c r="BS517" s="4">
        <v>191.958</v>
      </c>
      <c r="BT517" s="4">
        <v>7.73</v>
      </c>
      <c r="BU517" s="5">
        <f t="shared" si="16"/>
        <v>0.33333332059999998</v>
      </c>
      <c r="BV517" s="5">
        <f t="shared" si="16"/>
        <v>0.24166666029999997</v>
      </c>
      <c r="BW517" s="5">
        <f t="shared" si="16"/>
        <v>0.16666666029999999</v>
      </c>
      <c r="BX517" s="4">
        <v>2.9</v>
      </c>
      <c r="BY517" s="4">
        <v>-62.354461669999999</v>
      </c>
      <c r="BZ517" s="4">
        <v>2.96</v>
      </c>
      <c r="CA517" s="4">
        <v>7.1176000000000004</v>
      </c>
    </row>
    <row r="518" spans="1:79" x14ac:dyDescent="0.15">
      <c r="A518" s="107">
        <v>150</v>
      </c>
      <c r="B518" s="108">
        <v>43399</v>
      </c>
      <c r="C518" s="109">
        <v>2018</v>
      </c>
      <c r="D518" s="110">
        <f>_xlfn.XLOOKUP(AP518,'Sentiment index'!$E$2:$E$169,'Sentiment index'!$A$2:$A$169)</f>
        <v>-0.2477917</v>
      </c>
      <c r="E518" s="111">
        <v>12.913082855737937</v>
      </c>
      <c r="F518" s="112">
        <f>(AW518-BT518)/BT518</f>
        <v>1.6393442150000048E-2</v>
      </c>
      <c r="G518" s="113">
        <v>7</v>
      </c>
      <c r="H518" s="111">
        <v>23.8566</v>
      </c>
      <c r="I518" s="114">
        <f>IF(AH518="NOK",AG518, IF(AH518="EUR", _xlfn.XLOOKUP(C518,'Exchange rates'!$A$3:$A$16,'Exchange rates'!$B$3:$B$16)*AG518,IF(AH518="SEK", _xlfn.XLOOKUP(C518,'Exchange rates'!$A$3:$A$16,'Exchange rates'!$C$3:$C$16)*Dataset!AG518,_xlfn.XLOOKUP(Dataset!C518,'Exchange rates'!$A$3:$A$16,'Exchange rates'!$D$3:$D$16)*Dataset!AG518)))</f>
        <v>11.340595200000001</v>
      </c>
      <c r="J518" s="115">
        <f t="shared" si="17"/>
        <v>3.3593442150000048E-2</v>
      </c>
      <c r="K518" s="112">
        <f>IF(AU518="NORWAY",_xlfn.XLOOKUP(B518,'Oslo OBX Historical Data'!$A$2:$A$3477,'Oslo OBX Historical Data'!$G$2:$G$3477),IF(AU518="FINLAND",_xlfn.XLOOKUP(B518,'OMX Helsinki Historical Data'!$A$2:$A$3479,'OMX Helsinki Historical Data'!$G$2:$G$3479),IF(AU518="DENMARK",_xlfn.XLOOKUP(B518,'OMX Copenhagen All shares Histo'!$A$2:$A$3461,'OMX Copenhagen All shares Histo'!$G$2:$G$3461),_xlfn.XLOOKUP(Dataset!B518,'OMX Stockholm Historical Data'!$A$2:$A$3477,'OMX Stockholm Historical Data'!$G$2:$G$3477))))</f>
        <v>-1.72E-2</v>
      </c>
      <c r="L518" s="116">
        <v>1</v>
      </c>
      <c r="M518" s="116">
        <f>IF($AI518=M$1,1,0)</f>
        <v>0</v>
      </c>
      <c r="N518" s="116">
        <f>IF($AI518=N$1,1,0)</f>
        <v>0</v>
      </c>
      <c r="O518" s="116">
        <f>IF($AI518=O$1,1,0)</f>
        <v>0</v>
      </c>
      <c r="P518" s="116">
        <f>IF($AI518=P$1,1,0)</f>
        <v>0</v>
      </c>
      <c r="Q518" s="116">
        <f>IF($AI518=Q$1,1,0)</f>
        <v>1</v>
      </c>
      <c r="R518" s="116">
        <f>IF($AI518=R$1,1,0)</f>
        <v>0</v>
      </c>
      <c r="S518" s="116">
        <f>IF($AI518=S$1,1,0)</f>
        <v>0</v>
      </c>
      <c r="T518" s="39">
        <f>IF($AI518=T$1,1,0)</f>
        <v>0</v>
      </c>
      <c r="AG518" s="4">
        <v>8.8000000000000007</v>
      </c>
      <c r="AH518" t="str">
        <f>IF(AU518="NORWAY","NOK",IF(AU518="FINLAND","EUR",IF(AU518="SWEDEN","SEK","DKK")))</f>
        <v>DKK</v>
      </c>
      <c r="AI518" t="s">
        <v>32</v>
      </c>
      <c r="AN518" t="str">
        <f>IF(D518&gt;=0,"1","0")</f>
        <v>0</v>
      </c>
      <c r="AO518" s="5">
        <f>IF(AX518&lt;&gt;"",G518/H518,"")</f>
        <v>0.29341985027204209</v>
      </c>
      <c r="AP518">
        <f>A518-1</f>
        <v>149</v>
      </c>
      <c r="AS518">
        <f>_xlfn.XLOOKUP(C518,'Company age'!$A$2:$A$15,'Company age'!$B$2:$B$15)</f>
        <v>10</v>
      </c>
      <c r="AU518" t="s">
        <v>23</v>
      </c>
      <c r="AW518" s="3">
        <f>BT518*(1+BV518)</f>
        <v>8.9442622909200011</v>
      </c>
      <c r="AX518">
        <v>7</v>
      </c>
      <c r="BH518" s="4">
        <v>1.6393442149999999</v>
      </c>
      <c r="BI518" s="4">
        <v>1.6393442149999999</v>
      </c>
      <c r="BJ518" s="4">
        <v>3.278688431</v>
      </c>
      <c r="BL518" t="s">
        <v>1681</v>
      </c>
      <c r="BM518" t="s">
        <v>1682</v>
      </c>
      <c r="BN518" t="s">
        <v>23</v>
      </c>
      <c r="BO518" t="s">
        <v>32</v>
      </c>
      <c r="BP518" t="s">
        <v>25</v>
      </c>
      <c r="BQ518" t="s">
        <v>54</v>
      </c>
      <c r="BR518" t="s">
        <v>27</v>
      </c>
      <c r="BS518" s="4">
        <v>23.8566</v>
      </c>
      <c r="BT518" s="4">
        <v>8.8000000000000007</v>
      </c>
      <c r="BU518" s="5">
        <f t="shared" si="16"/>
        <v>1.639344215E-2</v>
      </c>
      <c r="BV518" s="5">
        <f t="shared" si="16"/>
        <v>1.639344215E-2</v>
      </c>
      <c r="BW518" s="5">
        <f t="shared" si="16"/>
        <v>3.278688431E-2</v>
      </c>
      <c r="BX518" s="4"/>
      <c r="BY518" s="4"/>
      <c r="BZ518" s="4"/>
      <c r="CA518" s="4">
        <v>8.8978000000000002</v>
      </c>
    </row>
    <row r="519" spans="1:79" x14ac:dyDescent="0.15">
      <c r="A519" s="107">
        <v>151</v>
      </c>
      <c r="B519" s="108">
        <v>43424</v>
      </c>
      <c r="C519" s="109">
        <v>2018</v>
      </c>
      <c r="D519" s="110">
        <f>_xlfn.XLOOKUP(AP519,'Sentiment index'!$E$2:$E$169,'Sentiment index'!$A$2:$A$169)</f>
        <v>-0.34332839999999998</v>
      </c>
      <c r="E519" s="111">
        <v>8.2594780918236719</v>
      </c>
      <c r="F519" s="112">
        <f>(AW519-BT519)/BT519</f>
        <v>-7.3863654139999929E-2</v>
      </c>
      <c r="G519" s="113">
        <v>405</v>
      </c>
      <c r="H519" s="111">
        <v>95.5655</v>
      </c>
      <c r="I519" s="114">
        <f>IF(AH519="NOK",AG519, IF(AH519="EUR", _xlfn.XLOOKUP(C519,'Exchange rates'!$A$3:$A$16,'Exchange rates'!$B$3:$B$16)*AG519,IF(AH519="SEK", _xlfn.XLOOKUP(C519,'Exchange rates'!$A$3:$A$16,'Exchange rates'!$C$3:$C$16)*Dataset!AG519,_xlfn.XLOOKUP(Dataset!C519,'Exchange rates'!$A$3:$A$16,'Exchange rates'!$D$3:$D$16)*Dataset!AG519)))</f>
        <v>67.251541000000003</v>
      </c>
      <c r="J519" s="115">
        <f t="shared" si="17"/>
        <v>-6.4063654139999926E-2</v>
      </c>
      <c r="K519" s="112">
        <f>IF(AU519="NORWAY",_xlfn.XLOOKUP(B519,'Oslo OBX Historical Data'!$A$2:$A$3477,'Oslo OBX Historical Data'!$G$2:$G$3477),IF(AU519="FINLAND",_xlfn.XLOOKUP(B519,'OMX Helsinki Historical Data'!$A$2:$A$3479,'OMX Helsinki Historical Data'!$G$2:$G$3479),IF(AU519="DENMARK",_xlfn.XLOOKUP(B519,'OMX Copenhagen All shares Histo'!$A$2:$A$3461,'OMX Copenhagen All shares Histo'!$G$2:$G$3461),_xlfn.XLOOKUP(Dataset!B519,'OMX Stockholm Historical Data'!$A$2:$A$3477,'OMX Stockholm Historical Data'!$G$2:$G$3477))))</f>
        <v>-9.7999999999999997E-3</v>
      </c>
      <c r="L519" s="116">
        <v>1</v>
      </c>
      <c r="M519" s="116">
        <f>IF($AI519=M$1,1,0)</f>
        <v>0</v>
      </c>
      <c r="N519" s="116">
        <f>IF($AI519=N$1,1,0)</f>
        <v>0</v>
      </c>
      <c r="O519" s="116">
        <f>IF($AI519=O$1,1,0)</f>
        <v>0</v>
      </c>
      <c r="P519" s="116">
        <f>IF($AI519=P$1,1,0)</f>
        <v>0</v>
      </c>
      <c r="Q519" s="116">
        <f>IF($AI519=Q$1,1,0)</f>
        <v>0</v>
      </c>
      <c r="R519" s="116">
        <f>IF($AI519=R$1,1,0)</f>
        <v>0</v>
      </c>
      <c r="S519" s="116">
        <f>IF($AI519=S$1,1,0)</f>
        <v>0</v>
      </c>
      <c r="T519" s="39">
        <f>IF($AI519=T$1,1,0)</f>
        <v>0</v>
      </c>
      <c r="AG519" s="4">
        <v>7</v>
      </c>
      <c r="AH519" t="str">
        <f>IF(AU519="NORWAY","NOK",IF(AU519="FINLAND","EUR",IF(AU519="SWEDEN","SEK","DKK")))</f>
        <v>EUR</v>
      </c>
      <c r="AI519" t="s">
        <v>24</v>
      </c>
      <c r="AN519" t="str">
        <f>IF(D519&gt;=0,"1","0")</f>
        <v>0</v>
      </c>
      <c r="AO519" s="5">
        <f>IF(AX519&lt;&gt;"",G519/H519,"")</f>
        <v>4.2379310525241847</v>
      </c>
      <c r="AP519">
        <f>A519-1</f>
        <v>150</v>
      </c>
      <c r="AS519">
        <f>_xlfn.XLOOKUP(C519,'Company age'!$A$2:$A$15,'Company age'!$B$2:$B$15)</f>
        <v>10</v>
      </c>
      <c r="AU519" t="s">
        <v>64</v>
      </c>
      <c r="AW519" s="3">
        <f>BT519*(1+BV519)</f>
        <v>6.4829544210200005</v>
      </c>
      <c r="AX519">
        <v>405</v>
      </c>
      <c r="BH519" s="4">
        <v>-0.56818395850000003</v>
      </c>
      <c r="BI519" s="4">
        <v>-7.3863654140000001</v>
      </c>
      <c r="BJ519" s="4">
        <v>38.068180079999998</v>
      </c>
      <c r="BL519" t="s">
        <v>1332</v>
      </c>
      <c r="BM519" t="s">
        <v>1333</v>
      </c>
      <c r="BN519" t="s">
        <v>64</v>
      </c>
      <c r="BO519" t="s">
        <v>24</v>
      </c>
      <c r="BP519" t="s">
        <v>25</v>
      </c>
      <c r="BQ519" t="s">
        <v>54</v>
      </c>
      <c r="BR519" t="s">
        <v>27</v>
      </c>
      <c r="BS519" s="4">
        <v>95.5655</v>
      </c>
      <c r="BT519" s="4">
        <v>7</v>
      </c>
      <c r="BU519" s="5">
        <f t="shared" si="16"/>
        <v>-5.681839585E-3</v>
      </c>
      <c r="BV519" s="5">
        <f t="shared" si="16"/>
        <v>-7.3863654139999999E-2</v>
      </c>
      <c r="BW519" s="5">
        <f t="shared" si="16"/>
        <v>0.38068180079999997</v>
      </c>
      <c r="BX519" s="4">
        <v>14.9</v>
      </c>
      <c r="BY519" s="4">
        <v>107.1428604</v>
      </c>
      <c r="BZ519" s="4">
        <v>14.65</v>
      </c>
      <c r="CA519" s="4">
        <v>3.6288</v>
      </c>
    </row>
    <row r="520" spans="1:79" x14ac:dyDescent="0.15">
      <c r="A520" s="107">
        <v>151</v>
      </c>
      <c r="B520" s="108">
        <v>43432</v>
      </c>
      <c r="C520" s="109">
        <v>2018</v>
      </c>
      <c r="D520" s="110">
        <f>_xlfn.XLOOKUP(AP520,'Sentiment index'!$E$2:$E$169,'Sentiment index'!$A$2:$A$169)</f>
        <v>-0.34332839999999998</v>
      </c>
      <c r="E520" s="111">
        <v>8.931469033737006</v>
      </c>
      <c r="F520" s="112">
        <f>(AW520-BT520)/BT520</f>
        <v>0.16666666029999991</v>
      </c>
      <c r="G520" s="113">
        <v>12</v>
      </c>
      <c r="H520" s="111">
        <v>182.20400000000001</v>
      </c>
      <c r="I520" s="114">
        <f>IF(AH520="NOK",AG520, IF(AH520="EUR", _xlfn.XLOOKUP(C520,'Exchange rates'!$A$3:$A$16,'Exchange rates'!$B$3:$B$16)*AG520,IF(AH520="SEK", _xlfn.XLOOKUP(C520,'Exchange rates'!$A$3:$A$16,'Exchange rates'!$C$3:$C$16)*Dataset!AG520,_xlfn.XLOOKUP(Dataset!C520,'Exchange rates'!$A$3:$A$16,'Exchange rates'!$D$3:$D$16)*Dataset!AG520)))</f>
        <v>13.11121</v>
      </c>
      <c r="J520" s="115">
        <f t="shared" si="17"/>
        <v>0.16816666029999991</v>
      </c>
      <c r="K520" s="112">
        <f>IF(AU520="NORWAY",_xlfn.XLOOKUP(B520,'Oslo OBX Historical Data'!$A$2:$A$3477,'Oslo OBX Historical Data'!$G$2:$G$3477),IF(AU520="FINLAND",_xlfn.XLOOKUP(B520,'OMX Helsinki Historical Data'!$A$2:$A$3479,'OMX Helsinki Historical Data'!$G$2:$G$3479),IF(AU520="DENMARK",_xlfn.XLOOKUP(B520,'OMX Copenhagen All shares Histo'!$A$2:$A$3461,'OMX Copenhagen All shares Histo'!$G$2:$G$3461),_xlfn.XLOOKUP(Dataset!B520,'OMX Stockholm Historical Data'!$A$2:$A$3477,'OMX Stockholm Historical Data'!$G$2:$G$3477))))</f>
        <v>-1.5E-3</v>
      </c>
      <c r="L520" s="116">
        <v>1</v>
      </c>
      <c r="M520" s="116">
        <f>IF($AI520=M$1,1,0)</f>
        <v>0</v>
      </c>
      <c r="N520" s="116">
        <f>IF($AI520=N$1,1,0)</f>
        <v>0</v>
      </c>
      <c r="O520" s="116">
        <f>IF($AI520=O$1,1,0)</f>
        <v>0</v>
      </c>
      <c r="P520" s="116">
        <f>IF($AI520=P$1,1,0)</f>
        <v>0</v>
      </c>
      <c r="Q520" s="116">
        <f>IF($AI520=Q$1,1,0)</f>
        <v>1</v>
      </c>
      <c r="R520" s="116">
        <f>IF($AI520=R$1,1,0)</f>
        <v>0</v>
      </c>
      <c r="S520" s="116">
        <f>IF($AI520=S$1,1,0)</f>
        <v>0</v>
      </c>
      <c r="T520" s="39">
        <f>IF($AI520=T$1,1,0)</f>
        <v>0</v>
      </c>
      <c r="AG520" s="4">
        <v>14</v>
      </c>
      <c r="AH520" t="str">
        <f>IF(AU520="NORWAY","NOK",IF(AU520="FINLAND","EUR",IF(AU520="SWEDEN","SEK","DKK")))</f>
        <v>SEK</v>
      </c>
      <c r="AI520" t="s">
        <v>32</v>
      </c>
      <c r="AN520" t="str">
        <f>IF(D520&gt;=0,"1","0")</f>
        <v>0</v>
      </c>
      <c r="AO520" s="5">
        <f>IF(AX520&lt;&gt;"",G520/H520,"")</f>
        <v>6.5860244561041462E-2</v>
      </c>
      <c r="AP520">
        <f>A520-1</f>
        <v>150</v>
      </c>
      <c r="AS520">
        <f>_xlfn.XLOOKUP(C520,'Company age'!$A$2:$A$15,'Company age'!$B$2:$B$15)</f>
        <v>10</v>
      </c>
      <c r="AU520" t="s">
        <v>80</v>
      </c>
      <c r="AW520" s="3">
        <f>BT520*(1+BV520)</f>
        <v>16.333333244199999</v>
      </c>
      <c r="AX520">
        <v>12</v>
      </c>
      <c r="BH520" s="4">
        <v>33.333332059999996</v>
      </c>
      <c r="BI520" s="4">
        <v>16.666666029999998</v>
      </c>
      <c r="BJ520" s="4">
        <v>39.166667940000004</v>
      </c>
      <c r="BL520" t="s">
        <v>1158</v>
      </c>
      <c r="BM520" t="s">
        <v>1159</v>
      </c>
      <c r="BN520" t="s">
        <v>80</v>
      </c>
      <c r="BO520" t="s">
        <v>32</v>
      </c>
      <c r="BP520" t="s">
        <v>25</v>
      </c>
      <c r="BQ520" t="s">
        <v>54</v>
      </c>
      <c r="BR520" t="s">
        <v>27</v>
      </c>
      <c r="BS520" s="4">
        <v>182.20400000000001</v>
      </c>
      <c r="BT520" s="4">
        <v>14</v>
      </c>
      <c r="BU520" s="5">
        <f t="shared" si="16"/>
        <v>0.33333332059999998</v>
      </c>
      <c r="BV520" s="5">
        <f t="shared" si="16"/>
        <v>0.16666666029999999</v>
      </c>
      <c r="BW520" s="5">
        <f t="shared" si="16"/>
        <v>0.39166667940000005</v>
      </c>
      <c r="BX520" s="4">
        <v>6</v>
      </c>
      <c r="BY520" s="4">
        <v>-50.428569789999997</v>
      </c>
      <c r="BZ520" s="4">
        <v>6</v>
      </c>
      <c r="CA520" s="4">
        <v>37.765700000000002</v>
      </c>
    </row>
    <row r="521" spans="1:79" x14ac:dyDescent="0.15">
      <c r="A521" s="107">
        <v>151</v>
      </c>
      <c r="B521" s="108">
        <v>43434</v>
      </c>
      <c r="C521" s="109">
        <v>2018</v>
      </c>
      <c r="D521" s="110">
        <f>_xlfn.XLOOKUP(AP521,'Sentiment index'!$E$2:$E$169,'Sentiment index'!$A$2:$A$169)</f>
        <v>-0.34332839999999998</v>
      </c>
      <c r="E521" s="111">
        <v>10.843615362936223</v>
      </c>
      <c r="F521" s="112">
        <f>(AW521-BT521)/BT521</f>
        <v>-0.25294116970000008</v>
      </c>
      <c r="G521" s="113">
        <v>344</v>
      </c>
      <c r="H521" s="111">
        <v>335.48899999999998</v>
      </c>
      <c r="I521" s="114">
        <f>IF(AH521="NOK",AG521, IF(AH521="EUR", _xlfn.XLOOKUP(C521,'Exchange rates'!$A$3:$A$16,'Exchange rates'!$B$3:$B$16)*AG521,IF(AH521="SEK", _xlfn.XLOOKUP(C521,'Exchange rates'!$A$3:$A$16,'Exchange rates'!$C$3:$C$16)*Dataset!AG521,_xlfn.XLOOKUP(Dataset!C521,'Exchange rates'!$A$3:$A$16,'Exchange rates'!$D$3:$D$16)*Dataset!AG521)))</f>
        <v>67.251541000000003</v>
      </c>
      <c r="J521" s="115">
        <f t="shared" si="17"/>
        <v>-0.25494116970000008</v>
      </c>
      <c r="K521" s="112">
        <f>IF(AU521="NORWAY",_xlfn.XLOOKUP(B521,'Oslo OBX Historical Data'!$A$2:$A$3477,'Oslo OBX Historical Data'!$G$2:$G$3477),IF(AU521="FINLAND",_xlfn.XLOOKUP(B521,'OMX Helsinki Historical Data'!$A$2:$A$3479,'OMX Helsinki Historical Data'!$G$2:$G$3479),IF(AU521="DENMARK",_xlfn.XLOOKUP(B521,'OMX Copenhagen All shares Histo'!$A$2:$A$3461,'OMX Copenhagen All shares Histo'!$G$2:$G$3461),_xlfn.XLOOKUP(Dataset!B521,'OMX Stockholm Historical Data'!$A$2:$A$3477,'OMX Stockholm Historical Data'!$G$2:$G$3477))))</f>
        <v>2E-3</v>
      </c>
      <c r="L521" s="116">
        <v>1</v>
      </c>
      <c r="M521" s="116">
        <f>IF($AI521=M$1,1,0)</f>
        <v>0</v>
      </c>
      <c r="N521" s="116">
        <f>IF($AI521=N$1,1,0)</f>
        <v>0</v>
      </c>
      <c r="O521" s="116">
        <f>IF($AI521=O$1,1,0)</f>
        <v>1</v>
      </c>
      <c r="P521" s="116">
        <f>IF($AI521=P$1,1,0)</f>
        <v>0</v>
      </c>
      <c r="Q521" s="116">
        <f>IF($AI521=Q$1,1,0)</f>
        <v>0</v>
      </c>
      <c r="R521" s="116">
        <f>IF($AI521=R$1,1,0)</f>
        <v>0</v>
      </c>
      <c r="S521" s="116">
        <f>IF($AI521=S$1,1,0)</f>
        <v>0</v>
      </c>
      <c r="T521" s="39">
        <f>IF($AI521=T$1,1,0)</f>
        <v>0</v>
      </c>
      <c r="AG521" s="4">
        <v>7</v>
      </c>
      <c r="AH521" t="str">
        <f>IF(AU521="NORWAY","NOK",IF(AU521="FINLAND","EUR",IF(AU521="SWEDEN","SEK","DKK")))</f>
        <v>EUR</v>
      </c>
      <c r="AI521" t="s">
        <v>45</v>
      </c>
      <c r="AN521" t="str">
        <f>IF(D521&gt;=0,"1","0")</f>
        <v>0</v>
      </c>
      <c r="AO521" s="5">
        <f>IF(AX521&lt;&gt;"",G521/H521,"")</f>
        <v>1.0253689390710277</v>
      </c>
      <c r="AP521">
        <f>A521-1</f>
        <v>150</v>
      </c>
      <c r="AS521">
        <f>_xlfn.XLOOKUP(C521,'Company age'!$A$2:$A$15,'Company age'!$B$2:$B$15)</f>
        <v>10</v>
      </c>
      <c r="AU521" t="s">
        <v>64</v>
      </c>
      <c r="AW521" s="3">
        <f>BT521*(1+BV521)</f>
        <v>5.2294118120999995</v>
      </c>
      <c r="AX521">
        <v>344</v>
      </c>
      <c r="BH521" s="4">
        <v>0</v>
      </c>
      <c r="BI521" s="4">
        <v>-25.294116970000001</v>
      </c>
      <c r="BJ521" s="4">
        <v>-2.3529412750000001</v>
      </c>
      <c r="BL521" t="s">
        <v>965</v>
      </c>
      <c r="BM521" t="s">
        <v>966</v>
      </c>
      <c r="BN521" t="s">
        <v>64</v>
      </c>
      <c r="BO521" t="s">
        <v>45</v>
      </c>
      <c r="BP521" t="s">
        <v>25</v>
      </c>
      <c r="BQ521" t="s">
        <v>967</v>
      </c>
      <c r="BR521" t="s">
        <v>27</v>
      </c>
      <c r="BS521" s="4">
        <v>335.48899999999998</v>
      </c>
      <c r="BT521" s="4">
        <v>7</v>
      </c>
      <c r="BU521" s="5">
        <f t="shared" si="16"/>
        <v>0</v>
      </c>
      <c r="BV521" s="5">
        <f t="shared" si="16"/>
        <v>-0.25294116970000002</v>
      </c>
      <c r="BW521" s="5">
        <f t="shared" si="16"/>
        <v>-2.3529412749999999E-2</v>
      </c>
      <c r="BX521" s="4">
        <v>16.8</v>
      </c>
      <c r="BY521" s="4">
        <v>145</v>
      </c>
      <c r="BZ521" s="4">
        <v>16.8</v>
      </c>
      <c r="CA521" s="4">
        <v>30.106200000000001</v>
      </c>
    </row>
    <row r="522" spans="1:79" x14ac:dyDescent="0.15">
      <c r="A522" s="107">
        <v>151</v>
      </c>
      <c r="B522" s="108">
        <v>43434</v>
      </c>
      <c r="C522" s="109">
        <v>2018</v>
      </c>
      <c r="D522" s="110">
        <f>_xlfn.XLOOKUP(AP522,'Sentiment index'!$E$2:$E$169,'Sentiment index'!$A$2:$A$169)</f>
        <v>-0.34332839999999998</v>
      </c>
      <c r="E522" s="111">
        <v>10.324276698830831</v>
      </c>
      <c r="F522" s="112">
        <f>(AW522-BT522)/BT522</f>
        <v>-0.12307692530000006</v>
      </c>
      <c r="G522" s="113">
        <v>42</v>
      </c>
      <c r="H522" s="111">
        <v>47.604100000000003</v>
      </c>
      <c r="I522" s="114">
        <f>IF(AH522="NOK",AG522, IF(AH522="EUR", _xlfn.XLOOKUP(C522,'Exchange rates'!$A$3:$A$16,'Exchange rates'!$B$3:$B$16)*AG522,IF(AH522="SEK", _xlfn.XLOOKUP(C522,'Exchange rates'!$A$3:$A$16,'Exchange rates'!$C$3:$C$16)*Dataset!AG522,_xlfn.XLOOKUP(Dataset!C522,'Exchange rates'!$A$3:$A$16,'Exchange rates'!$D$3:$D$16)*Dataset!AG522)))</f>
        <v>51.8797602</v>
      </c>
      <c r="J522" s="115">
        <f t="shared" si="17"/>
        <v>-0.12507692530000006</v>
      </c>
      <c r="K522" s="112">
        <f>IF(AU522="NORWAY",_xlfn.XLOOKUP(B522,'Oslo OBX Historical Data'!$A$2:$A$3477,'Oslo OBX Historical Data'!$G$2:$G$3477),IF(AU522="FINLAND",_xlfn.XLOOKUP(B522,'OMX Helsinki Historical Data'!$A$2:$A$3479,'OMX Helsinki Historical Data'!$G$2:$G$3479),IF(AU522="DENMARK",_xlfn.XLOOKUP(B522,'OMX Copenhagen All shares Histo'!$A$2:$A$3461,'OMX Copenhagen All shares Histo'!$G$2:$G$3461),_xlfn.XLOOKUP(Dataset!B522,'OMX Stockholm Historical Data'!$A$2:$A$3477,'OMX Stockholm Historical Data'!$G$2:$G$3477))))</f>
        <v>2E-3</v>
      </c>
      <c r="L522" s="116">
        <v>1</v>
      </c>
      <c r="M522" s="116">
        <f>IF($AI522=M$1,1,0)</f>
        <v>0</v>
      </c>
      <c r="N522" s="116">
        <f>IF($AI522=N$1,1,0)</f>
        <v>0</v>
      </c>
      <c r="O522" s="116">
        <f>IF($AI522=O$1,1,0)</f>
        <v>0</v>
      </c>
      <c r="P522" s="116">
        <f>IF($AI522=P$1,1,0)</f>
        <v>0</v>
      </c>
      <c r="Q522" s="116">
        <f>IF($AI522=Q$1,1,0)</f>
        <v>0</v>
      </c>
      <c r="R522" s="116">
        <f>IF($AI522=R$1,1,0)</f>
        <v>1</v>
      </c>
      <c r="S522" s="116">
        <f>IF($AI522=S$1,1,0)</f>
        <v>0</v>
      </c>
      <c r="T522" s="39">
        <f>IF($AI522=T$1,1,0)</f>
        <v>0</v>
      </c>
      <c r="AG522" s="4">
        <v>5.4</v>
      </c>
      <c r="AH522" t="str">
        <f>IF(AU522="NORWAY","NOK",IF(AU522="FINLAND","EUR",IF(AU522="SWEDEN","SEK","DKK")))</f>
        <v>EUR</v>
      </c>
      <c r="AI522" t="s">
        <v>152</v>
      </c>
      <c r="AN522" t="str">
        <f>IF(D522&gt;=0,"1","0")</f>
        <v>0</v>
      </c>
      <c r="AO522" s="5">
        <f>IF(AX522&lt;&gt;"",G522/H522,"")</f>
        <v>0.88227694673357959</v>
      </c>
      <c r="AP522">
        <f>A522-1</f>
        <v>150</v>
      </c>
      <c r="AS522">
        <f>_xlfn.XLOOKUP(C522,'Company age'!$A$2:$A$15,'Company age'!$B$2:$B$15)</f>
        <v>10</v>
      </c>
      <c r="AU522" t="s">
        <v>64</v>
      </c>
      <c r="AW522" s="3">
        <f>BT522*(1+BV522)</f>
        <v>4.73538460338</v>
      </c>
      <c r="AX522">
        <v>42</v>
      </c>
      <c r="BH522" s="4">
        <v>0</v>
      </c>
      <c r="BI522" s="4">
        <v>-12.307692530000001</v>
      </c>
      <c r="BJ522" s="4">
        <v>-6.1538462640000002</v>
      </c>
      <c r="BL522" t="s">
        <v>1498</v>
      </c>
      <c r="BM522" t="s">
        <v>1499</v>
      </c>
      <c r="BN522" t="s">
        <v>64</v>
      </c>
      <c r="BO522" t="s">
        <v>152</v>
      </c>
      <c r="BP522" t="s">
        <v>25</v>
      </c>
      <c r="BQ522" t="s">
        <v>75</v>
      </c>
      <c r="BR522" t="s">
        <v>27</v>
      </c>
      <c r="BS522" s="4">
        <v>47.604100000000003</v>
      </c>
      <c r="BT522" s="4">
        <v>5.4</v>
      </c>
      <c r="BU522" s="5">
        <f t="shared" si="16"/>
        <v>0</v>
      </c>
      <c r="BV522" s="5">
        <f t="shared" si="16"/>
        <v>-0.1230769253</v>
      </c>
      <c r="BW522" s="5">
        <f t="shared" si="16"/>
        <v>-6.153846264E-2</v>
      </c>
      <c r="BX522" s="4">
        <v>3.26</v>
      </c>
      <c r="BY522" s="4"/>
      <c r="BZ522" s="4">
        <v>3.26</v>
      </c>
      <c r="CA522" s="4">
        <v>0</v>
      </c>
    </row>
    <row r="523" spans="1:79" x14ac:dyDescent="0.15">
      <c r="A523" s="107">
        <v>152</v>
      </c>
      <c r="B523" s="108">
        <v>43439</v>
      </c>
      <c r="C523" s="109">
        <v>2018</v>
      </c>
      <c r="D523" s="110">
        <f>_xlfn.XLOOKUP(AP523,'Sentiment index'!$E$2:$E$169,'Sentiment index'!$A$2:$A$169)</f>
        <v>-0.36414570000000002</v>
      </c>
      <c r="E523" s="111">
        <v>8.5234057647715051</v>
      </c>
      <c r="F523" s="112">
        <f>(AW523-BT523)/BT523</f>
        <v>-0.32931037900000004</v>
      </c>
      <c r="G523" s="113">
        <v>214</v>
      </c>
      <c r="H523" s="111">
        <v>304.38099999999997</v>
      </c>
      <c r="I523" s="114">
        <f>IF(AH523="NOK",AG523, IF(AH523="EUR", _xlfn.XLOOKUP(C523,'Exchange rates'!$A$3:$A$16,'Exchange rates'!$B$3:$B$16)*AG523,IF(AH523="SEK", _xlfn.XLOOKUP(C523,'Exchange rates'!$A$3:$A$16,'Exchange rates'!$C$3:$C$16)*Dataset!AG523,_xlfn.XLOOKUP(Dataset!C523,'Exchange rates'!$A$3:$A$16,'Exchange rates'!$D$3:$D$16)*Dataset!AG523)))</f>
        <v>42.143174999999999</v>
      </c>
      <c r="J523" s="115">
        <f t="shared" si="17"/>
        <v>-0.31621037900000004</v>
      </c>
      <c r="K523" s="112">
        <f>IF(AU523="NORWAY",_xlfn.XLOOKUP(B523,'Oslo OBX Historical Data'!$A$2:$A$3477,'Oslo OBX Historical Data'!$G$2:$G$3477),IF(AU523="FINLAND",_xlfn.XLOOKUP(B523,'OMX Helsinki Historical Data'!$A$2:$A$3479,'OMX Helsinki Historical Data'!$G$2:$G$3479),IF(AU523="DENMARK",_xlfn.XLOOKUP(B523,'OMX Copenhagen All shares Histo'!$A$2:$A$3461,'OMX Copenhagen All shares Histo'!$G$2:$G$3461),_xlfn.XLOOKUP(Dataset!B523,'OMX Stockholm Historical Data'!$A$2:$A$3477,'OMX Stockholm Historical Data'!$G$2:$G$3477))))</f>
        <v>-1.3100000000000001E-2</v>
      </c>
      <c r="L523" s="116">
        <v>1</v>
      </c>
      <c r="M523" s="116">
        <f>IF($AI523=M$1,1,0)</f>
        <v>0</v>
      </c>
      <c r="N523" s="116">
        <f>IF($AI523=N$1,1,0)</f>
        <v>1</v>
      </c>
      <c r="O523" s="116">
        <f>IF($AI523=O$1,1,0)</f>
        <v>0</v>
      </c>
      <c r="P523" s="116">
        <f>IF($AI523=P$1,1,0)</f>
        <v>0</v>
      </c>
      <c r="Q523" s="116">
        <f>IF($AI523=Q$1,1,0)</f>
        <v>0</v>
      </c>
      <c r="R523" s="116">
        <f>IF($AI523=R$1,1,0)</f>
        <v>0</v>
      </c>
      <c r="S523" s="116">
        <f>IF($AI523=S$1,1,0)</f>
        <v>0</v>
      </c>
      <c r="T523" s="39">
        <f>IF($AI523=T$1,1,0)</f>
        <v>0</v>
      </c>
      <c r="AG523" s="4">
        <v>45</v>
      </c>
      <c r="AH523" t="str">
        <f>IF(AU523="NORWAY","NOK",IF(AU523="FINLAND","EUR",IF(AU523="SWEDEN","SEK","DKK")))</f>
        <v>SEK</v>
      </c>
      <c r="AI523" t="s">
        <v>96</v>
      </c>
      <c r="AN523" t="str">
        <f>IF(D523&gt;=0,"1","0")</f>
        <v>0</v>
      </c>
      <c r="AO523" s="5">
        <f>IF(AX523&lt;&gt;"",G523/H523,"")</f>
        <v>0.70306622292455845</v>
      </c>
      <c r="AP523">
        <f>A523-1</f>
        <v>151</v>
      </c>
      <c r="AS523">
        <f>_xlfn.XLOOKUP(C523,'Company age'!$A$2:$A$15,'Company age'!$B$2:$B$15)</f>
        <v>10</v>
      </c>
      <c r="AU523" t="s">
        <v>80</v>
      </c>
      <c r="AW523" s="3">
        <f>BT523*(1+BV523)</f>
        <v>30.181032944999998</v>
      </c>
      <c r="AX523">
        <v>214</v>
      </c>
      <c r="BH523" s="4">
        <v>-20.68965721</v>
      </c>
      <c r="BI523" s="4">
        <v>-32.9310379</v>
      </c>
      <c r="BJ523" s="4">
        <v>-20.68965721</v>
      </c>
      <c r="BL523" t="s">
        <v>1008</v>
      </c>
      <c r="BM523" t="s">
        <v>1009</v>
      </c>
      <c r="BN523" t="s">
        <v>80</v>
      </c>
      <c r="BO523" t="s">
        <v>96</v>
      </c>
      <c r="BP523" t="s">
        <v>25</v>
      </c>
      <c r="BQ523" t="s">
        <v>546</v>
      </c>
      <c r="BR523" t="s">
        <v>27</v>
      </c>
      <c r="BS523" s="4">
        <v>304.38099999999997</v>
      </c>
      <c r="BT523" s="4">
        <v>45</v>
      </c>
      <c r="BU523" s="5">
        <f t="shared" si="16"/>
        <v>-0.20689657210000001</v>
      </c>
      <c r="BV523" s="5">
        <f t="shared" si="16"/>
        <v>-0.32931037899999999</v>
      </c>
      <c r="BW523" s="5">
        <f t="shared" si="16"/>
        <v>-0.20689657210000001</v>
      </c>
      <c r="BX523" s="4">
        <v>86</v>
      </c>
      <c r="BY523" s="4">
        <v>119.1111145</v>
      </c>
      <c r="BZ523" s="4">
        <v>90</v>
      </c>
      <c r="CA523" s="4">
        <v>11.835800000000001</v>
      </c>
    </row>
    <row r="524" spans="1:79" x14ac:dyDescent="0.15">
      <c r="A524" s="107">
        <v>152</v>
      </c>
      <c r="B524" s="108">
        <v>43440</v>
      </c>
      <c r="C524" s="109">
        <v>2018</v>
      </c>
      <c r="D524" s="110">
        <f>_xlfn.XLOOKUP(AP524,'Sentiment index'!$E$2:$E$169,'Sentiment index'!$A$2:$A$169)</f>
        <v>-0.36414570000000002</v>
      </c>
      <c r="E524" s="111">
        <v>9.8259528428257816</v>
      </c>
      <c r="F524" s="112">
        <f>(AW524-BT524)/BT524</f>
        <v>-0.18500000000000011</v>
      </c>
      <c r="G524" s="113">
        <v>363</v>
      </c>
      <c r="H524" s="111">
        <v>205.911</v>
      </c>
      <c r="I524" s="114">
        <f>IF(AH524="NOK",AG524, IF(AH524="EUR", _xlfn.XLOOKUP(C524,'Exchange rates'!$A$3:$A$16,'Exchange rates'!$B$3:$B$16)*AG524,IF(AH524="SEK", _xlfn.XLOOKUP(C524,'Exchange rates'!$A$3:$A$16,'Exchange rates'!$C$3:$C$16)*Dataset!AG524,_xlfn.XLOOKUP(Dataset!C524,'Exchange rates'!$A$3:$A$16,'Exchange rates'!$D$3:$D$16)*Dataset!AG524)))</f>
        <v>67.429079999999999</v>
      </c>
      <c r="J524" s="115">
        <f t="shared" si="17"/>
        <v>-0.16990000000000011</v>
      </c>
      <c r="K524" s="112">
        <f>IF(AU524="NORWAY",_xlfn.XLOOKUP(B524,'Oslo OBX Historical Data'!$A$2:$A$3477,'Oslo OBX Historical Data'!$G$2:$G$3477),IF(AU524="FINLAND",_xlfn.XLOOKUP(B524,'OMX Helsinki Historical Data'!$A$2:$A$3479,'OMX Helsinki Historical Data'!$G$2:$G$3479),IF(AU524="DENMARK",_xlfn.XLOOKUP(B524,'OMX Copenhagen All shares Histo'!$A$2:$A$3461,'OMX Copenhagen All shares Histo'!$G$2:$G$3461),_xlfn.XLOOKUP(Dataset!B524,'OMX Stockholm Historical Data'!$A$2:$A$3477,'OMX Stockholm Historical Data'!$G$2:$G$3477))))</f>
        <v>-1.5100000000000001E-2</v>
      </c>
      <c r="L524" s="116">
        <v>1</v>
      </c>
      <c r="M524" s="116">
        <f>IF($AI524=M$1,1,0)</f>
        <v>0</v>
      </c>
      <c r="N524" s="116">
        <f>IF($AI524=N$1,1,0)</f>
        <v>0</v>
      </c>
      <c r="O524" s="116">
        <f>IF($AI524=O$1,1,0)</f>
        <v>0</v>
      </c>
      <c r="P524" s="116">
        <f>IF($AI524=P$1,1,0)</f>
        <v>0</v>
      </c>
      <c r="Q524" s="116">
        <f>IF($AI524=Q$1,1,0)</f>
        <v>0</v>
      </c>
      <c r="R524" s="116">
        <f>IF($AI524=R$1,1,0)</f>
        <v>1</v>
      </c>
      <c r="S524" s="116">
        <f>IF($AI524=S$1,1,0)</f>
        <v>0</v>
      </c>
      <c r="T524" s="39">
        <f>IF($AI524=T$1,1,0)</f>
        <v>0</v>
      </c>
      <c r="AG524" s="4">
        <v>72</v>
      </c>
      <c r="AH524" t="str">
        <f>IF(AU524="NORWAY","NOK",IF(AU524="FINLAND","EUR",IF(AU524="SWEDEN","SEK","DKK")))</f>
        <v>SEK</v>
      </c>
      <c r="AI524" t="s">
        <v>152</v>
      </c>
      <c r="AN524" t="str">
        <f>IF(D524&gt;=0,"1","0")</f>
        <v>0</v>
      </c>
      <c r="AO524" s="5">
        <f>IF(AX524&lt;&gt;"",G524/H524,"")</f>
        <v>1.7628975625391552</v>
      </c>
      <c r="AP524">
        <f>A524-1</f>
        <v>151</v>
      </c>
      <c r="AS524">
        <f>_xlfn.XLOOKUP(C524,'Company age'!$A$2:$A$15,'Company age'!$B$2:$B$15)</f>
        <v>10</v>
      </c>
      <c r="AU524" t="s">
        <v>80</v>
      </c>
      <c r="AW524" s="3">
        <f>BT524*(1+BV524)</f>
        <v>58.679999999999993</v>
      </c>
      <c r="AX524">
        <v>363</v>
      </c>
      <c r="BH524" s="4">
        <v>-15</v>
      </c>
      <c r="BI524" s="4">
        <v>-18.5</v>
      </c>
      <c r="BJ524" s="4">
        <v>-29.25</v>
      </c>
      <c r="BL524" t="s">
        <v>1121</v>
      </c>
      <c r="BM524" t="s">
        <v>1122</v>
      </c>
      <c r="BN524" t="s">
        <v>80</v>
      </c>
      <c r="BO524" t="s">
        <v>152</v>
      </c>
      <c r="BP524" t="s">
        <v>25</v>
      </c>
      <c r="BQ524" t="s">
        <v>1123</v>
      </c>
      <c r="BR524" t="s">
        <v>27</v>
      </c>
      <c r="BS524" s="4">
        <v>205.911</v>
      </c>
      <c r="BT524" s="4">
        <v>72</v>
      </c>
      <c r="BU524" s="5">
        <f t="shared" si="16"/>
        <v>-0.15</v>
      </c>
      <c r="BV524" s="5">
        <f t="shared" si="16"/>
        <v>-0.185</v>
      </c>
      <c r="BW524" s="5">
        <f t="shared" si="16"/>
        <v>-0.29249999999999998</v>
      </c>
      <c r="BX524" s="4">
        <v>299.39999999999998</v>
      </c>
      <c r="BY524" s="4">
        <v>329.16665649999999</v>
      </c>
      <c r="BZ524" s="4">
        <v>306.2</v>
      </c>
      <c r="CA524" s="4">
        <v>12.5</v>
      </c>
    </row>
    <row r="525" spans="1:79" x14ac:dyDescent="0.15">
      <c r="A525" s="107">
        <v>152</v>
      </c>
      <c r="B525" s="108">
        <v>43441</v>
      </c>
      <c r="C525" s="109">
        <v>2018</v>
      </c>
      <c r="D525" s="110">
        <f>_xlfn.XLOOKUP(AP525,'Sentiment index'!$E$2:$E$169,'Sentiment index'!$A$2:$A$169)</f>
        <v>-0.36414570000000002</v>
      </c>
      <c r="E525" s="111">
        <v>11.284530909589709</v>
      </c>
      <c r="F525" s="112">
        <f>(AW525-BT525)/BT525</f>
        <v>-0.5</v>
      </c>
      <c r="G525" s="113">
        <v>124</v>
      </c>
      <c r="H525" s="111">
        <v>511.18</v>
      </c>
      <c r="I525" s="114">
        <f>IF(AH525="NOK",AG525, IF(AH525="EUR", _xlfn.XLOOKUP(C525,'Exchange rates'!$A$3:$A$16,'Exchange rates'!$B$3:$B$16)*AG525,IF(AH525="SEK", _xlfn.XLOOKUP(C525,'Exchange rates'!$A$3:$A$16,'Exchange rates'!$C$3:$C$16)*Dataset!AG525,_xlfn.XLOOKUP(Dataset!C525,'Exchange rates'!$A$3:$A$16,'Exchange rates'!$D$3:$D$16)*Dataset!AG525)))</f>
        <v>63.683019999999999</v>
      </c>
      <c r="J525" s="115">
        <f t="shared" si="17"/>
        <v>-0.47189999999999999</v>
      </c>
      <c r="K525" s="112">
        <f>IF(AU525="NORWAY",_xlfn.XLOOKUP(B525,'Oslo OBX Historical Data'!$A$2:$A$3477,'Oslo OBX Historical Data'!$G$2:$G$3477),IF(AU525="FINLAND",_xlfn.XLOOKUP(B525,'OMX Helsinki Historical Data'!$A$2:$A$3479,'OMX Helsinki Historical Data'!$G$2:$G$3479),IF(AU525="DENMARK",_xlfn.XLOOKUP(B525,'OMX Copenhagen All shares Histo'!$A$2:$A$3461,'OMX Copenhagen All shares Histo'!$G$2:$G$3461),_xlfn.XLOOKUP(Dataset!B525,'OMX Stockholm Historical Data'!$A$2:$A$3477,'OMX Stockholm Historical Data'!$G$2:$G$3477))))</f>
        <v>-2.81E-2</v>
      </c>
      <c r="L525" s="116">
        <v>1</v>
      </c>
      <c r="M525" s="116">
        <f>IF($AI525=M$1,1,0)</f>
        <v>0</v>
      </c>
      <c r="N525" s="116">
        <f>IF($AI525=N$1,1,0)</f>
        <v>0</v>
      </c>
      <c r="O525" s="116">
        <f>IF($AI525=O$1,1,0)</f>
        <v>0</v>
      </c>
      <c r="P525" s="116">
        <f>IF($AI525=P$1,1,0)</f>
        <v>0</v>
      </c>
      <c r="Q525" s="116">
        <f>IF($AI525=Q$1,1,0)</f>
        <v>1</v>
      </c>
      <c r="R525" s="116">
        <f>IF($AI525=R$1,1,0)</f>
        <v>0</v>
      </c>
      <c r="S525" s="116">
        <f>IF($AI525=S$1,1,0)</f>
        <v>0</v>
      </c>
      <c r="T525" s="39">
        <f>IF($AI525=T$1,1,0)</f>
        <v>0</v>
      </c>
      <c r="AG525" s="4">
        <v>68</v>
      </c>
      <c r="AH525" t="str">
        <f>IF(AU525="NORWAY","NOK",IF(AU525="FINLAND","EUR",IF(AU525="SWEDEN","SEK","DKK")))</f>
        <v>SEK</v>
      </c>
      <c r="AI525" t="s">
        <v>32</v>
      </c>
      <c r="AN525" t="str">
        <f>IF(D525&gt;=0,"1","0")</f>
        <v>0</v>
      </c>
      <c r="AO525" s="5">
        <f>IF(AX525&lt;&gt;"",G525/H525,"")</f>
        <v>0.24257600062600257</v>
      </c>
      <c r="AP525">
        <f>A525-1</f>
        <v>151</v>
      </c>
      <c r="AS525">
        <f>_xlfn.XLOOKUP(C525,'Company age'!$A$2:$A$15,'Company age'!$B$2:$B$15)</f>
        <v>10</v>
      </c>
      <c r="AU525" t="s">
        <v>80</v>
      </c>
      <c r="AW525" s="3">
        <f>BT525*(1+BV525)</f>
        <v>34</v>
      </c>
      <c r="AX525">
        <v>124</v>
      </c>
      <c r="BH525" s="4">
        <v>-25</v>
      </c>
      <c r="BI525" s="4">
        <v>-50</v>
      </c>
      <c r="BJ525" s="4">
        <v>-25</v>
      </c>
      <c r="BL525" t="s">
        <v>840</v>
      </c>
      <c r="BM525" t="s">
        <v>841</v>
      </c>
      <c r="BN525" t="s">
        <v>80</v>
      </c>
      <c r="BO525" t="s">
        <v>32</v>
      </c>
      <c r="BP525" t="s">
        <v>25</v>
      </c>
      <c r="BQ525" t="s">
        <v>842</v>
      </c>
      <c r="BR525" t="s">
        <v>27</v>
      </c>
      <c r="BS525" s="4">
        <v>511.18</v>
      </c>
      <c r="BT525" s="4">
        <v>68</v>
      </c>
      <c r="BU525" s="5">
        <f t="shared" si="16"/>
        <v>-0.25</v>
      </c>
      <c r="BV525" s="5">
        <f t="shared" si="16"/>
        <v>-0.5</v>
      </c>
      <c r="BW525" s="5">
        <f t="shared" si="16"/>
        <v>-0.25</v>
      </c>
      <c r="BX525" s="4">
        <v>95.4</v>
      </c>
      <c r="BY525" s="4">
        <v>52.058822630000002</v>
      </c>
      <c r="BZ525" s="4">
        <v>98.7</v>
      </c>
      <c r="CA525" s="4">
        <v>22.9069</v>
      </c>
    </row>
    <row r="526" spans="1:79" x14ac:dyDescent="0.15">
      <c r="A526" s="107">
        <v>152</v>
      </c>
      <c r="B526" s="108">
        <v>43444</v>
      </c>
      <c r="C526" s="109">
        <v>2018</v>
      </c>
      <c r="D526" s="110">
        <f>_xlfn.XLOOKUP(AP526,'Sentiment index'!$E$2:$E$169,'Sentiment index'!$A$2:$A$169)</f>
        <v>-0.36414570000000002</v>
      </c>
      <c r="E526" s="111">
        <v>8.577545517249046</v>
      </c>
      <c r="F526" s="112">
        <f>(AW526-BT526)/BT526</f>
        <v>-0.33333332060000004</v>
      </c>
      <c r="G526" s="113">
        <v>183</v>
      </c>
      <c r="H526" s="111">
        <v>224.92</v>
      </c>
      <c r="I526" s="114">
        <f>IF(AH526="NOK",AG526, IF(AH526="EUR", _xlfn.XLOOKUP(C526,'Exchange rates'!$A$3:$A$16,'Exchange rates'!$B$3:$B$16)*AG526,IF(AH526="SEK", _xlfn.XLOOKUP(C526,'Exchange rates'!$A$3:$A$16,'Exchange rates'!$C$3:$C$16)*Dataset!AG526,_xlfn.XLOOKUP(Dataset!C526,'Exchange rates'!$A$3:$A$16,'Exchange rates'!$D$3:$D$16)*Dataset!AG526)))</f>
        <v>20.60333</v>
      </c>
      <c r="J526" s="115">
        <f t="shared" si="17"/>
        <v>-0.34433332060000005</v>
      </c>
      <c r="K526" s="112">
        <f>IF(AU526="NORWAY",_xlfn.XLOOKUP(B526,'Oslo OBX Historical Data'!$A$2:$A$3477,'Oslo OBX Historical Data'!$G$2:$G$3477),IF(AU526="FINLAND",_xlfn.XLOOKUP(B526,'OMX Helsinki Historical Data'!$A$2:$A$3479,'OMX Helsinki Historical Data'!$G$2:$G$3479),IF(AU526="DENMARK",_xlfn.XLOOKUP(B526,'OMX Copenhagen All shares Histo'!$A$2:$A$3461,'OMX Copenhagen All shares Histo'!$G$2:$G$3461),_xlfn.XLOOKUP(Dataset!B526,'OMX Stockholm Historical Data'!$A$2:$A$3477,'OMX Stockholm Historical Data'!$G$2:$G$3477))))</f>
        <v>1.0999999999999999E-2</v>
      </c>
      <c r="L526" s="116">
        <v>1</v>
      </c>
      <c r="M526" s="116">
        <f>IF($AI526=M$1,1,0)</f>
        <v>1</v>
      </c>
      <c r="N526" s="116">
        <f>IF($AI526=N$1,1,0)</f>
        <v>0</v>
      </c>
      <c r="O526" s="116">
        <f>IF($AI526=O$1,1,0)</f>
        <v>0</v>
      </c>
      <c r="P526" s="116">
        <f>IF($AI526=P$1,1,0)</f>
        <v>0</v>
      </c>
      <c r="Q526" s="116">
        <f>IF($AI526=Q$1,1,0)</f>
        <v>0</v>
      </c>
      <c r="R526" s="116">
        <f>IF($AI526=R$1,1,0)</f>
        <v>0</v>
      </c>
      <c r="S526" s="116">
        <f>IF($AI526=S$1,1,0)</f>
        <v>0</v>
      </c>
      <c r="T526" s="39">
        <f>IF($AI526=T$1,1,0)</f>
        <v>0</v>
      </c>
      <c r="AG526" s="4">
        <v>22</v>
      </c>
      <c r="AH526" t="str">
        <f>IF(AU526="NORWAY","NOK",IF(AU526="FINLAND","EUR",IF(AU526="SWEDEN","SEK","DKK")))</f>
        <v>SEK</v>
      </c>
      <c r="AI526" t="s">
        <v>53</v>
      </c>
      <c r="AN526" t="str">
        <f>IF(D526&gt;=0,"1","0")</f>
        <v>0</v>
      </c>
      <c r="AO526" s="5">
        <f>IF(AX526&lt;&gt;"",G526/H526,"")</f>
        <v>0.81362262137648944</v>
      </c>
      <c r="AP526">
        <f>A526-1</f>
        <v>151</v>
      </c>
      <c r="AS526">
        <f>_xlfn.XLOOKUP(C526,'Company age'!$A$2:$A$15,'Company age'!$B$2:$B$15)</f>
        <v>10</v>
      </c>
      <c r="AU526" t="s">
        <v>80</v>
      </c>
      <c r="AW526" s="3">
        <f>BT526*(1+BV526)</f>
        <v>14.666666946799999</v>
      </c>
      <c r="AX526">
        <v>183</v>
      </c>
      <c r="BH526" s="4">
        <v>-33.333332059999996</v>
      </c>
      <c r="BI526" s="4">
        <v>-33.333332059999996</v>
      </c>
      <c r="BJ526" s="4"/>
      <c r="BL526" t="s">
        <v>1089</v>
      </c>
      <c r="BM526" t="s">
        <v>1090</v>
      </c>
      <c r="BN526" t="s">
        <v>80</v>
      </c>
      <c r="BO526" t="s">
        <v>53</v>
      </c>
      <c r="BP526" t="s">
        <v>25</v>
      </c>
      <c r="BQ526" t="s">
        <v>967</v>
      </c>
      <c r="BR526" t="s">
        <v>27</v>
      </c>
      <c r="BS526" s="4">
        <v>224.92</v>
      </c>
      <c r="BT526" s="4">
        <v>22</v>
      </c>
      <c r="BU526" s="5">
        <f t="shared" si="16"/>
        <v>-0.33333332059999998</v>
      </c>
      <c r="BV526" s="5">
        <f t="shared" si="16"/>
        <v>-0.33333332059999998</v>
      </c>
      <c r="BW526" s="5">
        <f t="shared" si="16"/>
        <v>0</v>
      </c>
      <c r="BX526" s="4">
        <v>18.190000000000001</v>
      </c>
      <c r="BY526" s="4">
        <v>60.337776179999999</v>
      </c>
      <c r="BZ526" s="4">
        <v>18.22</v>
      </c>
      <c r="CA526" s="4">
        <v>42.347499999999997</v>
      </c>
    </row>
    <row r="527" spans="1:79" x14ac:dyDescent="0.15">
      <c r="A527" s="117">
        <v>152</v>
      </c>
      <c r="B527" s="118">
        <v>43446</v>
      </c>
      <c r="C527" s="119">
        <v>2018</v>
      </c>
      <c r="D527" s="120">
        <f>_xlfn.XLOOKUP(AP527,'Sentiment index'!$E$2:$E$169,'Sentiment index'!$A$2:$A$169)</f>
        <v>-0.36414570000000002</v>
      </c>
      <c r="E527" s="121">
        <v>10.38866148520664</v>
      </c>
      <c r="F527" s="122">
        <f>(AW527-BT527)/BT527</f>
        <v>-6.990291119E-2</v>
      </c>
      <c r="G527" s="123">
        <v>372</v>
      </c>
      <c r="H527" s="121">
        <v>65.022400000000005</v>
      </c>
      <c r="I527" s="124">
        <f>IF(AH527="NOK",AG527, IF(AH527="EUR", _xlfn.XLOOKUP(C527,'Exchange rates'!$A$3:$A$16,'Exchange rates'!$B$3:$B$16)*AG527,IF(AH527="SEK", _xlfn.XLOOKUP(C527,'Exchange rates'!$A$3:$A$16,'Exchange rates'!$C$3:$C$16)*Dataset!AG527,_xlfn.XLOOKUP(Dataset!C527,'Exchange rates'!$A$3:$A$16,'Exchange rates'!$D$3:$D$16)*Dataset!AG527)))</f>
        <v>61.809989999999999</v>
      </c>
      <c r="J527" s="125">
        <f t="shared" si="17"/>
        <v>-8.9902911190000004E-2</v>
      </c>
      <c r="K527" s="122">
        <f>IF(AU527="NORWAY",_xlfn.XLOOKUP(B527,'Oslo OBX Historical Data'!$A$2:$A$3477,'Oslo OBX Historical Data'!$G$2:$G$3477),IF(AU527="FINLAND",_xlfn.XLOOKUP(B527,'OMX Helsinki Historical Data'!$A$2:$A$3479,'OMX Helsinki Historical Data'!$G$2:$G$3479),IF(AU527="DENMARK",_xlfn.XLOOKUP(B527,'OMX Copenhagen All shares Histo'!$A$2:$A$3461,'OMX Copenhagen All shares Histo'!$G$2:$G$3461),_xlfn.XLOOKUP(Dataset!B527,'OMX Stockholm Historical Data'!$A$2:$A$3477,'OMX Stockholm Historical Data'!$G$2:$G$3477))))</f>
        <v>0.02</v>
      </c>
      <c r="L527" s="38">
        <v>1</v>
      </c>
      <c r="M527" s="38">
        <f>IF($AI527=M$1,1,0)</f>
        <v>0</v>
      </c>
      <c r="N527" s="38">
        <f>IF($AI527=N$1,1,0)</f>
        <v>0</v>
      </c>
      <c r="O527" s="38">
        <f>IF($AI527=O$1,1,0)</f>
        <v>0</v>
      </c>
      <c r="P527" s="38">
        <f>IF($AI527=P$1,1,0)</f>
        <v>0</v>
      </c>
      <c r="Q527" s="38">
        <f>IF($AI527=Q$1,1,0)</f>
        <v>0</v>
      </c>
      <c r="R527" s="38">
        <f>IF($AI527=R$1,1,0)</f>
        <v>1</v>
      </c>
      <c r="S527" s="38">
        <f>IF($AI527=S$1,1,0)</f>
        <v>0</v>
      </c>
      <c r="T527" s="126">
        <f>IF($AI527=T$1,1,0)</f>
        <v>0</v>
      </c>
      <c r="AG527" s="4">
        <v>66</v>
      </c>
      <c r="AH527" t="str">
        <f>IF(AU527="NORWAY","NOK",IF(AU527="FINLAND","EUR",IF(AU527="SWEDEN","SEK","DKK")))</f>
        <v>SEK</v>
      </c>
      <c r="AI527" t="s">
        <v>152</v>
      </c>
      <c r="AN527" t="str">
        <f>IF(D527&gt;=0,"1","0")</f>
        <v>0</v>
      </c>
      <c r="AO527" s="5">
        <f>IF(AX527&lt;&gt;"",G527/H527,"")</f>
        <v>5.7211053421590092</v>
      </c>
      <c r="AP527">
        <f>A527-1</f>
        <v>151</v>
      </c>
      <c r="AS527">
        <f>_xlfn.XLOOKUP(C527,'Company age'!$A$2:$A$15,'Company age'!$B$2:$B$15)</f>
        <v>10</v>
      </c>
      <c r="AU527" t="s">
        <v>80</v>
      </c>
      <c r="AW527" s="3">
        <f>BT527*(1+BV527)</f>
        <v>61.38640786146</v>
      </c>
      <c r="AX527">
        <v>372</v>
      </c>
      <c r="BH527" s="4">
        <v>-6.9902911190000001</v>
      </c>
      <c r="BI527" s="4">
        <v>-6.9902911190000001</v>
      </c>
      <c r="BJ527" s="4">
        <v>-6.7961163520000003</v>
      </c>
      <c r="BL527" t="s">
        <v>1426</v>
      </c>
      <c r="BM527" t="s">
        <v>1427</v>
      </c>
      <c r="BN527" t="s">
        <v>80</v>
      </c>
      <c r="BO527" t="s">
        <v>152</v>
      </c>
      <c r="BP527" t="s">
        <v>25</v>
      </c>
      <c r="BQ527" t="s">
        <v>967</v>
      </c>
      <c r="BR527" t="s">
        <v>27</v>
      </c>
      <c r="BS527" s="4">
        <v>65.022400000000005</v>
      </c>
      <c r="BT527" s="4">
        <v>66</v>
      </c>
      <c r="BU527" s="5">
        <f t="shared" si="16"/>
        <v>-6.990291119E-2</v>
      </c>
      <c r="BV527" s="5">
        <f t="shared" si="16"/>
        <v>-6.990291119E-2</v>
      </c>
      <c r="BW527" s="5">
        <f t="shared" si="16"/>
        <v>-6.7961163520000006E-2</v>
      </c>
      <c r="BX527" s="4">
        <v>90</v>
      </c>
      <c r="BY527" s="4">
        <v>53.787879940000003</v>
      </c>
      <c r="BZ527" s="4">
        <v>90.6</v>
      </c>
      <c r="CA527" s="4">
        <v>6.5037000000000003</v>
      </c>
    </row>
    <row r="528" spans="1:79" x14ac:dyDescent="0.15">
      <c r="C528" s="11"/>
      <c r="D528" s="3"/>
      <c r="F528" s="5"/>
      <c r="G528" s="12"/>
      <c r="H528" s="5"/>
      <c r="I528" s="5"/>
      <c r="J528" s="13"/>
      <c r="AO528" s="5"/>
      <c r="AW528" s="31"/>
      <c r="BS528" s="5"/>
      <c r="BT528" s="5"/>
      <c r="BU528" s="5"/>
    </row>
    <row r="529" spans="3:73" x14ac:dyDescent="0.15">
      <c r="C529" s="11"/>
      <c r="D529" s="3"/>
      <c r="F529" s="5"/>
      <c r="G529" s="12"/>
      <c r="H529" s="5"/>
      <c r="I529" s="5"/>
      <c r="J529" s="13"/>
      <c r="AO529" s="5"/>
      <c r="AW529" s="3"/>
      <c r="BS529" s="5"/>
      <c r="BT529" s="5"/>
      <c r="BU529" s="5"/>
    </row>
    <row r="530" spans="3:73" x14ac:dyDescent="0.15">
      <c r="C530" s="11"/>
      <c r="D530" s="3"/>
      <c r="F530" s="5"/>
      <c r="G530" s="12"/>
      <c r="H530" s="5"/>
      <c r="I530" s="5"/>
      <c r="J530" s="13"/>
      <c r="AO530" s="5"/>
      <c r="AW530" s="3"/>
      <c r="BS530" s="5"/>
      <c r="BT530" s="5"/>
      <c r="BU530" s="5"/>
    </row>
    <row r="531" spans="3:73" x14ac:dyDescent="0.15">
      <c r="C531" s="11"/>
      <c r="D531" s="3"/>
      <c r="F531" s="5"/>
      <c r="G531" s="12"/>
      <c r="H531" s="35"/>
      <c r="I531" s="5"/>
      <c r="J531" s="30"/>
      <c r="AO531" s="5"/>
      <c r="AW531" s="3"/>
      <c r="BS531" s="5"/>
      <c r="BT531" s="5"/>
      <c r="BU531" s="5"/>
    </row>
    <row r="532" spans="3:73" x14ac:dyDescent="0.15">
      <c r="C532" s="11"/>
      <c r="D532" s="3"/>
      <c r="F532" s="5"/>
      <c r="G532" s="12"/>
      <c r="H532" s="5"/>
      <c r="I532" s="5"/>
      <c r="J532" s="13"/>
      <c r="AO532" s="5"/>
      <c r="AW532" s="3"/>
      <c r="BS532" s="5"/>
      <c r="BT532" s="5"/>
      <c r="BU532" s="5"/>
    </row>
    <row r="533" spans="3:73" x14ac:dyDescent="0.15">
      <c r="C533" s="11"/>
      <c r="D533" s="3"/>
      <c r="F533" s="5"/>
      <c r="G533" s="12"/>
      <c r="H533" s="5"/>
      <c r="I533" s="5"/>
      <c r="J533" s="13"/>
      <c r="AO533" s="5"/>
      <c r="AW533" s="3"/>
      <c r="BS533" s="5"/>
      <c r="BT533" s="5"/>
      <c r="BU533" s="5"/>
    </row>
    <row r="534" spans="3:73" x14ac:dyDescent="0.15">
      <c r="C534" s="11"/>
      <c r="D534" s="3"/>
      <c r="F534" s="5"/>
      <c r="G534" s="12"/>
      <c r="H534" s="30"/>
      <c r="I534" s="5"/>
      <c r="J534" s="13"/>
      <c r="AO534" s="5"/>
      <c r="AW534" s="3"/>
      <c r="BS534" s="5"/>
      <c r="BT534" s="5"/>
      <c r="BU534" s="5"/>
    </row>
    <row r="535" spans="3:73" x14ac:dyDescent="0.15">
      <c r="C535" s="11"/>
      <c r="D535" s="3"/>
      <c r="F535" s="5"/>
      <c r="G535" s="12"/>
      <c r="H535" s="5"/>
      <c r="I535" s="5"/>
      <c r="J535" s="13"/>
      <c r="AO535" s="5"/>
      <c r="AW535" s="3"/>
      <c r="BS535" s="5"/>
      <c r="BT535" s="5"/>
      <c r="BU535" s="5"/>
    </row>
    <row r="536" spans="3:73" x14ac:dyDescent="0.15">
      <c r="C536" s="11"/>
      <c r="D536" s="3"/>
      <c r="F536" s="5"/>
      <c r="G536" s="12"/>
      <c r="H536" s="5"/>
      <c r="I536" s="5"/>
      <c r="J536" s="13"/>
      <c r="AO536" s="5"/>
      <c r="AW536" s="3"/>
      <c r="BS536" s="5"/>
      <c r="BT536" s="5"/>
      <c r="BU536" s="5"/>
    </row>
    <row r="537" spans="3:73" x14ac:dyDescent="0.15">
      <c r="C537" s="11"/>
      <c r="D537" s="3"/>
      <c r="F537" s="5"/>
      <c r="G537" s="12"/>
      <c r="H537" s="5"/>
      <c r="I537" s="21"/>
      <c r="J537" s="13"/>
      <c r="AO537" s="5"/>
      <c r="AW537" s="3"/>
      <c r="BS537" s="5"/>
      <c r="BT537" s="5"/>
      <c r="BU537" s="5"/>
    </row>
    <row r="538" spans="3:73" x14ac:dyDescent="0.15">
      <c r="C538" s="11"/>
      <c r="D538" s="3"/>
      <c r="F538" s="5"/>
      <c r="G538" s="12"/>
      <c r="H538" s="5"/>
      <c r="I538" s="5"/>
      <c r="J538" s="13"/>
      <c r="AO538" s="5"/>
      <c r="AW538" s="3"/>
      <c r="BS538" s="5"/>
      <c r="BT538" s="5"/>
      <c r="BU538" s="5"/>
    </row>
    <row r="539" spans="3:73" x14ac:dyDescent="0.15">
      <c r="C539" s="11"/>
    </row>
    <row r="540" spans="3:73" x14ac:dyDescent="0.15">
      <c r="C540" s="11"/>
    </row>
    <row r="541" spans="3:73" x14ac:dyDescent="0.15">
      <c r="C541" s="11"/>
    </row>
    <row r="542" spans="3:73" x14ac:dyDescent="0.15">
      <c r="C542" s="11"/>
    </row>
    <row r="543" spans="3:73" x14ac:dyDescent="0.15">
      <c r="C543" s="11"/>
    </row>
    <row r="544" spans="3:73" x14ac:dyDescent="0.15">
      <c r="C544" s="11"/>
    </row>
    <row r="545" spans="3:3" x14ac:dyDescent="0.15">
      <c r="C545" s="11"/>
    </row>
    <row r="546" spans="3:3" x14ac:dyDescent="0.15">
      <c r="C546" s="11"/>
    </row>
    <row r="547" spans="3:3" x14ac:dyDescent="0.15">
      <c r="C547" s="11"/>
    </row>
    <row r="548" spans="3:3" x14ac:dyDescent="0.15">
      <c r="C548" s="11"/>
    </row>
    <row r="549" spans="3:3" x14ac:dyDescent="0.15">
      <c r="C549" s="11"/>
    </row>
    <row r="550" spans="3:3" x14ac:dyDescent="0.15">
      <c r="C550" s="11"/>
    </row>
    <row r="551" spans="3:3" x14ac:dyDescent="0.15">
      <c r="C551" s="11"/>
    </row>
  </sheetData>
  <autoFilter ref="A1:T538" xr:uid="{00000000-0009-0000-0000-000000000000}">
    <sortState xmlns:xlrd2="http://schemas.microsoft.com/office/spreadsheetml/2017/richdata2" ref="A2:T538">
      <sortCondition ref="F1:F538"/>
    </sortState>
  </autoFilter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60F70-C900-394A-9EB5-C950C6A4DB8C}">
  <dimension ref="A1:G3480"/>
  <sheetViews>
    <sheetView workbookViewId="0">
      <selection activeCell="A3" sqref="A3"/>
    </sheetView>
  </sheetViews>
  <sheetFormatPr baseColWidth="10" defaultRowHeight="16" x14ac:dyDescent="0.2"/>
  <cols>
    <col min="1" max="16384" width="10.83203125" style="14"/>
  </cols>
  <sheetData>
    <row r="1" spans="1:7" x14ac:dyDescent="0.2">
      <c r="A1" s="14" t="s">
        <v>2168</v>
      </c>
      <c r="B1" s="14" t="s">
        <v>2169</v>
      </c>
      <c r="C1" s="14" t="s">
        <v>2170</v>
      </c>
      <c r="D1" s="14" t="s">
        <v>2171</v>
      </c>
      <c r="E1" s="14" t="s">
        <v>2172</v>
      </c>
      <c r="F1" s="14" t="s">
        <v>2173</v>
      </c>
      <c r="G1" s="14" t="s">
        <v>2174</v>
      </c>
    </row>
    <row r="2" spans="1:7" x14ac:dyDescent="0.2">
      <c r="A2" s="20">
        <v>43463</v>
      </c>
      <c r="G2" s="15">
        <v>1.35E-2</v>
      </c>
    </row>
    <row r="3" spans="1:7" x14ac:dyDescent="0.2">
      <c r="A3" s="17">
        <v>43462</v>
      </c>
      <c r="B3" s="16">
        <v>8709.58</v>
      </c>
      <c r="C3" s="16">
        <v>8643.89</v>
      </c>
      <c r="D3" s="16">
        <v>8709.58</v>
      </c>
      <c r="E3" s="16">
        <v>8643.89</v>
      </c>
      <c r="F3" s="14" t="s">
        <v>7161</v>
      </c>
      <c r="G3" s="15">
        <v>-1.5800000000000002E-2</v>
      </c>
    </row>
    <row r="4" spans="1:7" x14ac:dyDescent="0.2">
      <c r="A4" s="17">
        <v>43461</v>
      </c>
      <c r="B4" s="16">
        <v>8593.94</v>
      </c>
      <c r="C4" s="16">
        <v>8734.85</v>
      </c>
      <c r="D4" s="16">
        <v>8785.81</v>
      </c>
      <c r="E4" s="16">
        <v>8571.92</v>
      </c>
      <c r="F4" s="14" t="s">
        <v>7162</v>
      </c>
      <c r="G4" s="15">
        <v>-7.1999999999999998E-3</v>
      </c>
    </row>
    <row r="5" spans="1:7" x14ac:dyDescent="0.2">
      <c r="A5" s="17">
        <v>43455</v>
      </c>
      <c r="B5" s="16">
        <v>8732.06</v>
      </c>
      <c r="C5" s="16">
        <v>8787.48</v>
      </c>
      <c r="D5" s="16">
        <v>8791.83</v>
      </c>
      <c r="E5" s="16">
        <v>8683.91</v>
      </c>
      <c r="F5" s="14" t="s">
        <v>7163</v>
      </c>
      <c r="G5" s="15">
        <v>-2.12E-2</v>
      </c>
    </row>
    <row r="6" spans="1:7" x14ac:dyDescent="0.2">
      <c r="A6" s="17">
        <v>43454</v>
      </c>
      <c r="B6" s="16">
        <v>8795.74</v>
      </c>
      <c r="C6" s="16">
        <v>8879.65</v>
      </c>
      <c r="D6" s="16">
        <v>8880.43</v>
      </c>
      <c r="E6" s="16">
        <v>8795.74</v>
      </c>
      <c r="F6" s="14" t="s">
        <v>7164</v>
      </c>
      <c r="G6" s="15">
        <v>7.4000000000000003E-3</v>
      </c>
    </row>
    <row r="7" spans="1:7" x14ac:dyDescent="0.2">
      <c r="A7" s="17">
        <v>43453</v>
      </c>
      <c r="B7" s="16">
        <v>8986.33</v>
      </c>
      <c r="C7" s="16">
        <v>8911.16</v>
      </c>
      <c r="D7" s="16">
        <v>8999.5</v>
      </c>
      <c r="E7" s="16">
        <v>8898.23</v>
      </c>
      <c r="F7" s="14" t="s">
        <v>7165</v>
      </c>
      <c r="G7" s="15">
        <v>-6.7000000000000002E-3</v>
      </c>
    </row>
    <row r="8" spans="1:7" x14ac:dyDescent="0.2">
      <c r="A8" s="17">
        <v>43452</v>
      </c>
      <c r="B8" s="16">
        <v>8920.4699999999993</v>
      </c>
      <c r="C8" s="16">
        <v>8957.6200000000008</v>
      </c>
      <c r="D8" s="16">
        <v>8973.42</v>
      </c>
      <c r="E8" s="16">
        <v>8884.36</v>
      </c>
      <c r="F8" s="14" t="s">
        <v>7166</v>
      </c>
      <c r="G8" s="15">
        <v>-7.3000000000000001E-3</v>
      </c>
    </row>
    <row r="9" spans="1:7" x14ac:dyDescent="0.2">
      <c r="A9" s="17">
        <v>43451</v>
      </c>
      <c r="B9" s="16">
        <v>8980.19</v>
      </c>
      <c r="C9" s="16">
        <v>9035.7199999999993</v>
      </c>
      <c r="D9" s="16">
        <v>9048.1200000000008</v>
      </c>
      <c r="E9" s="16">
        <v>8959.1299999999992</v>
      </c>
      <c r="F9" s="14" t="s">
        <v>3403</v>
      </c>
      <c r="G9" s="15">
        <v>2.2000000000000001E-3</v>
      </c>
    </row>
    <row r="10" spans="1:7" x14ac:dyDescent="0.2">
      <c r="A10" s="17">
        <v>43448</v>
      </c>
      <c r="B10" s="16">
        <v>9046.5499999999993</v>
      </c>
      <c r="C10" s="16">
        <v>8995.4500000000007</v>
      </c>
      <c r="D10" s="16">
        <v>9066.7800000000007</v>
      </c>
      <c r="E10" s="16">
        <v>8927.89</v>
      </c>
      <c r="F10" s="14" t="s">
        <v>7167</v>
      </c>
      <c r="G10" s="15">
        <v>-7.3000000000000001E-3</v>
      </c>
    </row>
    <row r="11" spans="1:7" x14ac:dyDescent="0.2">
      <c r="A11" s="17">
        <v>43447</v>
      </c>
      <c r="B11" s="16">
        <v>9026.98</v>
      </c>
      <c r="C11" s="16">
        <v>9102.2900000000009</v>
      </c>
      <c r="D11" s="16">
        <v>9102.2900000000009</v>
      </c>
      <c r="E11" s="16">
        <v>8974.61</v>
      </c>
      <c r="F11" s="14" t="s">
        <v>2926</v>
      </c>
      <c r="G11" s="15">
        <v>2.69E-2</v>
      </c>
    </row>
    <row r="12" spans="1:7" x14ac:dyDescent="0.2">
      <c r="A12" s="17">
        <v>43446</v>
      </c>
      <c r="B12" s="16">
        <v>9093.25</v>
      </c>
      <c r="C12" s="16">
        <v>8890.83</v>
      </c>
      <c r="D12" s="16">
        <v>9093.25</v>
      </c>
      <c r="E12" s="16">
        <v>8890.83</v>
      </c>
      <c r="F12" s="14" t="s">
        <v>7168</v>
      </c>
      <c r="G12" s="15">
        <v>1.6400000000000001E-2</v>
      </c>
    </row>
    <row r="13" spans="1:7" x14ac:dyDescent="0.2">
      <c r="A13" s="17">
        <v>43445</v>
      </c>
      <c r="B13" s="16">
        <v>8855.23</v>
      </c>
      <c r="C13" s="16">
        <v>8785.42</v>
      </c>
      <c r="D13" s="16">
        <v>8910.18</v>
      </c>
      <c r="E13" s="16">
        <v>8779.48</v>
      </c>
      <c r="F13" s="14" t="s">
        <v>7169</v>
      </c>
      <c r="G13" s="15">
        <v>-1.67E-2</v>
      </c>
    </row>
    <row r="14" spans="1:7" x14ac:dyDescent="0.2">
      <c r="A14" s="17">
        <v>43444</v>
      </c>
      <c r="B14" s="16">
        <v>8712.23</v>
      </c>
      <c r="C14" s="16">
        <v>8855.7199999999993</v>
      </c>
      <c r="D14" s="16">
        <v>8855.7199999999993</v>
      </c>
      <c r="E14" s="16">
        <v>8711.64</v>
      </c>
      <c r="F14" s="14" t="s">
        <v>7170</v>
      </c>
      <c r="G14" s="15">
        <v>-1.1299999999999999E-2</v>
      </c>
    </row>
    <row r="15" spans="1:7" x14ac:dyDescent="0.2">
      <c r="A15" s="17">
        <v>43441</v>
      </c>
      <c r="B15" s="16">
        <v>8859.9599999999991</v>
      </c>
      <c r="C15" s="16">
        <v>8956.34</v>
      </c>
      <c r="D15" s="16">
        <v>8956.34</v>
      </c>
      <c r="E15" s="16">
        <v>8850.41</v>
      </c>
      <c r="F15" s="14" t="s">
        <v>7171</v>
      </c>
      <c r="G15" s="15">
        <v>-7.9000000000000008E-3</v>
      </c>
    </row>
    <row r="16" spans="1:7" x14ac:dyDescent="0.2">
      <c r="A16" s="17">
        <v>43439</v>
      </c>
      <c r="B16" s="16">
        <v>8960.86</v>
      </c>
      <c r="C16" s="16">
        <v>8990.57</v>
      </c>
      <c r="D16" s="16">
        <v>8990.57</v>
      </c>
      <c r="E16" s="16">
        <v>8922.6</v>
      </c>
      <c r="F16" s="14" t="s">
        <v>7172</v>
      </c>
      <c r="G16" s="15">
        <v>-1.7600000000000001E-2</v>
      </c>
    </row>
    <row r="17" spans="1:7" x14ac:dyDescent="0.2">
      <c r="A17" s="17">
        <v>43438</v>
      </c>
      <c r="B17" s="16">
        <v>9031.84</v>
      </c>
      <c r="C17" s="16">
        <v>9185.61</v>
      </c>
      <c r="D17" s="16">
        <v>9186.84</v>
      </c>
      <c r="E17" s="16">
        <v>9029.14</v>
      </c>
      <c r="F17" s="14" t="s">
        <v>7173</v>
      </c>
      <c r="G17" s="15">
        <v>1.9699999999999999E-2</v>
      </c>
    </row>
    <row r="18" spans="1:7" x14ac:dyDescent="0.2">
      <c r="A18" s="17">
        <v>43437</v>
      </c>
      <c r="B18" s="16">
        <v>9193.31</v>
      </c>
      <c r="C18" s="16">
        <v>9155.2000000000007</v>
      </c>
      <c r="D18" s="16">
        <v>9233.81</v>
      </c>
      <c r="E18" s="16">
        <v>9155.2000000000007</v>
      </c>
      <c r="F18" s="14" t="s">
        <v>7174</v>
      </c>
      <c r="G18" s="15">
        <v>-3.7000000000000002E-3</v>
      </c>
    </row>
    <row r="19" spans="1:7" x14ac:dyDescent="0.2">
      <c r="A19" s="17">
        <v>43434</v>
      </c>
      <c r="B19" s="16">
        <v>9015.57</v>
      </c>
      <c r="C19" s="16">
        <v>9045.2000000000007</v>
      </c>
      <c r="D19" s="16">
        <v>9045.2000000000007</v>
      </c>
      <c r="E19" s="16">
        <v>8977.4599999999991</v>
      </c>
      <c r="F19" s="14" t="s">
        <v>2451</v>
      </c>
      <c r="G19" s="15">
        <v>2E-3</v>
      </c>
    </row>
    <row r="20" spans="1:7" x14ac:dyDescent="0.2">
      <c r="A20" s="17">
        <v>43433</v>
      </c>
      <c r="B20" s="16">
        <v>9048.8799999999992</v>
      </c>
      <c r="C20" s="16">
        <v>9032.68</v>
      </c>
      <c r="D20" s="16">
        <v>9107.1200000000008</v>
      </c>
      <c r="E20" s="16">
        <v>9032.68</v>
      </c>
      <c r="F20" s="14" t="s">
        <v>7175</v>
      </c>
      <c r="G20" s="15">
        <v>-2.7000000000000001E-3</v>
      </c>
    </row>
    <row r="21" spans="1:7" x14ac:dyDescent="0.2">
      <c r="A21" s="17">
        <v>43432</v>
      </c>
      <c r="B21" s="16">
        <v>9030.64</v>
      </c>
      <c r="C21" s="16">
        <v>9082.19</v>
      </c>
      <c r="D21" s="16">
        <v>9105.33</v>
      </c>
      <c r="E21" s="16">
        <v>9011.11</v>
      </c>
      <c r="F21" s="14" t="s">
        <v>7176</v>
      </c>
      <c r="G21" s="15">
        <v>-5.5999999999999999E-3</v>
      </c>
    </row>
    <row r="22" spans="1:7" x14ac:dyDescent="0.2">
      <c r="A22" s="17">
        <v>43431</v>
      </c>
      <c r="B22" s="16">
        <v>9055.26</v>
      </c>
      <c r="C22" s="16">
        <v>9109.25</v>
      </c>
      <c r="D22" s="16">
        <v>9166.7800000000007</v>
      </c>
      <c r="E22" s="16">
        <v>9020.39</v>
      </c>
      <c r="F22" s="14" t="s">
        <v>7177</v>
      </c>
      <c r="G22" s="15">
        <v>6.4999999999999997E-3</v>
      </c>
    </row>
    <row r="23" spans="1:7" x14ac:dyDescent="0.2">
      <c r="A23" s="17">
        <v>43430</v>
      </c>
      <c r="B23" s="16">
        <v>9106.5499999999993</v>
      </c>
      <c r="C23" s="16">
        <v>9065.8700000000008</v>
      </c>
      <c r="D23" s="16">
        <v>9117.52</v>
      </c>
      <c r="E23" s="16">
        <v>9065.8700000000008</v>
      </c>
      <c r="F23" s="14" t="s">
        <v>7178</v>
      </c>
      <c r="G23" s="15">
        <v>4.7000000000000002E-3</v>
      </c>
    </row>
    <row r="24" spans="1:7" x14ac:dyDescent="0.2">
      <c r="A24" s="17">
        <v>43427</v>
      </c>
      <c r="B24" s="16">
        <v>9047.7099999999991</v>
      </c>
      <c r="C24" s="16">
        <v>9013.33</v>
      </c>
      <c r="D24" s="16">
        <v>9047.7099999999991</v>
      </c>
      <c r="E24" s="16">
        <v>8969.8700000000008</v>
      </c>
      <c r="F24" s="14" t="s">
        <v>7179</v>
      </c>
      <c r="G24" s="15">
        <v>-1.23E-2</v>
      </c>
    </row>
    <row r="25" spans="1:7" x14ac:dyDescent="0.2">
      <c r="A25" s="17">
        <v>43426</v>
      </c>
      <c r="B25" s="16">
        <v>9005.76</v>
      </c>
      <c r="C25" s="16">
        <v>9095.2800000000007</v>
      </c>
      <c r="D25" s="16">
        <v>9102.92</v>
      </c>
      <c r="E25" s="16">
        <v>9002.34</v>
      </c>
      <c r="F25" s="14" t="s">
        <v>7180</v>
      </c>
      <c r="G25" s="15">
        <v>8.0000000000000002E-3</v>
      </c>
    </row>
    <row r="26" spans="1:7" x14ac:dyDescent="0.2">
      <c r="A26" s="17">
        <v>43425</v>
      </c>
      <c r="B26" s="16">
        <v>9117.77</v>
      </c>
      <c r="C26" s="16">
        <v>9078.59</v>
      </c>
      <c r="D26" s="16">
        <v>9117.77</v>
      </c>
      <c r="E26" s="16">
        <v>9015.49</v>
      </c>
      <c r="F26" s="14" t="s">
        <v>7181</v>
      </c>
      <c r="G26" s="15">
        <v>-1.9699999999999999E-2</v>
      </c>
    </row>
    <row r="27" spans="1:7" x14ac:dyDescent="0.2">
      <c r="A27" s="17">
        <v>43424</v>
      </c>
      <c r="B27" s="16">
        <v>9045.11</v>
      </c>
      <c r="C27" s="16">
        <v>9207.41</v>
      </c>
      <c r="D27" s="16">
        <v>9212.67</v>
      </c>
      <c r="E27" s="16">
        <v>9005.8700000000008</v>
      </c>
      <c r="F27" s="14" t="s">
        <v>7182</v>
      </c>
      <c r="G27" s="15">
        <v>-9.7999999999999997E-3</v>
      </c>
    </row>
    <row r="28" spans="1:7" x14ac:dyDescent="0.2">
      <c r="A28" s="17">
        <v>43423</v>
      </c>
      <c r="B28" s="16">
        <v>9226.66</v>
      </c>
      <c r="C28" s="16">
        <v>9341.6200000000008</v>
      </c>
      <c r="D28" s="16">
        <v>9391.73</v>
      </c>
      <c r="E28" s="16">
        <v>9218.9</v>
      </c>
      <c r="F28" s="14" t="s">
        <v>7183</v>
      </c>
      <c r="G28" s="15">
        <v>6.1999999999999998E-3</v>
      </c>
    </row>
    <row r="29" spans="1:7" x14ac:dyDescent="0.2">
      <c r="A29" s="17">
        <v>43420</v>
      </c>
      <c r="B29" s="16">
        <v>9318.42</v>
      </c>
      <c r="C29" s="16">
        <v>9291.15</v>
      </c>
      <c r="D29" s="16">
        <v>9356.17</v>
      </c>
      <c r="E29" s="16">
        <v>9258.61</v>
      </c>
      <c r="F29" s="14" t="s">
        <v>7184</v>
      </c>
      <c r="G29" s="15">
        <v>-1.01E-2</v>
      </c>
    </row>
    <row r="30" spans="1:7" x14ac:dyDescent="0.2">
      <c r="A30" s="17">
        <v>43419</v>
      </c>
      <c r="B30" s="16">
        <v>9261.2900000000009</v>
      </c>
      <c r="C30" s="16">
        <v>9365.48</v>
      </c>
      <c r="D30" s="16">
        <v>9394.1</v>
      </c>
      <c r="E30" s="16">
        <v>9220.65</v>
      </c>
      <c r="F30" s="14" t="s">
        <v>7185</v>
      </c>
      <c r="G30" s="15">
        <v>-6.1999999999999998E-3</v>
      </c>
    </row>
    <row r="31" spans="1:7" x14ac:dyDescent="0.2">
      <c r="A31" s="17">
        <v>43418</v>
      </c>
      <c r="B31" s="16">
        <v>9355.48</v>
      </c>
      <c r="C31" s="16">
        <v>9385.84</v>
      </c>
      <c r="D31" s="16">
        <v>9415.6299999999992</v>
      </c>
      <c r="E31" s="16">
        <v>9306.9</v>
      </c>
      <c r="F31" s="14" t="s">
        <v>7186</v>
      </c>
      <c r="G31" s="15">
        <v>3.3999999999999998E-3</v>
      </c>
    </row>
    <row r="32" spans="1:7" x14ac:dyDescent="0.2">
      <c r="A32" s="17">
        <v>43417</v>
      </c>
      <c r="B32" s="16">
        <v>9413.7000000000007</v>
      </c>
      <c r="C32" s="16">
        <v>9437.31</v>
      </c>
      <c r="D32" s="16">
        <v>9471.98</v>
      </c>
      <c r="E32" s="16">
        <v>9374.0400000000009</v>
      </c>
      <c r="F32" s="14" t="s">
        <v>7187</v>
      </c>
      <c r="G32" s="15">
        <v>-1.6000000000000001E-3</v>
      </c>
    </row>
    <row r="33" spans="1:7" x14ac:dyDescent="0.2">
      <c r="A33" s="17">
        <v>43416</v>
      </c>
      <c r="B33" s="16">
        <v>9381.6200000000008</v>
      </c>
      <c r="C33" s="16">
        <v>9432.85</v>
      </c>
      <c r="D33" s="16">
        <v>9453.83</v>
      </c>
      <c r="E33" s="16">
        <v>9380.33</v>
      </c>
      <c r="F33" s="14" t="s">
        <v>7188</v>
      </c>
      <c r="G33" s="15">
        <v>-9.1000000000000004E-3</v>
      </c>
    </row>
    <row r="34" spans="1:7" x14ac:dyDescent="0.2">
      <c r="A34" s="17">
        <v>43413</v>
      </c>
      <c r="B34" s="16">
        <v>9396.6299999999992</v>
      </c>
      <c r="C34" s="16">
        <v>9452.75</v>
      </c>
      <c r="D34" s="16">
        <v>9452.75</v>
      </c>
      <c r="E34" s="16">
        <v>9385.07</v>
      </c>
      <c r="F34" s="14" t="s">
        <v>7189</v>
      </c>
      <c r="G34" s="15">
        <v>1.6999999999999999E-3</v>
      </c>
    </row>
    <row r="35" spans="1:7" x14ac:dyDescent="0.2">
      <c r="A35" s="17">
        <v>43412</v>
      </c>
      <c r="B35" s="16">
        <v>9482.84</v>
      </c>
      <c r="C35" s="16">
        <v>9506.7900000000009</v>
      </c>
      <c r="D35" s="16">
        <v>9546.43</v>
      </c>
      <c r="E35" s="16">
        <v>9464.5</v>
      </c>
      <c r="F35" s="14" t="s">
        <v>7190</v>
      </c>
      <c r="G35" s="15">
        <v>7.6E-3</v>
      </c>
    </row>
    <row r="36" spans="1:7" x14ac:dyDescent="0.2">
      <c r="A36" s="17">
        <v>43411</v>
      </c>
      <c r="B36" s="16">
        <v>9466.7000000000007</v>
      </c>
      <c r="C36" s="16">
        <v>9443.0499999999993</v>
      </c>
      <c r="D36" s="16">
        <v>9492.1</v>
      </c>
      <c r="E36" s="16">
        <v>9439.39</v>
      </c>
      <c r="F36" s="14" t="s">
        <v>7191</v>
      </c>
      <c r="G36" s="15">
        <v>-8.0000000000000004E-4</v>
      </c>
    </row>
    <row r="37" spans="1:7" x14ac:dyDescent="0.2">
      <c r="A37" s="17">
        <v>43410</v>
      </c>
      <c r="B37" s="16">
        <v>9395.17</v>
      </c>
      <c r="C37" s="16">
        <v>9429.3799999999992</v>
      </c>
      <c r="D37" s="16">
        <v>9430.39</v>
      </c>
      <c r="E37" s="16">
        <v>9366.16</v>
      </c>
      <c r="F37" s="14" t="s">
        <v>7192</v>
      </c>
      <c r="G37" s="15">
        <v>-1.5E-3</v>
      </c>
    </row>
    <row r="38" spans="1:7" x14ac:dyDescent="0.2">
      <c r="A38" s="17">
        <v>43409</v>
      </c>
      <c r="B38" s="16">
        <v>9402.77</v>
      </c>
      <c r="C38" s="16">
        <v>9407.1200000000008</v>
      </c>
      <c r="D38" s="16">
        <v>9451.2999999999993</v>
      </c>
      <c r="E38" s="16">
        <v>9363.42</v>
      </c>
      <c r="F38" s="14" t="s">
        <v>7193</v>
      </c>
      <c r="G38" s="15">
        <v>1.6400000000000001E-2</v>
      </c>
    </row>
    <row r="39" spans="1:7" x14ac:dyDescent="0.2">
      <c r="A39" s="17">
        <v>43406</v>
      </c>
      <c r="B39" s="16">
        <v>9417.36</v>
      </c>
      <c r="C39" s="16">
        <v>9291.51</v>
      </c>
      <c r="D39" s="16">
        <v>9419.91</v>
      </c>
      <c r="E39" s="16">
        <v>9291.51</v>
      </c>
      <c r="F39" s="14" t="s">
        <v>7194</v>
      </c>
      <c r="G39" s="15">
        <v>-3.8999999999999998E-3</v>
      </c>
    </row>
    <row r="40" spans="1:7" x14ac:dyDescent="0.2">
      <c r="A40" s="17">
        <v>43405</v>
      </c>
      <c r="B40" s="16">
        <v>9265.7000000000007</v>
      </c>
      <c r="C40" s="16">
        <v>9295.11</v>
      </c>
      <c r="D40" s="16">
        <v>9367.67</v>
      </c>
      <c r="E40" s="16">
        <v>9249.39</v>
      </c>
      <c r="F40" s="14" t="s">
        <v>7195</v>
      </c>
      <c r="G40" s="15">
        <v>1.47E-2</v>
      </c>
    </row>
    <row r="41" spans="1:7" x14ac:dyDescent="0.2">
      <c r="A41" s="17">
        <v>43404</v>
      </c>
      <c r="B41" s="16">
        <v>9301.6299999999992</v>
      </c>
      <c r="C41" s="16">
        <v>9228.7999999999993</v>
      </c>
      <c r="D41" s="16">
        <v>9344.7900000000009</v>
      </c>
      <c r="E41" s="16">
        <v>9228.7999999999993</v>
      </c>
      <c r="F41" s="14" t="s">
        <v>2556</v>
      </c>
      <c r="G41" s="15">
        <v>2.8E-3</v>
      </c>
    </row>
    <row r="42" spans="1:7" x14ac:dyDescent="0.2">
      <c r="A42" s="17">
        <v>43403</v>
      </c>
      <c r="B42" s="16">
        <v>9166.5</v>
      </c>
      <c r="C42" s="16">
        <v>9148.8799999999992</v>
      </c>
      <c r="D42" s="16">
        <v>9170.9500000000007</v>
      </c>
      <c r="E42" s="16">
        <v>9069.9699999999993</v>
      </c>
      <c r="F42" s="14" t="s">
        <v>7196</v>
      </c>
      <c r="G42" s="15">
        <v>-1.9E-3</v>
      </c>
    </row>
    <row r="43" spans="1:7" x14ac:dyDescent="0.2">
      <c r="A43" s="17">
        <v>43402</v>
      </c>
      <c r="B43" s="16">
        <v>9140.5499999999993</v>
      </c>
      <c r="C43" s="16">
        <v>9181.27</v>
      </c>
      <c r="D43" s="16">
        <v>9221.44</v>
      </c>
      <c r="E43" s="16">
        <v>9128.0300000000007</v>
      </c>
      <c r="F43" s="14" t="s">
        <v>7197</v>
      </c>
      <c r="G43" s="15">
        <v>1.17E-2</v>
      </c>
    </row>
    <row r="44" spans="1:7" x14ac:dyDescent="0.2">
      <c r="A44" s="17">
        <v>43399</v>
      </c>
      <c r="B44" s="16">
        <v>9157.7800000000007</v>
      </c>
      <c r="C44" s="16">
        <v>9047.6200000000008</v>
      </c>
      <c r="D44" s="16">
        <v>9164.18</v>
      </c>
      <c r="E44" s="16">
        <v>9012.2199999999993</v>
      </c>
      <c r="F44" s="14" t="s">
        <v>7198</v>
      </c>
      <c r="G44" s="15">
        <v>3.5000000000000001E-3</v>
      </c>
    </row>
    <row r="45" spans="1:7" x14ac:dyDescent="0.2">
      <c r="A45" s="17">
        <v>43398</v>
      </c>
      <c r="B45" s="16">
        <v>9051.8700000000008</v>
      </c>
      <c r="C45" s="16">
        <v>8948.99</v>
      </c>
      <c r="D45" s="16">
        <v>9072.4599999999991</v>
      </c>
      <c r="E45" s="16">
        <v>8937.58</v>
      </c>
      <c r="F45" s="14" t="s">
        <v>5304</v>
      </c>
      <c r="G45" s="15">
        <v>-5.0000000000000001E-3</v>
      </c>
    </row>
    <row r="46" spans="1:7" x14ac:dyDescent="0.2">
      <c r="A46" s="17">
        <v>43397</v>
      </c>
      <c r="B46" s="16">
        <v>9020.5499999999993</v>
      </c>
      <c r="C46" s="16">
        <v>9011.86</v>
      </c>
      <c r="D46" s="16">
        <v>9127.36</v>
      </c>
      <c r="E46" s="16">
        <v>9005.68</v>
      </c>
      <c r="F46" s="14" t="s">
        <v>7199</v>
      </c>
      <c r="G46" s="15">
        <v>-2.58E-2</v>
      </c>
    </row>
    <row r="47" spans="1:7" x14ac:dyDescent="0.2">
      <c r="A47" s="17">
        <v>43396</v>
      </c>
      <c r="B47" s="16">
        <v>9065.5499999999993</v>
      </c>
      <c r="C47" s="16">
        <v>9220.6299999999992</v>
      </c>
      <c r="D47" s="16">
        <v>9220.6299999999992</v>
      </c>
      <c r="E47" s="16">
        <v>9034.0400000000009</v>
      </c>
      <c r="F47" s="14" t="s">
        <v>7200</v>
      </c>
      <c r="G47" s="15">
        <v>-5.1000000000000004E-3</v>
      </c>
    </row>
    <row r="48" spans="1:7" x14ac:dyDescent="0.2">
      <c r="A48" s="17">
        <v>43395</v>
      </c>
      <c r="B48" s="16">
        <v>9305.61</v>
      </c>
      <c r="C48" s="16">
        <v>9395.52</v>
      </c>
      <c r="D48" s="16">
        <v>9425.66</v>
      </c>
      <c r="E48" s="16">
        <v>9289.33</v>
      </c>
      <c r="F48" s="14" t="s">
        <v>7181</v>
      </c>
      <c r="G48" s="15">
        <v>-3.0000000000000001E-3</v>
      </c>
    </row>
    <row r="49" spans="1:7" x14ac:dyDescent="0.2">
      <c r="A49" s="17">
        <v>43392</v>
      </c>
      <c r="B49" s="16">
        <v>9353.25</v>
      </c>
      <c r="C49" s="16">
        <v>9370.5499999999993</v>
      </c>
      <c r="D49" s="16">
        <v>9400.7099999999991</v>
      </c>
      <c r="E49" s="16">
        <v>9238.7900000000009</v>
      </c>
      <c r="F49" s="14" t="s">
        <v>2997</v>
      </c>
      <c r="G49" s="15">
        <v>-1.06E-2</v>
      </c>
    </row>
    <row r="50" spans="1:7" x14ac:dyDescent="0.2">
      <c r="A50" s="17">
        <v>43391</v>
      </c>
      <c r="B50" s="16">
        <v>9381.42</v>
      </c>
      <c r="C50" s="16">
        <v>9494.4599999999991</v>
      </c>
      <c r="D50" s="16">
        <v>9528.69</v>
      </c>
      <c r="E50" s="16">
        <v>9381.42</v>
      </c>
      <c r="F50" s="14" t="s">
        <v>7201</v>
      </c>
      <c r="G50" s="15">
        <v>-1.38E-2</v>
      </c>
    </row>
    <row r="51" spans="1:7" x14ac:dyDescent="0.2">
      <c r="A51" s="17">
        <v>43390</v>
      </c>
      <c r="B51" s="16">
        <v>9481.6200000000008</v>
      </c>
      <c r="C51" s="16">
        <v>9606.41</v>
      </c>
      <c r="D51" s="16">
        <v>9614.08</v>
      </c>
      <c r="E51" s="16">
        <v>9467.76</v>
      </c>
      <c r="F51" s="14" t="s">
        <v>3596</v>
      </c>
      <c r="G51" s="15">
        <v>2.3900000000000001E-2</v>
      </c>
    </row>
    <row r="52" spans="1:7" x14ac:dyDescent="0.2">
      <c r="A52" s="17">
        <v>43389</v>
      </c>
      <c r="B52" s="16">
        <v>9614.4699999999993</v>
      </c>
      <c r="C52" s="16">
        <v>9438.4699999999993</v>
      </c>
      <c r="D52" s="16">
        <v>9616.2199999999993</v>
      </c>
      <c r="E52" s="16">
        <v>9435.7800000000007</v>
      </c>
      <c r="F52" s="14" t="s">
        <v>7202</v>
      </c>
      <c r="G52" s="15">
        <v>-5.9999999999999995E-4</v>
      </c>
    </row>
    <row r="53" spans="1:7" x14ac:dyDescent="0.2">
      <c r="A53" s="17">
        <v>43388</v>
      </c>
      <c r="B53" s="16">
        <v>9390.2900000000009</v>
      </c>
      <c r="C53" s="16">
        <v>9437.41</v>
      </c>
      <c r="D53" s="16">
        <v>9444.3799999999992</v>
      </c>
      <c r="E53" s="16">
        <v>9337.56</v>
      </c>
      <c r="F53" s="14" t="s">
        <v>7203</v>
      </c>
      <c r="G53" s="15">
        <v>4.5999999999999999E-3</v>
      </c>
    </row>
    <row r="54" spans="1:7" x14ac:dyDescent="0.2">
      <c r="A54" s="17">
        <v>43385</v>
      </c>
      <c r="B54" s="16">
        <v>9395.81</v>
      </c>
      <c r="C54" s="16">
        <v>9425.92</v>
      </c>
      <c r="D54" s="16">
        <v>9481.5</v>
      </c>
      <c r="E54" s="16">
        <v>9393.31</v>
      </c>
      <c r="F54" s="14" t="s">
        <v>7204</v>
      </c>
      <c r="G54" s="15">
        <v>-2.2200000000000001E-2</v>
      </c>
    </row>
    <row r="55" spans="1:7" x14ac:dyDescent="0.2">
      <c r="A55" s="17">
        <v>43384</v>
      </c>
      <c r="B55" s="16">
        <v>9352.65</v>
      </c>
      <c r="C55" s="16">
        <v>9429.99</v>
      </c>
      <c r="D55" s="16">
        <v>9447.66</v>
      </c>
      <c r="E55" s="16">
        <v>9323.2000000000007</v>
      </c>
      <c r="F55" s="14" t="s">
        <v>7205</v>
      </c>
      <c r="G55" s="15">
        <v>-1.8800000000000001E-2</v>
      </c>
    </row>
    <row r="56" spans="1:7" x14ac:dyDescent="0.2">
      <c r="A56" s="17">
        <v>43383</v>
      </c>
      <c r="B56" s="16">
        <v>9565.25</v>
      </c>
      <c r="C56" s="16">
        <v>9787.01</v>
      </c>
      <c r="D56" s="16">
        <v>9787.01</v>
      </c>
      <c r="E56" s="16">
        <v>9558.32</v>
      </c>
      <c r="F56" s="14" t="s">
        <v>7206</v>
      </c>
      <c r="G56" s="15">
        <v>-4.3E-3</v>
      </c>
    </row>
    <row r="57" spans="1:7" x14ac:dyDescent="0.2">
      <c r="A57" s="17">
        <v>43382</v>
      </c>
      <c r="B57" s="16">
        <v>9748.7000000000007</v>
      </c>
      <c r="C57" s="16">
        <v>9781.4699999999993</v>
      </c>
      <c r="D57" s="16">
        <v>9790.7900000000009</v>
      </c>
      <c r="E57" s="16">
        <v>9678.77</v>
      </c>
      <c r="F57" s="14" t="s">
        <v>7207</v>
      </c>
      <c r="G57" s="15">
        <v>-8.0000000000000002E-3</v>
      </c>
    </row>
    <row r="58" spans="1:7" x14ac:dyDescent="0.2">
      <c r="A58" s="17">
        <v>43381</v>
      </c>
      <c r="B58" s="16">
        <v>9790.83</v>
      </c>
      <c r="C58" s="16">
        <v>9869.9500000000007</v>
      </c>
      <c r="D58" s="16">
        <v>9877.48</v>
      </c>
      <c r="E58" s="16">
        <v>9786.49</v>
      </c>
      <c r="F58" s="14" t="s">
        <v>7208</v>
      </c>
      <c r="G58" s="15">
        <v>-1.04E-2</v>
      </c>
    </row>
    <row r="59" spans="1:7" x14ac:dyDescent="0.2">
      <c r="A59" s="17">
        <v>43378</v>
      </c>
      <c r="B59" s="16">
        <v>9869.64</v>
      </c>
      <c r="C59" s="16">
        <v>9957.2199999999993</v>
      </c>
      <c r="D59" s="16">
        <v>9966.1</v>
      </c>
      <c r="E59" s="16">
        <v>9869.58</v>
      </c>
      <c r="F59" s="14" t="s">
        <v>7209</v>
      </c>
      <c r="G59" s="15">
        <v>-6.0000000000000001E-3</v>
      </c>
    </row>
    <row r="60" spans="1:7" x14ac:dyDescent="0.2">
      <c r="A60" s="17">
        <v>43377</v>
      </c>
      <c r="B60" s="16">
        <v>9972.8700000000008</v>
      </c>
      <c r="C60" s="16">
        <v>10041.58</v>
      </c>
      <c r="D60" s="16">
        <v>10058.32</v>
      </c>
      <c r="E60" s="16">
        <v>9953.23</v>
      </c>
      <c r="F60" s="14" t="s">
        <v>3227</v>
      </c>
      <c r="G60" s="15">
        <v>-3.5000000000000001E-3</v>
      </c>
    </row>
    <row r="61" spans="1:7" x14ac:dyDescent="0.2">
      <c r="A61" s="17">
        <v>43376</v>
      </c>
      <c r="B61" s="16">
        <v>10032.629999999999</v>
      </c>
      <c r="C61" s="16">
        <v>10073.549999999999</v>
      </c>
      <c r="D61" s="16">
        <v>10139.540000000001</v>
      </c>
      <c r="E61" s="16">
        <v>10032.629999999999</v>
      </c>
      <c r="F61" s="14" t="s">
        <v>7210</v>
      </c>
      <c r="G61" s="15">
        <v>-1.11E-2</v>
      </c>
    </row>
    <row r="62" spans="1:7" x14ac:dyDescent="0.2">
      <c r="A62" s="17">
        <v>43375</v>
      </c>
      <c r="B62" s="16">
        <v>10067.75</v>
      </c>
      <c r="C62" s="16">
        <v>10144.31</v>
      </c>
      <c r="D62" s="16">
        <v>10161.89</v>
      </c>
      <c r="E62" s="16">
        <v>10053.89</v>
      </c>
      <c r="F62" s="14" t="s">
        <v>7211</v>
      </c>
      <c r="G62" s="15">
        <v>-3.0999999999999999E-3</v>
      </c>
    </row>
    <row r="63" spans="1:7" x14ac:dyDescent="0.2">
      <c r="A63" s="17">
        <v>43374</v>
      </c>
      <c r="B63" s="16">
        <v>10181.06</v>
      </c>
      <c r="C63" s="16">
        <v>10200.549999999999</v>
      </c>
      <c r="D63" s="16">
        <v>10224.15</v>
      </c>
      <c r="E63" s="16">
        <v>10176.34</v>
      </c>
      <c r="F63" s="14" t="s">
        <v>7212</v>
      </c>
      <c r="G63" s="15">
        <v>-1.01E-2</v>
      </c>
    </row>
    <row r="64" spans="1:7" x14ac:dyDescent="0.2">
      <c r="A64" s="17">
        <v>43371</v>
      </c>
      <c r="B64" s="16">
        <v>10212.43</v>
      </c>
      <c r="C64" s="16">
        <v>10290.469999999999</v>
      </c>
      <c r="D64" s="16">
        <v>10292.76</v>
      </c>
      <c r="E64" s="16">
        <v>10170.049999999999</v>
      </c>
      <c r="F64" s="14" t="s">
        <v>7213</v>
      </c>
      <c r="G64" s="15">
        <v>1.15E-2</v>
      </c>
    </row>
    <row r="65" spans="1:7" x14ac:dyDescent="0.2">
      <c r="A65" s="17">
        <v>43370</v>
      </c>
      <c r="B65" s="16">
        <v>10316.14</v>
      </c>
      <c r="C65" s="16">
        <v>10193.39</v>
      </c>
      <c r="D65" s="16">
        <v>10329.19</v>
      </c>
      <c r="E65" s="16">
        <v>10141.379999999999</v>
      </c>
      <c r="F65" s="14" t="s">
        <v>7214</v>
      </c>
      <c r="G65" s="15">
        <v>-4.7000000000000002E-3</v>
      </c>
    </row>
    <row r="66" spans="1:7" x14ac:dyDescent="0.2">
      <c r="A66" s="17">
        <v>43369</v>
      </c>
      <c r="B66" s="16">
        <v>10198.69</v>
      </c>
      <c r="C66" s="16">
        <v>10255.73</v>
      </c>
      <c r="D66" s="16">
        <v>10255.73</v>
      </c>
      <c r="E66" s="16">
        <v>10171.549999999999</v>
      </c>
      <c r="F66" s="14" t="s">
        <v>7215</v>
      </c>
      <c r="G66" s="15">
        <v>2.5000000000000001E-3</v>
      </c>
    </row>
    <row r="67" spans="1:7" x14ac:dyDescent="0.2">
      <c r="A67" s="17">
        <v>43368</v>
      </c>
      <c r="B67" s="16">
        <v>10246.74</v>
      </c>
      <c r="C67" s="16">
        <v>10223.14</v>
      </c>
      <c r="D67" s="16">
        <v>10263.94</v>
      </c>
      <c r="E67" s="16">
        <v>10215.44</v>
      </c>
      <c r="F67" s="14" t="s">
        <v>7216</v>
      </c>
      <c r="G67" s="15">
        <v>-3.8E-3</v>
      </c>
    </row>
    <row r="68" spans="1:7" x14ac:dyDescent="0.2">
      <c r="A68" s="17">
        <v>43367</v>
      </c>
      <c r="B68" s="16">
        <v>10221.57</v>
      </c>
      <c r="C68" s="16">
        <v>10235.94</v>
      </c>
      <c r="D68" s="16">
        <v>10253.870000000001</v>
      </c>
      <c r="E68" s="16">
        <v>10171.08</v>
      </c>
      <c r="F68" s="14" t="s">
        <v>7217</v>
      </c>
      <c r="G68" s="15">
        <v>9.4000000000000004E-3</v>
      </c>
    </row>
    <row r="69" spans="1:7" x14ac:dyDescent="0.2">
      <c r="A69" s="17">
        <v>43364</v>
      </c>
      <c r="B69" s="16">
        <v>10260.75</v>
      </c>
      <c r="C69" s="16">
        <v>10188.69</v>
      </c>
      <c r="D69" s="16">
        <v>10263.66</v>
      </c>
      <c r="E69" s="16">
        <v>10188.69</v>
      </c>
      <c r="F69" s="14" t="s">
        <v>7218</v>
      </c>
      <c r="G69" s="15">
        <v>2.3999999999999998E-3</v>
      </c>
    </row>
    <row r="70" spans="1:7" x14ac:dyDescent="0.2">
      <c r="A70" s="17">
        <v>43363</v>
      </c>
      <c r="B70" s="16">
        <v>10165.16</v>
      </c>
      <c r="C70" s="16">
        <v>10152.59</v>
      </c>
      <c r="D70" s="16">
        <v>10191.790000000001</v>
      </c>
      <c r="E70" s="16">
        <v>10141.459999999999</v>
      </c>
      <c r="F70" s="14" t="s">
        <v>7219</v>
      </c>
      <c r="G70" s="15">
        <v>1.5E-3</v>
      </c>
    </row>
    <row r="71" spans="1:7" x14ac:dyDescent="0.2">
      <c r="A71" s="17">
        <v>43362</v>
      </c>
      <c r="B71" s="16">
        <v>10141.23</v>
      </c>
      <c r="C71" s="16">
        <v>10136.780000000001</v>
      </c>
      <c r="D71" s="16">
        <v>10157.51</v>
      </c>
      <c r="E71" s="16">
        <v>10112.82</v>
      </c>
      <c r="F71" s="14" t="s">
        <v>7220</v>
      </c>
      <c r="G71" s="15">
        <v>3.3999999999999998E-3</v>
      </c>
    </row>
    <row r="72" spans="1:7" x14ac:dyDescent="0.2">
      <c r="A72" s="17">
        <v>43361</v>
      </c>
      <c r="B72" s="16">
        <v>10125.82</v>
      </c>
      <c r="C72" s="16">
        <v>10103.07</v>
      </c>
      <c r="D72" s="16">
        <v>10134.450000000001</v>
      </c>
      <c r="E72" s="16">
        <v>10076.290000000001</v>
      </c>
      <c r="F72" s="14" t="s">
        <v>7221</v>
      </c>
      <c r="G72" s="15">
        <v>-2.9999999999999997E-4</v>
      </c>
    </row>
    <row r="73" spans="1:7" x14ac:dyDescent="0.2">
      <c r="A73" s="17">
        <v>43360</v>
      </c>
      <c r="B73" s="16">
        <v>10091.74</v>
      </c>
      <c r="C73" s="16">
        <v>10080.299999999999</v>
      </c>
      <c r="D73" s="16">
        <v>10112.07</v>
      </c>
      <c r="E73" s="16">
        <v>10051.709999999999</v>
      </c>
      <c r="F73" s="14" t="s">
        <v>7222</v>
      </c>
      <c r="G73" s="15">
        <v>8.2000000000000007E-3</v>
      </c>
    </row>
    <row r="74" spans="1:7" x14ac:dyDescent="0.2">
      <c r="A74" s="17">
        <v>43357</v>
      </c>
      <c r="B74" s="16">
        <v>10094.74</v>
      </c>
      <c r="C74" s="16">
        <v>10035.92</v>
      </c>
      <c r="D74" s="16">
        <v>10103.58</v>
      </c>
      <c r="E74" s="16">
        <v>10029.35</v>
      </c>
      <c r="F74" s="14" t="s">
        <v>7223</v>
      </c>
      <c r="G74" s="15">
        <v>-5.9999999999999995E-4</v>
      </c>
    </row>
    <row r="75" spans="1:7" x14ac:dyDescent="0.2">
      <c r="A75" s="17">
        <v>43356</v>
      </c>
      <c r="B75" s="16">
        <v>10012.39</v>
      </c>
      <c r="C75" s="16">
        <v>10014.200000000001</v>
      </c>
      <c r="D75" s="16">
        <v>10089.129999999999</v>
      </c>
      <c r="E75" s="16">
        <v>10012.39</v>
      </c>
      <c r="F75" s="14" t="s">
        <v>7224</v>
      </c>
      <c r="G75" s="15">
        <v>5.9999999999999995E-4</v>
      </c>
    </row>
    <row r="76" spans="1:7" x14ac:dyDescent="0.2">
      <c r="A76" s="17">
        <v>43355</v>
      </c>
      <c r="B76" s="16">
        <v>10018.35</v>
      </c>
      <c r="C76" s="16">
        <v>10014.75</v>
      </c>
      <c r="D76" s="16">
        <v>10063.84</v>
      </c>
      <c r="E76" s="16">
        <v>9977.9</v>
      </c>
      <c r="F76" s="14" t="s">
        <v>7225</v>
      </c>
      <c r="G76" s="15">
        <v>1E-4</v>
      </c>
    </row>
    <row r="77" spans="1:7" x14ac:dyDescent="0.2">
      <c r="A77" s="17">
        <v>43354</v>
      </c>
      <c r="B77" s="16">
        <v>10012.49</v>
      </c>
      <c r="C77" s="16">
        <v>10030.35</v>
      </c>
      <c r="D77" s="16">
        <v>10041.89</v>
      </c>
      <c r="E77" s="16">
        <v>9946.26</v>
      </c>
      <c r="F77" s="14" t="s">
        <v>7226</v>
      </c>
      <c r="G77" s="15">
        <v>3.0000000000000001E-3</v>
      </c>
    </row>
    <row r="78" spans="1:7" x14ac:dyDescent="0.2">
      <c r="A78" s="17">
        <v>43353</v>
      </c>
      <c r="B78" s="16">
        <v>10011.58</v>
      </c>
      <c r="C78" s="16">
        <v>9983.52</v>
      </c>
      <c r="D78" s="16">
        <v>10057.19</v>
      </c>
      <c r="E78" s="16">
        <v>9977.68</v>
      </c>
      <c r="F78" s="14" t="s">
        <v>7227</v>
      </c>
      <c r="G78" s="15">
        <v>3.5999999999999999E-3</v>
      </c>
    </row>
    <row r="79" spans="1:7" x14ac:dyDescent="0.2">
      <c r="A79" s="17">
        <v>43350</v>
      </c>
      <c r="B79" s="16">
        <v>9981.33</v>
      </c>
      <c r="C79" s="16">
        <v>9966.9599999999991</v>
      </c>
      <c r="D79" s="16">
        <v>9983.16</v>
      </c>
      <c r="E79" s="16">
        <v>9909.74</v>
      </c>
      <c r="F79" s="14" t="s">
        <v>7228</v>
      </c>
      <c r="G79" s="15">
        <v>-7.6E-3</v>
      </c>
    </row>
    <row r="80" spans="1:7" x14ac:dyDescent="0.2">
      <c r="A80" s="17">
        <v>43349</v>
      </c>
      <c r="B80" s="16">
        <v>9945.68</v>
      </c>
      <c r="C80" s="16">
        <v>10025.469999999999</v>
      </c>
      <c r="D80" s="16">
        <v>10045.01</v>
      </c>
      <c r="E80" s="16">
        <v>9945.68</v>
      </c>
      <c r="F80" s="14" t="s">
        <v>7229</v>
      </c>
      <c r="G80" s="15">
        <v>-1.2800000000000001E-2</v>
      </c>
    </row>
    <row r="81" spans="1:7" x14ac:dyDescent="0.2">
      <c r="A81" s="17">
        <v>43348</v>
      </c>
      <c r="B81" s="16">
        <v>10021.76</v>
      </c>
      <c r="C81" s="16">
        <v>10134.540000000001</v>
      </c>
      <c r="D81" s="16">
        <v>10142.379999999999</v>
      </c>
      <c r="E81" s="16">
        <v>10021.76</v>
      </c>
      <c r="F81" s="14" t="s">
        <v>7230</v>
      </c>
      <c r="G81" s="15">
        <v>-1.26E-2</v>
      </c>
    </row>
    <row r="82" spans="1:7" x14ac:dyDescent="0.2">
      <c r="A82" s="17">
        <v>43347</v>
      </c>
      <c r="B82" s="16">
        <v>10151.59</v>
      </c>
      <c r="C82" s="16">
        <v>10290.14</v>
      </c>
      <c r="D82" s="16">
        <v>10305.57</v>
      </c>
      <c r="E82" s="16">
        <v>10123.549999999999</v>
      </c>
      <c r="F82" s="14" t="s">
        <v>7231</v>
      </c>
      <c r="G82" s="15">
        <v>-1.9E-3</v>
      </c>
    </row>
    <row r="83" spans="1:7" x14ac:dyDescent="0.2">
      <c r="A83" s="17">
        <v>43346</v>
      </c>
      <c r="B83" s="16">
        <v>10281.540000000001</v>
      </c>
      <c r="C83" s="16">
        <v>10278.469999999999</v>
      </c>
      <c r="D83" s="16">
        <v>10309.030000000001</v>
      </c>
      <c r="E83" s="16">
        <v>10275.74</v>
      </c>
      <c r="F83" s="14" t="s">
        <v>7232</v>
      </c>
      <c r="G83" s="15">
        <v>-6.1000000000000004E-3</v>
      </c>
    </row>
    <row r="84" spans="1:7" x14ac:dyDescent="0.2">
      <c r="A84" s="17">
        <v>43343</v>
      </c>
      <c r="B84" s="16">
        <v>10301.18</v>
      </c>
      <c r="C84" s="16">
        <v>10353.15</v>
      </c>
      <c r="D84" s="16">
        <v>10359.709999999999</v>
      </c>
      <c r="E84" s="16">
        <v>10299.36</v>
      </c>
      <c r="F84" s="14" t="s">
        <v>7233</v>
      </c>
      <c r="G84" s="15">
        <v>-1.6999999999999999E-3</v>
      </c>
    </row>
    <row r="85" spans="1:7" x14ac:dyDescent="0.2">
      <c r="A85" s="17">
        <v>43342</v>
      </c>
      <c r="B85" s="16">
        <v>10364.39</v>
      </c>
      <c r="C85" s="16">
        <v>10356.68</v>
      </c>
      <c r="D85" s="16">
        <v>10373.48</v>
      </c>
      <c r="E85" s="16">
        <v>10318.950000000001</v>
      </c>
      <c r="F85" s="14" t="s">
        <v>7234</v>
      </c>
      <c r="G85" s="15">
        <v>-6.9999999999999999E-4</v>
      </c>
    </row>
    <row r="86" spans="1:7" x14ac:dyDescent="0.2">
      <c r="A86" s="17">
        <v>43341</v>
      </c>
      <c r="B86" s="16">
        <v>10381.58</v>
      </c>
      <c r="C86" s="16">
        <v>10392.959999999999</v>
      </c>
      <c r="D86" s="16">
        <v>10421.24</v>
      </c>
      <c r="E86" s="16">
        <v>10360.42</v>
      </c>
      <c r="F86" s="14" t="s">
        <v>7235</v>
      </c>
      <c r="G86" s="15">
        <v>1.0699999999999999E-2</v>
      </c>
    </row>
    <row r="87" spans="1:7" x14ac:dyDescent="0.2">
      <c r="A87" s="17">
        <v>43340</v>
      </c>
      <c r="B87" s="16">
        <v>10388.65</v>
      </c>
      <c r="C87" s="16">
        <v>10304.52</v>
      </c>
      <c r="D87" s="16">
        <v>10398.44</v>
      </c>
      <c r="E87" s="16">
        <v>10304.52</v>
      </c>
      <c r="F87" s="14" t="s">
        <v>2762</v>
      </c>
      <c r="G87" s="15">
        <v>9.7000000000000003E-3</v>
      </c>
    </row>
    <row r="88" spans="1:7" x14ac:dyDescent="0.2">
      <c r="A88" s="17">
        <v>43339</v>
      </c>
      <c r="B88" s="16">
        <v>10278.85</v>
      </c>
      <c r="C88" s="16">
        <v>10217.66</v>
      </c>
      <c r="D88" s="16">
        <v>10278.85</v>
      </c>
      <c r="E88" s="16">
        <v>10213.879999999999</v>
      </c>
      <c r="F88" s="14" t="s">
        <v>7236</v>
      </c>
      <c r="G88" s="15">
        <v>-2.9999999999999997E-4</v>
      </c>
    </row>
    <row r="89" spans="1:7" x14ac:dyDescent="0.2">
      <c r="A89" s="17">
        <v>43336</v>
      </c>
      <c r="B89" s="16">
        <v>10180.31</v>
      </c>
      <c r="C89" s="16">
        <v>10190.43</v>
      </c>
      <c r="D89" s="16">
        <v>10240.16</v>
      </c>
      <c r="E89" s="16">
        <v>10163.450000000001</v>
      </c>
      <c r="F89" s="14" t="s">
        <v>7237</v>
      </c>
      <c r="G89" s="15">
        <v>1.6999999999999999E-3</v>
      </c>
    </row>
    <row r="90" spans="1:7" x14ac:dyDescent="0.2">
      <c r="A90" s="17">
        <v>43335</v>
      </c>
      <c r="B90" s="16">
        <v>10183.370000000001</v>
      </c>
      <c r="C90" s="16">
        <v>10167.39</v>
      </c>
      <c r="D90" s="16">
        <v>10209.379999999999</v>
      </c>
      <c r="E90" s="16">
        <v>10161.85</v>
      </c>
      <c r="F90" s="14" t="s">
        <v>2380</v>
      </c>
      <c r="G90" s="15">
        <v>5.4000000000000003E-3</v>
      </c>
    </row>
    <row r="91" spans="1:7" x14ac:dyDescent="0.2">
      <c r="A91" s="17">
        <v>43334</v>
      </c>
      <c r="B91" s="16">
        <v>10166.31</v>
      </c>
      <c r="C91" s="16">
        <v>10112.799999999999</v>
      </c>
      <c r="D91" s="16">
        <v>10166.52</v>
      </c>
      <c r="E91" s="16">
        <v>10111.99</v>
      </c>
      <c r="F91" s="14" t="s">
        <v>7238</v>
      </c>
      <c r="G91" s="15">
        <v>5.4000000000000003E-3</v>
      </c>
    </row>
    <row r="92" spans="1:7" x14ac:dyDescent="0.2">
      <c r="A92" s="17">
        <v>43333</v>
      </c>
      <c r="B92" s="16">
        <v>10111.24</v>
      </c>
      <c r="C92" s="16">
        <v>10057.11</v>
      </c>
      <c r="D92" s="16">
        <v>10134.89</v>
      </c>
      <c r="E92" s="16">
        <v>10044.24</v>
      </c>
      <c r="F92" s="14" t="s">
        <v>7239</v>
      </c>
      <c r="G92" s="15">
        <v>8.8999999999999999E-3</v>
      </c>
    </row>
    <row r="93" spans="1:7" x14ac:dyDescent="0.2">
      <c r="A93" s="17">
        <v>43332</v>
      </c>
      <c r="B93" s="16">
        <v>10057.06</v>
      </c>
      <c r="C93" s="16">
        <v>9991.5</v>
      </c>
      <c r="D93" s="16">
        <v>10079.11</v>
      </c>
      <c r="E93" s="16">
        <v>9991.5</v>
      </c>
      <c r="F93" s="14" t="s">
        <v>7240</v>
      </c>
      <c r="G93" s="15">
        <v>2E-3</v>
      </c>
    </row>
    <row r="94" spans="1:7" x14ac:dyDescent="0.2">
      <c r="A94" s="17">
        <v>43329</v>
      </c>
      <c r="B94" s="16">
        <v>9968.83</v>
      </c>
      <c r="C94" s="16">
        <v>9957.98</v>
      </c>
      <c r="D94" s="16">
        <v>10005.530000000001</v>
      </c>
      <c r="E94" s="16">
        <v>9929.7199999999993</v>
      </c>
      <c r="F94" s="14" t="s">
        <v>2640</v>
      </c>
      <c r="G94" s="15">
        <v>1.0800000000000001E-2</v>
      </c>
    </row>
    <row r="95" spans="1:7" x14ac:dyDescent="0.2">
      <c r="A95" s="17">
        <v>43328</v>
      </c>
      <c r="B95" s="16">
        <v>9948.81</v>
      </c>
      <c r="C95" s="16">
        <v>9890.68</v>
      </c>
      <c r="D95" s="16">
        <v>9973.61</v>
      </c>
      <c r="E95" s="16">
        <v>9890.68</v>
      </c>
      <c r="F95" s="14" t="s">
        <v>7241</v>
      </c>
      <c r="G95" s="15">
        <v>-1.6299999999999999E-2</v>
      </c>
    </row>
    <row r="96" spans="1:7" x14ac:dyDescent="0.2">
      <c r="A96" s="17">
        <v>43327</v>
      </c>
      <c r="B96" s="16">
        <v>9842.15</v>
      </c>
      <c r="C96" s="16">
        <v>10004.120000000001</v>
      </c>
      <c r="D96" s="16">
        <v>10024.969999999999</v>
      </c>
      <c r="E96" s="16">
        <v>9830.34</v>
      </c>
      <c r="F96" s="14" t="s">
        <v>7242</v>
      </c>
      <c r="G96" s="15">
        <v>-1.9E-3</v>
      </c>
    </row>
    <row r="97" spans="1:7" x14ac:dyDescent="0.2">
      <c r="A97" s="17">
        <v>43326</v>
      </c>
      <c r="B97" s="16">
        <v>10005.66</v>
      </c>
      <c r="C97" s="16">
        <v>10038.06</v>
      </c>
      <c r="D97" s="16">
        <v>10038.41</v>
      </c>
      <c r="E97" s="16">
        <v>9989.0400000000009</v>
      </c>
      <c r="F97" s="14" t="s">
        <v>7243</v>
      </c>
      <c r="G97" s="15">
        <v>-3.8999999999999998E-3</v>
      </c>
    </row>
    <row r="98" spans="1:7" x14ac:dyDescent="0.2">
      <c r="A98" s="17">
        <v>43325</v>
      </c>
      <c r="B98" s="16">
        <v>10024.540000000001</v>
      </c>
      <c r="C98" s="16">
        <v>10039.41</v>
      </c>
      <c r="D98" s="16">
        <v>10044.98</v>
      </c>
      <c r="E98" s="16">
        <v>9984.4</v>
      </c>
      <c r="F98" s="14" t="s">
        <v>7244</v>
      </c>
      <c r="G98" s="15">
        <v>-1.12E-2</v>
      </c>
    </row>
    <row r="99" spans="1:7" x14ac:dyDescent="0.2">
      <c r="A99" s="17">
        <v>43322</v>
      </c>
      <c r="B99" s="16">
        <v>10063.59</v>
      </c>
      <c r="C99" s="16">
        <v>10139.9</v>
      </c>
      <c r="D99" s="16">
        <v>10139.9</v>
      </c>
      <c r="E99" s="16">
        <v>10048.11</v>
      </c>
      <c r="F99" s="14" t="s">
        <v>7210</v>
      </c>
      <c r="G99" s="15">
        <v>-2.9999999999999997E-4</v>
      </c>
    </row>
    <row r="100" spans="1:7" x14ac:dyDescent="0.2">
      <c r="A100" s="17">
        <v>43321</v>
      </c>
      <c r="B100" s="16">
        <v>10177.459999999999</v>
      </c>
      <c r="C100" s="16">
        <v>10182.73</v>
      </c>
      <c r="D100" s="16">
        <v>10188.99</v>
      </c>
      <c r="E100" s="16">
        <v>10137.280000000001</v>
      </c>
      <c r="F100" s="14" t="s">
        <v>7245</v>
      </c>
      <c r="G100" s="15">
        <v>-6.9999999999999999E-4</v>
      </c>
    </row>
    <row r="101" spans="1:7" x14ac:dyDescent="0.2">
      <c r="A101" s="17">
        <v>43320</v>
      </c>
      <c r="B101" s="16">
        <v>10180.709999999999</v>
      </c>
      <c r="C101" s="16">
        <v>10197.89</v>
      </c>
      <c r="D101" s="16">
        <v>10216.68</v>
      </c>
      <c r="E101" s="16">
        <v>10141.66</v>
      </c>
      <c r="F101" s="14" t="s">
        <v>7246</v>
      </c>
      <c r="G101" s="15">
        <v>7.0000000000000001E-3</v>
      </c>
    </row>
    <row r="102" spans="1:7" x14ac:dyDescent="0.2">
      <c r="A102" s="17">
        <v>43319</v>
      </c>
      <c r="B102" s="16">
        <v>10187.44</v>
      </c>
      <c r="C102" s="16">
        <v>10119.33</v>
      </c>
      <c r="D102" s="16">
        <v>10197.58</v>
      </c>
      <c r="E102" s="16">
        <v>10119.33</v>
      </c>
      <c r="F102" s="14" t="s">
        <v>7247</v>
      </c>
      <c r="G102" s="15">
        <v>8.0000000000000004E-4</v>
      </c>
    </row>
    <row r="103" spans="1:7" x14ac:dyDescent="0.2">
      <c r="A103" s="17">
        <v>43318</v>
      </c>
      <c r="B103" s="16">
        <v>10116.16</v>
      </c>
      <c r="C103" s="16">
        <v>10126.66</v>
      </c>
      <c r="D103" s="16">
        <v>10142.57</v>
      </c>
      <c r="E103" s="16">
        <v>10103.120000000001</v>
      </c>
      <c r="F103" s="14" t="s">
        <v>7248</v>
      </c>
      <c r="G103" s="15">
        <v>4.3E-3</v>
      </c>
    </row>
    <row r="104" spans="1:7" x14ac:dyDescent="0.2">
      <c r="A104" s="17">
        <v>43315</v>
      </c>
      <c r="B104" s="16">
        <v>10108.06</v>
      </c>
      <c r="C104" s="16">
        <v>10086.5</v>
      </c>
      <c r="D104" s="16">
        <v>10132.66</v>
      </c>
      <c r="E104" s="16">
        <v>10035.39</v>
      </c>
      <c r="F104" s="14" t="s">
        <v>7249</v>
      </c>
      <c r="G104" s="15">
        <v>-8.6999999999999994E-3</v>
      </c>
    </row>
    <row r="105" spans="1:7" x14ac:dyDescent="0.2">
      <c r="A105" s="17">
        <v>43314</v>
      </c>
      <c r="B105" s="16">
        <v>10065.1</v>
      </c>
      <c r="C105" s="16">
        <v>10122.27</v>
      </c>
      <c r="D105" s="16">
        <v>10145.07</v>
      </c>
      <c r="E105" s="16">
        <v>10053.57</v>
      </c>
      <c r="F105" s="14" t="s">
        <v>7250</v>
      </c>
      <c r="G105" s="15">
        <v>6.0000000000000001E-3</v>
      </c>
    </row>
    <row r="106" spans="1:7" x14ac:dyDescent="0.2">
      <c r="A106" s="17">
        <v>43313</v>
      </c>
      <c r="B106" s="16">
        <v>10153.34</v>
      </c>
      <c r="C106" s="16">
        <v>10092.49</v>
      </c>
      <c r="D106" s="16">
        <v>10155.36</v>
      </c>
      <c r="E106" s="16">
        <v>10089.75</v>
      </c>
      <c r="F106" s="14" t="s">
        <v>2745</v>
      </c>
      <c r="G106" s="15">
        <v>-5.1999999999999998E-3</v>
      </c>
    </row>
    <row r="107" spans="1:7" x14ac:dyDescent="0.2">
      <c r="A107" s="17">
        <v>43312</v>
      </c>
      <c r="B107" s="16">
        <v>10092.66</v>
      </c>
      <c r="C107" s="16">
        <v>10140.23</v>
      </c>
      <c r="D107" s="16">
        <v>10142.64</v>
      </c>
      <c r="E107" s="16">
        <v>10068.34</v>
      </c>
      <c r="F107" s="14" t="s">
        <v>3864</v>
      </c>
      <c r="G107" s="15">
        <v>-8.9999999999999998E-4</v>
      </c>
    </row>
    <row r="108" spans="1:7" x14ac:dyDescent="0.2">
      <c r="A108" s="17">
        <v>43311</v>
      </c>
      <c r="B108" s="16">
        <v>10145.299999999999</v>
      </c>
      <c r="C108" s="16">
        <v>10125.870000000001</v>
      </c>
      <c r="D108" s="16">
        <v>10167.35</v>
      </c>
      <c r="E108" s="16">
        <v>10095.469999999999</v>
      </c>
      <c r="F108" s="14" t="s">
        <v>7251</v>
      </c>
      <c r="G108" s="15">
        <v>2.0999999999999999E-3</v>
      </c>
    </row>
    <row r="109" spans="1:7" x14ac:dyDescent="0.2">
      <c r="A109" s="17">
        <v>43308</v>
      </c>
      <c r="B109" s="16">
        <v>10154</v>
      </c>
      <c r="C109" s="16">
        <v>10145.540000000001</v>
      </c>
      <c r="D109" s="16">
        <v>10207.209999999999</v>
      </c>
      <c r="E109" s="16">
        <v>10136.02</v>
      </c>
      <c r="F109" s="14" t="s">
        <v>7252</v>
      </c>
      <c r="G109" s="15">
        <v>4.0000000000000002E-4</v>
      </c>
    </row>
    <row r="110" spans="1:7" x14ac:dyDescent="0.2">
      <c r="A110" s="17">
        <v>43307</v>
      </c>
      <c r="B110" s="16">
        <v>10132.98</v>
      </c>
      <c r="C110" s="16">
        <v>10065.64</v>
      </c>
      <c r="D110" s="16">
        <v>10143.85</v>
      </c>
      <c r="E110" s="16">
        <v>10015.120000000001</v>
      </c>
      <c r="F110" s="14" t="s">
        <v>7253</v>
      </c>
      <c r="G110" s="15">
        <v>-1E-3</v>
      </c>
    </row>
    <row r="111" spans="1:7" x14ac:dyDescent="0.2">
      <c r="A111" s="17">
        <v>43306</v>
      </c>
      <c r="B111" s="16">
        <v>10128.77</v>
      </c>
      <c r="C111" s="16">
        <v>10120.76</v>
      </c>
      <c r="D111" s="16">
        <v>10166.5</v>
      </c>
      <c r="E111" s="16">
        <v>10096.719999999999</v>
      </c>
      <c r="F111" s="14" t="s">
        <v>2440</v>
      </c>
      <c r="G111" s="15">
        <v>9.7000000000000003E-3</v>
      </c>
    </row>
    <row r="112" spans="1:7" x14ac:dyDescent="0.2">
      <c r="A112" s="17">
        <v>43305</v>
      </c>
      <c r="B112" s="16">
        <v>10139.19</v>
      </c>
      <c r="C112" s="16">
        <v>10122.620000000001</v>
      </c>
      <c r="D112" s="16">
        <v>10161.540000000001</v>
      </c>
      <c r="E112" s="16">
        <v>10085.86</v>
      </c>
      <c r="F112" s="14" t="s">
        <v>7254</v>
      </c>
      <c r="G112" s="15">
        <v>-1.4E-3</v>
      </c>
    </row>
    <row r="113" spans="1:7" x14ac:dyDescent="0.2">
      <c r="A113" s="17">
        <v>43304</v>
      </c>
      <c r="B113" s="16">
        <v>10042.27</v>
      </c>
      <c r="C113" s="16">
        <v>10062.77</v>
      </c>
      <c r="D113" s="16">
        <v>10081.91</v>
      </c>
      <c r="E113" s="16">
        <v>10020.34</v>
      </c>
      <c r="F113" s="14" t="s">
        <v>7255</v>
      </c>
      <c r="G113" s="15">
        <v>-1.35E-2</v>
      </c>
    </row>
    <row r="114" spans="1:7" x14ac:dyDescent="0.2">
      <c r="A114" s="17">
        <v>43301</v>
      </c>
      <c r="B114" s="16">
        <v>10056.23</v>
      </c>
      <c r="C114" s="16">
        <v>10118.56</v>
      </c>
      <c r="D114" s="16">
        <v>10126.17</v>
      </c>
      <c r="E114" s="16">
        <v>10017.06</v>
      </c>
      <c r="F114" s="14" t="s">
        <v>7256</v>
      </c>
      <c r="G114" s="15">
        <v>-5.8999999999999999E-3</v>
      </c>
    </row>
    <row r="115" spans="1:7" x14ac:dyDescent="0.2">
      <c r="A115" s="17">
        <v>43300</v>
      </c>
      <c r="B115" s="16">
        <v>10193.89</v>
      </c>
      <c r="C115" s="16">
        <v>10200.5</v>
      </c>
      <c r="D115" s="16">
        <v>10268.25</v>
      </c>
      <c r="E115" s="16">
        <v>10182.9</v>
      </c>
      <c r="F115" s="14" t="s">
        <v>7257</v>
      </c>
      <c r="G115" s="15">
        <v>5.7999999999999996E-3</v>
      </c>
    </row>
    <row r="116" spans="1:7" x14ac:dyDescent="0.2">
      <c r="A116" s="17">
        <v>43299</v>
      </c>
      <c r="B116" s="16">
        <v>10254.17</v>
      </c>
      <c r="C116" s="16">
        <v>10211</v>
      </c>
      <c r="D116" s="16">
        <v>10289.950000000001</v>
      </c>
      <c r="E116" s="16">
        <v>10205.209999999999</v>
      </c>
      <c r="F116" s="14" t="s">
        <v>7258</v>
      </c>
      <c r="G116" s="15">
        <v>1.3899999999999999E-2</v>
      </c>
    </row>
    <row r="117" spans="1:7" x14ac:dyDescent="0.2">
      <c r="A117" s="17">
        <v>43298</v>
      </c>
      <c r="B117" s="16">
        <v>10194.549999999999</v>
      </c>
      <c r="C117" s="16">
        <v>10072.719999999999</v>
      </c>
      <c r="D117" s="16">
        <v>10194.549999999999</v>
      </c>
      <c r="E117" s="16">
        <v>10057.209999999999</v>
      </c>
      <c r="F117" s="14" t="s">
        <v>7259</v>
      </c>
      <c r="G117" s="15">
        <v>2E-3</v>
      </c>
    </row>
    <row r="118" spans="1:7" x14ac:dyDescent="0.2">
      <c r="A118" s="17">
        <v>43297</v>
      </c>
      <c r="B118" s="16">
        <v>10054.92</v>
      </c>
      <c r="C118" s="16">
        <v>10037.33</v>
      </c>
      <c r="D118" s="16">
        <v>10078.81</v>
      </c>
      <c r="E118" s="16">
        <v>10027.620000000001</v>
      </c>
      <c r="F118" s="14" t="s">
        <v>7260</v>
      </c>
      <c r="G118" s="15">
        <v>-6.7000000000000002E-3</v>
      </c>
    </row>
    <row r="119" spans="1:7" x14ac:dyDescent="0.2">
      <c r="A119" s="17">
        <v>43294</v>
      </c>
      <c r="B119" s="16">
        <v>10034.540000000001</v>
      </c>
      <c r="C119" s="16">
        <v>10116.34</v>
      </c>
      <c r="D119" s="16">
        <v>10126.879999999999</v>
      </c>
      <c r="E119" s="16">
        <v>10025.35</v>
      </c>
      <c r="F119" s="14" t="s">
        <v>7261</v>
      </c>
      <c r="G119" s="15">
        <v>2.7000000000000001E-3</v>
      </c>
    </row>
    <row r="120" spans="1:7" x14ac:dyDescent="0.2">
      <c r="A120" s="17">
        <v>43293</v>
      </c>
      <c r="B120" s="16">
        <v>10101.82</v>
      </c>
      <c r="C120" s="16">
        <v>10083.06</v>
      </c>
      <c r="D120" s="16">
        <v>10102.82</v>
      </c>
      <c r="E120" s="16">
        <v>10008.69</v>
      </c>
      <c r="F120" s="14" t="s">
        <v>7262</v>
      </c>
      <c r="G120" s="15">
        <v>-1.21E-2</v>
      </c>
    </row>
    <row r="121" spans="1:7" x14ac:dyDescent="0.2">
      <c r="A121" s="17">
        <v>43292</v>
      </c>
      <c r="B121" s="16">
        <v>10074.61</v>
      </c>
      <c r="C121" s="16">
        <v>10135.48</v>
      </c>
      <c r="D121" s="16">
        <v>10135.48</v>
      </c>
      <c r="E121" s="16">
        <v>10044.98</v>
      </c>
      <c r="F121" s="14" t="s">
        <v>7263</v>
      </c>
      <c r="G121" s="15">
        <v>1.0800000000000001E-2</v>
      </c>
    </row>
    <row r="122" spans="1:7" x14ac:dyDescent="0.2">
      <c r="A122" s="17">
        <v>43291</v>
      </c>
      <c r="B122" s="16">
        <v>10197.77</v>
      </c>
      <c r="C122" s="16">
        <v>10113.08</v>
      </c>
      <c r="D122" s="16">
        <v>10204.42</v>
      </c>
      <c r="E122" s="16">
        <v>10104.870000000001</v>
      </c>
      <c r="F122" s="14" t="s">
        <v>2901</v>
      </c>
      <c r="G122" s="15">
        <v>1.0200000000000001E-2</v>
      </c>
    </row>
    <row r="123" spans="1:7" x14ac:dyDescent="0.2">
      <c r="A123" s="17">
        <v>43290</v>
      </c>
      <c r="B123" s="16">
        <v>10088.92</v>
      </c>
      <c r="C123" s="16">
        <v>10011.14</v>
      </c>
      <c r="D123" s="16">
        <v>10094.86</v>
      </c>
      <c r="E123" s="16">
        <v>10011.14</v>
      </c>
      <c r="F123" s="14" t="s">
        <v>7264</v>
      </c>
      <c r="G123" s="15">
        <v>5.4999999999999997E-3</v>
      </c>
    </row>
    <row r="124" spans="1:7" x14ac:dyDescent="0.2">
      <c r="A124" s="17">
        <v>43287</v>
      </c>
      <c r="B124" s="16">
        <v>9987.17</v>
      </c>
      <c r="C124" s="16">
        <v>9942.61</v>
      </c>
      <c r="D124" s="16">
        <v>9999.15</v>
      </c>
      <c r="E124" s="16">
        <v>9935.8799999999992</v>
      </c>
      <c r="F124" s="14" t="s">
        <v>7265</v>
      </c>
      <c r="G124" s="15">
        <v>5.1999999999999998E-3</v>
      </c>
    </row>
    <row r="125" spans="1:7" x14ac:dyDescent="0.2">
      <c r="A125" s="17">
        <v>43286</v>
      </c>
      <c r="B125" s="16">
        <v>9932.7999999999993</v>
      </c>
      <c r="C125" s="16">
        <v>9891.74</v>
      </c>
      <c r="D125" s="16">
        <v>9962.4</v>
      </c>
      <c r="E125" s="16">
        <v>9881.73</v>
      </c>
      <c r="F125" s="14" t="s">
        <v>7266</v>
      </c>
      <c r="G125" s="15">
        <v>-4.4999999999999997E-3</v>
      </c>
    </row>
    <row r="126" spans="1:7" x14ac:dyDescent="0.2">
      <c r="A126" s="17">
        <v>43285</v>
      </c>
      <c r="B126" s="16">
        <v>9881.35</v>
      </c>
      <c r="C126" s="16">
        <v>9921.5300000000007</v>
      </c>
      <c r="D126" s="16">
        <v>9927.76</v>
      </c>
      <c r="E126" s="16">
        <v>9870.5400000000009</v>
      </c>
      <c r="F126" s="14" t="s">
        <v>7267</v>
      </c>
      <c r="G126" s="15">
        <v>4.1999999999999997E-3</v>
      </c>
    </row>
    <row r="127" spans="1:7" x14ac:dyDescent="0.2">
      <c r="A127" s="17">
        <v>43284</v>
      </c>
      <c r="B127" s="16">
        <v>9926.32</v>
      </c>
      <c r="C127" s="16">
        <v>9918.7099999999991</v>
      </c>
      <c r="D127" s="16">
        <v>9959.11</v>
      </c>
      <c r="E127" s="16">
        <v>9912.57</v>
      </c>
      <c r="F127" s="14" t="s">
        <v>7268</v>
      </c>
      <c r="G127" s="15">
        <v>-1.11E-2</v>
      </c>
    </row>
    <row r="128" spans="1:7" x14ac:dyDescent="0.2">
      <c r="A128" s="17">
        <v>43283</v>
      </c>
      <c r="B128" s="16">
        <v>9884.98</v>
      </c>
      <c r="C128" s="16">
        <v>9936.18</v>
      </c>
      <c r="D128" s="16">
        <v>9941.02</v>
      </c>
      <c r="E128" s="16">
        <v>9859.7800000000007</v>
      </c>
      <c r="F128" s="14" t="s">
        <v>7269</v>
      </c>
      <c r="G128" s="15">
        <v>8.9999999999999993E-3</v>
      </c>
    </row>
    <row r="129" spans="1:7" x14ac:dyDescent="0.2">
      <c r="A129" s="17">
        <v>43280</v>
      </c>
      <c r="B129" s="16">
        <v>9996.0400000000009</v>
      </c>
      <c r="C129" s="16">
        <v>9966.31</v>
      </c>
      <c r="D129" s="16">
        <v>10023.370000000001</v>
      </c>
      <c r="E129" s="16">
        <v>9937.33</v>
      </c>
      <c r="F129" s="14" t="s">
        <v>7270</v>
      </c>
      <c r="G129" s="15">
        <v>-3.7000000000000002E-3</v>
      </c>
    </row>
    <row r="130" spans="1:7" x14ac:dyDescent="0.2">
      <c r="A130" s="17">
        <v>43279</v>
      </c>
      <c r="B130" s="16">
        <v>9907.26</v>
      </c>
      <c r="C130" s="16">
        <v>9905.0300000000007</v>
      </c>
      <c r="D130" s="16">
        <v>9976.9599999999991</v>
      </c>
      <c r="E130" s="16">
        <v>9860.92</v>
      </c>
      <c r="F130" s="14" t="s">
        <v>7271</v>
      </c>
      <c r="G130" s="15">
        <v>3.0999999999999999E-3</v>
      </c>
    </row>
    <row r="131" spans="1:7" x14ac:dyDescent="0.2">
      <c r="A131" s="17">
        <v>43278</v>
      </c>
      <c r="B131" s="16">
        <v>9944.3799999999992</v>
      </c>
      <c r="C131" s="16">
        <v>9907.75</v>
      </c>
      <c r="D131" s="16">
        <v>9995.4599999999991</v>
      </c>
      <c r="E131" s="16">
        <v>9820.3700000000008</v>
      </c>
      <c r="F131" s="14" t="s">
        <v>7272</v>
      </c>
      <c r="G131" s="15">
        <v>2.0999999999999999E-3</v>
      </c>
    </row>
    <row r="132" spans="1:7" x14ac:dyDescent="0.2">
      <c r="A132" s="17">
        <v>43277</v>
      </c>
      <c r="B132" s="16">
        <v>9913.73</v>
      </c>
      <c r="C132" s="16">
        <v>9922.5300000000007</v>
      </c>
      <c r="D132" s="16">
        <v>9962.3700000000008</v>
      </c>
      <c r="E132" s="16">
        <v>9887.61</v>
      </c>
      <c r="F132" s="14" t="s">
        <v>7273</v>
      </c>
      <c r="G132" s="15">
        <v>-8.8999999999999999E-3</v>
      </c>
    </row>
    <row r="133" spans="1:7" x14ac:dyDescent="0.2">
      <c r="A133" s="17">
        <v>43276</v>
      </c>
      <c r="B133" s="16">
        <v>9893.19</v>
      </c>
      <c r="C133" s="16">
        <v>9986.23</v>
      </c>
      <c r="D133" s="16">
        <v>10013.02</v>
      </c>
      <c r="E133" s="16">
        <v>9893.19</v>
      </c>
      <c r="F133" s="14" t="s">
        <v>7274</v>
      </c>
      <c r="G133" s="15">
        <v>-9.9000000000000008E-3</v>
      </c>
    </row>
    <row r="134" spans="1:7" x14ac:dyDescent="0.2">
      <c r="A134" s="17">
        <v>43272</v>
      </c>
      <c r="B134" s="16">
        <v>9982.4500000000007</v>
      </c>
      <c r="C134" s="16">
        <v>10099.049999999999</v>
      </c>
      <c r="D134" s="16">
        <v>10108.959999999999</v>
      </c>
      <c r="E134" s="16">
        <v>9976.57</v>
      </c>
      <c r="F134" s="14" t="s">
        <v>7275</v>
      </c>
      <c r="G134" s="15">
        <v>3.3999999999999998E-3</v>
      </c>
    </row>
    <row r="135" spans="1:7" x14ac:dyDescent="0.2">
      <c r="A135" s="17">
        <v>43271</v>
      </c>
      <c r="B135" s="16">
        <v>10081.99</v>
      </c>
      <c r="C135" s="16">
        <v>10070.219999999999</v>
      </c>
      <c r="D135" s="16">
        <v>10121.040000000001</v>
      </c>
      <c r="E135" s="16">
        <v>10060.61</v>
      </c>
      <c r="F135" s="14" t="s">
        <v>7276</v>
      </c>
      <c r="G135" s="15">
        <v>-9.1999999999999998E-3</v>
      </c>
    </row>
    <row r="136" spans="1:7" x14ac:dyDescent="0.2">
      <c r="A136" s="17">
        <v>43270</v>
      </c>
      <c r="B136" s="16">
        <v>10048.19</v>
      </c>
      <c r="C136" s="16">
        <v>10075.35</v>
      </c>
      <c r="D136" s="16">
        <v>10080.43</v>
      </c>
      <c r="E136" s="16">
        <v>10031.59</v>
      </c>
      <c r="F136" s="14" t="s">
        <v>3217</v>
      </c>
      <c r="G136" s="15">
        <v>-8.8000000000000005E-3</v>
      </c>
    </row>
    <row r="137" spans="1:7" x14ac:dyDescent="0.2">
      <c r="A137" s="17">
        <v>43269</v>
      </c>
      <c r="B137" s="16">
        <v>10141.81</v>
      </c>
      <c r="C137" s="16">
        <v>10218.370000000001</v>
      </c>
      <c r="D137" s="16">
        <v>10218.370000000001</v>
      </c>
      <c r="E137" s="16">
        <v>10104.280000000001</v>
      </c>
      <c r="F137" s="14" t="s">
        <v>7277</v>
      </c>
      <c r="G137" s="15">
        <v>-6.1000000000000004E-3</v>
      </c>
    </row>
    <row r="138" spans="1:7" x14ac:dyDescent="0.2">
      <c r="A138" s="17">
        <v>43266</v>
      </c>
      <c r="B138" s="16">
        <v>10231.5</v>
      </c>
      <c r="C138" s="16">
        <v>10292.23</v>
      </c>
      <c r="D138" s="16">
        <v>10327.41</v>
      </c>
      <c r="E138" s="16">
        <v>10225.94</v>
      </c>
      <c r="F138" s="14" t="s">
        <v>7278</v>
      </c>
      <c r="G138" s="15">
        <v>6.1000000000000004E-3</v>
      </c>
    </row>
    <row r="139" spans="1:7" x14ac:dyDescent="0.2">
      <c r="A139" s="17">
        <v>43265</v>
      </c>
      <c r="B139" s="16">
        <v>10294.61</v>
      </c>
      <c r="C139" s="16">
        <v>10182.64</v>
      </c>
      <c r="D139" s="16">
        <v>10304.370000000001</v>
      </c>
      <c r="E139" s="16">
        <v>10172.030000000001</v>
      </c>
      <c r="F139" s="14" t="s">
        <v>3610</v>
      </c>
      <c r="G139" s="15">
        <v>5.9999999999999995E-4</v>
      </c>
    </row>
    <row r="140" spans="1:7" x14ac:dyDescent="0.2">
      <c r="A140" s="17">
        <v>43264</v>
      </c>
      <c r="B140" s="16">
        <v>10232.290000000001</v>
      </c>
      <c r="C140" s="16">
        <v>10212.98</v>
      </c>
      <c r="D140" s="16">
        <v>10234.86</v>
      </c>
      <c r="E140" s="16">
        <v>10168.219999999999</v>
      </c>
      <c r="F140" s="14" t="s">
        <v>7279</v>
      </c>
      <c r="G140" s="15">
        <v>-4.7000000000000002E-3</v>
      </c>
    </row>
    <row r="141" spans="1:7" x14ac:dyDescent="0.2">
      <c r="A141" s="17">
        <v>43263</v>
      </c>
      <c r="B141" s="16">
        <v>10226.120000000001</v>
      </c>
      <c r="C141" s="16">
        <v>10277</v>
      </c>
      <c r="D141" s="16">
        <v>10288.219999999999</v>
      </c>
      <c r="E141" s="16">
        <v>10220.709999999999</v>
      </c>
      <c r="F141" s="14" t="s">
        <v>3554</v>
      </c>
      <c r="G141" s="15">
        <v>1.1000000000000001E-3</v>
      </c>
    </row>
    <row r="142" spans="1:7" x14ac:dyDescent="0.2">
      <c r="A142" s="17">
        <v>43262</v>
      </c>
      <c r="B142" s="16">
        <v>10274.14</v>
      </c>
      <c r="C142" s="16">
        <v>10288.629999999999</v>
      </c>
      <c r="D142" s="16">
        <v>10294.61</v>
      </c>
      <c r="E142" s="16">
        <v>10249.780000000001</v>
      </c>
      <c r="F142" s="14" t="s">
        <v>7280</v>
      </c>
      <c r="G142" s="15">
        <v>-1.8E-3</v>
      </c>
    </row>
    <row r="143" spans="1:7" x14ac:dyDescent="0.2">
      <c r="A143" s="17">
        <v>43259</v>
      </c>
      <c r="B143" s="16">
        <v>10263.32</v>
      </c>
      <c r="C143" s="16">
        <v>10244.18</v>
      </c>
      <c r="D143" s="16">
        <v>10305.709999999999</v>
      </c>
      <c r="E143" s="16">
        <v>10209</v>
      </c>
      <c r="F143" s="14" t="s">
        <v>7281</v>
      </c>
      <c r="G143" s="15">
        <v>1E-4</v>
      </c>
    </row>
    <row r="144" spans="1:7" x14ac:dyDescent="0.2">
      <c r="A144" s="17">
        <v>43258</v>
      </c>
      <c r="B144" s="16">
        <v>10281.870000000001</v>
      </c>
      <c r="C144" s="16">
        <v>10312.549999999999</v>
      </c>
      <c r="D144" s="16">
        <v>10362.73</v>
      </c>
      <c r="E144" s="16">
        <v>10267.93</v>
      </c>
      <c r="F144" s="14" t="s">
        <v>7237</v>
      </c>
      <c r="G144" s="15">
        <v>1.6999999999999999E-3</v>
      </c>
    </row>
    <row r="145" spans="1:7" x14ac:dyDescent="0.2">
      <c r="A145" s="17">
        <v>43257</v>
      </c>
      <c r="B145" s="16">
        <v>10280.99</v>
      </c>
      <c r="C145" s="16">
        <v>10300.870000000001</v>
      </c>
      <c r="D145" s="16">
        <v>10317.6</v>
      </c>
      <c r="E145" s="16">
        <v>10241.32</v>
      </c>
      <c r="F145" s="14" t="s">
        <v>7282</v>
      </c>
      <c r="G145" s="15">
        <v>-3.3999999999999998E-3</v>
      </c>
    </row>
    <row r="146" spans="1:7" x14ac:dyDescent="0.2">
      <c r="A146" s="17">
        <v>43256</v>
      </c>
      <c r="B146" s="16">
        <v>10263.58</v>
      </c>
      <c r="C146" s="16">
        <v>10289.06</v>
      </c>
      <c r="D146" s="16">
        <v>10334.57</v>
      </c>
      <c r="E146" s="16">
        <v>10263.58</v>
      </c>
      <c r="F146" s="14" t="s">
        <v>7283</v>
      </c>
      <c r="G146" s="15">
        <v>7.1999999999999998E-3</v>
      </c>
    </row>
    <row r="147" spans="1:7" x14ac:dyDescent="0.2">
      <c r="A147" s="17">
        <v>43255</v>
      </c>
      <c r="B147" s="16">
        <v>10298.469999999999</v>
      </c>
      <c r="C147" s="16">
        <v>10265</v>
      </c>
      <c r="D147" s="16">
        <v>10299.200000000001</v>
      </c>
      <c r="E147" s="16">
        <v>10251.209999999999</v>
      </c>
      <c r="F147" s="14" t="s">
        <v>2380</v>
      </c>
      <c r="G147" s="15">
        <v>1.0800000000000001E-2</v>
      </c>
    </row>
    <row r="148" spans="1:7" x14ac:dyDescent="0.2">
      <c r="A148" s="17">
        <v>43252</v>
      </c>
      <c r="B148" s="16">
        <v>10225.07</v>
      </c>
      <c r="C148" s="16">
        <v>10155.67</v>
      </c>
      <c r="D148" s="16">
        <v>10253.459999999999</v>
      </c>
      <c r="E148" s="16">
        <v>10155.67</v>
      </c>
      <c r="F148" s="14" t="s">
        <v>7284</v>
      </c>
      <c r="G148" s="15">
        <v>-2.2000000000000001E-3</v>
      </c>
    </row>
    <row r="149" spans="1:7" x14ac:dyDescent="0.2">
      <c r="A149" s="17">
        <v>43251</v>
      </c>
      <c r="B149" s="16">
        <v>10115.41</v>
      </c>
      <c r="C149" s="16">
        <v>10134.719999999999</v>
      </c>
      <c r="D149" s="16">
        <v>10185.18</v>
      </c>
      <c r="E149" s="16">
        <v>10084.77</v>
      </c>
      <c r="F149" s="14" t="s">
        <v>7285</v>
      </c>
      <c r="G149" s="15">
        <v>5.1000000000000004E-3</v>
      </c>
    </row>
    <row r="150" spans="1:7" x14ac:dyDescent="0.2">
      <c r="A150" s="17">
        <v>43250</v>
      </c>
      <c r="B150" s="16">
        <v>10137.43</v>
      </c>
      <c r="C150" s="16">
        <v>10077.67</v>
      </c>
      <c r="D150" s="16">
        <v>10141.11</v>
      </c>
      <c r="E150" s="16">
        <v>10073.44</v>
      </c>
      <c r="F150" s="14" t="s">
        <v>2381</v>
      </c>
      <c r="G150" s="15">
        <v>-1.32E-2</v>
      </c>
    </row>
    <row r="151" spans="1:7" x14ac:dyDescent="0.2">
      <c r="A151" s="17">
        <v>43249</v>
      </c>
      <c r="B151" s="16">
        <v>10085.67</v>
      </c>
      <c r="C151" s="16">
        <v>10154.84</v>
      </c>
      <c r="D151" s="16">
        <v>10154.84</v>
      </c>
      <c r="E151" s="16">
        <v>10029.69</v>
      </c>
      <c r="F151" s="14" t="s">
        <v>7286</v>
      </c>
      <c r="G151" s="15">
        <v>1.6000000000000001E-3</v>
      </c>
    </row>
    <row r="152" spans="1:7" x14ac:dyDescent="0.2">
      <c r="A152" s="17">
        <v>43248</v>
      </c>
      <c r="B152" s="16">
        <v>10220.620000000001</v>
      </c>
      <c r="C152" s="16">
        <v>10264.64</v>
      </c>
      <c r="D152" s="16">
        <v>10318.41</v>
      </c>
      <c r="E152" s="16">
        <v>10220.620000000001</v>
      </c>
      <c r="F152" s="14" t="s">
        <v>7287</v>
      </c>
      <c r="G152" s="15">
        <v>-2.3999999999999998E-3</v>
      </c>
    </row>
    <row r="153" spans="1:7" x14ac:dyDescent="0.2">
      <c r="A153" s="17">
        <v>43245</v>
      </c>
      <c r="B153" s="16">
        <v>10204.01</v>
      </c>
      <c r="C153" s="16">
        <v>10265.35</v>
      </c>
      <c r="D153" s="16">
        <v>10284.18</v>
      </c>
      <c r="E153" s="16">
        <v>10162.370000000001</v>
      </c>
      <c r="F153" s="14" t="s">
        <v>7288</v>
      </c>
      <c r="G153" s="15">
        <v>-4.4000000000000003E-3</v>
      </c>
    </row>
    <row r="154" spans="1:7" x14ac:dyDescent="0.2">
      <c r="A154" s="17">
        <v>43244</v>
      </c>
      <c r="B154" s="16">
        <v>10228.25</v>
      </c>
      <c r="C154" s="16">
        <v>10287.4</v>
      </c>
      <c r="D154" s="16">
        <v>10322.82</v>
      </c>
      <c r="E154" s="16">
        <v>10199.11</v>
      </c>
      <c r="F154" s="14" t="s">
        <v>7289</v>
      </c>
      <c r="G154" s="15">
        <v>-1.54E-2</v>
      </c>
    </row>
    <row r="155" spans="1:7" x14ac:dyDescent="0.2">
      <c r="A155" s="17">
        <v>43243</v>
      </c>
      <c r="B155" s="16">
        <v>10273.68</v>
      </c>
      <c r="C155" s="16">
        <v>10392.64</v>
      </c>
      <c r="D155" s="16">
        <v>10392.64</v>
      </c>
      <c r="E155" s="16">
        <v>10252.42</v>
      </c>
      <c r="F155" s="14" t="s">
        <v>2337</v>
      </c>
      <c r="G155" s="15">
        <v>6.4000000000000003E-3</v>
      </c>
    </row>
    <row r="156" spans="1:7" x14ac:dyDescent="0.2">
      <c r="A156" s="17">
        <v>43242</v>
      </c>
      <c r="B156" s="16">
        <v>10433.91</v>
      </c>
      <c r="C156" s="16">
        <v>10370.56</v>
      </c>
      <c r="D156" s="16">
        <v>10437.459999999999</v>
      </c>
      <c r="E156" s="16">
        <v>10302.19</v>
      </c>
      <c r="F156" s="14" t="s">
        <v>7290</v>
      </c>
      <c r="G156" s="15">
        <v>7.1000000000000004E-3</v>
      </c>
    </row>
    <row r="157" spans="1:7" x14ac:dyDescent="0.2">
      <c r="A157" s="17">
        <v>43241</v>
      </c>
      <c r="B157" s="16">
        <v>10367.4</v>
      </c>
      <c r="C157" s="16">
        <v>10317.17</v>
      </c>
      <c r="D157" s="16">
        <v>10384.219999999999</v>
      </c>
      <c r="E157" s="16">
        <v>10317.17</v>
      </c>
      <c r="F157" s="14" t="s">
        <v>7291</v>
      </c>
      <c r="G157" s="15">
        <v>1.6999999999999999E-3</v>
      </c>
    </row>
    <row r="158" spans="1:7" x14ac:dyDescent="0.2">
      <c r="A158" s="17">
        <v>43238</v>
      </c>
      <c r="B158" s="16">
        <v>10294.59</v>
      </c>
      <c r="C158" s="16">
        <v>10264.94</v>
      </c>
      <c r="D158" s="16">
        <v>10316.68</v>
      </c>
      <c r="E158" s="16">
        <v>10254.11</v>
      </c>
      <c r="F158" s="14" t="s">
        <v>7292</v>
      </c>
      <c r="G158" s="15">
        <v>4.3E-3</v>
      </c>
    </row>
    <row r="159" spans="1:7" x14ac:dyDescent="0.2">
      <c r="A159" s="17">
        <v>43237</v>
      </c>
      <c r="B159" s="16">
        <v>10276.94</v>
      </c>
      <c r="C159" s="16">
        <v>10228.719999999999</v>
      </c>
      <c r="D159" s="16">
        <v>10276.94</v>
      </c>
      <c r="E159" s="16">
        <v>10228.09</v>
      </c>
      <c r="F159" s="14" t="s">
        <v>7293</v>
      </c>
      <c r="G159" s="15">
        <v>2E-3</v>
      </c>
    </row>
    <row r="160" spans="1:7" x14ac:dyDescent="0.2">
      <c r="A160" s="17">
        <v>43236</v>
      </c>
      <c r="B160" s="16">
        <v>10233.31</v>
      </c>
      <c r="C160" s="16">
        <v>10209.290000000001</v>
      </c>
      <c r="D160" s="16">
        <v>10256.290000000001</v>
      </c>
      <c r="E160" s="16">
        <v>10181.049999999999</v>
      </c>
      <c r="F160" s="14" t="s">
        <v>7294</v>
      </c>
      <c r="G160" s="15">
        <v>8.0000000000000004E-4</v>
      </c>
    </row>
    <row r="161" spans="1:7" x14ac:dyDescent="0.2">
      <c r="A161" s="17">
        <v>43235</v>
      </c>
      <c r="B161" s="16">
        <v>10212.530000000001</v>
      </c>
      <c r="C161" s="16">
        <v>10185.790000000001</v>
      </c>
      <c r="D161" s="16">
        <v>10236.040000000001</v>
      </c>
      <c r="E161" s="16">
        <v>10157.209999999999</v>
      </c>
      <c r="F161" s="14" t="s">
        <v>7295</v>
      </c>
      <c r="G161" s="15">
        <v>-2.3E-3</v>
      </c>
    </row>
    <row r="162" spans="1:7" x14ac:dyDescent="0.2">
      <c r="A162" s="17">
        <v>43234</v>
      </c>
      <c r="B162" s="16">
        <v>10204.33</v>
      </c>
      <c r="C162" s="16">
        <v>10190.709999999999</v>
      </c>
      <c r="D162" s="16">
        <v>10204.33</v>
      </c>
      <c r="E162" s="16">
        <v>10122.02</v>
      </c>
      <c r="F162" s="14" t="s">
        <v>7296</v>
      </c>
      <c r="G162" s="15">
        <v>8.9999999999999993E-3</v>
      </c>
    </row>
    <row r="163" spans="1:7" x14ac:dyDescent="0.2">
      <c r="A163" s="17">
        <v>43231</v>
      </c>
      <c r="B163" s="16">
        <v>10227.73</v>
      </c>
      <c r="C163" s="16">
        <v>10174.67</v>
      </c>
      <c r="D163" s="16">
        <v>10227.73</v>
      </c>
      <c r="E163" s="16">
        <v>10173.120000000001</v>
      </c>
      <c r="F163" s="14" t="s">
        <v>7297</v>
      </c>
      <c r="G163" s="15">
        <v>-5.0000000000000001E-4</v>
      </c>
    </row>
    <row r="164" spans="1:7" x14ac:dyDescent="0.2">
      <c r="A164" s="17">
        <v>43229</v>
      </c>
      <c r="B164" s="16">
        <v>10136.86</v>
      </c>
      <c r="C164" s="16">
        <v>10136.76</v>
      </c>
      <c r="D164" s="16">
        <v>10153.16</v>
      </c>
      <c r="E164" s="16">
        <v>10093.84</v>
      </c>
      <c r="F164" s="14" t="s">
        <v>7298</v>
      </c>
      <c r="G164" s="15">
        <v>8.6E-3</v>
      </c>
    </row>
    <row r="165" spans="1:7" x14ac:dyDescent="0.2">
      <c r="A165" s="17">
        <v>43228</v>
      </c>
      <c r="B165" s="16">
        <v>10141.52</v>
      </c>
      <c r="C165" s="16">
        <v>10055.49</v>
      </c>
      <c r="D165" s="16">
        <v>10141.52</v>
      </c>
      <c r="E165" s="16">
        <v>10046.120000000001</v>
      </c>
      <c r="F165" s="14" t="s">
        <v>7187</v>
      </c>
      <c r="G165" s="15">
        <v>8.6999999999999994E-3</v>
      </c>
    </row>
    <row r="166" spans="1:7" x14ac:dyDescent="0.2">
      <c r="A166" s="17">
        <v>43227</v>
      </c>
      <c r="B166" s="16">
        <v>10055.23</v>
      </c>
      <c r="C166" s="16">
        <v>9967.25</v>
      </c>
      <c r="D166" s="16">
        <v>10060.24</v>
      </c>
      <c r="E166" s="16">
        <v>9967.25</v>
      </c>
      <c r="F166" s="14" t="s">
        <v>7299</v>
      </c>
      <c r="G166" s="15">
        <v>1.17E-2</v>
      </c>
    </row>
    <row r="167" spans="1:7" x14ac:dyDescent="0.2">
      <c r="A167" s="17">
        <v>43224</v>
      </c>
      <c r="B167" s="16">
        <v>9968.4599999999991</v>
      </c>
      <c r="C167" s="16">
        <v>9875.9500000000007</v>
      </c>
      <c r="D167" s="16">
        <v>9968.4599999999991</v>
      </c>
      <c r="E167" s="16">
        <v>9875.9500000000007</v>
      </c>
      <c r="F167" s="14" t="s">
        <v>7300</v>
      </c>
      <c r="G167" s="15">
        <v>-1.11E-2</v>
      </c>
    </row>
    <row r="168" spans="1:7" x14ac:dyDescent="0.2">
      <c r="A168" s="17">
        <v>43223</v>
      </c>
      <c r="B168" s="16">
        <v>9852.92</v>
      </c>
      <c r="C168" s="16">
        <v>9968.76</v>
      </c>
      <c r="D168" s="16">
        <v>9992.2999999999993</v>
      </c>
      <c r="E168" s="16">
        <v>9852.92</v>
      </c>
      <c r="F168" s="14" t="s">
        <v>7301</v>
      </c>
      <c r="G168" s="15">
        <v>-4.1999999999999997E-3</v>
      </c>
    </row>
    <row r="169" spans="1:7" x14ac:dyDescent="0.2">
      <c r="A169" s="17">
        <v>43222</v>
      </c>
      <c r="B169" s="16">
        <v>9963.25</v>
      </c>
      <c r="C169" s="16">
        <v>10016.59</v>
      </c>
      <c r="D169" s="16">
        <v>10064.65</v>
      </c>
      <c r="E169" s="16">
        <v>9956.09</v>
      </c>
      <c r="F169" s="14" t="s">
        <v>3515</v>
      </c>
      <c r="G169" s="15">
        <v>2.7000000000000001E-3</v>
      </c>
    </row>
    <row r="170" spans="1:7" x14ac:dyDescent="0.2">
      <c r="A170" s="17">
        <v>43220</v>
      </c>
      <c r="B170" s="16">
        <v>10005.69</v>
      </c>
      <c r="C170" s="16">
        <v>9978.1200000000008</v>
      </c>
      <c r="D170" s="16">
        <v>10024.33</v>
      </c>
      <c r="E170" s="16">
        <v>9972.9</v>
      </c>
      <c r="F170" s="14" t="s">
        <v>2299</v>
      </c>
      <c r="G170" s="15">
        <v>8.3999999999999995E-3</v>
      </c>
    </row>
    <row r="171" spans="1:7" x14ac:dyDescent="0.2">
      <c r="A171" s="17">
        <v>43217</v>
      </c>
      <c r="B171" s="16">
        <v>9979.24</v>
      </c>
      <c r="C171" s="16">
        <v>9886.83</v>
      </c>
      <c r="D171" s="16">
        <v>9989.7999999999993</v>
      </c>
      <c r="E171" s="16">
        <v>9873.7900000000009</v>
      </c>
      <c r="F171" s="14" t="s">
        <v>7302</v>
      </c>
      <c r="G171" s="15">
        <v>1.7500000000000002E-2</v>
      </c>
    </row>
    <row r="172" spans="1:7" x14ac:dyDescent="0.2">
      <c r="A172" s="17">
        <v>43216</v>
      </c>
      <c r="B172" s="16">
        <v>9896.01</v>
      </c>
      <c r="C172" s="16">
        <v>9642.23</v>
      </c>
      <c r="D172" s="16">
        <v>9908.52</v>
      </c>
      <c r="E172" s="16">
        <v>9642.23</v>
      </c>
      <c r="F172" s="14" t="s">
        <v>7303</v>
      </c>
      <c r="G172" s="15">
        <v>-1.1999999999999999E-3</v>
      </c>
    </row>
    <row r="173" spans="1:7" x14ac:dyDescent="0.2">
      <c r="A173" s="17">
        <v>43215</v>
      </c>
      <c r="B173" s="16">
        <v>9725.5499999999993</v>
      </c>
      <c r="C173" s="16">
        <v>9696.69</v>
      </c>
      <c r="D173" s="16">
        <v>9739.4699999999993</v>
      </c>
      <c r="E173" s="16">
        <v>9653.93</v>
      </c>
      <c r="F173" s="14" t="s">
        <v>3415</v>
      </c>
      <c r="G173" s="15">
        <v>-5.7000000000000002E-3</v>
      </c>
    </row>
    <row r="174" spans="1:7" x14ac:dyDescent="0.2">
      <c r="A174" s="17">
        <v>43214</v>
      </c>
      <c r="B174" s="16">
        <v>9737</v>
      </c>
      <c r="C174" s="16">
        <v>9780.98</v>
      </c>
      <c r="D174" s="16">
        <v>9795.0300000000007</v>
      </c>
      <c r="E174" s="16">
        <v>9698.02</v>
      </c>
      <c r="F174" s="14" t="s">
        <v>7304</v>
      </c>
      <c r="G174" s="15">
        <v>2.7000000000000001E-3</v>
      </c>
    </row>
    <row r="175" spans="1:7" x14ac:dyDescent="0.2">
      <c r="A175" s="17">
        <v>43213</v>
      </c>
      <c r="B175" s="16">
        <v>9793.31</v>
      </c>
      <c r="C175" s="16">
        <v>9781.44</v>
      </c>
      <c r="D175" s="16">
        <v>9793.31</v>
      </c>
      <c r="E175" s="16">
        <v>9720.7099999999991</v>
      </c>
      <c r="F175" s="14" t="s">
        <v>3638</v>
      </c>
      <c r="G175" s="15">
        <v>-4.1000000000000003E-3</v>
      </c>
    </row>
    <row r="176" spans="1:7" x14ac:dyDescent="0.2">
      <c r="A176" s="17">
        <v>43210</v>
      </c>
      <c r="B176" s="16">
        <v>9766.6</v>
      </c>
      <c r="C176" s="16">
        <v>9800.91</v>
      </c>
      <c r="D176" s="16">
        <v>9821.33</v>
      </c>
      <c r="E176" s="16">
        <v>9747.42</v>
      </c>
      <c r="F176" s="14" t="s">
        <v>2977</v>
      </c>
      <c r="G176" s="15">
        <v>6.7000000000000002E-3</v>
      </c>
    </row>
    <row r="177" spans="1:7" x14ac:dyDescent="0.2">
      <c r="A177" s="17">
        <v>43209</v>
      </c>
      <c r="B177" s="16">
        <v>9807.02</v>
      </c>
      <c r="C177" s="16">
        <v>9760.66</v>
      </c>
      <c r="D177" s="16">
        <v>9814.43</v>
      </c>
      <c r="E177" s="16">
        <v>9760.66</v>
      </c>
      <c r="F177" s="14" t="s">
        <v>7305</v>
      </c>
      <c r="G177" s="15">
        <v>3.8E-3</v>
      </c>
    </row>
    <row r="178" spans="1:7" x14ac:dyDescent="0.2">
      <c r="A178" s="17">
        <v>43208</v>
      </c>
      <c r="B178" s="16">
        <v>9741.92</v>
      </c>
      <c r="C178" s="16">
        <v>9705.44</v>
      </c>
      <c r="D178" s="16">
        <v>9749.4699999999993</v>
      </c>
      <c r="E178" s="16">
        <v>9705.44</v>
      </c>
      <c r="F178" s="14" t="s">
        <v>7306</v>
      </c>
      <c r="G178" s="15">
        <v>1.1900000000000001E-2</v>
      </c>
    </row>
    <row r="179" spans="1:7" x14ac:dyDescent="0.2">
      <c r="A179" s="17">
        <v>43207</v>
      </c>
      <c r="B179" s="16">
        <v>9705.44</v>
      </c>
      <c r="C179" s="16">
        <v>9616.1299999999992</v>
      </c>
      <c r="D179" s="16">
        <v>9715.67</v>
      </c>
      <c r="E179" s="16">
        <v>9594.9</v>
      </c>
      <c r="F179" s="14" t="s">
        <v>3608</v>
      </c>
      <c r="G179" s="15">
        <v>-2.5000000000000001E-3</v>
      </c>
    </row>
    <row r="180" spans="1:7" x14ac:dyDescent="0.2">
      <c r="A180" s="17">
        <v>43206</v>
      </c>
      <c r="B180" s="16">
        <v>9591.27</v>
      </c>
      <c r="C180" s="16">
        <v>9628.2000000000007</v>
      </c>
      <c r="D180" s="16">
        <v>9628.2000000000007</v>
      </c>
      <c r="E180" s="16">
        <v>9572.76</v>
      </c>
      <c r="F180" s="14" t="s">
        <v>7307</v>
      </c>
      <c r="G180" s="15">
        <v>4.3E-3</v>
      </c>
    </row>
    <row r="181" spans="1:7" x14ac:dyDescent="0.2">
      <c r="A181" s="17">
        <v>43203</v>
      </c>
      <c r="B181" s="16">
        <v>9615.26</v>
      </c>
      <c r="C181" s="16">
        <v>9629.39</v>
      </c>
      <c r="D181" s="16">
        <v>9672.3799999999992</v>
      </c>
      <c r="E181" s="16">
        <v>9589.09</v>
      </c>
      <c r="F181" s="14" t="s">
        <v>3021</v>
      </c>
      <c r="G181" s="15">
        <v>9.7999999999999997E-3</v>
      </c>
    </row>
    <row r="182" spans="1:7" x14ac:dyDescent="0.2">
      <c r="A182" s="17">
        <v>43202</v>
      </c>
      <c r="B182" s="16">
        <v>9573.98</v>
      </c>
      <c r="C182" s="16">
        <v>9511.4500000000007</v>
      </c>
      <c r="D182" s="16">
        <v>9583.52</v>
      </c>
      <c r="E182" s="16">
        <v>9495.32</v>
      </c>
      <c r="F182" s="14" t="s">
        <v>7308</v>
      </c>
      <c r="G182" s="15">
        <v>-7.0000000000000001E-3</v>
      </c>
    </row>
    <row r="183" spans="1:7" x14ac:dyDescent="0.2">
      <c r="A183" s="17">
        <v>43201</v>
      </c>
      <c r="B183" s="16">
        <v>9481.33</v>
      </c>
      <c r="C183" s="16">
        <v>9546.57</v>
      </c>
      <c r="D183" s="16">
        <v>9563.2099999999991</v>
      </c>
      <c r="E183" s="16">
        <v>9466.15</v>
      </c>
      <c r="F183" s="14" t="s">
        <v>3017</v>
      </c>
      <c r="G183" s="15">
        <v>4.7999999999999996E-3</v>
      </c>
    </row>
    <row r="184" spans="1:7" x14ac:dyDescent="0.2">
      <c r="A184" s="17">
        <v>43200</v>
      </c>
      <c r="B184" s="16">
        <v>9548.51</v>
      </c>
      <c r="C184" s="16">
        <v>9547.83</v>
      </c>
      <c r="D184" s="16">
        <v>9552.4500000000007</v>
      </c>
      <c r="E184" s="16">
        <v>9480.14</v>
      </c>
      <c r="F184" s="14" t="s">
        <v>2401</v>
      </c>
      <c r="G184" s="15">
        <v>-1.5E-3</v>
      </c>
    </row>
    <row r="185" spans="1:7" x14ac:dyDescent="0.2">
      <c r="A185" s="17">
        <v>43199</v>
      </c>
      <c r="B185" s="16">
        <v>9502.7099999999991</v>
      </c>
      <c r="C185" s="16">
        <v>9541.34</v>
      </c>
      <c r="D185" s="16">
        <v>9595.57</v>
      </c>
      <c r="E185" s="16">
        <v>9484.23</v>
      </c>
      <c r="F185" s="14" t="s">
        <v>7309</v>
      </c>
      <c r="G185" s="15">
        <v>-7.1999999999999998E-3</v>
      </c>
    </row>
    <row r="186" spans="1:7" x14ac:dyDescent="0.2">
      <c r="A186" s="17">
        <v>43196</v>
      </c>
      <c r="B186" s="16">
        <v>9517.07</v>
      </c>
      <c r="C186" s="16">
        <v>9525.17</v>
      </c>
      <c r="D186" s="16">
        <v>9578.23</v>
      </c>
      <c r="E186" s="16">
        <v>9497.31</v>
      </c>
      <c r="F186" s="14" t="s">
        <v>7310</v>
      </c>
      <c r="G186" s="15">
        <v>1.8599999999999998E-2</v>
      </c>
    </row>
    <row r="187" spans="1:7" x14ac:dyDescent="0.2">
      <c r="A187" s="17">
        <v>43195</v>
      </c>
      <c r="B187" s="16">
        <v>9586.17</v>
      </c>
      <c r="C187" s="16">
        <v>9517.67</v>
      </c>
      <c r="D187" s="16">
        <v>9586.92</v>
      </c>
      <c r="E187" s="16">
        <v>9501.08</v>
      </c>
      <c r="F187" s="14" t="s">
        <v>7165</v>
      </c>
      <c r="G187" s="15">
        <v>-9.1000000000000004E-3</v>
      </c>
    </row>
    <row r="188" spans="1:7" x14ac:dyDescent="0.2">
      <c r="A188" s="17">
        <v>43194</v>
      </c>
      <c r="B188" s="16">
        <v>9411.11</v>
      </c>
      <c r="C188" s="16">
        <v>9528.74</v>
      </c>
      <c r="D188" s="16">
        <v>9552.51</v>
      </c>
      <c r="E188" s="16">
        <v>9369.32</v>
      </c>
      <c r="F188" s="14" t="s">
        <v>2716</v>
      </c>
      <c r="G188" s="15">
        <v>-9.7000000000000003E-3</v>
      </c>
    </row>
    <row r="189" spans="1:7" x14ac:dyDescent="0.2">
      <c r="A189" s="17">
        <v>43193</v>
      </c>
      <c r="B189" s="16">
        <v>9497.2199999999993</v>
      </c>
      <c r="C189" s="16">
        <v>9532.2900000000009</v>
      </c>
      <c r="D189" s="16">
        <v>9532.2900000000009</v>
      </c>
      <c r="E189" s="16">
        <v>9472.07</v>
      </c>
      <c r="F189" s="14" t="s">
        <v>3393</v>
      </c>
      <c r="G189" s="15">
        <v>2.2000000000000001E-3</v>
      </c>
    </row>
    <row r="190" spans="1:7" x14ac:dyDescent="0.2">
      <c r="A190" s="17">
        <v>43188</v>
      </c>
      <c r="B190" s="16">
        <v>9590.15</v>
      </c>
      <c r="C190" s="16">
        <v>9538.1</v>
      </c>
      <c r="D190" s="16">
        <v>9608.36</v>
      </c>
      <c r="E190" s="16">
        <v>9512.2999999999993</v>
      </c>
      <c r="F190" s="14" t="s">
        <v>7311</v>
      </c>
      <c r="G190" s="15">
        <v>-2.2000000000000001E-3</v>
      </c>
    </row>
    <row r="191" spans="1:7" x14ac:dyDescent="0.2">
      <c r="A191" s="17">
        <v>43187</v>
      </c>
      <c r="B191" s="16">
        <v>9568.76</v>
      </c>
      <c r="C191" s="16">
        <v>9518.73</v>
      </c>
      <c r="D191" s="16">
        <v>9568.76</v>
      </c>
      <c r="E191" s="16">
        <v>9430.31</v>
      </c>
      <c r="F191" s="14" t="s">
        <v>7312</v>
      </c>
      <c r="G191" s="15">
        <v>1.1299999999999999E-2</v>
      </c>
    </row>
    <row r="192" spans="1:7" x14ac:dyDescent="0.2">
      <c r="A192" s="17">
        <v>43186</v>
      </c>
      <c r="B192" s="16">
        <v>9589.8700000000008</v>
      </c>
      <c r="C192" s="16">
        <v>9623.74</v>
      </c>
      <c r="D192" s="16">
        <v>9643.58</v>
      </c>
      <c r="E192" s="16">
        <v>9558.4</v>
      </c>
      <c r="F192" s="14" t="s">
        <v>7313</v>
      </c>
      <c r="G192" s="15">
        <v>-9.1000000000000004E-3</v>
      </c>
    </row>
    <row r="193" spans="1:7" x14ac:dyDescent="0.2">
      <c r="A193" s="17">
        <v>43185</v>
      </c>
      <c r="B193" s="16">
        <v>9482.41</v>
      </c>
      <c r="C193" s="16">
        <v>9580.25</v>
      </c>
      <c r="D193" s="16">
        <v>9630.51</v>
      </c>
      <c r="E193" s="16">
        <v>9470.16</v>
      </c>
      <c r="F193" s="14" t="s">
        <v>3908</v>
      </c>
      <c r="G193" s="15">
        <v>-5.5999999999999999E-3</v>
      </c>
    </row>
    <row r="194" spans="1:7" x14ac:dyDescent="0.2">
      <c r="A194" s="17">
        <v>43182</v>
      </c>
      <c r="B194" s="16">
        <v>9569.4599999999991</v>
      </c>
      <c r="C194" s="16">
        <v>9532.1299999999992</v>
      </c>
      <c r="D194" s="16">
        <v>9594.99</v>
      </c>
      <c r="E194" s="16">
        <v>9420.23</v>
      </c>
      <c r="F194" s="14" t="s">
        <v>2562</v>
      </c>
      <c r="G194" s="15">
        <v>-1.5100000000000001E-2</v>
      </c>
    </row>
    <row r="195" spans="1:7" x14ac:dyDescent="0.2">
      <c r="A195" s="17">
        <v>43181</v>
      </c>
      <c r="B195" s="16">
        <v>9623.2099999999991</v>
      </c>
      <c r="C195" s="16">
        <v>9729.26</v>
      </c>
      <c r="D195" s="16">
        <v>9739.0499999999993</v>
      </c>
      <c r="E195" s="16">
        <v>9588.2800000000007</v>
      </c>
      <c r="F195" s="14" t="s">
        <v>7314</v>
      </c>
      <c r="G195" s="15">
        <v>1E-3</v>
      </c>
    </row>
    <row r="196" spans="1:7" x14ac:dyDescent="0.2">
      <c r="A196" s="17">
        <v>43180</v>
      </c>
      <c r="B196" s="16">
        <v>9770.49</v>
      </c>
      <c r="C196" s="16">
        <v>9754.18</v>
      </c>
      <c r="D196" s="16">
        <v>9790.86</v>
      </c>
      <c r="E196" s="16">
        <v>9714.2800000000007</v>
      </c>
      <c r="F196" s="14" t="s">
        <v>7315</v>
      </c>
      <c r="G196" s="15">
        <v>4.1999999999999997E-3</v>
      </c>
    </row>
    <row r="197" spans="1:7" x14ac:dyDescent="0.2">
      <c r="A197" s="17">
        <v>43179</v>
      </c>
      <c r="B197" s="16">
        <v>9760.2999999999993</v>
      </c>
      <c r="C197" s="16">
        <v>9736.2099999999991</v>
      </c>
      <c r="D197" s="16">
        <v>9779.25</v>
      </c>
      <c r="E197" s="16">
        <v>9720.42</v>
      </c>
      <c r="F197" s="14" t="s">
        <v>7316</v>
      </c>
      <c r="G197" s="15">
        <v>-7.3000000000000001E-3</v>
      </c>
    </row>
    <row r="198" spans="1:7" x14ac:dyDescent="0.2">
      <c r="A198" s="17">
        <v>43178</v>
      </c>
      <c r="B198" s="16">
        <v>9719.31</v>
      </c>
      <c r="C198" s="16">
        <v>9786.67</v>
      </c>
      <c r="D198" s="16">
        <v>9814.9</v>
      </c>
      <c r="E198" s="16">
        <v>9704.52</v>
      </c>
      <c r="F198" s="14" t="s">
        <v>7317</v>
      </c>
      <c r="G198" s="15">
        <v>-5.1999999999999998E-3</v>
      </c>
    </row>
    <row r="199" spans="1:7" x14ac:dyDescent="0.2">
      <c r="A199" s="17">
        <v>43175</v>
      </c>
      <c r="B199" s="16">
        <v>9791.25</v>
      </c>
      <c r="C199" s="16">
        <v>9853.15</v>
      </c>
      <c r="D199" s="16">
        <v>9861.23</v>
      </c>
      <c r="E199" s="16">
        <v>9790.98</v>
      </c>
      <c r="F199" s="14" t="s">
        <v>7318</v>
      </c>
      <c r="G199" s="15">
        <v>5.4000000000000003E-3</v>
      </c>
    </row>
    <row r="200" spans="1:7" x14ac:dyDescent="0.2">
      <c r="A200" s="17">
        <v>43174</v>
      </c>
      <c r="B200" s="16">
        <v>9842.68</v>
      </c>
      <c r="C200" s="16">
        <v>9809.27</v>
      </c>
      <c r="D200" s="16">
        <v>9845.3700000000008</v>
      </c>
      <c r="E200" s="16">
        <v>9793.5499999999993</v>
      </c>
      <c r="F200" s="14" t="s">
        <v>7319</v>
      </c>
      <c r="G200" s="15">
        <v>-1.1999999999999999E-3</v>
      </c>
    </row>
    <row r="201" spans="1:7" x14ac:dyDescent="0.2">
      <c r="A201" s="17">
        <v>43173</v>
      </c>
      <c r="B201" s="16">
        <v>9790.14</v>
      </c>
      <c r="C201" s="16">
        <v>9821.02</v>
      </c>
      <c r="D201" s="16">
        <v>9854.48</v>
      </c>
      <c r="E201" s="16">
        <v>9781.5300000000007</v>
      </c>
      <c r="F201" s="14" t="s">
        <v>7320</v>
      </c>
      <c r="G201" s="15">
        <v>-1.0200000000000001E-2</v>
      </c>
    </row>
    <row r="202" spans="1:7" x14ac:dyDescent="0.2">
      <c r="A202" s="17">
        <v>43172</v>
      </c>
      <c r="B202" s="16">
        <v>9801.4500000000007</v>
      </c>
      <c r="C202" s="16">
        <v>9899.8799999999992</v>
      </c>
      <c r="D202" s="16">
        <v>9899.8799999999992</v>
      </c>
      <c r="E202" s="16">
        <v>9780.5499999999993</v>
      </c>
      <c r="F202" s="14" t="s">
        <v>7321</v>
      </c>
      <c r="G202" s="15">
        <v>-1.4E-3</v>
      </c>
    </row>
    <row r="203" spans="1:7" x14ac:dyDescent="0.2">
      <c r="A203" s="17">
        <v>43171</v>
      </c>
      <c r="B203" s="16">
        <v>9902.1</v>
      </c>
      <c r="C203" s="16">
        <v>9957.2099999999991</v>
      </c>
      <c r="D203" s="16">
        <v>9971.2900000000009</v>
      </c>
      <c r="E203" s="16">
        <v>9881.8799999999992</v>
      </c>
      <c r="F203" s="14" t="s">
        <v>7322</v>
      </c>
      <c r="G203" s="15">
        <v>1E-3</v>
      </c>
    </row>
    <row r="204" spans="1:7" x14ac:dyDescent="0.2">
      <c r="A204" s="17">
        <v>43168</v>
      </c>
      <c r="B204" s="16">
        <v>9916.18</v>
      </c>
      <c r="C204" s="16">
        <v>9891.61</v>
      </c>
      <c r="D204" s="16">
        <v>9921.73</v>
      </c>
      <c r="E204" s="16">
        <v>9833.0400000000009</v>
      </c>
      <c r="F204" s="14" t="s">
        <v>7323</v>
      </c>
      <c r="G204" s="15">
        <v>1.34E-2</v>
      </c>
    </row>
    <row r="205" spans="1:7" x14ac:dyDescent="0.2">
      <c r="A205" s="17">
        <v>43167</v>
      </c>
      <c r="B205" s="16">
        <v>9906.52</v>
      </c>
      <c r="C205" s="16">
        <v>9782.02</v>
      </c>
      <c r="D205" s="16">
        <v>9910.86</v>
      </c>
      <c r="E205" s="16">
        <v>9782.02</v>
      </c>
      <c r="F205" s="14" t="s">
        <v>2579</v>
      </c>
      <c r="G205" s="15">
        <v>5.4999999999999997E-3</v>
      </c>
    </row>
    <row r="206" spans="1:7" x14ac:dyDescent="0.2">
      <c r="A206" s="17">
        <v>43166</v>
      </c>
      <c r="B206" s="16">
        <v>9775.7900000000009</v>
      </c>
      <c r="C206" s="16">
        <v>9694.3799999999992</v>
      </c>
      <c r="D206" s="16">
        <v>9784.23</v>
      </c>
      <c r="E206" s="16">
        <v>9664.52</v>
      </c>
      <c r="F206" s="14" t="s">
        <v>7324</v>
      </c>
      <c r="G206" s="15">
        <v>4.3E-3</v>
      </c>
    </row>
    <row r="207" spans="1:7" x14ac:dyDescent="0.2">
      <c r="A207" s="17">
        <v>43165</v>
      </c>
      <c r="B207" s="16">
        <v>9722.25</v>
      </c>
      <c r="C207" s="16">
        <v>9743.3700000000008</v>
      </c>
      <c r="D207" s="16">
        <v>9772.1200000000008</v>
      </c>
      <c r="E207" s="16">
        <v>9702.0400000000009</v>
      </c>
      <c r="F207" s="14" t="s">
        <v>7325</v>
      </c>
      <c r="G207" s="15">
        <v>8.5000000000000006E-3</v>
      </c>
    </row>
    <row r="208" spans="1:7" x14ac:dyDescent="0.2">
      <c r="A208" s="17">
        <v>43164</v>
      </c>
      <c r="B208" s="16">
        <v>9680.5400000000009</v>
      </c>
      <c r="C208" s="16">
        <v>9586.5300000000007</v>
      </c>
      <c r="D208" s="16">
        <v>9692.08</v>
      </c>
      <c r="E208" s="16">
        <v>9586.5300000000007</v>
      </c>
      <c r="F208" s="14" t="s">
        <v>2364</v>
      </c>
      <c r="G208" s="15">
        <v>-1.9699999999999999E-2</v>
      </c>
    </row>
    <row r="209" spans="1:7" x14ac:dyDescent="0.2">
      <c r="A209" s="17">
        <v>43161</v>
      </c>
      <c r="B209" s="16">
        <v>9598.7000000000007</v>
      </c>
      <c r="C209" s="16">
        <v>9734.4699999999993</v>
      </c>
      <c r="D209" s="16">
        <v>9746.69</v>
      </c>
      <c r="E209" s="16">
        <v>9592.7000000000007</v>
      </c>
      <c r="F209" s="14" t="s">
        <v>7326</v>
      </c>
      <c r="G209" s="15">
        <v>-1.29E-2</v>
      </c>
    </row>
    <row r="210" spans="1:7" x14ac:dyDescent="0.2">
      <c r="A210" s="17">
        <v>43160</v>
      </c>
      <c r="B210" s="16">
        <v>9791.6</v>
      </c>
      <c r="C210" s="16">
        <v>9881.48</v>
      </c>
      <c r="D210" s="16">
        <v>9901.69</v>
      </c>
      <c r="E210" s="16">
        <v>9778.4</v>
      </c>
      <c r="F210" s="14" t="s">
        <v>7327</v>
      </c>
      <c r="G210" s="15">
        <v>-5.3E-3</v>
      </c>
    </row>
    <row r="211" spans="1:7" x14ac:dyDescent="0.2">
      <c r="A211" s="17">
        <v>43159</v>
      </c>
      <c r="B211" s="16">
        <v>9919.26</v>
      </c>
      <c r="C211" s="16">
        <v>9939.65</v>
      </c>
      <c r="D211" s="16">
        <v>9956.85</v>
      </c>
      <c r="E211" s="16">
        <v>9899.67</v>
      </c>
      <c r="F211" s="14" t="s">
        <v>7328</v>
      </c>
      <c r="G211" s="15">
        <v>-4.7000000000000002E-3</v>
      </c>
    </row>
    <row r="212" spans="1:7" x14ac:dyDescent="0.2">
      <c r="A212" s="17">
        <v>43158</v>
      </c>
      <c r="B212" s="16">
        <v>9971.68</v>
      </c>
      <c r="C212" s="16">
        <v>10003.18</v>
      </c>
      <c r="D212" s="16">
        <v>10015.73</v>
      </c>
      <c r="E212" s="16">
        <v>9947.31</v>
      </c>
      <c r="F212" s="14" t="s">
        <v>7329</v>
      </c>
      <c r="G212" s="15">
        <v>6.4000000000000003E-3</v>
      </c>
    </row>
    <row r="213" spans="1:7" x14ac:dyDescent="0.2">
      <c r="A213" s="17">
        <v>43157</v>
      </c>
      <c r="B213" s="16">
        <v>10018.91</v>
      </c>
      <c r="C213" s="16">
        <v>10004.01</v>
      </c>
      <c r="D213" s="16">
        <v>10064.959999999999</v>
      </c>
      <c r="E213" s="16">
        <v>10004.01</v>
      </c>
      <c r="F213" s="14" t="s">
        <v>2411</v>
      </c>
      <c r="G213" s="15">
        <v>1.9E-3</v>
      </c>
    </row>
    <row r="214" spans="1:7" x14ac:dyDescent="0.2">
      <c r="A214" s="17">
        <v>43154</v>
      </c>
      <c r="B214" s="16">
        <v>9955.56</v>
      </c>
      <c r="C214" s="16">
        <v>9953.4</v>
      </c>
      <c r="D214" s="16">
        <v>9968.26</v>
      </c>
      <c r="E214" s="16">
        <v>9913.8799999999992</v>
      </c>
      <c r="F214" s="14" t="s">
        <v>7330</v>
      </c>
      <c r="G214" s="15">
        <v>-6.4999999999999997E-3</v>
      </c>
    </row>
    <row r="215" spans="1:7" x14ac:dyDescent="0.2">
      <c r="A215" s="17">
        <v>43153</v>
      </c>
      <c r="B215" s="16">
        <v>9936.36</v>
      </c>
      <c r="C215" s="16">
        <v>9947.17</v>
      </c>
      <c r="D215" s="16">
        <v>9947.17</v>
      </c>
      <c r="E215" s="16">
        <v>9873.32</v>
      </c>
      <c r="F215" s="14" t="s">
        <v>2971</v>
      </c>
      <c r="G215" s="15">
        <v>3.3E-3</v>
      </c>
    </row>
    <row r="216" spans="1:7" x14ac:dyDescent="0.2">
      <c r="A216" s="17">
        <v>43152</v>
      </c>
      <c r="B216" s="16">
        <v>10001.77</v>
      </c>
      <c r="C216" s="16">
        <v>9947.6200000000008</v>
      </c>
      <c r="D216" s="16">
        <v>10005.959999999999</v>
      </c>
      <c r="E216" s="16">
        <v>9898.83</v>
      </c>
      <c r="F216" s="14" t="s">
        <v>7331</v>
      </c>
      <c r="G216" s="15">
        <v>7.4000000000000003E-3</v>
      </c>
    </row>
    <row r="217" spans="1:7" x14ac:dyDescent="0.2">
      <c r="A217" s="17">
        <v>43151</v>
      </c>
      <c r="B217" s="16">
        <v>9968.7900000000009</v>
      </c>
      <c r="C217" s="16">
        <v>9902.4</v>
      </c>
      <c r="D217" s="16">
        <v>9968.7900000000009</v>
      </c>
      <c r="E217" s="16">
        <v>9902.4</v>
      </c>
      <c r="F217" s="14" t="s">
        <v>7332</v>
      </c>
      <c r="G217" s="15">
        <v>-3.5999999999999999E-3</v>
      </c>
    </row>
    <row r="218" spans="1:7" x14ac:dyDescent="0.2">
      <c r="A218" s="17">
        <v>43150</v>
      </c>
      <c r="B218" s="16">
        <v>9895.9</v>
      </c>
      <c r="C218" s="16">
        <v>9949.68</v>
      </c>
      <c r="D218" s="16">
        <v>9960.82</v>
      </c>
      <c r="E218" s="16">
        <v>9880.2999999999993</v>
      </c>
      <c r="F218" s="14" t="s">
        <v>7333</v>
      </c>
      <c r="G218" s="15">
        <v>1.67E-2</v>
      </c>
    </row>
    <row r="219" spans="1:7" x14ac:dyDescent="0.2">
      <c r="A219" s="17">
        <v>43147</v>
      </c>
      <c r="B219" s="16">
        <v>9931.4599999999991</v>
      </c>
      <c r="C219" s="16">
        <v>9818.24</v>
      </c>
      <c r="D219" s="16">
        <v>9935.5499999999993</v>
      </c>
      <c r="E219" s="16">
        <v>9814.2900000000009</v>
      </c>
      <c r="F219" s="14" t="s">
        <v>7334</v>
      </c>
      <c r="G219" s="15">
        <v>9.4999999999999998E-3</v>
      </c>
    </row>
    <row r="220" spans="1:7" x14ac:dyDescent="0.2">
      <c r="A220" s="17">
        <v>43146</v>
      </c>
      <c r="B220" s="16">
        <v>9768.31</v>
      </c>
      <c r="C220" s="16">
        <v>9722.7800000000007</v>
      </c>
      <c r="D220" s="16">
        <v>9821.83</v>
      </c>
      <c r="E220" s="16">
        <v>9716.25</v>
      </c>
      <c r="F220" s="14" t="s">
        <v>7335</v>
      </c>
      <c r="G220" s="15">
        <v>1.15E-2</v>
      </c>
    </row>
    <row r="221" spans="1:7" x14ac:dyDescent="0.2">
      <c r="A221" s="17">
        <v>43145</v>
      </c>
      <c r="B221" s="16">
        <v>9676.44</v>
      </c>
      <c r="C221" s="16">
        <v>9613.19</v>
      </c>
      <c r="D221" s="16">
        <v>9679.14</v>
      </c>
      <c r="E221" s="16">
        <v>9536</v>
      </c>
      <c r="F221" s="14" t="s">
        <v>7336</v>
      </c>
      <c r="G221" s="15">
        <v>-3.5000000000000001E-3</v>
      </c>
    </row>
    <row r="222" spans="1:7" x14ac:dyDescent="0.2">
      <c r="A222" s="17">
        <v>43144</v>
      </c>
      <c r="B222" s="16">
        <v>9566.59</v>
      </c>
      <c r="C222" s="16">
        <v>9612.27</v>
      </c>
      <c r="D222" s="16">
        <v>9632</v>
      </c>
      <c r="E222" s="16">
        <v>9556.1299999999992</v>
      </c>
      <c r="F222" s="14" t="s">
        <v>7337</v>
      </c>
      <c r="G222" s="15">
        <v>1.41E-2</v>
      </c>
    </row>
    <row r="223" spans="1:7" x14ac:dyDescent="0.2">
      <c r="A223" s="17">
        <v>43143</v>
      </c>
      <c r="B223" s="16">
        <v>9600.3700000000008</v>
      </c>
      <c r="C223" s="16">
        <v>9581.67</v>
      </c>
      <c r="D223" s="16">
        <v>9644.61</v>
      </c>
      <c r="E223" s="16">
        <v>9563.77</v>
      </c>
      <c r="F223" s="14" t="s">
        <v>7338</v>
      </c>
      <c r="G223" s="15">
        <v>-9.1999999999999998E-3</v>
      </c>
    </row>
    <row r="224" spans="1:7" x14ac:dyDescent="0.2">
      <c r="A224" s="17">
        <v>43140</v>
      </c>
      <c r="B224" s="16">
        <v>9467.1200000000008</v>
      </c>
      <c r="C224" s="16">
        <v>9508.6</v>
      </c>
      <c r="D224" s="16">
        <v>9589.9699999999993</v>
      </c>
      <c r="E224" s="16">
        <v>9434.82</v>
      </c>
      <c r="F224" s="14" t="s">
        <v>7339</v>
      </c>
      <c r="G224" s="15">
        <v>-2.1399999999999999E-2</v>
      </c>
    </row>
    <row r="225" spans="1:7" x14ac:dyDescent="0.2">
      <c r="A225" s="17">
        <v>43139</v>
      </c>
      <c r="B225" s="16">
        <v>9554.57</v>
      </c>
      <c r="C225" s="16">
        <v>9774.8799999999992</v>
      </c>
      <c r="D225" s="16">
        <v>9797.64</v>
      </c>
      <c r="E225" s="16">
        <v>9554.57</v>
      </c>
      <c r="F225" s="14" t="s">
        <v>7340</v>
      </c>
      <c r="G225" s="15">
        <v>1.9800000000000002E-2</v>
      </c>
    </row>
    <row r="226" spans="1:7" x14ac:dyDescent="0.2">
      <c r="A226" s="17">
        <v>43138</v>
      </c>
      <c r="B226" s="16">
        <v>9763.0300000000007</v>
      </c>
      <c r="C226" s="16">
        <v>9717.1200000000008</v>
      </c>
      <c r="D226" s="16">
        <v>9784.43</v>
      </c>
      <c r="E226" s="16">
        <v>9644.7900000000009</v>
      </c>
      <c r="F226" s="14" t="s">
        <v>7341</v>
      </c>
      <c r="G226" s="15">
        <v>-2.1999999999999999E-2</v>
      </c>
    </row>
    <row r="227" spans="1:7" x14ac:dyDescent="0.2">
      <c r="A227" s="17">
        <v>43137</v>
      </c>
      <c r="B227" s="16">
        <v>9573.8700000000008</v>
      </c>
      <c r="C227" s="16">
        <v>9463.01</v>
      </c>
      <c r="D227" s="16">
        <v>9659.7099999999991</v>
      </c>
      <c r="E227" s="16">
        <v>9420.17</v>
      </c>
      <c r="F227" s="14" t="s">
        <v>7342</v>
      </c>
      <c r="G227" s="15">
        <v>-8.8000000000000005E-3</v>
      </c>
    </row>
    <row r="228" spans="1:7" x14ac:dyDescent="0.2">
      <c r="A228" s="17">
        <v>43136</v>
      </c>
      <c r="B228" s="16">
        <v>9789</v>
      </c>
      <c r="C228" s="16">
        <v>9841.67</v>
      </c>
      <c r="D228" s="16">
        <v>9841.67</v>
      </c>
      <c r="E228" s="16">
        <v>9755.91</v>
      </c>
      <c r="F228" s="14" t="s">
        <v>2855</v>
      </c>
      <c r="G228" s="15">
        <v>-6.6E-3</v>
      </c>
    </row>
    <row r="229" spans="1:7" x14ac:dyDescent="0.2">
      <c r="A229" s="17">
        <v>43133</v>
      </c>
      <c r="B229" s="16">
        <v>9875.58</v>
      </c>
      <c r="C229" s="16">
        <v>9990.7900000000009</v>
      </c>
      <c r="D229" s="16">
        <v>10004.32</v>
      </c>
      <c r="E229" s="16">
        <v>9870.5300000000007</v>
      </c>
      <c r="F229" s="14" t="s">
        <v>7343</v>
      </c>
      <c r="G229" s="15">
        <v>2.3099999999999999E-2</v>
      </c>
    </row>
    <row r="230" spans="1:7" x14ac:dyDescent="0.2">
      <c r="A230" s="17">
        <v>43132</v>
      </c>
      <c r="B230" s="16">
        <v>9940.7800000000007</v>
      </c>
      <c r="C230" s="16">
        <v>9773.14</v>
      </c>
      <c r="D230" s="16">
        <v>9976.9500000000007</v>
      </c>
      <c r="E230" s="16">
        <v>9773.14</v>
      </c>
      <c r="F230" s="14" t="s">
        <v>7344</v>
      </c>
      <c r="G230" s="15">
        <v>-2.2000000000000001E-3</v>
      </c>
    </row>
    <row r="231" spans="1:7" x14ac:dyDescent="0.2">
      <c r="A231" s="17">
        <v>43131</v>
      </c>
      <c r="B231" s="16">
        <v>9716.64</v>
      </c>
      <c r="C231" s="16">
        <v>9782.01</v>
      </c>
      <c r="D231" s="16">
        <v>9804.35</v>
      </c>
      <c r="E231" s="16">
        <v>9708.4500000000007</v>
      </c>
      <c r="F231" s="14" t="s">
        <v>3048</v>
      </c>
      <c r="G231" s="15">
        <v>-6.6E-3</v>
      </c>
    </row>
    <row r="232" spans="1:7" x14ac:dyDescent="0.2">
      <c r="A232" s="17">
        <v>43130</v>
      </c>
      <c r="B232" s="16">
        <v>9738.43</v>
      </c>
      <c r="C232" s="16">
        <v>9782.0300000000007</v>
      </c>
      <c r="D232" s="16">
        <v>9823.51</v>
      </c>
      <c r="E232" s="16">
        <v>9732.69</v>
      </c>
      <c r="F232" s="14" t="s">
        <v>7345</v>
      </c>
      <c r="G232" s="15">
        <v>3.7000000000000002E-3</v>
      </c>
    </row>
    <row r="233" spans="1:7" x14ac:dyDescent="0.2">
      <c r="A233" s="17">
        <v>43129</v>
      </c>
      <c r="B233" s="16">
        <v>9802.9699999999993</v>
      </c>
      <c r="C233" s="16">
        <v>9784.44</v>
      </c>
      <c r="D233" s="16">
        <v>9833.9</v>
      </c>
      <c r="E233" s="16">
        <v>9784.44</v>
      </c>
      <c r="F233" s="14" t="s">
        <v>2192</v>
      </c>
      <c r="G233" s="15">
        <v>4.0000000000000001E-3</v>
      </c>
    </row>
    <row r="234" spans="1:7" x14ac:dyDescent="0.2">
      <c r="A234" s="17">
        <v>43126</v>
      </c>
      <c r="B234" s="16">
        <v>9766.4500000000007</v>
      </c>
      <c r="C234" s="16">
        <v>9742.18</v>
      </c>
      <c r="D234" s="16">
        <v>9789.1</v>
      </c>
      <c r="E234" s="16">
        <v>9692.4599999999991</v>
      </c>
      <c r="F234" s="14" t="s">
        <v>2180</v>
      </c>
      <c r="G234" s="15">
        <v>-1.17E-2</v>
      </c>
    </row>
    <row r="235" spans="1:7" x14ac:dyDescent="0.2">
      <c r="A235" s="17">
        <v>43125</v>
      </c>
      <c r="B235" s="16">
        <v>9727.58</v>
      </c>
      <c r="C235" s="16">
        <v>9818.74</v>
      </c>
      <c r="D235" s="16">
        <v>9821.65</v>
      </c>
      <c r="E235" s="16">
        <v>9715.61</v>
      </c>
      <c r="F235" s="14" t="s">
        <v>3523</v>
      </c>
      <c r="G235" s="15">
        <v>-8.3999999999999995E-3</v>
      </c>
    </row>
    <row r="236" spans="1:7" x14ac:dyDescent="0.2">
      <c r="A236" s="17">
        <v>43124</v>
      </c>
      <c r="B236" s="16">
        <v>9843.1299999999992</v>
      </c>
      <c r="C236" s="16">
        <v>9935.67</v>
      </c>
      <c r="D236" s="16">
        <v>9935.67</v>
      </c>
      <c r="E236" s="16">
        <v>9835.0400000000009</v>
      </c>
      <c r="F236" s="14" t="s">
        <v>7346</v>
      </c>
      <c r="G236" s="15">
        <v>1.1000000000000001E-3</v>
      </c>
    </row>
    <row r="237" spans="1:7" x14ac:dyDescent="0.2">
      <c r="A237" s="17">
        <v>43123</v>
      </c>
      <c r="B237" s="16">
        <v>9926.09</v>
      </c>
      <c r="C237" s="16">
        <v>9947.5</v>
      </c>
      <c r="D237" s="16">
        <v>9947.5</v>
      </c>
      <c r="E237" s="16">
        <v>9874.26</v>
      </c>
      <c r="F237" s="14" t="s">
        <v>2413</v>
      </c>
      <c r="G237" s="15">
        <v>4.4000000000000003E-3</v>
      </c>
    </row>
    <row r="238" spans="1:7" x14ac:dyDescent="0.2">
      <c r="A238" s="17">
        <v>43122</v>
      </c>
      <c r="B238" s="16">
        <v>9915.0400000000009</v>
      </c>
      <c r="C238" s="16">
        <v>9883.2099999999991</v>
      </c>
      <c r="D238" s="16">
        <v>9943.43</v>
      </c>
      <c r="E238" s="16">
        <v>9883.2099999999991</v>
      </c>
      <c r="F238" s="14" t="s">
        <v>7347</v>
      </c>
      <c r="G238" s="15">
        <v>7.6E-3</v>
      </c>
    </row>
    <row r="239" spans="1:7" x14ac:dyDescent="0.2">
      <c r="A239" s="17">
        <v>43119</v>
      </c>
      <c r="B239" s="16">
        <v>9871.35</v>
      </c>
      <c r="C239" s="16">
        <v>9800.5</v>
      </c>
      <c r="D239" s="16">
        <v>9894.1299999999992</v>
      </c>
      <c r="E239" s="16">
        <v>9800.5</v>
      </c>
      <c r="F239" s="14" t="s">
        <v>2293</v>
      </c>
      <c r="G239" s="15">
        <v>3.3999999999999998E-3</v>
      </c>
    </row>
    <row r="240" spans="1:7" x14ac:dyDescent="0.2">
      <c r="A240" s="17">
        <v>43118</v>
      </c>
      <c r="B240" s="16">
        <v>9796.52</v>
      </c>
      <c r="C240" s="16">
        <v>9783.8799999999992</v>
      </c>
      <c r="D240" s="16">
        <v>9807.32</v>
      </c>
      <c r="E240" s="16">
        <v>9764.5499999999993</v>
      </c>
      <c r="F240" s="14" t="s">
        <v>7348</v>
      </c>
      <c r="G240" s="15">
        <v>1.8E-3</v>
      </c>
    </row>
    <row r="241" spans="1:7" x14ac:dyDescent="0.2">
      <c r="A241" s="17">
        <v>43117</v>
      </c>
      <c r="B241" s="16">
        <v>9763.2800000000007</v>
      </c>
      <c r="C241" s="16">
        <v>9745.1</v>
      </c>
      <c r="D241" s="16">
        <v>9812.2800000000007</v>
      </c>
      <c r="E241" s="16">
        <v>9722.19</v>
      </c>
      <c r="F241" s="14" t="s">
        <v>7349</v>
      </c>
      <c r="G241" s="15">
        <v>-2.9999999999999997E-4</v>
      </c>
    </row>
    <row r="242" spans="1:7" x14ac:dyDescent="0.2">
      <c r="A242" s="17">
        <v>43116</v>
      </c>
      <c r="B242" s="16">
        <v>9745.66</v>
      </c>
      <c r="C242" s="16">
        <v>9761.8799999999992</v>
      </c>
      <c r="D242" s="16">
        <v>9806.5400000000009</v>
      </c>
      <c r="E242" s="16">
        <v>9745.66</v>
      </c>
      <c r="F242" s="14" t="s">
        <v>7350</v>
      </c>
      <c r="G242" s="15">
        <v>-2.5999999999999999E-3</v>
      </c>
    </row>
    <row r="243" spans="1:7" x14ac:dyDescent="0.2">
      <c r="A243" s="17">
        <v>43115</v>
      </c>
      <c r="B243" s="16">
        <v>9748.5499999999993</v>
      </c>
      <c r="C243" s="16">
        <v>9774.44</v>
      </c>
      <c r="D243" s="16">
        <v>9788.94</v>
      </c>
      <c r="E243" s="16">
        <v>9743.7900000000009</v>
      </c>
      <c r="F243" s="14" t="s">
        <v>7351</v>
      </c>
      <c r="G243" s="15">
        <v>2E-3</v>
      </c>
    </row>
    <row r="244" spans="1:7" x14ac:dyDescent="0.2">
      <c r="A244" s="17">
        <v>43112</v>
      </c>
      <c r="B244" s="16">
        <v>9774.44</v>
      </c>
      <c r="C244" s="16">
        <v>9749.85</v>
      </c>
      <c r="D244" s="16">
        <v>9782.17</v>
      </c>
      <c r="E244" s="16">
        <v>9725.76</v>
      </c>
      <c r="F244" s="14" t="s">
        <v>7352</v>
      </c>
      <c r="G244" s="15">
        <v>-2.7000000000000001E-3</v>
      </c>
    </row>
    <row r="245" spans="1:7" x14ac:dyDescent="0.2">
      <c r="A245" s="17">
        <v>43111</v>
      </c>
      <c r="B245" s="16">
        <v>9754.66</v>
      </c>
      <c r="C245" s="16">
        <v>9792.34</v>
      </c>
      <c r="D245" s="16">
        <v>9799.1299999999992</v>
      </c>
      <c r="E245" s="16">
        <v>9741.1200000000008</v>
      </c>
      <c r="F245" s="14" t="s">
        <v>7353</v>
      </c>
      <c r="G245" s="15">
        <v>-4.1999999999999997E-3</v>
      </c>
    </row>
    <row r="246" spans="1:7" x14ac:dyDescent="0.2">
      <c r="A246" s="17">
        <v>43110</v>
      </c>
      <c r="B246" s="16">
        <v>9781.18</v>
      </c>
      <c r="C246" s="16">
        <v>9814.2800000000007</v>
      </c>
      <c r="D246" s="16">
        <v>9814.2800000000007</v>
      </c>
      <c r="E246" s="16">
        <v>9756.9599999999991</v>
      </c>
      <c r="F246" s="14" t="s">
        <v>7308</v>
      </c>
      <c r="G246" s="15">
        <v>6.1000000000000004E-3</v>
      </c>
    </row>
    <row r="247" spans="1:7" x14ac:dyDescent="0.2">
      <c r="A247" s="17">
        <v>43109</v>
      </c>
      <c r="B247" s="16">
        <v>9822.33</v>
      </c>
      <c r="C247" s="16">
        <v>9768.15</v>
      </c>
      <c r="D247" s="16">
        <v>9829.9599999999991</v>
      </c>
      <c r="E247" s="16">
        <v>9756.44</v>
      </c>
      <c r="F247" s="14" t="s">
        <v>2340</v>
      </c>
      <c r="G247" s="15">
        <v>4.1000000000000003E-3</v>
      </c>
    </row>
    <row r="248" spans="1:7" x14ac:dyDescent="0.2">
      <c r="A248" s="17">
        <v>43108</v>
      </c>
      <c r="B248" s="16">
        <v>9763.08</v>
      </c>
      <c r="C248" s="16">
        <v>9738.16</v>
      </c>
      <c r="D248" s="16">
        <v>9781.6200000000008</v>
      </c>
      <c r="E248" s="16">
        <v>9737.39</v>
      </c>
      <c r="F248" s="14" t="s">
        <v>7354</v>
      </c>
      <c r="G248" s="15">
        <v>5.4000000000000003E-3</v>
      </c>
    </row>
    <row r="249" spans="1:7" x14ac:dyDescent="0.2">
      <c r="A249" s="17">
        <v>43105</v>
      </c>
      <c r="B249" s="16">
        <v>9723.3700000000008</v>
      </c>
      <c r="C249" s="16">
        <v>9667.91</v>
      </c>
      <c r="D249" s="16">
        <v>9723.3700000000008</v>
      </c>
      <c r="E249" s="16">
        <v>9667.83</v>
      </c>
      <c r="F249" s="14" t="s">
        <v>7355</v>
      </c>
      <c r="G249" s="15">
        <v>7.4999999999999997E-3</v>
      </c>
    </row>
    <row r="250" spans="1:7" x14ac:dyDescent="0.2">
      <c r="A250" s="17">
        <v>43104</v>
      </c>
      <c r="B250" s="16">
        <v>9671.49</v>
      </c>
      <c r="C250" s="16">
        <v>9625.9599999999991</v>
      </c>
      <c r="D250" s="16">
        <v>9687.49</v>
      </c>
      <c r="E250" s="16">
        <v>9625.9599999999991</v>
      </c>
      <c r="F250" s="14" t="s">
        <v>7356</v>
      </c>
      <c r="G250" s="15">
        <v>8.8999999999999999E-3</v>
      </c>
    </row>
    <row r="251" spans="1:7" x14ac:dyDescent="0.2">
      <c r="A251" s="17">
        <v>43103</v>
      </c>
      <c r="B251" s="16">
        <v>9599.36</v>
      </c>
      <c r="C251" s="16">
        <v>9532.57</v>
      </c>
      <c r="D251" s="16">
        <v>9612.57</v>
      </c>
      <c r="E251" s="16">
        <v>9532.57</v>
      </c>
      <c r="F251" s="14" t="s">
        <v>7357</v>
      </c>
      <c r="G251" s="15">
        <v>4.4999999999999997E-3</v>
      </c>
    </row>
    <row r="252" spans="1:7" x14ac:dyDescent="0.2">
      <c r="A252" s="17">
        <v>43102</v>
      </c>
      <c r="B252" s="16">
        <v>9514.2900000000009</v>
      </c>
      <c r="C252" s="16">
        <v>9489.7000000000007</v>
      </c>
      <c r="D252" s="16">
        <v>9519.5300000000007</v>
      </c>
      <c r="E252" s="16">
        <v>9458.44</v>
      </c>
      <c r="F252" s="14" t="s">
        <v>7358</v>
      </c>
      <c r="G252" s="15">
        <v>-1.6999999999999999E-3</v>
      </c>
    </row>
    <row r="253" spans="1:7" x14ac:dyDescent="0.2">
      <c r="A253" s="17">
        <v>43098</v>
      </c>
      <c r="B253" s="16">
        <v>9471.56</v>
      </c>
      <c r="C253" s="16">
        <v>9483.5</v>
      </c>
      <c r="D253" s="16">
        <v>9507.85</v>
      </c>
      <c r="E253" s="16">
        <v>9451.36</v>
      </c>
      <c r="F253" s="14" t="s">
        <v>7359</v>
      </c>
      <c r="G253" s="15">
        <v>-3.3999999999999998E-3</v>
      </c>
    </row>
    <row r="254" spans="1:7" x14ac:dyDescent="0.2">
      <c r="A254" s="17">
        <v>43097</v>
      </c>
      <c r="B254" s="16">
        <v>9487.4599999999991</v>
      </c>
      <c r="C254" s="16">
        <v>9503.4500000000007</v>
      </c>
      <c r="D254" s="16">
        <v>9512.6299999999992</v>
      </c>
      <c r="E254" s="16">
        <v>9474.5300000000007</v>
      </c>
      <c r="F254" s="14" t="s">
        <v>7360</v>
      </c>
      <c r="G254" s="15">
        <v>8.9999999999999998E-4</v>
      </c>
    </row>
    <row r="255" spans="1:7" x14ac:dyDescent="0.2">
      <c r="A255" s="17">
        <v>43096</v>
      </c>
      <c r="B255" s="16">
        <v>9520.2900000000009</v>
      </c>
      <c r="C255" s="16">
        <v>9500.59</v>
      </c>
      <c r="D255" s="16">
        <v>9524.89</v>
      </c>
      <c r="E255" s="16">
        <v>9467.51</v>
      </c>
      <c r="F255" s="14" t="s">
        <v>7361</v>
      </c>
      <c r="G255" s="15">
        <v>2.9999999999999997E-4</v>
      </c>
    </row>
    <row r="256" spans="1:7" x14ac:dyDescent="0.2">
      <c r="A256" s="17">
        <v>43091</v>
      </c>
      <c r="B256" s="16">
        <v>9511.4599999999991</v>
      </c>
      <c r="C256" s="16">
        <v>9503.76</v>
      </c>
      <c r="D256" s="16">
        <v>9526.5300000000007</v>
      </c>
      <c r="E256" s="16">
        <v>9487.64</v>
      </c>
      <c r="F256" s="14" t="s">
        <v>7362</v>
      </c>
      <c r="G256" s="15">
        <v>5.4999999999999997E-3</v>
      </c>
    </row>
    <row r="257" spans="1:7" x14ac:dyDescent="0.2">
      <c r="A257" s="17">
        <v>43090</v>
      </c>
      <c r="B257" s="16">
        <v>9508.67</v>
      </c>
      <c r="C257" s="16">
        <v>9467.7199999999993</v>
      </c>
      <c r="D257" s="16">
        <v>9517.41</v>
      </c>
      <c r="E257" s="16">
        <v>9437.25</v>
      </c>
      <c r="F257" s="14" t="s">
        <v>7363</v>
      </c>
      <c r="G257" s="15">
        <v>-6.7999999999999996E-3</v>
      </c>
    </row>
    <row r="258" spans="1:7" x14ac:dyDescent="0.2">
      <c r="A258" s="17">
        <v>43089</v>
      </c>
      <c r="B258" s="16">
        <v>9456.77</v>
      </c>
      <c r="C258" s="16">
        <v>9511.2199999999993</v>
      </c>
      <c r="D258" s="16">
        <v>9515.68</v>
      </c>
      <c r="E258" s="16">
        <v>9451.36</v>
      </c>
      <c r="F258" s="14" t="s">
        <v>7364</v>
      </c>
      <c r="G258" s="15">
        <v>-2.9999999999999997E-4</v>
      </c>
    </row>
    <row r="259" spans="1:7" x14ac:dyDescent="0.2">
      <c r="A259" s="17">
        <v>43088</v>
      </c>
      <c r="B259" s="16">
        <v>9521.33</v>
      </c>
      <c r="C259" s="16">
        <v>9515.3700000000008</v>
      </c>
      <c r="D259" s="16">
        <v>9557.41</v>
      </c>
      <c r="E259" s="16">
        <v>9503.84</v>
      </c>
      <c r="F259" s="14" t="s">
        <v>7365</v>
      </c>
      <c r="G259" s="15">
        <v>1.0500000000000001E-2</v>
      </c>
    </row>
    <row r="260" spans="1:7" x14ac:dyDescent="0.2">
      <c r="A260" s="17">
        <v>43087</v>
      </c>
      <c r="B260" s="16">
        <v>9524.65</v>
      </c>
      <c r="C260" s="16">
        <v>9439.06</v>
      </c>
      <c r="D260" s="16">
        <v>9527.2999999999993</v>
      </c>
      <c r="E260" s="16">
        <v>9439.06</v>
      </c>
      <c r="F260" s="14" t="s">
        <v>7366</v>
      </c>
      <c r="G260" s="15">
        <v>5.9999999999999995E-4</v>
      </c>
    </row>
    <row r="261" spans="1:7" x14ac:dyDescent="0.2">
      <c r="A261" s="17">
        <v>43084</v>
      </c>
      <c r="B261" s="16">
        <v>9425.43</v>
      </c>
      <c r="C261" s="16">
        <v>9410.02</v>
      </c>
      <c r="D261" s="16">
        <v>9425.43</v>
      </c>
      <c r="E261" s="16">
        <v>9377.07</v>
      </c>
      <c r="F261" s="14" t="s">
        <v>7367</v>
      </c>
      <c r="G261" s="15">
        <v>-5.7999999999999996E-3</v>
      </c>
    </row>
    <row r="262" spans="1:7" x14ac:dyDescent="0.2">
      <c r="A262" s="17">
        <v>43083</v>
      </c>
      <c r="B262" s="16">
        <v>9420.2099999999991</v>
      </c>
      <c r="C262" s="16">
        <v>9459.4699999999993</v>
      </c>
      <c r="D262" s="16">
        <v>9479.69</v>
      </c>
      <c r="E262" s="16">
        <v>9417.82</v>
      </c>
      <c r="F262" s="14" t="s">
        <v>7368</v>
      </c>
      <c r="G262" s="15">
        <v>5.4000000000000003E-3</v>
      </c>
    </row>
    <row r="263" spans="1:7" x14ac:dyDescent="0.2">
      <c r="A263" s="17">
        <v>43082</v>
      </c>
      <c r="B263" s="16">
        <v>9475.2199999999993</v>
      </c>
      <c r="C263" s="16">
        <v>9424.6200000000008</v>
      </c>
      <c r="D263" s="16">
        <v>9479.75</v>
      </c>
      <c r="E263" s="16">
        <v>9379.5</v>
      </c>
      <c r="F263" s="14" t="s">
        <v>7369</v>
      </c>
      <c r="G263" s="15">
        <v>1.2999999999999999E-3</v>
      </c>
    </row>
    <row r="264" spans="1:7" x14ac:dyDescent="0.2">
      <c r="A264" s="17">
        <v>43081</v>
      </c>
      <c r="B264" s="16">
        <v>9424.6200000000008</v>
      </c>
      <c r="C264" s="16">
        <v>9408.56</v>
      </c>
      <c r="D264" s="16">
        <v>9424.6200000000008</v>
      </c>
      <c r="E264" s="16">
        <v>9341.74</v>
      </c>
      <c r="F264" s="14" t="s">
        <v>2417</v>
      </c>
      <c r="G264" s="15">
        <v>1.2999999999999999E-3</v>
      </c>
    </row>
    <row r="265" spans="1:7" x14ac:dyDescent="0.2">
      <c r="A265" s="17">
        <v>43080</v>
      </c>
      <c r="B265" s="16">
        <v>9412.32</v>
      </c>
      <c r="C265" s="16">
        <v>9408.34</v>
      </c>
      <c r="D265" s="16">
        <v>9421.7000000000007</v>
      </c>
      <c r="E265" s="16">
        <v>9369.0300000000007</v>
      </c>
      <c r="F265" s="14" t="s">
        <v>2392</v>
      </c>
      <c r="G265" s="15">
        <v>5.1999999999999998E-3</v>
      </c>
    </row>
    <row r="266" spans="1:7" x14ac:dyDescent="0.2">
      <c r="A266" s="17">
        <v>43077</v>
      </c>
      <c r="B266" s="16">
        <v>9400.39</v>
      </c>
      <c r="C266" s="16">
        <v>9379.5400000000009</v>
      </c>
      <c r="D266" s="16">
        <v>9423.07</v>
      </c>
      <c r="E266" s="16">
        <v>9379.5400000000009</v>
      </c>
      <c r="F266" s="14" t="s">
        <v>3245</v>
      </c>
      <c r="G266" s="15">
        <v>-5.7999999999999996E-3</v>
      </c>
    </row>
    <row r="267" spans="1:7" x14ac:dyDescent="0.2">
      <c r="A267" s="17">
        <v>43076</v>
      </c>
      <c r="B267" s="16">
        <v>9351.7800000000007</v>
      </c>
      <c r="C267" s="16">
        <v>9395.36</v>
      </c>
      <c r="D267" s="16">
        <v>9422.56</v>
      </c>
      <c r="E267" s="16">
        <v>9351.5499999999993</v>
      </c>
      <c r="F267" s="14" t="s">
        <v>2299</v>
      </c>
      <c r="G267" s="15">
        <v>-6.9999999999999999E-4</v>
      </c>
    </row>
    <row r="268" spans="1:7" x14ac:dyDescent="0.2">
      <c r="A268" s="17">
        <v>43074</v>
      </c>
      <c r="B268" s="16">
        <v>9406.0400000000009</v>
      </c>
      <c r="C268" s="16">
        <v>9406.74</v>
      </c>
      <c r="D268" s="16">
        <v>9458.3799999999992</v>
      </c>
      <c r="E268" s="16">
        <v>9381.5400000000009</v>
      </c>
      <c r="F268" s="14" t="s">
        <v>7370</v>
      </c>
      <c r="G268" s="15">
        <v>3.5000000000000001E-3</v>
      </c>
    </row>
    <row r="269" spans="1:7" x14ac:dyDescent="0.2">
      <c r="A269" s="17">
        <v>43073</v>
      </c>
      <c r="B269" s="16">
        <v>9412.64</v>
      </c>
      <c r="C269" s="16">
        <v>9445.34</v>
      </c>
      <c r="D269" s="16">
        <v>9453.08</v>
      </c>
      <c r="E269" s="16">
        <v>9387.2199999999993</v>
      </c>
      <c r="F269" s="14" t="s">
        <v>7371</v>
      </c>
      <c r="G269" s="15">
        <v>-8.8999999999999999E-3</v>
      </c>
    </row>
    <row r="270" spans="1:7" x14ac:dyDescent="0.2">
      <c r="A270" s="17">
        <v>43070</v>
      </c>
      <c r="B270" s="16">
        <v>9379.86</v>
      </c>
      <c r="C270" s="16">
        <v>9468.27</v>
      </c>
      <c r="D270" s="16">
        <v>9468.27</v>
      </c>
      <c r="E270" s="16">
        <v>9374.52</v>
      </c>
      <c r="F270" s="14" t="s">
        <v>7372</v>
      </c>
      <c r="G270" s="15">
        <v>-4.7000000000000002E-3</v>
      </c>
    </row>
    <row r="271" spans="1:7" x14ac:dyDescent="0.2">
      <c r="A271" s="17">
        <v>43069</v>
      </c>
      <c r="B271" s="16">
        <v>9464.34</v>
      </c>
      <c r="C271" s="16">
        <v>9491.4599999999991</v>
      </c>
      <c r="D271" s="16">
        <v>9499.5499999999993</v>
      </c>
      <c r="E271" s="16">
        <v>9449.8700000000008</v>
      </c>
      <c r="F271" s="14" t="s">
        <v>7373</v>
      </c>
      <c r="G271" s="15">
        <v>5.1000000000000004E-3</v>
      </c>
    </row>
    <row r="272" spans="1:7" x14ac:dyDescent="0.2">
      <c r="A272" s="17">
        <v>43068</v>
      </c>
      <c r="B272" s="16">
        <v>9509.16</v>
      </c>
      <c r="C272" s="16">
        <v>9504.7800000000007</v>
      </c>
      <c r="D272" s="16">
        <v>9547.24</v>
      </c>
      <c r="E272" s="16">
        <v>9504.7800000000007</v>
      </c>
      <c r="F272" s="14" t="s">
        <v>7374</v>
      </c>
      <c r="G272" s="15">
        <v>3.2000000000000002E-3</v>
      </c>
    </row>
    <row r="273" spans="1:7" x14ac:dyDescent="0.2">
      <c r="A273" s="17">
        <v>43067</v>
      </c>
      <c r="B273" s="16">
        <v>9461.14</v>
      </c>
      <c r="C273" s="16">
        <v>9430.91</v>
      </c>
      <c r="D273" s="16">
        <v>9464.25</v>
      </c>
      <c r="E273" s="16">
        <v>9423.6</v>
      </c>
      <c r="F273" s="14" t="s">
        <v>2177</v>
      </c>
      <c r="G273" s="15">
        <v>-9.4000000000000004E-3</v>
      </c>
    </row>
    <row r="274" spans="1:7" x14ac:dyDescent="0.2">
      <c r="A274" s="17">
        <v>43066</v>
      </c>
      <c r="B274" s="16">
        <v>9431.09</v>
      </c>
      <c r="C274" s="16">
        <v>9499.69</v>
      </c>
      <c r="D274" s="16">
        <v>9514.26</v>
      </c>
      <c r="E274" s="16">
        <v>9431.09</v>
      </c>
      <c r="F274" s="14" t="s">
        <v>7336</v>
      </c>
      <c r="G274" s="15">
        <v>4.0000000000000002E-4</v>
      </c>
    </row>
    <row r="275" spans="1:7" x14ac:dyDescent="0.2">
      <c r="A275" s="17">
        <v>43063</v>
      </c>
      <c r="B275" s="16">
        <v>9520.64</v>
      </c>
      <c r="C275" s="16">
        <v>9515.84</v>
      </c>
      <c r="D275" s="16">
        <v>9554.4699999999993</v>
      </c>
      <c r="E275" s="16">
        <v>9500.44</v>
      </c>
      <c r="F275" s="14" t="s">
        <v>7375</v>
      </c>
      <c r="G275" s="15">
        <v>-3.8999999999999998E-3</v>
      </c>
    </row>
    <row r="276" spans="1:7" x14ac:dyDescent="0.2">
      <c r="A276" s="17">
        <v>43062</v>
      </c>
      <c r="B276" s="16">
        <v>9517.1200000000008</v>
      </c>
      <c r="C276" s="16">
        <v>9506.52</v>
      </c>
      <c r="D276" s="16">
        <v>9522.7800000000007</v>
      </c>
      <c r="E276" s="16">
        <v>9476.9</v>
      </c>
      <c r="F276" s="14" t="s">
        <v>7376</v>
      </c>
      <c r="G276" s="15">
        <v>-3.0000000000000001E-3</v>
      </c>
    </row>
    <row r="277" spans="1:7" x14ac:dyDescent="0.2">
      <c r="A277" s="17">
        <v>43061</v>
      </c>
      <c r="B277" s="16">
        <v>9554.2800000000007</v>
      </c>
      <c r="C277" s="16">
        <v>9592.86</v>
      </c>
      <c r="D277" s="16">
        <v>9622.48</v>
      </c>
      <c r="E277" s="16">
        <v>9554.2800000000007</v>
      </c>
      <c r="F277" s="14" t="s">
        <v>2376</v>
      </c>
      <c r="G277" s="15">
        <v>1.1000000000000001E-3</v>
      </c>
    </row>
    <row r="278" spans="1:7" x14ac:dyDescent="0.2">
      <c r="A278" s="17">
        <v>43060</v>
      </c>
      <c r="B278" s="16">
        <v>9583.2199999999993</v>
      </c>
      <c r="C278" s="16">
        <v>9572.5499999999993</v>
      </c>
      <c r="D278" s="16">
        <v>9614.27</v>
      </c>
      <c r="E278" s="16">
        <v>9516.35</v>
      </c>
      <c r="F278" s="14" t="s">
        <v>7377</v>
      </c>
      <c r="G278" s="15">
        <v>6.4999999999999997E-3</v>
      </c>
    </row>
    <row r="279" spans="1:7" x14ac:dyDescent="0.2">
      <c r="A279" s="17">
        <v>43059</v>
      </c>
      <c r="B279" s="16">
        <v>9572.9500000000007</v>
      </c>
      <c r="C279" s="16">
        <v>9512.08</v>
      </c>
      <c r="D279" s="16">
        <v>9588.4</v>
      </c>
      <c r="E279" s="16">
        <v>9486.7999999999993</v>
      </c>
      <c r="F279" s="14" t="s">
        <v>7378</v>
      </c>
      <c r="G279" s="15">
        <v>-3.5000000000000001E-3</v>
      </c>
    </row>
    <row r="280" spans="1:7" x14ac:dyDescent="0.2">
      <c r="A280" s="17">
        <v>43056</v>
      </c>
      <c r="B280" s="16">
        <v>9511.33</v>
      </c>
      <c r="C280" s="16">
        <v>9554.82</v>
      </c>
      <c r="D280" s="16">
        <v>9572.9</v>
      </c>
      <c r="E280" s="16">
        <v>9498.77</v>
      </c>
      <c r="F280" s="14" t="s">
        <v>7379</v>
      </c>
      <c r="G280" s="15">
        <v>9.4000000000000004E-3</v>
      </c>
    </row>
    <row r="281" spans="1:7" x14ac:dyDescent="0.2">
      <c r="A281" s="17">
        <v>43055</v>
      </c>
      <c r="B281" s="16">
        <v>9544.39</v>
      </c>
      <c r="C281" s="16">
        <v>9490.25</v>
      </c>
      <c r="D281" s="16">
        <v>9563.65</v>
      </c>
      <c r="E281" s="16">
        <v>9490.25</v>
      </c>
      <c r="F281" s="14" t="s">
        <v>2453</v>
      </c>
      <c r="G281" s="15">
        <v>-3.8999999999999998E-3</v>
      </c>
    </row>
    <row r="282" spans="1:7" x14ac:dyDescent="0.2">
      <c r="A282" s="17">
        <v>43054</v>
      </c>
      <c r="B282" s="16">
        <v>9455.17</v>
      </c>
      <c r="C282" s="16">
        <v>9492.4699999999993</v>
      </c>
      <c r="D282" s="16">
        <v>9492.4699999999993</v>
      </c>
      <c r="E282" s="16">
        <v>9386.61</v>
      </c>
      <c r="F282" s="14" t="s">
        <v>2338</v>
      </c>
      <c r="G282" s="15">
        <v>-4.4000000000000003E-3</v>
      </c>
    </row>
    <row r="283" spans="1:7" x14ac:dyDescent="0.2">
      <c r="A283" s="17">
        <v>43053</v>
      </c>
      <c r="B283" s="16">
        <v>9492.58</v>
      </c>
      <c r="C283" s="16">
        <v>9536.5</v>
      </c>
      <c r="D283" s="16">
        <v>9574.64</v>
      </c>
      <c r="E283" s="16">
        <v>9477.6</v>
      </c>
      <c r="F283" s="14" t="s">
        <v>2449</v>
      </c>
      <c r="G283" s="15">
        <v>-4.7999999999999996E-3</v>
      </c>
    </row>
    <row r="284" spans="1:7" x14ac:dyDescent="0.2">
      <c r="A284" s="17">
        <v>43052</v>
      </c>
      <c r="B284" s="16">
        <v>9534.2800000000007</v>
      </c>
      <c r="C284" s="16">
        <v>9594.7999999999993</v>
      </c>
      <c r="D284" s="16">
        <v>9599.6</v>
      </c>
      <c r="E284" s="16">
        <v>9485</v>
      </c>
      <c r="F284" s="14" t="s">
        <v>2413</v>
      </c>
      <c r="G284" s="15">
        <v>-3.0999999999999999E-3</v>
      </c>
    </row>
    <row r="285" spans="1:7" x14ac:dyDescent="0.2">
      <c r="A285" s="17">
        <v>43049</v>
      </c>
      <c r="B285" s="16">
        <v>9580.09</v>
      </c>
      <c r="C285" s="16">
        <v>9609.18</v>
      </c>
      <c r="D285" s="16">
        <v>9638.2199999999993</v>
      </c>
      <c r="E285" s="16">
        <v>9580.09</v>
      </c>
      <c r="F285" s="14" t="s">
        <v>7380</v>
      </c>
      <c r="G285" s="15">
        <v>-1.4500000000000001E-2</v>
      </c>
    </row>
    <row r="286" spans="1:7" x14ac:dyDescent="0.2">
      <c r="A286" s="17">
        <v>43048</v>
      </c>
      <c r="B286" s="16">
        <v>9610.18</v>
      </c>
      <c r="C286" s="16">
        <v>9752.57</v>
      </c>
      <c r="D286" s="16">
        <v>9752.57</v>
      </c>
      <c r="E286" s="16">
        <v>9599.9699999999993</v>
      </c>
      <c r="F286" s="14" t="s">
        <v>3190</v>
      </c>
      <c r="G286" s="15">
        <v>-8.9999999999999998E-4</v>
      </c>
    </row>
    <row r="287" spans="1:7" x14ac:dyDescent="0.2">
      <c r="A287" s="17">
        <v>43047</v>
      </c>
      <c r="B287" s="16">
        <v>9751.75</v>
      </c>
      <c r="C287" s="16">
        <v>9797.69</v>
      </c>
      <c r="D287" s="16">
        <v>9816.9699999999993</v>
      </c>
      <c r="E287" s="16">
        <v>9706.4599999999991</v>
      </c>
      <c r="F287" s="14" t="s">
        <v>7381</v>
      </c>
      <c r="G287" s="15">
        <v>-5.4999999999999997E-3</v>
      </c>
    </row>
    <row r="288" spans="1:7" x14ac:dyDescent="0.2">
      <c r="A288" s="17">
        <v>43046</v>
      </c>
      <c r="B288" s="16">
        <v>9760.9</v>
      </c>
      <c r="C288" s="16">
        <v>9817.43</v>
      </c>
      <c r="D288" s="16">
        <v>9826.93</v>
      </c>
      <c r="E288" s="16">
        <v>9754.2199999999993</v>
      </c>
      <c r="F288" s="14" t="s">
        <v>2186</v>
      </c>
      <c r="G288" s="15">
        <v>4.1000000000000003E-3</v>
      </c>
    </row>
    <row r="289" spans="1:7" x14ac:dyDescent="0.2">
      <c r="A289" s="17">
        <v>43045</v>
      </c>
      <c r="B289" s="16">
        <v>9815.15</v>
      </c>
      <c r="C289" s="16">
        <v>9775.61</v>
      </c>
      <c r="D289" s="16">
        <v>9831.5300000000007</v>
      </c>
      <c r="E289" s="16">
        <v>9773.59</v>
      </c>
      <c r="F289" s="14" t="s">
        <v>7382</v>
      </c>
      <c r="G289" s="15">
        <v>2.2000000000000001E-3</v>
      </c>
    </row>
    <row r="290" spans="1:7" x14ac:dyDescent="0.2">
      <c r="A290" s="17">
        <v>43042</v>
      </c>
      <c r="B290" s="16">
        <v>9775.1299999999992</v>
      </c>
      <c r="C290" s="16">
        <v>9767.07</v>
      </c>
      <c r="D290" s="16">
        <v>9794.84</v>
      </c>
      <c r="E290" s="16">
        <v>9735.66</v>
      </c>
      <c r="F290" s="14" t="s">
        <v>7383</v>
      </c>
      <c r="G290" s="15">
        <v>-1E-4</v>
      </c>
    </row>
    <row r="291" spans="1:7" x14ac:dyDescent="0.2">
      <c r="A291" s="17">
        <v>43041</v>
      </c>
      <c r="B291" s="16">
        <v>9753.92</v>
      </c>
      <c r="C291" s="16">
        <v>9766.85</v>
      </c>
      <c r="D291" s="16">
        <v>9788.9500000000007</v>
      </c>
      <c r="E291" s="16">
        <v>9732.0499999999993</v>
      </c>
      <c r="F291" s="14" t="s">
        <v>7384</v>
      </c>
      <c r="G291" s="15">
        <v>7.7999999999999996E-3</v>
      </c>
    </row>
    <row r="292" spans="1:7" x14ac:dyDescent="0.2">
      <c r="A292" s="17">
        <v>43040</v>
      </c>
      <c r="B292" s="16">
        <v>9755.0400000000009</v>
      </c>
      <c r="C292" s="16">
        <v>9724.5400000000009</v>
      </c>
      <c r="D292" s="16">
        <v>9789.6200000000008</v>
      </c>
      <c r="E292" s="16">
        <v>9721.7900000000009</v>
      </c>
      <c r="F292" s="14" t="s">
        <v>3161</v>
      </c>
      <c r="G292" s="15">
        <v>-5.0000000000000001E-3</v>
      </c>
    </row>
    <row r="293" spans="1:7" x14ac:dyDescent="0.2">
      <c r="A293" s="17">
        <v>43039</v>
      </c>
      <c r="B293" s="16">
        <v>9679.91</v>
      </c>
      <c r="C293" s="16">
        <v>9731.31</v>
      </c>
      <c r="D293" s="16">
        <v>9742.49</v>
      </c>
      <c r="E293" s="16">
        <v>9679.91</v>
      </c>
      <c r="F293" s="14" t="s">
        <v>7385</v>
      </c>
      <c r="G293" s="15">
        <v>-7.1000000000000004E-3</v>
      </c>
    </row>
    <row r="294" spans="1:7" x14ac:dyDescent="0.2">
      <c r="A294" s="17">
        <v>43038</v>
      </c>
      <c r="B294" s="16">
        <v>9728.07</v>
      </c>
      <c r="C294" s="16">
        <v>9800.0499999999993</v>
      </c>
      <c r="D294" s="16">
        <v>9818.0499999999993</v>
      </c>
      <c r="E294" s="16">
        <v>9711.77</v>
      </c>
      <c r="F294" s="14" t="s">
        <v>7386</v>
      </c>
      <c r="G294" s="15">
        <v>1.11E-2</v>
      </c>
    </row>
    <row r="295" spans="1:7" x14ac:dyDescent="0.2">
      <c r="A295" s="17">
        <v>43035</v>
      </c>
      <c r="B295" s="16">
        <v>9797.7900000000009</v>
      </c>
      <c r="C295" s="16">
        <v>9706.09</v>
      </c>
      <c r="D295" s="16">
        <v>9811.81</v>
      </c>
      <c r="E295" s="16">
        <v>9670.5</v>
      </c>
      <c r="F295" s="14" t="s">
        <v>3323</v>
      </c>
      <c r="G295" s="15">
        <v>-2.0899999999999998E-2</v>
      </c>
    </row>
    <row r="296" spans="1:7" x14ac:dyDescent="0.2">
      <c r="A296" s="17">
        <v>43034</v>
      </c>
      <c r="B296" s="16">
        <v>9689.81</v>
      </c>
      <c r="C296" s="16">
        <v>9888.52</v>
      </c>
      <c r="D296" s="16">
        <v>9888.52</v>
      </c>
      <c r="E296" s="16">
        <v>9664.4699999999993</v>
      </c>
      <c r="F296" s="14" t="s">
        <v>5333</v>
      </c>
      <c r="G296" s="15">
        <v>-5.7999999999999996E-3</v>
      </c>
    </row>
    <row r="297" spans="1:7" x14ac:dyDescent="0.2">
      <c r="A297" s="17">
        <v>43033</v>
      </c>
      <c r="B297" s="16">
        <v>9896.6299999999992</v>
      </c>
      <c r="C297" s="16">
        <v>9943.32</v>
      </c>
      <c r="D297" s="16">
        <v>9943.32</v>
      </c>
      <c r="E297" s="16">
        <v>9887.93</v>
      </c>
      <c r="F297" s="14" t="s">
        <v>7346</v>
      </c>
      <c r="G297" s="15">
        <v>-1.2999999999999999E-3</v>
      </c>
    </row>
    <row r="298" spans="1:7" x14ac:dyDescent="0.2">
      <c r="A298" s="17">
        <v>43032</v>
      </c>
      <c r="B298" s="16">
        <v>9954.2099999999991</v>
      </c>
      <c r="C298" s="16">
        <v>9966.39</v>
      </c>
      <c r="D298" s="16">
        <v>9996.32</v>
      </c>
      <c r="E298" s="16">
        <v>9924.4599999999991</v>
      </c>
      <c r="F298" s="14" t="s">
        <v>7387</v>
      </c>
      <c r="G298" s="15">
        <v>6.6E-3</v>
      </c>
    </row>
    <row r="299" spans="1:7" x14ac:dyDescent="0.2">
      <c r="A299" s="17">
        <v>43031</v>
      </c>
      <c r="B299" s="16">
        <v>9966.9599999999991</v>
      </c>
      <c r="C299" s="16">
        <v>9918.14</v>
      </c>
      <c r="D299" s="16">
        <v>9967.43</v>
      </c>
      <c r="E299" s="16">
        <v>9879.34</v>
      </c>
      <c r="F299" s="14" t="s">
        <v>7388</v>
      </c>
      <c r="G299" s="15">
        <v>9.7000000000000003E-3</v>
      </c>
    </row>
    <row r="300" spans="1:7" x14ac:dyDescent="0.2">
      <c r="A300" s="17">
        <v>43028</v>
      </c>
      <c r="B300" s="16">
        <v>9902</v>
      </c>
      <c r="C300" s="16">
        <v>9824.73</v>
      </c>
      <c r="D300" s="16">
        <v>9905.93</v>
      </c>
      <c r="E300" s="16">
        <v>9824.73</v>
      </c>
      <c r="F300" s="14" t="s">
        <v>7389</v>
      </c>
      <c r="G300" s="15">
        <v>-1.6000000000000001E-3</v>
      </c>
    </row>
    <row r="301" spans="1:7" x14ac:dyDescent="0.2">
      <c r="A301" s="17">
        <v>43027</v>
      </c>
      <c r="B301" s="16">
        <v>9806.7099999999991</v>
      </c>
      <c r="C301" s="16">
        <v>9822.93</v>
      </c>
      <c r="D301" s="16">
        <v>9841.64</v>
      </c>
      <c r="E301" s="16">
        <v>9745.06</v>
      </c>
      <c r="F301" s="14" t="s">
        <v>7390</v>
      </c>
      <c r="G301" s="15">
        <v>8.0000000000000004E-4</v>
      </c>
    </row>
    <row r="302" spans="1:7" x14ac:dyDescent="0.2">
      <c r="A302" s="17">
        <v>43026</v>
      </c>
      <c r="B302" s="16">
        <v>9822.4599999999991</v>
      </c>
      <c r="C302" s="16">
        <v>9823.52</v>
      </c>
      <c r="D302" s="16">
        <v>9851.89</v>
      </c>
      <c r="E302" s="16">
        <v>9801.9699999999993</v>
      </c>
      <c r="F302" s="14" t="s">
        <v>7391</v>
      </c>
      <c r="G302" s="15">
        <v>8.0000000000000004E-4</v>
      </c>
    </row>
    <row r="303" spans="1:7" x14ac:dyDescent="0.2">
      <c r="A303" s="17">
        <v>43025</v>
      </c>
      <c r="B303" s="16">
        <v>9814.3799999999992</v>
      </c>
      <c r="C303" s="16">
        <v>9812.2800000000007</v>
      </c>
      <c r="D303" s="16">
        <v>9825.77</v>
      </c>
      <c r="E303" s="16">
        <v>9797.1200000000008</v>
      </c>
      <c r="F303" s="14" t="s">
        <v>7392</v>
      </c>
      <c r="G303" s="15">
        <v>-1E-4</v>
      </c>
    </row>
    <row r="304" spans="1:7" x14ac:dyDescent="0.2">
      <c r="A304" s="17">
        <v>43024</v>
      </c>
      <c r="B304" s="16">
        <v>9806.2199999999993</v>
      </c>
      <c r="C304" s="16">
        <v>9815.4</v>
      </c>
      <c r="D304" s="16">
        <v>9829.14</v>
      </c>
      <c r="E304" s="16">
        <v>9799.8799999999992</v>
      </c>
      <c r="F304" s="14" t="s">
        <v>7393</v>
      </c>
      <c r="G304" s="15">
        <v>2E-3</v>
      </c>
    </row>
    <row r="305" spans="1:7" x14ac:dyDescent="0.2">
      <c r="A305" s="17">
        <v>43021</v>
      </c>
      <c r="B305" s="16">
        <v>9806.7900000000009</v>
      </c>
      <c r="C305" s="16">
        <v>9807.11</v>
      </c>
      <c r="D305" s="16">
        <v>9817.92</v>
      </c>
      <c r="E305" s="16">
        <v>9775.1200000000008</v>
      </c>
      <c r="F305" s="14" t="s">
        <v>7394</v>
      </c>
      <c r="G305" s="15">
        <v>2.9999999999999997E-4</v>
      </c>
    </row>
    <row r="306" spans="1:7" x14ac:dyDescent="0.2">
      <c r="A306" s="17">
        <v>43020</v>
      </c>
      <c r="B306" s="16">
        <v>9787.09</v>
      </c>
      <c r="C306" s="16">
        <v>9781.92</v>
      </c>
      <c r="D306" s="16">
        <v>9807.4699999999993</v>
      </c>
      <c r="E306" s="16">
        <v>9764.44</v>
      </c>
      <c r="F306" s="14" t="s">
        <v>7395</v>
      </c>
      <c r="G306" s="15">
        <v>-8.9999999999999998E-4</v>
      </c>
    </row>
    <row r="307" spans="1:7" x14ac:dyDescent="0.2">
      <c r="A307" s="17">
        <v>43019</v>
      </c>
      <c r="B307" s="16">
        <v>9783.75</v>
      </c>
      <c r="C307" s="16">
        <v>9799.18</v>
      </c>
      <c r="D307" s="16">
        <v>9812.19</v>
      </c>
      <c r="E307" s="16">
        <v>9770.11</v>
      </c>
      <c r="F307" s="14" t="s">
        <v>7360</v>
      </c>
      <c r="G307" s="15">
        <v>-2.0999999999999999E-3</v>
      </c>
    </row>
    <row r="308" spans="1:7" x14ac:dyDescent="0.2">
      <c r="A308" s="17">
        <v>43018</v>
      </c>
      <c r="B308" s="16">
        <v>9792.14</v>
      </c>
      <c r="C308" s="16">
        <v>9808.49</v>
      </c>
      <c r="D308" s="16">
        <v>9808.49</v>
      </c>
      <c r="E308" s="16">
        <v>9772.89</v>
      </c>
      <c r="F308" s="14" t="s">
        <v>7396</v>
      </c>
      <c r="G308" s="15">
        <v>5.1000000000000004E-3</v>
      </c>
    </row>
    <row r="309" spans="1:7" x14ac:dyDescent="0.2">
      <c r="A309" s="17">
        <v>43017</v>
      </c>
      <c r="B309" s="16">
        <v>9812.77</v>
      </c>
      <c r="C309" s="16">
        <v>9775.26</v>
      </c>
      <c r="D309" s="16">
        <v>9815.15</v>
      </c>
      <c r="E309" s="16">
        <v>9751.5</v>
      </c>
      <c r="F309" s="14" t="s">
        <v>7397</v>
      </c>
      <c r="G309" s="15">
        <v>-2.3999999999999998E-3</v>
      </c>
    </row>
    <row r="310" spans="1:7" x14ac:dyDescent="0.2">
      <c r="A310" s="17">
        <v>43014</v>
      </c>
      <c r="B310" s="16">
        <v>9762.91</v>
      </c>
      <c r="C310" s="16">
        <v>9806.25</v>
      </c>
      <c r="D310" s="16">
        <v>9806.8799999999992</v>
      </c>
      <c r="E310" s="16">
        <v>9754.9</v>
      </c>
      <c r="F310" s="14" t="s">
        <v>7398</v>
      </c>
      <c r="G310" s="15">
        <v>3.8E-3</v>
      </c>
    </row>
    <row r="311" spans="1:7" x14ac:dyDescent="0.2">
      <c r="A311" s="17">
        <v>43013</v>
      </c>
      <c r="B311" s="16">
        <v>9786.44</v>
      </c>
      <c r="C311" s="16">
        <v>9761.35</v>
      </c>
      <c r="D311" s="16">
        <v>9792.25</v>
      </c>
      <c r="E311" s="16">
        <v>9744.01</v>
      </c>
      <c r="F311" s="14" t="s">
        <v>7399</v>
      </c>
      <c r="G311" s="15">
        <v>-8.9999999999999998E-4</v>
      </c>
    </row>
    <row r="312" spans="1:7" x14ac:dyDescent="0.2">
      <c r="A312" s="17">
        <v>43012</v>
      </c>
      <c r="B312" s="16">
        <v>9749.56</v>
      </c>
      <c r="C312" s="16">
        <v>9772.41</v>
      </c>
      <c r="D312" s="16">
        <v>9772.41</v>
      </c>
      <c r="E312" s="16">
        <v>9735.2099999999991</v>
      </c>
      <c r="F312" s="14" t="s">
        <v>2599</v>
      </c>
      <c r="G312" s="15">
        <v>6.6E-3</v>
      </c>
    </row>
    <row r="313" spans="1:7" x14ac:dyDescent="0.2">
      <c r="A313" s="17">
        <v>43011</v>
      </c>
      <c r="B313" s="16">
        <v>9757.93</v>
      </c>
      <c r="C313" s="16">
        <v>9716.58</v>
      </c>
      <c r="D313" s="16">
        <v>9757.93</v>
      </c>
      <c r="E313" s="16">
        <v>9716.58</v>
      </c>
      <c r="F313" s="14" t="s">
        <v>7400</v>
      </c>
      <c r="G313" s="15">
        <v>4.3E-3</v>
      </c>
    </row>
    <row r="314" spans="1:7" x14ac:dyDescent="0.2">
      <c r="A314" s="17">
        <v>43010</v>
      </c>
      <c r="B314" s="16">
        <v>9693.6200000000008</v>
      </c>
      <c r="C314" s="16">
        <v>9677.5</v>
      </c>
      <c r="D314" s="16">
        <v>9708.26</v>
      </c>
      <c r="E314" s="16">
        <v>9670.6299999999992</v>
      </c>
      <c r="F314" s="14" t="s">
        <v>7401</v>
      </c>
      <c r="G314" s="15">
        <v>2.9999999999999997E-4</v>
      </c>
    </row>
    <row r="315" spans="1:7" x14ac:dyDescent="0.2">
      <c r="A315" s="17">
        <v>43007</v>
      </c>
      <c r="B315" s="16">
        <v>9652.33</v>
      </c>
      <c r="C315" s="16">
        <v>9644.5400000000009</v>
      </c>
      <c r="D315" s="16">
        <v>9652.33</v>
      </c>
      <c r="E315" s="16">
        <v>9579.92</v>
      </c>
      <c r="F315" s="14" t="s">
        <v>7402</v>
      </c>
      <c r="G315" s="15">
        <v>8.5000000000000006E-3</v>
      </c>
    </row>
    <row r="316" spans="1:7" x14ac:dyDescent="0.2">
      <c r="A316" s="17">
        <v>43006</v>
      </c>
      <c r="B316" s="16">
        <v>9649.0400000000009</v>
      </c>
      <c r="C316" s="16">
        <v>9581.23</v>
      </c>
      <c r="D316" s="16">
        <v>9649.0400000000009</v>
      </c>
      <c r="E316" s="16">
        <v>9581.23</v>
      </c>
      <c r="F316" s="14" t="s">
        <v>7403</v>
      </c>
      <c r="G316" s="15">
        <v>6.9999999999999999E-4</v>
      </c>
    </row>
    <row r="317" spans="1:7" x14ac:dyDescent="0.2">
      <c r="A317" s="17">
        <v>43005</v>
      </c>
      <c r="B317" s="16">
        <v>9568.0400000000009</v>
      </c>
      <c r="C317" s="16">
        <v>9582.24</v>
      </c>
      <c r="D317" s="16">
        <v>9592.2900000000009</v>
      </c>
      <c r="E317" s="16">
        <v>9556.33</v>
      </c>
      <c r="F317" s="14" t="s">
        <v>7404</v>
      </c>
      <c r="G317" s="15">
        <v>5.9999999999999995E-4</v>
      </c>
    </row>
    <row r="318" spans="1:7" x14ac:dyDescent="0.2">
      <c r="A318" s="17">
        <v>43004</v>
      </c>
      <c r="B318" s="16">
        <v>9561.52</v>
      </c>
      <c r="C318" s="16">
        <v>9545.01</v>
      </c>
      <c r="D318" s="16">
        <v>9584.2099999999991</v>
      </c>
      <c r="E318" s="16">
        <v>9540.31</v>
      </c>
      <c r="F318" s="14" t="s">
        <v>7405</v>
      </c>
      <c r="G318" s="15">
        <v>-1.2999999999999999E-3</v>
      </c>
    </row>
    <row r="319" spans="1:7" x14ac:dyDescent="0.2">
      <c r="A319" s="17">
        <v>43003</v>
      </c>
      <c r="B319" s="16">
        <v>9555.81</v>
      </c>
      <c r="C319" s="16">
        <v>9553.24</v>
      </c>
      <c r="D319" s="16">
        <v>9570.2000000000007</v>
      </c>
      <c r="E319" s="16">
        <v>9539.5</v>
      </c>
      <c r="F319" s="14" t="s">
        <v>7406</v>
      </c>
      <c r="G319" s="15">
        <v>-2.8999999999999998E-3</v>
      </c>
    </row>
    <row r="320" spans="1:7" x14ac:dyDescent="0.2">
      <c r="A320" s="17">
        <v>43000</v>
      </c>
      <c r="B320" s="16">
        <v>9568.15</v>
      </c>
      <c r="C320" s="16">
        <v>9569.25</v>
      </c>
      <c r="D320" s="16">
        <v>9569.66</v>
      </c>
      <c r="E320" s="16">
        <v>9531.2000000000007</v>
      </c>
      <c r="F320" s="14" t="s">
        <v>7378</v>
      </c>
      <c r="G320" s="15">
        <v>-1.2999999999999999E-3</v>
      </c>
    </row>
    <row r="321" spans="1:7" x14ac:dyDescent="0.2">
      <c r="A321" s="17">
        <v>42999</v>
      </c>
      <c r="B321" s="16">
        <v>9595.69</v>
      </c>
      <c r="C321" s="16">
        <v>9614.08</v>
      </c>
      <c r="D321" s="16">
        <v>9627.7900000000009</v>
      </c>
      <c r="E321" s="16">
        <v>9578.58</v>
      </c>
      <c r="F321" s="14" t="s">
        <v>7216</v>
      </c>
      <c r="G321" s="15">
        <v>5.9999999999999995E-4</v>
      </c>
    </row>
    <row r="322" spans="1:7" x14ac:dyDescent="0.2">
      <c r="A322" s="17">
        <v>42998</v>
      </c>
      <c r="B322" s="16">
        <v>9608.2000000000007</v>
      </c>
      <c r="C322" s="16">
        <v>9600.99</v>
      </c>
      <c r="D322" s="16">
        <v>9649.5400000000009</v>
      </c>
      <c r="E322" s="16">
        <v>9600.99</v>
      </c>
      <c r="F322" s="14" t="s">
        <v>7407</v>
      </c>
      <c r="G322" s="15">
        <v>-6.9999999999999999E-4</v>
      </c>
    </row>
    <row r="323" spans="1:7" x14ac:dyDescent="0.2">
      <c r="A323" s="17">
        <v>42997</v>
      </c>
      <c r="B323" s="16">
        <v>9602.86</v>
      </c>
      <c r="C323" s="16">
        <v>9610</v>
      </c>
      <c r="D323" s="16">
        <v>9632.84</v>
      </c>
      <c r="E323" s="16">
        <v>9596.34</v>
      </c>
      <c r="F323" s="14" t="s">
        <v>7408</v>
      </c>
      <c r="G323" s="15">
        <v>6.3E-3</v>
      </c>
    </row>
    <row r="324" spans="1:7" x14ac:dyDescent="0.2">
      <c r="A324" s="17">
        <v>42996</v>
      </c>
      <c r="B324" s="16">
        <v>9609.6299999999992</v>
      </c>
      <c r="C324" s="16">
        <v>9556.99</v>
      </c>
      <c r="D324" s="16">
        <v>9625.2800000000007</v>
      </c>
      <c r="E324" s="16">
        <v>9556.99</v>
      </c>
      <c r="F324" s="14" t="s">
        <v>7409</v>
      </c>
      <c r="G324" s="15">
        <v>-2.0000000000000001E-4</v>
      </c>
    </row>
    <row r="325" spans="1:7" x14ac:dyDescent="0.2">
      <c r="A325" s="17">
        <v>42993</v>
      </c>
      <c r="B325" s="16">
        <v>9549.7099999999991</v>
      </c>
      <c r="C325" s="16">
        <v>9536.74</v>
      </c>
      <c r="D325" s="16">
        <v>9584.68</v>
      </c>
      <c r="E325" s="16">
        <v>9529.9699999999993</v>
      </c>
      <c r="F325" s="14" t="s">
        <v>7410</v>
      </c>
      <c r="G325" s="15">
        <v>-4.1999999999999997E-3</v>
      </c>
    </row>
    <row r="326" spans="1:7" x14ac:dyDescent="0.2">
      <c r="A326" s="17">
        <v>42992</v>
      </c>
      <c r="B326" s="16">
        <v>9551.3799999999992</v>
      </c>
      <c r="C326" s="16">
        <v>9574.9</v>
      </c>
      <c r="D326" s="16">
        <v>9578.35</v>
      </c>
      <c r="E326" s="16">
        <v>9534.92</v>
      </c>
      <c r="F326" s="14" t="s">
        <v>7411</v>
      </c>
      <c r="G326" s="15">
        <v>-2.5000000000000001E-3</v>
      </c>
    </row>
    <row r="327" spans="1:7" x14ac:dyDescent="0.2">
      <c r="A327" s="17">
        <v>42991</v>
      </c>
      <c r="B327" s="16">
        <v>9591.19</v>
      </c>
      <c r="C327" s="16">
        <v>9605.2199999999993</v>
      </c>
      <c r="D327" s="16">
        <v>9605.2199999999993</v>
      </c>
      <c r="E327" s="16">
        <v>9568.5499999999993</v>
      </c>
      <c r="F327" s="14" t="s">
        <v>7412</v>
      </c>
      <c r="G327" s="15">
        <v>6.4999999999999997E-3</v>
      </c>
    </row>
    <row r="328" spans="1:7" x14ac:dyDescent="0.2">
      <c r="A328" s="17">
        <v>42990</v>
      </c>
      <c r="B328" s="16">
        <v>9615.01</v>
      </c>
      <c r="C328" s="16">
        <v>9553.5400000000009</v>
      </c>
      <c r="D328" s="16">
        <v>9638.4500000000007</v>
      </c>
      <c r="E328" s="16">
        <v>9553.5400000000009</v>
      </c>
      <c r="F328" s="14" t="s">
        <v>2364</v>
      </c>
      <c r="G328" s="15">
        <v>1.03E-2</v>
      </c>
    </row>
    <row r="329" spans="1:7" x14ac:dyDescent="0.2">
      <c r="A329" s="17">
        <v>42989</v>
      </c>
      <c r="B329" s="16">
        <v>9553.01</v>
      </c>
      <c r="C329" s="16">
        <v>9498.6299999999992</v>
      </c>
      <c r="D329" s="16">
        <v>9565.7900000000009</v>
      </c>
      <c r="E329" s="16">
        <v>9498.6299999999992</v>
      </c>
      <c r="F329" s="14" t="s">
        <v>7413</v>
      </c>
      <c r="G329" s="15">
        <v>-2.5000000000000001E-3</v>
      </c>
    </row>
    <row r="330" spans="1:7" x14ac:dyDescent="0.2">
      <c r="A330" s="17">
        <v>42986</v>
      </c>
      <c r="B330" s="16">
        <v>9456.08</v>
      </c>
      <c r="C330" s="16">
        <v>9454.23</v>
      </c>
      <c r="D330" s="16">
        <v>9466.06</v>
      </c>
      <c r="E330" s="16">
        <v>9416.51</v>
      </c>
      <c r="F330" s="14" t="s">
        <v>7414</v>
      </c>
      <c r="G330" s="15">
        <v>2.5000000000000001E-3</v>
      </c>
    </row>
    <row r="331" spans="1:7" x14ac:dyDescent="0.2">
      <c r="A331" s="17">
        <v>42985</v>
      </c>
      <c r="B331" s="16">
        <v>9480.17</v>
      </c>
      <c r="C331" s="16">
        <v>9472.57</v>
      </c>
      <c r="D331" s="16">
        <v>9497.8700000000008</v>
      </c>
      <c r="E331" s="16">
        <v>9440.5499999999993</v>
      </c>
      <c r="F331" s="14" t="s">
        <v>7415</v>
      </c>
      <c r="G331" s="15">
        <v>2.3999999999999998E-3</v>
      </c>
    </row>
    <row r="332" spans="1:7" x14ac:dyDescent="0.2">
      <c r="A332" s="17">
        <v>42984</v>
      </c>
      <c r="B332" s="16">
        <v>9457</v>
      </c>
      <c r="C332" s="16">
        <v>9420.1299999999992</v>
      </c>
      <c r="D332" s="16">
        <v>9466.4599999999991</v>
      </c>
      <c r="E332" s="16">
        <v>9403.9</v>
      </c>
      <c r="F332" s="14" t="s">
        <v>7416</v>
      </c>
      <c r="G332" s="15">
        <v>-4.4999999999999997E-3</v>
      </c>
    </row>
    <row r="333" spans="1:7" x14ac:dyDescent="0.2">
      <c r="A333" s="17">
        <v>42983</v>
      </c>
      <c r="B333" s="16">
        <v>9434.4500000000007</v>
      </c>
      <c r="C333" s="16">
        <v>9476.75</v>
      </c>
      <c r="D333" s="16">
        <v>9535.7900000000009</v>
      </c>
      <c r="E333" s="16">
        <v>9434.4500000000007</v>
      </c>
      <c r="F333" s="14" t="s">
        <v>7417</v>
      </c>
      <c r="G333" s="15">
        <v>-5.7999999999999996E-3</v>
      </c>
    </row>
    <row r="334" spans="1:7" x14ac:dyDescent="0.2">
      <c r="A334" s="17">
        <v>42982</v>
      </c>
      <c r="B334" s="16">
        <v>9476.89</v>
      </c>
      <c r="C334" s="16">
        <v>9531.4699999999993</v>
      </c>
      <c r="D334" s="16">
        <v>9531.4699999999993</v>
      </c>
      <c r="E334" s="16">
        <v>9445.11</v>
      </c>
      <c r="F334" s="14" t="s">
        <v>7418</v>
      </c>
      <c r="G334" s="15">
        <v>5.1000000000000004E-3</v>
      </c>
    </row>
    <row r="335" spans="1:7" x14ac:dyDescent="0.2">
      <c r="A335" s="17">
        <v>42979</v>
      </c>
      <c r="B335" s="16">
        <v>9531.7800000000007</v>
      </c>
      <c r="C335" s="16">
        <v>9510.81</v>
      </c>
      <c r="D335" s="16">
        <v>9562.89</v>
      </c>
      <c r="E335" s="16">
        <v>9510.81</v>
      </c>
      <c r="F335" s="14" t="s">
        <v>2259</v>
      </c>
      <c r="G335" s="15">
        <v>7.4000000000000003E-3</v>
      </c>
    </row>
    <row r="336" spans="1:7" x14ac:dyDescent="0.2">
      <c r="A336" s="17">
        <v>42978</v>
      </c>
      <c r="B336" s="16">
        <v>9483.86</v>
      </c>
      <c r="C336" s="16">
        <v>9436.74</v>
      </c>
      <c r="D336" s="16">
        <v>9501.35</v>
      </c>
      <c r="E336" s="16">
        <v>9436.74</v>
      </c>
      <c r="F336" s="14" t="s">
        <v>2546</v>
      </c>
      <c r="G336" s="15">
        <v>8.6E-3</v>
      </c>
    </row>
    <row r="337" spans="1:7" x14ac:dyDescent="0.2">
      <c r="A337" s="17">
        <v>42977</v>
      </c>
      <c r="B337" s="16">
        <v>9414.01</v>
      </c>
      <c r="C337" s="16">
        <v>9391.41</v>
      </c>
      <c r="D337" s="16">
        <v>9424.33</v>
      </c>
      <c r="E337" s="16">
        <v>9375.98</v>
      </c>
      <c r="F337" s="14" t="s">
        <v>3572</v>
      </c>
      <c r="G337" s="15">
        <v>-8.0000000000000002E-3</v>
      </c>
    </row>
    <row r="338" spans="1:7" x14ac:dyDescent="0.2">
      <c r="A338" s="17">
        <v>42976</v>
      </c>
      <c r="B338" s="16">
        <v>9333.51</v>
      </c>
      <c r="C338" s="16">
        <v>9373.33</v>
      </c>
      <c r="D338" s="16">
        <v>9373.33</v>
      </c>
      <c r="E338" s="16">
        <v>9285.98</v>
      </c>
      <c r="F338" s="14" t="s">
        <v>7346</v>
      </c>
      <c r="G338" s="15">
        <v>-8.3000000000000001E-3</v>
      </c>
    </row>
    <row r="339" spans="1:7" x14ac:dyDescent="0.2">
      <c r="A339" s="17">
        <v>42975</v>
      </c>
      <c r="B339" s="16">
        <v>9409.18</v>
      </c>
      <c r="C339" s="16">
        <v>9466.35</v>
      </c>
      <c r="D339" s="16">
        <v>9466.35</v>
      </c>
      <c r="E339" s="16">
        <v>9406.17</v>
      </c>
      <c r="F339" s="14" t="s">
        <v>7241</v>
      </c>
      <c r="G339" s="15">
        <v>2.3999999999999998E-3</v>
      </c>
    </row>
    <row r="340" spans="1:7" x14ac:dyDescent="0.2">
      <c r="A340" s="17">
        <v>42972</v>
      </c>
      <c r="B340" s="16">
        <v>9488.16</v>
      </c>
      <c r="C340" s="16">
        <v>9481.91</v>
      </c>
      <c r="D340" s="16">
        <v>9527</v>
      </c>
      <c r="E340" s="16">
        <v>9460.24</v>
      </c>
      <c r="F340" s="14" t="s">
        <v>7419</v>
      </c>
      <c r="G340" s="15">
        <v>-2.0999999999999999E-3</v>
      </c>
    </row>
    <row r="341" spans="1:7" x14ac:dyDescent="0.2">
      <c r="A341" s="17">
        <v>42971</v>
      </c>
      <c r="B341" s="16">
        <v>9465.83</v>
      </c>
      <c r="C341" s="16">
        <v>9509.35</v>
      </c>
      <c r="D341" s="16">
        <v>9509.61</v>
      </c>
      <c r="E341" s="16">
        <v>9465.83</v>
      </c>
      <c r="F341" s="14" t="s">
        <v>7420</v>
      </c>
      <c r="G341" s="15">
        <v>-8.0000000000000004E-4</v>
      </c>
    </row>
    <row r="342" spans="1:7" x14ac:dyDescent="0.2">
      <c r="A342" s="17">
        <v>42970</v>
      </c>
      <c r="B342" s="16">
        <v>9485.49</v>
      </c>
      <c r="C342" s="16">
        <v>9493.82</v>
      </c>
      <c r="D342" s="16">
        <v>9523.81</v>
      </c>
      <c r="E342" s="16">
        <v>9479.1299999999992</v>
      </c>
      <c r="F342" s="14" t="s">
        <v>7421</v>
      </c>
      <c r="G342" s="15">
        <v>7.4999999999999997E-3</v>
      </c>
    </row>
    <row r="343" spans="1:7" x14ac:dyDescent="0.2">
      <c r="A343" s="17">
        <v>42969</v>
      </c>
      <c r="B343" s="16">
        <v>9493.51</v>
      </c>
      <c r="C343" s="16">
        <v>9453.24</v>
      </c>
      <c r="D343" s="16">
        <v>9493.51</v>
      </c>
      <c r="E343" s="16">
        <v>9441.75</v>
      </c>
      <c r="F343" s="14" t="s">
        <v>7422</v>
      </c>
      <c r="G343" s="15">
        <v>-2.5000000000000001E-3</v>
      </c>
    </row>
    <row r="344" spans="1:7" x14ac:dyDescent="0.2">
      <c r="A344" s="17">
        <v>42968</v>
      </c>
      <c r="B344" s="16">
        <v>9422.48</v>
      </c>
      <c r="C344" s="16">
        <v>9437.19</v>
      </c>
      <c r="D344" s="16">
        <v>9466.48</v>
      </c>
      <c r="E344" s="16">
        <v>9400.98</v>
      </c>
      <c r="F344" s="14" t="s">
        <v>3621</v>
      </c>
      <c r="G344" s="15">
        <v>-9.2999999999999992E-3</v>
      </c>
    </row>
    <row r="345" spans="1:7" x14ac:dyDescent="0.2">
      <c r="A345" s="17">
        <v>42965</v>
      </c>
      <c r="B345" s="16">
        <v>9445.94</v>
      </c>
      <c r="C345" s="16">
        <v>9484.27</v>
      </c>
      <c r="D345" s="16">
        <v>9498.5499999999993</v>
      </c>
      <c r="E345" s="16">
        <v>9428.0400000000009</v>
      </c>
      <c r="F345" s="14" t="s">
        <v>7423</v>
      </c>
      <c r="G345" s="15">
        <v>-1.6999999999999999E-3</v>
      </c>
    </row>
    <row r="346" spans="1:7" x14ac:dyDescent="0.2">
      <c r="A346" s="17">
        <v>42964</v>
      </c>
      <c r="B346" s="16">
        <v>9534.67</v>
      </c>
      <c r="C346" s="16">
        <v>9551.19</v>
      </c>
      <c r="D346" s="16">
        <v>9581.1</v>
      </c>
      <c r="E346" s="16">
        <v>9509.7099999999991</v>
      </c>
      <c r="F346" s="14" t="s">
        <v>7424</v>
      </c>
      <c r="G346" s="15">
        <v>7.7000000000000002E-3</v>
      </c>
    </row>
    <row r="347" spans="1:7" x14ac:dyDescent="0.2">
      <c r="A347" s="17">
        <v>42963</v>
      </c>
      <c r="B347" s="16">
        <v>9551.32</v>
      </c>
      <c r="C347" s="16">
        <v>9501.08</v>
      </c>
      <c r="D347" s="16">
        <v>9567.0499999999993</v>
      </c>
      <c r="E347" s="16">
        <v>9492.75</v>
      </c>
      <c r="F347" s="14" t="s">
        <v>7425</v>
      </c>
      <c r="G347" s="15">
        <v>-1.2999999999999999E-3</v>
      </c>
    </row>
    <row r="348" spans="1:7" x14ac:dyDescent="0.2">
      <c r="A348" s="17">
        <v>42962</v>
      </c>
      <c r="B348" s="16">
        <v>9478.66</v>
      </c>
      <c r="C348" s="16">
        <v>9501.67</v>
      </c>
      <c r="D348" s="16">
        <v>9520.44</v>
      </c>
      <c r="E348" s="16">
        <v>9466.99</v>
      </c>
      <c r="F348" s="14" t="s">
        <v>7426</v>
      </c>
      <c r="G348" s="15">
        <v>1.12E-2</v>
      </c>
    </row>
    <row r="349" spans="1:7" x14ac:dyDescent="0.2">
      <c r="A349" s="17">
        <v>42961</v>
      </c>
      <c r="B349" s="16">
        <v>9490.77</v>
      </c>
      <c r="C349" s="16">
        <v>9432.9500000000007</v>
      </c>
      <c r="D349" s="16">
        <v>9495.23</v>
      </c>
      <c r="E349" s="16">
        <v>9432.9500000000007</v>
      </c>
      <c r="F349" s="14" t="s">
        <v>7427</v>
      </c>
      <c r="G349" s="15">
        <v>-7.6E-3</v>
      </c>
    </row>
    <row r="350" spans="1:7" x14ac:dyDescent="0.2">
      <c r="A350" s="17">
        <v>42958</v>
      </c>
      <c r="B350" s="16">
        <v>9385.4</v>
      </c>
      <c r="C350" s="16">
        <v>9457.15</v>
      </c>
      <c r="D350" s="16">
        <v>9457.15</v>
      </c>
      <c r="E350" s="16">
        <v>9323.84</v>
      </c>
      <c r="F350" s="14" t="s">
        <v>2549</v>
      </c>
      <c r="G350" s="15">
        <v>-9.4999999999999998E-3</v>
      </c>
    </row>
    <row r="351" spans="1:7" x14ac:dyDescent="0.2">
      <c r="A351" s="17">
        <v>42957</v>
      </c>
      <c r="B351" s="16">
        <v>9457.15</v>
      </c>
      <c r="C351" s="16">
        <v>9547.42</v>
      </c>
      <c r="D351" s="16">
        <v>9551.0400000000009</v>
      </c>
      <c r="E351" s="16">
        <v>9449.36</v>
      </c>
      <c r="F351" s="14" t="s">
        <v>7428</v>
      </c>
      <c r="G351" s="15">
        <v>-7.3000000000000001E-3</v>
      </c>
    </row>
    <row r="352" spans="1:7" x14ac:dyDescent="0.2">
      <c r="A352" s="17">
        <v>42956</v>
      </c>
      <c r="B352" s="16">
        <v>9547.8700000000008</v>
      </c>
      <c r="C352" s="16">
        <v>9574.3799999999992</v>
      </c>
      <c r="D352" s="16">
        <v>9576.26</v>
      </c>
      <c r="E352" s="16">
        <v>9491.61</v>
      </c>
      <c r="F352" s="14" t="s">
        <v>7216</v>
      </c>
      <c r="G352" s="15">
        <v>1.2999999999999999E-3</v>
      </c>
    </row>
    <row r="353" spans="1:7" x14ac:dyDescent="0.2">
      <c r="A353" s="17">
        <v>42955</v>
      </c>
      <c r="B353" s="16">
        <v>9617.85</v>
      </c>
      <c r="C353" s="16">
        <v>9590.5499999999993</v>
      </c>
      <c r="D353" s="16">
        <v>9622.2900000000009</v>
      </c>
      <c r="E353" s="16">
        <v>9577.86</v>
      </c>
      <c r="F353" s="14" t="s">
        <v>7397</v>
      </c>
      <c r="G353" s="15">
        <v>-2.0000000000000001E-4</v>
      </c>
    </row>
    <row r="354" spans="1:7" x14ac:dyDescent="0.2">
      <c r="A354" s="17">
        <v>42954</v>
      </c>
      <c r="B354" s="16">
        <v>9605.68</v>
      </c>
      <c r="C354" s="16">
        <v>9615.7900000000009</v>
      </c>
      <c r="D354" s="16">
        <v>9633.1200000000008</v>
      </c>
      <c r="E354" s="16">
        <v>9595.94</v>
      </c>
      <c r="F354" s="14" t="s">
        <v>7429</v>
      </c>
      <c r="G354" s="15">
        <v>6.7999999999999996E-3</v>
      </c>
    </row>
    <row r="355" spans="1:7" x14ac:dyDescent="0.2">
      <c r="A355" s="17">
        <v>42951</v>
      </c>
      <c r="B355" s="16">
        <v>9607.4</v>
      </c>
      <c r="C355" s="16">
        <v>9530.58</v>
      </c>
      <c r="D355" s="16">
        <v>9622.49</v>
      </c>
      <c r="E355" s="16">
        <v>9518.69</v>
      </c>
      <c r="F355" s="14" t="s">
        <v>2535</v>
      </c>
      <c r="G355" s="15">
        <v>8.9999999999999998E-4</v>
      </c>
    </row>
    <row r="356" spans="1:7" x14ac:dyDescent="0.2">
      <c r="A356" s="17">
        <v>42950</v>
      </c>
      <c r="B356" s="16">
        <v>9542.08</v>
      </c>
      <c r="C356" s="16">
        <v>9534.68</v>
      </c>
      <c r="D356" s="16">
        <v>9562.19</v>
      </c>
      <c r="E356" s="16">
        <v>9467.67</v>
      </c>
      <c r="F356" s="14" t="s">
        <v>7354</v>
      </c>
      <c r="G356" s="15">
        <v>-8.9999999999999998E-4</v>
      </c>
    </row>
    <row r="357" spans="1:7" x14ac:dyDescent="0.2">
      <c r="A357" s="17">
        <v>42949</v>
      </c>
      <c r="B357" s="16">
        <v>9533.67</v>
      </c>
      <c r="C357" s="16">
        <v>9559.5400000000009</v>
      </c>
      <c r="D357" s="16">
        <v>9587.39</v>
      </c>
      <c r="E357" s="16">
        <v>9529.32</v>
      </c>
      <c r="F357" s="14" t="s">
        <v>7430</v>
      </c>
      <c r="G357" s="15">
        <v>8.5000000000000006E-3</v>
      </c>
    </row>
    <row r="358" spans="1:7" x14ac:dyDescent="0.2">
      <c r="A358" s="17">
        <v>42948</v>
      </c>
      <c r="B358" s="16">
        <v>9542.2900000000009</v>
      </c>
      <c r="C358" s="16">
        <v>9502.6200000000008</v>
      </c>
      <c r="D358" s="16">
        <v>9549.51</v>
      </c>
      <c r="E358" s="16">
        <v>9484.4500000000007</v>
      </c>
      <c r="F358" s="14" t="s">
        <v>7431</v>
      </c>
      <c r="G358" s="15">
        <v>-6.3E-3</v>
      </c>
    </row>
    <row r="359" spans="1:7" x14ac:dyDescent="0.2">
      <c r="A359" s="17">
        <v>42947</v>
      </c>
      <c r="B359" s="16">
        <v>9461.7900000000009</v>
      </c>
      <c r="C359" s="16">
        <v>9520.51</v>
      </c>
      <c r="D359" s="16">
        <v>9539.24</v>
      </c>
      <c r="E359" s="16">
        <v>9461.7900000000009</v>
      </c>
      <c r="F359" s="14" t="s">
        <v>7432</v>
      </c>
      <c r="G359" s="15">
        <v>-8.8999999999999999E-3</v>
      </c>
    </row>
    <row r="360" spans="1:7" x14ac:dyDescent="0.2">
      <c r="A360" s="17">
        <v>42944</v>
      </c>
      <c r="B360" s="16">
        <v>9521.82</v>
      </c>
      <c r="C360" s="16">
        <v>9571.98</v>
      </c>
      <c r="D360" s="16">
        <v>9571.98</v>
      </c>
      <c r="E360" s="16">
        <v>9507.6</v>
      </c>
      <c r="F360" s="14" t="s">
        <v>7433</v>
      </c>
      <c r="G360" s="15">
        <v>5.5999999999999999E-3</v>
      </c>
    </row>
    <row r="361" spans="1:7" x14ac:dyDescent="0.2">
      <c r="A361" s="17">
        <v>42943</v>
      </c>
      <c r="B361" s="16">
        <v>9607.66</v>
      </c>
      <c r="C361" s="16">
        <v>9585.2099999999991</v>
      </c>
      <c r="D361" s="16">
        <v>9674.14</v>
      </c>
      <c r="E361" s="16">
        <v>9583.57</v>
      </c>
      <c r="F361" s="14" t="s">
        <v>7434</v>
      </c>
      <c r="G361" s="15">
        <v>9.7999999999999997E-3</v>
      </c>
    </row>
    <row r="362" spans="1:7" x14ac:dyDescent="0.2">
      <c r="A362" s="17">
        <v>42942</v>
      </c>
      <c r="B362" s="16">
        <v>9553.9</v>
      </c>
      <c r="C362" s="16">
        <v>9474.65</v>
      </c>
      <c r="D362" s="16">
        <v>9567.4500000000007</v>
      </c>
      <c r="E362" s="16">
        <v>9474.65</v>
      </c>
      <c r="F362" s="14" t="s">
        <v>7435</v>
      </c>
      <c r="G362" s="15">
        <v>-1.2500000000000001E-2</v>
      </c>
    </row>
    <row r="363" spans="1:7" x14ac:dyDescent="0.2">
      <c r="A363" s="17">
        <v>42941</v>
      </c>
      <c r="B363" s="16">
        <v>9460.81</v>
      </c>
      <c r="C363" s="16">
        <v>9570.18</v>
      </c>
      <c r="D363" s="16">
        <v>9572.06</v>
      </c>
      <c r="E363" s="16">
        <v>9421.3799999999992</v>
      </c>
      <c r="F363" s="14" t="s">
        <v>7436</v>
      </c>
      <c r="G363" s="15">
        <v>-7.4000000000000003E-3</v>
      </c>
    </row>
    <row r="364" spans="1:7" x14ac:dyDescent="0.2">
      <c r="A364" s="17">
        <v>42940</v>
      </c>
      <c r="B364" s="16">
        <v>9580.15</v>
      </c>
      <c r="C364" s="16">
        <v>9651.84</v>
      </c>
      <c r="D364" s="16">
        <v>9666.19</v>
      </c>
      <c r="E364" s="16">
        <v>9574.5499999999993</v>
      </c>
      <c r="F364" s="14" t="s">
        <v>7437</v>
      </c>
      <c r="G364" s="15">
        <v>-1.0999999999999999E-2</v>
      </c>
    </row>
    <row r="365" spans="1:7" x14ac:dyDescent="0.2">
      <c r="A365" s="17">
        <v>42937</v>
      </c>
      <c r="B365" s="16">
        <v>9651.2000000000007</v>
      </c>
      <c r="C365" s="16">
        <v>9720.2099999999991</v>
      </c>
      <c r="D365" s="16">
        <v>9753.15</v>
      </c>
      <c r="E365" s="16">
        <v>9620.77</v>
      </c>
      <c r="F365" s="14" t="s">
        <v>7438</v>
      </c>
      <c r="G365" s="15">
        <v>-2.8999999999999998E-3</v>
      </c>
    </row>
    <row r="366" spans="1:7" x14ac:dyDescent="0.2">
      <c r="A366" s="17">
        <v>42936</v>
      </c>
      <c r="B366" s="16">
        <v>9758.16</v>
      </c>
      <c r="C366" s="16">
        <v>9782.1299999999992</v>
      </c>
      <c r="D366" s="16">
        <v>9836.24</v>
      </c>
      <c r="E366" s="16">
        <v>9727.82</v>
      </c>
      <c r="F366" s="14" t="s">
        <v>7439</v>
      </c>
      <c r="G366" s="15">
        <v>-4.1000000000000003E-3</v>
      </c>
    </row>
    <row r="367" spans="1:7" x14ac:dyDescent="0.2">
      <c r="A367" s="17">
        <v>42935</v>
      </c>
      <c r="B367" s="16">
        <v>9786.92</v>
      </c>
      <c r="C367" s="16">
        <v>9861.9500000000007</v>
      </c>
      <c r="D367" s="16">
        <v>9867.11</v>
      </c>
      <c r="E367" s="16">
        <v>9759.32</v>
      </c>
      <c r="F367" s="14" t="s">
        <v>7440</v>
      </c>
      <c r="G367" s="15">
        <v>-1.09E-2</v>
      </c>
    </row>
    <row r="368" spans="1:7" x14ac:dyDescent="0.2">
      <c r="A368" s="17">
        <v>42934</v>
      </c>
      <c r="B368" s="16">
        <v>9827.4</v>
      </c>
      <c r="C368" s="16">
        <v>9889.1</v>
      </c>
      <c r="D368" s="16">
        <v>9904.1</v>
      </c>
      <c r="E368" s="16">
        <v>9812.1299999999992</v>
      </c>
      <c r="F368" s="14" t="s">
        <v>3426</v>
      </c>
      <c r="G368" s="15">
        <v>3.8E-3</v>
      </c>
    </row>
    <row r="369" spans="1:7" x14ac:dyDescent="0.2">
      <c r="A369" s="17">
        <v>42933</v>
      </c>
      <c r="B369" s="16">
        <v>9936.1299999999992</v>
      </c>
      <c r="C369" s="16">
        <v>9917.77</v>
      </c>
      <c r="D369" s="16">
        <v>9946.3799999999992</v>
      </c>
      <c r="E369" s="16">
        <v>9880.23</v>
      </c>
      <c r="F369" s="14" t="s">
        <v>7441</v>
      </c>
      <c r="G369" s="15">
        <v>1.1000000000000001E-3</v>
      </c>
    </row>
    <row r="370" spans="1:7" x14ac:dyDescent="0.2">
      <c r="A370" s="17">
        <v>42930</v>
      </c>
      <c r="B370" s="16">
        <v>9898.09</v>
      </c>
      <c r="C370" s="16">
        <v>9911.8700000000008</v>
      </c>
      <c r="D370" s="16">
        <v>9922.2099999999991</v>
      </c>
      <c r="E370" s="16">
        <v>9867.6200000000008</v>
      </c>
      <c r="F370" s="14" t="s">
        <v>7442</v>
      </c>
      <c r="G370" s="15">
        <v>1.6000000000000001E-3</v>
      </c>
    </row>
    <row r="371" spans="1:7" x14ac:dyDescent="0.2">
      <c r="A371" s="17">
        <v>42929</v>
      </c>
      <c r="B371" s="16">
        <v>9887.34</v>
      </c>
      <c r="C371" s="16">
        <v>9876.2000000000007</v>
      </c>
      <c r="D371" s="16">
        <v>9934.6299999999992</v>
      </c>
      <c r="E371" s="16">
        <v>9860.59</v>
      </c>
      <c r="F371" s="14" t="s">
        <v>7443</v>
      </c>
      <c r="G371" s="15">
        <v>1.6899999999999998E-2</v>
      </c>
    </row>
    <row r="372" spans="1:7" x14ac:dyDescent="0.2">
      <c r="A372" s="17">
        <v>42928</v>
      </c>
      <c r="B372" s="16">
        <v>9871.84</v>
      </c>
      <c r="C372" s="16">
        <v>9732.58</v>
      </c>
      <c r="D372" s="16">
        <v>9871.84</v>
      </c>
      <c r="E372" s="16">
        <v>9732.58</v>
      </c>
      <c r="F372" s="14" t="s">
        <v>7444</v>
      </c>
      <c r="G372" s="15">
        <v>-4.4000000000000003E-3</v>
      </c>
    </row>
    <row r="373" spans="1:7" x14ac:dyDescent="0.2">
      <c r="A373" s="17">
        <v>42927</v>
      </c>
      <c r="B373" s="16">
        <v>9707.89</v>
      </c>
      <c r="C373" s="16">
        <v>9752.4500000000007</v>
      </c>
      <c r="D373" s="16">
        <v>9772.34</v>
      </c>
      <c r="E373" s="16">
        <v>9707.89</v>
      </c>
      <c r="F373" s="14" t="s">
        <v>7242</v>
      </c>
      <c r="G373" s="15">
        <v>5.7999999999999996E-3</v>
      </c>
    </row>
    <row r="374" spans="1:7" x14ac:dyDescent="0.2">
      <c r="A374" s="17">
        <v>42926</v>
      </c>
      <c r="B374" s="16">
        <v>9751.1200000000008</v>
      </c>
      <c r="C374" s="16">
        <v>9713.02</v>
      </c>
      <c r="D374" s="16">
        <v>9751.1200000000008</v>
      </c>
      <c r="E374" s="16">
        <v>9703.1200000000008</v>
      </c>
      <c r="F374" s="14" t="s">
        <v>7445</v>
      </c>
      <c r="G374" s="15">
        <v>3.0999999999999999E-3</v>
      </c>
    </row>
    <row r="375" spans="1:7" x14ac:dyDescent="0.2">
      <c r="A375" s="17">
        <v>42923</v>
      </c>
      <c r="B375" s="16">
        <v>9694.5499999999993</v>
      </c>
      <c r="C375" s="16">
        <v>9667.0499999999993</v>
      </c>
      <c r="D375" s="16">
        <v>9694.5499999999993</v>
      </c>
      <c r="E375" s="16">
        <v>9616.57</v>
      </c>
      <c r="F375" s="14" t="s">
        <v>7419</v>
      </c>
      <c r="G375" s="15">
        <v>-4.5999999999999999E-3</v>
      </c>
    </row>
    <row r="376" spans="1:7" x14ac:dyDescent="0.2">
      <c r="A376" s="17">
        <v>42922</v>
      </c>
      <c r="B376" s="16">
        <v>9664.15</v>
      </c>
      <c r="C376" s="16">
        <v>9717.1200000000008</v>
      </c>
      <c r="D376" s="16">
        <v>9723.4</v>
      </c>
      <c r="E376" s="16">
        <v>9602.99</v>
      </c>
      <c r="F376" s="14" t="s">
        <v>7446</v>
      </c>
      <c r="G376" s="15">
        <v>3.8999999999999998E-3</v>
      </c>
    </row>
    <row r="377" spans="1:7" x14ac:dyDescent="0.2">
      <c r="A377" s="17">
        <v>42921</v>
      </c>
      <c r="B377" s="16">
        <v>9708.67</v>
      </c>
      <c r="C377" s="16">
        <v>9679.01</v>
      </c>
      <c r="D377" s="16">
        <v>9750.44</v>
      </c>
      <c r="E377" s="16">
        <v>9654.18</v>
      </c>
      <c r="F377" s="14" t="s">
        <v>7447</v>
      </c>
      <c r="G377" s="15">
        <v>-2.8E-3</v>
      </c>
    </row>
    <row r="378" spans="1:7" x14ac:dyDescent="0.2">
      <c r="A378" s="17">
        <v>42920</v>
      </c>
      <c r="B378" s="16">
        <v>9670.8700000000008</v>
      </c>
      <c r="C378" s="16">
        <v>9662.65</v>
      </c>
      <c r="D378" s="16">
        <v>9692.0499999999993</v>
      </c>
      <c r="E378" s="16">
        <v>9638.9699999999993</v>
      </c>
      <c r="F378" s="14" t="s">
        <v>7448</v>
      </c>
      <c r="G378" s="15">
        <v>1.3599999999999999E-2</v>
      </c>
    </row>
    <row r="379" spans="1:7" x14ac:dyDescent="0.2">
      <c r="A379" s="17">
        <v>42919</v>
      </c>
      <c r="B379" s="16">
        <v>9698.41</v>
      </c>
      <c r="C379" s="16">
        <v>9612.56</v>
      </c>
      <c r="D379" s="16">
        <v>9698.41</v>
      </c>
      <c r="E379" s="16">
        <v>9612.56</v>
      </c>
      <c r="F379" s="14" t="s">
        <v>7449</v>
      </c>
      <c r="G379" s="15">
        <v>-1.1000000000000001E-3</v>
      </c>
    </row>
    <row r="380" spans="1:7" x14ac:dyDescent="0.2">
      <c r="A380" s="17">
        <v>42916</v>
      </c>
      <c r="B380" s="16">
        <v>9567.8700000000008</v>
      </c>
      <c r="C380" s="16">
        <v>9576.52</v>
      </c>
      <c r="D380" s="16">
        <v>9635.5</v>
      </c>
      <c r="E380" s="16">
        <v>9550.69</v>
      </c>
      <c r="F380" s="14" t="s">
        <v>7450</v>
      </c>
      <c r="G380" s="15">
        <v>-1.5900000000000001E-2</v>
      </c>
    </row>
    <row r="381" spans="1:7" x14ac:dyDescent="0.2">
      <c r="A381" s="17">
        <v>42915</v>
      </c>
      <c r="B381" s="16">
        <v>9578.51</v>
      </c>
      <c r="C381" s="16">
        <v>9774.7800000000007</v>
      </c>
      <c r="D381" s="16">
        <v>9793.43</v>
      </c>
      <c r="E381" s="16">
        <v>9567.7000000000007</v>
      </c>
      <c r="F381" s="14" t="s">
        <v>2560</v>
      </c>
      <c r="G381" s="15">
        <v>-5.9999999999999995E-4</v>
      </c>
    </row>
    <row r="382" spans="1:7" x14ac:dyDescent="0.2">
      <c r="A382" s="17">
        <v>42914</v>
      </c>
      <c r="B382" s="16">
        <v>9733.33</v>
      </c>
      <c r="C382" s="16">
        <v>9714.41</v>
      </c>
      <c r="D382" s="16">
        <v>9744.15</v>
      </c>
      <c r="E382" s="16">
        <v>9650.76</v>
      </c>
      <c r="F382" s="14" t="s">
        <v>7451</v>
      </c>
      <c r="G382" s="15">
        <v>-1.09E-2</v>
      </c>
    </row>
    <row r="383" spans="1:7" x14ac:dyDescent="0.2">
      <c r="A383" s="17">
        <v>42913</v>
      </c>
      <c r="B383" s="16">
        <v>9738.9599999999991</v>
      </c>
      <c r="C383" s="16">
        <v>9834.31</v>
      </c>
      <c r="D383" s="16">
        <v>9836.16</v>
      </c>
      <c r="E383" s="16">
        <v>9722.9699999999993</v>
      </c>
      <c r="F383" s="14" t="s">
        <v>3567</v>
      </c>
      <c r="G383" s="15">
        <v>-1.2999999999999999E-3</v>
      </c>
    </row>
    <row r="384" spans="1:7" x14ac:dyDescent="0.2">
      <c r="A384" s="17">
        <v>42912</v>
      </c>
      <c r="B384" s="16">
        <v>9846.69</v>
      </c>
      <c r="C384" s="16">
        <v>9829.98</v>
      </c>
      <c r="D384" s="16">
        <v>9882.65</v>
      </c>
      <c r="E384" s="16">
        <v>9824.6299999999992</v>
      </c>
      <c r="F384" s="14" t="s">
        <v>7452</v>
      </c>
      <c r="G384" s="15">
        <v>-4.4999999999999997E-3</v>
      </c>
    </row>
    <row r="385" spans="1:7" x14ac:dyDescent="0.2">
      <c r="A385" s="17">
        <v>42908</v>
      </c>
      <c r="B385" s="16">
        <v>9859.68</v>
      </c>
      <c r="C385" s="16">
        <v>9902.4699999999993</v>
      </c>
      <c r="D385" s="16">
        <v>9902.4699999999993</v>
      </c>
      <c r="E385" s="16">
        <v>9827.2900000000009</v>
      </c>
      <c r="F385" s="14" t="s">
        <v>7453</v>
      </c>
      <c r="G385" s="15">
        <v>-5.5999999999999999E-3</v>
      </c>
    </row>
    <row r="386" spans="1:7" x14ac:dyDescent="0.2">
      <c r="A386" s="17">
        <v>42907</v>
      </c>
      <c r="B386" s="16">
        <v>9904.2000000000007</v>
      </c>
      <c r="C386" s="16">
        <v>9929.42</v>
      </c>
      <c r="D386" s="16">
        <v>9932.1</v>
      </c>
      <c r="E386" s="16">
        <v>9870.59</v>
      </c>
      <c r="F386" s="14" t="s">
        <v>7454</v>
      </c>
      <c r="G386" s="15">
        <v>-5.1000000000000004E-3</v>
      </c>
    </row>
    <row r="387" spans="1:7" x14ac:dyDescent="0.2">
      <c r="A387" s="17">
        <v>42906</v>
      </c>
      <c r="B387" s="16">
        <v>9960.4699999999993</v>
      </c>
      <c r="C387" s="16">
        <v>10018.040000000001</v>
      </c>
      <c r="D387" s="16">
        <v>10033.9</v>
      </c>
      <c r="E387" s="16">
        <v>9960.4699999999993</v>
      </c>
      <c r="F387" s="14" t="s">
        <v>2206</v>
      </c>
      <c r="G387" s="15">
        <v>1.2800000000000001E-2</v>
      </c>
    </row>
    <row r="388" spans="1:7" x14ac:dyDescent="0.2">
      <c r="A388" s="17">
        <v>42905</v>
      </c>
      <c r="B388" s="16">
        <v>10012.01</v>
      </c>
      <c r="C388" s="16">
        <v>9921.8799999999992</v>
      </c>
      <c r="D388" s="16">
        <v>10012.32</v>
      </c>
      <c r="E388" s="16">
        <v>9921.8799999999992</v>
      </c>
      <c r="F388" s="14" t="s">
        <v>7455</v>
      </c>
      <c r="G388" s="15">
        <v>9.7999999999999997E-3</v>
      </c>
    </row>
    <row r="389" spans="1:7" x14ac:dyDescent="0.2">
      <c r="A389" s="17">
        <v>42902</v>
      </c>
      <c r="B389" s="16">
        <v>9885.85</v>
      </c>
      <c r="C389" s="16">
        <v>9796.7000000000007</v>
      </c>
      <c r="D389" s="16">
        <v>9885.85</v>
      </c>
      <c r="E389" s="16">
        <v>9796.7000000000007</v>
      </c>
      <c r="F389" s="14" t="s">
        <v>7456</v>
      </c>
      <c r="G389" s="15">
        <v>-7.1000000000000004E-3</v>
      </c>
    </row>
    <row r="390" spans="1:7" x14ac:dyDescent="0.2">
      <c r="A390" s="17">
        <v>42901</v>
      </c>
      <c r="B390" s="16">
        <v>9789.82</v>
      </c>
      <c r="C390" s="16">
        <v>9845.9</v>
      </c>
      <c r="D390" s="16">
        <v>9845.9</v>
      </c>
      <c r="E390" s="16">
        <v>9756.0400000000009</v>
      </c>
      <c r="F390" s="14" t="s">
        <v>3150</v>
      </c>
      <c r="G390" s="15">
        <v>-2E-3</v>
      </c>
    </row>
    <row r="391" spans="1:7" x14ac:dyDescent="0.2">
      <c r="A391" s="17">
        <v>42900</v>
      </c>
      <c r="B391" s="16">
        <v>9859.5499999999993</v>
      </c>
      <c r="C391" s="16">
        <v>9883.9599999999991</v>
      </c>
      <c r="D391" s="16">
        <v>9943.0499999999993</v>
      </c>
      <c r="E391" s="16">
        <v>9859.5499999999993</v>
      </c>
      <c r="F391" s="14" t="s">
        <v>7457</v>
      </c>
      <c r="G391" s="15">
        <v>9.9000000000000008E-3</v>
      </c>
    </row>
    <row r="392" spans="1:7" x14ac:dyDescent="0.2">
      <c r="A392" s="17">
        <v>42899</v>
      </c>
      <c r="B392" s="16">
        <v>9879.2999999999993</v>
      </c>
      <c r="C392" s="16">
        <v>9789.41</v>
      </c>
      <c r="D392" s="16">
        <v>9891.5</v>
      </c>
      <c r="E392" s="16">
        <v>9789.41</v>
      </c>
      <c r="F392" s="14" t="s">
        <v>7458</v>
      </c>
      <c r="G392" s="15">
        <v>-1.03E-2</v>
      </c>
    </row>
    <row r="393" spans="1:7" x14ac:dyDescent="0.2">
      <c r="A393" s="17">
        <v>42898</v>
      </c>
      <c r="B393" s="16">
        <v>9782.69</v>
      </c>
      <c r="C393" s="16">
        <v>9852.14</v>
      </c>
      <c r="D393" s="16">
        <v>9852.14</v>
      </c>
      <c r="E393" s="16">
        <v>9755.56</v>
      </c>
      <c r="F393" s="14" t="s">
        <v>7459</v>
      </c>
      <c r="G393" s="15">
        <v>8.3999999999999995E-3</v>
      </c>
    </row>
    <row r="394" spans="1:7" x14ac:dyDescent="0.2">
      <c r="A394" s="17">
        <v>42895</v>
      </c>
      <c r="B394" s="16">
        <v>9884.76</v>
      </c>
      <c r="C394" s="16">
        <v>9812.94</v>
      </c>
      <c r="D394" s="16">
        <v>9891.7800000000007</v>
      </c>
      <c r="E394" s="16">
        <v>9812.94</v>
      </c>
      <c r="F394" s="14" t="s">
        <v>7460</v>
      </c>
      <c r="G394" s="15">
        <v>-2.8999999999999998E-3</v>
      </c>
    </row>
    <row r="395" spans="1:7" x14ac:dyDescent="0.2">
      <c r="A395" s="17">
        <v>42894</v>
      </c>
      <c r="B395" s="16">
        <v>9802.7099999999991</v>
      </c>
      <c r="C395" s="16">
        <v>9832.6</v>
      </c>
      <c r="D395" s="16">
        <v>9865.42</v>
      </c>
      <c r="E395" s="16">
        <v>9788.32</v>
      </c>
      <c r="F395" s="14" t="s">
        <v>7461</v>
      </c>
      <c r="G395" s="15">
        <v>5.7999999999999996E-3</v>
      </c>
    </row>
    <row r="396" spans="1:7" x14ac:dyDescent="0.2">
      <c r="A396" s="17">
        <v>42893</v>
      </c>
      <c r="B396" s="16">
        <v>9831.0499999999993</v>
      </c>
      <c r="C396" s="16">
        <v>9782.27</v>
      </c>
      <c r="D396" s="16">
        <v>9874.31</v>
      </c>
      <c r="E396" s="16">
        <v>9772.7000000000007</v>
      </c>
      <c r="F396" s="14" t="s">
        <v>7462</v>
      </c>
      <c r="G396" s="15">
        <v>-2.0999999999999999E-3</v>
      </c>
    </row>
    <row r="397" spans="1:7" x14ac:dyDescent="0.2">
      <c r="A397" s="17">
        <v>42892</v>
      </c>
      <c r="B397" s="16">
        <v>9774.0300000000007</v>
      </c>
      <c r="C397" s="16">
        <v>9768.74</v>
      </c>
      <c r="D397" s="16">
        <v>9793.36</v>
      </c>
      <c r="E397" s="16">
        <v>9746.84</v>
      </c>
      <c r="F397" s="14" t="s">
        <v>2943</v>
      </c>
      <c r="G397" s="15">
        <v>-3.2000000000000002E-3</v>
      </c>
    </row>
    <row r="398" spans="1:7" x14ac:dyDescent="0.2">
      <c r="A398" s="17">
        <v>42891</v>
      </c>
      <c r="B398" s="16">
        <v>9794.93</v>
      </c>
      <c r="C398" s="16">
        <v>9829.2900000000009</v>
      </c>
      <c r="D398" s="16">
        <v>9861.0400000000009</v>
      </c>
      <c r="E398" s="16">
        <v>9779.67</v>
      </c>
      <c r="F398" s="14" t="s">
        <v>7463</v>
      </c>
      <c r="G398" s="15">
        <v>5.0000000000000001E-3</v>
      </c>
    </row>
    <row r="399" spans="1:7" x14ac:dyDescent="0.2">
      <c r="A399" s="17">
        <v>42888</v>
      </c>
      <c r="B399" s="16">
        <v>9826.5</v>
      </c>
      <c r="C399" s="16">
        <v>9805.4599999999991</v>
      </c>
      <c r="D399" s="16">
        <v>9852.75</v>
      </c>
      <c r="E399" s="16">
        <v>9796.94</v>
      </c>
      <c r="F399" s="14" t="s">
        <v>7413</v>
      </c>
      <c r="G399" s="15">
        <v>1.17E-2</v>
      </c>
    </row>
    <row r="400" spans="1:7" x14ac:dyDescent="0.2">
      <c r="A400" s="17">
        <v>42887</v>
      </c>
      <c r="B400" s="16">
        <v>9777.6299999999992</v>
      </c>
      <c r="C400" s="16">
        <v>9663.51</v>
      </c>
      <c r="D400" s="16">
        <v>9789.69</v>
      </c>
      <c r="E400" s="16">
        <v>9663.4599999999991</v>
      </c>
      <c r="F400" s="14" t="s">
        <v>3213</v>
      </c>
      <c r="G400" s="15">
        <v>-4.8999999999999998E-3</v>
      </c>
    </row>
    <row r="401" spans="1:7" x14ac:dyDescent="0.2">
      <c r="A401" s="17">
        <v>42886</v>
      </c>
      <c r="B401" s="16">
        <v>9664.5300000000007</v>
      </c>
      <c r="C401" s="16">
        <v>9718.11</v>
      </c>
      <c r="D401" s="16">
        <v>9723.93</v>
      </c>
      <c r="E401" s="16">
        <v>9664.5300000000007</v>
      </c>
      <c r="F401" s="14" t="s">
        <v>7464</v>
      </c>
      <c r="G401" s="15">
        <v>-2.8E-3</v>
      </c>
    </row>
    <row r="402" spans="1:7" x14ac:dyDescent="0.2">
      <c r="A402" s="17">
        <v>42885</v>
      </c>
      <c r="B402" s="16">
        <v>9711.8799999999992</v>
      </c>
      <c r="C402" s="16">
        <v>9707.0499999999993</v>
      </c>
      <c r="D402" s="16">
        <v>9717.26</v>
      </c>
      <c r="E402" s="16">
        <v>9672.57</v>
      </c>
      <c r="F402" s="14" t="s">
        <v>7465</v>
      </c>
      <c r="G402" s="15">
        <v>-2E-3</v>
      </c>
    </row>
    <row r="403" spans="1:7" x14ac:dyDescent="0.2">
      <c r="A403" s="17">
        <v>42884</v>
      </c>
      <c r="B403" s="16">
        <v>9739.58</v>
      </c>
      <c r="C403" s="16">
        <v>9749.7000000000007</v>
      </c>
      <c r="D403" s="16">
        <v>9749.7000000000007</v>
      </c>
      <c r="E403" s="16">
        <v>9718.93</v>
      </c>
      <c r="F403" s="14" t="s">
        <v>7466</v>
      </c>
      <c r="G403" s="15">
        <v>1.1000000000000001E-3</v>
      </c>
    </row>
    <row r="404" spans="1:7" x14ac:dyDescent="0.2">
      <c r="A404" s="17">
        <v>42881</v>
      </c>
      <c r="B404" s="16">
        <v>9759.57</v>
      </c>
      <c r="C404" s="16">
        <v>9742.83</v>
      </c>
      <c r="D404" s="16">
        <v>9777.19</v>
      </c>
      <c r="E404" s="16">
        <v>9709.4699999999993</v>
      </c>
      <c r="F404" s="14" t="s">
        <v>7467</v>
      </c>
      <c r="G404" s="15">
        <v>8.0000000000000004E-4</v>
      </c>
    </row>
    <row r="405" spans="1:7" x14ac:dyDescent="0.2">
      <c r="A405" s="17">
        <v>42879</v>
      </c>
      <c r="B405" s="16">
        <v>9748.74</v>
      </c>
      <c r="C405" s="16">
        <v>9716.39</v>
      </c>
      <c r="D405" s="16">
        <v>9757.1200000000008</v>
      </c>
      <c r="E405" s="16">
        <v>9706.6</v>
      </c>
      <c r="F405" s="14" t="s">
        <v>7468</v>
      </c>
      <c r="G405" s="15">
        <v>1.4500000000000001E-2</v>
      </c>
    </row>
    <row r="406" spans="1:7" x14ac:dyDescent="0.2">
      <c r="A406" s="17">
        <v>42878</v>
      </c>
      <c r="B406" s="16">
        <v>9740.84</v>
      </c>
      <c r="C406" s="16">
        <v>9651.64</v>
      </c>
      <c r="D406" s="16">
        <v>9743.7099999999991</v>
      </c>
      <c r="E406" s="16">
        <v>9651.64</v>
      </c>
      <c r="F406" s="14" t="s">
        <v>7469</v>
      </c>
      <c r="G406" s="15">
        <v>1.5E-3</v>
      </c>
    </row>
    <row r="407" spans="1:7" x14ac:dyDescent="0.2">
      <c r="A407" s="17">
        <v>42877</v>
      </c>
      <c r="B407" s="16">
        <v>9601.5400000000009</v>
      </c>
      <c r="C407" s="16">
        <v>9604.83</v>
      </c>
      <c r="D407" s="16">
        <v>9638.2900000000009</v>
      </c>
      <c r="E407" s="16">
        <v>9583.27</v>
      </c>
      <c r="F407" s="14" t="s">
        <v>7470</v>
      </c>
      <c r="G407" s="15">
        <v>1.15E-2</v>
      </c>
    </row>
    <row r="408" spans="1:7" x14ac:dyDescent="0.2">
      <c r="A408" s="17">
        <v>42874</v>
      </c>
      <c r="B408" s="16">
        <v>9587.15</v>
      </c>
      <c r="C408" s="16">
        <v>9489.83</v>
      </c>
      <c r="D408" s="16">
        <v>9591.7900000000009</v>
      </c>
      <c r="E408" s="16">
        <v>9489.83</v>
      </c>
      <c r="F408" s="14" t="s">
        <v>7471</v>
      </c>
      <c r="G408" s="15">
        <v>-4.5999999999999999E-3</v>
      </c>
    </row>
    <row r="409" spans="1:7" x14ac:dyDescent="0.2">
      <c r="A409" s="17">
        <v>42873</v>
      </c>
      <c r="B409" s="16">
        <v>9478.24</v>
      </c>
      <c r="C409" s="16">
        <v>9482.86</v>
      </c>
      <c r="D409" s="16">
        <v>9512.23</v>
      </c>
      <c r="E409" s="16">
        <v>9394.25</v>
      </c>
      <c r="F409" s="14" t="s">
        <v>2779</v>
      </c>
      <c r="G409" s="15">
        <v>-1.6899999999999998E-2</v>
      </c>
    </row>
    <row r="410" spans="1:7" x14ac:dyDescent="0.2">
      <c r="A410" s="17">
        <v>42872</v>
      </c>
      <c r="B410" s="16">
        <v>9522.2800000000007</v>
      </c>
      <c r="C410" s="16">
        <v>9658.02</v>
      </c>
      <c r="D410" s="16">
        <v>9658.02</v>
      </c>
      <c r="E410" s="16">
        <v>9513.0300000000007</v>
      </c>
      <c r="F410" s="14" t="s">
        <v>2648</v>
      </c>
      <c r="G410" s="15">
        <v>1.6000000000000001E-3</v>
      </c>
    </row>
    <row r="411" spans="1:7" x14ac:dyDescent="0.2">
      <c r="A411" s="17">
        <v>42871</v>
      </c>
      <c r="B411" s="16">
        <v>9685.52</v>
      </c>
      <c r="C411" s="16">
        <v>9667.6200000000008</v>
      </c>
      <c r="D411" s="16">
        <v>9701.17</v>
      </c>
      <c r="E411" s="16">
        <v>9633.48</v>
      </c>
      <c r="F411" s="14" t="s">
        <v>2481</v>
      </c>
      <c r="G411" s="15">
        <v>3.7000000000000002E-3</v>
      </c>
    </row>
    <row r="412" spans="1:7" x14ac:dyDescent="0.2">
      <c r="A412" s="17">
        <v>42870</v>
      </c>
      <c r="B412" s="16">
        <v>9669.9</v>
      </c>
      <c r="C412" s="16">
        <v>9650.67</v>
      </c>
      <c r="D412" s="16">
        <v>9672.6200000000008</v>
      </c>
      <c r="E412" s="16">
        <v>9630.8700000000008</v>
      </c>
      <c r="F412" s="14" t="s">
        <v>7472</v>
      </c>
      <c r="G412" s="15">
        <v>-2.2000000000000001E-3</v>
      </c>
    </row>
    <row r="413" spans="1:7" x14ac:dyDescent="0.2">
      <c r="A413" s="17">
        <v>42867</v>
      </c>
      <c r="B413" s="16">
        <v>9634.3700000000008</v>
      </c>
      <c r="C413" s="16">
        <v>9658.68</v>
      </c>
      <c r="D413" s="16">
        <v>9662.2900000000009</v>
      </c>
      <c r="E413" s="16">
        <v>9609.82</v>
      </c>
      <c r="F413" s="14" t="s">
        <v>7473</v>
      </c>
      <c r="G413" s="15">
        <v>-1.6999999999999999E-3</v>
      </c>
    </row>
    <row r="414" spans="1:7" x14ac:dyDescent="0.2">
      <c r="A414" s="17">
        <v>42866</v>
      </c>
      <c r="B414" s="16">
        <v>9655.68</v>
      </c>
      <c r="C414" s="16">
        <v>9679.16</v>
      </c>
      <c r="D414" s="16">
        <v>9703.7199999999993</v>
      </c>
      <c r="E414" s="16">
        <v>9625.5499999999993</v>
      </c>
      <c r="F414" s="14" t="s">
        <v>7474</v>
      </c>
      <c r="G414" s="15">
        <v>-5.9999999999999995E-4</v>
      </c>
    </row>
    <row r="415" spans="1:7" x14ac:dyDescent="0.2">
      <c r="A415" s="17">
        <v>42865</v>
      </c>
      <c r="B415" s="16">
        <v>9671.64</v>
      </c>
      <c r="C415" s="16">
        <v>9672.51</v>
      </c>
      <c r="D415" s="16">
        <v>9686.76</v>
      </c>
      <c r="E415" s="16">
        <v>9621.34</v>
      </c>
      <c r="F415" s="14" t="s">
        <v>2379</v>
      </c>
      <c r="G415" s="15">
        <v>5.0000000000000001E-3</v>
      </c>
    </row>
    <row r="416" spans="1:7" x14ac:dyDescent="0.2">
      <c r="A416" s="17">
        <v>42864</v>
      </c>
      <c r="B416" s="16">
        <v>9677.09</v>
      </c>
      <c r="C416" s="16">
        <v>9640.61</v>
      </c>
      <c r="D416" s="16">
        <v>9691.7900000000009</v>
      </c>
      <c r="E416" s="16">
        <v>9640.61</v>
      </c>
      <c r="F416" s="14" t="s">
        <v>7475</v>
      </c>
      <c r="G416" s="15">
        <v>-3.5000000000000001E-3</v>
      </c>
    </row>
    <row r="417" spans="1:7" x14ac:dyDescent="0.2">
      <c r="A417" s="17">
        <v>42863</v>
      </c>
      <c r="B417" s="16">
        <v>9628.56</v>
      </c>
      <c r="C417" s="16">
        <v>9697.81</v>
      </c>
      <c r="D417" s="16">
        <v>9697.81</v>
      </c>
      <c r="E417" s="16">
        <v>9588.3700000000008</v>
      </c>
      <c r="F417" s="14" t="s">
        <v>7476</v>
      </c>
      <c r="G417" s="15">
        <v>7.6E-3</v>
      </c>
    </row>
    <row r="418" spans="1:7" x14ac:dyDescent="0.2">
      <c r="A418" s="17">
        <v>42860</v>
      </c>
      <c r="B418" s="16">
        <v>9662.41</v>
      </c>
      <c r="C418" s="16">
        <v>9579.6200000000008</v>
      </c>
      <c r="D418" s="16">
        <v>9662.41</v>
      </c>
      <c r="E418" s="16">
        <v>9565.89</v>
      </c>
      <c r="F418" s="14" t="s">
        <v>7477</v>
      </c>
      <c r="G418" s="15">
        <v>6.6E-3</v>
      </c>
    </row>
    <row r="419" spans="1:7" x14ac:dyDescent="0.2">
      <c r="A419" s="17">
        <v>42859</v>
      </c>
      <c r="B419" s="16">
        <v>9589.2800000000007</v>
      </c>
      <c r="C419" s="16">
        <v>9537.5</v>
      </c>
      <c r="D419" s="16">
        <v>9589.2800000000007</v>
      </c>
      <c r="E419" s="16">
        <v>9525.2999999999993</v>
      </c>
      <c r="F419" s="14" t="s">
        <v>3433</v>
      </c>
      <c r="G419" s="15">
        <v>-3.8E-3</v>
      </c>
    </row>
    <row r="420" spans="1:7" x14ac:dyDescent="0.2">
      <c r="A420" s="17">
        <v>42858</v>
      </c>
      <c r="B420" s="16">
        <v>9526.61</v>
      </c>
      <c r="C420" s="16">
        <v>9539.42</v>
      </c>
      <c r="D420" s="16">
        <v>9540.49</v>
      </c>
      <c r="E420" s="16">
        <v>9471.06</v>
      </c>
      <c r="F420" s="14" t="s">
        <v>7478</v>
      </c>
      <c r="G420" s="15">
        <v>1.18E-2</v>
      </c>
    </row>
    <row r="421" spans="1:7" x14ac:dyDescent="0.2">
      <c r="A421" s="17">
        <v>42857</v>
      </c>
      <c r="B421" s="16">
        <v>9563.15</v>
      </c>
      <c r="C421" s="16">
        <v>9476.85</v>
      </c>
      <c r="D421" s="16">
        <v>9563.15</v>
      </c>
      <c r="E421" s="16">
        <v>9476.85</v>
      </c>
      <c r="F421" s="14" t="s">
        <v>7479</v>
      </c>
      <c r="G421" s="15">
        <v>-5.1000000000000004E-3</v>
      </c>
    </row>
    <row r="422" spans="1:7" x14ac:dyDescent="0.2">
      <c r="A422" s="17">
        <v>42853</v>
      </c>
      <c r="B422" s="16">
        <v>9451.3700000000008</v>
      </c>
      <c r="C422" s="16">
        <v>9523.66</v>
      </c>
      <c r="D422" s="16">
        <v>9523.66</v>
      </c>
      <c r="E422" s="16">
        <v>9436.83</v>
      </c>
      <c r="F422" s="14" t="s">
        <v>7480</v>
      </c>
      <c r="G422" s="15">
        <v>1.4E-3</v>
      </c>
    </row>
    <row r="423" spans="1:7" x14ac:dyDescent="0.2">
      <c r="A423" s="17">
        <v>42852</v>
      </c>
      <c r="B423" s="16">
        <v>9500.0300000000007</v>
      </c>
      <c r="C423" s="16">
        <v>9515.73</v>
      </c>
      <c r="D423" s="16">
        <v>9612.58</v>
      </c>
      <c r="E423" s="16">
        <v>9483.42</v>
      </c>
      <c r="F423" s="14" t="s">
        <v>7481</v>
      </c>
      <c r="G423" s="15">
        <v>5.1999999999999998E-3</v>
      </c>
    </row>
    <row r="424" spans="1:7" x14ac:dyDescent="0.2">
      <c r="A424" s="17">
        <v>42851</v>
      </c>
      <c r="B424" s="16">
        <v>9486.73</v>
      </c>
      <c r="C424" s="16">
        <v>9438.5499999999993</v>
      </c>
      <c r="D424" s="16">
        <v>9489.58</v>
      </c>
      <c r="E424" s="16">
        <v>9416.33</v>
      </c>
      <c r="F424" s="14" t="s">
        <v>7482</v>
      </c>
      <c r="G424" s="15">
        <v>7.7000000000000002E-3</v>
      </c>
    </row>
    <row r="425" spans="1:7" x14ac:dyDescent="0.2">
      <c r="A425" s="17">
        <v>42850</v>
      </c>
      <c r="B425" s="16">
        <v>9438.07</v>
      </c>
      <c r="C425" s="16">
        <v>9399.26</v>
      </c>
      <c r="D425" s="16">
        <v>9444.56</v>
      </c>
      <c r="E425" s="16">
        <v>9383.5300000000007</v>
      </c>
      <c r="F425" s="14" t="s">
        <v>2516</v>
      </c>
      <c r="G425" s="15">
        <v>2.01E-2</v>
      </c>
    </row>
    <row r="426" spans="1:7" x14ac:dyDescent="0.2">
      <c r="A426" s="17">
        <v>42849</v>
      </c>
      <c r="B426" s="16">
        <v>9366.1200000000008</v>
      </c>
      <c r="C426" s="16">
        <v>9337.8700000000008</v>
      </c>
      <c r="D426" s="16">
        <v>9369.42</v>
      </c>
      <c r="E426" s="16">
        <v>9295.91</v>
      </c>
      <c r="F426" s="14" t="s">
        <v>7483</v>
      </c>
      <c r="G426" s="15">
        <v>-3.5000000000000001E-3</v>
      </c>
    </row>
    <row r="427" spans="1:7" x14ac:dyDescent="0.2">
      <c r="A427" s="17">
        <v>42846</v>
      </c>
      <c r="B427" s="16">
        <v>9181.69</v>
      </c>
      <c r="C427" s="16">
        <v>9216.84</v>
      </c>
      <c r="D427" s="16">
        <v>9229.09</v>
      </c>
      <c r="E427" s="16">
        <v>9177.8799999999992</v>
      </c>
      <c r="F427" s="14" t="s">
        <v>7484</v>
      </c>
      <c r="G427" s="15">
        <v>9.4000000000000004E-3</v>
      </c>
    </row>
    <row r="428" spans="1:7" x14ac:dyDescent="0.2">
      <c r="A428" s="17">
        <v>42845</v>
      </c>
      <c r="B428" s="16">
        <v>9213.9599999999991</v>
      </c>
      <c r="C428" s="16">
        <v>9141.6</v>
      </c>
      <c r="D428" s="16">
        <v>9217.58</v>
      </c>
      <c r="E428" s="16">
        <v>9133.15</v>
      </c>
      <c r="F428" s="14" t="s">
        <v>2720</v>
      </c>
      <c r="G428" s="15">
        <v>-1.1000000000000001E-3</v>
      </c>
    </row>
    <row r="429" spans="1:7" x14ac:dyDescent="0.2">
      <c r="A429" s="17">
        <v>42844</v>
      </c>
      <c r="B429" s="16">
        <v>9128.15</v>
      </c>
      <c r="C429" s="16">
        <v>9137.64</v>
      </c>
      <c r="D429" s="16">
        <v>9168.34</v>
      </c>
      <c r="E429" s="16">
        <v>9119.4</v>
      </c>
      <c r="F429" s="14" t="s">
        <v>7485</v>
      </c>
      <c r="G429" s="15">
        <v>-8.3999999999999995E-3</v>
      </c>
    </row>
    <row r="430" spans="1:7" x14ac:dyDescent="0.2">
      <c r="A430" s="17">
        <v>42843</v>
      </c>
      <c r="B430" s="16">
        <v>9138.23</v>
      </c>
      <c r="C430" s="16">
        <v>9232.6299999999992</v>
      </c>
      <c r="D430" s="16">
        <v>9251.91</v>
      </c>
      <c r="E430" s="16">
        <v>9134.67</v>
      </c>
      <c r="F430" s="14" t="s">
        <v>7486</v>
      </c>
      <c r="G430" s="15">
        <v>5.0000000000000001E-4</v>
      </c>
    </row>
    <row r="431" spans="1:7" x14ac:dyDescent="0.2">
      <c r="A431" s="17">
        <v>42838</v>
      </c>
      <c r="B431" s="16">
        <v>9215.42</v>
      </c>
      <c r="C431" s="16">
        <v>9193.99</v>
      </c>
      <c r="D431" s="16">
        <v>9222.43</v>
      </c>
      <c r="E431" s="16">
        <v>9156.82</v>
      </c>
      <c r="F431" s="14" t="s">
        <v>7487</v>
      </c>
      <c r="G431" s="15">
        <v>8.0000000000000002E-3</v>
      </c>
    </row>
    <row r="432" spans="1:7" x14ac:dyDescent="0.2">
      <c r="A432" s="17">
        <v>42837</v>
      </c>
      <c r="B432" s="16">
        <v>9210.8700000000008</v>
      </c>
      <c r="C432" s="16">
        <v>9150.16</v>
      </c>
      <c r="D432" s="16">
        <v>9210.8700000000008</v>
      </c>
      <c r="E432" s="16">
        <v>9147.6200000000008</v>
      </c>
      <c r="F432" s="14" t="s">
        <v>7488</v>
      </c>
      <c r="G432" s="15">
        <v>-4.1999999999999997E-3</v>
      </c>
    </row>
    <row r="433" spans="1:7" x14ac:dyDescent="0.2">
      <c r="A433" s="17">
        <v>42836</v>
      </c>
      <c r="B433" s="16">
        <v>9137.6200000000008</v>
      </c>
      <c r="C433" s="16">
        <v>9135.2099999999991</v>
      </c>
      <c r="D433" s="16">
        <v>9167.15</v>
      </c>
      <c r="E433" s="16">
        <v>9109.67</v>
      </c>
      <c r="F433" s="14" t="s">
        <v>7489</v>
      </c>
      <c r="G433" s="15">
        <v>3.2000000000000002E-3</v>
      </c>
    </row>
    <row r="434" spans="1:7" x14ac:dyDescent="0.2">
      <c r="A434" s="17">
        <v>42835</v>
      </c>
      <c r="B434" s="16">
        <v>9176.0300000000007</v>
      </c>
      <c r="C434" s="16">
        <v>9145.98</v>
      </c>
      <c r="D434" s="16">
        <v>9176.0300000000007</v>
      </c>
      <c r="E434" s="16">
        <v>9139.01</v>
      </c>
      <c r="F434" s="14" t="s">
        <v>7490</v>
      </c>
      <c r="G434" s="15">
        <v>1.6000000000000001E-3</v>
      </c>
    </row>
    <row r="435" spans="1:7" x14ac:dyDescent="0.2">
      <c r="A435" s="17">
        <v>42832</v>
      </c>
      <c r="B435" s="16">
        <v>9146.69</v>
      </c>
      <c r="C435" s="16">
        <v>9103.7000000000007</v>
      </c>
      <c r="D435" s="16">
        <v>9146.69</v>
      </c>
      <c r="E435" s="16">
        <v>9085.0499999999993</v>
      </c>
      <c r="F435" s="14" t="s">
        <v>7177</v>
      </c>
      <c r="G435" s="15">
        <v>4.7000000000000002E-3</v>
      </c>
    </row>
    <row r="436" spans="1:7" x14ac:dyDescent="0.2">
      <c r="A436" s="17">
        <v>42831</v>
      </c>
      <c r="B436" s="16">
        <v>9131.83</v>
      </c>
      <c r="C436" s="16">
        <v>9039.4</v>
      </c>
      <c r="D436" s="16">
        <v>9131.84</v>
      </c>
      <c r="E436" s="16">
        <v>9014.2800000000007</v>
      </c>
      <c r="F436" s="14" t="s">
        <v>3664</v>
      </c>
      <c r="G436" s="15">
        <v>-8.0000000000000002E-3</v>
      </c>
    </row>
    <row r="437" spans="1:7" x14ac:dyDescent="0.2">
      <c r="A437" s="17">
        <v>42830</v>
      </c>
      <c r="B437" s="16">
        <v>9089.4699999999993</v>
      </c>
      <c r="C437" s="16">
        <v>9175.86</v>
      </c>
      <c r="D437" s="16">
        <v>9176.1</v>
      </c>
      <c r="E437" s="16">
        <v>9089.4699999999993</v>
      </c>
      <c r="F437" s="14" t="s">
        <v>7491</v>
      </c>
      <c r="G437" s="15">
        <v>1.8E-3</v>
      </c>
    </row>
    <row r="438" spans="1:7" x14ac:dyDescent="0.2">
      <c r="A438" s="17">
        <v>42829</v>
      </c>
      <c r="B438" s="16">
        <v>9162.8799999999992</v>
      </c>
      <c r="C438" s="16">
        <v>9151.7199999999993</v>
      </c>
      <c r="D438" s="16">
        <v>9183.5499999999993</v>
      </c>
      <c r="E438" s="16">
        <v>9128.4500000000007</v>
      </c>
      <c r="F438" s="14" t="s">
        <v>7492</v>
      </c>
      <c r="G438" s="15">
        <v>-2E-3</v>
      </c>
    </row>
    <row r="439" spans="1:7" x14ac:dyDescent="0.2">
      <c r="A439" s="17">
        <v>42828</v>
      </c>
      <c r="B439" s="16">
        <v>9146.64</v>
      </c>
      <c r="C439" s="16">
        <v>9178.6</v>
      </c>
      <c r="D439" s="16">
        <v>9202.89</v>
      </c>
      <c r="E439" s="16">
        <v>9146.59</v>
      </c>
      <c r="F439" s="14" t="s">
        <v>7493</v>
      </c>
      <c r="G439" s="15">
        <v>3.8E-3</v>
      </c>
    </row>
    <row r="440" spans="1:7" x14ac:dyDescent="0.2">
      <c r="A440" s="17">
        <v>42825</v>
      </c>
      <c r="B440" s="16">
        <v>9165.07</v>
      </c>
      <c r="C440" s="16">
        <v>9121.52</v>
      </c>
      <c r="D440" s="16">
        <v>9165.07</v>
      </c>
      <c r="E440" s="16">
        <v>9098.4599999999991</v>
      </c>
      <c r="F440" s="14" t="s">
        <v>7494</v>
      </c>
      <c r="G440" s="15">
        <v>6.9999999999999999E-4</v>
      </c>
    </row>
    <row r="441" spans="1:7" x14ac:dyDescent="0.2">
      <c r="A441" s="17">
        <v>42824</v>
      </c>
      <c r="B441" s="16">
        <v>9130.2000000000007</v>
      </c>
      <c r="C441" s="16">
        <v>9109</v>
      </c>
      <c r="D441" s="16">
        <v>9130.2000000000007</v>
      </c>
      <c r="E441" s="16">
        <v>9072.94</v>
      </c>
      <c r="F441" s="14" t="s">
        <v>7383</v>
      </c>
      <c r="G441" s="15">
        <v>1.9E-3</v>
      </c>
    </row>
    <row r="442" spans="1:7" x14ac:dyDescent="0.2">
      <c r="A442" s="17">
        <v>42823</v>
      </c>
      <c r="B442" s="16">
        <v>9123.8799999999992</v>
      </c>
      <c r="C442" s="16">
        <v>9129.83</v>
      </c>
      <c r="D442" s="16">
        <v>9132.32</v>
      </c>
      <c r="E442" s="16">
        <v>9083.98</v>
      </c>
      <c r="F442" s="14" t="s">
        <v>7495</v>
      </c>
      <c r="G442" s="15">
        <v>2.5999999999999999E-3</v>
      </c>
    </row>
    <row r="443" spans="1:7" x14ac:dyDescent="0.2">
      <c r="A443" s="17">
        <v>42822</v>
      </c>
      <c r="B443" s="16">
        <v>9106.2099999999991</v>
      </c>
      <c r="C443" s="16">
        <v>9089.75</v>
      </c>
      <c r="D443" s="16">
        <v>9106.2099999999991</v>
      </c>
      <c r="E443" s="16">
        <v>9065.2099999999991</v>
      </c>
      <c r="F443" s="14" t="s">
        <v>7496</v>
      </c>
      <c r="G443" s="15">
        <v>-4.3E-3</v>
      </c>
    </row>
    <row r="444" spans="1:7" x14ac:dyDescent="0.2">
      <c r="A444" s="17">
        <v>42821</v>
      </c>
      <c r="B444" s="16">
        <v>9082.76</v>
      </c>
      <c r="C444" s="16">
        <v>9088.23</v>
      </c>
      <c r="D444" s="16">
        <v>9088.4699999999993</v>
      </c>
      <c r="E444" s="16">
        <v>9015.82</v>
      </c>
      <c r="F444" s="14" t="s">
        <v>7497</v>
      </c>
      <c r="G444" s="15">
        <v>-2.7000000000000001E-3</v>
      </c>
    </row>
    <row r="445" spans="1:7" x14ac:dyDescent="0.2">
      <c r="A445" s="17">
        <v>42818</v>
      </c>
      <c r="B445" s="16">
        <v>9121.99</v>
      </c>
      <c r="C445" s="16">
        <v>9128.51</v>
      </c>
      <c r="D445" s="16">
        <v>9135.6200000000008</v>
      </c>
      <c r="E445" s="16">
        <v>9090.1</v>
      </c>
      <c r="F445" s="14" t="s">
        <v>7498</v>
      </c>
      <c r="G445" s="15">
        <v>6.7999999999999996E-3</v>
      </c>
    </row>
    <row r="446" spans="1:7" x14ac:dyDescent="0.2">
      <c r="A446" s="17">
        <v>42817</v>
      </c>
      <c r="B446" s="16">
        <v>9146.49</v>
      </c>
      <c r="C446" s="16">
        <v>9078.48</v>
      </c>
      <c r="D446" s="16">
        <v>9146.49</v>
      </c>
      <c r="E446" s="16">
        <v>9038.0400000000009</v>
      </c>
      <c r="F446" s="14" t="s">
        <v>2543</v>
      </c>
      <c r="G446" s="15">
        <v>-5.1999999999999998E-3</v>
      </c>
    </row>
    <row r="447" spans="1:7" x14ac:dyDescent="0.2">
      <c r="A447" s="17">
        <v>42816</v>
      </c>
      <c r="B447" s="16">
        <v>9084.61</v>
      </c>
      <c r="C447" s="16">
        <v>9071.3799999999992</v>
      </c>
      <c r="D447" s="16">
        <v>9084.61</v>
      </c>
      <c r="E447" s="16">
        <v>8981.19</v>
      </c>
      <c r="F447" s="14" t="s">
        <v>7499</v>
      </c>
      <c r="G447" s="15">
        <v>-1.24E-2</v>
      </c>
    </row>
    <row r="448" spans="1:7" x14ac:dyDescent="0.2">
      <c r="A448" s="17">
        <v>42815</v>
      </c>
      <c r="B448" s="16">
        <v>9131.92</v>
      </c>
      <c r="C448" s="16">
        <v>9263.83</v>
      </c>
      <c r="D448" s="16">
        <v>9265.0400000000009</v>
      </c>
      <c r="E448" s="16">
        <v>9131.1299999999992</v>
      </c>
      <c r="F448" s="14" t="s">
        <v>3189</v>
      </c>
      <c r="G448" s="15">
        <v>3.3E-3</v>
      </c>
    </row>
    <row r="449" spans="1:7" x14ac:dyDescent="0.2">
      <c r="A449" s="17">
        <v>42814</v>
      </c>
      <c r="B449" s="16">
        <v>9246.4</v>
      </c>
      <c r="C449" s="16">
        <v>9220.93</v>
      </c>
      <c r="D449" s="16">
        <v>9262.98</v>
      </c>
      <c r="E449" s="16">
        <v>9210.6</v>
      </c>
      <c r="F449" s="14" t="s">
        <v>7500</v>
      </c>
      <c r="G449" s="15">
        <v>2.0999999999999999E-3</v>
      </c>
    </row>
    <row r="450" spans="1:7" x14ac:dyDescent="0.2">
      <c r="A450" s="17">
        <v>42811</v>
      </c>
      <c r="B450" s="16">
        <v>9215.98</v>
      </c>
      <c r="C450" s="16">
        <v>9164.86</v>
      </c>
      <c r="D450" s="16">
        <v>9215.98</v>
      </c>
      <c r="E450" s="16">
        <v>9152.4500000000007</v>
      </c>
      <c r="F450" s="14" t="s">
        <v>7501</v>
      </c>
      <c r="G450" s="15">
        <v>7.3000000000000001E-3</v>
      </c>
    </row>
    <row r="451" spans="1:7" x14ac:dyDescent="0.2">
      <c r="A451" s="17">
        <v>42810</v>
      </c>
      <c r="B451" s="16">
        <v>9196.6299999999992</v>
      </c>
      <c r="C451" s="16">
        <v>9182.9699999999993</v>
      </c>
      <c r="D451" s="16">
        <v>9209</v>
      </c>
      <c r="E451" s="16">
        <v>9180.6299999999992</v>
      </c>
      <c r="F451" s="14" t="s">
        <v>3017</v>
      </c>
      <c r="G451" s="15">
        <v>4.8999999999999998E-3</v>
      </c>
    </row>
    <row r="452" spans="1:7" x14ac:dyDescent="0.2">
      <c r="A452" s="17">
        <v>42809</v>
      </c>
      <c r="B452" s="16">
        <v>9129.6</v>
      </c>
      <c r="C452" s="16">
        <v>9095.16</v>
      </c>
      <c r="D452" s="16">
        <v>9129.6</v>
      </c>
      <c r="E452" s="16">
        <v>9095.16</v>
      </c>
      <c r="F452" s="14" t="s">
        <v>7502</v>
      </c>
      <c r="G452" s="15">
        <v>-8.0000000000000004E-4</v>
      </c>
    </row>
    <row r="453" spans="1:7" x14ac:dyDescent="0.2">
      <c r="A453" s="17">
        <v>42808</v>
      </c>
      <c r="B453" s="16">
        <v>9085.5</v>
      </c>
      <c r="C453" s="16">
        <v>9098.94</v>
      </c>
      <c r="D453" s="16">
        <v>9102.66</v>
      </c>
      <c r="E453" s="16">
        <v>9062.6200000000008</v>
      </c>
      <c r="F453" s="14" t="s">
        <v>2263</v>
      </c>
      <c r="G453" s="15">
        <v>8.9999999999999998E-4</v>
      </c>
    </row>
    <row r="454" spans="1:7" x14ac:dyDescent="0.2">
      <c r="A454" s="17">
        <v>42807</v>
      </c>
      <c r="B454" s="16">
        <v>9092.43</v>
      </c>
      <c r="C454" s="16">
        <v>9094.4599999999991</v>
      </c>
      <c r="D454" s="16">
        <v>9099.06</v>
      </c>
      <c r="E454" s="16">
        <v>9062.01</v>
      </c>
      <c r="F454" s="14" t="s">
        <v>7503</v>
      </c>
      <c r="G454" s="15">
        <v>4.0000000000000002E-4</v>
      </c>
    </row>
    <row r="455" spans="1:7" x14ac:dyDescent="0.2">
      <c r="A455" s="17">
        <v>42804</v>
      </c>
      <c r="B455" s="16">
        <v>9084.2900000000009</v>
      </c>
      <c r="C455" s="16">
        <v>9087.76</v>
      </c>
      <c r="D455" s="16">
        <v>9130.31</v>
      </c>
      <c r="E455" s="16">
        <v>9084.2900000000009</v>
      </c>
      <c r="F455" s="14" t="s">
        <v>7504</v>
      </c>
      <c r="G455" s="15">
        <v>-2.0000000000000001E-4</v>
      </c>
    </row>
    <row r="456" spans="1:7" x14ac:dyDescent="0.2">
      <c r="A456" s="17">
        <v>42803</v>
      </c>
      <c r="B456" s="16">
        <v>9080.94</v>
      </c>
      <c r="C456" s="16">
        <v>9076.99</v>
      </c>
      <c r="D456" s="16">
        <v>9088.23</v>
      </c>
      <c r="E456" s="16">
        <v>9035.98</v>
      </c>
      <c r="F456" s="14" t="s">
        <v>7505</v>
      </c>
      <c r="G456" s="15">
        <v>-1.1999999999999999E-3</v>
      </c>
    </row>
    <row r="457" spans="1:7" x14ac:dyDescent="0.2">
      <c r="A457" s="17">
        <v>42802</v>
      </c>
      <c r="B457" s="16">
        <v>9082.58</v>
      </c>
      <c r="C457" s="16">
        <v>9087.0400000000009</v>
      </c>
      <c r="D457" s="16">
        <v>9106.1</v>
      </c>
      <c r="E457" s="16">
        <v>9070.39</v>
      </c>
      <c r="F457" s="14" t="s">
        <v>7506</v>
      </c>
      <c r="G457" s="15">
        <v>-1E-3</v>
      </c>
    </row>
    <row r="458" spans="1:7" x14ac:dyDescent="0.2">
      <c r="A458" s="17">
        <v>42801</v>
      </c>
      <c r="B458" s="16">
        <v>9093.1200000000008</v>
      </c>
      <c r="C458" s="16">
        <v>9117.59</v>
      </c>
      <c r="D458" s="16">
        <v>9132.2000000000007</v>
      </c>
      <c r="E458" s="16">
        <v>9091.9699999999993</v>
      </c>
      <c r="F458" s="14" t="s">
        <v>7507</v>
      </c>
      <c r="G458" s="15">
        <v>-3.3E-3</v>
      </c>
    </row>
    <row r="459" spans="1:7" x14ac:dyDescent="0.2">
      <c r="A459" s="17">
        <v>42800</v>
      </c>
      <c r="B459" s="16">
        <v>9102.4</v>
      </c>
      <c r="C459" s="16">
        <v>9126.93</v>
      </c>
      <c r="D459" s="16">
        <v>9126.93</v>
      </c>
      <c r="E459" s="16">
        <v>9096.2000000000007</v>
      </c>
      <c r="F459" s="14" t="s">
        <v>7508</v>
      </c>
      <c r="G459" s="15">
        <v>4.0000000000000002E-4</v>
      </c>
    </row>
    <row r="460" spans="1:7" x14ac:dyDescent="0.2">
      <c r="A460" s="17">
        <v>42797</v>
      </c>
      <c r="B460" s="16">
        <v>9132.27</v>
      </c>
      <c r="C460" s="16">
        <v>9103.9599999999991</v>
      </c>
      <c r="D460" s="16">
        <v>9135.92</v>
      </c>
      <c r="E460" s="16">
        <v>9099.61</v>
      </c>
      <c r="F460" s="14" t="s">
        <v>7509</v>
      </c>
      <c r="G460" s="15">
        <v>2.8E-3</v>
      </c>
    </row>
    <row r="461" spans="1:7" x14ac:dyDescent="0.2">
      <c r="A461" s="17">
        <v>42796</v>
      </c>
      <c r="B461" s="16">
        <v>9128.5400000000009</v>
      </c>
      <c r="C461" s="16">
        <v>9104.4</v>
      </c>
      <c r="D461" s="16">
        <v>9137.67</v>
      </c>
      <c r="E461" s="16">
        <v>9104.4</v>
      </c>
      <c r="F461" s="14" t="s">
        <v>7510</v>
      </c>
      <c r="G461" s="15">
        <v>9.7000000000000003E-3</v>
      </c>
    </row>
    <row r="462" spans="1:7" x14ac:dyDescent="0.2">
      <c r="A462" s="17">
        <v>42795</v>
      </c>
      <c r="B462" s="16">
        <v>9102.8700000000008</v>
      </c>
      <c r="C462" s="16">
        <v>9034.2099999999991</v>
      </c>
      <c r="D462" s="16">
        <v>9108.7199999999993</v>
      </c>
      <c r="E462" s="16">
        <v>9034.2099999999991</v>
      </c>
      <c r="F462" s="14" t="s">
        <v>7511</v>
      </c>
      <c r="G462" s="15">
        <v>6.9999999999999999E-4</v>
      </c>
    </row>
    <row r="463" spans="1:7" x14ac:dyDescent="0.2">
      <c r="A463" s="17">
        <v>42794</v>
      </c>
      <c r="B463" s="16">
        <v>9015.0300000000007</v>
      </c>
      <c r="C463" s="16">
        <v>9033.19</v>
      </c>
      <c r="D463" s="16">
        <v>9033.19</v>
      </c>
      <c r="E463" s="16">
        <v>8973.34</v>
      </c>
      <c r="F463" s="14" t="s">
        <v>2663</v>
      </c>
      <c r="G463" s="15">
        <v>1.1000000000000001E-3</v>
      </c>
    </row>
    <row r="464" spans="1:7" x14ac:dyDescent="0.2">
      <c r="A464" s="17">
        <v>42793</v>
      </c>
      <c r="B464" s="16">
        <v>9008.89</v>
      </c>
      <c r="C464" s="16">
        <v>9039.86</v>
      </c>
      <c r="D464" s="16">
        <v>9047.36</v>
      </c>
      <c r="E464" s="16">
        <v>8989.68</v>
      </c>
      <c r="F464" s="14" t="s">
        <v>7512</v>
      </c>
      <c r="G464" s="15">
        <v>-6.7000000000000002E-3</v>
      </c>
    </row>
    <row r="465" spans="1:7" x14ac:dyDescent="0.2">
      <c r="A465" s="17">
        <v>42790</v>
      </c>
      <c r="B465" s="16">
        <v>8998.65</v>
      </c>
      <c r="C465" s="16">
        <v>9066.6200000000008</v>
      </c>
      <c r="D465" s="16">
        <v>9078.9500000000007</v>
      </c>
      <c r="E465" s="16">
        <v>8955.0400000000009</v>
      </c>
      <c r="F465" s="14" t="s">
        <v>3584</v>
      </c>
      <c r="G465" s="15">
        <v>-2.0999999999999999E-3</v>
      </c>
    </row>
    <row r="466" spans="1:7" x14ac:dyDescent="0.2">
      <c r="A466" s="17">
        <v>42789</v>
      </c>
      <c r="B466" s="16">
        <v>9059.5499999999993</v>
      </c>
      <c r="C466" s="16">
        <v>9087.83</v>
      </c>
      <c r="D466" s="16">
        <v>9103.75</v>
      </c>
      <c r="E466" s="16">
        <v>9059.5499999999993</v>
      </c>
      <c r="F466" s="14" t="s">
        <v>7513</v>
      </c>
      <c r="G466" s="15">
        <v>-2E-3</v>
      </c>
    </row>
    <row r="467" spans="1:7" x14ac:dyDescent="0.2">
      <c r="A467" s="17">
        <v>42788</v>
      </c>
      <c r="B467" s="16">
        <v>9078.73</v>
      </c>
      <c r="C467" s="16">
        <v>9108.02</v>
      </c>
      <c r="D467" s="16">
        <v>9136.93</v>
      </c>
      <c r="E467" s="16">
        <v>9063.25</v>
      </c>
      <c r="F467" s="14" t="s">
        <v>7514</v>
      </c>
      <c r="G467" s="15">
        <v>4.7999999999999996E-3</v>
      </c>
    </row>
    <row r="468" spans="1:7" x14ac:dyDescent="0.2">
      <c r="A468" s="17">
        <v>42787</v>
      </c>
      <c r="B468" s="16">
        <v>9096.61</v>
      </c>
      <c r="C468" s="16">
        <v>9054.2000000000007</v>
      </c>
      <c r="D468" s="16">
        <v>9103.65</v>
      </c>
      <c r="E468" s="16">
        <v>9021.86</v>
      </c>
      <c r="F468" s="14" t="s">
        <v>3218</v>
      </c>
      <c r="G468" s="15">
        <v>4.0000000000000001E-3</v>
      </c>
    </row>
    <row r="469" spans="1:7" x14ac:dyDescent="0.2">
      <c r="A469" s="17">
        <v>42786</v>
      </c>
      <c r="B469" s="16">
        <v>9052.7199999999993</v>
      </c>
      <c r="C469" s="16">
        <v>9042.85</v>
      </c>
      <c r="D469" s="16">
        <v>9069.69</v>
      </c>
      <c r="E469" s="16">
        <v>9040.34</v>
      </c>
      <c r="F469" s="14" t="s">
        <v>7515</v>
      </c>
      <c r="G469" s="15">
        <v>-3.0000000000000001E-3</v>
      </c>
    </row>
    <row r="470" spans="1:7" x14ac:dyDescent="0.2">
      <c r="A470" s="17">
        <v>42783</v>
      </c>
      <c r="B470" s="16">
        <v>9016.52</v>
      </c>
      <c r="C470" s="16">
        <v>9053.9599999999991</v>
      </c>
      <c r="D470" s="16">
        <v>9057.9599999999991</v>
      </c>
      <c r="E470" s="16">
        <v>8989.0499999999993</v>
      </c>
      <c r="F470" s="14" t="s">
        <v>7516</v>
      </c>
      <c r="G470" s="15">
        <v>-4.0000000000000002E-4</v>
      </c>
    </row>
    <row r="471" spans="1:7" x14ac:dyDescent="0.2">
      <c r="A471" s="17">
        <v>42782</v>
      </c>
      <c r="B471" s="16">
        <v>9043.75</v>
      </c>
      <c r="C471" s="16">
        <v>9060.1299999999992</v>
      </c>
      <c r="D471" s="16">
        <v>9084.0499999999993</v>
      </c>
      <c r="E471" s="16">
        <v>9043.75</v>
      </c>
      <c r="F471" s="14" t="s">
        <v>7517</v>
      </c>
      <c r="G471" s="15">
        <v>5.7000000000000002E-3</v>
      </c>
    </row>
    <row r="472" spans="1:7" x14ac:dyDescent="0.2">
      <c r="A472" s="17">
        <v>42781</v>
      </c>
      <c r="B472" s="16">
        <v>9047.15</v>
      </c>
      <c r="C472" s="16">
        <v>9020.5</v>
      </c>
      <c r="D472" s="16">
        <v>9049.4500000000007</v>
      </c>
      <c r="E472" s="16">
        <v>8994.5400000000009</v>
      </c>
      <c r="F472" s="14" t="s">
        <v>7518</v>
      </c>
      <c r="G472" s="15">
        <v>5.9999999999999995E-4</v>
      </c>
    </row>
    <row r="473" spans="1:7" x14ac:dyDescent="0.2">
      <c r="A473" s="17">
        <v>42780</v>
      </c>
      <c r="B473" s="16">
        <v>8995.4500000000007</v>
      </c>
      <c r="C473" s="16">
        <v>8986.43</v>
      </c>
      <c r="D473" s="16">
        <v>9022.34</v>
      </c>
      <c r="E473" s="16">
        <v>8951.02</v>
      </c>
      <c r="F473" s="14" t="s">
        <v>2662</v>
      </c>
      <c r="G473" s="15">
        <v>6.8999999999999999E-3</v>
      </c>
    </row>
    <row r="474" spans="1:7" x14ac:dyDescent="0.2">
      <c r="A474" s="17">
        <v>42779</v>
      </c>
      <c r="B474" s="16">
        <v>8990.1299999999992</v>
      </c>
      <c r="C474" s="16">
        <v>8946.74</v>
      </c>
      <c r="D474" s="16">
        <v>8993.17</v>
      </c>
      <c r="E474" s="16">
        <v>8933.4</v>
      </c>
      <c r="F474" s="14" t="s">
        <v>3548</v>
      </c>
      <c r="G474" s="15">
        <v>3.8E-3</v>
      </c>
    </row>
    <row r="475" spans="1:7" x14ac:dyDescent="0.2">
      <c r="A475" s="17">
        <v>42776</v>
      </c>
      <c r="B475" s="16">
        <v>8928.08</v>
      </c>
      <c r="C475" s="16">
        <v>8939.39</v>
      </c>
      <c r="D475" s="16">
        <v>8943.75</v>
      </c>
      <c r="E475" s="16">
        <v>8897.48</v>
      </c>
      <c r="F475" s="14" t="s">
        <v>2921</v>
      </c>
      <c r="G475" s="15">
        <v>6.8999999999999999E-3</v>
      </c>
    </row>
    <row r="476" spans="1:7" x14ac:dyDescent="0.2">
      <c r="A476" s="17">
        <v>42775</v>
      </c>
      <c r="B476" s="16">
        <v>8894.11</v>
      </c>
      <c r="C476" s="16">
        <v>8860.6200000000008</v>
      </c>
      <c r="D476" s="16">
        <v>8901.74</v>
      </c>
      <c r="E476" s="16">
        <v>8860.6200000000008</v>
      </c>
      <c r="F476" s="14" t="s">
        <v>7519</v>
      </c>
      <c r="G476" s="15">
        <v>1.8E-3</v>
      </c>
    </row>
    <row r="477" spans="1:7" x14ac:dyDescent="0.2">
      <c r="A477" s="17">
        <v>42774</v>
      </c>
      <c r="B477" s="16">
        <v>8832.91</v>
      </c>
      <c r="C477" s="16">
        <v>8852.81</v>
      </c>
      <c r="D477" s="16">
        <v>8887.9599999999991</v>
      </c>
      <c r="E477" s="16">
        <v>8785.84</v>
      </c>
      <c r="F477" s="14" t="s">
        <v>7520</v>
      </c>
      <c r="G477" s="15">
        <v>3.2000000000000002E-3</v>
      </c>
    </row>
    <row r="478" spans="1:7" x14ac:dyDescent="0.2">
      <c r="A478" s="17">
        <v>42773</v>
      </c>
      <c r="B478" s="16">
        <v>8816.7800000000007</v>
      </c>
      <c r="C478" s="16">
        <v>8797.52</v>
      </c>
      <c r="D478" s="16">
        <v>8836.7199999999993</v>
      </c>
      <c r="E478" s="16">
        <v>8768.66</v>
      </c>
      <c r="F478" s="14" t="s">
        <v>7521</v>
      </c>
      <c r="G478" s="15">
        <v>-4.4999999999999997E-3</v>
      </c>
    </row>
    <row r="479" spans="1:7" x14ac:dyDescent="0.2">
      <c r="A479" s="17">
        <v>42772</v>
      </c>
      <c r="B479" s="16">
        <v>8788.4599999999991</v>
      </c>
      <c r="C479" s="16">
        <v>8852.84</v>
      </c>
      <c r="D479" s="16">
        <v>8869.77</v>
      </c>
      <c r="E479" s="16">
        <v>8788.4599999999991</v>
      </c>
      <c r="F479" s="14" t="s">
        <v>3189</v>
      </c>
      <c r="G479" s="15">
        <v>-4.0000000000000001E-3</v>
      </c>
    </row>
    <row r="480" spans="1:7" x14ac:dyDescent="0.2">
      <c r="A480" s="17">
        <v>42769</v>
      </c>
      <c r="B480" s="16">
        <v>8828.6</v>
      </c>
      <c r="C480" s="16">
        <v>8877.18</v>
      </c>
      <c r="D480" s="16">
        <v>8897.82</v>
      </c>
      <c r="E480" s="16">
        <v>8816.9699999999993</v>
      </c>
      <c r="F480" s="14" t="s">
        <v>7522</v>
      </c>
      <c r="G480" s="15">
        <v>6.4999999999999997E-3</v>
      </c>
    </row>
    <row r="481" spans="1:7" x14ac:dyDescent="0.2">
      <c r="A481" s="17">
        <v>42768</v>
      </c>
      <c r="B481" s="16">
        <v>8864.49</v>
      </c>
      <c r="C481" s="16">
        <v>8834.61</v>
      </c>
      <c r="D481" s="16">
        <v>8872.5499999999993</v>
      </c>
      <c r="E481" s="16">
        <v>8812.9699999999993</v>
      </c>
      <c r="F481" s="14" t="s">
        <v>7523</v>
      </c>
      <c r="G481" s="15">
        <v>6.0000000000000001E-3</v>
      </c>
    </row>
    <row r="482" spans="1:7" x14ac:dyDescent="0.2">
      <c r="A482" s="17">
        <v>42767</v>
      </c>
      <c r="B482" s="16">
        <v>8807.67</v>
      </c>
      <c r="C482" s="16">
        <v>8752.7199999999993</v>
      </c>
      <c r="D482" s="16">
        <v>8833.66</v>
      </c>
      <c r="E482" s="16">
        <v>8752.7199999999993</v>
      </c>
      <c r="F482" s="14" t="s">
        <v>7524</v>
      </c>
      <c r="G482" s="15">
        <v>-1.3299999999999999E-2</v>
      </c>
    </row>
    <row r="483" spans="1:7" x14ac:dyDescent="0.2">
      <c r="A483" s="17">
        <v>42766</v>
      </c>
      <c r="B483" s="16">
        <v>8754.81</v>
      </c>
      <c r="C483" s="16">
        <v>8841.07</v>
      </c>
      <c r="D483" s="16">
        <v>8845.0400000000009</v>
      </c>
      <c r="E483" s="16">
        <v>8751.7900000000009</v>
      </c>
      <c r="F483" s="14" t="s">
        <v>7525</v>
      </c>
      <c r="G483" s="15">
        <v>-1.2999999999999999E-2</v>
      </c>
    </row>
    <row r="484" spans="1:7" x14ac:dyDescent="0.2">
      <c r="A484" s="17">
        <v>42765</v>
      </c>
      <c r="B484" s="16">
        <v>8872.76</v>
      </c>
      <c r="C484" s="16">
        <v>8965.4599999999991</v>
      </c>
      <c r="D484" s="16">
        <v>8980.75</v>
      </c>
      <c r="E484" s="16">
        <v>8860.91</v>
      </c>
      <c r="F484" s="14" t="s">
        <v>2181</v>
      </c>
      <c r="G484" s="15">
        <v>-2.9999999999999997E-4</v>
      </c>
    </row>
    <row r="485" spans="1:7" x14ac:dyDescent="0.2">
      <c r="A485" s="17">
        <v>42762</v>
      </c>
      <c r="B485" s="16">
        <v>8989.2000000000007</v>
      </c>
      <c r="C485" s="16">
        <v>8991.85</v>
      </c>
      <c r="D485" s="16">
        <v>9027.84</v>
      </c>
      <c r="E485" s="16">
        <v>8934.51</v>
      </c>
      <c r="F485" s="14" t="s">
        <v>7526</v>
      </c>
      <c r="G485" s="15">
        <v>-4.0000000000000002E-4</v>
      </c>
    </row>
    <row r="486" spans="1:7" x14ac:dyDescent="0.2">
      <c r="A486" s="17">
        <v>42761</v>
      </c>
      <c r="B486" s="16">
        <v>8991.59</v>
      </c>
      <c r="C486" s="16">
        <v>9044.48</v>
      </c>
      <c r="D486" s="16">
        <v>9079.43</v>
      </c>
      <c r="E486" s="16">
        <v>8973.48</v>
      </c>
      <c r="F486" s="14" t="s">
        <v>3840</v>
      </c>
      <c r="G486" s="15">
        <v>3.7000000000000002E-3</v>
      </c>
    </row>
    <row r="487" spans="1:7" x14ac:dyDescent="0.2">
      <c r="A487" s="17">
        <v>42760</v>
      </c>
      <c r="B487" s="16">
        <v>8995.2900000000009</v>
      </c>
      <c r="C487" s="16">
        <v>8975.4599999999991</v>
      </c>
      <c r="D487" s="16">
        <v>9007.2900000000009</v>
      </c>
      <c r="E487" s="16">
        <v>8948.84</v>
      </c>
      <c r="F487" s="14" t="s">
        <v>7527</v>
      </c>
      <c r="G487" s="15">
        <v>8.6E-3</v>
      </c>
    </row>
    <row r="488" spans="1:7" x14ac:dyDescent="0.2">
      <c r="A488" s="17">
        <v>42759</v>
      </c>
      <c r="B488" s="16">
        <v>8961.7900000000009</v>
      </c>
      <c r="C488" s="16">
        <v>8892.5</v>
      </c>
      <c r="D488" s="16">
        <v>8961.7900000000009</v>
      </c>
      <c r="E488" s="16">
        <v>8887.16</v>
      </c>
      <c r="F488" s="14" t="s">
        <v>7510</v>
      </c>
      <c r="G488" s="15">
        <v>-6.7999999999999996E-3</v>
      </c>
    </row>
    <row r="489" spans="1:7" x14ac:dyDescent="0.2">
      <c r="A489" s="17">
        <v>42758</v>
      </c>
      <c r="B489" s="16">
        <v>8885.1299999999992</v>
      </c>
      <c r="C489" s="16">
        <v>8900.18</v>
      </c>
      <c r="D489" s="16">
        <v>8945.2999999999993</v>
      </c>
      <c r="E489" s="16">
        <v>8880.25</v>
      </c>
      <c r="F489" s="14" t="s">
        <v>7528</v>
      </c>
      <c r="G489" s="15">
        <v>5.1000000000000004E-3</v>
      </c>
    </row>
    <row r="490" spans="1:7" x14ac:dyDescent="0.2">
      <c r="A490" s="17">
        <v>42755</v>
      </c>
      <c r="B490" s="16">
        <v>8946.26</v>
      </c>
      <c r="C490" s="16">
        <v>8909.56</v>
      </c>
      <c r="D490" s="16">
        <v>8957.1299999999992</v>
      </c>
      <c r="E490" s="16">
        <v>8908.74</v>
      </c>
      <c r="F490" s="14" t="s">
        <v>7529</v>
      </c>
      <c r="G490" s="15">
        <v>6.7999999999999996E-3</v>
      </c>
    </row>
    <row r="491" spans="1:7" x14ac:dyDescent="0.2">
      <c r="A491" s="17">
        <v>42754</v>
      </c>
      <c r="B491" s="16">
        <v>8901.1200000000008</v>
      </c>
      <c r="C491" s="16">
        <v>8854.08</v>
      </c>
      <c r="D491" s="16">
        <v>8914.44</v>
      </c>
      <c r="E491" s="16">
        <v>8848.9599999999991</v>
      </c>
      <c r="F491" s="14" t="s">
        <v>7530</v>
      </c>
      <c r="G491" s="15">
        <v>3.8E-3</v>
      </c>
    </row>
    <row r="492" spans="1:7" x14ac:dyDescent="0.2">
      <c r="A492" s="17">
        <v>42753</v>
      </c>
      <c r="B492" s="16">
        <v>8841.14</v>
      </c>
      <c r="C492" s="16">
        <v>8808.15</v>
      </c>
      <c r="D492" s="16">
        <v>8841.14</v>
      </c>
      <c r="E492" s="16">
        <v>8787.82</v>
      </c>
      <c r="F492" s="14" t="s">
        <v>7531</v>
      </c>
      <c r="G492" s="15">
        <v>-6.1000000000000004E-3</v>
      </c>
    </row>
    <row r="493" spans="1:7" x14ac:dyDescent="0.2">
      <c r="A493" s="17">
        <v>42752</v>
      </c>
      <c r="B493" s="16">
        <v>8807.8700000000008</v>
      </c>
      <c r="C493" s="16">
        <v>8848.74</v>
      </c>
      <c r="D493" s="16">
        <v>8852.99</v>
      </c>
      <c r="E493" s="16">
        <v>8770.18</v>
      </c>
      <c r="F493" s="14" t="s">
        <v>7532</v>
      </c>
      <c r="G493" s="15">
        <v>-5.4999999999999997E-3</v>
      </c>
    </row>
    <row r="494" spans="1:7" x14ac:dyDescent="0.2">
      <c r="A494" s="17">
        <v>42751</v>
      </c>
      <c r="B494" s="16">
        <v>8862.1200000000008</v>
      </c>
      <c r="C494" s="16">
        <v>8873.98</v>
      </c>
      <c r="D494" s="16">
        <v>8894</v>
      </c>
      <c r="E494" s="16">
        <v>8853.0400000000009</v>
      </c>
      <c r="F494" s="14" t="s">
        <v>7533</v>
      </c>
      <c r="G494" s="15">
        <v>1.0500000000000001E-2</v>
      </c>
    </row>
    <row r="495" spans="1:7" x14ac:dyDescent="0.2">
      <c r="A495" s="17">
        <v>42748</v>
      </c>
      <c r="B495" s="16">
        <v>8910.91</v>
      </c>
      <c r="C495" s="16">
        <v>8853.98</v>
      </c>
      <c r="D495" s="16">
        <v>8911.9699999999993</v>
      </c>
      <c r="E495" s="16">
        <v>8842.8799999999992</v>
      </c>
      <c r="F495" s="14" t="s">
        <v>7534</v>
      </c>
      <c r="G495" s="15">
        <v>-9.1999999999999998E-3</v>
      </c>
    </row>
    <row r="496" spans="1:7" x14ac:dyDescent="0.2">
      <c r="A496" s="17">
        <v>42747</v>
      </c>
      <c r="B496" s="16">
        <v>8818.35</v>
      </c>
      <c r="C496" s="16">
        <v>8873.58</v>
      </c>
      <c r="D496" s="16">
        <v>8873.58</v>
      </c>
      <c r="E496" s="16">
        <v>8807.49</v>
      </c>
      <c r="F496" s="14" t="s">
        <v>7535</v>
      </c>
      <c r="G496" s="15">
        <v>-1.1999999999999999E-3</v>
      </c>
    </row>
    <row r="497" spans="1:7" x14ac:dyDescent="0.2">
      <c r="A497" s="17">
        <v>42746</v>
      </c>
      <c r="B497" s="16">
        <v>8899.93</v>
      </c>
      <c r="C497" s="16">
        <v>8911.92</v>
      </c>
      <c r="D497" s="16">
        <v>8911.92</v>
      </c>
      <c r="E497" s="16">
        <v>8850.57</v>
      </c>
      <c r="F497" s="14" t="s">
        <v>7536</v>
      </c>
      <c r="G497" s="15">
        <v>-1.9E-3</v>
      </c>
    </row>
    <row r="498" spans="1:7" x14ac:dyDescent="0.2">
      <c r="A498" s="17">
        <v>42745</v>
      </c>
      <c r="B498" s="16">
        <v>8910.33</v>
      </c>
      <c r="C498" s="16">
        <v>8932.08</v>
      </c>
      <c r="D498" s="16">
        <v>8953.14</v>
      </c>
      <c r="E498" s="16">
        <v>8902.56</v>
      </c>
      <c r="F498" s="14" t="s">
        <v>7537</v>
      </c>
      <c r="G498" s="15">
        <v>-5.1000000000000004E-3</v>
      </c>
    </row>
    <row r="499" spans="1:7" x14ac:dyDescent="0.2">
      <c r="A499" s="17">
        <v>42744</v>
      </c>
      <c r="B499" s="16">
        <v>8927.61</v>
      </c>
      <c r="C499" s="16">
        <v>9004.86</v>
      </c>
      <c r="D499" s="16">
        <v>9004.86</v>
      </c>
      <c r="E499" s="16">
        <v>8918.1</v>
      </c>
      <c r="F499" s="14" t="s">
        <v>7538</v>
      </c>
      <c r="G499" s="15">
        <v>-2.7000000000000001E-3</v>
      </c>
    </row>
    <row r="500" spans="1:7" x14ac:dyDescent="0.2">
      <c r="A500" s="17">
        <v>42740</v>
      </c>
      <c r="B500" s="16">
        <v>8973.76</v>
      </c>
      <c r="C500" s="16">
        <v>9013.4500000000007</v>
      </c>
      <c r="D500" s="16">
        <v>9023.1</v>
      </c>
      <c r="E500" s="16">
        <v>8964.08</v>
      </c>
      <c r="F500" s="14" t="s">
        <v>7539</v>
      </c>
      <c r="G500" s="15">
        <v>-1.6000000000000001E-3</v>
      </c>
    </row>
    <row r="501" spans="1:7" x14ac:dyDescent="0.2">
      <c r="A501" s="17">
        <v>42739</v>
      </c>
      <c r="B501" s="16">
        <v>8998.4500000000007</v>
      </c>
      <c r="C501" s="16">
        <v>9030.26</v>
      </c>
      <c r="D501" s="16">
        <v>9032.64</v>
      </c>
      <c r="E501" s="16">
        <v>8985.11</v>
      </c>
      <c r="F501" s="14" t="s">
        <v>7540</v>
      </c>
      <c r="G501" s="15">
        <v>-2.9999999999999997E-4</v>
      </c>
    </row>
    <row r="502" spans="1:7" x14ac:dyDescent="0.2">
      <c r="A502" s="17">
        <v>42738</v>
      </c>
      <c r="B502" s="16">
        <v>9012.5</v>
      </c>
      <c r="C502" s="16">
        <v>9037.08</v>
      </c>
      <c r="D502" s="16">
        <v>9062.1200000000008</v>
      </c>
      <c r="E502" s="16">
        <v>8991.66</v>
      </c>
      <c r="F502" s="14" t="s">
        <v>7541</v>
      </c>
      <c r="G502" s="15">
        <v>1.2699999999999999E-2</v>
      </c>
    </row>
    <row r="503" spans="1:7" x14ac:dyDescent="0.2">
      <c r="A503" s="17">
        <v>42737</v>
      </c>
      <c r="B503" s="16">
        <v>9014.93</v>
      </c>
      <c r="C503" s="16">
        <v>8898.32</v>
      </c>
      <c r="D503" s="16">
        <v>9027.19</v>
      </c>
      <c r="E503" s="16">
        <v>8897.6</v>
      </c>
      <c r="F503" s="14" t="s">
        <v>7542</v>
      </c>
      <c r="G503" s="15">
        <v>1E-4</v>
      </c>
    </row>
    <row r="504" spans="1:7" x14ac:dyDescent="0.2">
      <c r="A504" s="17">
        <v>42734</v>
      </c>
      <c r="B504" s="16">
        <v>8901.5300000000007</v>
      </c>
      <c r="C504" s="16">
        <v>8879.93</v>
      </c>
      <c r="D504" s="16">
        <v>8913.27</v>
      </c>
      <c r="E504" s="16">
        <v>8862.6200000000008</v>
      </c>
      <c r="F504" s="14" t="s">
        <v>7543</v>
      </c>
      <c r="G504" s="15">
        <v>-3.0000000000000001E-3</v>
      </c>
    </row>
    <row r="505" spans="1:7" x14ac:dyDescent="0.2">
      <c r="A505" s="17">
        <v>42733</v>
      </c>
      <c r="B505" s="16">
        <v>8900.9</v>
      </c>
      <c r="C505" s="16">
        <v>8892.92</v>
      </c>
      <c r="D505" s="16">
        <v>8912.94</v>
      </c>
      <c r="E505" s="16">
        <v>8890.07</v>
      </c>
      <c r="F505" s="14" t="s">
        <v>2689</v>
      </c>
      <c r="G505" s="15">
        <v>5.0000000000000001E-4</v>
      </c>
    </row>
    <row r="506" spans="1:7" x14ac:dyDescent="0.2">
      <c r="A506" s="17">
        <v>42732</v>
      </c>
      <c r="B506" s="16">
        <v>8927.7000000000007</v>
      </c>
      <c r="C506" s="16">
        <v>8918.11</v>
      </c>
      <c r="D506" s="16">
        <v>8945.84</v>
      </c>
      <c r="E506" s="16">
        <v>8913.6200000000008</v>
      </c>
      <c r="F506" s="14" t="s">
        <v>7544</v>
      </c>
      <c r="G506" s="15">
        <v>8.9999999999999998E-4</v>
      </c>
    </row>
    <row r="507" spans="1:7" x14ac:dyDescent="0.2">
      <c r="A507" s="17">
        <v>42731</v>
      </c>
      <c r="B507" s="16">
        <v>8923.1200000000008</v>
      </c>
      <c r="C507" s="16">
        <v>8914.23</v>
      </c>
      <c r="D507" s="16">
        <v>8941.98</v>
      </c>
      <c r="E507" s="16">
        <v>8909.8799999999992</v>
      </c>
      <c r="F507" s="14" t="s">
        <v>7545</v>
      </c>
      <c r="G507" s="15">
        <v>1.2699999999999999E-2</v>
      </c>
    </row>
    <row r="508" spans="1:7" x14ac:dyDescent="0.2">
      <c r="A508" s="17">
        <v>42727</v>
      </c>
      <c r="B508" s="16">
        <v>8915.11</v>
      </c>
      <c r="C508" s="16">
        <v>8803.84</v>
      </c>
      <c r="D508" s="16">
        <v>8920.16</v>
      </c>
      <c r="E508" s="16">
        <v>8803.84</v>
      </c>
      <c r="F508" s="14" t="s">
        <v>7546</v>
      </c>
      <c r="G508" s="15">
        <v>-1.01E-2</v>
      </c>
    </row>
    <row r="509" spans="1:7" x14ac:dyDescent="0.2">
      <c r="A509" s="17">
        <v>42726</v>
      </c>
      <c r="B509" s="16">
        <v>8803.2000000000007</v>
      </c>
      <c r="C509" s="16">
        <v>8843.7900000000009</v>
      </c>
      <c r="D509" s="16">
        <v>8846.2800000000007</v>
      </c>
      <c r="E509" s="16">
        <v>8794.6299999999992</v>
      </c>
      <c r="F509" s="14" t="s">
        <v>3283</v>
      </c>
      <c r="G509" s="15">
        <v>3.2000000000000002E-3</v>
      </c>
    </row>
    <row r="510" spans="1:7" x14ac:dyDescent="0.2">
      <c r="A510" s="17">
        <v>42725</v>
      </c>
      <c r="B510" s="16">
        <v>8892.6200000000008</v>
      </c>
      <c r="C510" s="16">
        <v>8862.8700000000008</v>
      </c>
      <c r="D510" s="16">
        <v>8912.49</v>
      </c>
      <c r="E510" s="16">
        <v>8858.15</v>
      </c>
      <c r="F510" s="14" t="s">
        <v>7547</v>
      </c>
      <c r="G510" s="15">
        <v>3.3E-3</v>
      </c>
    </row>
    <row r="511" spans="1:7" x14ac:dyDescent="0.2">
      <c r="A511" s="17">
        <v>42724</v>
      </c>
      <c r="B511" s="16">
        <v>8864.5400000000009</v>
      </c>
      <c r="C511" s="16">
        <v>8847.0300000000007</v>
      </c>
      <c r="D511" s="16">
        <v>8891.43</v>
      </c>
      <c r="E511" s="16">
        <v>8846.93</v>
      </c>
      <c r="F511" s="14" t="s">
        <v>7548</v>
      </c>
      <c r="G511" s="15">
        <v>3.3999999999999998E-3</v>
      </c>
    </row>
    <row r="512" spans="1:7" x14ac:dyDescent="0.2">
      <c r="A512" s="17">
        <v>42723</v>
      </c>
      <c r="B512" s="16">
        <v>8835.58</v>
      </c>
      <c r="C512" s="16">
        <v>8808.9599999999991</v>
      </c>
      <c r="D512" s="16">
        <v>8850.1</v>
      </c>
      <c r="E512" s="16">
        <v>8796.5</v>
      </c>
      <c r="F512" s="14" t="s">
        <v>7549</v>
      </c>
      <c r="G512" s="15">
        <v>-1E-3</v>
      </c>
    </row>
    <row r="513" spans="1:7" x14ac:dyDescent="0.2">
      <c r="A513" s="17">
        <v>42720</v>
      </c>
      <c r="B513" s="16">
        <v>8805.39</v>
      </c>
      <c r="C513" s="16">
        <v>8818.83</v>
      </c>
      <c r="D513" s="16">
        <v>8852.52</v>
      </c>
      <c r="E513" s="16">
        <v>8805.39</v>
      </c>
      <c r="F513" s="14" t="s">
        <v>7550</v>
      </c>
      <c r="G513" s="15">
        <v>6.4000000000000003E-3</v>
      </c>
    </row>
    <row r="514" spans="1:7" x14ac:dyDescent="0.2">
      <c r="A514" s="17">
        <v>42719</v>
      </c>
      <c r="B514" s="16">
        <v>8814.2199999999993</v>
      </c>
      <c r="C514" s="16">
        <v>8759.6200000000008</v>
      </c>
      <c r="D514" s="16">
        <v>8816.1</v>
      </c>
      <c r="E514" s="16">
        <v>8737.93</v>
      </c>
      <c r="F514" s="14" t="s">
        <v>7551</v>
      </c>
      <c r="G514" s="15">
        <v>-5.7000000000000002E-3</v>
      </c>
    </row>
    <row r="515" spans="1:7" x14ac:dyDescent="0.2">
      <c r="A515" s="17">
        <v>42718</v>
      </c>
      <c r="B515" s="16">
        <v>8758.0400000000009</v>
      </c>
      <c r="C515" s="16">
        <v>8803.59</v>
      </c>
      <c r="D515" s="16">
        <v>8814.08</v>
      </c>
      <c r="E515" s="16">
        <v>8737.06</v>
      </c>
      <c r="F515" s="14" t="s">
        <v>7552</v>
      </c>
      <c r="G515" s="15">
        <v>7.4999999999999997E-3</v>
      </c>
    </row>
    <row r="516" spans="1:7" x14ac:dyDescent="0.2">
      <c r="A516" s="17">
        <v>42717</v>
      </c>
      <c r="B516" s="16">
        <v>8808.65</v>
      </c>
      <c r="C516" s="16">
        <v>8751.34</v>
      </c>
      <c r="D516" s="16">
        <v>8808.65</v>
      </c>
      <c r="E516" s="16">
        <v>8737.59</v>
      </c>
      <c r="F516" s="14" t="s">
        <v>3315</v>
      </c>
      <c r="G516" s="15">
        <v>5.7999999999999996E-3</v>
      </c>
    </row>
    <row r="517" spans="1:7" x14ac:dyDescent="0.2">
      <c r="A517" s="17">
        <v>42716</v>
      </c>
      <c r="B517" s="16">
        <v>8742.92</v>
      </c>
      <c r="C517" s="16">
        <v>8693.6200000000008</v>
      </c>
      <c r="D517" s="16">
        <v>8750.66</v>
      </c>
      <c r="E517" s="16">
        <v>8679.39</v>
      </c>
      <c r="F517" s="14" t="s">
        <v>7553</v>
      </c>
      <c r="G517" s="15">
        <v>4.3E-3</v>
      </c>
    </row>
    <row r="518" spans="1:7" x14ac:dyDescent="0.2">
      <c r="A518" s="17">
        <v>42713</v>
      </c>
      <c r="B518" s="16">
        <v>8692.82</v>
      </c>
      <c r="C518" s="16">
        <v>8660.25</v>
      </c>
      <c r="D518" s="16">
        <v>8695.01</v>
      </c>
      <c r="E518" s="16">
        <v>8627.91</v>
      </c>
      <c r="F518" s="14" t="s">
        <v>7554</v>
      </c>
      <c r="G518" s="15">
        <v>2.5000000000000001E-3</v>
      </c>
    </row>
    <row r="519" spans="1:7" x14ac:dyDescent="0.2">
      <c r="A519" s="17">
        <v>42712</v>
      </c>
      <c r="B519" s="16">
        <v>8655.66</v>
      </c>
      <c r="C519" s="16">
        <v>8664.8799999999992</v>
      </c>
      <c r="D519" s="16">
        <v>8665.0300000000007</v>
      </c>
      <c r="E519" s="16">
        <v>8603.58</v>
      </c>
      <c r="F519" s="14" t="s">
        <v>3488</v>
      </c>
      <c r="G519" s="15">
        <v>2.01E-2</v>
      </c>
    </row>
    <row r="520" spans="1:7" x14ac:dyDescent="0.2">
      <c r="A520" s="17">
        <v>42711</v>
      </c>
      <c r="B520" s="16">
        <v>8634.34</v>
      </c>
      <c r="C520" s="16">
        <v>8575.7000000000007</v>
      </c>
      <c r="D520" s="16">
        <v>8634.34</v>
      </c>
      <c r="E520" s="16">
        <v>8570.11</v>
      </c>
      <c r="F520" s="14" t="s">
        <v>7555</v>
      </c>
      <c r="G520" s="15">
        <v>1.17E-2</v>
      </c>
    </row>
    <row r="521" spans="1:7" x14ac:dyDescent="0.2">
      <c r="A521" s="17">
        <v>42709</v>
      </c>
      <c r="B521" s="16">
        <v>8464.18</v>
      </c>
      <c r="C521" s="16">
        <v>8349.89</v>
      </c>
      <c r="D521" s="16">
        <v>8464.18</v>
      </c>
      <c r="E521" s="16">
        <v>8349.89</v>
      </c>
      <c r="F521" s="14" t="s">
        <v>7556</v>
      </c>
      <c r="G521" s="15">
        <v>-6.0000000000000001E-3</v>
      </c>
    </row>
    <row r="522" spans="1:7" x14ac:dyDescent="0.2">
      <c r="A522" s="17">
        <v>42706</v>
      </c>
      <c r="B522" s="16">
        <v>8366.48</v>
      </c>
      <c r="C522" s="16">
        <v>8404.15</v>
      </c>
      <c r="D522" s="16">
        <v>8404.15</v>
      </c>
      <c r="E522" s="16">
        <v>8350.39</v>
      </c>
      <c r="F522" s="14" t="s">
        <v>7557</v>
      </c>
      <c r="G522" s="15">
        <v>-2.2000000000000001E-3</v>
      </c>
    </row>
    <row r="523" spans="1:7" x14ac:dyDescent="0.2">
      <c r="A523" s="17">
        <v>42705</v>
      </c>
      <c r="B523" s="16">
        <v>8416.76</v>
      </c>
      <c r="C523" s="16">
        <v>8429.41</v>
      </c>
      <c r="D523" s="16">
        <v>8485.67</v>
      </c>
      <c r="E523" s="16">
        <v>8404.2199999999993</v>
      </c>
      <c r="F523" s="14" t="s">
        <v>7558</v>
      </c>
      <c r="G523" s="15">
        <v>4.7999999999999996E-3</v>
      </c>
    </row>
    <row r="524" spans="1:7" x14ac:dyDescent="0.2">
      <c r="A524" s="17">
        <v>42704</v>
      </c>
      <c r="B524" s="16">
        <v>8435.2800000000007</v>
      </c>
      <c r="C524" s="16">
        <v>8405.15</v>
      </c>
      <c r="D524" s="16">
        <v>8470.35</v>
      </c>
      <c r="E524" s="16">
        <v>8405.15</v>
      </c>
      <c r="F524" s="14" t="s">
        <v>7559</v>
      </c>
      <c r="G524" s="15">
        <v>-1.9E-3</v>
      </c>
    </row>
    <row r="525" spans="1:7" x14ac:dyDescent="0.2">
      <c r="A525" s="17">
        <v>42703</v>
      </c>
      <c r="B525" s="16">
        <v>8395.3700000000008</v>
      </c>
      <c r="C525" s="16">
        <v>8408.82</v>
      </c>
      <c r="D525" s="16">
        <v>8424.9699999999993</v>
      </c>
      <c r="E525" s="16">
        <v>8368.06</v>
      </c>
      <c r="F525" s="14" t="s">
        <v>7560</v>
      </c>
      <c r="G525" s="15">
        <v>-9.2999999999999992E-3</v>
      </c>
    </row>
    <row r="526" spans="1:7" x14ac:dyDescent="0.2">
      <c r="A526" s="17">
        <v>42702</v>
      </c>
      <c r="B526" s="16">
        <v>8411.57</v>
      </c>
      <c r="C526" s="16">
        <v>8481.93</v>
      </c>
      <c r="D526" s="16">
        <v>8486.5499999999993</v>
      </c>
      <c r="E526" s="16">
        <v>8404.85</v>
      </c>
      <c r="F526" s="14" t="s">
        <v>7561</v>
      </c>
      <c r="G526" s="15">
        <v>2.5999999999999999E-3</v>
      </c>
    </row>
    <row r="527" spans="1:7" x14ac:dyDescent="0.2">
      <c r="A527" s="17">
        <v>42699</v>
      </c>
      <c r="B527" s="16">
        <v>8490.52</v>
      </c>
      <c r="C527" s="16">
        <v>8473.02</v>
      </c>
      <c r="D527" s="16">
        <v>8502.39</v>
      </c>
      <c r="E527" s="16">
        <v>8451.32</v>
      </c>
      <c r="F527" s="14" t="s">
        <v>2440</v>
      </c>
      <c r="G527" s="15">
        <v>7.6E-3</v>
      </c>
    </row>
    <row r="528" spans="1:7" x14ac:dyDescent="0.2">
      <c r="A528" s="17">
        <v>42698</v>
      </c>
      <c r="B528" s="16">
        <v>8468.43</v>
      </c>
      <c r="C528" s="16">
        <v>8416.94</v>
      </c>
      <c r="D528" s="16">
        <v>8468.43</v>
      </c>
      <c r="E528" s="16">
        <v>8416.94</v>
      </c>
      <c r="F528" s="14" t="s">
        <v>7562</v>
      </c>
      <c r="G528" s="15">
        <v>2E-3</v>
      </c>
    </row>
    <row r="529" spans="1:7" x14ac:dyDescent="0.2">
      <c r="A529" s="17">
        <v>42697</v>
      </c>
      <c r="B529" s="16">
        <v>8404.23</v>
      </c>
      <c r="C529" s="16">
        <v>8400.65</v>
      </c>
      <c r="D529" s="16">
        <v>8444.6299999999992</v>
      </c>
      <c r="E529" s="16">
        <v>8381.4500000000007</v>
      </c>
      <c r="F529" s="14" t="s">
        <v>2497</v>
      </c>
      <c r="G529" s="15">
        <v>7.4999999999999997E-3</v>
      </c>
    </row>
    <row r="530" spans="1:7" x14ac:dyDescent="0.2">
      <c r="A530" s="17">
        <v>42696</v>
      </c>
      <c r="B530" s="16">
        <v>8387.2000000000007</v>
      </c>
      <c r="C530" s="16">
        <v>8376.85</v>
      </c>
      <c r="D530" s="16">
        <v>8403.35</v>
      </c>
      <c r="E530" s="16">
        <v>8373.91</v>
      </c>
      <c r="F530" s="14" t="s">
        <v>7476</v>
      </c>
      <c r="G530" s="15">
        <v>1.1999999999999999E-3</v>
      </c>
    </row>
    <row r="531" spans="1:7" x14ac:dyDescent="0.2">
      <c r="A531" s="17">
        <v>42695</v>
      </c>
      <c r="B531" s="16">
        <v>8325.06</v>
      </c>
      <c r="C531" s="16">
        <v>8338.8799999999992</v>
      </c>
      <c r="D531" s="16">
        <v>8350.56</v>
      </c>
      <c r="E531" s="16">
        <v>8280.81</v>
      </c>
      <c r="F531" s="14" t="s">
        <v>3642</v>
      </c>
      <c r="G531" s="15">
        <v>2.5000000000000001E-3</v>
      </c>
    </row>
    <row r="532" spans="1:7" x14ac:dyDescent="0.2">
      <c r="A532" s="17">
        <v>42692</v>
      </c>
      <c r="B532" s="16">
        <v>8314.9500000000007</v>
      </c>
      <c r="C532" s="16">
        <v>8316.0400000000009</v>
      </c>
      <c r="D532" s="16">
        <v>8338.9500000000007</v>
      </c>
      <c r="E532" s="16">
        <v>8260.11</v>
      </c>
      <c r="F532" s="14" t="s">
        <v>2348</v>
      </c>
      <c r="G532" s="15">
        <v>5.1999999999999998E-3</v>
      </c>
    </row>
    <row r="533" spans="1:7" x14ac:dyDescent="0.2">
      <c r="A533" s="17">
        <v>42691</v>
      </c>
      <c r="B533" s="16">
        <v>8294.5400000000009</v>
      </c>
      <c r="C533" s="16">
        <v>8248.73</v>
      </c>
      <c r="D533" s="16">
        <v>8294.5400000000009</v>
      </c>
      <c r="E533" s="16">
        <v>8229.06</v>
      </c>
      <c r="F533" s="14" t="s">
        <v>3469</v>
      </c>
      <c r="G533" s="15">
        <v>-4.1000000000000003E-3</v>
      </c>
    </row>
    <row r="534" spans="1:7" x14ac:dyDescent="0.2">
      <c r="A534" s="17">
        <v>42690</v>
      </c>
      <c r="B534" s="16">
        <v>8251.32</v>
      </c>
      <c r="C534" s="16">
        <v>8311.31</v>
      </c>
      <c r="D534" s="16">
        <v>8342.27</v>
      </c>
      <c r="E534" s="16">
        <v>8225.8799999999992</v>
      </c>
      <c r="F534" s="14" t="s">
        <v>7563</v>
      </c>
      <c r="G534" s="15">
        <v>5.4999999999999997E-3</v>
      </c>
    </row>
    <row r="535" spans="1:7" x14ac:dyDescent="0.2">
      <c r="A535" s="17">
        <v>42689</v>
      </c>
      <c r="B535" s="16">
        <v>8285.3700000000008</v>
      </c>
      <c r="C535" s="16">
        <v>8205.4</v>
      </c>
      <c r="D535" s="16">
        <v>8294.0400000000009</v>
      </c>
      <c r="E535" s="16">
        <v>8179.13</v>
      </c>
      <c r="F535" s="14" t="s">
        <v>7564</v>
      </c>
      <c r="G535" s="15">
        <v>-1.2E-2</v>
      </c>
    </row>
    <row r="536" spans="1:7" x14ac:dyDescent="0.2">
      <c r="A536" s="17">
        <v>42688</v>
      </c>
      <c r="B536" s="16">
        <v>8239.92</v>
      </c>
      <c r="C536" s="16">
        <v>8372.7800000000007</v>
      </c>
      <c r="D536" s="16">
        <v>8405.3799999999992</v>
      </c>
      <c r="E536" s="16">
        <v>8236.31</v>
      </c>
      <c r="F536" s="14" t="s">
        <v>2517</v>
      </c>
      <c r="G536" s="15">
        <v>-1.44E-2</v>
      </c>
    </row>
    <row r="537" spans="1:7" x14ac:dyDescent="0.2">
      <c r="A537" s="17">
        <v>42685</v>
      </c>
      <c r="B537" s="16">
        <v>8340.39</v>
      </c>
      <c r="C537" s="16">
        <v>8487.06</v>
      </c>
      <c r="D537" s="16">
        <v>8499.66</v>
      </c>
      <c r="E537" s="16">
        <v>8329.1</v>
      </c>
      <c r="F537" s="14" t="s">
        <v>7565</v>
      </c>
      <c r="G537" s="15">
        <v>7.7000000000000002E-3</v>
      </c>
    </row>
    <row r="538" spans="1:7" x14ac:dyDescent="0.2">
      <c r="A538" s="17">
        <v>42684</v>
      </c>
      <c r="B538" s="16">
        <v>8462.48</v>
      </c>
      <c r="C538" s="16">
        <v>8443.7199999999993</v>
      </c>
      <c r="D538" s="16">
        <v>8571.5300000000007</v>
      </c>
      <c r="E538" s="16">
        <v>8434.17</v>
      </c>
      <c r="F538" s="14" t="s">
        <v>7566</v>
      </c>
      <c r="G538" s="15">
        <v>1.66E-2</v>
      </c>
    </row>
    <row r="539" spans="1:7" x14ac:dyDescent="0.2">
      <c r="A539" s="17">
        <v>42683</v>
      </c>
      <c r="B539" s="16">
        <v>8397.98</v>
      </c>
      <c r="C539" s="16">
        <v>7948.83</v>
      </c>
      <c r="D539" s="16">
        <v>8402.27</v>
      </c>
      <c r="E539" s="16">
        <v>7936.06</v>
      </c>
      <c r="F539" s="14" t="s">
        <v>7567</v>
      </c>
      <c r="G539" s="15">
        <v>3.5999999999999999E-3</v>
      </c>
    </row>
    <row r="540" spans="1:7" x14ac:dyDescent="0.2">
      <c r="A540" s="17">
        <v>42682</v>
      </c>
      <c r="B540" s="16">
        <v>8260.52</v>
      </c>
      <c r="C540" s="16">
        <v>8245.82</v>
      </c>
      <c r="D540" s="16">
        <v>8282.48</v>
      </c>
      <c r="E540" s="16">
        <v>8224.24</v>
      </c>
      <c r="F540" s="14" t="s">
        <v>7568</v>
      </c>
      <c r="G540" s="15">
        <v>1.47E-2</v>
      </c>
    </row>
    <row r="541" spans="1:7" x14ac:dyDescent="0.2">
      <c r="A541" s="17">
        <v>42681</v>
      </c>
      <c r="B541" s="16">
        <v>8230.92</v>
      </c>
      <c r="C541" s="16">
        <v>8207.9699999999993</v>
      </c>
      <c r="D541" s="16">
        <v>8258.0499999999993</v>
      </c>
      <c r="E541" s="16">
        <v>8207.9699999999993</v>
      </c>
      <c r="F541" s="14" t="s">
        <v>7569</v>
      </c>
      <c r="G541" s="15">
        <v>-1.15E-2</v>
      </c>
    </row>
    <row r="542" spans="1:7" x14ac:dyDescent="0.2">
      <c r="A542" s="17">
        <v>42678</v>
      </c>
      <c r="B542" s="16">
        <v>8111.67</v>
      </c>
      <c r="C542" s="16">
        <v>8188.41</v>
      </c>
      <c r="D542" s="16">
        <v>8188.41</v>
      </c>
      <c r="E542" s="16">
        <v>8101.1</v>
      </c>
      <c r="F542" s="14" t="s">
        <v>7570</v>
      </c>
      <c r="G542" s="15">
        <v>2.0000000000000001E-4</v>
      </c>
    </row>
    <row r="543" spans="1:7" x14ac:dyDescent="0.2">
      <c r="A543" s="17">
        <v>42677</v>
      </c>
      <c r="B543" s="16">
        <v>8205.9599999999991</v>
      </c>
      <c r="C543" s="16">
        <v>8219.98</v>
      </c>
      <c r="D543" s="16">
        <v>8258.7800000000007</v>
      </c>
      <c r="E543" s="16">
        <v>8204.99</v>
      </c>
      <c r="F543" s="14" t="s">
        <v>2932</v>
      </c>
      <c r="G543" s="15">
        <v>-1.11E-2</v>
      </c>
    </row>
    <row r="544" spans="1:7" x14ac:dyDescent="0.2">
      <c r="A544" s="17">
        <v>42676</v>
      </c>
      <c r="B544" s="16">
        <v>8204.25</v>
      </c>
      <c r="C544" s="16">
        <v>8260.7000000000007</v>
      </c>
      <c r="D544" s="16">
        <v>8260.7000000000007</v>
      </c>
      <c r="E544" s="16">
        <v>8204.24</v>
      </c>
      <c r="F544" s="14" t="s">
        <v>7571</v>
      </c>
      <c r="G544" s="15">
        <v>-1.04E-2</v>
      </c>
    </row>
    <row r="545" spans="1:7" x14ac:dyDescent="0.2">
      <c r="A545" s="17">
        <v>42675</v>
      </c>
      <c r="B545" s="16">
        <v>8296.75</v>
      </c>
      <c r="C545" s="16">
        <v>8401.2900000000009</v>
      </c>
      <c r="D545" s="16">
        <v>8425.7900000000009</v>
      </c>
      <c r="E545" s="16">
        <v>8296.75</v>
      </c>
      <c r="F545" s="14" t="s">
        <v>7572</v>
      </c>
      <c r="G545" s="15">
        <v>-6.3E-3</v>
      </c>
    </row>
    <row r="546" spans="1:7" x14ac:dyDescent="0.2">
      <c r="A546" s="17">
        <v>42674</v>
      </c>
      <c r="B546" s="16">
        <v>8384.16</v>
      </c>
      <c r="C546" s="16">
        <v>8416.17</v>
      </c>
      <c r="D546" s="16">
        <v>8423.3799999999992</v>
      </c>
      <c r="E546" s="16">
        <v>8378.2800000000007</v>
      </c>
      <c r="F546" s="14" t="s">
        <v>7573</v>
      </c>
      <c r="G546" s="15">
        <v>-3.3999999999999998E-3</v>
      </c>
    </row>
    <row r="547" spans="1:7" x14ac:dyDescent="0.2">
      <c r="A547" s="17">
        <v>42671</v>
      </c>
      <c r="B547" s="16">
        <v>8437.67</v>
      </c>
      <c r="C547" s="16">
        <v>8444.99</v>
      </c>
      <c r="D547" s="16">
        <v>8473.9599999999991</v>
      </c>
      <c r="E547" s="16">
        <v>8395.48</v>
      </c>
      <c r="F547" s="14" t="s">
        <v>3731</v>
      </c>
      <c r="G547" s="15">
        <v>-1.7600000000000001E-2</v>
      </c>
    </row>
    <row r="548" spans="1:7" x14ac:dyDescent="0.2">
      <c r="A548" s="17">
        <v>42670</v>
      </c>
      <c r="B548" s="16">
        <v>8466.57</v>
      </c>
      <c r="C548" s="16">
        <v>8591.7099999999991</v>
      </c>
      <c r="D548" s="16">
        <v>8591.7099999999991</v>
      </c>
      <c r="E548" s="16">
        <v>8446.57</v>
      </c>
      <c r="F548" s="14" t="s">
        <v>7574</v>
      </c>
      <c r="G548" s="15">
        <v>1.6999999999999999E-3</v>
      </c>
    </row>
    <row r="549" spans="1:7" x14ac:dyDescent="0.2">
      <c r="A549" s="17">
        <v>42669</v>
      </c>
      <c r="B549" s="16">
        <v>8618.2199999999993</v>
      </c>
      <c r="C549" s="16">
        <v>8640.01</v>
      </c>
      <c r="D549" s="16">
        <v>8641.36</v>
      </c>
      <c r="E549" s="16">
        <v>8550.2900000000009</v>
      </c>
      <c r="F549" s="14" t="s">
        <v>7575</v>
      </c>
      <c r="G549" s="15">
        <v>-1.9E-3</v>
      </c>
    </row>
    <row r="550" spans="1:7" x14ac:dyDescent="0.2">
      <c r="A550" s="17">
        <v>42668</v>
      </c>
      <c r="B550" s="16">
        <v>8603.6</v>
      </c>
      <c r="C550" s="16">
        <v>8594.4</v>
      </c>
      <c r="D550" s="16">
        <v>8625.5</v>
      </c>
      <c r="E550" s="16">
        <v>8569.11</v>
      </c>
      <c r="F550" s="14" t="s">
        <v>7576</v>
      </c>
      <c r="G550" s="15">
        <v>2.2000000000000001E-3</v>
      </c>
    </row>
    <row r="551" spans="1:7" x14ac:dyDescent="0.2">
      <c r="A551" s="17">
        <v>42667</v>
      </c>
      <c r="B551" s="16">
        <v>8620.4</v>
      </c>
      <c r="C551" s="16">
        <v>8620.1200000000008</v>
      </c>
      <c r="D551" s="16">
        <v>8659.33</v>
      </c>
      <c r="E551" s="16">
        <v>8608.34</v>
      </c>
      <c r="F551" s="14" t="s">
        <v>7577</v>
      </c>
      <c r="G551" s="15">
        <v>-1.4E-3</v>
      </c>
    </row>
    <row r="552" spans="1:7" x14ac:dyDescent="0.2">
      <c r="A552" s="17">
        <v>42664</v>
      </c>
      <c r="B552" s="16">
        <v>8601.51</v>
      </c>
      <c r="C552" s="16">
        <v>8615.93</v>
      </c>
      <c r="D552" s="16">
        <v>8627.9599999999991</v>
      </c>
      <c r="E552" s="16">
        <v>8578.69</v>
      </c>
      <c r="F552" s="14" t="s">
        <v>7578</v>
      </c>
      <c r="G552" s="15">
        <v>1.1999999999999999E-3</v>
      </c>
    </row>
    <row r="553" spans="1:7" x14ac:dyDescent="0.2">
      <c r="A553" s="17">
        <v>42663</v>
      </c>
      <c r="B553" s="16">
        <v>8613.9500000000007</v>
      </c>
      <c r="C553" s="16">
        <v>8610.1</v>
      </c>
      <c r="D553" s="16">
        <v>8626.2199999999993</v>
      </c>
      <c r="E553" s="16">
        <v>8578</v>
      </c>
      <c r="F553" s="14" t="s">
        <v>2757</v>
      </c>
      <c r="G553" s="15">
        <v>1.1000000000000001E-3</v>
      </c>
    </row>
    <row r="554" spans="1:7" x14ac:dyDescent="0.2">
      <c r="A554" s="17">
        <v>42662</v>
      </c>
      <c r="B554" s="16">
        <v>8603.74</v>
      </c>
      <c r="C554" s="16">
        <v>8607.1200000000008</v>
      </c>
      <c r="D554" s="16">
        <v>8612.27</v>
      </c>
      <c r="E554" s="16">
        <v>8560.8700000000008</v>
      </c>
      <c r="F554" s="14" t="s">
        <v>7579</v>
      </c>
      <c r="G554" s="15">
        <v>1.14E-2</v>
      </c>
    </row>
    <row r="555" spans="1:7" x14ac:dyDescent="0.2">
      <c r="A555" s="17">
        <v>42661</v>
      </c>
      <c r="B555" s="16">
        <v>8594.16</v>
      </c>
      <c r="C555" s="16">
        <v>8540.2199999999993</v>
      </c>
      <c r="D555" s="16">
        <v>8597.6299999999992</v>
      </c>
      <c r="E555" s="16">
        <v>8540.2199999999993</v>
      </c>
      <c r="F555" s="14" t="s">
        <v>7580</v>
      </c>
      <c r="G555" s="15">
        <v>-1.4E-3</v>
      </c>
    </row>
    <row r="556" spans="1:7" x14ac:dyDescent="0.2">
      <c r="A556" s="17">
        <v>42660</v>
      </c>
      <c r="B556" s="16">
        <v>8497.36</v>
      </c>
      <c r="C556" s="16">
        <v>8483.1299999999992</v>
      </c>
      <c r="D556" s="16">
        <v>8530.5300000000007</v>
      </c>
      <c r="E556" s="16">
        <v>8464.1200000000008</v>
      </c>
      <c r="F556" s="14" t="s">
        <v>7581</v>
      </c>
      <c r="G556" s="15">
        <v>9.5999999999999992E-3</v>
      </c>
    </row>
    <row r="557" spans="1:7" x14ac:dyDescent="0.2">
      <c r="A557" s="17">
        <v>42657</v>
      </c>
      <c r="B557" s="16">
        <v>8509.42</v>
      </c>
      <c r="C557" s="16">
        <v>8452.31</v>
      </c>
      <c r="D557" s="16">
        <v>8517.33</v>
      </c>
      <c r="E557" s="16">
        <v>8442.58</v>
      </c>
      <c r="F557" s="14" t="s">
        <v>7251</v>
      </c>
      <c r="G557" s="15">
        <v>-1.0800000000000001E-2</v>
      </c>
    </row>
    <row r="558" spans="1:7" x14ac:dyDescent="0.2">
      <c r="A558" s="17">
        <v>42656</v>
      </c>
      <c r="B558" s="16">
        <v>8428.82</v>
      </c>
      <c r="C558" s="16">
        <v>8482.74</v>
      </c>
      <c r="D558" s="16">
        <v>8482.74</v>
      </c>
      <c r="E558" s="16">
        <v>8406.86</v>
      </c>
      <c r="F558" s="14" t="s">
        <v>7582</v>
      </c>
      <c r="G558" s="15">
        <v>-8.5000000000000006E-3</v>
      </c>
    </row>
    <row r="559" spans="1:7" x14ac:dyDescent="0.2">
      <c r="A559" s="17">
        <v>42655</v>
      </c>
      <c r="B559" s="16">
        <v>8520.7099999999991</v>
      </c>
      <c r="C559" s="16">
        <v>8515.58</v>
      </c>
      <c r="D559" s="16">
        <v>8575.91</v>
      </c>
      <c r="E559" s="16">
        <v>8498.0499999999993</v>
      </c>
      <c r="F559" s="14" t="s">
        <v>7583</v>
      </c>
      <c r="G559" s="15">
        <v>-4.7000000000000002E-3</v>
      </c>
    </row>
    <row r="560" spans="1:7" x14ac:dyDescent="0.2">
      <c r="A560" s="17">
        <v>42654</v>
      </c>
      <c r="B560" s="16">
        <v>8594.16</v>
      </c>
      <c r="C560" s="16">
        <v>8631.58</v>
      </c>
      <c r="D560" s="16">
        <v>8677.24</v>
      </c>
      <c r="E560" s="16">
        <v>8594.16</v>
      </c>
      <c r="F560" s="14" t="s">
        <v>7507</v>
      </c>
      <c r="G560" s="15">
        <v>9.7999999999999997E-3</v>
      </c>
    </row>
    <row r="561" spans="1:7" x14ac:dyDescent="0.2">
      <c r="A561" s="17">
        <v>42653</v>
      </c>
      <c r="B561" s="16">
        <v>8635.17</v>
      </c>
      <c r="C561" s="16">
        <v>8563.39</v>
      </c>
      <c r="D561" s="16">
        <v>8635.17</v>
      </c>
      <c r="E561" s="16">
        <v>8534.24</v>
      </c>
      <c r="F561" s="14" t="s">
        <v>7496</v>
      </c>
      <c r="G561" s="15">
        <v>-6.1999999999999998E-3</v>
      </c>
    </row>
    <row r="562" spans="1:7" x14ac:dyDescent="0.2">
      <c r="A562" s="17">
        <v>42650</v>
      </c>
      <c r="B562" s="16">
        <v>8551</v>
      </c>
      <c r="C562" s="16">
        <v>8592.1200000000008</v>
      </c>
      <c r="D562" s="16">
        <v>8592.1200000000008</v>
      </c>
      <c r="E562" s="16">
        <v>8540</v>
      </c>
      <c r="F562" s="14" t="s">
        <v>7584</v>
      </c>
      <c r="G562" s="15">
        <v>-7.0000000000000001E-3</v>
      </c>
    </row>
    <row r="563" spans="1:7" x14ac:dyDescent="0.2">
      <c r="A563" s="17">
        <v>42649</v>
      </c>
      <c r="B563" s="16">
        <v>8604.67</v>
      </c>
      <c r="C563" s="16">
        <v>8664.82</v>
      </c>
      <c r="D563" s="16">
        <v>8671.5300000000007</v>
      </c>
      <c r="E563" s="16">
        <v>8604.67</v>
      </c>
      <c r="F563" s="14" t="s">
        <v>2528</v>
      </c>
      <c r="G563" s="15">
        <v>-3.3E-3</v>
      </c>
    </row>
    <row r="564" spans="1:7" x14ac:dyDescent="0.2">
      <c r="A564" s="17">
        <v>42648</v>
      </c>
      <c r="B564" s="16">
        <v>8665.1299999999992</v>
      </c>
      <c r="C564" s="16">
        <v>8648.41</v>
      </c>
      <c r="D564" s="16">
        <v>8673.2199999999993</v>
      </c>
      <c r="E564" s="16">
        <v>8624.6299999999992</v>
      </c>
      <c r="F564" s="14" t="s">
        <v>7585</v>
      </c>
      <c r="G564" s="15">
        <v>6.0000000000000001E-3</v>
      </c>
    </row>
    <row r="565" spans="1:7" x14ac:dyDescent="0.2">
      <c r="A565" s="17">
        <v>42647</v>
      </c>
      <c r="B565" s="16">
        <v>8694.15</v>
      </c>
      <c r="C565" s="16">
        <v>8651.9</v>
      </c>
      <c r="D565" s="16">
        <v>8700.01</v>
      </c>
      <c r="E565" s="16">
        <v>8645.35</v>
      </c>
      <c r="F565" s="14" t="s">
        <v>2259</v>
      </c>
      <c r="G565" s="15">
        <v>2E-3</v>
      </c>
    </row>
    <row r="566" spans="1:7" x14ac:dyDescent="0.2">
      <c r="A566" s="17">
        <v>42646</v>
      </c>
      <c r="B566" s="16">
        <v>8642.59</v>
      </c>
      <c r="C566" s="16">
        <v>8632.64</v>
      </c>
      <c r="D566" s="16">
        <v>8648.18</v>
      </c>
      <c r="E566" s="16">
        <v>8610.0499999999993</v>
      </c>
      <c r="F566" s="14" t="s">
        <v>7586</v>
      </c>
      <c r="G566" s="15">
        <v>4.1000000000000003E-3</v>
      </c>
    </row>
    <row r="567" spans="1:7" x14ac:dyDescent="0.2">
      <c r="A567" s="17">
        <v>42643</v>
      </c>
      <c r="B567" s="16">
        <v>8625.52</v>
      </c>
      <c r="C567" s="16">
        <v>8520.66</v>
      </c>
      <c r="D567" s="16">
        <v>8626.3700000000008</v>
      </c>
      <c r="E567" s="16">
        <v>8461.19</v>
      </c>
      <c r="F567" s="14" t="s">
        <v>7252</v>
      </c>
      <c r="G567" s="15">
        <v>4.0000000000000002E-4</v>
      </c>
    </row>
    <row r="568" spans="1:7" x14ac:dyDescent="0.2">
      <c r="A568" s="17">
        <v>42642</v>
      </c>
      <c r="B568" s="16">
        <v>8590.2999999999993</v>
      </c>
      <c r="C568" s="16">
        <v>8588.17</v>
      </c>
      <c r="D568" s="16">
        <v>8654.0499999999993</v>
      </c>
      <c r="E568" s="16">
        <v>8580.4500000000007</v>
      </c>
      <c r="F568" s="14" t="s">
        <v>7587</v>
      </c>
      <c r="G568" s="15">
        <v>4.4000000000000003E-3</v>
      </c>
    </row>
    <row r="569" spans="1:7" x14ac:dyDescent="0.2">
      <c r="A569" s="17">
        <v>42641</v>
      </c>
      <c r="B569" s="16">
        <v>8586.5300000000007</v>
      </c>
      <c r="C569" s="16">
        <v>8556.49</v>
      </c>
      <c r="D569" s="16">
        <v>8600.6299999999992</v>
      </c>
      <c r="E569" s="16">
        <v>8545.52</v>
      </c>
      <c r="F569" s="14" t="s">
        <v>7588</v>
      </c>
      <c r="G569" s="15">
        <v>2.2000000000000001E-3</v>
      </c>
    </row>
    <row r="570" spans="1:7" x14ac:dyDescent="0.2">
      <c r="A570" s="17">
        <v>42640</v>
      </c>
      <c r="B570" s="16">
        <v>8548.8700000000008</v>
      </c>
      <c r="C570" s="16">
        <v>8562.82</v>
      </c>
      <c r="D570" s="16">
        <v>8595.2000000000007</v>
      </c>
      <c r="E570" s="16">
        <v>8487.2900000000009</v>
      </c>
      <c r="F570" s="14" t="s">
        <v>7589</v>
      </c>
      <c r="G570" s="15">
        <v>-8.8000000000000005E-3</v>
      </c>
    </row>
    <row r="571" spans="1:7" x14ac:dyDescent="0.2">
      <c r="A571" s="17">
        <v>42639</v>
      </c>
      <c r="B571" s="16">
        <v>8529.77</v>
      </c>
      <c r="C571" s="16">
        <v>8581.77</v>
      </c>
      <c r="D571" s="16">
        <v>8585.58</v>
      </c>
      <c r="E571" s="16">
        <v>8520.5499999999993</v>
      </c>
      <c r="F571" s="14" t="s">
        <v>7291</v>
      </c>
      <c r="G571" s="15">
        <v>-2.0999999999999999E-3</v>
      </c>
    </row>
    <row r="572" spans="1:7" x14ac:dyDescent="0.2">
      <c r="A572" s="17">
        <v>42636</v>
      </c>
      <c r="B572" s="16">
        <v>8605.91</v>
      </c>
      <c r="C572" s="16">
        <v>8608.58</v>
      </c>
      <c r="D572" s="16">
        <v>8608.58</v>
      </c>
      <c r="E572" s="16">
        <v>8559.69</v>
      </c>
      <c r="F572" s="14" t="s">
        <v>7590</v>
      </c>
      <c r="G572" s="15">
        <v>1.9900000000000001E-2</v>
      </c>
    </row>
    <row r="573" spans="1:7" x14ac:dyDescent="0.2">
      <c r="A573" s="17">
        <v>42635</v>
      </c>
      <c r="B573" s="16">
        <v>8623.9</v>
      </c>
      <c r="C573" s="16">
        <v>8508.06</v>
      </c>
      <c r="D573" s="16">
        <v>8626.26</v>
      </c>
      <c r="E573" s="16">
        <v>8508.06</v>
      </c>
      <c r="F573" s="14" t="s">
        <v>7591</v>
      </c>
      <c r="G573" s="15">
        <v>5.7999999999999996E-3</v>
      </c>
    </row>
    <row r="574" spans="1:7" x14ac:dyDescent="0.2">
      <c r="A574" s="17">
        <v>42634</v>
      </c>
      <c r="B574" s="16">
        <v>8455.91</v>
      </c>
      <c r="C574" s="16">
        <v>8457.7800000000007</v>
      </c>
      <c r="D574" s="16">
        <v>8488.01</v>
      </c>
      <c r="E574" s="16">
        <v>8434.2900000000009</v>
      </c>
      <c r="F574" s="14" t="s">
        <v>7592</v>
      </c>
      <c r="G574" s="15">
        <v>-1.5E-3</v>
      </c>
    </row>
    <row r="575" spans="1:7" x14ac:dyDescent="0.2">
      <c r="A575" s="17">
        <v>42633</v>
      </c>
      <c r="B575" s="16">
        <v>8407.0499999999993</v>
      </c>
      <c r="C575" s="16">
        <v>8413.98</v>
      </c>
      <c r="D575" s="16">
        <v>8430.4</v>
      </c>
      <c r="E575" s="16">
        <v>8400.5499999999993</v>
      </c>
      <c r="F575" s="14" t="s">
        <v>7593</v>
      </c>
      <c r="G575" s="15">
        <v>1.26E-2</v>
      </c>
    </row>
    <row r="576" spans="1:7" x14ac:dyDescent="0.2">
      <c r="A576" s="17">
        <v>42632</v>
      </c>
      <c r="B576" s="16">
        <v>8419.86</v>
      </c>
      <c r="C576" s="16">
        <v>8366.82</v>
      </c>
      <c r="D576" s="16">
        <v>8424.9599999999991</v>
      </c>
      <c r="E576" s="16">
        <v>8366.82</v>
      </c>
      <c r="F576" s="14" t="s">
        <v>7515</v>
      </c>
      <c r="G576" s="15">
        <v>-4.4999999999999997E-3</v>
      </c>
    </row>
    <row r="577" spans="1:7" x14ac:dyDescent="0.2">
      <c r="A577" s="17">
        <v>42629</v>
      </c>
      <c r="B577" s="16">
        <v>8315.4699999999993</v>
      </c>
      <c r="C577" s="16">
        <v>8332.2800000000007</v>
      </c>
      <c r="D577" s="16">
        <v>8371.16</v>
      </c>
      <c r="E577" s="16">
        <v>8284.31</v>
      </c>
      <c r="F577" s="14" t="s">
        <v>7594</v>
      </c>
      <c r="G577" s="15">
        <v>5.1999999999999998E-3</v>
      </c>
    </row>
    <row r="578" spans="1:7" x14ac:dyDescent="0.2">
      <c r="A578" s="17">
        <v>42628</v>
      </c>
      <c r="B578" s="16">
        <v>8352.7199999999993</v>
      </c>
      <c r="C578" s="16">
        <v>8297.16</v>
      </c>
      <c r="D578" s="16">
        <v>8353.25</v>
      </c>
      <c r="E578" s="16">
        <v>8276.27</v>
      </c>
      <c r="F578" s="14" t="s">
        <v>7595</v>
      </c>
      <c r="G578" s="15">
        <v>0</v>
      </c>
    </row>
    <row r="579" spans="1:7" x14ac:dyDescent="0.2">
      <c r="A579" s="17">
        <v>42627</v>
      </c>
      <c r="B579" s="16">
        <v>8309.7000000000007</v>
      </c>
      <c r="C579" s="16">
        <v>8328.73</v>
      </c>
      <c r="D579" s="16">
        <v>8361.5499999999993</v>
      </c>
      <c r="E579" s="16">
        <v>8307.59</v>
      </c>
      <c r="F579" s="14" t="s">
        <v>3642</v>
      </c>
      <c r="G579" s="15">
        <v>-8.0000000000000002E-3</v>
      </c>
    </row>
    <row r="580" spans="1:7" x14ac:dyDescent="0.2">
      <c r="A580" s="17">
        <v>42626</v>
      </c>
      <c r="B580" s="16">
        <v>8309.48</v>
      </c>
      <c r="C580" s="16">
        <v>8417.98</v>
      </c>
      <c r="D580" s="16">
        <v>8449.2000000000007</v>
      </c>
      <c r="E580" s="16">
        <v>8309.31</v>
      </c>
      <c r="F580" s="14" t="s">
        <v>7560</v>
      </c>
      <c r="G580" s="15">
        <v>-1.26E-2</v>
      </c>
    </row>
    <row r="581" spans="1:7" x14ac:dyDescent="0.2">
      <c r="A581" s="17">
        <v>42625</v>
      </c>
      <c r="B581" s="16">
        <v>8376.6299999999992</v>
      </c>
      <c r="C581" s="16">
        <v>8380.74</v>
      </c>
      <c r="D581" s="16">
        <v>8380.74</v>
      </c>
      <c r="E581" s="16">
        <v>8289.74</v>
      </c>
      <c r="F581" s="14" t="s">
        <v>2347</v>
      </c>
      <c r="G581" s="15">
        <v>-1.3100000000000001E-2</v>
      </c>
    </row>
    <row r="582" spans="1:7" x14ac:dyDescent="0.2">
      <c r="A582" s="17">
        <v>42622</v>
      </c>
      <c r="B582" s="16">
        <v>8483.59</v>
      </c>
      <c r="C582" s="16">
        <v>8582.2000000000007</v>
      </c>
      <c r="D582" s="16">
        <v>8590.58</v>
      </c>
      <c r="E582" s="16">
        <v>8473.7099999999991</v>
      </c>
      <c r="F582" s="14" t="s">
        <v>7596</v>
      </c>
      <c r="G582" s="15">
        <v>-2.0999999999999999E-3</v>
      </c>
    </row>
    <row r="583" spans="1:7" x14ac:dyDescent="0.2">
      <c r="A583" s="17">
        <v>42621</v>
      </c>
      <c r="B583" s="16">
        <v>8595.94</v>
      </c>
      <c r="C583" s="16">
        <v>8616.59</v>
      </c>
      <c r="D583" s="16">
        <v>8641.4699999999993</v>
      </c>
      <c r="E583" s="16">
        <v>8545.4699999999993</v>
      </c>
      <c r="F583" s="14" t="s">
        <v>2344</v>
      </c>
      <c r="G583" s="15">
        <v>8.0000000000000002E-3</v>
      </c>
    </row>
    <row r="584" spans="1:7" x14ac:dyDescent="0.2">
      <c r="A584" s="17">
        <v>42620</v>
      </c>
      <c r="B584" s="16">
        <v>8614.14</v>
      </c>
      <c r="C584" s="16">
        <v>8547.5400000000009</v>
      </c>
      <c r="D584" s="16">
        <v>8614.14</v>
      </c>
      <c r="E584" s="16">
        <v>8547.5400000000009</v>
      </c>
      <c r="F584" s="14" t="s">
        <v>2444</v>
      </c>
      <c r="G584" s="15">
        <v>-5.0000000000000001E-4</v>
      </c>
    </row>
    <row r="585" spans="1:7" x14ac:dyDescent="0.2">
      <c r="A585" s="17">
        <v>42619</v>
      </c>
      <c r="B585" s="16">
        <v>8546.14</v>
      </c>
      <c r="C585" s="16">
        <v>8565.6</v>
      </c>
      <c r="D585" s="16">
        <v>8587.0400000000009</v>
      </c>
      <c r="E585" s="16">
        <v>8542.14</v>
      </c>
      <c r="F585" s="14" t="s">
        <v>7597</v>
      </c>
      <c r="G585" s="15">
        <v>-1.4E-3</v>
      </c>
    </row>
    <row r="586" spans="1:7" x14ac:dyDescent="0.2">
      <c r="A586" s="17">
        <v>42618</v>
      </c>
      <c r="B586" s="16">
        <v>8550.77</v>
      </c>
      <c r="C586" s="16">
        <v>8568.66</v>
      </c>
      <c r="D586" s="16">
        <v>8613.3700000000008</v>
      </c>
      <c r="E586" s="16">
        <v>8549.58</v>
      </c>
      <c r="F586" s="14" t="s">
        <v>7598</v>
      </c>
      <c r="G586" s="15">
        <v>1.8200000000000001E-2</v>
      </c>
    </row>
    <row r="587" spans="1:7" x14ac:dyDescent="0.2">
      <c r="A587" s="17">
        <v>42615</v>
      </c>
      <c r="B587" s="16">
        <v>8562.75</v>
      </c>
      <c r="C587" s="16">
        <v>8412.59</v>
      </c>
      <c r="D587" s="16">
        <v>8562.75</v>
      </c>
      <c r="E587" s="16">
        <v>8412.59</v>
      </c>
      <c r="F587" s="14" t="s">
        <v>7599</v>
      </c>
      <c r="G587" s="15">
        <v>1.9E-3</v>
      </c>
    </row>
    <row r="588" spans="1:7" x14ac:dyDescent="0.2">
      <c r="A588" s="17">
        <v>42614</v>
      </c>
      <c r="B588" s="16">
        <v>8409.35</v>
      </c>
      <c r="C588" s="16">
        <v>8406.2199999999993</v>
      </c>
      <c r="D588" s="16">
        <v>8478.86</v>
      </c>
      <c r="E588" s="16">
        <v>8399.7800000000007</v>
      </c>
      <c r="F588" s="14" t="s">
        <v>7600</v>
      </c>
      <c r="G588" s="15">
        <v>-6.7999999999999996E-3</v>
      </c>
    </row>
    <row r="589" spans="1:7" x14ac:dyDescent="0.2">
      <c r="A589" s="17">
        <v>42613</v>
      </c>
      <c r="B589" s="16">
        <v>8393.77</v>
      </c>
      <c r="C589" s="16">
        <v>8443.9599999999991</v>
      </c>
      <c r="D589" s="16">
        <v>8486.6</v>
      </c>
      <c r="E589" s="16">
        <v>8393.77</v>
      </c>
      <c r="F589" s="14" t="s">
        <v>7601</v>
      </c>
      <c r="G589" s="15">
        <v>-1.1999999999999999E-3</v>
      </c>
    </row>
    <row r="590" spans="1:7" x14ac:dyDescent="0.2">
      <c r="A590" s="17">
        <v>42612</v>
      </c>
      <c r="B590" s="16">
        <v>8451.0499999999993</v>
      </c>
      <c r="C590" s="16">
        <v>8468.17</v>
      </c>
      <c r="D590" s="16">
        <v>8511.5</v>
      </c>
      <c r="E590" s="16">
        <v>8451.0499999999993</v>
      </c>
      <c r="F590" s="14" t="s">
        <v>7602</v>
      </c>
      <c r="G590" s="15">
        <v>-2.5000000000000001E-3</v>
      </c>
    </row>
    <row r="591" spans="1:7" x14ac:dyDescent="0.2">
      <c r="A591" s="17">
        <v>42611</v>
      </c>
      <c r="B591" s="16">
        <v>8460.82</v>
      </c>
      <c r="C591" s="16">
        <v>8453.9599999999991</v>
      </c>
      <c r="D591" s="16">
        <v>8463.9500000000007</v>
      </c>
      <c r="E591" s="16">
        <v>8417.2800000000007</v>
      </c>
      <c r="F591" s="14" t="s">
        <v>2175</v>
      </c>
      <c r="G591" s="15">
        <v>9.7000000000000003E-3</v>
      </c>
    </row>
    <row r="592" spans="1:7" x14ac:dyDescent="0.2">
      <c r="A592" s="17">
        <v>42608</v>
      </c>
      <c r="B592" s="16">
        <v>8481.7000000000007</v>
      </c>
      <c r="C592" s="16">
        <v>8401.81</v>
      </c>
      <c r="D592" s="16">
        <v>8481.7000000000007</v>
      </c>
      <c r="E592" s="16">
        <v>8386.27</v>
      </c>
      <c r="F592" s="14" t="s">
        <v>7603</v>
      </c>
      <c r="G592" s="15">
        <v>-6.8999999999999999E-3</v>
      </c>
    </row>
    <row r="593" spans="1:7" x14ac:dyDescent="0.2">
      <c r="A593" s="17">
        <v>42607</v>
      </c>
      <c r="B593" s="16">
        <v>8400.36</v>
      </c>
      <c r="C593" s="16">
        <v>8437.92</v>
      </c>
      <c r="D593" s="16">
        <v>8437.92</v>
      </c>
      <c r="E593" s="16">
        <v>8377.42</v>
      </c>
      <c r="F593" s="14" t="s">
        <v>7604</v>
      </c>
      <c r="G593" s="15">
        <v>4.1999999999999997E-3</v>
      </c>
    </row>
    <row r="594" spans="1:7" x14ac:dyDescent="0.2">
      <c r="A594" s="17">
        <v>42606</v>
      </c>
      <c r="B594" s="16">
        <v>8458.42</v>
      </c>
      <c r="C594" s="16">
        <v>8392.2000000000007</v>
      </c>
      <c r="D594" s="16">
        <v>8461.4599999999991</v>
      </c>
      <c r="E594" s="16">
        <v>8385.77</v>
      </c>
      <c r="F594" s="14" t="s">
        <v>7605</v>
      </c>
      <c r="G594" s="15">
        <v>8.8999999999999999E-3</v>
      </c>
    </row>
    <row r="595" spans="1:7" x14ac:dyDescent="0.2">
      <c r="A595" s="17">
        <v>42605</v>
      </c>
      <c r="B595" s="16">
        <v>8423.4599999999991</v>
      </c>
      <c r="C595" s="16">
        <v>8375.66</v>
      </c>
      <c r="D595" s="16">
        <v>8427.6200000000008</v>
      </c>
      <c r="E595" s="16">
        <v>8373.24</v>
      </c>
      <c r="F595" s="14" t="s">
        <v>7606</v>
      </c>
      <c r="G595" s="15">
        <v>-3.0000000000000001E-3</v>
      </c>
    </row>
    <row r="596" spans="1:7" x14ac:dyDescent="0.2">
      <c r="A596" s="17">
        <v>42604</v>
      </c>
      <c r="B596" s="16">
        <v>8348.82</v>
      </c>
      <c r="C596" s="16">
        <v>8360.51</v>
      </c>
      <c r="D596" s="16">
        <v>8432.77</v>
      </c>
      <c r="E596" s="16">
        <v>8343.1</v>
      </c>
      <c r="F596" s="14" t="s">
        <v>7607</v>
      </c>
      <c r="G596" s="15">
        <v>-6.0000000000000001E-3</v>
      </c>
    </row>
    <row r="597" spans="1:7" x14ac:dyDescent="0.2">
      <c r="A597" s="17">
        <v>42601</v>
      </c>
      <c r="B597" s="16">
        <v>8373.9500000000007</v>
      </c>
      <c r="C597" s="16">
        <v>8429.15</v>
      </c>
      <c r="D597" s="16">
        <v>8429.15</v>
      </c>
      <c r="E597" s="16">
        <v>8326.49</v>
      </c>
      <c r="F597" s="14" t="s">
        <v>7608</v>
      </c>
      <c r="G597" s="15">
        <v>1.09E-2</v>
      </c>
    </row>
    <row r="598" spans="1:7" x14ac:dyDescent="0.2">
      <c r="A598" s="17">
        <v>42600</v>
      </c>
      <c r="B598" s="16">
        <v>8424.9</v>
      </c>
      <c r="C598" s="16">
        <v>8367.14</v>
      </c>
      <c r="D598" s="16">
        <v>8425.84</v>
      </c>
      <c r="E598" s="16">
        <v>8367.14</v>
      </c>
      <c r="F598" s="14" t="s">
        <v>7609</v>
      </c>
      <c r="G598" s="15">
        <v>-1.2E-2</v>
      </c>
    </row>
    <row r="599" spans="1:7" x14ac:dyDescent="0.2">
      <c r="A599" s="17">
        <v>42599</v>
      </c>
      <c r="B599" s="16">
        <v>8333.69</v>
      </c>
      <c r="C599" s="16">
        <v>8437.34</v>
      </c>
      <c r="D599" s="16">
        <v>8448.5499999999993</v>
      </c>
      <c r="E599" s="16">
        <v>8333.69</v>
      </c>
      <c r="F599" s="14" t="s">
        <v>7610</v>
      </c>
      <c r="G599" s="15">
        <v>-1.1900000000000001E-2</v>
      </c>
    </row>
    <row r="600" spans="1:7" x14ac:dyDescent="0.2">
      <c r="A600" s="17">
        <v>42598</v>
      </c>
      <c r="B600" s="16">
        <v>8435.1299999999992</v>
      </c>
      <c r="C600" s="16">
        <v>8521.81</v>
      </c>
      <c r="D600" s="16">
        <v>8521.81</v>
      </c>
      <c r="E600" s="16">
        <v>8435.1299999999992</v>
      </c>
      <c r="F600" s="14" t="s">
        <v>7611</v>
      </c>
      <c r="G600" s="15">
        <v>1.6999999999999999E-3</v>
      </c>
    </row>
    <row r="601" spans="1:7" x14ac:dyDescent="0.2">
      <c r="A601" s="17">
        <v>42597</v>
      </c>
      <c r="B601" s="16">
        <v>8536.74</v>
      </c>
      <c r="C601" s="16">
        <v>8525.23</v>
      </c>
      <c r="D601" s="16">
        <v>8557.2999999999993</v>
      </c>
      <c r="E601" s="16">
        <v>8511.1</v>
      </c>
      <c r="F601" s="14" t="s">
        <v>7612</v>
      </c>
      <c r="G601" s="15">
        <v>-2.3E-3</v>
      </c>
    </row>
    <row r="602" spans="1:7" x14ac:dyDescent="0.2">
      <c r="A602" s="17">
        <v>42594</v>
      </c>
      <c r="B602" s="16">
        <v>8522.25</v>
      </c>
      <c r="C602" s="16">
        <v>8537.7000000000007</v>
      </c>
      <c r="D602" s="16">
        <v>8564.69</v>
      </c>
      <c r="E602" s="16">
        <v>8515.42</v>
      </c>
      <c r="F602" s="14" t="s">
        <v>7613</v>
      </c>
      <c r="G602" s="15">
        <v>4.3E-3</v>
      </c>
    </row>
    <row r="603" spans="1:7" x14ac:dyDescent="0.2">
      <c r="A603" s="17">
        <v>42593</v>
      </c>
      <c r="B603" s="16">
        <v>8542.0499999999993</v>
      </c>
      <c r="C603" s="16">
        <v>8522.92</v>
      </c>
      <c r="D603" s="16">
        <v>8542.0499999999993</v>
      </c>
      <c r="E603" s="16">
        <v>8485.39</v>
      </c>
      <c r="F603" s="14" t="s">
        <v>7614</v>
      </c>
      <c r="G603" s="15">
        <v>-3.2000000000000002E-3</v>
      </c>
    </row>
    <row r="604" spans="1:7" x14ac:dyDescent="0.2">
      <c r="A604" s="17">
        <v>42592</v>
      </c>
      <c r="B604" s="16">
        <v>8505.4699999999993</v>
      </c>
      <c r="C604" s="16">
        <v>8504.52</v>
      </c>
      <c r="D604" s="16">
        <v>8511.7199999999993</v>
      </c>
      <c r="E604" s="16">
        <v>8472.76</v>
      </c>
      <c r="F604" s="14" t="s">
        <v>7391</v>
      </c>
      <c r="G604" s="15">
        <v>1.5599999999999999E-2</v>
      </c>
    </row>
    <row r="605" spans="1:7" x14ac:dyDescent="0.2">
      <c r="A605" s="17">
        <v>42591</v>
      </c>
      <c r="B605" s="16">
        <v>8532.98</v>
      </c>
      <c r="C605" s="16">
        <v>8394.01</v>
      </c>
      <c r="D605" s="16">
        <v>8532.98</v>
      </c>
      <c r="E605" s="16">
        <v>8393.77</v>
      </c>
      <c r="F605" s="14" t="s">
        <v>2192</v>
      </c>
      <c r="G605" s="15">
        <v>8.8999999999999999E-3</v>
      </c>
    </row>
    <row r="606" spans="1:7" x14ac:dyDescent="0.2">
      <c r="A606" s="17">
        <v>42590</v>
      </c>
      <c r="B606" s="16">
        <v>8401.9</v>
      </c>
      <c r="C606" s="16">
        <v>8346.0499999999993</v>
      </c>
      <c r="D606" s="16">
        <v>8404.1299999999992</v>
      </c>
      <c r="E606" s="16">
        <v>8346.0499999999993</v>
      </c>
      <c r="F606" s="14" t="s">
        <v>7180</v>
      </c>
      <c r="G606" s="15">
        <v>9.7000000000000003E-3</v>
      </c>
    </row>
    <row r="607" spans="1:7" x14ac:dyDescent="0.2">
      <c r="A607" s="17">
        <v>42587</v>
      </c>
      <c r="B607" s="16">
        <v>8328</v>
      </c>
      <c r="C607" s="16">
        <v>8277.5300000000007</v>
      </c>
      <c r="D607" s="16">
        <v>8342.19</v>
      </c>
      <c r="E607" s="16">
        <v>8277.5300000000007</v>
      </c>
      <c r="F607" s="14" t="s">
        <v>7615</v>
      </c>
      <c r="G607" s="15">
        <v>7.4999999999999997E-3</v>
      </c>
    </row>
    <row r="608" spans="1:7" x14ac:dyDescent="0.2">
      <c r="A608" s="17">
        <v>42586</v>
      </c>
      <c r="B608" s="16">
        <v>8247.94</v>
      </c>
      <c r="C608" s="16">
        <v>8181.48</v>
      </c>
      <c r="D608" s="16">
        <v>8259.24</v>
      </c>
      <c r="E608" s="16">
        <v>8111.33</v>
      </c>
      <c r="F608" s="14" t="s">
        <v>7616</v>
      </c>
      <c r="G608" s="15">
        <v>-1.9E-3</v>
      </c>
    </row>
    <row r="609" spans="1:7" x14ac:dyDescent="0.2">
      <c r="A609" s="17">
        <v>42585</v>
      </c>
      <c r="B609" s="16">
        <v>8186.93</v>
      </c>
      <c r="C609" s="16">
        <v>8235.69</v>
      </c>
      <c r="D609" s="16">
        <v>8238.4599999999991</v>
      </c>
      <c r="E609" s="16">
        <v>8170.24</v>
      </c>
      <c r="F609" s="14" t="s">
        <v>2751</v>
      </c>
      <c r="G609" s="15">
        <v>-1.17E-2</v>
      </c>
    </row>
    <row r="610" spans="1:7" x14ac:dyDescent="0.2">
      <c r="A610" s="17">
        <v>42584</v>
      </c>
      <c r="B610" s="16">
        <v>8202.25</v>
      </c>
      <c r="C610" s="16">
        <v>8286.68</v>
      </c>
      <c r="D610" s="16">
        <v>8286.68</v>
      </c>
      <c r="E610" s="16">
        <v>8184.17</v>
      </c>
      <c r="F610" s="14" t="s">
        <v>7617</v>
      </c>
      <c r="G610" s="15">
        <v>-7.1999999999999998E-3</v>
      </c>
    </row>
    <row r="611" spans="1:7" x14ac:dyDescent="0.2">
      <c r="A611" s="17">
        <v>42583</v>
      </c>
      <c r="B611" s="16">
        <v>8299.64</v>
      </c>
      <c r="C611" s="16">
        <v>8386.31</v>
      </c>
      <c r="D611" s="16">
        <v>8412.6</v>
      </c>
      <c r="E611" s="16">
        <v>8274.01</v>
      </c>
      <c r="F611" s="14" t="s">
        <v>7618</v>
      </c>
      <c r="G611" s="15">
        <v>-2.8999999999999998E-3</v>
      </c>
    </row>
    <row r="612" spans="1:7" x14ac:dyDescent="0.2">
      <c r="A612" s="17">
        <v>42580</v>
      </c>
      <c r="B612" s="16">
        <v>8360.23</v>
      </c>
      <c r="C612" s="16">
        <v>8403.61</v>
      </c>
      <c r="D612" s="16">
        <v>8403.61</v>
      </c>
      <c r="E612" s="16">
        <v>8332.15</v>
      </c>
      <c r="F612" s="14" t="s">
        <v>7349</v>
      </c>
      <c r="G612" s="15">
        <v>-4.4000000000000003E-3</v>
      </c>
    </row>
    <row r="613" spans="1:7" x14ac:dyDescent="0.2">
      <c r="A613" s="17">
        <v>42579</v>
      </c>
      <c r="B613" s="16">
        <v>8384.2800000000007</v>
      </c>
      <c r="C613" s="16">
        <v>8412.3700000000008</v>
      </c>
      <c r="D613" s="16">
        <v>8476.24</v>
      </c>
      <c r="E613" s="16">
        <v>8384.2800000000007</v>
      </c>
      <c r="F613" s="14" t="s">
        <v>7619</v>
      </c>
      <c r="G613" s="15">
        <v>1.6999999999999999E-3</v>
      </c>
    </row>
    <row r="614" spans="1:7" x14ac:dyDescent="0.2">
      <c r="A614" s="17">
        <v>42578</v>
      </c>
      <c r="B614" s="16">
        <v>8421.19</v>
      </c>
      <c r="C614" s="16">
        <v>8447.36</v>
      </c>
      <c r="D614" s="16">
        <v>8477.9</v>
      </c>
      <c r="E614" s="16">
        <v>8417.76</v>
      </c>
      <c r="F614" s="14" t="s">
        <v>7620</v>
      </c>
      <c r="G614" s="15">
        <v>2.3999999999999998E-3</v>
      </c>
    </row>
    <row r="615" spans="1:7" x14ac:dyDescent="0.2">
      <c r="A615" s="17">
        <v>42577</v>
      </c>
      <c r="B615" s="16">
        <v>8406.9500000000007</v>
      </c>
      <c r="C615" s="16">
        <v>8399.41</v>
      </c>
      <c r="D615" s="16">
        <v>8425.67</v>
      </c>
      <c r="E615" s="16">
        <v>8354.84</v>
      </c>
      <c r="F615" s="14" t="s">
        <v>7294</v>
      </c>
      <c r="G615" s="15">
        <v>3.3E-3</v>
      </c>
    </row>
    <row r="616" spans="1:7" x14ac:dyDescent="0.2">
      <c r="A616" s="17">
        <v>42576</v>
      </c>
      <c r="B616" s="16">
        <v>8386.92</v>
      </c>
      <c r="C616" s="16">
        <v>8351.93</v>
      </c>
      <c r="D616" s="16">
        <v>8428.01</v>
      </c>
      <c r="E616" s="16">
        <v>8351.93</v>
      </c>
      <c r="F616" s="14" t="s">
        <v>7621</v>
      </c>
      <c r="G616" s="15">
        <v>6.4000000000000003E-3</v>
      </c>
    </row>
    <row r="617" spans="1:7" x14ac:dyDescent="0.2">
      <c r="A617" s="17">
        <v>42573</v>
      </c>
      <c r="B617" s="16">
        <v>8359.39</v>
      </c>
      <c r="C617" s="16">
        <v>8301.7000000000007</v>
      </c>
      <c r="D617" s="16">
        <v>8378.73</v>
      </c>
      <c r="E617" s="16">
        <v>8292.52</v>
      </c>
      <c r="F617" s="14" t="s">
        <v>7622</v>
      </c>
      <c r="G617" s="15">
        <v>-1.1000000000000001E-3</v>
      </c>
    </row>
    <row r="618" spans="1:7" x14ac:dyDescent="0.2">
      <c r="A618" s="17">
        <v>42572</v>
      </c>
      <c r="B618" s="16">
        <v>8305.9</v>
      </c>
      <c r="C618" s="16">
        <v>8341.77</v>
      </c>
      <c r="D618" s="16">
        <v>8351.98</v>
      </c>
      <c r="E618" s="16">
        <v>8274.08</v>
      </c>
      <c r="F618" s="14" t="s">
        <v>7378</v>
      </c>
      <c r="G618" s="15">
        <v>9.1999999999999998E-3</v>
      </c>
    </row>
    <row r="619" spans="1:7" x14ac:dyDescent="0.2">
      <c r="A619" s="17">
        <v>42571</v>
      </c>
      <c r="B619" s="16">
        <v>8315.34</v>
      </c>
      <c r="C619" s="16">
        <v>8235.76</v>
      </c>
      <c r="D619" s="16">
        <v>8331.01</v>
      </c>
      <c r="E619" s="16">
        <v>8235.76</v>
      </c>
      <c r="F619" s="14" t="s">
        <v>2352</v>
      </c>
      <c r="G619" s="15">
        <v>-1E-4</v>
      </c>
    </row>
    <row r="620" spans="1:7" x14ac:dyDescent="0.2">
      <c r="A620" s="17">
        <v>42570</v>
      </c>
      <c r="B620" s="16">
        <v>8239.65</v>
      </c>
      <c r="C620" s="16">
        <v>8210.0499999999993</v>
      </c>
      <c r="D620" s="16">
        <v>8271.85</v>
      </c>
      <c r="E620" s="16">
        <v>8162.26</v>
      </c>
      <c r="F620" s="14" t="s">
        <v>7623</v>
      </c>
      <c r="G620" s="15">
        <v>-2.9999999999999997E-4</v>
      </c>
    </row>
    <row r="621" spans="1:7" x14ac:dyDescent="0.2">
      <c r="A621" s="17">
        <v>42569</v>
      </c>
      <c r="B621" s="16">
        <v>8240.14</v>
      </c>
      <c r="C621" s="16">
        <v>8230.7999999999993</v>
      </c>
      <c r="D621" s="16">
        <v>8264.93</v>
      </c>
      <c r="E621" s="16">
        <v>8208.84</v>
      </c>
      <c r="F621" s="14" t="s">
        <v>7624</v>
      </c>
      <c r="G621" s="15">
        <v>-2.0999999999999999E-3</v>
      </c>
    </row>
    <row r="622" spans="1:7" x14ac:dyDescent="0.2">
      <c r="A622" s="17">
        <v>42566</v>
      </c>
      <c r="B622" s="16">
        <v>8242.68</v>
      </c>
      <c r="C622" s="16">
        <v>8228.48</v>
      </c>
      <c r="D622" s="16">
        <v>8249.2800000000007</v>
      </c>
      <c r="E622" s="16">
        <v>8184.58</v>
      </c>
      <c r="F622" s="14" t="s">
        <v>7625</v>
      </c>
      <c r="G622" s="15">
        <v>4.7999999999999996E-3</v>
      </c>
    </row>
    <row r="623" spans="1:7" x14ac:dyDescent="0.2">
      <c r="A623" s="17">
        <v>42565</v>
      </c>
      <c r="B623" s="16">
        <v>8260.19</v>
      </c>
      <c r="C623" s="16">
        <v>8250.4500000000007</v>
      </c>
      <c r="D623" s="16">
        <v>8280.5400000000009</v>
      </c>
      <c r="E623" s="16">
        <v>8226.48</v>
      </c>
      <c r="F623" s="14" t="s">
        <v>2570</v>
      </c>
      <c r="G623" s="15">
        <v>1.09E-2</v>
      </c>
    </row>
    <row r="624" spans="1:7" x14ac:dyDescent="0.2">
      <c r="A624" s="17">
        <v>42564</v>
      </c>
      <c r="B624" s="16">
        <v>8220.83</v>
      </c>
      <c r="C624" s="16">
        <v>8154.4</v>
      </c>
      <c r="D624" s="16">
        <v>8230.7099999999991</v>
      </c>
      <c r="E624" s="16">
        <v>8154.4</v>
      </c>
      <c r="F624" s="14" t="s">
        <v>7626</v>
      </c>
      <c r="G624" s="15">
        <v>7.4000000000000003E-3</v>
      </c>
    </row>
    <row r="625" spans="1:7" x14ac:dyDescent="0.2">
      <c r="A625" s="17">
        <v>42563</v>
      </c>
      <c r="B625" s="16">
        <v>8132.34</v>
      </c>
      <c r="C625" s="16">
        <v>8075.4</v>
      </c>
      <c r="D625" s="16">
        <v>8158.98</v>
      </c>
      <c r="E625" s="16">
        <v>8075.4</v>
      </c>
      <c r="F625" s="14" t="s">
        <v>7627</v>
      </c>
      <c r="G625" s="15">
        <v>1.7899999999999999E-2</v>
      </c>
    </row>
    <row r="626" spans="1:7" x14ac:dyDescent="0.2">
      <c r="A626" s="17">
        <v>42562</v>
      </c>
      <c r="B626" s="16">
        <v>8073</v>
      </c>
      <c r="C626" s="16">
        <v>7971.54</v>
      </c>
      <c r="D626" s="16">
        <v>8078.15</v>
      </c>
      <c r="E626" s="16">
        <v>7971.54</v>
      </c>
      <c r="F626" s="14" t="s">
        <v>7428</v>
      </c>
      <c r="G626" s="15">
        <v>1.8200000000000001E-2</v>
      </c>
    </row>
    <row r="627" spans="1:7" x14ac:dyDescent="0.2">
      <c r="A627" s="17">
        <v>42559</v>
      </c>
      <c r="B627" s="16">
        <v>7930.65</v>
      </c>
      <c r="C627" s="16">
        <v>7771.69</v>
      </c>
      <c r="D627" s="16">
        <v>7930.65</v>
      </c>
      <c r="E627" s="16">
        <v>7770.78</v>
      </c>
      <c r="F627" s="14" t="s">
        <v>7628</v>
      </c>
      <c r="G627" s="15">
        <v>8.0000000000000002E-3</v>
      </c>
    </row>
    <row r="628" spans="1:7" x14ac:dyDescent="0.2">
      <c r="A628" s="17">
        <v>42558</v>
      </c>
      <c r="B628" s="16">
        <v>7789.2</v>
      </c>
      <c r="C628" s="16">
        <v>7756.21</v>
      </c>
      <c r="D628" s="16">
        <v>7839.42</v>
      </c>
      <c r="E628" s="16">
        <v>7756.21</v>
      </c>
      <c r="F628" s="14" t="s">
        <v>7629</v>
      </c>
      <c r="G628" s="15">
        <v>-9.7000000000000003E-3</v>
      </c>
    </row>
    <row r="629" spans="1:7" x14ac:dyDescent="0.2">
      <c r="A629" s="17">
        <v>42557</v>
      </c>
      <c r="B629" s="16">
        <v>7727.08</v>
      </c>
      <c r="C629" s="16">
        <v>7771.73</v>
      </c>
      <c r="D629" s="16">
        <v>7810.2</v>
      </c>
      <c r="E629" s="16">
        <v>7683.17</v>
      </c>
      <c r="F629" s="14" t="s">
        <v>7296</v>
      </c>
      <c r="G629" s="15">
        <v>-2.1299999999999999E-2</v>
      </c>
    </row>
    <row r="630" spans="1:7" x14ac:dyDescent="0.2">
      <c r="A630" s="17">
        <v>42556</v>
      </c>
      <c r="B630" s="16">
        <v>7802.51</v>
      </c>
      <c r="C630" s="16">
        <v>7956.15</v>
      </c>
      <c r="D630" s="16">
        <v>7956.15</v>
      </c>
      <c r="E630" s="16">
        <v>7774.41</v>
      </c>
      <c r="F630" s="14" t="s">
        <v>2250</v>
      </c>
      <c r="G630" s="15">
        <v>-7.4000000000000003E-3</v>
      </c>
    </row>
    <row r="631" spans="1:7" x14ac:dyDescent="0.2">
      <c r="A631" s="17">
        <v>42555</v>
      </c>
      <c r="B631" s="16">
        <v>7972.51</v>
      </c>
      <c r="C631" s="16">
        <v>8051.54</v>
      </c>
      <c r="D631" s="16">
        <v>8071.8</v>
      </c>
      <c r="E631" s="16">
        <v>7972.51</v>
      </c>
      <c r="F631" s="14" t="s">
        <v>7630</v>
      </c>
      <c r="G631" s="15">
        <v>1.6199999999999999E-2</v>
      </c>
    </row>
    <row r="632" spans="1:7" x14ac:dyDescent="0.2">
      <c r="A632" s="17">
        <v>42552</v>
      </c>
      <c r="B632" s="16">
        <v>8031.77</v>
      </c>
      <c r="C632" s="16">
        <v>7939.42</v>
      </c>
      <c r="D632" s="16">
        <v>8053.18</v>
      </c>
      <c r="E632" s="16">
        <v>7910.16</v>
      </c>
      <c r="F632" s="14" t="s">
        <v>7554</v>
      </c>
      <c r="G632" s="15">
        <v>1.4800000000000001E-2</v>
      </c>
    </row>
    <row r="633" spans="1:7" x14ac:dyDescent="0.2">
      <c r="A633" s="17">
        <v>42551</v>
      </c>
      <c r="B633" s="16">
        <v>7903.81</v>
      </c>
      <c r="C633" s="16">
        <v>7804.7</v>
      </c>
      <c r="D633" s="16">
        <v>7908.88</v>
      </c>
      <c r="E633" s="16">
        <v>7774.33</v>
      </c>
      <c r="F633" s="14" t="s">
        <v>7631</v>
      </c>
      <c r="G633" s="15">
        <v>2.5600000000000001E-2</v>
      </c>
    </row>
    <row r="634" spans="1:7" x14ac:dyDescent="0.2">
      <c r="A634" s="17">
        <v>42550</v>
      </c>
      <c r="B634" s="16">
        <v>7788.82</v>
      </c>
      <c r="C634" s="16">
        <v>7694.93</v>
      </c>
      <c r="D634" s="16">
        <v>7788.82</v>
      </c>
      <c r="E634" s="16">
        <v>7658.99</v>
      </c>
      <c r="F634" s="14" t="s">
        <v>2371</v>
      </c>
      <c r="G634" s="15">
        <v>2.69E-2</v>
      </c>
    </row>
    <row r="635" spans="1:7" x14ac:dyDescent="0.2">
      <c r="A635" s="17">
        <v>42549</v>
      </c>
      <c r="B635" s="16">
        <v>7594.13</v>
      </c>
      <c r="C635" s="16">
        <v>7550.42</v>
      </c>
      <c r="D635" s="16">
        <v>7671.65</v>
      </c>
      <c r="E635" s="16">
        <v>7550.42</v>
      </c>
      <c r="F635" s="14" t="s">
        <v>7632</v>
      </c>
      <c r="G635" s="15">
        <v>-7.8399999999999997E-2</v>
      </c>
    </row>
    <row r="636" spans="1:7" x14ac:dyDescent="0.2">
      <c r="A636" s="17">
        <v>42548</v>
      </c>
      <c r="B636" s="16">
        <v>7395.43</v>
      </c>
      <c r="C636" s="16">
        <v>7465.16</v>
      </c>
      <c r="D636" s="16">
        <v>7654.88</v>
      </c>
      <c r="E636" s="16">
        <v>7395.43</v>
      </c>
      <c r="F636" s="14" t="s">
        <v>3843</v>
      </c>
      <c r="G636" s="15">
        <v>6.4999999999999997E-3</v>
      </c>
    </row>
    <row r="637" spans="1:7" x14ac:dyDescent="0.2">
      <c r="A637" s="17">
        <v>42544</v>
      </c>
      <c r="B637" s="16">
        <v>8024.21</v>
      </c>
      <c r="C637" s="16">
        <v>7972.28</v>
      </c>
      <c r="D637" s="16">
        <v>8069.43</v>
      </c>
      <c r="E637" s="16">
        <v>7963.53</v>
      </c>
      <c r="F637" s="14" t="s">
        <v>3412</v>
      </c>
      <c r="G637" s="15">
        <v>4.3E-3</v>
      </c>
    </row>
    <row r="638" spans="1:7" x14ac:dyDescent="0.2">
      <c r="A638" s="17">
        <v>42543</v>
      </c>
      <c r="B638" s="16">
        <v>7972.05</v>
      </c>
      <c r="C638" s="16">
        <v>7938.23</v>
      </c>
      <c r="D638" s="16">
        <v>7986.25</v>
      </c>
      <c r="E638" s="16">
        <v>7913.6</v>
      </c>
      <c r="F638" s="14" t="s">
        <v>7633</v>
      </c>
      <c r="G638" s="15">
        <v>2E-3</v>
      </c>
    </row>
    <row r="639" spans="1:7" x14ac:dyDescent="0.2">
      <c r="A639" s="17">
        <v>42542</v>
      </c>
      <c r="B639" s="16">
        <v>7938.23</v>
      </c>
      <c r="C639" s="16">
        <v>7904.88</v>
      </c>
      <c r="D639" s="16">
        <v>7952.06</v>
      </c>
      <c r="E639" s="16">
        <v>7871</v>
      </c>
      <c r="F639" s="14" t="s">
        <v>7634</v>
      </c>
      <c r="G639" s="15">
        <v>2.8400000000000002E-2</v>
      </c>
    </row>
    <row r="640" spans="1:7" x14ac:dyDescent="0.2">
      <c r="A640" s="17">
        <v>42541</v>
      </c>
      <c r="B640" s="16">
        <v>7922.22</v>
      </c>
      <c r="C640" s="16">
        <v>7832.61</v>
      </c>
      <c r="D640" s="16">
        <v>7924.15</v>
      </c>
      <c r="E640" s="16">
        <v>7831.37</v>
      </c>
      <c r="F640" s="14" t="s">
        <v>7635</v>
      </c>
      <c r="G640" s="15">
        <v>4.5999999999999999E-3</v>
      </c>
    </row>
    <row r="641" spans="1:7" x14ac:dyDescent="0.2">
      <c r="A641" s="17">
        <v>42538</v>
      </c>
      <c r="B641" s="16">
        <v>7703.48</v>
      </c>
      <c r="C641" s="16">
        <v>7664.36</v>
      </c>
      <c r="D641" s="16">
        <v>7739.19</v>
      </c>
      <c r="E641" s="16">
        <v>7664.36</v>
      </c>
      <c r="F641" s="14" t="s">
        <v>7636</v>
      </c>
      <c r="G641" s="15">
        <v>-1.2999999999999999E-2</v>
      </c>
    </row>
    <row r="642" spans="1:7" x14ac:dyDescent="0.2">
      <c r="A642" s="17">
        <v>42537</v>
      </c>
      <c r="B642" s="16">
        <v>7668.52</v>
      </c>
      <c r="C642" s="16">
        <v>7702.47</v>
      </c>
      <c r="D642" s="16">
        <v>7738.15</v>
      </c>
      <c r="E642" s="16">
        <v>7648.55</v>
      </c>
      <c r="F642" s="14" t="s">
        <v>7637</v>
      </c>
      <c r="G642" s="15">
        <v>9.7999999999999997E-3</v>
      </c>
    </row>
    <row r="643" spans="1:7" x14ac:dyDescent="0.2">
      <c r="A643" s="17">
        <v>42536</v>
      </c>
      <c r="B643" s="16">
        <v>7769.57</v>
      </c>
      <c r="C643" s="16">
        <v>7732.65</v>
      </c>
      <c r="D643" s="16">
        <v>7779.71</v>
      </c>
      <c r="E643" s="16">
        <v>7726.52</v>
      </c>
      <c r="F643" s="14" t="s">
        <v>2443</v>
      </c>
      <c r="G643" s="15">
        <v>-1.6299999999999999E-2</v>
      </c>
    </row>
    <row r="644" spans="1:7" x14ac:dyDescent="0.2">
      <c r="A644" s="17">
        <v>42535</v>
      </c>
      <c r="B644" s="16">
        <v>7693.84</v>
      </c>
      <c r="C644" s="16">
        <v>7768.36</v>
      </c>
      <c r="D644" s="16">
        <v>7784.82</v>
      </c>
      <c r="E644" s="16">
        <v>7693.84</v>
      </c>
      <c r="F644" s="14" t="s">
        <v>7638</v>
      </c>
      <c r="G644" s="15">
        <v>-1.4500000000000001E-2</v>
      </c>
    </row>
    <row r="645" spans="1:7" x14ac:dyDescent="0.2">
      <c r="A645" s="17">
        <v>42534</v>
      </c>
      <c r="B645" s="16">
        <v>7821.62</v>
      </c>
      <c r="C645" s="16">
        <v>7910.06</v>
      </c>
      <c r="D645" s="16">
        <v>7910.06</v>
      </c>
      <c r="E645" s="16">
        <v>7791.12</v>
      </c>
      <c r="F645" s="14" t="s">
        <v>2421</v>
      </c>
      <c r="G645" s="15">
        <v>-1.5599999999999999E-2</v>
      </c>
    </row>
    <row r="646" spans="1:7" x14ac:dyDescent="0.2">
      <c r="A646" s="17">
        <v>42531</v>
      </c>
      <c r="B646" s="16">
        <v>7936.55</v>
      </c>
      <c r="C646" s="16">
        <v>8046.06</v>
      </c>
      <c r="D646" s="16">
        <v>8046.06</v>
      </c>
      <c r="E646" s="16">
        <v>7928.65</v>
      </c>
      <c r="F646" s="14" t="s">
        <v>7639</v>
      </c>
      <c r="G646" s="15">
        <v>-7.3000000000000001E-3</v>
      </c>
    </row>
    <row r="647" spans="1:7" x14ac:dyDescent="0.2">
      <c r="A647" s="17">
        <v>42530</v>
      </c>
      <c r="B647" s="16">
        <v>8062.13</v>
      </c>
      <c r="C647" s="16">
        <v>8106.95</v>
      </c>
      <c r="D647" s="16">
        <v>8118.58</v>
      </c>
      <c r="E647" s="16">
        <v>8048.76</v>
      </c>
      <c r="F647" s="14" t="s">
        <v>7640</v>
      </c>
      <c r="G647" s="15">
        <v>-6.9999999999999999E-4</v>
      </c>
    </row>
    <row r="648" spans="1:7" x14ac:dyDescent="0.2">
      <c r="A648" s="17">
        <v>42529</v>
      </c>
      <c r="B648" s="16">
        <v>8121.8</v>
      </c>
      <c r="C648" s="16">
        <v>8117.36</v>
      </c>
      <c r="D648" s="16">
        <v>8129.84</v>
      </c>
      <c r="E648" s="16">
        <v>8103.44</v>
      </c>
      <c r="F648" s="14" t="s">
        <v>7580</v>
      </c>
      <c r="G648" s="15">
        <v>1.09E-2</v>
      </c>
    </row>
    <row r="649" spans="1:7" x14ac:dyDescent="0.2">
      <c r="A649" s="17">
        <v>42528</v>
      </c>
      <c r="B649" s="16">
        <v>8127.58</v>
      </c>
      <c r="C649" s="16">
        <v>8078.97</v>
      </c>
      <c r="D649" s="16">
        <v>8127.58</v>
      </c>
      <c r="E649" s="16">
        <v>8070.35</v>
      </c>
      <c r="F649" s="14" t="s">
        <v>7641</v>
      </c>
      <c r="G649" s="15">
        <v>7.6E-3</v>
      </c>
    </row>
    <row r="650" spans="1:7" x14ac:dyDescent="0.2">
      <c r="A650" s="17">
        <v>42527</v>
      </c>
      <c r="B650" s="16">
        <v>8040.16</v>
      </c>
      <c r="C650" s="16">
        <v>7982.78</v>
      </c>
      <c r="D650" s="16">
        <v>8040.52</v>
      </c>
      <c r="E650" s="16">
        <v>7982.78</v>
      </c>
      <c r="F650" s="14" t="s">
        <v>7642</v>
      </c>
      <c r="G650" s="15">
        <v>-2.7000000000000001E-3</v>
      </c>
    </row>
    <row r="651" spans="1:7" x14ac:dyDescent="0.2">
      <c r="A651" s="17">
        <v>42524</v>
      </c>
      <c r="B651" s="16">
        <v>7979.72</v>
      </c>
      <c r="C651" s="16">
        <v>8004.69</v>
      </c>
      <c r="D651" s="16">
        <v>8081.91</v>
      </c>
      <c r="E651" s="16">
        <v>7956.73</v>
      </c>
      <c r="F651" s="14" t="s">
        <v>7643</v>
      </c>
      <c r="G651" s="15">
        <v>1.1999999999999999E-3</v>
      </c>
    </row>
    <row r="652" spans="1:7" x14ac:dyDescent="0.2">
      <c r="A652" s="17">
        <v>42523</v>
      </c>
      <c r="B652" s="16">
        <v>8001.14</v>
      </c>
      <c r="C652" s="16">
        <v>7972.63</v>
      </c>
      <c r="D652" s="16">
        <v>8009.83</v>
      </c>
      <c r="E652" s="16">
        <v>7967.34</v>
      </c>
      <c r="F652" s="14" t="s">
        <v>7644</v>
      </c>
      <c r="G652" s="15">
        <v>-6.6E-3</v>
      </c>
    </row>
    <row r="653" spans="1:7" x14ac:dyDescent="0.2">
      <c r="A653" s="17">
        <v>42522</v>
      </c>
      <c r="B653" s="16">
        <v>7991.43</v>
      </c>
      <c r="C653" s="16">
        <v>8037.14</v>
      </c>
      <c r="D653" s="16">
        <v>8043.12</v>
      </c>
      <c r="E653" s="16">
        <v>7969.07</v>
      </c>
      <c r="F653" s="14" t="s">
        <v>7645</v>
      </c>
      <c r="G653" s="15">
        <v>3.3E-3</v>
      </c>
    </row>
    <row r="654" spans="1:7" x14ac:dyDescent="0.2">
      <c r="A654" s="17">
        <v>42521</v>
      </c>
      <c r="B654" s="16">
        <v>8044.37</v>
      </c>
      <c r="C654" s="16">
        <v>8019.4</v>
      </c>
      <c r="D654" s="16">
        <v>8058.69</v>
      </c>
      <c r="E654" s="16">
        <v>7999.6</v>
      </c>
      <c r="F654" s="14" t="s">
        <v>5428</v>
      </c>
      <c r="G654" s="15">
        <v>8.0000000000000004E-4</v>
      </c>
    </row>
    <row r="655" spans="1:7" x14ac:dyDescent="0.2">
      <c r="A655" s="17">
        <v>42520</v>
      </c>
      <c r="B655" s="16">
        <v>8018.25</v>
      </c>
      <c r="C655" s="16">
        <v>8005.58</v>
      </c>
      <c r="D655" s="16">
        <v>8038.86</v>
      </c>
      <c r="E655" s="16">
        <v>7998.31</v>
      </c>
      <c r="F655" s="14" t="s">
        <v>7646</v>
      </c>
      <c r="G655" s="15">
        <v>2.8E-3</v>
      </c>
    </row>
    <row r="656" spans="1:7" x14ac:dyDescent="0.2">
      <c r="A656" s="17">
        <v>42517</v>
      </c>
      <c r="B656" s="16">
        <v>8012.07</v>
      </c>
      <c r="C656" s="16">
        <v>7988.99</v>
      </c>
      <c r="D656" s="16">
        <v>8015.01</v>
      </c>
      <c r="E656" s="16">
        <v>7971.47</v>
      </c>
      <c r="F656" s="14" t="s">
        <v>7647</v>
      </c>
      <c r="G656" s="15">
        <v>1.03E-2</v>
      </c>
    </row>
    <row r="657" spans="1:7" x14ac:dyDescent="0.2">
      <c r="A657" s="17">
        <v>42516</v>
      </c>
      <c r="B657" s="16">
        <v>7989.76</v>
      </c>
      <c r="C657" s="16">
        <v>7895.4</v>
      </c>
      <c r="D657" s="16">
        <v>7989.76</v>
      </c>
      <c r="E657" s="16">
        <v>7895.4</v>
      </c>
      <c r="F657" s="14" t="s">
        <v>7648</v>
      </c>
      <c r="G657" s="15">
        <v>1.12E-2</v>
      </c>
    </row>
    <row r="658" spans="1:7" x14ac:dyDescent="0.2">
      <c r="A658" s="17">
        <v>42515</v>
      </c>
      <c r="B658" s="16">
        <v>7908.46</v>
      </c>
      <c r="C658" s="16">
        <v>7849.24</v>
      </c>
      <c r="D658" s="16">
        <v>7910.15</v>
      </c>
      <c r="E658" s="16">
        <v>7836.57</v>
      </c>
      <c r="F658" s="14" t="s">
        <v>7649</v>
      </c>
      <c r="G658" s="15">
        <v>1.37E-2</v>
      </c>
    </row>
    <row r="659" spans="1:7" x14ac:dyDescent="0.2">
      <c r="A659" s="17">
        <v>42514</v>
      </c>
      <c r="B659" s="16">
        <v>7820.69</v>
      </c>
      <c r="C659" s="16">
        <v>7674.3</v>
      </c>
      <c r="D659" s="16">
        <v>7823.08</v>
      </c>
      <c r="E659" s="16">
        <v>7660.13</v>
      </c>
      <c r="F659" s="14" t="s">
        <v>7650</v>
      </c>
      <c r="G659" s="15">
        <v>0</v>
      </c>
    </row>
    <row r="660" spans="1:7" x14ac:dyDescent="0.2">
      <c r="A660" s="17">
        <v>42513</v>
      </c>
      <c r="B660" s="16">
        <v>7714.86</v>
      </c>
      <c r="C660" s="16">
        <v>7728.26</v>
      </c>
      <c r="D660" s="16">
        <v>7733.5</v>
      </c>
      <c r="E660" s="16">
        <v>7678.56</v>
      </c>
      <c r="F660" s="14" t="s">
        <v>7651</v>
      </c>
      <c r="G660" s="15">
        <v>1.26E-2</v>
      </c>
    </row>
    <row r="661" spans="1:7" x14ac:dyDescent="0.2">
      <c r="A661" s="17">
        <v>42510</v>
      </c>
      <c r="B661" s="16">
        <v>7714.86</v>
      </c>
      <c r="C661" s="16">
        <v>7654.29</v>
      </c>
      <c r="D661" s="16">
        <v>7715.43</v>
      </c>
      <c r="E661" s="16">
        <v>7654.29</v>
      </c>
      <c r="F661" s="14" t="s">
        <v>7455</v>
      </c>
      <c r="G661" s="15">
        <v>-9.1000000000000004E-3</v>
      </c>
    </row>
    <row r="662" spans="1:7" x14ac:dyDescent="0.2">
      <c r="A662" s="17">
        <v>42509</v>
      </c>
      <c r="B662" s="16">
        <v>7619.22</v>
      </c>
      <c r="C662" s="16">
        <v>7659.55</v>
      </c>
      <c r="D662" s="16">
        <v>7667.39</v>
      </c>
      <c r="E662" s="16">
        <v>7608.06</v>
      </c>
      <c r="F662" s="14" t="s">
        <v>7206</v>
      </c>
      <c r="G662" s="15">
        <v>5.4000000000000003E-3</v>
      </c>
    </row>
    <row r="663" spans="1:7" x14ac:dyDescent="0.2">
      <c r="A663" s="17">
        <v>42508</v>
      </c>
      <c r="B663" s="16">
        <v>7689.02</v>
      </c>
      <c r="C663" s="16">
        <v>7631.38</v>
      </c>
      <c r="D663" s="16">
        <v>7689.02</v>
      </c>
      <c r="E663" s="16">
        <v>7617.55</v>
      </c>
      <c r="F663" s="14" t="s">
        <v>7652</v>
      </c>
      <c r="G663" s="15">
        <v>-1E-4</v>
      </c>
    </row>
    <row r="664" spans="1:7" x14ac:dyDescent="0.2">
      <c r="A664" s="17">
        <v>42507</v>
      </c>
      <c r="B664" s="16">
        <v>7647.6</v>
      </c>
      <c r="C664" s="16">
        <v>7651.48</v>
      </c>
      <c r="D664" s="16">
        <v>7699.29</v>
      </c>
      <c r="E664" s="16">
        <v>7626.57</v>
      </c>
      <c r="F664" s="14" t="s">
        <v>7520</v>
      </c>
      <c r="G664" s="15">
        <v>3.5000000000000001E-3</v>
      </c>
    </row>
    <row r="665" spans="1:7" x14ac:dyDescent="0.2">
      <c r="A665" s="17">
        <v>42506</v>
      </c>
      <c r="B665" s="16">
        <v>7648.74</v>
      </c>
      <c r="C665" s="16">
        <v>7599.79</v>
      </c>
      <c r="D665" s="16">
        <v>7651.58</v>
      </c>
      <c r="E665" s="16">
        <v>7591.55</v>
      </c>
      <c r="F665" s="14" t="s">
        <v>7653</v>
      </c>
      <c r="G665" s="15">
        <v>2.0999999999999999E-3</v>
      </c>
    </row>
    <row r="666" spans="1:7" x14ac:dyDescent="0.2">
      <c r="A666" s="17">
        <v>42503</v>
      </c>
      <c r="B666" s="16">
        <v>7622.36</v>
      </c>
      <c r="C666" s="16">
        <v>7614.13</v>
      </c>
      <c r="D666" s="16">
        <v>7641</v>
      </c>
      <c r="E666" s="16">
        <v>7571.77</v>
      </c>
      <c r="F666" s="14" t="s">
        <v>2992</v>
      </c>
      <c r="G666" s="15">
        <v>-7.7999999999999996E-3</v>
      </c>
    </row>
    <row r="667" spans="1:7" x14ac:dyDescent="0.2">
      <c r="A667" s="17">
        <v>42502</v>
      </c>
      <c r="B667" s="16">
        <v>7606.23</v>
      </c>
      <c r="C667" s="16">
        <v>7647.73</v>
      </c>
      <c r="D667" s="16">
        <v>7710.4</v>
      </c>
      <c r="E667" s="16">
        <v>7603.95</v>
      </c>
      <c r="F667" s="14" t="s">
        <v>7654</v>
      </c>
      <c r="G667" s="15">
        <v>1.4E-3</v>
      </c>
    </row>
    <row r="668" spans="1:7" x14ac:dyDescent="0.2">
      <c r="A668" s="17">
        <v>42501</v>
      </c>
      <c r="B668" s="16">
        <v>7666.28</v>
      </c>
      <c r="C668" s="16">
        <v>7669.38</v>
      </c>
      <c r="D668" s="16">
        <v>7672.96</v>
      </c>
      <c r="E668" s="16">
        <v>7622.83</v>
      </c>
      <c r="F668" s="14" t="s">
        <v>2541</v>
      </c>
      <c r="G668" s="15">
        <v>-6.8999999999999999E-3</v>
      </c>
    </row>
    <row r="669" spans="1:7" x14ac:dyDescent="0.2">
      <c r="A669" s="17">
        <v>42500</v>
      </c>
      <c r="B669" s="16">
        <v>7655.91</v>
      </c>
      <c r="C669" s="16">
        <v>7730.58</v>
      </c>
      <c r="D669" s="16">
        <v>7763.91</v>
      </c>
      <c r="E669" s="16">
        <v>7634.98</v>
      </c>
      <c r="F669" s="14" t="s">
        <v>7655</v>
      </c>
      <c r="G669" s="15">
        <v>1.6999999999999999E-3</v>
      </c>
    </row>
    <row r="670" spans="1:7" x14ac:dyDescent="0.2">
      <c r="A670" s="17">
        <v>42499</v>
      </c>
      <c r="B670" s="16">
        <v>7709.03</v>
      </c>
      <c r="C670" s="16">
        <v>7728.88</v>
      </c>
      <c r="D670" s="16">
        <v>7761.73</v>
      </c>
      <c r="E670" s="16">
        <v>7699.7</v>
      </c>
      <c r="F670" s="14" t="s">
        <v>7656</v>
      </c>
      <c r="G670" s="15">
        <v>5.9999999999999995E-4</v>
      </c>
    </row>
    <row r="671" spans="1:7" x14ac:dyDescent="0.2">
      <c r="A671" s="17">
        <v>42496</v>
      </c>
      <c r="B671" s="16">
        <v>7696.27</v>
      </c>
      <c r="C671" s="16">
        <v>7681.89</v>
      </c>
      <c r="D671" s="16">
        <v>7710.92</v>
      </c>
      <c r="E671" s="16">
        <v>7647.69</v>
      </c>
      <c r="F671" s="14" t="s">
        <v>7657</v>
      </c>
      <c r="G671" s="15">
        <v>-7.1999999999999998E-3</v>
      </c>
    </row>
    <row r="672" spans="1:7" x14ac:dyDescent="0.2">
      <c r="A672" s="17">
        <v>42494</v>
      </c>
      <c r="B672" s="16">
        <v>7691.54</v>
      </c>
      <c r="C672" s="16">
        <v>7731.75</v>
      </c>
      <c r="D672" s="16">
        <v>7750.79</v>
      </c>
      <c r="E672" s="16">
        <v>7686.22</v>
      </c>
      <c r="F672" s="14" t="s">
        <v>7658</v>
      </c>
      <c r="G672" s="15">
        <v>-9.7000000000000003E-3</v>
      </c>
    </row>
    <row r="673" spans="1:7" x14ac:dyDescent="0.2">
      <c r="A673" s="17">
        <v>42493</v>
      </c>
      <c r="B673" s="16">
        <v>7747.67</v>
      </c>
      <c r="C673" s="16">
        <v>7824.2</v>
      </c>
      <c r="D673" s="16">
        <v>7826.06</v>
      </c>
      <c r="E673" s="16">
        <v>7722.36</v>
      </c>
      <c r="F673" s="14" t="s">
        <v>2758</v>
      </c>
      <c r="G673" s="15">
        <v>-5.0000000000000001E-4</v>
      </c>
    </row>
    <row r="674" spans="1:7" x14ac:dyDescent="0.2">
      <c r="A674" s="17">
        <v>42492</v>
      </c>
      <c r="B674" s="16">
        <v>7823.95</v>
      </c>
      <c r="C674" s="16">
        <v>7827.7</v>
      </c>
      <c r="D674" s="16">
        <v>7848.98</v>
      </c>
      <c r="E674" s="16">
        <v>7801.02</v>
      </c>
      <c r="F674" s="14" t="s">
        <v>7659</v>
      </c>
      <c r="G674" s="15">
        <v>-1.29E-2</v>
      </c>
    </row>
    <row r="675" spans="1:7" x14ac:dyDescent="0.2">
      <c r="A675" s="17">
        <v>42489</v>
      </c>
      <c r="B675" s="16">
        <v>7827.7</v>
      </c>
      <c r="C675" s="16">
        <v>7885.1</v>
      </c>
      <c r="D675" s="16">
        <v>7897.51</v>
      </c>
      <c r="E675" s="16">
        <v>7822</v>
      </c>
      <c r="F675" s="14" t="s">
        <v>3678</v>
      </c>
      <c r="G675" s="15">
        <v>4.5999999999999999E-3</v>
      </c>
    </row>
    <row r="676" spans="1:7" x14ac:dyDescent="0.2">
      <c r="A676" s="17">
        <v>42488</v>
      </c>
      <c r="B676" s="16">
        <v>7930.22</v>
      </c>
      <c r="C676" s="16">
        <v>7888.9</v>
      </c>
      <c r="D676" s="16">
        <v>7933.53</v>
      </c>
      <c r="E676" s="16">
        <v>7825.7</v>
      </c>
      <c r="F676" s="14" t="s">
        <v>7660</v>
      </c>
      <c r="G676" s="15">
        <v>-3.0999999999999999E-3</v>
      </c>
    </row>
    <row r="677" spans="1:7" x14ac:dyDescent="0.2">
      <c r="A677" s="17">
        <v>42487</v>
      </c>
      <c r="B677" s="16">
        <v>7893.62</v>
      </c>
      <c r="C677" s="16">
        <v>7891.03</v>
      </c>
      <c r="D677" s="16">
        <v>7918.97</v>
      </c>
      <c r="E677" s="16">
        <v>7832.44</v>
      </c>
      <c r="F677" s="14" t="s">
        <v>7661</v>
      </c>
      <c r="G677" s="15">
        <v>8.0999999999999996E-3</v>
      </c>
    </row>
    <row r="678" spans="1:7" x14ac:dyDescent="0.2">
      <c r="A678" s="17">
        <v>42486</v>
      </c>
      <c r="B678" s="16">
        <v>7918.5</v>
      </c>
      <c r="C678" s="16">
        <v>7923.9</v>
      </c>
      <c r="D678" s="16">
        <v>7972.17</v>
      </c>
      <c r="E678" s="16">
        <v>7902.25</v>
      </c>
      <c r="F678" s="14" t="s">
        <v>7662</v>
      </c>
      <c r="G678" s="15">
        <v>-1.6199999999999999E-2</v>
      </c>
    </row>
    <row r="679" spans="1:7" x14ac:dyDescent="0.2">
      <c r="A679" s="17">
        <v>42485</v>
      </c>
      <c r="B679" s="16">
        <v>7854.67</v>
      </c>
      <c r="C679" s="16">
        <v>7970.71</v>
      </c>
      <c r="D679" s="16">
        <v>7995.94</v>
      </c>
      <c r="E679" s="16">
        <v>7846.95</v>
      </c>
      <c r="F679" s="14" t="s">
        <v>2188</v>
      </c>
      <c r="G679" s="15">
        <v>-1.11E-2</v>
      </c>
    </row>
    <row r="680" spans="1:7" x14ac:dyDescent="0.2">
      <c r="A680" s="17">
        <v>42482</v>
      </c>
      <c r="B680" s="16">
        <v>7983.77</v>
      </c>
      <c r="C680" s="16">
        <v>8001.3</v>
      </c>
      <c r="D680" s="16">
        <v>8001.3</v>
      </c>
      <c r="E680" s="16">
        <v>7940.18</v>
      </c>
      <c r="F680" s="14" t="s">
        <v>7230</v>
      </c>
      <c r="G680" s="15">
        <v>-1.32E-2</v>
      </c>
    </row>
    <row r="681" spans="1:7" x14ac:dyDescent="0.2">
      <c r="A681" s="17">
        <v>42481</v>
      </c>
      <c r="B681" s="16">
        <v>8073.19</v>
      </c>
      <c r="C681" s="16">
        <v>8156.48</v>
      </c>
      <c r="D681" s="16">
        <v>8170.9</v>
      </c>
      <c r="E681" s="16">
        <v>8022.04</v>
      </c>
      <c r="F681" s="14" t="s">
        <v>2176</v>
      </c>
      <c r="G681" s="15">
        <v>5.9999999999999995E-4</v>
      </c>
    </row>
    <row r="682" spans="1:7" x14ac:dyDescent="0.2">
      <c r="A682" s="17">
        <v>42480</v>
      </c>
      <c r="B682" s="16">
        <v>8181.15</v>
      </c>
      <c r="C682" s="16">
        <v>8160.74</v>
      </c>
      <c r="D682" s="16">
        <v>8181.15</v>
      </c>
      <c r="E682" s="16">
        <v>8134.47</v>
      </c>
      <c r="F682" s="14" t="s">
        <v>7663</v>
      </c>
      <c r="G682" s="15">
        <v>1.5100000000000001E-2</v>
      </c>
    </row>
    <row r="683" spans="1:7" x14ac:dyDescent="0.2">
      <c r="A683" s="17">
        <v>42479</v>
      </c>
      <c r="B683" s="16">
        <v>8175.85</v>
      </c>
      <c r="C683" s="16">
        <v>8074.32</v>
      </c>
      <c r="D683" s="16">
        <v>8181.37</v>
      </c>
      <c r="E683" s="16">
        <v>8069.95</v>
      </c>
      <c r="F683" s="14" t="s">
        <v>2282</v>
      </c>
      <c r="G683" s="15">
        <v>3.5999999999999999E-3</v>
      </c>
    </row>
    <row r="684" spans="1:7" x14ac:dyDescent="0.2">
      <c r="A684" s="17">
        <v>42478</v>
      </c>
      <c r="B684" s="16">
        <v>8054.38</v>
      </c>
      <c r="C684" s="16">
        <v>7962.43</v>
      </c>
      <c r="D684" s="16">
        <v>8064.54</v>
      </c>
      <c r="E684" s="16">
        <v>7939.03</v>
      </c>
      <c r="F684" s="14" t="s">
        <v>7664</v>
      </c>
      <c r="G684" s="15">
        <v>-2E-3</v>
      </c>
    </row>
    <row r="685" spans="1:7" x14ac:dyDescent="0.2">
      <c r="A685" s="17">
        <v>42475</v>
      </c>
      <c r="B685" s="16">
        <v>8025.75</v>
      </c>
      <c r="C685" s="16">
        <v>8030.62</v>
      </c>
      <c r="D685" s="16">
        <v>8039.84</v>
      </c>
      <c r="E685" s="16">
        <v>8007.43</v>
      </c>
      <c r="F685" s="14" t="s">
        <v>7665</v>
      </c>
      <c r="G685" s="15">
        <v>8.9999999999999993E-3</v>
      </c>
    </row>
    <row r="686" spans="1:7" x14ac:dyDescent="0.2">
      <c r="A686" s="17">
        <v>42474</v>
      </c>
      <c r="B686" s="16">
        <v>8042.22</v>
      </c>
      <c r="C686" s="16">
        <v>7997.36</v>
      </c>
      <c r="D686" s="16">
        <v>8042.22</v>
      </c>
      <c r="E686" s="16">
        <v>7970.49</v>
      </c>
      <c r="F686" s="14" t="s">
        <v>7666</v>
      </c>
      <c r="G686" s="15">
        <v>1.55E-2</v>
      </c>
    </row>
    <row r="687" spans="1:7" x14ac:dyDescent="0.2">
      <c r="A687" s="17">
        <v>42473</v>
      </c>
      <c r="B687" s="16">
        <v>7970.28</v>
      </c>
      <c r="C687" s="16">
        <v>7876.06</v>
      </c>
      <c r="D687" s="16">
        <v>7970.73</v>
      </c>
      <c r="E687" s="16">
        <v>7872.3</v>
      </c>
      <c r="F687" s="14" t="s">
        <v>3284</v>
      </c>
      <c r="G687" s="15">
        <v>1E-3</v>
      </c>
    </row>
    <row r="688" spans="1:7" x14ac:dyDescent="0.2">
      <c r="A688" s="17">
        <v>42472</v>
      </c>
      <c r="B688" s="16">
        <v>7848.96</v>
      </c>
      <c r="C688" s="16">
        <v>7826.39</v>
      </c>
      <c r="D688" s="16">
        <v>7849.42</v>
      </c>
      <c r="E688" s="16">
        <v>7751.74</v>
      </c>
      <c r="F688" s="14" t="s">
        <v>7667</v>
      </c>
      <c r="G688" s="15">
        <v>1.2999999999999999E-3</v>
      </c>
    </row>
    <row r="689" spans="1:7" x14ac:dyDescent="0.2">
      <c r="A689" s="17">
        <v>42471</v>
      </c>
      <c r="B689" s="16">
        <v>7841.25</v>
      </c>
      <c r="C689" s="16">
        <v>7833.7</v>
      </c>
      <c r="D689" s="16">
        <v>7882.78</v>
      </c>
      <c r="E689" s="16">
        <v>7783.1</v>
      </c>
      <c r="F689" s="14" t="s">
        <v>7668</v>
      </c>
      <c r="G689" s="15">
        <v>2.18E-2</v>
      </c>
    </row>
    <row r="690" spans="1:7" x14ac:dyDescent="0.2">
      <c r="A690" s="17">
        <v>42468</v>
      </c>
      <c r="B690" s="16">
        <v>7831.37</v>
      </c>
      <c r="C690" s="16">
        <v>7703.47</v>
      </c>
      <c r="D690" s="16">
        <v>7845.28</v>
      </c>
      <c r="E690" s="16">
        <v>7700.61</v>
      </c>
      <c r="F690" s="14" t="s">
        <v>3305</v>
      </c>
      <c r="G690" s="15">
        <v>-1.26E-2</v>
      </c>
    </row>
    <row r="691" spans="1:7" x14ac:dyDescent="0.2">
      <c r="A691" s="17">
        <v>42467</v>
      </c>
      <c r="B691" s="16">
        <v>7664.18</v>
      </c>
      <c r="C691" s="16">
        <v>7787.4</v>
      </c>
      <c r="D691" s="16">
        <v>7814.73</v>
      </c>
      <c r="E691" s="16">
        <v>7664.18</v>
      </c>
      <c r="F691" s="14" t="s">
        <v>7669</v>
      </c>
      <c r="G691" s="15">
        <v>-4.1000000000000003E-3</v>
      </c>
    </row>
    <row r="692" spans="1:7" x14ac:dyDescent="0.2">
      <c r="A692" s="17">
        <v>42466</v>
      </c>
      <c r="B692" s="16">
        <v>7761.71</v>
      </c>
      <c r="C692" s="16">
        <v>7801.41</v>
      </c>
      <c r="D692" s="16">
        <v>7801.41</v>
      </c>
      <c r="E692" s="16">
        <v>7720.54</v>
      </c>
      <c r="F692" s="14" t="s">
        <v>7670</v>
      </c>
      <c r="G692" s="15">
        <v>-1.0800000000000001E-2</v>
      </c>
    </row>
    <row r="693" spans="1:7" x14ac:dyDescent="0.2">
      <c r="A693" s="17">
        <v>42465</v>
      </c>
      <c r="B693" s="16">
        <v>7793.57</v>
      </c>
      <c r="C693" s="16">
        <v>7843.29</v>
      </c>
      <c r="D693" s="16">
        <v>7852.72</v>
      </c>
      <c r="E693" s="16">
        <v>7769.43</v>
      </c>
      <c r="F693" s="14" t="s">
        <v>7671</v>
      </c>
      <c r="G693" s="15">
        <v>1.5E-3</v>
      </c>
    </row>
    <row r="694" spans="1:7" x14ac:dyDescent="0.2">
      <c r="A694" s="17">
        <v>42464</v>
      </c>
      <c r="B694" s="16">
        <v>7878.99</v>
      </c>
      <c r="C694" s="16">
        <v>7872.4</v>
      </c>
      <c r="D694" s="16">
        <v>7931.21</v>
      </c>
      <c r="E694" s="16">
        <v>7829.48</v>
      </c>
      <c r="F694" s="14" t="s">
        <v>7672</v>
      </c>
      <c r="G694" s="15">
        <v>-1.66E-2</v>
      </c>
    </row>
    <row r="695" spans="1:7" x14ac:dyDescent="0.2">
      <c r="A695" s="17">
        <v>42461</v>
      </c>
      <c r="B695" s="16">
        <v>7866.99</v>
      </c>
      <c r="C695" s="16">
        <v>7907.3</v>
      </c>
      <c r="D695" s="16">
        <v>7907.3</v>
      </c>
      <c r="E695" s="16">
        <v>7821.08</v>
      </c>
      <c r="F695" s="14" t="s">
        <v>7673</v>
      </c>
      <c r="G695" s="15">
        <v>-1.47E-2</v>
      </c>
    </row>
    <row r="696" spans="1:7" x14ac:dyDescent="0.2">
      <c r="A696" s="17">
        <v>42460</v>
      </c>
      <c r="B696" s="16">
        <v>7999.57</v>
      </c>
      <c r="C696" s="16">
        <v>8083.37</v>
      </c>
      <c r="D696" s="16">
        <v>8083.37</v>
      </c>
      <c r="E696" s="16">
        <v>7991.85</v>
      </c>
      <c r="F696" s="14" t="s">
        <v>7674</v>
      </c>
      <c r="G696" s="15">
        <v>1.9400000000000001E-2</v>
      </c>
    </row>
    <row r="697" spans="1:7" x14ac:dyDescent="0.2">
      <c r="A697" s="17">
        <v>42459</v>
      </c>
      <c r="B697" s="16">
        <v>8119.09</v>
      </c>
      <c r="C697" s="16">
        <v>8001.38</v>
      </c>
      <c r="D697" s="16">
        <v>8119.63</v>
      </c>
      <c r="E697" s="16">
        <v>8001.38</v>
      </c>
      <c r="F697" s="14" t="s">
        <v>7372</v>
      </c>
      <c r="G697" s="15">
        <v>6.1000000000000004E-3</v>
      </c>
    </row>
    <row r="698" spans="1:7" x14ac:dyDescent="0.2">
      <c r="A698" s="17">
        <v>42458</v>
      </c>
      <c r="B698" s="16">
        <v>7964.24</v>
      </c>
      <c r="C698" s="16">
        <v>7948.02</v>
      </c>
      <c r="D698" s="16">
        <v>7981.97</v>
      </c>
      <c r="E698" s="16">
        <v>7911.21</v>
      </c>
      <c r="F698" s="14" t="s">
        <v>7675</v>
      </c>
      <c r="G698" s="15">
        <v>-1.6799999999999999E-2</v>
      </c>
    </row>
    <row r="699" spans="1:7" x14ac:dyDescent="0.2">
      <c r="A699" s="17">
        <v>42453</v>
      </c>
      <c r="B699" s="16">
        <v>7916.13</v>
      </c>
      <c r="C699" s="16">
        <v>8026.11</v>
      </c>
      <c r="D699" s="16">
        <v>8026.11</v>
      </c>
      <c r="E699" s="16">
        <v>7913.75</v>
      </c>
      <c r="F699" s="14" t="s">
        <v>7676</v>
      </c>
      <c r="G699" s="15">
        <v>-8.6E-3</v>
      </c>
    </row>
    <row r="700" spans="1:7" x14ac:dyDescent="0.2">
      <c r="A700" s="17">
        <v>42452</v>
      </c>
      <c r="B700" s="16">
        <v>8051.06</v>
      </c>
      <c r="C700" s="16">
        <v>8124.75</v>
      </c>
      <c r="D700" s="16">
        <v>8147.99</v>
      </c>
      <c r="E700" s="16">
        <v>8025.85</v>
      </c>
      <c r="F700" s="14" t="s">
        <v>7600</v>
      </c>
      <c r="G700" s="15">
        <v>-2.8E-3</v>
      </c>
    </row>
    <row r="701" spans="1:7" x14ac:dyDescent="0.2">
      <c r="A701" s="17">
        <v>42451</v>
      </c>
      <c r="B701" s="16">
        <v>8121.27</v>
      </c>
      <c r="C701" s="16">
        <v>8120.1</v>
      </c>
      <c r="D701" s="16">
        <v>8121.27</v>
      </c>
      <c r="E701" s="16">
        <v>8027.72</v>
      </c>
      <c r="F701" s="14" t="s">
        <v>2382</v>
      </c>
      <c r="G701" s="15">
        <v>-1.9E-3</v>
      </c>
    </row>
    <row r="702" spans="1:7" x14ac:dyDescent="0.2">
      <c r="A702" s="17">
        <v>42450</v>
      </c>
      <c r="B702" s="16">
        <v>8144.27</v>
      </c>
      <c r="C702" s="16">
        <v>8132.59</v>
      </c>
      <c r="D702" s="16">
        <v>8202.25</v>
      </c>
      <c r="E702" s="16">
        <v>8096.21</v>
      </c>
      <c r="F702" s="14" t="s">
        <v>7317</v>
      </c>
      <c r="G702" s="15">
        <v>4.4999999999999997E-3</v>
      </c>
    </row>
    <row r="703" spans="1:7" x14ac:dyDescent="0.2">
      <c r="A703" s="17">
        <v>42447</v>
      </c>
      <c r="B703" s="16">
        <v>8159.88</v>
      </c>
      <c r="C703" s="16">
        <v>8130.43</v>
      </c>
      <c r="D703" s="16">
        <v>8159.88</v>
      </c>
      <c r="E703" s="16">
        <v>8085.87</v>
      </c>
      <c r="F703" s="14" t="s">
        <v>7677</v>
      </c>
      <c r="G703" s="15">
        <v>3.7000000000000002E-3</v>
      </c>
    </row>
    <row r="704" spans="1:7" x14ac:dyDescent="0.2">
      <c r="A704" s="17">
        <v>42446</v>
      </c>
      <c r="B704" s="16">
        <v>8123.7</v>
      </c>
      <c r="C704" s="16">
        <v>8143.85</v>
      </c>
      <c r="D704" s="16">
        <v>8155.29</v>
      </c>
      <c r="E704" s="16">
        <v>8006.77</v>
      </c>
      <c r="F704" s="14" t="s">
        <v>7678</v>
      </c>
      <c r="G704" s="15">
        <v>-1.4E-3</v>
      </c>
    </row>
    <row r="705" spans="1:7" x14ac:dyDescent="0.2">
      <c r="A705" s="17">
        <v>42445</v>
      </c>
      <c r="B705" s="16">
        <v>8093.76</v>
      </c>
      <c r="C705" s="16">
        <v>8126.34</v>
      </c>
      <c r="D705" s="16">
        <v>8143.01</v>
      </c>
      <c r="E705" s="16">
        <v>8062.14</v>
      </c>
      <c r="F705" s="14" t="s">
        <v>7679</v>
      </c>
      <c r="G705" s="15">
        <v>-6.8999999999999999E-3</v>
      </c>
    </row>
    <row r="706" spans="1:7" x14ac:dyDescent="0.2">
      <c r="A706" s="17">
        <v>42444</v>
      </c>
      <c r="B706" s="16">
        <v>8105.1</v>
      </c>
      <c r="C706" s="16">
        <v>8133.63</v>
      </c>
      <c r="D706" s="16">
        <v>8134.97</v>
      </c>
      <c r="E706" s="16">
        <v>8081.65</v>
      </c>
      <c r="F706" s="14" t="s">
        <v>7680</v>
      </c>
      <c r="G706" s="15">
        <v>1.8599999999999998E-2</v>
      </c>
    </row>
    <row r="707" spans="1:7" x14ac:dyDescent="0.2">
      <c r="A707" s="17">
        <v>42443</v>
      </c>
      <c r="B707" s="16">
        <v>8161.77</v>
      </c>
      <c r="C707" s="16">
        <v>8055.39</v>
      </c>
      <c r="D707" s="16">
        <v>8175.43</v>
      </c>
      <c r="E707" s="16">
        <v>8055.39</v>
      </c>
      <c r="F707" s="14" t="s">
        <v>7681</v>
      </c>
      <c r="G707" s="15">
        <v>1.6899999999999998E-2</v>
      </c>
    </row>
    <row r="708" spans="1:7" x14ac:dyDescent="0.2">
      <c r="A708" s="17">
        <v>42440</v>
      </c>
      <c r="B708" s="16">
        <v>8012.4</v>
      </c>
      <c r="C708" s="16">
        <v>7965.17</v>
      </c>
      <c r="D708" s="16">
        <v>8030.44</v>
      </c>
      <c r="E708" s="16">
        <v>7957.46</v>
      </c>
      <c r="F708" s="14" t="s">
        <v>7682</v>
      </c>
      <c r="G708" s="15">
        <v>-9.9000000000000008E-3</v>
      </c>
    </row>
    <row r="709" spans="1:7" x14ac:dyDescent="0.2">
      <c r="A709" s="17">
        <v>42439</v>
      </c>
      <c r="B709" s="16">
        <v>7879.45</v>
      </c>
      <c r="C709" s="16">
        <v>7962.63</v>
      </c>
      <c r="D709" s="16">
        <v>8104.76</v>
      </c>
      <c r="E709" s="16">
        <v>7878.08</v>
      </c>
      <c r="F709" s="14" t="s">
        <v>7683</v>
      </c>
      <c r="G709" s="15">
        <v>4.7999999999999996E-3</v>
      </c>
    </row>
    <row r="710" spans="1:7" x14ac:dyDescent="0.2">
      <c r="A710" s="17">
        <v>42438</v>
      </c>
      <c r="B710" s="16">
        <v>7957.86</v>
      </c>
      <c r="C710" s="16">
        <v>7922.47</v>
      </c>
      <c r="D710" s="16">
        <v>7977.5</v>
      </c>
      <c r="E710" s="16">
        <v>7915.28</v>
      </c>
      <c r="F710" s="14" t="s">
        <v>7684</v>
      </c>
      <c r="G710" s="15">
        <v>-1.6E-2</v>
      </c>
    </row>
    <row r="711" spans="1:7" x14ac:dyDescent="0.2">
      <c r="A711" s="17">
        <v>42437</v>
      </c>
      <c r="B711" s="16">
        <v>7919.71</v>
      </c>
      <c r="C711" s="16">
        <v>8003.18</v>
      </c>
      <c r="D711" s="16">
        <v>8003.18</v>
      </c>
      <c r="E711" s="16">
        <v>7896.37</v>
      </c>
      <c r="F711" s="14" t="s">
        <v>3386</v>
      </c>
      <c r="G711" s="15">
        <v>-2.9999999999999997E-4</v>
      </c>
    </row>
    <row r="712" spans="1:7" x14ac:dyDescent="0.2">
      <c r="A712" s="17">
        <v>42436</v>
      </c>
      <c r="B712" s="16">
        <v>8048.83</v>
      </c>
      <c r="C712" s="16">
        <v>8044.53</v>
      </c>
      <c r="D712" s="16">
        <v>8070.59</v>
      </c>
      <c r="E712" s="16">
        <v>7991.13</v>
      </c>
      <c r="F712" s="14" t="s">
        <v>2526</v>
      </c>
      <c r="G712" s="15">
        <v>4.1999999999999997E-3</v>
      </c>
    </row>
    <row r="713" spans="1:7" x14ac:dyDescent="0.2">
      <c r="A713" s="17">
        <v>42433</v>
      </c>
      <c r="B713" s="16">
        <v>8051.54</v>
      </c>
      <c r="C713" s="16">
        <v>8035.2</v>
      </c>
      <c r="D713" s="16">
        <v>8084.03</v>
      </c>
      <c r="E713" s="16">
        <v>8006.64</v>
      </c>
      <c r="F713" s="14" t="s">
        <v>3423</v>
      </c>
      <c r="G713" s="15">
        <v>4.0000000000000002E-4</v>
      </c>
    </row>
    <row r="714" spans="1:7" x14ac:dyDescent="0.2">
      <c r="A714" s="17">
        <v>42432</v>
      </c>
      <c r="B714" s="16">
        <v>8018.03</v>
      </c>
      <c r="C714" s="16">
        <v>8042.24</v>
      </c>
      <c r="D714" s="16">
        <v>8060.62</v>
      </c>
      <c r="E714" s="16">
        <v>8005.6</v>
      </c>
      <c r="F714" s="14" t="s">
        <v>7314</v>
      </c>
      <c r="G714" s="15">
        <v>-4.3E-3</v>
      </c>
    </row>
    <row r="715" spans="1:7" x14ac:dyDescent="0.2">
      <c r="A715" s="17">
        <v>42431</v>
      </c>
      <c r="B715" s="16">
        <v>8014.55</v>
      </c>
      <c r="C715" s="16">
        <v>8099.88</v>
      </c>
      <c r="D715" s="16">
        <v>8130.02</v>
      </c>
      <c r="E715" s="16">
        <v>7966.94</v>
      </c>
      <c r="F715" s="14" t="s">
        <v>7685</v>
      </c>
      <c r="G715" s="15">
        <v>1.5699999999999999E-2</v>
      </c>
    </row>
    <row r="716" spans="1:7" x14ac:dyDescent="0.2">
      <c r="A716" s="17">
        <v>42430</v>
      </c>
      <c r="B716" s="16">
        <v>8049.46</v>
      </c>
      <c r="C716" s="16">
        <v>7925.39</v>
      </c>
      <c r="D716" s="16">
        <v>8049.46</v>
      </c>
      <c r="E716" s="16">
        <v>7893.1</v>
      </c>
      <c r="F716" s="14" t="s">
        <v>7372</v>
      </c>
      <c r="G716" s="15">
        <v>5.9999999999999995E-4</v>
      </c>
    </row>
    <row r="717" spans="1:7" x14ac:dyDescent="0.2">
      <c r="A717" s="17">
        <v>42429</v>
      </c>
      <c r="B717" s="16">
        <v>7924.97</v>
      </c>
      <c r="C717" s="16">
        <v>7913.79</v>
      </c>
      <c r="D717" s="16">
        <v>7925.62</v>
      </c>
      <c r="E717" s="16">
        <v>7790.06</v>
      </c>
      <c r="F717" s="14" t="s">
        <v>3614</v>
      </c>
      <c r="G717" s="15">
        <v>7.1999999999999998E-3</v>
      </c>
    </row>
    <row r="718" spans="1:7" x14ac:dyDescent="0.2">
      <c r="A718" s="17">
        <v>42426</v>
      </c>
      <c r="B718" s="16">
        <v>7920.59</v>
      </c>
      <c r="C718" s="16">
        <v>7932.16</v>
      </c>
      <c r="D718" s="16">
        <v>7955.05</v>
      </c>
      <c r="E718" s="16">
        <v>7875.3</v>
      </c>
      <c r="F718" s="14" t="s">
        <v>7686</v>
      </c>
      <c r="G718" s="15">
        <v>1.5599999999999999E-2</v>
      </c>
    </row>
    <row r="719" spans="1:7" x14ac:dyDescent="0.2">
      <c r="A719" s="17">
        <v>42425</v>
      </c>
      <c r="B719" s="16">
        <v>7864.27</v>
      </c>
      <c r="C719" s="16">
        <v>7824.8</v>
      </c>
      <c r="D719" s="16">
        <v>7880.64</v>
      </c>
      <c r="E719" s="16">
        <v>7790.55</v>
      </c>
      <c r="F719" s="14" t="s">
        <v>7687</v>
      </c>
      <c r="G719" s="15">
        <v>-1.7999999999999999E-2</v>
      </c>
    </row>
    <row r="720" spans="1:7" x14ac:dyDescent="0.2">
      <c r="A720" s="17">
        <v>42424</v>
      </c>
      <c r="B720" s="16">
        <v>7743.31</v>
      </c>
      <c r="C720" s="16">
        <v>7884.88</v>
      </c>
      <c r="D720" s="16">
        <v>7884.88</v>
      </c>
      <c r="E720" s="16">
        <v>7715.17</v>
      </c>
      <c r="F720" s="14" t="s">
        <v>2282</v>
      </c>
      <c r="G720" s="15">
        <v>-1.29E-2</v>
      </c>
    </row>
    <row r="721" spans="1:7" x14ac:dyDescent="0.2">
      <c r="A721" s="17">
        <v>42423</v>
      </c>
      <c r="B721" s="16">
        <v>7885.45</v>
      </c>
      <c r="C721" s="16">
        <v>7967.66</v>
      </c>
      <c r="D721" s="16">
        <v>7983.16</v>
      </c>
      <c r="E721" s="16">
        <v>7885.45</v>
      </c>
      <c r="F721" s="14" t="s">
        <v>7451</v>
      </c>
      <c r="G721" s="15">
        <v>2.7400000000000001E-2</v>
      </c>
    </row>
    <row r="722" spans="1:7" x14ac:dyDescent="0.2">
      <c r="A722" s="17">
        <v>42422</v>
      </c>
      <c r="B722" s="16">
        <v>7988.74</v>
      </c>
      <c r="C722" s="16">
        <v>7868.09</v>
      </c>
      <c r="D722" s="16">
        <v>7988.74</v>
      </c>
      <c r="E722" s="16">
        <v>7868.09</v>
      </c>
      <c r="F722" s="14" t="s">
        <v>2366</v>
      </c>
      <c r="G722" s="15">
        <v>-1.04E-2</v>
      </c>
    </row>
    <row r="723" spans="1:7" x14ac:dyDescent="0.2">
      <c r="A723" s="17">
        <v>42419</v>
      </c>
      <c r="B723" s="16">
        <v>7775.83</v>
      </c>
      <c r="C723" s="16">
        <v>7839.34</v>
      </c>
      <c r="D723" s="16">
        <v>7878.67</v>
      </c>
      <c r="E723" s="16">
        <v>7757.13</v>
      </c>
      <c r="F723" s="14" t="s">
        <v>7688</v>
      </c>
      <c r="G723" s="15">
        <v>9.7000000000000003E-3</v>
      </c>
    </row>
    <row r="724" spans="1:7" x14ac:dyDescent="0.2">
      <c r="A724" s="17">
        <v>42418</v>
      </c>
      <c r="B724" s="16">
        <v>7857.59</v>
      </c>
      <c r="C724" s="16">
        <v>7804.42</v>
      </c>
      <c r="D724" s="16">
        <v>7902.64</v>
      </c>
      <c r="E724" s="16">
        <v>7760.42</v>
      </c>
      <c r="F724" s="14" t="s">
        <v>7689</v>
      </c>
      <c r="G724" s="15">
        <v>3.0800000000000001E-2</v>
      </c>
    </row>
    <row r="725" spans="1:7" x14ac:dyDescent="0.2">
      <c r="A725" s="17">
        <v>42417</v>
      </c>
      <c r="B725" s="16">
        <v>7782</v>
      </c>
      <c r="C725" s="16">
        <v>7585.93</v>
      </c>
      <c r="D725" s="16">
        <v>7783.31</v>
      </c>
      <c r="E725" s="16">
        <v>7585.93</v>
      </c>
      <c r="F725" s="14" t="s">
        <v>7690</v>
      </c>
      <c r="G725" s="15">
        <v>-2.5999999999999999E-3</v>
      </c>
    </row>
    <row r="726" spans="1:7" x14ac:dyDescent="0.2">
      <c r="A726" s="17">
        <v>42416</v>
      </c>
      <c r="B726" s="16">
        <v>7549.3</v>
      </c>
      <c r="C726" s="16">
        <v>7633.57</v>
      </c>
      <c r="D726" s="16">
        <v>7655.28</v>
      </c>
      <c r="E726" s="16">
        <v>7528.41</v>
      </c>
      <c r="F726" s="14" t="s">
        <v>7691</v>
      </c>
      <c r="G726" s="15">
        <v>2.7E-2</v>
      </c>
    </row>
    <row r="727" spans="1:7" x14ac:dyDescent="0.2">
      <c r="A727" s="17">
        <v>42415</v>
      </c>
      <c r="B727" s="16">
        <v>7568.92</v>
      </c>
      <c r="C727" s="16">
        <v>7534.91</v>
      </c>
      <c r="D727" s="16">
        <v>7604.57</v>
      </c>
      <c r="E727" s="16">
        <v>7534.91</v>
      </c>
      <c r="F727" s="14" t="s">
        <v>7692</v>
      </c>
      <c r="G727" s="15">
        <v>1.55E-2</v>
      </c>
    </row>
    <row r="728" spans="1:7" x14ac:dyDescent="0.2">
      <c r="A728" s="17">
        <v>42412</v>
      </c>
      <c r="B728" s="16">
        <v>7369.63</v>
      </c>
      <c r="C728" s="16">
        <v>7253.69</v>
      </c>
      <c r="D728" s="16">
        <v>7375.89</v>
      </c>
      <c r="E728" s="16">
        <v>7245.15</v>
      </c>
      <c r="F728" s="14" t="s">
        <v>7693</v>
      </c>
      <c r="G728" s="15">
        <v>-3.32E-2</v>
      </c>
    </row>
    <row r="729" spans="1:7" x14ac:dyDescent="0.2">
      <c r="A729" s="17">
        <v>42411</v>
      </c>
      <c r="B729" s="16">
        <v>7257.23</v>
      </c>
      <c r="C729" s="16">
        <v>7485.43</v>
      </c>
      <c r="D729" s="16">
        <v>7485.43</v>
      </c>
      <c r="E729" s="16">
        <v>7221.41</v>
      </c>
      <c r="F729" s="14" t="s">
        <v>7694</v>
      </c>
      <c r="G729" s="15">
        <v>7.4000000000000003E-3</v>
      </c>
    </row>
    <row r="730" spans="1:7" x14ac:dyDescent="0.2">
      <c r="A730" s="17">
        <v>42410</v>
      </c>
      <c r="B730" s="16">
        <v>7506.55</v>
      </c>
      <c r="C730" s="16">
        <v>7456.4</v>
      </c>
      <c r="D730" s="16">
        <v>7621.08</v>
      </c>
      <c r="E730" s="16">
        <v>7397.87</v>
      </c>
      <c r="F730" s="14" t="s">
        <v>7695</v>
      </c>
      <c r="G730" s="15">
        <v>-1.47E-2</v>
      </c>
    </row>
    <row r="731" spans="1:7" x14ac:dyDescent="0.2">
      <c r="A731" s="17">
        <v>42409</v>
      </c>
      <c r="B731" s="16">
        <v>7451.34</v>
      </c>
      <c r="C731" s="16">
        <v>7548.73</v>
      </c>
      <c r="D731" s="16">
        <v>7593.66</v>
      </c>
      <c r="E731" s="16">
        <v>7369.76</v>
      </c>
      <c r="F731" s="14" t="s">
        <v>7696</v>
      </c>
      <c r="G731" s="15">
        <v>-3.4099999999999998E-2</v>
      </c>
    </row>
    <row r="732" spans="1:7" x14ac:dyDescent="0.2">
      <c r="A732" s="17">
        <v>42408</v>
      </c>
      <c r="B732" s="16">
        <v>7562.22</v>
      </c>
      <c r="C732" s="16">
        <v>7867.58</v>
      </c>
      <c r="D732" s="16">
        <v>7867.58</v>
      </c>
      <c r="E732" s="16">
        <v>7550.77</v>
      </c>
      <c r="F732" s="14" t="s">
        <v>7697</v>
      </c>
      <c r="G732" s="15">
        <v>-6.4000000000000003E-3</v>
      </c>
    </row>
    <row r="733" spans="1:7" x14ac:dyDescent="0.2">
      <c r="A733" s="17">
        <v>42405</v>
      </c>
      <c r="B733" s="16">
        <v>7829.33</v>
      </c>
      <c r="C733" s="16">
        <v>7893.91</v>
      </c>
      <c r="D733" s="16">
        <v>7945.53</v>
      </c>
      <c r="E733" s="16">
        <v>7829.33</v>
      </c>
      <c r="F733" s="14" t="s">
        <v>7698</v>
      </c>
      <c r="G733" s="15">
        <v>-3.5999999999999999E-3</v>
      </c>
    </row>
    <row r="734" spans="1:7" x14ac:dyDescent="0.2">
      <c r="A734" s="17">
        <v>42404</v>
      </c>
      <c r="B734" s="16">
        <v>7879.74</v>
      </c>
      <c r="C734" s="16">
        <v>7980.99</v>
      </c>
      <c r="D734" s="16">
        <v>7993.76</v>
      </c>
      <c r="E734" s="16">
        <v>7809.83</v>
      </c>
      <c r="F734" s="14" t="s">
        <v>7699</v>
      </c>
      <c r="G734" s="15">
        <v>-1.7100000000000001E-2</v>
      </c>
    </row>
    <row r="735" spans="1:7" x14ac:dyDescent="0.2">
      <c r="A735" s="17">
        <v>42403</v>
      </c>
      <c r="B735" s="16">
        <v>7907.95</v>
      </c>
      <c r="C735" s="16">
        <v>8045</v>
      </c>
      <c r="D735" s="16">
        <v>8047.8</v>
      </c>
      <c r="E735" s="16">
        <v>7851.44</v>
      </c>
      <c r="F735" s="14" t="s">
        <v>3468</v>
      </c>
      <c r="G735" s="15">
        <v>-1.29E-2</v>
      </c>
    </row>
    <row r="736" spans="1:7" x14ac:dyDescent="0.2">
      <c r="A736" s="17">
        <v>42402</v>
      </c>
      <c r="B736" s="16">
        <v>8045.76</v>
      </c>
      <c r="C736" s="16">
        <v>8165.12</v>
      </c>
      <c r="D736" s="16">
        <v>8165.12</v>
      </c>
      <c r="E736" s="16">
        <v>8023.48</v>
      </c>
      <c r="F736" s="14" t="s">
        <v>3317</v>
      </c>
      <c r="G736" s="15">
        <v>-2.29E-2</v>
      </c>
    </row>
    <row r="737" spans="1:7" x14ac:dyDescent="0.2">
      <c r="A737" s="17">
        <v>42401</v>
      </c>
      <c r="B737" s="16">
        <v>8150.64</v>
      </c>
      <c r="C737" s="16">
        <v>8365.27</v>
      </c>
      <c r="D737" s="16">
        <v>8366.6200000000008</v>
      </c>
      <c r="E737" s="16">
        <v>8099.69</v>
      </c>
      <c r="F737" s="14" t="s">
        <v>7700</v>
      </c>
      <c r="G737" s="15">
        <v>1.78E-2</v>
      </c>
    </row>
    <row r="738" spans="1:7" x14ac:dyDescent="0.2">
      <c r="A738" s="17">
        <v>42398</v>
      </c>
      <c r="B738" s="16">
        <v>8341.27</v>
      </c>
      <c r="C738" s="16">
        <v>8304.3799999999992</v>
      </c>
      <c r="D738" s="16">
        <v>8344.83</v>
      </c>
      <c r="E738" s="16">
        <v>8213.2099999999991</v>
      </c>
      <c r="F738" s="14" t="s">
        <v>7701</v>
      </c>
      <c r="G738" s="15">
        <v>-1.11E-2</v>
      </c>
    </row>
    <row r="739" spans="1:7" x14ac:dyDescent="0.2">
      <c r="A739" s="17">
        <v>42397</v>
      </c>
      <c r="B739" s="16">
        <v>8195.4500000000007</v>
      </c>
      <c r="C739" s="16">
        <v>8290.41</v>
      </c>
      <c r="D739" s="16">
        <v>8349.4</v>
      </c>
      <c r="E739" s="16">
        <v>8164.16</v>
      </c>
      <c r="F739" s="14" t="s">
        <v>7702</v>
      </c>
      <c r="G739" s="15">
        <v>1E-4</v>
      </c>
    </row>
    <row r="740" spans="1:7" x14ac:dyDescent="0.2">
      <c r="A740" s="17">
        <v>42396</v>
      </c>
      <c r="B740" s="16">
        <v>8287.5300000000007</v>
      </c>
      <c r="C740" s="16">
        <v>8284.94</v>
      </c>
      <c r="D740" s="16">
        <v>8315.51</v>
      </c>
      <c r="E740" s="16">
        <v>8182.74</v>
      </c>
      <c r="F740" s="14" t="s">
        <v>7703</v>
      </c>
      <c r="G740" s="15">
        <v>1.37E-2</v>
      </c>
    </row>
    <row r="741" spans="1:7" x14ac:dyDescent="0.2">
      <c r="A741" s="17">
        <v>42395</v>
      </c>
      <c r="B741" s="16">
        <v>8286.61</v>
      </c>
      <c r="C741" s="16">
        <v>8069.28</v>
      </c>
      <c r="D741" s="16">
        <v>8286.61</v>
      </c>
      <c r="E741" s="16">
        <v>8047.17</v>
      </c>
      <c r="F741" s="14" t="s">
        <v>2552</v>
      </c>
      <c r="G741" s="15">
        <v>-2.5999999999999999E-3</v>
      </c>
    </row>
    <row r="742" spans="1:7" x14ac:dyDescent="0.2">
      <c r="A742" s="17">
        <v>42394</v>
      </c>
      <c r="B742" s="16">
        <v>8175.01</v>
      </c>
      <c r="C742" s="16">
        <v>8249</v>
      </c>
      <c r="D742" s="16">
        <v>8249.39</v>
      </c>
      <c r="E742" s="16">
        <v>8153.89</v>
      </c>
      <c r="F742" s="14" t="s">
        <v>7704</v>
      </c>
      <c r="G742" s="15">
        <v>2.81E-2</v>
      </c>
    </row>
    <row r="743" spans="1:7" x14ac:dyDescent="0.2">
      <c r="A743" s="17">
        <v>42391</v>
      </c>
      <c r="B743" s="16">
        <v>8195.9500000000007</v>
      </c>
      <c r="C743" s="16">
        <v>8132.18</v>
      </c>
      <c r="D743" s="16">
        <v>8222.82</v>
      </c>
      <c r="E743" s="16">
        <v>8076.32</v>
      </c>
      <c r="F743" s="14" t="s">
        <v>7705</v>
      </c>
      <c r="G743" s="15">
        <v>1.5699999999999999E-2</v>
      </c>
    </row>
    <row r="744" spans="1:7" x14ac:dyDescent="0.2">
      <c r="A744" s="17">
        <v>42390</v>
      </c>
      <c r="B744" s="16">
        <v>7972.03</v>
      </c>
      <c r="C744" s="16">
        <v>7869.63</v>
      </c>
      <c r="D744" s="16">
        <v>7986.53</v>
      </c>
      <c r="E744" s="16">
        <v>7806.66</v>
      </c>
      <c r="F744" s="14" t="s">
        <v>7706</v>
      </c>
      <c r="G744" s="15">
        <v>-2.9499999999999998E-2</v>
      </c>
    </row>
    <row r="745" spans="1:7" x14ac:dyDescent="0.2">
      <c r="A745" s="17">
        <v>42389</v>
      </c>
      <c r="B745" s="16">
        <v>7848.81</v>
      </c>
      <c r="C745" s="16">
        <v>7951.06</v>
      </c>
      <c r="D745" s="16">
        <v>7965.96</v>
      </c>
      <c r="E745" s="16">
        <v>7824.87</v>
      </c>
      <c r="F745" s="14" t="s">
        <v>7707</v>
      </c>
      <c r="G745" s="15">
        <v>1.8599999999999998E-2</v>
      </c>
    </row>
    <row r="746" spans="1:7" x14ac:dyDescent="0.2">
      <c r="A746" s="17">
        <v>42388</v>
      </c>
      <c r="B746" s="16">
        <v>8087.46</v>
      </c>
      <c r="C746" s="16">
        <v>8079.18</v>
      </c>
      <c r="D746" s="16">
        <v>8143.37</v>
      </c>
      <c r="E746" s="16">
        <v>8054.29</v>
      </c>
      <c r="F746" s="14" t="s">
        <v>7708</v>
      </c>
      <c r="G746" s="15">
        <v>-6.6E-3</v>
      </c>
    </row>
    <row r="747" spans="1:7" x14ac:dyDescent="0.2">
      <c r="A747" s="17">
        <v>42387</v>
      </c>
      <c r="B747" s="16">
        <v>7939.4</v>
      </c>
      <c r="C747" s="16">
        <v>7988.97</v>
      </c>
      <c r="D747" s="16">
        <v>8079.84</v>
      </c>
      <c r="E747" s="16">
        <v>7907.75</v>
      </c>
      <c r="F747" s="14" t="s">
        <v>7709</v>
      </c>
      <c r="G747" s="15">
        <v>-2.8000000000000001E-2</v>
      </c>
    </row>
    <row r="748" spans="1:7" x14ac:dyDescent="0.2">
      <c r="A748" s="17">
        <v>42384</v>
      </c>
      <c r="B748" s="16">
        <v>7992.03</v>
      </c>
      <c r="C748" s="16">
        <v>8216.01</v>
      </c>
      <c r="D748" s="16">
        <v>8233.01</v>
      </c>
      <c r="E748" s="16">
        <v>7957.87</v>
      </c>
      <c r="F748" s="14" t="s">
        <v>7710</v>
      </c>
      <c r="G748" s="15">
        <v>-2.2700000000000001E-2</v>
      </c>
    </row>
    <row r="749" spans="1:7" x14ac:dyDescent="0.2">
      <c r="A749" s="17">
        <v>42383</v>
      </c>
      <c r="B749" s="16">
        <v>8222.15</v>
      </c>
      <c r="C749" s="16">
        <v>8316.24</v>
      </c>
      <c r="D749" s="16">
        <v>8316.24</v>
      </c>
      <c r="E749" s="16">
        <v>8113.21</v>
      </c>
      <c r="F749" s="14" t="s">
        <v>7711</v>
      </c>
      <c r="G749" s="15">
        <v>6.0000000000000001E-3</v>
      </c>
    </row>
    <row r="750" spans="1:7" x14ac:dyDescent="0.2">
      <c r="A750" s="17">
        <v>42382</v>
      </c>
      <c r="B750" s="16">
        <v>8412.73</v>
      </c>
      <c r="C750" s="16">
        <v>8454.49</v>
      </c>
      <c r="D750" s="16">
        <v>8530.84</v>
      </c>
      <c r="E750" s="16">
        <v>8396.16</v>
      </c>
      <c r="F750" s="14" t="s">
        <v>7703</v>
      </c>
      <c r="G750" s="15">
        <v>9.2999999999999992E-3</v>
      </c>
    </row>
    <row r="751" spans="1:7" x14ac:dyDescent="0.2">
      <c r="A751" s="17">
        <v>42381</v>
      </c>
      <c r="B751" s="16">
        <v>8362.41</v>
      </c>
      <c r="C751" s="16">
        <v>8284.5499999999993</v>
      </c>
      <c r="D751" s="16">
        <v>8416.98</v>
      </c>
      <c r="E751" s="16">
        <v>8256.59</v>
      </c>
      <c r="F751" s="14" t="s">
        <v>7712</v>
      </c>
      <c r="G751" s="15">
        <v>6.3E-3</v>
      </c>
    </row>
    <row r="752" spans="1:7" x14ac:dyDescent="0.2">
      <c r="A752" s="17">
        <v>42380</v>
      </c>
      <c r="B752" s="16">
        <v>8285.1</v>
      </c>
      <c r="C752" s="16">
        <v>8207.86</v>
      </c>
      <c r="D752" s="16">
        <v>8360.14</v>
      </c>
      <c r="E752" s="16">
        <v>8207.86</v>
      </c>
      <c r="F752" s="14" t="s">
        <v>7713</v>
      </c>
      <c r="G752" s="15">
        <v>3.8999999999999998E-3</v>
      </c>
    </row>
    <row r="753" spans="1:7" x14ac:dyDescent="0.2">
      <c r="A753" s="17">
        <v>42377</v>
      </c>
      <c r="B753" s="16">
        <v>8233.42</v>
      </c>
      <c r="C753" s="16">
        <v>8237.42</v>
      </c>
      <c r="D753" s="16">
        <v>8353.4</v>
      </c>
      <c r="E753" s="16">
        <v>8231.02</v>
      </c>
      <c r="F753" s="14" t="s">
        <v>7714</v>
      </c>
      <c r="G753" s="15">
        <v>-2.2599999999999999E-2</v>
      </c>
    </row>
    <row r="754" spans="1:7" x14ac:dyDescent="0.2">
      <c r="A754" s="17">
        <v>42376</v>
      </c>
      <c r="B754" s="16">
        <v>8201.1</v>
      </c>
      <c r="C754" s="16">
        <v>8206.74</v>
      </c>
      <c r="D754" s="16">
        <v>8233.36</v>
      </c>
      <c r="E754" s="16">
        <v>8035.98</v>
      </c>
      <c r="F754" s="14" t="s">
        <v>3868</v>
      </c>
      <c r="G754" s="15">
        <v>1.9E-3</v>
      </c>
    </row>
    <row r="755" spans="1:7" x14ac:dyDescent="0.2">
      <c r="A755" s="17">
        <v>42374</v>
      </c>
      <c r="B755" s="16">
        <v>8390.51</v>
      </c>
      <c r="C755" s="16">
        <v>8437</v>
      </c>
      <c r="D755" s="16">
        <v>8470.6200000000008</v>
      </c>
      <c r="E755" s="16">
        <v>8339.35</v>
      </c>
      <c r="F755" s="14" t="s">
        <v>7313</v>
      </c>
      <c r="G755" s="15">
        <v>-2.5700000000000001E-2</v>
      </c>
    </row>
    <row r="756" spans="1:7" x14ac:dyDescent="0.2">
      <c r="A756" s="17">
        <v>42373</v>
      </c>
      <c r="B756" s="16">
        <v>8374.92</v>
      </c>
      <c r="C756" s="16">
        <v>8479.57</v>
      </c>
      <c r="D756" s="16">
        <v>8479.57</v>
      </c>
      <c r="E756" s="16">
        <v>8352.5400000000009</v>
      </c>
      <c r="F756" s="14" t="s">
        <v>7715</v>
      </c>
      <c r="G756" s="15">
        <v>-4.4000000000000003E-3</v>
      </c>
    </row>
    <row r="757" spans="1:7" x14ac:dyDescent="0.2">
      <c r="A757" s="17">
        <v>42368</v>
      </c>
      <c r="B757" s="16">
        <v>8596.07</v>
      </c>
      <c r="C757" s="16">
        <v>8629.33</v>
      </c>
      <c r="D757" s="16">
        <v>8633.3799999999992</v>
      </c>
      <c r="E757" s="16">
        <v>8581.4</v>
      </c>
      <c r="F757" s="14" t="s">
        <v>7716</v>
      </c>
      <c r="G757" s="15">
        <v>1.4200000000000001E-2</v>
      </c>
    </row>
    <row r="758" spans="1:7" x14ac:dyDescent="0.2">
      <c r="A758" s="17">
        <v>42367</v>
      </c>
      <c r="B758" s="16">
        <v>8634.3700000000008</v>
      </c>
      <c r="C758" s="16">
        <v>8545.2000000000007</v>
      </c>
      <c r="D758" s="16">
        <v>8634.3700000000008</v>
      </c>
      <c r="E758" s="16">
        <v>8539.9500000000007</v>
      </c>
      <c r="F758" s="14" t="s">
        <v>7717</v>
      </c>
      <c r="G758" s="15">
        <v>-6.6E-3</v>
      </c>
    </row>
    <row r="759" spans="1:7" x14ac:dyDescent="0.2">
      <c r="A759" s="17">
        <v>42366</v>
      </c>
      <c r="B759" s="16">
        <v>8513.14</v>
      </c>
      <c r="C759" s="16">
        <v>8563.36</v>
      </c>
      <c r="D759" s="16">
        <v>8576.0499999999993</v>
      </c>
      <c r="E759" s="16">
        <v>8494.91</v>
      </c>
      <c r="F759" s="14" t="s">
        <v>7718</v>
      </c>
      <c r="G759" s="15">
        <v>1.9800000000000002E-2</v>
      </c>
    </row>
    <row r="760" spans="1:7" x14ac:dyDescent="0.2">
      <c r="A760" s="17">
        <v>42361</v>
      </c>
      <c r="B760" s="16">
        <v>8570.01</v>
      </c>
      <c r="C760" s="16">
        <v>8462.89</v>
      </c>
      <c r="D760" s="16">
        <v>8570.01</v>
      </c>
      <c r="E760" s="16">
        <v>8449.1</v>
      </c>
      <c r="F760" s="14" t="s">
        <v>7719</v>
      </c>
      <c r="G760" s="15">
        <v>-2.0000000000000001E-4</v>
      </c>
    </row>
    <row r="761" spans="1:7" x14ac:dyDescent="0.2">
      <c r="A761" s="17">
        <v>42360</v>
      </c>
      <c r="B761" s="16">
        <v>8403.4</v>
      </c>
      <c r="C761" s="16">
        <v>8438.7900000000009</v>
      </c>
      <c r="D761" s="16">
        <v>8450.14</v>
      </c>
      <c r="E761" s="16">
        <v>8361.74</v>
      </c>
      <c r="F761" s="14" t="s">
        <v>7720</v>
      </c>
      <c r="G761" s="15">
        <v>-3.0000000000000001E-3</v>
      </c>
    </row>
    <row r="762" spans="1:7" x14ac:dyDescent="0.2">
      <c r="A762" s="17">
        <v>42359</v>
      </c>
      <c r="B762" s="16">
        <v>8405.48</v>
      </c>
      <c r="C762" s="16">
        <v>8426.42</v>
      </c>
      <c r="D762" s="16">
        <v>8507.93</v>
      </c>
      <c r="E762" s="16">
        <v>8398.4699999999993</v>
      </c>
      <c r="F762" s="14" t="s">
        <v>7721</v>
      </c>
      <c r="G762" s="15">
        <v>-1.35E-2</v>
      </c>
    </row>
    <row r="763" spans="1:7" x14ac:dyDescent="0.2">
      <c r="A763" s="17">
        <v>42356</v>
      </c>
      <c r="B763" s="16">
        <v>8430.84</v>
      </c>
      <c r="C763" s="16">
        <v>8488.58</v>
      </c>
      <c r="D763" s="16">
        <v>8524.52</v>
      </c>
      <c r="E763" s="16">
        <v>8396.1200000000008</v>
      </c>
      <c r="F763" s="14" t="s">
        <v>7722</v>
      </c>
      <c r="G763" s="15">
        <v>8.8999999999999999E-3</v>
      </c>
    </row>
    <row r="764" spans="1:7" x14ac:dyDescent="0.2">
      <c r="A764" s="17">
        <v>42355</v>
      </c>
      <c r="B764" s="16">
        <v>8546.4</v>
      </c>
      <c r="C764" s="16">
        <v>8584.85</v>
      </c>
      <c r="D764" s="16">
        <v>8631.4500000000007</v>
      </c>
      <c r="E764" s="16">
        <v>8528.84</v>
      </c>
      <c r="F764" s="14" t="s">
        <v>7723</v>
      </c>
      <c r="G764" s="15">
        <v>7.4999999999999997E-3</v>
      </c>
    </row>
    <row r="765" spans="1:7" x14ac:dyDescent="0.2">
      <c r="A765" s="17">
        <v>42354</v>
      </c>
      <c r="B765" s="16">
        <v>8470.98</v>
      </c>
      <c r="C765" s="16">
        <v>8404.35</v>
      </c>
      <c r="D765" s="16">
        <v>8512.01</v>
      </c>
      <c r="E765" s="16">
        <v>8389.1299999999992</v>
      </c>
      <c r="F765" s="14" t="s">
        <v>2599</v>
      </c>
      <c r="G765" s="15">
        <v>2.5399999999999999E-2</v>
      </c>
    </row>
    <row r="766" spans="1:7" x14ac:dyDescent="0.2">
      <c r="A766" s="17">
        <v>42353</v>
      </c>
      <c r="B766" s="16">
        <v>8408.27</v>
      </c>
      <c r="C766" s="16">
        <v>8267.9699999999993</v>
      </c>
      <c r="D766" s="16">
        <v>8412.0400000000009</v>
      </c>
      <c r="E766" s="16">
        <v>8248.25</v>
      </c>
      <c r="F766" s="14" t="s">
        <v>7327</v>
      </c>
      <c r="G766" s="15">
        <v>-1.26E-2</v>
      </c>
    </row>
    <row r="767" spans="1:7" x14ac:dyDescent="0.2">
      <c r="A767" s="17">
        <v>42352</v>
      </c>
      <c r="B767" s="16">
        <v>8200.25</v>
      </c>
      <c r="C767" s="16">
        <v>8338.52</v>
      </c>
      <c r="D767" s="16">
        <v>8378.89</v>
      </c>
      <c r="E767" s="16">
        <v>8191.85</v>
      </c>
      <c r="F767" s="14" t="s">
        <v>7443</v>
      </c>
      <c r="G767" s="15">
        <v>-2.6200000000000001E-2</v>
      </c>
    </row>
    <row r="768" spans="1:7" x14ac:dyDescent="0.2">
      <c r="A768" s="17">
        <v>42349</v>
      </c>
      <c r="B768" s="16">
        <v>8305.25</v>
      </c>
      <c r="C768" s="16">
        <v>8510.75</v>
      </c>
      <c r="D768" s="16">
        <v>8510.75</v>
      </c>
      <c r="E768" s="16">
        <v>8280.07</v>
      </c>
      <c r="F768" s="14" t="s">
        <v>7724</v>
      </c>
      <c r="G768" s="15">
        <v>1.0500000000000001E-2</v>
      </c>
    </row>
    <row r="769" spans="1:7" x14ac:dyDescent="0.2">
      <c r="A769" s="17">
        <v>42348</v>
      </c>
      <c r="B769" s="16">
        <v>8528.2800000000007</v>
      </c>
      <c r="C769" s="16">
        <v>8440.6299999999992</v>
      </c>
      <c r="D769" s="16">
        <v>8570.6299999999992</v>
      </c>
      <c r="E769" s="16">
        <v>8408.7800000000007</v>
      </c>
      <c r="F769" s="14" t="s">
        <v>7725</v>
      </c>
      <c r="G769" s="15">
        <v>-1.1299999999999999E-2</v>
      </c>
    </row>
    <row r="770" spans="1:7" x14ac:dyDescent="0.2">
      <c r="A770" s="17">
        <v>42347</v>
      </c>
      <c r="B770" s="16">
        <v>8439.7199999999993</v>
      </c>
      <c r="C770" s="16">
        <v>8538.5</v>
      </c>
      <c r="D770" s="16">
        <v>8550.11</v>
      </c>
      <c r="E770" s="16">
        <v>8421.11</v>
      </c>
      <c r="F770" s="14" t="s">
        <v>7726</v>
      </c>
      <c r="G770" s="15">
        <v>-1.9E-2</v>
      </c>
    </row>
    <row r="771" spans="1:7" x14ac:dyDescent="0.2">
      <c r="A771" s="17">
        <v>42346</v>
      </c>
      <c r="B771" s="16">
        <v>8536.2099999999991</v>
      </c>
      <c r="C771" s="16">
        <v>8685.8799999999992</v>
      </c>
      <c r="D771" s="16">
        <v>8685.8799999999992</v>
      </c>
      <c r="E771" s="16">
        <v>8516.15</v>
      </c>
      <c r="F771" s="14" t="s">
        <v>7727</v>
      </c>
      <c r="G771" s="15">
        <v>6.0000000000000001E-3</v>
      </c>
    </row>
    <row r="772" spans="1:7" x14ac:dyDescent="0.2">
      <c r="A772" s="17">
        <v>42345</v>
      </c>
      <c r="B772" s="16">
        <v>8701.43</v>
      </c>
      <c r="C772" s="16">
        <v>8685.1299999999992</v>
      </c>
      <c r="D772" s="16">
        <v>8783.56</v>
      </c>
      <c r="E772" s="16">
        <v>8684.82</v>
      </c>
      <c r="F772" s="14" t="s">
        <v>3618</v>
      </c>
      <c r="G772" s="15">
        <v>-5.7000000000000002E-3</v>
      </c>
    </row>
    <row r="773" spans="1:7" x14ac:dyDescent="0.2">
      <c r="A773" s="17">
        <v>42342</v>
      </c>
      <c r="B773" s="16">
        <v>8649.27</v>
      </c>
      <c r="C773" s="16">
        <v>8670.82</v>
      </c>
      <c r="D773" s="16">
        <v>8670.82</v>
      </c>
      <c r="E773" s="16">
        <v>8579.75</v>
      </c>
      <c r="F773" s="14" t="s">
        <v>7728</v>
      </c>
      <c r="G773" s="15">
        <v>-1.9900000000000001E-2</v>
      </c>
    </row>
    <row r="774" spans="1:7" x14ac:dyDescent="0.2">
      <c r="A774" s="17">
        <v>42341</v>
      </c>
      <c r="B774" s="16">
        <v>8698.75</v>
      </c>
      <c r="C774" s="16">
        <v>8859.27</v>
      </c>
      <c r="D774" s="16">
        <v>8924.9699999999993</v>
      </c>
      <c r="E774" s="16">
        <v>8693.61</v>
      </c>
      <c r="F774" s="14" t="s">
        <v>7300</v>
      </c>
      <c r="G774" s="15">
        <v>6.0000000000000001E-3</v>
      </c>
    </row>
    <row r="775" spans="1:7" x14ac:dyDescent="0.2">
      <c r="A775" s="17">
        <v>42340</v>
      </c>
      <c r="B775" s="16">
        <v>8875.7000000000007</v>
      </c>
      <c r="C775" s="16">
        <v>8839.35</v>
      </c>
      <c r="D775" s="16">
        <v>8896.6299999999992</v>
      </c>
      <c r="E775" s="16">
        <v>8839.35</v>
      </c>
      <c r="F775" s="14" t="s">
        <v>7729</v>
      </c>
      <c r="G775" s="15">
        <v>1.1999999999999999E-3</v>
      </c>
    </row>
    <row r="776" spans="1:7" x14ac:dyDescent="0.2">
      <c r="A776" s="17">
        <v>42339</v>
      </c>
      <c r="B776" s="16">
        <v>8823.0400000000009</v>
      </c>
      <c r="C776" s="16">
        <v>8844.9500000000007</v>
      </c>
      <c r="D776" s="16">
        <v>8867.25</v>
      </c>
      <c r="E776" s="16">
        <v>8810.2099999999991</v>
      </c>
      <c r="F776" s="14" t="s">
        <v>7730</v>
      </c>
      <c r="G776" s="15">
        <v>6.6E-3</v>
      </c>
    </row>
    <row r="777" spans="1:7" x14ac:dyDescent="0.2">
      <c r="A777" s="17">
        <v>42338</v>
      </c>
      <c r="B777" s="16">
        <v>8812.4699999999993</v>
      </c>
      <c r="C777" s="16">
        <v>8743.9</v>
      </c>
      <c r="D777" s="16">
        <v>8830.49</v>
      </c>
      <c r="E777" s="16">
        <v>8720.6</v>
      </c>
      <c r="F777" s="14" t="s">
        <v>3555</v>
      </c>
      <c r="G777" s="15">
        <v>-5.9999999999999995E-4</v>
      </c>
    </row>
    <row r="778" spans="1:7" x14ac:dyDescent="0.2">
      <c r="A778" s="17">
        <v>42335</v>
      </c>
      <c r="B778" s="16">
        <v>8754.34</v>
      </c>
      <c r="C778" s="16">
        <v>8739.76</v>
      </c>
      <c r="D778" s="16">
        <v>8754.34</v>
      </c>
      <c r="E778" s="16">
        <v>8694.67</v>
      </c>
      <c r="F778" s="14" t="s">
        <v>7731</v>
      </c>
      <c r="G778" s="15">
        <v>6.1000000000000004E-3</v>
      </c>
    </row>
    <row r="779" spans="1:7" x14ac:dyDescent="0.2">
      <c r="A779" s="17">
        <v>42334</v>
      </c>
      <c r="B779" s="16">
        <v>8759.52</v>
      </c>
      <c r="C779" s="16">
        <v>8703.5400000000009</v>
      </c>
      <c r="D779" s="16">
        <v>8769.31</v>
      </c>
      <c r="E779" s="16">
        <v>8703.5400000000009</v>
      </c>
      <c r="F779" s="14" t="s">
        <v>7208</v>
      </c>
      <c r="G779" s="15">
        <v>1.01E-2</v>
      </c>
    </row>
    <row r="780" spans="1:7" x14ac:dyDescent="0.2">
      <c r="A780" s="17">
        <v>42333</v>
      </c>
      <c r="B780" s="16">
        <v>8706.67</v>
      </c>
      <c r="C780" s="16">
        <v>8622.92</v>
      </c>
      <c r="D780" s="16">
        <v>8719.83</v>
      </c>
      <c r="E780" s="16">
        <v>8613.6299999999992</v>
      </c>
      <c r="F780" s="14" t="s">
        <v>7732</v>
      </c>
      <c r="G780" s="15">
        <v>-1.7399999999999999E-2</v>
      </c>
    </row>
    <row r="781" spans="1:7" x14ac:dyDescent="0.2">
      <c r="A781" s="17">
        <v>42332</v>
      </c>
      <c r="B781" s="16">
        <v>8619.4500000000007</v>
      </c>
      <c r="C781" s="16">
        <v>8731.7900000000009</v>
      </c>
      <c r="D781" s="16">
        <v>8731.7900000000009</v>
      </c>
      <c r="E781" s="16">
        <v>8601.65</v>
      </c>
      <c r="F781" s="14" t="s">
        <v>7733</v>
      </c>
      <c r="G781" s="15">
        <v>4.4999999999999997E-3</v>
      </c>
    </row>
    <row r="782" spans="1:7" x14ac:dyDescent="0.2">
      <c r="A782" s="17">
        <v>42331</v>
      </c>
      <c r="B782" s="16">
        <v>8772</v>
      </c>
      <c r="C782" s="16">
        <v>8730.23</v>
      </c>
      <c r="D782" s="16">
        <v>8772</v>
      </c>
      <c r="E782" s="16">
        <v>8696.8700000000008</v>
      </c>
      <c r="F782" s="14" t="s">
        <v>7734</v>
      </c>
      <c r="G782" s="15">
        <v>6.4999999999999997E-3</v>
      </c>
    </row>
    <row r="783" spans="1:7" x14ac:dyDescent="0.2">
      <c r="A783" s="17">
        <v>42328</v>
      </c>
      <c r="B783" s="16">
        <v>8732.9</v>
      </c>
      <c r="C783" s="16">
        <v>8684</v>
      </c>
      <c r="D783" s="16">
        <v>8740.7900000000009</v>
      </c>
      <c r="E783" s="16">
        <v>8665.82</v>
      </c>
      <c r="F783" s="14" t="s">
        <v>7735</v>
      </c>
      <c r="G783" s="15">
        <v>2.9999999999999997E-4</v>
      </c>
    </row>
    <row r="784" spans="1:7" x14ac:dyDescent="0.2">
      <c r="A784" s="17">
        <v>42327</v>
      </c>
      <c r="B784" s="16">
        <v>8676.52</v>
      </c>
      <c r="C784" s="16">
        <v>8708.1299999999992</v>
      </c>
      <c r="D784" s="16">
        <v>8747.35</v>
      </c>
      <c r="E784" s="16">
        <v>8662.9599999999991</v>
      </c>
      <c r="F784" s="14" t="s">
        <v>7736</v>
      </c>
      <c r="G784" s="15">
        <v>3.3999999999999998E-3</v>
      </c>
    </row>
    <row r="785" spans="1:7" x14ac:dyDescent="0.2">
      <c r="A785" s="17">
        <v>42326</v>
      </c>
      <c r="B785" s="16">
        <v>8673.7000000000007</v>
      </c>
      <c r="C785" s="16">
        <v>8640.66</v>
      </c>
      <c r="D785" s="16">
        <v>8689.8700000000008</v>
      </c>
      <c r="E785" s="16">
        <v>8633.44</v>
      </c>
      <c r="F785" s="14" t="s">
        <v>7737</v>
      </c>
      <c r="G785" s="15">
        <v>1.7500000000000002E-2</v>
      </c>
    </row>
    <row r="786" spans="1:7" x14ac:dyDescent="0.2">
      <c r="A786" s="17">
        <v>42325</v>
      </c>
      <c r="B786" s="16">
        <v>8644.7099999999991</v>
      </c>
      <c r="C786" s="16">
        <v>8561.26</v>
      </c>
      <c r="D786" s="16">
        <v>8651.7800000000007</v>
      </c>
      <c r="E786" s="16">
        <v>8561.26</v>
      </c>
      <c r="F786" s="14" t="s">
        <v>7738</v>
      </c>
      <c r="G786" s="15">
        <v>6.6E-3</v>
      </c>
    </row>
    <row r="787" spans="1:7" x14ac:dyDescent="0.2">
      <c r="A787" s="17">
        <v>42324</v>
      </c>
      <c r="B787" s="16">
        <v>8496.0300000000007</v>
      </c>
      <c r="C787" s="16">
        <v>8394.75</v>
      </c>
      <c r="D787" s="16">
        <v>8511.44</v>
      </c>
      <c r="E787" s="16">
        <v>8383.65</v>
      </c>
      <c r="F787" s="14" t="s">
        <v>7739</v>
      </c>
      <c r="G787" s="15">
        <v>-1.09E-2</v>
      </c>
    </row>
    <row r="788" spans="1:7" x14ac:dyDescent="0.2">
      <c r="A788" s="17">
        <v>42321</v>
      </c>
      <c r="B788" s="16">
        <v>8440.52</v>
      </c>
      <c r="C788" s="16">
        <v>8512.68</v>
      </c>
      <c r="D788" s="16">
        <v>8514.6299999999992</v>
      </c>
      <c r="E788" s="16">
        <v>8402.18</v>
      </c>
      <c r="F788" s="14" t="s">
        <v>7740</v>
      </c>
      <c r="G788" s="15">
        <v>-9.4999999999999998E-3</v>
      </c>
    </row>
    <row r="789" spans="1:7" x14ac:dyDescent="0.2">
      <c r="A789" s="17">
        <v>42320</v>
      </c>
      <c r="B789" s="16">
        <v>8533.2800000000007</v>
      </c>
      <c r="C789" s="16">
        <v>8617.2000000000007</v>
      </c>
      <c r="D789" s="16">
        <v>8648.4</v>
      </c>
      <c r="E789" s="16">
        <v>8499.84</v>
      </c>
      <c r="F789" s="14" t="s">
        <v>7741</v>
      </c>
      <c r="G789" s="15">
        <v>1.24E-2</v>
      </c>
    </row>
    <row r="790" spans="1:7" x14ac:dyDescent="0.2">
      <c r="A790" s="17">
        <v>42319</v>
      </c>
      <c r="B790" s="16">
        <v>8615.33</v>
      </c>
      <c r="C790" s="16">
        <v>8533.1200000000008</v>
      </c>
      <c r="D790" s="16">
        <v>8622.31</v>
      </c>
      <c r="E790" s="16">
        <v>8533.1200000000008</v>
      </c>
      <c r="F790" s="14" t="s">
        <v>3642</v>
      </c>
      <c r="G790" s="15">
        <v>-5.1999999999999998E-3</v>
      </c>
    </row>
    <row r="791" spans="1:7" x14ac:dyDescent="0.2">
      <c r="A791" s="17">
        <v>42318</v>
      </c>
      <c r="B791" s="16">
        <v>8509.59</v>
      </c>
      <c r="C791" s="16">
        <v>8576.9699999999993</v>
      </c>
      <c r="D791" s="16">
        <v>8581.81</v>
      </c>
      <c r="E791" s="16">
        <v>8490.59</v>
      </c>
      <c r="F791" s="14" t="s">
        <v>7742</v>
      </c>
      <c r="G791" s="15">
        <v>-1.03E-2</v>
      </c>
    </row>
    <row r="792" spans="1:7" x14ac:dyDescent="0.2">
      <c r="A792" s="17">
        <v>42317</v>
      </c>
      <c r="B792" s="16">
        <v>8554.2999999999993</v>
      </c>
      <c r="C792" s="16">
        <v>8633.5499999999993</v>
      </c>
      <c r="D792" s="16">
        <v>8665.92</v>
      </c>
      <c r="E792" s="16">
        <v>8549.7000000000007</v>
      </c>
      <c r="F792" s="14" t="s">
        <v>7743</v>
      </c>
      <c r="G792" s="15">
        <v>5.3E-3</v>
      </c>
    </row>
    <row r="793" spans="1:7" x14ac:dyDescent="0.2">
      <c r="A793" s="17">
        <v>42314</v>
      </c>
      <c r="B793" s="16">
        <v>8643.56</v>
      </c>
      <c r="C793" s="16">
        <v>8597.33</v>
      </c>
      <c r="D793" s="16">
        <v>8670.81</v>
      </c>
      <c r="E793" s="16">
        <v>8572.33</v>
      </c>
      <c r="F793" s="14" t="s">
        <v>2553</v>
      </c>
      <c r="G793" s="15">
        <v>-1.1999999999999999E-3</v>
      </c>
    </row>
    <row r="794" spans="1:7" x14ac:dyDescent="0.2">
      <c r="A794" s="17">
        <v>42313</v>
      </c>
      <c r="B794" s="16">
        <v>8598.41</v>
      </c>
      <c r="C794" s="16">
        <v>8660.4500000000007</v>
      </c>
      <c r="D794" s="16">
        <v>8660.4500000000007</v>
      </c>
      <c r="E794" s="16">
        <v>8574.07</v>
      </c>
      <c r="F794" s="14" t="s">
        <v>7744</v>
      </c>
      <c r="G794" s="15">
        <v>9.4999999999999998E-3</v>
      </c>
    </row>
    <row r="795" spans="1:7" x14ac:dyDescent="0.2">
      <c r="A795" s="17">
        <v>42312</v>
      </c>
      <c r="B795" s="16">
        <v>8609.17</v>
      </c>
      <c r="C795" s="16">
        <v>8553.98</v>
      </c>
      <c r="D795" s="16">
        <v>8652.4599999999991</v>
      </c>
      <c r="E795" s="16">
        <v>8551.9500000000007</v>
      </c>
      <c r="F795" s="14" t="s">
        <v>7745</v>
      </c>
      <c r="G795" s="15">
        <v>8.2000000000000007E-3</v>
      </c>
    </row>
    <row r="796" spans="1:7" x14ac:dyDescent="0.2">
      <c r="A796" s="17">
        <v>42311</v>
      </c>
      <c r="B796" s="16">
        <v>8527.92</v>
      </c>
      <c r="C796" s="16">
        <v>8462.75</v>
      </c>
      <c r="D796" s="16">
        <v>8527.92</v>
      </c>
      <c r="E796" s="16">
        <v>8456.14</v>
      </c>
      <c r="F796" s="14" t="s">
        <v>7746</v>
      </c>
      <c r="G796" s="15">
        <v>8.2000000000000007E-3</v>
      </c>
    </row>
    <row r="797" spans="1:7" x14ac:dyDescent="0.2">
      <c r="A797" s="17">
        <v>42310</v>
      </c>
      <c r="B797" s="16">
        <v>8458.5499999999993</v>
      </c>
      <c r="C797" s="16">
        <v>8354.2900000000009</v>
      </c>
      <c r="D797" s="16">
        <v>8466.15</v>
      </c>
      <c r="E797" s="16">
        <v>8353.14</v>
      </c>
      <c r="F797" s="14" t="s">
        <v>2360</v>
      </c>
      <c r="G797" s="15">
        <v>4.5999999999999999E-3</v>
      </c>
    </row>
    <row r="798" spans="1:7" x14ac:dyDescent="0.2">
      <c r="A798" s="17">
        <v>42307</v>
      </c>
      <c r="B798" s="16">
        <v>8390.06</v>
      </c>
      <c r="C798" s="16">
        <v>8353.09</v>
      </c>
      <c r="D798" s="16">
        <v>8401.6</v>
      </c>
      <c r="E798" s="16">
        <v>8353.09</v>
      </c>
      <c r="F798" s="14" t="s">
        <v>7747</v>
      </c>
      <c r="G798" s="15">
        <v>1.0699999999999999E-2</v>
      </c>
    </row>
    <row r="799" spans="1:7" x14ac:dyDescent="0.2">
      <c r="A799" s="17">
        <v>42306</v>
      </c>
      <c r="B799" s="16">
        <v>8351.35</v>
      </c>
      <c r="C799" s="16">
        <v>8282.5400000000009</v>
      </c>
      <c r="D799" s="16">
        <v>8384.08</v>
      </c>
      <c r="E799" s="16">
        <v>8275.2800000000007</v>
      </c>
      <c r="F799" s="14" t="s">
        <v>7748</v>
      </c>
      <c r="G799" s="15">
        <v>9.4999999999999998E-3</v>
      </c>
    </row>
    <row r="800" spans="1:7" x14ac:dyDescent="0.2">
      <c r="A800" s="17">
        <v>42305</v>
      </c>
      <c r="B800" s="16">
        <v>8262.85</v>
      </c>
      <c r="C800" s="16">
        <v>8194.09</v>
      </c>
      <c r="D800" s="16">
        <v>8263.82</v>
      </c>
      <c r="E800" s="16">
        <v>8165.48</v>
      </c>
      <c r="F800" s="14" t="s">
        <v>2616</v>
      </c>
      <c r="G800" s="15">
        <v>-1.3100000000000001E-2</v>
      </c>
    </row>
    <row r="801" spans="1:7" x14ac:dyDescent="0.2">
      <c r="A801" s="17">
        <v>42304</v>
      </c>
      <c r="B801" s="16">
        <v>8184.98</v>
      </c>
      <c r="C801" s="16">
        <v>8275.1200000000008</v>
      </c>
      <c r="D801" s="16">
        <v>8315.35</v>
      </c>
      <c r="E801" s="16">
        <v>8184.98</v>
      </c>
      <c r="F801" s="14" t="s">
        <v>7749</v>
      </c>
      <c r="G801" s="15">
        <v>-5.0000000000000001E-4</v>
      </c>
    </row>
    <row r="802" spans="1:7" x14ac:dyDescent="0.2">
      <c r="A802" s="17">
        <v>42303</v>
      </c>
      <c r="B802" s="16">
        <v>8293.34</v>
      </c>
      <c r="C802" s="16">
        <v>8289.74</v>
      </c>
      <c r="D802" s="16">
        <v>8326.66</v>
      </c>
      <c r="E802" s="16">
        <v>8233.4</v>
      </c>
      <c r="F802" s="14" t="s">
        <v>7750</v>
      </c>
      <c r="G802" s="15">
        <v>6.6E-3</v>
      </c>
    </row>
    <row r="803" spans="1:7" x14ac:dyDescent="0.2">
      <c r="A803" s="17">
        <v>42300</v>
      </c>
      <c r="B803" s="16">
        <v>8297.65</v>
      </c>
      <c r="C803" s="16">
        <v>8258.17</v>
      </c>
      <c r="D803" s="16">
        <v>8322.85</v>
      </c>
      <c r="E803" s="16">
        <v>8222.5499999999993</v>
      </c>
      <c r="F803" s="14" t="s">
        <v>7751</v>
      </c>
      <c r="G803" s="15">
        <v>1.6199999999999999E-2</v>
      </c>
    </row>
    <row r="804" spans="1:7" x14ac:dyDescent="0.2">
      <c r="A804" s="17">
        <v>42299</v>
      </c>
      <c r="B804" s="16">
        <v>8243.6</v>
      </c>
      <c r="C804" s="16">
        <v>8061.29</v>
      </c>
      <c r="D804" s="16">
        <v>8248.5</v>
      </c>
      <c r="E804" s="16">
        <v>8017.54</v>
      </c>
      <c r="F804" s="14" t="s">
        <v>7752</v>
      </c>
      <c r="G804" s="15">
        <v>-1.1999999999999999E-3</v>
      </c>
    </row>
    <row r="805" spans="1:7" x14ac:dyDescent="0.2">
      <c r="A805" s="17">
        <v>42298</v>
      </c>
      <c r="B805" s="16">
        <v>8112.39</v>
      </c>
      <c r="C805" s="16">
        <v>8130.22</v>
      </c>
      <c r="D805" s="16">
        <v>8137.86</v>
      </c>
      <c r="E805" s="16">
        <v>8029.36</v>
      </c>
      <c r="F805" s="14" t="s">
        <v>7753</v>
      </c>
      <c r="G805" s="15">
        <v>5.0000000000000001E-4</v>
      </c>
    </row>
    <row r="806" spans="1:7" x14ac:dyDescent="0.2">
      <c r="A806" s="17">
        <v>42297</v>
      </c>
      <c r="B806" s="16">
        <v>8122.31</v>
      </c>
      <c r="C806" s="16">
        <v>8115.67</v>
      </c>
      <c r="D806" s="16">
        <v>8167.1</v>
      </c>
      <c r="E806" s="16">
        <v>8089.82</v>
      </c>
      <c r="F806" s="14" t="s">
        <v>7754</v>
      </c>
      <c r="G806" s="15">
        <v>1.0500000000000001E-2</v>
      </c>
    </row>
    <row r="807" spans="1:7" x14ac:dyDescent="0.2">
      <c r="A807" s="17">
        <v>42296</v>
      </c>
      <c r="B807" s="16">
        <v>8118.19</v>
      </c>
      <c r="C807" s="16">
        <v>8034.3</v>
      </c>
      <c r="D807" s="16">
        <v>8137.74</v>
      </c>
      <c r="E807" s="16">
        <v>8034.3</v>
      </c>
      <c r="F807" s="14" t="s">
        <v>7755</v>
      </c>
      <c r="G807" s="15">
        <v>-3.7000000000000002E-3</v>
      </c>
    </row>
    <row r="808" spans="1:7" x14ac:dyDescent="0.2">
      <c r="A808" s="17">
        <v>42293</v>
      </c>
      <c r="B808" s="16">
        <v>8034</v>
      </c>
      <c r="C808" s="16">
        <v>8096.13</v>
      </c>
      <c r="D808" s="16">
        <v>8110.06</v>
      </c>
      <c r="E808" s="16">
        <v>8009.17</v>
      </c>
      <c r="F808" s="14" t="s">
        <v>7289</v>
      </c>
      <c r="G808" s="15">
        <v>1.03E-2</v>
      </c>
    </row>
    <row r="809" spans="1:7" x14ac:dyDescent="0.2">
      <c r="A809" s="17">
        <v>42292</v>
      </c>
      <c r="B809" s="16">
        <v>8064.1</v>
      </c>
      <c r="C809" s="16">
        <v>8045.73</v>
      </c>
      <c r="D809" s="16">
        <v>8064.1</v>
      </c>
      <c r="E809" s="16">
        <v>8023.37</v>
      </c>
      <c r="F809" s="14" t="s">
        <v>7756</v>
      </c>
      <c r="G809" s="15">
        <v>-3.8E-3</v>
      </c>
    </row>
    <row r="810" spans="1:7" x14ac:dyDescent="0.2">
      <c r="A810" s="17">
        <v>42291</v>
      </c>
      <c r="B810" s="16">
        <v>7982.12</v>
      </c>
      <c r="C810" s="16">
        <v>7985.24</v>
      </c>
      <c r="D810" s="16">
        <v>8036.46</v>
      </c>
      <c r="E810" s="16">
        <v>7956.16</v>
      </c>
      <c r="F810" s="14" t="s">
        <v>2444</v>
      </c>
      <c r="G810" s="15">
        <v>-8.8999999999999999E-3</v>
      </c>
    </row>
    <row r="811" spans="1:7" x14ac:dyDescent="0.2">
      <c r="A811" s="17">
        <v>42290</v>
      </c>
      <c r="B811" s="16">
        <v>8012.2</v>
      </c>
      <c r="C811" s="16">
        <v>8078.36</v>
      </c>
      <c r="D811" s="16">
        <v>8080.98</v>
      </c>
      <c r="E811" s="16">
        <v>7998.22</v>
      </c>
      <c r="F811" s="14" t="s">
        <v>7212</v>
      </c>
      <c r="G811" s="15">
        <v>-5.0000000000000001E-4</v>
      </c>
    </row>
    <row r="812" spans="1:7" x14ac:dyDescent="0.2">
      <c r="A812" s="17">
        <v>42289</v>
      </c>
      <c r="B812" s="16">
        <v>8083.91</v>
      </c>
      <c r="C812" s="16">
        <v>8128.02</v>
      </c>
      <c r="D812" s="16">
        <v>8219.4599999999991</v>
      </c>
      <c r="E812" s="16">
        <v>8056.31</v>
      </c>
      <c r="F812" s="14" t="s">
        <v>2192</v>
      </c>
      <c r="G812" s="15">
        <v>4.4999999999999997E-3</v>
      </c>
    </row>
    <row r="813" spans="1:7" x14ac:dyDescent="0.2">
      <c r="A813" s="17">
        <v>42286</v>
      </c>
      <c r="B813" s="16">
        <v>8088.15</v>
      </c>
      <c r="C813" s="16">
        <v>8118.09</v>
      </c>
      <c r="D813" s="16">
        <v>8144.68</v>
      </c>
      <c r="E813" s="16">
        <v>8077.37</v>
      </c>
      <c r="F813" s="14" t="s">
        <v>2942</v>
      </c>
      <c r="G813" s="15">
        <v>-1.1000000000000001E-3</v>
      </c>
    </row>
    <row r="814" spans="1:7" x14ac:dyDescent="0.2">
      <c r="A814" s="17">
        <v>42285</v>
      </c>
      <c r="B814" s="16">
        <v>8052.28</v>
      </c>
      <c r="C814" s="16">
        <v>8053.22</v>
      </c>
      <c r="D814" s="16">
        <v>8081.17</v>
      </c>
      <c r="E814" s="16">
        <v>8028.68</v>
      </c>
      <c r="F814" s="14" t="s">
        <v>7529</v>
      </c>
      <c r="G814" s="15">
        <v>5.9999999999999995E-4</v>
      </c>
    </row>
    <row r="815" spans="1:7" x14ac:dyDescent="0.2">
      <c r="A815" s="17">
        <v>42284</v>
      </c>
      <c r="B815" s="16">
        <v>8060.91</v>
      </c>
      <c r="C815" s="16">
        <v>8081.01</v>
      </c>
      <c r="D815" s="16">
        <v>8161.14</v>
      </c>
      <c r="E815" s="16">
        <v>8048.74</v>
      </c>
      <c r="F815" s="14" t="s">
        <v>2558</v>
      </c>
      <c r="G815" s="15">
        <v>1.2200000000000001E-2</v>
      </c>
    </row>
    <row r="816" spans="1:7" x14ac:dyDescent="0.2">
      <c r="A816" s="17">
        <v>42283</v>
      </c>
      <c r="B816" s="16">
        <v>8055.68</v>
      </c>
      <c r="C816" s="16">
        <v>7963.11</v>
      </c>
      <c r="D816" s="16">
        <v>8081.96</v>
      </c>
      <c r="E816" s="16">
        <v>7936.36</v>
      </c>
      <c r="F816" s="14" t="s">
        <v>2757</v>
      </c>
      <c r="G816" s="15">
        <v>2.9700000000000001E-2</v>
      </c>
    </row>
    <row r="817" spans="1:7" x14ac:dyDescent="0.2">
      <c r="A817" s="17">
        <v>42282</v>
      </c>
      <c r="B817" s="16">
        <v>7958.3</v>
      </c>
      <c r="C817" s="16">
        <v>7833.12</v>
      </c>
      <c r="D817" s="16">
        <v>7958.3</v>
      </c>
      <c r="E817" s="16">
        <v>7833.12</v>
      </c>
      <c r="F817" s="14" t="s">
        <v>2250</v>
      </c>
      <c r="G817" s="15">
        <v>8.0999999999999996E-3</v>
      </c>
    </row>
    <row r="818" spans="1:7" x14ac:dyDescent="0.2">
      <c r="A818" s="17">
        <v>42279</v>
      </c>
      <c r="B818" s="16">
        <v>7729.11</v>
      </c>
      <c r="C818" s="16">
        <v>7704.68</v>
      </c>
      <c r="D818" s="16">
        <v>7787.17</v>
      </c>
      <c r="E818" s="16">
        <v>7651.24</v>
      </c>
      <c r="F818" s="14" t="s">
        <v>7757</v>
      </c>
      <c r="G818" s="15">
        <v>-2E-3</v>
      </c>
    </row>
    <row r="819" spans="1:7" x14ac:dyDescent="0.2">
      <c r="A819" s="17">
        <v>42278</v>
      </c>
      <c r="B819" s="16">
        <v>7667.15</v>
      </c>
      <c r="C819" s="16">
        <v>7743.64</v>
      </c>
      <c r="D819" s="16">
        <v>7771.19</v>
      </c>
      <c r="E819" s="16">
        <v>7643.28</v>
      </c>
      <c r="F819" s="14" t="s">
        <v>7758</v>
      </c>
      <c r="G819" s="15">
        <v>1.5800000000000002E-2</v>
      </c>
    </row>
    <row r="820" spans="1:7" x14ac:dyDescent="0.2">
      <c r="A820" s="17">
        <v>42277</v>
      </c>
      <c r="B820" s="16">
        <v>7682.48</v>
      </c>
      <c r="C820" s="16">
        <v>7665.08</v>
      </c>
      <c r="D820" s="16">
        <v>7703.9</v>
      </c>
      <c r="E820" s="16">
        <v>7630.75</v>
      </c>
      <c r="F820" s="14" t="s">
        <v>7759</v>
      </c>
      <c r="G820" s="15">
        <v>3.8E-3</v>
      </c>
    </row>
    <row r="821" spans="1:7" x14ac:dyDescent="0.2">
      <c r="A821" s="17">
        <v>42276</v>
      </c>
      <c r="B821" s="16">
        <v>7563.22</v>
      </c>
      <c r="C821" s="16">
        <v>7471.67</v>
      </c>
      <c r="D821" s="16">
        <v>7587.51</v>
      </c>
      <c r="E821" s="16">
        <v>7445.32</v>
      </c>
      <c r="F821" s="14" t="s">
        <v>7760</v>
      </c>
      <c r="G821" s="15">
        <v>-2.2499999999999999E-2</v>
      </c>
    </row>
    <row r="822" spans="1:7" x14ac:dyDescent="0.2">
      <c r="A822" s="17">
        <v>42275</v>
      </c>
      <c r="B822" s="16">
        <v>7534.35</v>
      </c>
      <c r="C822" s="16">
        <v>7692.7</v>
      </c>
      <c r="D822" s="16">
        <v>7707.42</v>
      </c>
      <c r="E822" s="16">
        <v>7530.96</v>
      </c>
      <c r="F822" s="14" t="s">
        <v>7761</v>
      </c>
      <c r="G822" s="15">
        <v>2.2700000000000001E-2</v>
      </c>
    </row>
    <row r="823" spans="1:7" x14ac:dyDescent="0.2">
      <c r="A823" s="17">
        <v>42272</v>
      </c>
      <c r="B823" s="16">
        <v>7707.54</v>
      </c>
      <c r="C823" s="16">
        <v>7650.83</v>
      </c>
      <c r="D823" s="16">
        <v>7733.91</v>
      </c>
      <c r="E823" s="16">
        <v>7645.66</v>
      </c>
      <c r="F823" s="14" t="s">
        <v>7688</v>
      </c>
      <c r="G823" s="15">
        <v>-2.5100000000000001E-2</v>
      </c>
    </row>
    <row r="824" spans="1:7" x14ac:dyDescent="0.2">
      <c r="A824" s="17">
        <v>42271</v>
      </c>
      <c r="B824" s="16">
        <v>7536.48</v>
      </c>
      <c r="C824" s="16">
        <v>7735.79</v>
      </c>
      <c r="D824" s="16">
        <v>7740.15</v>
      </c>
      <c r="E824" s="16">
        <v>7519.7</v>
      </c>
      <c r="F824" s="14" t="s">
        <v>7762</v>
      </c>
      <c r="G824" s="15">
        <v>2.8999999999999998E-3</v>
      </c>
    </row>
    <row r="825" spans="1:7" x14ac:dyDescent="0.2">
      <c r="A825" s="17">
        <v>42270</v>
      </c>
      <c r="B825" s="16">
        <v>7730.31</v>
      </c>
      <c r="C825" s="16">
        <v>7725.87</v>
      </c>
      <c r="D825" s="16">
        <v>7792.97</v>
      </c>
      <c r="E825" s="16">
        <v>7677.65</v>
      </c>
      <c r="F825" s="14" t="s">
        <v>2569</v>
      </c>
      <c r="G825" s="15">
        <v>-3.04E-2</v>
      </c>
    </row>
    <row r="826" spans="1:7" x14ac:dyDescent="0.2">
      <c r="A826" s="17">
        <v>42269</v>
      </c>
      <c r="B826" s="16">
        <v>7708.23</v>
      </c>
      <c r="C826" s="16">
        <v>7691.75</v>
      </c>
      <c r="D826" s="16">
        <v>7863.57</v>
      </c>
      <c r="E826" s="16">
        <v>7664.74</v>
      </c>
      <c r="F826" s="14" t="s">
        <v>7763</v>
      </c>
      <c r="G826" s="15">
        <v>9.7000000000000003E-3</v>
      </c>
    </row>
    <row r="827" spans="1:7" x14ac:dyDescent="0.2">
      <c r="A827" s="17">
        <v>42268</v>
      </c>
      <c r="B827" s="16">
        <v>7949.73</v>
      </c>
      <c r="C827" s="16">
        <v>7874.34</v>
      </c>
      <c r="D827" s="16">
        <v>7968.67</v>
      </c>
      <c r="E827" s="16">
        <v>7864.64</v>
      </c>
      <c r="F827" s="14" t="s">
        <v>7764</v>
      </c>
      <c r="G827" s="15">
        <v>-1.6799999999999999E-2</v>
      </c>
    </row>
    <row r="828" spans="1:7" x14ac:dyDescent="0.2">
      <c r="A828" s="17">
        <v>42265</v>
      </c>
      <c r="B828" s="16">
        <v>7873.41</v>
      </c>
      <c r="C828" s="16">
        <v>7986.72</v>
      </c>
      <c r="D828" s="16">
        <v>7986.72</v>
      </c>
      <c r="E828" s="16">
        <v>7836.31</v>
      </c>
      <c r="F828" s="14" t="s">
        <v>7765</v>
      </c>
      <c r="G828" s="15">
        <v>0</v>
      </c>
    </row>
    <row r="829" spans="1:7" x14ac:dyDescent="0.2">
      <c r="A829" s="17">
        <v>42264</v>
      </c>
      <c r="B829" s="16">
        <v>8007.7</v>
      </c>
      <c r="C829" s="16">
        <v>8023.69</v>
      </c>
      <c r="D829" s="16">
        <v>8023.69</v>
      </c>
      <c r="E829" s="16">
        <v>7973.03</v>
      </c>
      <c r="F829" s="14" t="s">
        <v>7766</v>
      </c>
      <c r="G829" s="15">
        <v>9.2999999999999992E-3</v>
      </c>
    </row>
    <row r="830" spans="1:7" x14ac:dyDescent="0.2">
      <c r="A830" s="17">
        <v>42263</v>
      </c>
      <c r="B830" s="16">
        <v>8008.08</v>
      </c>
      <c r="C830" s="16">
        <v>7984.59</v>
      </c>
      <c r="D830" s="16">
        <v>8026.89</v>
      </c>
      <c r="E830" s="16">
        <v>7976.66</v>
      </c>
      <c r="F830" s="14" t="s">
        <v>7767</v>
      </c>
      <c r="G830" s="15">
        <v>1.5E-3</v>
      </c>
    </row>
    <row r="831" spans="1:7" x14ac:dyDescent="0.2">
      <c r="A831" s="17">
        <v>42262</v>
      </c>
      <c r="B831" s="16">
        <v>7934.58</v>
      </c>
      <c r="C831" s="16">
        <v>7924.25</v>
      </c>
      <c r="D831" s="16">
        <v>7953.48</v>
      </c>
      <c r="E831" s="16">
        <v>7865.88</v>
      </c>
      <c r="F831" s="14" t="s">
        <v>7768</v>
      </c>
      <c r="G831" s="15">
        <v>-9.9000000000000008E-3</v>
      </c>
    </row>
    <row r="832" spans="1:7" x14ac:dyDescent="0.2">
      <c r="A832" s="17">
        <v>42261</v>
      </c>
      <c r="B832" s="16">
        <v>7922.98</v>
      </c>
      <c r="C832" s="16">
        <v>8027.25</v>
      </c>
      <c r="D832" s="16">
        <v>8057.69</v>
      </c>
      <c r="E832" s="16">
        <v>7922.98</v>
      </c>
      <c r="F832" s="14" t="s">
        <v>7295</v>
      </c>
      <c r="G832" s="15">
        <v>-6.7000000000000002E-3</v>
      </c>
    </row>
    <row r="833" spans="1:7" x14ac:dyDescent="0.2">
      <c r="A833" s="17">
        <v>42258</v>
      </c>
      <c r="B833" s="16">
        <v>8002.04</v>
      </c>
      <c r="C833" s="16">
        <v>8067.97</v>
      </c>
      <c r="D833" s="16">
        <v>8067.97</v>
      </c>
      <c r="E833" s="16">
        <v>7994.34</v>
      </c>
      <c r="F833" s="14" t="s">
        <v>7392</v>
      </c>
      <c r="G833" s="15">
        <v>-8.9999999999999993E-3</v>
      </c>
    </row>
    <row r="834" spans="1:7" x14ac:dyDescent="0.2">
      <c r="A834" s="17">
        <v>42257</v>
      </c>
      <c r="B834" s="16">
        <v>8056.21</v>
      </c>
      <c r="C834" s="16">
        <v>8063.88</v>
      </c>
      <c r="D834" s="16">
        <v>8131.26</v>
      </c>
      <c r="E834" s="16">
        <v>8052.84</v>
      </c>
      <c r="F834" s="14" t="s">
        <v>7769</v>
      </c>
      <c r="G834" s="15">
        <v>1.84E-2</v>
      </c>
    </row>
    <row r="835" spans="1:7" x14ac:dyDescent="0.2">
      <c r="A835" s="17">
        <v>42256</v>
      </c>
      <c r="B835" s="16">
        <v>8129.47</v>
      </c>
      <c r="C835" s="16">
        <v>8140.74</v>
      </c>
      <c r="D835" s="16">
        <v>8195.93</v>
      </c>
      <c r="E835" s="16">
        <v>8117.22</v>
      </c>
      <c r="F835" s="14" t="s">
        <v>7770</v>
      </c>
      <c r="G835" s="15">
        <v>1.6799999999999999E-2</v>
      </c>
    </row>
    <row r="836" spans="1:7" x14ac:dyDescent="0.2">
      <c r="A836" s="17">
        <v>42255</v>
      </c>
      <c r="B836" s="16">
        <v>7982.51</v>
      </c>
      <c r="C836" s="16">
        <v>7869.73</v>
      </c>
      <c r="D836" s="16">
        <v>8000.92</v>
      </c>
      <c r="E836" s="16">
        <v>7869.73</v>
      </c>
      <c r="F836" s="14" t="s">
        <v>3238</v>
      </c>
      <c r="G836" s="15">
        <v>2.0999999999999999E-3</v>
      </c>
    </row>
    <row r="837" spans="1:7" x14ac:dyDescent="0.2">
      <c r="A837" s="17">
        <v>42254</v>
      </c>
      <c r="B837" s="16">
        <v>7850.28</v>
      </c>
      <c r="C837" s="16">
        <v>7892.5</v>
      </c>
      <c r="D837" s="16">
        <v>7909.32</v>
      </c>
      <c r="E837" s="16">
        <v>7829.81</v>
      </c>
      <c r="F837" s="14" t="s">
        <v>7771</v>
      </c>
      <c r="G837" s="15">
        <v>-2.0199999999999999E-2</v>
      </c>
    </row>
    <row r="838" spans="1:7" x14ac:dyDescent="0.2">
      <c r="A838" s="17">
        <v>42251</v>
      </c>
      <c r="B838" s="16">
        <v>7833.48</v>
      </c>
      <c r="C838" s="16">
        <v>7926.91</v>
      </c>
      <c r="D838" s="16">
        <v>7926.91</v>
      </c>
      <c r="E838" s="16">
        <v>7817.4</v>
      </c>
      <c r="F838" s="14" t="s">
        <v>7772</v>
      </c>
      <c r="G838" s="15">
        <v>2.3400000000000001E-2</v>
      </c>
    </row>
    <row r="839" spans="1:7" x14ac:dyDescent="0.2">
      <c r="A839" s="17">
        <v>42250</v>
      </c>
      <c r="B839" s="16">
        <v>7994.99</v>
      </c>
      <c r="C839" s="16">
        <v>7892.13</v>
      </c>
      <c r="D839" s="16">
        <v>8018.97</v>
      </c>
      <c r="E839" s="16">
        <v>7880.57</v>
      </c>
      <c r="F839" s="14" t="s">
        <v>7384</v>
      </c>
      <c r="G839" s="15">
        <v>6.1000000000000004E-3</v>
      </c>
    </row>
    <row r="840" spans="1:7" x14ac:dyDescent="0.2">
      <c r="A840" s="17">
        <v>42249</v>
      </c>
      <c r="B840" s="16">
        <v>7812.21</v>
      </c>
      <c r="C840" s="16">
        <v>7788.63</v>
      </c>
      <c r="D840" s="16">
        <v>7844.12</v>
      </c>
      <c r="E840" s="16">
        <v>7746.78</v>
      </c>
      <c r="F840" s="14" t="s">
        <v>7773</v>
      </c>
      <c r="G840" s="15">
        <v>-2.24E-2</v>
      </c>
    </row>
    <row r="841" spans="1:7" x14ac:dyDescent="0.2">
      <c r="A841" s="17">
        <v>42248</v>
      </c>
      <c r="B841" s="16">
        <v>7764.84</v>
      </c>
      <c r="C841" s="16">
        <v>7884.82</v>
      </c>
      <c r="D841" s="16">
        <v>7900.88</v>
      </c>
      <c r="E841" s="16">
        <v>7726.58</v>
      </c>
      <c r="F841" s="14" t="s">
        <v>7774</v>
      </c>
      <c r="G841" s="15">
        <v>-8.8999999999999999E-3</v>
      </c>
    </row>
    <row r="842" spans="1:7" x14ac:dyDescent="0.2">
      <c r="A842" s="17">
        <v>42247</v>
      </c>
      <c r="B842" s="16">
        <v>7942.81</v>
      </c>
      <c r="C842" s="16">
        <v>7989.3</v>
      </c>
      <c r="D842" s="16">
        <v>7993.79</v>
      </c>
      <c r="E842" s="16">
        <v>7887.17</v>
      </c>
      <c r="F842" s="14" t="s">
        <v>7775</v>
      </c>
      <c r="G842" s="15">
        <v>-1E-4</v>
      </c>
    </row>
    <row r="843" spans="1:7" x14ac:dyDescent="0.2">
      <c r="A843" s="17">
        <v>42244</v>
      </c>
      <c r="B843" s="16">
        <v>8013.79</v>
      </c>
      <c r="C843" s="16">
        <v>8024.78</v>
      </c>
      <c r="D843" s="16">
        <v>8042.14</v>
      </c>
      <c r="E843" s="16">
        <v>7935.57</v>
      </c>
      <c r="F843" s="14" t="s">
        <v>7776</v>
      </c>
      <c r="G843" s="15">
        <v>2.6499999999999999E-2</v>
      </c>
    </row>
    <row r="844" spans="1:7" x14ac:dyDescent="0.2">
      <c r="A844" s="17">
        <v>42243</v>
      </c>
      <c r="B844" s="16">
        <v>8014.2</v>
      </c>
      <c r="C844" s="16">
        <v>8014.22</v>
      </c>
      <c r="D844" s="16">
        <v>8023.84</v>
      </c>
      <c r="E844" s="16">
        <v>7962.54</v>
      </c>
      <c r="F844" s="14" t="s">
        <v>7777</v>
      </c>
      <c r="G844" s="15">
        <v>-5.1000000000000004E-3</v>
      </c>
    </row>
    <row r="845" spans="1:7" x14ac:dyDescent="0.2">
      <c r="A845" s="17">
        <v>42242</v>
      </c>
      <c r="B845" s="16">
        <v>7807.04</v>
      </c>
      <c r="C845" s="16">
        <v>7796.77</v>
      </c>
      <c r="D845" s="16">
        <v>7958.31</v>
      </c>
      <c r="E845" s="16">
        <v>7689.34</v>
      </c>
      <c r="F845" s="14" t="s">
        <v>2574</v>
      </c>
      <c r="G845" s="15">
        <v>3.8300000000000001E-2</v>
      </c>
    </row>
    <row r="846" spans="1:7" x14ac:dyDescent="0.2">
      <c r="A846" s="17">
        <v>42241</v>
      </c>
      <c r="B846" s="16">
        <v>7846.79</v>
      </c>
      <c r="C846" s="16">
        <v>7660.86</v>
      </c>
      <c r="D846" s="16">
        <v>7895.32</v>
      </c>
      <c r="E846" s="16">
        <v>7651.53</v>
      </c>
      <c r="F846" s="14" t="s">
        <v>3648</v>
      </c>
      <c r="G846" s="15">
        <v>-5.1499999999999997E-2</v>
      </c>
    </row>
    <row r="847" spans="1:7" x14ac:dyDescent="0.2">
      <c r="A847" s="17">
        <v>42240</v>
      </c>
      <c r="B847" s="16">
        <v>7557.45</v>
      </c>
      <c r="C847" s="16">
        <v>7751.47</v>
      </c>
      <c r="D847" s="16">
        <v>7780.74</v>
      </c>
      <c r="E847" s="16">
        <v>7430.1</v>
      </c>
      <c r="F847" s="14" t="s">
        <v>7778</v>
      </c>
      <c r="G847" s="15">
        <v>-2.35E-2</v>
      </c>
    </row>
    <row r="848" spans="1:7" x14ac:dyDescent="0.2">
      <c r="A848" s="17">
        <v>42237</v>
      </c>
      <c r="B848" s="16">
        <v>7967.47</v>
      </c>
      <c r="C848" s="16">
        <v>8053.07</v>
      </c>
      <c r="D848" s="16">
        <v>8135.02</v>
      </c>
      <c r="E848" s="16">
        <v>7967.47</v>
      </c>
      <c r="F848" s="14" t="s">
        <v>7779</v>
      </c>
      <c r="G848" s="15">
        <v>-2.5399999999999999E-2</v>
      </c>
    </row>
    <row r="849" spans="1:7" x14ac:dyDescent="0.2">
      <c r="A849" s="17">
        <v>42236</v>
      </c>
      <c r="B849" s="16">
        <v>8158.85</v>
      </c>
      <c r="C849" s="16">
        <v>8330.43</v>
      </c>
      <c r="D849" s="16">
        <v>8337.2000000000007</v>
      </c>
      <c r="E849" s="16">
        <v>8147.26</v>
      </c>
      <c r="F849" s="14" t="s">
        <v>7780</v>
      </c>
      <c r="G849" s="15">
        <v>-1.8599999999999998E-2</v>
      </c>
    </row>
    <row r="850" spans="1:7" x14ac:dyDescent="0.2">
      <c r="A850" s="17">
        <v>42235</v>
      </c>
      <c r="B850" s="16">
        <v>8371.75</v>
      </c>
      <c r="C850" s="16">
        <v>8491.81</v>
      </c>
      <c r="D850" s="16">
        <v>8500.9500000000007</v>
      </c>
      <c r="E850" s="16">
        <v>8366.43</v>
      </c>
      <c r="F850" s="14" t="s">
        <v>7539</v>
      </c>
      <c r="G850" s="15">
        <v>5.0000000000000001E-4</v>
      </c>
    </row>
    <row r="851" spans="1:7" x14ac:dyDescent="0.2">
      <c r="A851" s="17">
        <v>42234</v>
      </c>
      <c r="B851" s="16">
        <v>8530.42</v>
      </c>
      <c r="C851" s="16">
        <v>8511.35</v>
      </c>
      <c r="D851" s="16">
        <v>8544.57</v>
      </c>
      <c r="E851" s="16">
        <v>8488.98</v>
      </c>
      <c r="F851" s="14" t="s">
        <v>7781</v>
      </c>
      <c r="G851" s="15">
        <v>2.9999999999999997E-4</v>
      </c>
    </row>
    <row r="852" spans="1:7" x14ac:dyDescent="0.2">
      <c r="A852" s="17">
        <v>42233</v>
      </c>
      <c r="B852" s="16">
        <v>8525.92</v>
      </c>
      <c r="C852" s="16">
        <v>8553.23</v>
      </c>
      <c r="D852" s="16">
        <v>8583.02</v>
      </c>
      <c r="E852" s="16">
        <v>8456.9699999999993</v>
      </c>
      <c r="F852" s="14" t="s">
        <v>7782</v>
      </c>
      <c r="G852" s="15">
        <v>-5.9999999999999995E-4</v>
      </c>
    </row>
    <row r="853" spans="1:7" x14ac:dyDescent="0.2">
      <c r="A853" s="17">
        <v>42230</v>
      </c>
      <c r="B853" s="16">
        <v>8523.2900000000009</v>
      </c>
      <c r="C853" s="16">
        <v>8527.64</v>
      </c>
      <c r="D853" s="16">
        <v>8571.2099999999991</v>
      </c>
      <c r="E853" s="16">
        <v>8510.11</v>
      </c>
      <c r="F853" s="14" t="s">
        <v>7630</v>
      </c>
      <c r="G853" s="15">
        <v>1.78E-2</v>
      </c>
    </row>
    <row r="854" spans="1:7" x14ac:dyDescent="0.2">
      <c r="A854" s="17">
        <v>42229</v>
      </c>
      <c r="B854" s="16">
        <v>8528.07</v>
      </c>
      <c r="C854" s="16">
        <v>8484.24</v>
      </c>
      <c r="D854" s="16">
        <v>8561.34</v>
      </c>
      <c r="E854" s="16">
        <v>8477.64</v>
      </c>
      <c r="F854" s="14" t="s">
        <v>7208</v>
      </c>
      <c r="G854" s="15">
        <v>-2.52E-2</v>
      </c>
    </row>
    <row r="855" spans="1:7" x14ac:dyDescent="0.2">
      <c r="A855" s="17">
        <v>42228</v>
      </c>
      <c r="B855" s="16">
        <v>8378.75</v>
      </c>
      <c r="C855" s="16">
        <v>8519.25</v>
      </c>
      <c r="D855" s="16">
        <v>8519.25</v>
      </c>
      <c r="E855" s="16">
        <v>8357.5</v>
      </c>
      <c r="F855" s="14" t="s">
        <v>3031</v>
      </c>
      <c r="G855" s="15">
        <v>-1.4200000000000001E-2</v>
      </c>
    </row>
    <row r="856" spans="1:7" x14ac:dyDescent="0.2">
      <c r="A856" s="17">
        <v>42227</v>
      </c>
      <c r="B856" s="16">
        <v>8595.0499999999993</v>
      </c>
      <c r="C856" s="16">
        <v>8711</v>
      </c>
      <c r="D856" s="16">
        <v>8718.85</v>
      </c>
      <c r="E856" s="16">
        <v>8568.76</v>
      </c>
      <c r="F856" s="14" t="s">
        <v>7514</v>
      </c>
      <c r="G856" s="15">
        <v>7.3000000000000001E-3</v>
      </c>
    </row>
    <row r="857" spans="1:7" x14ac:dyDescent="0.2">
      <c r="A857" s="17">
        <v>42226</v>
      </c>
      <c r="B857" s="16">
        <v>8719.27</v>
      </c>
      <c r="C857" s="16">
        <v>8692.39</v>
      </c>
      <c r="D857" s="16">
        <v>8719.27</v>
      </c>
      <c r="E857" s="16">
        <v>8637.34</v>
      </c>
      <c r="F857" s="14" t="s">
        <v>7783</v>
      </c>
      <c r="G857" s="15">
        <v>-8.8999999999999999E-3</v>
      </c>
    </row>
    <row r="858" spans="1:7" x14ac:dyDescent="0.2">
      <c r="A858" s="17">
        <v>42223</v>
      </c>
      <c r="B858" s="16">
        <v>8656.0400000000009</v>
      </c>
      <c r="C858" s="16">
        <v>8724.34</v>
      </c>
      <c r="D858" s="16">
        <v>8724.34</v>
      </c>
      <c r="E858" s="16">
        <v>8656.0400000000009</v>
      </c>
      <c r="F858" s="14" t="s">
        <v>7784</v>
      </c>
      <c r="G858" s="15">
        <v>2.0000000000000001E-4</v>
      </c>
    </row>
    <row r="859" spans="1:7" x14ac:dyDescent="0.2">
      <c r="A859" s="17">
        <v>42222</v>
      </c>
      <c r="B859" s="16">
        <v>8733.49</v>
      </c>
      <c r="C859" s="16">
        <v>8733.5300000000007</v>
      </c>
      <c r="D859" s="16">
        <v>8770.61</v>
      </c>
      <c r="E859" s="16">
        <v>8727.2999999999993</v>
      </c>
      <c r="F859" s="14" t="s">
        <v>7785</v>
      </c>
      <c r="G859" s="15">
        <v>2.3999999999999998E-3</v>
      </c>
    </row>
    <row r="860" spans="1:7" x14ac:dyDescent="0.2">
      <c r="A860" s="17">
        <v>42221</v>
      </c>
      <c r="B860" s="16">
        <v>8731.9</v>
      </c>
      <c r="C860" s="16">
        <v>8721.61</v>
      </c>
      <c r="D860" s="16">
        <v>8749.41</v>
      </c>
      <c r="E860" s="16">
        <v>8708.0499999999993</v>
      </c>
      <c r="F860" s="14" t="s">
        <v>7786</v>
      </c>
      <c r="G860" s="15">
        <v>2.7000000000000001E-3</v>
      </c>
    </row>
    <row r="861" spans="1:7" x14ac:dyDescent="0.2">
      <c r="A861" s="17">
        <v>42220</v>
      </c>
      <c r="B861" s="16">
        <v>8711.42</v>
      </c>
      <c r="C861" s="16">
        <v>8676.5300000000007</v>
      </c>
      <c r="D861" s="16">
        <v>8724</v>
      </c>
      <c r="E861" s="16">
        <v>8659.8799999999992</v>
      </c>
      <c r="F861" s="14" t="s">
        <v>7787</v>
      </c>
      <c r="G861" s="15">
        <v>4.3E-3</v>
      </c>
    </row>
    <row r="862" spans="1:7" x14ac:dyDescent="0.2">
      <c r="A862" s="17">
        <v>42219</v>
      </c>
      <c r="B862" s="16">
        <v>8688.34</v>
      </c>
      <c r="C862" s="16">
        <v>8643.99</v>
      </c>
      <c r="D862" s="16">
        <v>8692</v>
      </c>
      <c r="E862" s="16">
        <v>8630.2800000000007</v>
      </c>
      <c r="F862" s="14" t="s">
        <v>7788</v>
      </c>
      <c r="G862" s="15">
        <v>2E-3</v>
      </c>
    </row>
    <row r="863" spans="1:7" x14ac:dyDescent="0.2">
      <c r="A863" s="17">
        <v>42216</v>
      </c>
      <c r="B863" s="16">
        <v>8651.0300000000007</v>
      </c>
      <c r="C863" s="16">
        <v>8660.41</v>
      </c>
      <c r="D863" s="16">
        <v>8660.41</v>
      </c>
      <c r="E863" s="16">
        <v>8582.73</v>
      </c>
      <c r="F863" s="14" t="s">
        <v>7789</v>
      </c>
      <c r="G863" s="15">
        <v>1.35E-2</v>
      </c>
    </row>
    <row r="864" spans="1:7" x14ac:dyDescent="0.2">
      <c r="A864" s="17">
        <v>42215</v>
      </c>
      <c r="B864" s="16">
        <v>8634.06</v>
      </c>
      <c r="C864" s="16">
        <v>8649.61</v>
      </c>
      <c r="D864" s="16">
        <v>8676.16</v>
      </c>
      <c r="E864" s="16">
        <v>8579.58</v>
      </c>
      <c r="F864" s="14" t="s">
        <v>7790</v>
      </c>
      <c r="G864" s="15">
        <v>6.1000000000000004E-3</v>
      </c>
    </row>
    <row r="865" spans="1:7" x14ac:dyDescent="0.2">
      <c r="A865" s="17">
        <v>42214</v>
      </c>
      <c r="B865" s="16">
        <v>8519.4500000000007</v>
      </c>
      <c r="C865" s="16">
        <v>8505.57</v>
      </c>
      <c r="D865" s="16">
        <v>8529.18</v>
      </c>
      <c r="E865" s="16">
        <v>8439.7999999999993</v>
      </c>
      <c r="F865" s="14" t="s">
        <v>7791</v>
      </c>
      <c r="G865" s="15">
        <v>6.7000000000000002E-3</v>
      </c>
    </row>
    <row r="866" spans="1:7" x14ac:dyDescent="0.2">
      <c r="A866" s="17">
        <v>42213</v>
      </c>
      <c r="B866" s="16">
        <v>8467.86</v>
      </c>
      <c r="C866" s="16">
        <v>8462.1200000000008</v>
      </c>
      <c r="D866" s="16">
        <v>8486.36</v>
      </c>
      <c r="E866" s="16">
        <v>8414.48</v>
      </c>
      <c r="F866" s="14" t="s">
        <v>7792</v>
      </c>
      <c r="G866" s="15">
        <v>-1.5299999999999999E-2</v>
      </c>
    </row>
    <row r="867" spans="1:7" x14ac:dyDescent="0.2">
      <c r="A867" s="17">
        <v>42212</v>
      </c>
      <c r="B867" s="16">
        <v>8411.4599999999991</v>
      </c>
      <c r="C867" s="16">
        <v>8525.49</v>
      </c>
      <c r="D867" s="16">
        <v>8526.18</v>
      </c>
      <c r="E867" s="16">
        <v>8406.91</v>
      </c>
      <c r="F867" s="14" t="s">
        <v>7793</v>
      </c>
      <c r="G867" s="15">
        <v>-2.7000000000000001E-3</v>
      </c>
    </row>
    <row r="868" spans="1:7" x14ac:dyDescent="0.2">
      <c r="A868" s="17">
        <v>42209</v>
      </c>
      <c r="B868" s="16">
        <v>8541.7999999999993</v>
      </c>
      <c r="C868" s="16">
        <v>8577.39</v>
      </c>
      <c r="D868" s="16">
        <v>8625.41</v>
      </c>
      <c r="E868" s="16">
        <v>8536.9599999999991</v>
      </c>
      <c r="F868" s="14" t="s">
        <v>7794</v>
      </c>
      <c r="G868" s="15">
        <v>1E-4</v>
      </c>
    </row>
    <row r="869" spans="1:7" x14ac:dyDescent="0.2">
      <c r="A869" s="17">
        <v>42208</v>
      </c>
      <c r="B869" s="16">
        <v>8564.59</v>
      </c>
      <c r="C869" s="16">
        <v>8623.9500000000007</v>
      </c>
      <c r="D869" s="16">
        <v>8623.9500000000007</v>
      </c>
      <c r="E869" s="16">
        <v>8560.15</v>
      </c>
      <c r="F869" s="14" t="s">
        <v>7310</v>
      </c>
      <c r="G869" s="15">
        <v>-9.4999999999999998E-3</v>
      </c>
    </row>
    <row r="870" spans="1:7" x14ac:dyDescent="0.2">
      <c r="A870" s="17">
        <v>42207</v>
      </c>
      <c r="B870" s="16">
        <v>8563.33</v>
      </c>
      <c r="C870" s="16">
        <v>8582.83</v>
      </c>
      <c r="D870" s="16">
        <v>8605.4599999999991</v>
      </c>
      <c r="E870" s="16">
        <v>8560.93</v>
      </c>
      <c r="F870" s="14" t="s">
        <v>7795</v>
      </c>
      <c r="G870" s="15">
        <v>-2.18E-2</v>
      </c>
    </row>
    <row r="871" spans="1:7" x14ac:dyDescent="0.2">
      <c r="A871" s="17">
        <v>42206</v>
      </c>
      <c r="B871" s="16">
        <v>8645.61</v>
      </c>
      <c r="C871" s="16">
        <v>8827.3700000000008</v>
      </c>
      <c r="D871" s="16">
        <v>8834.07</v>
      </c>
      <c r="E871" s="16">
        <v>8632.2000000000007</v>
      </c>
      <c r="F871" s="14" t="s">
        <v>7796</v>
      </c>
      <c r="G871" s="15">
        <v>1.18E-2</v>
      </c>
    </row>
    <row r="872" spans="1:7" x14ac:dyDescent="0.2">
      <c r="A872" s="17">
        <v>42205</v>
      </c>
      <c r="B872" s="16">
        <v>8838.0400000000009</v>
      </c>
      <c r="C872" s="16">
        <v>8761.2800000000007</v>
      </c>
      <c r="D872" s="16">
        <v>8863.92</v>
      </c>
      <c r="E872" s="16">
        <v>8759.4500000000007</v>
      </c>
      <c r="F872" s="14" t="s">
        <v>7797</v>
      </c>
      <c r="G872" s="15">
        <v>3.5999999999999999E-3</v>
      </c>
    </row>
    <row r="873" spans="1:7" x14ac:dyDescent="0.2">
      <c r="A873" s="17">
        <v>42202</v>
      </c>
      <c r="B873" s="16">
        <v>8735.24</v>
      </c>
      <c r="C873" s="16">
        <v>8686.85</v>
      </c>
      <c r="D873" s="16">
        <v>8789.56</v>
      </c>
      <c r="E873" s="16">
        <v>8668.7099999999991</v>
      </c>
      <c r="F873" s="14" t="s">
        <v>7798</v>
      </c>
      <c r="G873" s="15">
        <v>1.11E-2</v>
      </c>
    </row>
    <row r="874" spans="1:7" x14ac:dyDescent="0.2">
      <c r="A874" s="17">
        <v>42201</v>
      </c>
      <c r="B874" s="16">
        <v>8704.25</v>
      </c>
      <c r="C874" s="16">
        <v>8633.33</v>
      </c>
      <c r="D874" s="16">
        <v>8732.2900000000009</v>
      </c>
      <c r="E874" s="16">
        <v>8633.33</v>
      </c>
      <c r="F874" s="14" t="s">
        <v>7799</v>
      </c>
      <c r="G874" s="15">
        <v>-8.0000000000000004E-4</v>
      </c>
    </row>
    <row r="875" spans="1:7" x14ac:dyDescent="0.2">
      <c r="A875" s="17">
        <v>42200</v>
      </c>
      <c r="B875" s="16">
        <v>8608.41</v>
      </c>
      <c r="C875" s="16">
        <v>8623.08</v>
      </c>
      <c r="D875" s="16">
        <v>8625.44</v>
      </c>
      <c r="E875" s="16">
        <v>8588.89</v>
      </c>
      <c r="F875" s="14" t="s">
        <v>7800</v>
      </c>
      <c r="G875" s="15">
        <v>6.4000000000000003E-3</v>
      </c>
    </row>
    <row r="876" spans="1:7" x14ac:dyDescent="0.2">
      <c r="A876" s="17">
        <v>42199</v>
      </c>
      <c r="B876" s="16">
        <v>8615.09</v>
      </c>
      <c r="C876" s="16">
        <v>8572.23</v>
      </c>
      <c r="D876" s="16">
        <v>8617.4699999999993</v>
      </c>
      <c r="E876" s="16">
        <v>8515.75</v>
      </c>
      <c r="F876" s="14" t="s">
        <v>7801</v>
      </c>
      <c r="G876" s="15">
        <v>1.7500000000000002E-2</v>
      </c>
    </row>
    <row r="877" spans="1:7" x14ac:dyDescent="0.2">
      <c r="A877" s="17">
        <v>42198</v>
      </c>
      <c r="B877" s="16">
        <v>8560.1299999999992</v>
      </c>
      <c r="C877" s="16">
        <v>8484.82</v>
      </c>
      <c r="D877" s="16">
        <v>8560.1299999999992</v>
      </c>
      <c r="E877" s="16">
        <v>8468.07</v>
      </c>
      <c r="F877" s="14" t="s">
        <v>7802</v>
      </c>
      <c r="G877" s="15">
        <v>2.1399999999999999E-2</v>
      </c>
    </row>
    <row r="878" spans="1:7" x14ac:dyDescent="0.2">
      <c r="A878" s="17">
        <v>42195</v>
      </c>
      <c r="B878" s="16">
        <v>8412.51</v>
      </c>
      <c r="C878" s="16">
        <v>8364.9</v>
      </c>
      <c r="D878" s="16">
        <v>8412.51</v>
      </c>
      <c r="E878" s="16">
        <v>8351.85</v>
      </c>
      <c r="F878" s="14" t="s">
        <v>7803</v>
      </c>
      <c r="G878" s="15">
        <v>2.5600000000000001E-2</v>
      </c>
    </row>
    <row r="879" spans="1:7" x14ac:dyDescent="0.2">
      <c r="A879" s="17">
        <v>42194</v>
      </c>
      <c r="B879" s="16">
        <v>8236.27</v>
      </c>
      <c r="C879" s="16">
        <v>8072.29</v>
      </c>
      <c r="D879" s="16">
        <v>8237.4599999999991</v>
      </c>
      <c r="E879" s="16">
        <v>8061.98</v>
      </c>
      <c r="F879" s="14" t="s">
        <v>7804</v>
      </c>
      <c r="G879" s="15">
        <v>6.4999999999999997E-3</v>
      </c>
    </row>
    <row r="880" spans="1:7" x14ac:dyDescent="0.2">
      <c r="A880" s="17">
        <v>42193</v>
      </c>
      <c r="B880" s="16">
        <v>8030.74</v>
      </c>
      <c r="C880" s="16">
        <v>7981.11</v>
      </c>
      <c r="D880" s="16">
        <v>8082.28</v>
      </c>
      <c r="E880" s="16">
        <v>7941.09</v>
      </c>
      <c r="F880" s="14" t="s">
        <v>3610</v>
      </c>
      <c r="G880" s="15">
        <v>-1.9699999999999999E-2</v>
      </c>
    </row>
    <row r="881" spans="1:7" x14ac:dyDescent="0.2">
      <c r="A881" s="17">
        <v>42192</v>
      </c>
      <c r="B881" s="16">
        <v>7978.87</v>
      </c>
      <c r="C881" s="16">
        <v>8149.98</v>
      </c>
      <c r="D881" s="16">
        <v>8152.82</v>
      </c>
      <c r="E881" s="16">
        <v>7978.87</v>
      </c>
      <c r="F881" s="14" t="s">
        <v>7805</v>
      </c>
      <c r="G881" s="15">
        <v>-1.54E-2</v>
      </c>
    </row>
    <row r="882" spans="1:7" x14ac:dyDescent="0.2">
      <c r="A882" s="17">
        <v>42191</v>
      </c>
      <c r="B882" s="16">
        <v>8138.94</v>
      </c>
      <c r="C882" s="16">
        <v>8147.15</v>
      </c>
      <c r="D882" s="16">
        <v>8203.25</v>
      </c>
      <c r="E882" s="16">
        <v>8132.79</v>
      </c>
      <c r="F882" s="14" t="s">
        <v>7806</v>
      </c>
      <c r="G882" s="15">
        <v>-4.5999999999999999E-3</v>
      </c>
    </row>
    <row r="883" spans="1:7" x14ac:dyDescent="0.2">
      <c r="A883" s="17">
        <v>42188</v>
      </c>
      <c r="B883" s="16">
        <v>8266.1299999999992</v>
      </c>
      <c r="C883" s="16">
        <v>8303.2999999999993</v>
      </c>
      <c r="D883" s="16">
        <v>8311.5499999999993</v>
      </c>
      <c r="E883" s="16">
        <v>8233.44</v>
      </c>
      <c r="F883" s="14" t="s">
        <v>7807</v>
      </c>
      <c r="G883" s="15">
        <v>-8.3999999999999995E-3</v>
      </c>
    </row>
    <row r="884" spans="1:7" x14ac:dyDescent="0.2">
      <c r="A884" s="17">
        <v>42187</v>
      </c>
      <c r="B884" s="16">
        <v>8304.32</v>
      </c>
      <c r="C884" s="16">
        <v>8373.1299999999992</v>
      </c>
      <c r="D884" s="16">
        <v>8377.6200000000008</v>
      </c>
      <c r="E884" s="16">
        <v>8300.91</v>
      </c>
      <c r="F884" s="14" t="s">
        <v>7808</v>
      </c>
      <c r="G884" s="15">
        <v>1.09E-2</v>
      </c>
    </row>
    <row r="885" spans="1:7" x14ac:dyDescent="0.2">
      <c r="A885" s="17">
        <v>42186</v>
      </c>
      <c r="B885" s="16">
        <v>8374.43</v>
      </c>
      <c r="C885" s="16">
        <v>8328.3799999999992</v>
      </c>
      <c r="D885" s="16">
        <v>8424.18</v>
      </c>
      <c r="E885" s="16">
        <v>8290.3799999999992</v>
      </c>
      <c r="F885" s="14" t="s">
        <v>7809</v>
      </c>
      <c r="G885" s="15">
        <v>-1.34E-2</v>
      </c>
    </row>
    <row r="886" spans="1:7" x14ac:dyDescent="0.2">
      <c r="A886" s="17">
        <v>42185</v>
      </c>
      <c r="B886" s="16">
        <v>8283.77</v>
      </c>
      <c r="C886" s="16">
        <v>8380.33</v>
      </c>
      <c r="D886" s="16">
        <v>8386.3799999999992</v>
      </c>
      <c r="E886" s="16">
        <v>8272.02</v>
      </c>
      <c r="F886" s="14" t="s">
        <v>7810</v>
      </c>
      <c r="G886" s="15">
        <v>-2.5499999999999998E-2</v>
      </c>
    </row>
    <row r="887" spans="1:7" x14ac:dyDescent="0.2">
      <c r="A887" s="17">
        <v>42184</v>
      </c>
      <c r="B887" s="16">
        <v>8396.2099999999991</v>
      </c>
      <c r="C887" s="16">
        <v>8300.91</v>
      </c>
      <c r="D887" s="16">
        <v>8478.02</v>
      </c>
      <c r="E887" s="16">
        <v>8296.34</v>
      </c>
      <c r="F887" s="14" t="s">
        <v>7811</v>
      </c>
      <c r="G887" s="15">
        <v>5.0000000000000001E-3</v>
      </c>
    </row>
    <row r="888" spans="1:7" x14ac:dyDescent="0.2">
      <c r="A888" s="17">
        <v>42181</v>
      </c>
      <c r="B888" s="16">
        <v>8616.01</v>
      </c>
      <c r="C888" s="16">
        <v>8543.48</v>
      </c>
      <c r="D888" s="16">
        <v>8629.02</v>
      </c>
      <c r="E888" s="16">
        <v>8521.5499999999993</v>
      </c>
      <c r="F888" s="14" t="s">
        <v>7812</v>
      </c>
      <c r="G888" s="15">
        <v>-1.6000000000000001E-3</v>
      </c>
    </row>
    <row r="889" spans="1:7" x14ac:dyDescent="0.2">
      <c r="A889" s="17">
        <v>42180</v>
      </c>
      <c r="B889" s="16">
        <v>8573.2099999999991</v>
      </c>
      <c r="C889" s="16">
        <v>8556.64</v>
      </c>
      <c r="D889" s="16">
        <v>8641.64</v>
      </c>
      <c r="E889" s="16">
        <v>8546.7900000000009</v>
      </c>
      <c r="F889" s="14" t="s">
        <v>7813</v>
      </c>
      <c r="G889" s="15">
        <v>-2.5999999999999999E-3</v>
      </c>
    </row>
    <row r="890" spans="1:7" x14ac:dyDescent="0.2">
      <c r="A890" s="17">
        <v>42179</v>
      </c>
      <c r="B890" s="16">
        <v>8586.58</v>
      </c>
      <c r="C890" s="16">
        <v>8611.98</v>
      </c>
      <c r="D890" s="16">
        <v>8634.9500000000007</v>
      </c>
      <c r="E890" s="16">
        <v>8560.89</v>
      </c>
      <c r="F890" s="14" t="s">
        <v>7814</v>
      </c>
      <c r="G890" s="15">
        <v>8.3000000000000001E-3</v>
      </c>
    </row>
    <row r="891" spans="1:7" x14ac:dyDescent="0.2">
      <c r="A891" s="17">
        <v>42178</v>
      </c>
      <c r="B891" s="16">
        <v>8608.59</v>
      </c>
      <c r="C891" s="16">
        <v>8583.31</v>
      </c>
      <c r="D891" s="16">
        <v>8624.5400000000009</v>
      </c>
      <c r="E891" s="16">
        <v>8571.7999999999993</v>
      </c>
      <c r="F891" s="14" t="s">
        <v>7815</v>
      </c>
      <c r="G891" s="15">
        <v>2.5399999999999999E-2</v>
      </c>
    </row>
    <row r="892" spans="1:7" x14ac:dyDescent="0.2">
      <c r="A892" s="17">
        <v>42177</v>
      </c>
      <c r="B892" s="16">
        <v>8537.43</v>
      </c>
      <c r="C892" s="16">
        <v>8487.32</v>
      </c>
      <c r="D892" s="16">
        <v>8537.43</v>
      </c>
      <c r="E892" s="16">
        <v>8434.44</v>
      </c>
      <c r="F892" s="14" t="s">
        <v>3020</v>
      </c>
      <c r="G892" s="15">
        <v>6.1999999999999998E-3</v>
      </c>
    </row>
    <row r="893" spans="1:7" x14ac:dyDescent="0.2">
      <c r="A893" s="17">
        <v>42173</v>
      </c>
      <c r="B893" s="16">
        <v>8326.09</v>
      </c>
      <c r="C893" s="16">
        <v>8261.6299999999992</v>
      </c>
      <c r="D893" s="16">
        <v>8326.59</v>
      </c>
      <c r="E893" s="16">
        <v>8161.3</v>
      </c>
      <c r="F893" s="14" t="s">
        <v>7816</v>
      </c>
      <c r="G893" s="15">
        <v>-9.1000000000000004E-3</v>
      </c>
    </row>
    <row r="894" spans="1:7" x14ac:dyDescent="0.2">
      <c r="A894" s="17">
        <v>42172</v>
      </c>
      <c r="B894" s="16">
        <v>8275.1200000000008</v>
      </c>
      <c r="C894" s="16">
        <v>8353.2099999999991</v>
      </c>
      <c r="D894" s="16">
        <v>8379.2800000000007</v>
      </c>
      <c r="E894" s="16">
        <v>8244.49</v>
      </c>
      <c r="F894" s="14" t="s">
        <v>7427</v>
      </c>
      <c r="G894" s="15">
        <v>1.0200000000000001E-2</v>
      </c>
    </row>
    <row r="895" spans="1:7" x14ac:dyDescent="0.2">
      <c r="A895" s="17">
        <v>42171</v>
      </c>
      <c r="B895" s="16">
        <v>8351.24</v>
      </c>
      <c r="C895" s="16">
        <v>8221.4599999999991</v>
      </c>
      <c r="D895" s="16">
        <v>8357.34</v>
      </c>
      <c r="E895" s="16">
        <v>8154.55</v>
      </c>
      <c r="F895" s="14" t="s">
        <v>7817</v>
      </c>
      <c r="G895" s="15">
        <v>-1.4E-2</v>
      </c>
    </row>
    <row r="896" spans="1:7" x14ac:dyDescent="0.2">
      <c r="A896" s="17">
        <v>42170</v>
      </c>
      <c r="B896" s="16">
        <v>8267.32</v>
      </c>
      <c r="C896" s="16">
        <v>8317.7800000000007</v>
      </c>
      <c r="D896" s="16">
        <v>8322.98</v>
      </c>
      <c r="E896" s="16">
        <v>8253.26</v>
      </c>
      <c r="F896" s="14" t="s">
        <v>7818</v>
      </c>
      <c r="G896" s="15">
        <v>-1.26E-2</v>
      </c>
    </row>
    <row r="897" spans="1:7" x14ac:dyDescent="0.2">
      <c r="A897" s="17">
        <v>42167</v>
      </c>
      <c r="B897" s="16">
        <v>8384.44</v>
      </c>
      <c r="C897" s="16">
        <v>8473.41</v>
      </c>
      <c r="D897" s="16">
        <v>8476.83</v>
      </c>
      <c r="E897" s="16">
        <v>8343.44</v>
      </c>
      <c r="F897" s="14" t="s">
        <v>7819</v>
      </c>
      <c r="G897" s="15">
        <v>4.7999999999999996E-3</v>
      </c>
    </row>
    <row r="898" spans="1:7" x14ac:dyDescent="0.2">
      <c r="A898" s="17">
        <v>42166</v>
      </c>
      <c r="B898" s="16">
        <v>8491.27</v>
      </c>
      <c r="C898" s="16">
        <v>8441.5</v>
      </c>
      <c r="D898" s="16">
        <v>8536.91</v>
      </c>
      <c r="E898" s="16">
        <v>8441.5</v>
      </c>
      <c r="F898" s="14" t="s">
        <v>7820</v>
      </c>
      <c r="G898" s="15">
        <v>1.21E-2</v>
      </c>
    </row>
    <row r="899" spans="1:7" x14ac:dyDescent="0.2">
      <c r="A899" s="17">
        <v>42165</v>
      </c>
      <c r="B899" s="16">
        <v>8451.07</v>
      </c>
      <c r="C899" s="16">
        <v>8346.9599999999991</v>
      </c>
      <c r="D899" s="16">
        <v>8453.15</v>
      </c>
      <c r="E899" s="16">
        <v>8318.35</v>
      </c>
      <c r="F899" s="14" t="s">
        <v>7821</v>
      </c>
      <c r="G899" s="15">
        <v>-3.3999999999999998E-3</v>
      </c>
    </row>
    <row r="900" spans="1:7" x14ac:dyDescent="0.2">
      <c r="A900" s="17">
        <v>42164</v>
      </c>
      <c r="B900" s="16">
        <v>8350.1</v>
      </c>
      <c r="C900" s="16">
        <v>8358.23</v>
      </c>
      <c r="D900" s="16">
        <v>8358.81</v>
      </c>
      <c r="E900" s="16">
        <v>8237.14</v>
      </c>
      <c r="F900" s="14" t="s">
        <v>7822</v>
      </c>
      <c r="G900" s="15">
        <v>-1.1900000000000001E-2</v>
      </c>
    </row>
    <row r="901" spans="1:7" x14ac:dyDescent="0.2">
      <c r="A901" s="17">
        <v>42163</v>
      </c>
      <c r="B901" s="16">
        <v>8378.3700000000008</v>
      </c>
      <c r="C901" s="16">
        <v>8458.6200000000008</v>
      </c>
      <c r="D901" s="16">
        <v>8491.2199999999993</v>
      </c>
      <c r="E901" s="16">
        <v>8374.19</v>
      </c>
      <c r="F901" s="14" t="s">
        <v>7823</v>
      </c>
      <c r="G901" s="15">
        <v>-1.3100000000000001E-2</v>
      </c>
    </row>
    <row r="902" spans="1:7" x14ac:dyDescent="0.2">
      <c r="A902" s="17">
        <v>42160</v>
      </c>
      <c r="B902" s="16">
        <v>8479.16</v>
      </c>
      <c r="C902" s="16">
        <v>8550.7000000000007</v>
      </c>
      <c r="D902" s="16">
        <v>8550.7000000000007</v>
      </c>
      <c r="E902" s="16">
        <v>8471.1299999999992</v>
      </c>
      <c r="F902" s="14" t="s">
        <v>7824</v>
      </c>
      <c r="G902" s="15">
        <v>-8.5000000000000006E-3</v>
      </c>
    </row>
    <row r="903" spans="1:7" x14ac:dyDescent="0.2">
      <c r="A903" s="17">
        <v>42159</v>
      </c>
      <c r="B903" s="16">
        <v>8591.91</v>
      </c>
      <c r="C903" s="16">
        <v>8643.02</v>
      </c>
      <c r="D903" s="16">
        <v>8643.02</v>
      </c>
      <c r="E903" s="16">
        <v>8535.08</v>
      </c>
      <c r="F903" s="14" t="s">
        <v>7825</v>
      </c>
      <c r="G903" s="15">
        <v>8.0000000000000004E-4</v>
      </c>
    </row>
    <row r="904" spans="1:7" x14ac:dyDescent="0.2">
      <c r="A904" s="17">
        <v>42158</v>
      </c>
      <c r="B904" s="16">
        <v>8665.33</v>
      </c>
      <c r="C904" s="16">
        <v>8660.42</v>
      </c>
      <c r="D904" s="16">
        <v>8714.43</v>
      </c>
      <c r="E904" s="16">
        <v>8650.69</v>
      </c>
      <c r="F904" s="14" t="s">
        <v>7295</v>
      </c>
      <c r="G904" s="15">
        <v>1.9E-3</v>
      </c>
    </row>
    <row r="905" spans="1:7" x14ac:dyDescent="0.2">
      <c r="A905" s="17">
        <v>42157</v>
      </c>
      <c r="B905" s="16">
        <v>8658.5400000000009</v>
      </c>
      <c r="C905" s="16">
        <v>8671.1299999999992</v>
      </c>
      <c r="D905" s="16">
        <v>8703.2099999999991</v>
      </c>
      <c r="E905" s="16">
        <v>8620.0300000000007</v>
      </c>
      <c r="F905" s="14" t="s">
        <v>7826</v>
      </c>
      <c r="G905" s="15">
        <v>3.7000000000000002E-3</v>
      </c>
    </row>
    <row r="906" spans="1:7" x14ac:dyDescent="0.2">
      <c r="A906" s="17">
        <v>42156</v>
      </c>
      <c r="B906" s="16">
        <v>8642.5499999999993</v>
      </c>
      <c r="C906" s="16">
        <v>8645.0499999999993</v>
      </c>
      <c r="D906" s="16">
        <v>8705.14</v>
      </c>
      <c r="E906" s="16">
        <v>8618.6</v>
      </c>
      <c r="F906" s="14" t="s">
        <v>2418</v>
      </c>
      <c r="G906" s="15">
        <v>-1.2800000000000001E-2</v>
      </c>
    </row>
    <row r="907" spans="1:7" x14ac:dyDescent="0.2">
      <c r="A907" s="17">
        <v>42153</v>
      </c>
      <c r="B907" s="16">
        <v>8610.91</v>
      </c>
      <c r="C907" s="16">
        <v>8726.2999999999993</v>
      </c>
      <c r="D907" s="16">
        <v>8735.2900000000009</v>
      </c>
      <c r="E907" s="16">
        <v>8610.91</v>
      </c>
      <c r="F907" s="14" t="s">
        <v>2626</v>
      </c>
      <c r="G907" s="15">
        <v>-6.1999999999999998E-3</v>
      </c>
    </row>
    <row r="908" spans="1:7" x14ac:dyDescent="0.2">
      <c r="A908" s="17">
        <v>42152</v>
      </c>
      <c r="B908" s="16">
        <v>8722.64</v>
      </c>
      <c r="C908" s="16">
        <v>8763.14</v>
      </c>
      <c r="D908" s="16">
        <v>8767.14</v>
      </c>
      <c r="E908" s="16">
        <v>8686.23</v>
      </c>
      <c r="F908" s="14" t="s">
        <v>7827</v>
      </c>
      <c r="G908" s="15">
        <v>9.1000000000000004E-3</v>
      </c>
    </row>
    <row r="909" spans="1:7" x14ac:dyDescent="0.2">
      <c r="A909" s="17">
        <v>42151</v>
      </c>
      <c r="B909" s="16">
        <v>8776.7999999999993</v>
      </c>
      <c r="C909" s="16">
        <v>8715.5300000000007</v>
      </c>
      <c r="D909" s="16">
        <v>8784.2800000000007</v>
      </c>
      <c r="E909" s="16">
        <v>8691.01</v>
      </c>
      <c r="F909" s="14" t="s">
        <v>7828</v>
      </c>
      <c r="G909" s="15">
        <v>-6.1000000000000004E-3</v>
      </c>
    </row>
    <row r="910" spans="1:7" x14ac:dyDescent="0.2">
      <c r="A910" s="17">
        <v>42150</v>
      </c>
      <c r="B910" s="16">
        <v>8697.4699999999993</v>
      </c>
      <c r="C910" s="16">
        <v>8753.68</v>
      </c>
      <c r="D910" s="16">
        <v>8777.34</v>
      </c>
      <c r="E910" s="16">
        <v>8689.5400000000009</v>
      </c>
      <c r="F910" s="14" t="s">
        <v>7829</v>
      </c>
      <c r="G910" s="15">
        <v>-8.8000000000000005E-3</v>
      </c>
    </row>
    <row r="911" spans="1:7" x14ac:dyDescent="0.2">
      <c r="A911" s="17">
        <v>42149</v>
      </c>
      <c r="B911" s="16">
        <v>8751.15</v>
      </c>
      <c r="C911" s="16">
        <v>8809.27</v>
      </c>
      <c r="D911" s="16">
        <v>8817.86</v>
      </c>
      <c r="E911" s="16">
        <v>8735.74</v>
      </c>
      <c r="F911" s="14" t="s">
        <v>7830</v>
      </c>
      <c r="G911" s="15">
        <v>-2.3999999999999998E-3</v>
      </c>
    </row>
    <row r="912" spans="1:7" x14ac:dyDescent="0.2">
      <c r="A912" s="17">
        <v>42146</v>
      </c>
      <c r="B912" s="16">
        <v>8828.5300000000007</v>
      </c>
      <c r="C912" s="16">
        <v>8845.68</v>
      </c>
      <c r="D912" s="16">
        <v>8872.84</v>
      </c>
      <c r="E912" s="16">
        <v>8825.89</v>
      </c>
      <c r="F912" s="14" t="s">
        <v>7831</v>
      </c>
      <c r="G912" s="15">
        <v>6.6E-3</v>
      </c>
    </row>
    <row r="913" spans="1:7" x14ac:dyDescent="0.2">
      <c r="A913" s="17">
        <v>42145</v>
      </c>
      <c r="B913" s="16">
        <v>8849.61</v>
      </c>
      <c r="C913" s="16">
        <v>8784.1200000000008</v>
      </c>
      <c r="D913" s="16">
        <v>8851.2999999999993</v>
      </c>
      <c r="E913" s="16">
        <v>8771.08</v>
      </c>
      <c r="F913" s="14" t="s">
        <v>3384</v>
      </c>
      <c r="G913" s="15">
        <v>8.8999999999999999E-3</v>
      </c>
    </row>
    <row r="914" spans="1:7" x14ac:dyDescent="0.2">
      <c r="A914" s="17">
        <v>42144</v>
      </c>
      <c r="B914" s="16">
        <v>8791.32</v>
      </c>
      <c r="C914" s="16">
        <v>8703.48</v>
      </c>
      <c r="D914" s="16">
        <v>8792.65</v>
      </c>
      <c r="E914" s="16">
        <v>8692.84</v>
      </c>
      <c r="F914" s="14" t="s">
        <v>3282</v>
      </c>
      <c r="G914" s="15">
        <v>1.78E-2</v>
      </c>
    </row>
    <row r="915" spans="1:7" x14ac:dyDescent="0.2">
      <c r="A915" s="17">
        <v>42143</v>
      </c>
      <c r="B915" s="16">
        <v>8714.0499999999993</v>
      </c>
      <c r="C915" s="16">
        <v>8612.92</v>
      </c>
      <c r="D915" s="16">
        <v>8714.25</v>
      </c>
      <c r="E915" s="16">
        <v>8612.92</v>
      </c>
      <c r="F915" s="14" t="s">
        <v>7832</v>
      </c>
      <c r="G915" s="15">
        <v>-1.8E-3</v>
      </c>
    </row>
    <row r="916" spans="1:7" x14ac:dyDescent="0.2">
      <c r="A916" s="17">
        <v>42142</v>
      </c>
      <c r="B916" s="16">
        <v>8561.86</v>
      </c>
      <c r="C916" s="16">
        <v>8597.4599999999991</v>
      </c>
      <c r="D916" s="16">
        <v>8614.18</v>
      </c>
      <c r="E916" s="16">
        <v>8511.9500000000007</v>
      </c>
      <c r="F916" s="14" t="s">
        <v>7833</v>
      </c>
      <c r="G916" s="15">
        <v>3.7000000000000002E-3</v>
      </c>
    </row>
    <row r="917" spans="1:7" x14ac:dyDescent="0.2">
      <c r="A917" s="17">
        <v>42139</v>
      </c>
      <c r="B917" s="16">
        <v>8577.66</v>
      </c>
      <c r="C917" s="16">
        <v>8611.73</v>
      </c>
      <c r="D917" s="16">
        <v>8639.14</v>
      </c>
      <c r="E917" s="16">
        <v>8565.01</v>
      </c>
      <c r="F917" s="14" t="s">
        <v>7834</v>
      </c>
      <c r="G917" s="15">
        <v>7.7999999999999996E-3</v>
      </c>
    </row>
    <row r="918" spans="1:7" x14ac:dyDescent="0.2">
      <c r="A918" s="17">
        <v>42137</v>
      </c>
      <c r="B918" s="16">
        <v>8546.36</v>
      </c>
      <c r="C918" s="16">
        <v>8511.1299999999992</v>
      </c>
      <c r="D918" s="16">
        <v>8598.86</v>
      </c>
      <c r="E918" s="16">
        <v>8497.6</v>
      </c>
      <c r="F918" s="14" t="s">
        <v>7353</v>
      </c>
      <c r="G918" s="15">
        <v>-1.5599999999999999E-2</v>
      </c>
    </row>
    <row r="919" spans="1:7" x14ac:dyDescent="0.2">
      <c r="A919" s="17">
        <v>42136</v>
      </c>
      <c r="B919" s="16">
        <v>8480.31</v>
      </c>
      <c r="C919" s="16">
        <v>8582.76</v>
      </c>
      <c r="D919" s="16">
        <v>8582.76</v>
      </c>
      <c r="E919" s="16">
        <v>8446.64</v>
      </c>
      <c r="F919" s="14" t="s">
        <v>7835</v>
      </c>
      <c r="G919" s="15">
        <v>-8.0000000000000004E-4</v>
      </c>
    </row>
    <row r="920" spans="1:7" x14ac:dyDescent="0.2">
      <c r="A920" s="17">
        <v>42135</v>
      </c>
      <c r="B920" s="16">
        <v>8614.39</v>
      </c>
      <c r="C920" s="16">
        <v>8659.35</v>
      </c>
      <c r="D920" s="16">
        <v>8679.85</v>
      </c>
      <c r="E920" s="16">
        <v>8610.4599999999991</v>
      </c>
      <c r="F920" s="14" t="s">
        <v>7836</v>
      </c>
      <c r="G920" s="15">
        <v>2.3099999999999999E-2</v>
      </c>
    </row>
    <row r="921" spans="1:7" x14ac:dyDescent="0.2">
      <c r="A921" s="17">
        <v>42132</v>
      </c>
      <c r="B921" s="16">
        <v>8621.24</v>
      </c>
      <c r="C921" s="16">
        <v>8551.7900000000009</v>
      </c>
      <c r="D921" s="16">
        <v>8630.02</v>
      </c>
      <c r="E921" s="16">
        <v>8495.25</v>
      </c>
      <c r="F921" s="14" t="s">
        <v>7837</v>
      </c>
      <c r="G921" s="15">
        <v>9.4000000000000004E-3</v>
      </c>
    </row>
    <row r="922" spans="1:7" x14ac:dyDescent="0.2">
      <c r="A922" s="17">
        <v>42131</v>
      </c>
      <c r="B922" s="16">
        <v>8426.7999999999993</v>
      </c>
      <c r="C922" s="16">
        <v>8364.9699999999993</v>
      </c>
      <c r="D922" s="16">
        <v>8443.89</v>
      </c>
      <c r="E922" s="16">
        <v>8227.2900000000009</v>
      </c>
      <c r="F922" s="14" t="s">
        <v>7838</v>
      </c>
      <c r="G922" s="15">
        <v>-3.8E-3</v>
      </c>
    </row>
    <row r="923" spans="1:7" x14ac:dyDescent="0.2">
      <c r="A923" s="17">
        <v>42130</v>
      </c>
      <c r="B923" s="16">
        <v>8347.9699999999993</v>
      </c>
      <c r="C923" s="16">
        <v>8363.4699999999993</v>
      </c>
      <c r="D923" s="16">
        <v>8463.84</v>
      </c>
      <c r="E923" s="16">
        <v>8330.02</v>
      </c>
      <c r="F923" s="14" t="s">
        <v>7839</v>
      </c>
      <c r="G923" s="15">
        <v>-2.1499999999999998E-2</v>
      </c>
    </row>
    <row r="924" spans="1:7" x14ac:dyDescent="0.2">
      <c r="A924" s="17">
        <v>42129</v>
      </c>
      <c r="B924" s="16">
        <v>8380.1200000000008</v>
      </c>
      <c r="C924" s="16">
        <v>8561.18</v>
      </c>
      <c r="D924" s="16">
        <v>8607.65</v>
      </c>
      <c r="E924" s="16">
        <v>8380.1200000000008</v>
      </c>
      <c r="F924" s="14" t="s">
        <v>7840</v>
      </c>
      <c r="G924" s="15">
        <v>5.4999999999999997E-3</v>
      </c>
    </row>
    <row r="925" spans="1:7" x14ac:dyDescent="0.2">
      <c r="A925" s="17">
        <v>42128</v>
      </c>
      <c r="B925" s="16">
        <v>8564.07</v>
      </c>
      <c r="C925" s="16">
        <v>8508.2099999999991</v>
      </c>
      <c r="D925" s="16">
        <v>8602.1299999999992</v>
      </c>
      <c r="E925" s="16">
        <v>8466.83</v>
      </c>
      <c r="F925" s="14" t="s">
        <v>7841</v>
      </c>
      <c r="G925" s="15">
        <v>-1.5299999999999999E-2</v>
      </c>
    </row>
    <row r="926" spans="1:7" x14ac:dyDescent="0.2">
      <c r="A926" s="17">
        <v>42124</v>
      </c>
      <c r="B926" s="16">
        <v>8517.59</v>
      </c>
      <c r="C926" s="16">
        <v>8545.59</v>
      </c>
      <c r="D926" s="16">
        <v>8559.75</v>
      </c>
      <c r="E926" s="16">
        <v>8426.7000000000007</v>
      </c>
      <c r="F926" s="14" t="s">
        <v>7842</v>
      </c>
      <c r="G926" s="15">
        <v>-2.5100000000000001E-2</v>
      </c>
    </row>
    <row r="927" spans="1:7" x14ac:dyDescent="0.2">
      <c r="A927" s="17">
        <v>42123</v>
      </c>
      <c r="B927" s="16">
        <v>8650.08</v>
      </c>
      <c r="C927" s="16">
        <v>8897.9</v>
      </c>
      <c r="D927" s="16">
        <v>8905.99</v>
      </c>
      <c r="E927" s="16">
        <v>8634.4</v>
      </c>
      <c r="F927" s="14" t="s">
        <v>7655</v>
      </c>
      <c r="G927" s="15">
        <v>-2.0799999999999999E-2</v>
      </c>
    </row>
    <row r="928" spans="1:7" x14ac:dyDescent="0.2">
      <c r="A928" s="17">
        <v>42122</v>
      </c>
      <c r="B928" s="16">
        <v>8872.4500000000007</v>
      </c>
      <c r="C928" s="16">
        <v>9039.51</v>
      </c>
      <c r="D928" s="16">
        <v>9047.6200000000008</v>
      </c>
      <c r="E928" s="16">
        <v>8869.84</v>
      </c>
      <c r="F928" s="14" t="s">
        <v>7843</v>
      </c>
      <c r="G928" s="15">
        <v>2.8E-3</v>
      </c>
    </row>
    <row r="929" spans="1:7" x14ac:dyDescent="0.2">
      <c r="A929" s="17">
        <v>42121</v>
      </c>
      <c r="B929" s="16">
        <v>9060.7999999999993</v>
      </c>
      <c r="C929" s="16">
        <v>9050.8799999999992</v>
      </c>
      <c r="D929" s="16">
        <v>9068.77</v>
      </c>
      <c r="E929" s="16">
        <v>8987.2999999999993</v>
      </c>
      <c r="F929" s="14" t="s">
        <v>7377</v>
      </c>
      <c r="G929" s="15">
        <v>5.1000000000000004E-3</v>
      </c>
    </row>
    <row r="930" spans="1:7" x14ac:dyDescent="0.2">
      <c r="A930" s="17">
        <v>42118</v>
      </c>
      <c r="B930" s="16">
        <v>9035.85</v>
      </c>
      <c r="C930" s="16">
        <v>9015.7999999999993</v>
      </c>
      <c r="D930" s="16">
        <v>9054.5400000000009</v>
      </c>
      <c r="E930" s="16">
        <v>9011.18</v>
      </c>
      <c r="F930" s="14" t="s">
        <v>3658</v>
      </c>
      <c r="G930" s="15">
        <v>-1.24E-2</v>
      </c>
    </row>
    <row r="931" spans="1:7" x14ac:dyDescent="0.2">
      <c r="A931" s="17">
        <v>42117</v>
      </c>
      <c r="B931" s="16">
        <v>8990.41</v>
      </c>
      <c r="C931" s="16">
        <v>9099.0499999999993</v>
      </c>
      <c r="D931" s="16">
        <v>9122.7900000000009</v>
      </c>
      <c r="E931" s="16">
        <v>8951.65</v>
      </c>
      <c r="F931" s="14" t="s">
        <v>7844</v>
      </c>
      <c r="G931" s="15">
        <v>-1.34E-2</v>
      </c>
    </row>
    <row r="932" spans="1:7" x14ac:dyDescent="0.2">
      <c r="A932" s="17">
        <v>42116</v>
      </c>
      <c r="B932" s="16">
        <v>9103.69</v>
      </c>
      <c r="C932" s="16">
        <v>9274.65</v>
      </c>
      <c r="D932" s="16">
        <v>9302.17</v>
      </c>
      <c r="E932" s="16">
        <v>9062.49</v>
      </c>
      <c r="F932" s="14" t="s">
        <v>7845</v>
      </c>
      <c r="G932" s="15">
        <v>1.3599999999999999E-2</v>
      </c>
    </row>
    <row r="933" spans="1:7" x14ac:dyDescent="0.2">
      <c r="A933" s="17">
        <v>42115</v>
      </c>
      <c r="B933" s="16">
        <v>9227.42</v>
      </c>
      <c r="C933" s="16">
        <v>9153.6</v>
      </c>
      <c r="D933" s="16">
        <v>9242.7199999999993</v>
      </c>
      <c r="E933" s="16">
        <v>9148.7099999999991</v>
      </c>
      <c r="F933" s="14" t="s">
        <v>3009</v>
      </c>
      <c r="G933" s="15">
        <v>2.3E-3</v>
      </c>
    </row>
    <row r="934" spans="1:7" x14ac:dyDescent="0.2">
      <c r="A934" s="17">
        <v>42114</v>
      </c>
      <c r="B934" s="16">
        <v>9103.74</v>
      </c>
      <c r="C934" s="16">
        <v>9080.48</v>
      </c>
      <c r="D934" s="16">
        <v>9143.82</v>
      </c>
      <c r="E934" s="16">
        <v>9076.8799999999992</v>
      </c>
      <c r="F934" s="14" t="s">
        <v>7383</v>
      </c>
      <c r="G934" s="15">
        <v>-2.1999999999999999E-2</v>
      </c>
    </row>
    <row r="935" spans="1:7" x14ac:dyDescent="0.2">
      <c r="A935" s="17">
        <v>42111</v>
      </c>
      <c r="B935" s="16">
        <v>9083.27</v>
      </c>
      <c r="C935" s="16">
        <v>9232.85</v>
      </c>
      <c r="D935" s="16">
        <v>9257.4699999999993</v>
      </c>
      <c r="E935" s="16">
        <v>9083.27</v>
      </c>
      <c r="F935" s="14" t="s">
        <v>7846</v>
      </c>
      <c r="G935" s="15">
        <v>-4.0000000000000001E-3</v>
      </c>
    </row>
    <row r="936" spans="1:7" x14ac:dyDescent="0.2">
      <c r="A936" s="17">
        <v>42110</v>
      </c>
      <c r="B936" s="16">
        <v>9287.73</v>
      </c>
      <c r="C936" s="16">
        <v>9321.85</v>
      </c>
      <c r="D936" s="16">
        <v>9350.2000000000007</v>
      </c>
      <c r="E936" s="16">
        <v>9275.4599999999991</v>
      </c>
      <c r="F936" s="14" t="s">
        <v>2514</v>
      </c>
      <c r="G936" s="15">
        <v>5.9999999999999995E-4</v>
      </c>
    </row>
    <row r="937" spans="1:7" x14ac:dyDescent="0.2">
      <c r="A937" s="17">
        <v>42109</v>
      </c>
      <c r="B937" s="16">
        <v>9325.48</v>
      </c>
      <c r="C937" s="16">
        <v>9368.15</v>
      </c>
      <c r="D937" s="16">
        <v>9415.6</v>
      </c>
      <c r="E937" s="16">
        <v>9319.2000000000007</v>
      </c>
      <c r="F937" s="14" t="s">
        <v>7847</v>
      </c>
      <c r="G937" s="15">
        <v>-5.7999999999999996E-3</v>
      </c>
    </row>
    <row r="938" spans="1:7" x14ac:dyDescent="0.2">
      <c r="A938" s="17">
        <v>42108</v>
      </c>
      <c r="B938" s="16">
        <v>9320.25</v>
      </c>
      <c r="C938" s="16">
        <v>9279.94</v>
      </c>
      <c r="D938" s="16">
        <v>9338.74</v>
      </c>
      <c r="E938" s="16">
        <v>9233.51</v>
      </c>
      <c r="F938" s="14" t="s">
        <v>7848</v>
      </c>
      <c r="G938" s="15">
        <v>6.1999999999999998E-3</v>
      </c>
    </row>
    <row r="939" spans="1:7" x14ac:dyDescent="0.2">
      <c r="A939" s="17">
        <v>42107</v>
      </c>
      <c r="B939" s="16">
        <v>9374.42</v>
      </c>
      <c r="C939" s="16">
        <v>9318.58</v>
      </c>
      <c r="D939" s="16">
        <v>9390.68</v>
      </c>
      <c r="E939" s="16">
        <v>9318.58</v>
      </c>
      <c r="F939" s="14" t="s">
        <v>7849</v>
      </c>
      <c r="G939" s="15">
        <v>1.4999999999999999E-2</v>
      </c>
    </row>
    <row r="940" spans="1:7" x14ac:dyDescent="0.2">
      <c r="A940" s="17">
        <v>42104</v>
      </c>
      <c r="B940" s="16">
        <v>9316.32</v>
      </c>
      <c r="C940" s="16">
        <v>9180.49</v>
      </c>
      <c r="D940" s="16">
        <v>9319.61</v>
      </c>
      <c r="E940" s="16">
        <v>9178.16</v>
      </c>
      <c r="F940" s="14" t="s">
        <v>7850</v>
      </c>
      <c r="G940" s="15">
        <v>4.8999999999999998E-3</v>
      </c>
    </row>
    <row r="941" spans="1:7" x14ac:dyDescent="0.2">
      <c r="A941" s="17">
        <v>42103</v>
      </c>
      <c r="B941" s="16">
        <v>9178.94</v>
      </c>
      <c r="C941" s="16">
        <v>9145.67</v>
      </c>
      <c r="D941" s="16">
        <v>9178.94</v>
      </c>
      <c r="E941" s="16">
        <v>9134.92</v>
      </c>
      <c r="F941" s="14" t="s">
        <v>7851</v>
      </c>
      <c r="G941" s="15">
        <v>1.1000000000000001E-3</v>
      </c>
    </row>
    <row r="942" spans="1:7" x14ac:dyDescent="0.2">
      <c r="A942" s="17">
        <v>42102</v>
      </c>
      <c r="B942" s="16">
        <v>9134.4699999999993</v>
      </c>
      <c r="C942" s="16">
        <v>9124.1200000000008</v>
      </c>
      <c r="D942" s="16">
        <v>9156.23</v>
      </c>
      <c r="E942" s="16">
        <v>9113.34</v>
      </c>
      <c r="F942" s="14" t="s">
        <v>7852</v>
      </c>
      <c r="G942" s="15">
        <v>1.26E-2</v>
      </c>
    </row>
    <row r="943" spans="1:7" x14ac:dyDescent="0.2">
      <c r="A943" s="17">
        <v>42101</v>
      </c>
      <c r="B943" s="16">
        <v>9124.1299999999992</v>
      </c>
      <c r="C943" s="16">
        <v>9045.1299999999992</v>
      </c>
      <c r="D943" s="16">
        <v>9133.66</v>
      </c>
      <c r="E943" s="16">
        <v>9045.1299999999992</v>
      </c>
      <c r="F943" s="14" t="s">
        <v>7504</v>
      </c>
      <c r="G943" s="15">
        <v>2.5000000000000001E-3</v>
      </c>
    </row>
    <row r="944" spans="1:7" x14ac:dyDescent="0.2">
      <c r="A944" s="17">
        <v>42096</v>
      </c>
      <c r="B944" s="16">
        <v>9010.34</v>
      </c>
      <c r="C944" s="16">
        <v>8979.73</v>
      </c>
      <c r="D944" s="16">
        <v>9010.58</v>
      </c>
      <c r="E944" s="16">
        <v>8952.18</v>
      </c>
      <c r="F944" s="14" t="s">
        <v>7853</v>
      </c>
      <c r="G944" s="15">
        <v>-3.0000000000000001E-3</v>
      </c>
    </row>
    <row r="945" spans="1:7" x14ac:dyDescent="0.2">
      <c r="A945" s="17">
        <v>42095</v>
      </c>
      <c r="B945" s="16">
        <v>8987.98</v>
      </c>
      <c r="C945" s="16">
        <v>8993.5499999999993</v>
      </c>
      <c r="D945" s="16">
        <v>9024.68</v>
      </c>
      <c r="E945" s="16">
        <v>8874.02</v>
      </c>
      <c r="F945" s="14" t="s">
        <v>7854</v>
      </c>
      <c r="G945" s="15">
        <v>-1.03E-2</v>
      </c>
    </row>
    <row r="946" spans="1:7" x14ac:dyDescent="0.2">
      <c r="A946" s="17">
        <v>42094</v>
      </c>
      <c r="B946" s="16">
        <v>9014.67</v>
      </c>
      <c r="C946" s="16">
        <v>9107.4599999999991</v>
      </c>
      <c r="D946" s="16">
        <v>9128.5400000000009</v>
      </c>
      <c r="E946" s="16">
        <v>8997.7800000000007</v>
      </c>
      <c r="F946" s="14" t="s">
        <v>7855</v>
      </c>
      <c r="G946" s="15">
        <v>9.7999999999999997E-3</v>
      </c>
    </row>
    <row r="947" spans="1:7" x14ac:dyDescent="0.2">
      <c r="A947" s="17">
        <v>42093</v>
      </c>
      <c r="B947" s="16">
        <v>9108.23</v>
      </c>
      <c r="C947" s="16">
        <v>9017.5</v>
      </c>
      <c r="D947" s="16">
        <v>9112.41</v>
      </c>
      <c r="E947" s="16">
        <v>9016.51</v>
      </c>
      <c r="F947" s="14" t="s">
        <v>7856</v>
      </c>
      <c r="G947" s="15">
        <v>-6.4999999999999997E-3</v>
      </c>
    </row>
    <row r="948" spans="1:7" x14ac:dyDescent="0.2">
      <c r="A948" s="17">
        <v>42090</v>
      </c>
      <c r="B948" s="16">
        <v>9019.73</v>
      </c>
      <c r="C948" s="16">
        <v>9083.5300000000007</v>
      </c>
      <c r="D948" s="16">
        <v>9104.6200000000008</v>
      </c>
      <c r="E948" s="16">
        <v>9008.67</v>
      </c>
      <c r="F948" s="14" t="s">
        <v>7774</v>
      </c>
      <c r="G948" s="15">
        <v>-1.34E-2</v>
      </c>
    </row>
    <row r="949" spans="1:7" x14ac:dyDescent="0.2">
      <c r="A949" s="17">
        <v>42089</v>
      </c>
      <c r="B949" s="16">
        <v>9078.35</v>
      </c>
      <c r="C949" s="16">
        <v>9141.68</v>
      </c>
      <c r="D949" s="16">
        <v>9141.68</v>
      </c>
      <c r="E949" s="16">
        <v>8993.85</v>
      </c>
      <c r="F949" s="14" t="s">
        <v>7857</v>
      </c>
      <c r="G949" s="15">
        <v>-6.6E-3</v>
      </c>
    </row>
    <row r="950" spans="1:7" x14ac:dyDescent="0.2">
      <c r="A950" s="17">
        <v>42088</v>
      </c>
      <c r="B950" s="16">
        <v>9201.94</v>
      </c>
      <c r="C950" s="16">
        <v>9258.25</v>
      </c>
      <c r="D950" s="16">
        <v>9276.98</v>
      </c>
      <c r="E950" s="16">
        <v>9189.7000000000007</v>
      </c>
      <c r="F950" s="14" t="s">
        <v>7858</v>
      </c>
      <c r="G950" s="15">
        <v>4.7000000000000002E-3</v>
      </c>
    </row>
    <row r="951" spans="1:7" x14ac:dyDescent="0.2">
      <c r="A951" s="17">
        <v>42087</v>
      </c>
      <c r="B951" s="16">
        <v>9263.14</v>
      </c>
      <c r="C951" s="16">
        <v>9205.09</v>
      </c>
      <c r="D951" s="16">
        <v>9265.64</v>
      </c>
      <c r="E951" s="16">
        <v>9190.7999999999993</v>
      </c>
      <c r="F951" s="14" t="s">
        <v>7859</v>
      </c>
      <c r="G951" s="15">
        <v>-2.8E-3</v>
      </c>
    </row>
    <row r="952" spans="1:7" x14ac:dyDescent="0.2">
      <c r="A952" s="17">
        <v>42086</v>
      </c>
      <c r="B952" s="16">
        <v>9219.44</v>
      </c>
      <c r="C952" s="16">
        <v>9251.16</v>
      </c>
      <c r="D952" s="16">
        <v>9253.75</v>
      </c>
      <c r="E952" s="16">
        <v>9187.83</v>
      </c>
      <c r="F952" s="14" t="s">
        <v>7860</v>
      </c>
      <c r="G952" s="15">
        <v>5.1000000000000004E-3</v>
      </c>
    </row>
    <row r="953" spans="1:7" x14ac:dyDescent="0.2">
      <c r="A953" s="17">
        <v>42083</v>
      </c>
      <c r="B953" s="16">
        <v>9245.57</v>
      </c>
      <c r="C953" s="16">
        <v>9190.2800000000007</v>
      </c>
      <c r="D953" s="16">
        <v>9248.64</v>
      </c>
      <c r="E953" s="16">
        <v>9179.86</v>
      </c>
      <c r="F953" s="14" t="s">
        <v>7861</v>
      </c>
      <c r="G953" s="15">
        <v>7.0000000000000001E-3</v>
      </c>
    </row>
    <row r="954" spans="1:7" x14ac:dyDescent="0.2">
      <c r="A954" s="17">
        <v>42082</v>
      </c>
      <c r="B954" s="16">
        <v>9198.6299999999992</v>
      </c>
      <c r="C954" s="16">
        <v>9157.9</v>
      </c>
      <c r="D954" s="16">
        <v>9202.61</v>
      </c>
      <c r="E954" s="16">
        <v>9140.74</v>
      </c>
      <c r="F954" s="14" t="s">
        <v>2562</v>
      </c>
      <c r="G954" s="15">
        <v>4.1000000000000003E-3</v>
      </c>
    </row>
    <row r="955" spans="1:7" x14ac:dyDescent="0.2">
      <c r="A955" s="17">
        <v>42081</v>
      </c>
      <c r="B955" s="16">
        <v>9135.0400000000009</v>
      </c>
      <c r="C955" s="16">
        <v>9120.56</v>
      </c>
      <c r="D955" s="16">
        <v>9142.68</v>
      </c>
      <c r="E955" s="16">
        <v>9083.27</v>
      </c>
      <c r="F955" s="14" t="s">
        <v>7862</v>
      </c>
      <c r="G955" s="15">
        <v>-2.5000000000000001E-3</v>
      </c>
    </row>
    <row r="956" spans="1:7" x14ac:dyDescent="0.2">
      <c r="A956" s="17">
        <v>42080</v>
      </c>
      <c r="B956" s="16">
        <v>9097.68</v>
      </c>
      <c r="C956" s="16">
        <v>9133.4599999999991</v>
      </c>
      <c r="D956" s="16">
        <v>9141.15</v>
      </c>
      <c r="E956" s="16">
        <v>9044.4699999999993</v>
      </c>
      <c r="F956" s="14" t="s">
        <v>7863</v>
      </c>
      <c r="G956" s="15">
        <v>5.7000000000000002E-3</v>
      </c>
    </row>
    <row r="957" spans="1:7" x14ac:dyDescent="0.2">
      <c r="A957" s="17">
        <v>42079</v>
      </c>
      <c r="B957" s="16">
        <v>9120.69</v>
      </c>
      <c r="C957" s="16">
        <v>9106.7800000000007</v>
      </c>
      <c r="D957" s="16">
        <v>9123.5300000000007</v>
      </c>
      <c r="E957" s="16">
        <v>9063.73</v>
      </c>
      <c r="F957" s="14" t="s">
        <v>7386</v>
      </c>
      <c r="G957" s="15">
        <v>-5.0000000000000001E-4</v>
      </c>
    </row>
    <row r="958" spans="1:7" x14ac:dyDescent="0.2">
      <c r="A958" s="17">
        <v>42076</v>
      </c>
      <c r="B958" s="16">
        <v>9069.4</v>
      </c>
      <c r="C958" s="16">
        <v>9092.91</v>
      </c>
      <c r="D958" s="16">
        <v>9103.83</v>
      </c>
      <c r="E958" s="16">
        <v>9062.81</v>
      </c>
      <c r="F958" s="14" t="s">
        <v>7387</v>
      </c>
      <c r="G958" s="15">
        <v>-2.9999999999999997E-4</v>
      </c>
    </row>
    <row r="959" spans="1:7" x14ac:dyDescent="0.2">
      <c r="A959" s="17">
        <v>42075</v>
      </c>
      <c r="B959" s="16">
        <v>9073.65</v>
      </c>
      <c r="C959" s="16">
        <v>9096.66</v>
      </c>
      <c r="D959" s="16">
        <v>9120.3799999999992</v>
      </c>
      <c r="E959" s="16">
        <v>9048.4</v>
      </c>
      <c r="F959" s="14" t="s">
        <v>7864</v>
      </c>
      <c r="G959" s="15">
        <v>1.41E-2</v>
      </c>
    </row>
    <row r="960" spans="1:7" x14ac:dyDescent="0.2">
      <c r="A960" s="17">
        <v>42074</v>
      </c>
      <c r="B960" s="16">
        <v>9076.06</v>
      </c>
      <c r="C960" s="16">
        <v>8963.09</v>
      </c>
      <c r="D960" s="16">
        <v>9082.39</v>
      </c>
      <c r="E960" s="16">
        <v>8963.09</v>
      </c>
      <c r="F960" s="14" t="s">
        <v>7865</v>
      </c>
      <c r="G960" s="15">
        <v>-4.7999999999999996E-3</v>
      </c>
    </row>
    <row r="961" spans="1:7" x14ac:dyDescent="0.2">
      <c r="A961" s="17">
        <v>42073</v>
      </c>
      <c r="B961" s="16">
        <v>8949.99</v>
      </c>
      <c r="C961" s="16">
        <v>8997.7999999999993</v>
      </c>
      <c r="D961" s="16">
        <v>9027.02</v>
      </c>
      <c r="E961" s="16">
        <v>8928.19</v>
      </c>
      <c r="F961" s="14" t="s">
        <v>2560</v>
      </c>
      <c r="G961" s="15">
        <v>5.9999999999999995E-4</v>
      </c>
    </row>
    <row r="962" spans="1:7" x14ac:dyDescent="0.2">
      <c r="A962" s="17">
        <v>42072</v>
      </c>
      <c r="B962" s="16">
        <v>8993.5300000000007</v>
      </c>
      <c r="C962" s="16">
        <v>8969.83</v>
      </c>
      <c r="D962" s="16">
        <v>8998.3799999999992</v>
      </c>
      <c r="E962" s="16">
        <v>8912.56</v>
      </c>
      <c r="F962" s="14" t="s">
        <v>7866</v>
      </c>
      <c r="G962" s="15">
        <v>4.4000000000000003E-3</v>
      </c>
    </row>
    <row r="963" spans="1:7" x14ac:dyDescent="0.2">
      <c r="A963" s="17">
        <v>42069</v>
      </c>
      <c r="B963" s="16">
        <v>8988.39</v>
      </c>
      <c r="C963" s="16">
        <v>8951.2099999999991</v>
      </c>
      <c r="D963" s="16">
        <v>9006.16</v>
      </c>
      <c r="E963" s="16">
        <v>8946.49</v>
      </c>
      <c r="F963" s="14" t="s">
        <v>7867</v>
      </c>
      <c r="G963" s="15">
        <v>1.0200000000000001E-2</v>
      </c>
    </row>
    <row r="964" spans="1:7" x14ac:dyDescent="0.2">
      <c r="A964" s="17">
        <v>42068</v>
      </c>
      <c r="B964" s="16">
        <v>8948.93</v>
      </c>
      <c r="C964" s="16">
        <v>8873.86</v>
      </c>
      <c r="D964" s="16">
        <v>8961.67</v>
      </c>
      <c r="E964" s="16">
        <v>8868.3799999999992</v>
      </c>
      <c r="F964" s="14" t="s">
        <v>3523</v>
      </c>
      <c r="G964" s="15">
        <v>-1.6000000000000001E-3</v>
      </c>
    </row>
    <row r="965" spans="1:7" x14ac:dyDescent="0.2">
      <c r="A965" s="17">
        <v>42067</v>
      </c>
      <c r="B965" s="16">
        <v>8858.2900000000009</v>
      </c>
      <c r="C965" s="16">
        <v>8885.39</v>
      </c>
      <c r="D965" s="16">
        <v>8888.0400000000009</v>
      </c>
      <c r="E965" s="16">
        <v>8797.39</v>
      </c>
      <c r="F965" s="14" t="s">
        <v>7868</v>
      </c>
      <c r="G965" s="15">
        <v>-7.1999999999999998E-3</v>
      </c>
    </row>
    <row r="966" spans="1:7" x14ac:dyDescent="0.2">
      <c r="A966" s="17">
        <v>42066</v>
      </c>
      <c r="B966" s="16">
        <v>8872.2199999999993</v>
      </c>
      <c r="C966" s="16">
        <v>8944.06</v>
      </c>
      <c r="D966" s="16">
        <v>8987.76</v>
      </c>
      <c r="E966" s="16">
        <v>8858.9699999999993</v>
      </c>
      <c r="F966" s="14" t="s">
        <v>7869</v>
      </c>
      <c r="G966" s="15">
        <v>2.0999999999999999E-3</v>
      </c>
    </row>
    <row r="967" spans="1:7" x14ac:dyDescent="0.2">
      <c r="A967" s="17">
        <v>42065</v>
      </c>
      <c r="B967" s="16">
        <v>8936.4500000000007</v>
      </c>
      <c r="C967" s="16">
        <v>8978.1200000000008</v>
      </c>
      <c r="D967" s="16">
        <v>8979.68</v>
      </c>
      <c r="E967" s="16">
        <v>8908.18</v>
      </c>
      <c r="F967" s="14" t="s">
        <v>7870</v>
      </c>
      <c r="G967" s="15">
        <v>1E-4</v>
      </c>
    </row>
    <row r="968" spans="1:7" x14ac:dyDescent="0.2">
      <c r="A968" s="17">
        <v>42062</v>
      </c>
      <c r="B968" s="16">
        <v>8917.2900000000009</v>
      </c>
      <c r="C968" s="16">
        <v>8911.74</v>
      </c>
      <c r="D968" s="16">
        <v>8917.36</v>
      </c>
      <c r="E968" s="16">
        <v>8858.89</v>
      </c>
      <c r="F968" s="14" t="s">
        <v>7871</v>
      </c>
      <c r="G968" s="15">
        <v>3.0000000000000001E-3</v>
      </c>
    </row>
    <row r="969" spans="1:7" x14ac:dyDescent="0.2">
      <c r="A969" s="17">
        <v>42061</v>
      </c>
      <c r="B969" s="16">
        <v>8916.23</v>
      </c>
      <c r="C969" s="16">
        <v>8883.92</v>
      </c>
      <c r="D969" s="16">
        <v>8916.23</v>
      </c>
      <c r="E969" s="16">
        <v>8880.6</v>
      </c>
      <c r="F969" s="14" t="s">
        <v>7188</v>
      </c>
      <c r="G969" s="15">
        <v>1E-4</v>
      </c>
    </row>
    <row r="970" spans="1:7" x14ac:dyDescent="0.2">
      <c r="A970" s="17">
        <v>42060</v>
      </c>
      <c r="B970" s="16">
        <v>8889.2099999999991</v>
      </c>
      <c r="C970" s="16">
        <v>8890.23</v>
      </c>
      <c r="D970" s="16">
        <v>8904.64</v>
      </c>
      <c r="E970" s="16">
        <v>8870.7199999999993</v>
      </c>
      <c r="F970" s="14" t="s">
        <v>7872</v>
      </c>
      <c r="G970" s="15">
        <v>7.1000000000000004E-3</v>
      </c>
    </row>
    <row r="971" spans="1:7" x14ac:dyDescent="0.2">
      <c r="A971" s="17">
        <v>42059</v>
      </c>
      <c r="B971" s="16">
        <v>8888.0400000000009</v>
      </c>
      <c r="C971" s="16">
        <v>8812.2800000000007</v>
      </c>
      <c r="D971" s="16">
        <v>8895.4500000000007</v>
      </c>
      <c r="E971" s="16">
        <v>8790.3799999999992</v>
      </c>
      <c r="F971" s="14" t="s">
        <v>7873</v>
      </c>
      <c r="G971" s="15">
        <v>5.8999999999999999E-3</v>
      </c>
    </row>
    <row r="972" spans="1:7" x14ac:dyDescent="0.2">
      <c r="A972" s="17">
        <v>42058</v>
      </c>
      <c r="B972" s="16">
        <v>8825.34</v>
      </c>
      <c r="C972" s="16">
        <v>8822.2099999999991</v>
      </c>
      <c r="D972" s="16">
        <v>8825.34</v>
      </c>
      <c r="E972" s="16">
        <v>8767.01</v>
      </c>
      <c r="F972" s="14" t="s">
        <v>7874</v>
      </c>
      <c r="G972" s="15">
        <v>1.8E-3</v>
      </c>
    </row>
    <row r="973" spans="1:7" x14ac:dyDescent="0.2">
      <c r="A973" s="17">
        <v>42055</v>
      </c>
      <c r="B973" s="16">
        <v>8773.7199999999993</v>
      </c>
      <c r="C973" s="16">
        <v>8748.7000000000007</v>
      </c>
      <c r="D973" s="16">
        <v>8789.2199999999993</v>
      </c>
      <c r="E973" s="16">
        <v>8738.32</v>
      </c>
      <c r="F973" s="14" t="s">
        <v>2415</v>
      </c>
      <c r="G973" s="15">
        <v>0</v>
      </c>
    </row>
    <row r="974" spans="1:7" x14ac:dyDescent="0.2">
      <c r="A974" s="17">
        <v>42054</v>
      </c>
      <c r="B974" s="16">
        <v>8758.2800000000007</v>
      </c>
      <c r="C974" s="16">
        <v>8746.5400000000009</v>
      </c>
      <c r="D974" s="16">
        <v>8769.76</v>
      </c>
      <c r="E974" s="16">
        <v>8713.6299999999992</v>
      </c>
      <c r="F974" s="14" t="s">
        <v>7471</v>
      </c>
      <c r="G974" s="15">
        <v>6.7000000000000002E-3</v>
      </c>
    </row>
    <row r="975" spans="1:7" x14ac:dyDescent="0.2">
      <c r="A975" s="17">
        <v>42053</v>
      </c>
      <c r="B975" s="16">
        <v>8757.9699999999993</v>
      </c>
      <c r="C975" s="16">
        <v>8724.74</v>
      </c>
      <c r="D975" s="16">
        <v>8757.9699999999993</v>
      </c>
      <c r="E975" s="16">
        <v>8723.77</v>
      </c>
      <c r="F975" s="14" t="s">
        <v>7875</v>
      </c>
      <c r="G975" s="15">
        <v>4.0000000000000002E-4</v>
      </c>
    </row>
    <row r="976" spans="1:7" x14ac:dyDescent="0.2">
      <c r="A976" s="17">
        <v>42052</v>
      </c>
      <c r="B976" s="16">
        <v>8699.2900000000009</v>
      </c>
      <c r="C976" s="16">
        <v>8673.7999999999993</v>
      </c>
      <c r="D976" s="16">
        <v>8699.2900000000009</v>
      </c>
      <c r="E976" s="16">
        <v>8620.4599999999991</v>
      </c>
      <c r="F976" s="14" t="s">
        <v>7876</v>
      </c>
      <c r="G976" s="15">
        <v>-1.9E-3</v>
      </c>
    </row>
    <row r="977" spans="1:7" x14ac:dyDescent="0.2">
      <c r="A977" s="17">
        <v>42051</v>
      </c>
      <c r="B977" s="16">
        <v>8695.56</v>
      </c>
      <c r="C977" s="16">
        <v>8707.59</v>
      </c>
      <c r="D977" s="16">
        <v>8708.8799999999992</v>
      </c>
      <c r="E977" s="16">
        <v>8669.69</v>
      </c>
      <c r="F977" s="14" t="s">
        <v>7877</v>
      </c>
      <c r="G977" s="15">
        <v>7.4000000000000003E-3</v>
      </c>
    </row>
    <row r="978" spans="1:7" x14ac:dyDescent="0.2">
      <c r="A978" s="17">
        <v>42048</v>
      </c>
      <c r="B978" s="16">
        <v>8711.76</v>
      </c>
      <c r="C978" s="16">
        <v>8679.49</v>
      </c>
      <c r="D978" s="16">
        <v>8723.5400000000009</v>
      </c>
      <c r="E978" s="16">
        <v>8663.1200000000008</v>
      </c>
      <c r="F978" s="14" t="s">
        <v>7878</v>
      </c>
      <c r="G978" s="15">
        <v>9.1000000000000004E-3</v>
      </c>
    </row>
    <row r="979" spans="1:7" x14ac:dyDescent="0.2">
      <c r="A979" s="17">
        <v>42047</v>
      </c>
      <c r="B979" s="16">
        <v>8647.99</v>
      </c>
      <c r="C979" s="16">
        <v>8583.1299999999992</v>
      </c>
      <c r="D979" s="16">
        <v>8670.44</v>
      </c>
      <c r="E979" s="16">
        <v>8577.3700000000008</v>
      </c>
      <c r="F979" s="14" t="s">
        <v>7879</v>
      </c>
      <c r="G979" s="15">
        <v>-8.9999999999999998E-4</v>
      </c>
    </row>
    <row r="980" spans="1:7" x14ac:dyDescent="0.2">
      <c r="A980" s="17">
        <v>42046</v>
      </c>
      <c r="B980" s="16">
        <v>8570.31</v>
      </c>
      <c r="C980" s="16">
        <v>8575.23</v>
      </c>
      <c r="D980" s="16">
        <v>8599.85</v>
      </c>
      <c r="E980" s="16">
        <v>8559.86</v>
      </c>
      <c r="F980" s="14" t="s">
        <v>7880</v>
      </c>
      <c r="G980" s="15">
        <v>6.4999999999999997E-3</v>
      </c>
    </row>
    <row r="981" spans="1:7" x14ac:dyDescent="0.2">
      <c r="A981" s="17">
        <v>42045</v>
      </c>
      <c r="B981" s="16">
        <v>8577.7999999999993</v>
      </c>
      <c r="C981" s="16">
        <v>8529.5300000000007</v>
      </c>
      <c r="D981" s="16">
        <v>8593.64</v>
      </c>
      <c r="E981" s="16">
        <v>8514.73</v>
      </c>
      <c r="F981" s="14" t="s">
        <v>2458</v>
      </c>
      <c r="G981" s="15">
        <v>-1.3899999999999999E-2</v>
      </c>
    </row>
    <row r="982" spans="1:7" x14ac:dyDescent="0.2">
      <c r="A982" s="17">
        <v>42044</v>
      </c>
      <c r="B982" s="16">
        <v>8522.61</v>
      </c>
      <c r="C982" s="16">
        <v>8597.9599999999991</v>
      </c>
      <c r="D982" s="16">
        <v>8597.9599999999991</v>
      </c>
      <c r="E982" s="16">
        <v>8499.5</v>
      </c>
      <c r="F982" s="14" t="s">
        <v>7438</v>
      </c>
      <c r="G982" s="15">
        <v>-2.0000000000000001E-4</v>
      </c>
    </row>
    <row r="983" spans="1:7" x14ac:dyDescent="0.2">
      <c r="A983" s="17">
        <v>42041</v>
      </c>
      <c r="B983" s="16">
        <v>8642.91</v>
      </c>
      <c r="C983" s="16">
        <v>8615.39</v>
      </c>
      <c r="D983" s="16">
        <v>8654.32</v>
      </c>
      <c r="E983" s="16">
        <v>8571.3700000000008</v>
      </c>
      <c r="F983" s="14" t="s">
        <v>7881</v>
      </c>
      <c r="G983" s="15">
        <v>1.7399999999999999E-2</v>
      </c>
    </row>
    <row r="984" spans="1:7" x14ac:dyDescent="0.2">
      <c r="A984" s="17">
        <v>42040</v>
      </c>
      <c r="B984" s="16">
        <v>8644.76</v>
      </c>
      <c r="C984" s="16">
        <v>8484.25</v>
      </c>
      <c r="D984" s="16">
        <v>8644.76</v>
      </c>
      <c r="E984" s="16">
        <v>8479.5499999999993</v>
      </c>
      <c r="F984" s="14" t="s">
        <v>7615</v>
      </c>
      <c r="G984" s="15">
        <v>2.9999999999999997E-4</v>
      </c>
    </row>
    <row r="985" spans="1:7" x14ac:dyDescent="0.2">
      <c r="A985" s="17">
        <v>42039</v>
      </c>
      <c r="B985" s="16">
        <v>8496.69</v>
      </c>
      <c r="C985" s="16">
        <v>8478.66</v>
      </c>
      <c r="D985" s="16">
        <v>8544.77</v>
      </c>
      <c r="E985" s="16">
        <v>8451.41</v>
      </c>
      <c r="F985" s="14" t="s">
        <v>7882</v>
      </c>
      <c r="G985" s="15">
        <v>1.3299999999999999E-2</v>
      </c>
    </row>
    <row r="986" spans="1:7" x14ac:dyDescent="0.2">
      <c r="A986" s="17">
        <v>42038</v>
      </c>
      <c r="B986" s="16">
        <v>8493.9</v>
      </c>
      <c r="C986" s="16">
        <v>8433.73</v>
      </c>
      <c r="D986" s="16">
        <v>8523.69</v>
      </c>
      <c r="E986" s="16">
        <v>8432.9</v>
      </c>
      <c r="F986" s="14" t="s">
        <v>7883</v>
      </c>
      <c r="G986" s="15">
        <v>-8.3000000000000001E-3</v>
      </c>
    </row>
    <row r="987" spans="1:7" x14ac:dyDescent="0.2">
      <c r="A987" s="17">
        <v>42037</v>
      </c>
      <c r="B987" s="16">
        <v>8382.44</v>
      </c>
      <c r="C987" s="16">
        <v>8451.69</v>
      </c>
      <c r="D987" s="16">
        <v>8451.69</v>
      </c>
      <c r="E987" s="16">
        <v>8337.9599999999991</v>
      </c>
      <c r="F987" s="14" t="s">
        <v>3035</v>
      </c>
      <c r="G987" s="15">
        <v>2.2000000000000001E-3</v>
      </c>
    </row>
    <row r="988" spans="1:7" x14ac:dyDescent="0.2">
      <c r="A988" s="17">
        <v>42034</v>
      </c>
      <c r="B988" s="16">
        <v>8452.2000000000007</v>
      </c>
      <c r="C988" s="16">
        <v>8465.7199999999993</v>
      </c>
      <c r="D988" s="16">
        <v>8492.75</v>
      </c>
      <c r="E988" s="16">
        <v>8391.36</v>
      </c>
      <c r="F988" s="14" t="s">
        <v>7884</v>
      </c>
      <c r="G988" s="15">
        <v>-1.5900000000000001E-2</v>
      </c>
    </row>
    <row r="989" spans="1:7" x14ac:dyDescent="0.2">
      <c r="A989" s="17">
        <v>42033</v>
      </c>
      <c r="B989" s="16">
        <v>8433.69</v>
      </c>
      <c r="C989" s="16">
        <v>8502.02</v>
      </c>
      <c r="D989" s="16">
        <v>8508.9699999999993</v>
      </c>
      <c r="E989" s="16">
        <v>8407.59</v>
      </c>
      <c r="F989" s="14" t="s">
        <v>7885</v>
      </c>
      <c r="G989" s="15">
        <v>1.2E-2</v>
      </c>
    </row>
    <row r="990" spans="1:7" x14ac:dyDescent="0.2">
      <c r="A990" s="17">
        <v>42032</v>
      </c>
      <c r="B990" s="16">
        <v>8569.67</v>
      </c>
      <c r="C990" s="16">
        <v>8531.44</v>
      </c>
      <c r="D990" s="16">
        <v>8603.1</v>
      </c>
      <c r="E990" s="16">
        <v>8488.57</v>
      </c>
      <c r="F990" s="14" t="s">
        <v>7886</v>
      </c>
      <c r="G990" s="15">
        <v>-1.6400000000000001E-2</v>
      </c>
    </row>
    <row r="991" spans="1:7" x14ac:dyDescent="0.2">
      <c r="A991" s="17">
        <v>42031</v>
      </c>
      <c r="B991" s="16">
        <v>8468.2900000000009</v>
      </c>
      <c r="C991" s="16">
        <v>8591.35</v>
      </c>
      <c r="D991" s="16">
        <v>8622.8799999999992</v>
      </c>
      <c r="E991" s="16">
        <v>8431.98</v>
      </c>
      <c r="F991" s="14" t="s">
        <v>3018</v>
      </c>
      <c r="G991" s="15">
        <v>1.14E-2</v>
      </c>
    </row>
    <row r="992" spans="1:7" x14ac:dyDescent="0.2">
      <c r="A992" s="17">
        <v>42030</v>
      </c>
      <c r="B992" s="16">
        <v>8609.73</v>
      </c>
      <c r="C992" s="16">
        <v>8454.77</v>
      </c>
      <c r="D992" s="16">
        <v>8609.73</v>
      </c>
      <c r="E992" s="16">
        <v>8423.19</v>
      </c>
      <c r="F992" s="14" t="s">
        <v>7887</v>
      </c>
      <c r="G992" s="15">
        <v>2.2800000000000001E-2</v>
      </c>
    </row>
    <row r="993" spans="1:7" x14ac:dyDescent="0.2">
      <c r="A993" s="17">
        <v>42027</v>
      </c>
      <c r="B993" s="16">
        <v>8512.6200000000008</v>
      </c>
      <c r="C993" s="16">
        <v>8364.07</v>
      </c>
      <c r="D993" s="16">
        <v>8517.81</v>
      </c>
      <c r="E993" s="16">
        <v>8364.07</v>
      </c>
      <c r="F993" s="14" t="s">
        <v>7888</v>
      </c>
      <c r="G993" s="15">
        <v>1.9900000000000001E-2</v>
      </c>
    </row>
    <row r="994" spans="1:7" x14ac:dyDescent="0.2">
      <c r="A994" s="17">
        <v>42026</v>
      </c>
      <c r="B994" s="16">
        <v>8322.5499999999993</v>
      </c>
      <c r="C994" s="16">
        <v>8183.55</v>
      </c>
      <c r="D994" s="16">
        <v>8328.89</v>
      </c>
      <c r="E994" s="16">
        <v>8173.94</v>
      </c>
      <c r="F994" s="14" t="s">
        <v>7889</v>
      </c>
      <c r="G994" s="15">
        <v>1.0800000000000001E-2</v>
      </c>
    </row>
    <row r="995" spans="1:7" x14ac:dyDescent="0.2">
      <c r="A995" s="17">
        <v>42025</v>
      </c>
      <c r="B995" s="16">
        <v>8160.27</v>
      </c>
      <c r="C995" s="16">
        <v>8092.69</v>
      </c>
      <c r="D995" s="16">
        <v>8160.46</v>
      </c>
      <c r="E995" s="16">
        <v>8049.32</v>
      </c>
      <c r="F995" s="14" t="s">
        <v>3235</v>
      </c>
      <c r="G995" s="15">
        <v>2.5000000000000001E-3</v>
      </c>
    </row>
    <row r="996" spans="1:7" x14ac:dyDescent="0.2">
      <c r="A996" s="17">
        <v>42024</v>
      </c>
      <c r="B996" s="16">
        <v>8072.79</v>
      </c>
      <c r="C996" s="16">
        <v>8067.96</v>
      </c>
      <c r="D996" s="16">
        <v>8133.81</v>
      </c>
      <c r="E996" s="16">
        <v>8058.35</v>
      </c>
      <c r="F996" s="14" t="s">
        <v>2226</v>
      </c>
      <c r="G996" s="15">
        <v>1.7999999999999999E-2</v>
      </c>
    </row>
    <row r="997" spans="1:7" x14ac:dyDescent="0.2">
      <c r="A997" s="17">
        <v>42023</v>
      </c>
      <c r="B997" s="16">
        <v>8052.9</v>
      </c>
      <c r="C997" s="16">
        <v>7891.37</v>
      </c>
      <c r="D997" s="16">
        <v>8064.64</v>
      </c>
      <c r="E997" s="16">
        <v>7879.94</v>
      </c>
      <c r="F997" s="14" t="s">
        <v>7890</v>
      </c>
      <c r="G997" s="15">
        <v>1.5900000000000001E-2</v>
      </c>
    </row>
    <row r="998" spans="1:7" x14ac:dyDescent="0.2">
      <c r="A998" s="17">
        <v>42020</v>
      </c>
      <c r="B998" s="16">
        <v>7910.27</v>
      </c>
      <c r="C998" s="16">
        <v>7761.1</v>
      </c>
      <c r="D998" s="16">
        <v>7911.65</v>
      </c>
      <c r="E998" s="16">
        <v>7761.1</v>
      </c>
      <c r="F998" s="14" t="s">
        <v>7891</v>
      </c>
      <c r="G998" s="15">
        <v>1.0200000000000001E-2</v>
      </c>
    </row>
    <row r="999" spans="1:7" x14ac:dyDescent="0.2">
      <c r="A999" s="17">
        <v>42019</v>
      </c>
      <c r="B999" s="16">
        <v>7786.76</v>
      </c>
      <c r="C999" s="16">
        <v>7769.73</v>
      </c>
      <c r="D999" s="16">
        <v>7805.01</v>
      </c>
      <c r="E999" s="16">
        <v>7628.06</v>
      </c>
      <c r="F999" s="14" t="s">
        <v>3003</v>
      </c>
      <c r="G999" s="15">
        <v>-1.24E-2</v>
      </c>
    </row>
    <row r="1000" spans="1:7" x14ac:dyDescent="0.2">
      <c r="A1000" s="17">
        <v>42018</v>
      </c>
      <c r="B1000" s="16">
        <v>7708.22</v>
      </c>
      <c r="C1000" s="16">
        <v>7742.64</v>
      </c>
      <c r="D1000" s="16">
        <v>7786.93</v>
      </c>
      <c r="E1000" s="16">
        <v>7688.18</v>
      </c>
      <c r="F1000" s="14" t="s">
        <v>7892</v>
      </c>
      <c r="G1000" s="15">
        <v>8.6999999999999994E-3</v>
      </c>
    </row>
    <row r="1001" spans="1:7" x14ac:dyDescent="0.2">
      <c r="A1001" s="17">
        <v>42017</v>
      </c>
      <c r="B1001" s="16">
        <v>7805.11</v>
      </c>
      <c r="C1001" s="16">
        <v>7720.15</v>
      </c>
      <c r="D1001" s="16">
        <v>7829.57</v>
      </c>
      <c r="E1001" s="16">
        <v>7720.15</v>
      </c>
      <c r="F1001" s="14" t="s">
        <v>7893</v>
      </c>
      <c r="G1001" s="15">
        <v>1.6999999999999999E-3</v>
      </c>
    </row>
    <row r="1002" spans="1:7" x14ac:dyDescent="0.2">
      <c r="A1002" s="17">
        <v>42016</v>
      </c>
      <c r="B1002" s="16">
        <v>7737.9</v>
      </c>
      <c r="C1002" s="16">
        <v>7751.38</v>
      </c>
      <c r="D1002" s="16">
        <v>7787.98</v>
      </c>
      <c r="E1002" s="16">
        <v>7690.82</v>
      </c>
      <c r="F1002" s="14" t="s">
        <v>7894</v>
      </c>
      <c r="G1002" s="15">
        <v>-5.4999999999999997E-3</v>
      </c>
    </row>
    <row r="1003" spans="1:7" x14ac:dyDescent="0.2">
      <c r="A1003" s="17">
        <v>42013</v>
      </c>
      <c r="B1003" s="16">
        <v>7725.02</v>
      </c>
      <c r="C1003" s="16">
        <v>7758.84</v>
      </c>
      <c r="D1003" s="16">
        <v>7806.24</v>
      </c>
      <c r="E1003" s="16">
        <v>7705.01</v>
      </c>
      <c r="F1003" s="14" t="s">
        <v>7836</v>
      </c>
      <c r="G1003" s="15">
        <v>1.78E-2</v>
      </c>
    </row>
    <row r="1004" spans="1:7" x14ac:dyDescent="0.2">
      <c r="A1004" s="17">
        <v>42012</v>
      </c>
      <c r="B1004" s="16">
        <v>7768.06</v>
      </c>
      <c r="C1004" s="16">
        <v>7713.04</v>
      </c>
      <c r="D1004" s="16">
        <v>7769.35</v>
      </c>
      <c r="E1004" s="16">
        <v>7686.34</v>
      </c>
      <c r="F1004" s="14" t="s">
        <v>7895</v>
      </c>
      <c r="G1004" s="15">
        <v>-6.7000000000000002E-3</v>
      </c>
    </row>
    <row r="1005" spans="1:7" x14ac:dyDescent="0.2">
      <c r="A1005" s="17">
        <v>42011</v>
      </c>
      <c r="B1005" s="16">
        <v>7632.55</v>
      </c>
      <c r="C1005" s="16">
        <v>7697.67</v>
      </c>
      <c r="D1005" s="16">
        <v>7703.97</v>
      </c>
      <c r="E1005" s="16">
        <v>7605.12</v>
      </c>
      <c r="F1005" s="14" t="s">
        <v>7896</v>
      </c>
      <c r="G1005" s="15">
        <v>-1.8200000000000001E-2</v>
      </c>
    </row>
    <row r="1006" spans="1:7" x14ac:dyDescent="0.2">
      <c r="A1006" s="17">
        <v>42009</v>
      </c>
      <c r="B1006" s="16">
        <v>7684.4</v>
      </c>
      <c r="C1006" s="16">
        <v>7816.62</v>
      </c>
      <c r="D1006" s="16">
        <v>7865.69</v>
      </c>
      <c r="E1006" s="16">
        <v>7684.4</v>
      </c>
      <c r="F1006" s="14" t="s">
        <v>7183</v>
      </c>
      <c r="G1006" s="15">
        <v>8.8000000000000005E-3</v>
      </c>
    </row>
    <row r="1007" spans="1:7" x14ac:dyDescent="0.2">
      <c r="A1007" s="17">
        <v>42006</v>
      </c>
      <c r="B1007" s="16">
        <v>7826.62</v>
      </c>
      <c r="C1007" s="16">
        <v>7803.04</v>
      </c>
      <c r="D1007" s="16">
        <v>7860.57</v>
      </c>
      <c r="E1007" s="16">
        <v>7784.67</v>
      </c>
      <c r="F1007" s="14" t="s">
        <v>2568</v>
      </c>
      <c r="G1007" s="15">
        <v>-1.0800000000000001E-2</v>
      </c>
    </row>
    <row r="1008" spans="1:7" x14ac:dyDescent="0.2">
      <c r="A1008" s="17">
        <v>42003</v>
      </c>
      <c r="B1008" s="16">
        <v>7758.51</v>
      </c>
      <c r="C1008" s="16">
        <v>7819.47</v>
      </c>
      <c r="D1008" s="16">
        <v>7819.55</v>
      </c>
      <c r="E1008" s="16">
        <v>7755.65</v>
      </c>
      <c r="F1008" s="14" t="s">
        <v>7897</v>
      </c>
      <c r="G1008" s="15">
        <v>-1E-3</v>
      </c>
    </row>
    <row r="1009" spans="1:7" x14ac:dyDescent="0.2">
      <c r="A1009" s="17">
        <v>42002</v>
      </c>
      <c r="B1009" s="16">
        <v>7843.08</v>
      </c>
      <c r="C1009" s="16">
        <v>7850.45</v>
      </c>
      <c r="D1009" s="16">
        <v>7867.39</v>
      </c>
      <c r="E1009" s="16">
        <v>7799.44</v>
      </c>
      <c r="F1009" s="14" t="s">
        <v>7898</v>
      </c>
      <c r="G1009" s="15">
        <v>1.09E-2</v>
      </c>
    </row>
    <row r="1010" spans="1:7" x14ac:dyDescent="0.2">
      <c r="A1010" s="17">
        <v>41996</v>
      </c>
      <c r="B1010" s="16">
        <v>7850.93</v>
      </c>
      <c r="C1010" s="16">
        <v>7772.11</v>
      </c>
      <c r="D1010" s="16">
        <v>7850.93</v>
      </c>
      <c r="E1010" s="16">
        <v>7771.09</v>
      </c>
      <c r="F1010" s="14" t="s">
        <v>7899</v>
      </c>
      <c r="G1010" s="15">
        <v>5.7000000000000002E-3</v>
      </c>
    </row>
    <row r="1011" spans="1:7" x14ac:dyDescent="0.2">
      <c r="A1011" s="17">
        <v>41995</v>
      </c>
      <c r="B1011" s="16">
        <v>7766.06</v>
      </c>
      <c r="C1011" s="16">
        <v>7755.1</v>
      </c>
      <c r="D1011" s="16">
        <v>7802.41</v>
      </c>
      <c r="E1011" s="16">
        <v>7755.1</v>
      </c>
      <c r="F1011" s="14" t="s">
        <v>2387</v>
      </c>
      <c r="G1011" s="15">
        <v>-1.2999999999999999E-3</v>
      </c>
    </row>
    <row r="1012" spans="1:7" x14ac:dyDescent="0.2">
      <c r="A1012" s="17">
        <v>41992</v>
      </c>
      <c r="B1012" s="16">
        <v>7721.92</v>
      </c>
      <c r="C1012" s="16">
        <v>7769.17</v>
      </c>
      <c r="D1012" s="16">
        <v>7789.48</v>
      </c>
      <c r="E1012" s="16">
        <v>7670.62</v>
      </c>
      <c r="F1012" s="14" t="s">
        <v>7900</v>
      </c>
      <c r="G1012" s="15">
        <v>2.52E-2</v>
      </c>
    </row>
    <row r="1013" spans="1:7" x14ac:dyDescent="0.2">
      <c r="A1013" s="17">
        <v>41991</v>
      </c>
      <c r="B1013" s="16">
        <v>7732.17</v>
      </c>
      <c r="C1013" s="16">
        <v>7645.35</v>
      </c>
      <c r="D1013" s="16">
        <v>7736.45</v>
      </c>
      <c r="E1013" s="16">
        <v>7631.83</v>
      </c>
      <c r="F1013" s="14" t="s">
        <v>2818</v>
      </c>
      <c r="G1013" s="15">
        <v>2E-3</v>
      </c>
    </row>
    <row r="1014" spans="1:7" x14ac:dyDescent="0.2">
      <c r="A1014" s="17">
        <v>41990</v>
      </c>
      <c r="B1014" s="16">
        <v>7542.3</v>
      </c>
      <c r="C1014" s="16">
        <v>7467.14</v>
      </c>
      <c r="D1014" s="16">
        <v>7545.31</v>
      </c>
      <c r="E1014" s="16">
        <v>7440.67</v>
      </c>
      <c r="F1014" s="14" t="s">
        <v>7901</v>
      </c>
      <c r="G1014" s="15">
        <v>8.3999999999999995E-3</v>
      </c>
    </row>
    <row r="1015" spans="1:7" x14ac:dyDescent="0.2">
      <c r="A1015" s="17">
        <v>41989</v>
      </c>
      <c r="B1015" s="16">
        <v>7527.29</v>
      </c>
      <c r="C1015" s="16">
        <v>7501.55</v>
      </c>
      <c r="D1015" s="16">
        <v>7527.29</v>
      </c>
      <c r="E1015" s="16">
        <v>7318.39</v>
      </c>
      <c r="F1015" s="14" t="s">
        <v>7902</v>
      </c>
      <c r="G1015" s="15">
        <v>-2.2100000000000002E-2</v>
      </c>
    </row>
    <row r="1016" spans="1:7" x14ac:dyDescent="0.2">
      <c r="A1016" s="17">
        <v>41988</v>
      </c>
      <c r="B1016" s="16">
        <v>7464.86</v>
      </c>
      <c r="C1016" s="16">
        <v>7637.41</v>
      </c>
      <c r="D1016" s="16">
        <v>7692.37</v>
      </c>
      <c r="E1016" s="16">
        <v>7464.86</v>
      </c>
      <c r="F1016" s="14" t="s">
        <v>7903</v>
      </c>
      <c r="G1016" s="15">
        <v>-2.1399999999999999E-2</v>
      </c>
    </row>
    <row r="1017" spans="1:7" x14ac:dyDescent="0.2">
      <c r="A1017" s="17">
        <v>41985</v>
      </c>
      <c r="B1017" s="16">
        <v>7633.94</v>
      </c>
      <c r="C1017" s="16">
        <v>7767.28</v>
      </c>
      <c r="D1017" s="16">
        <v>7767.28</v>
      </c>
      <c r="E1017" s="16">
        <v>7633.94</v>
      </c>
      <c r="F1017" s="14" t="s">
        <v>7904</v>
      </c>
      <c r="G1017" s="15">
        <v>-1.8E-3</v>
      </c>
    </row>
    <row r="1018" spans="1:7" x14ac:dyDescent="0.2">
      <c r="A1018" s="17">
        <v>41984</v>
      </c>
      <c r="B1018" s="16">
        <v>7801.12</v>
      </c>
      <c r="C1018" s="16">
        <v>7794.22</v>
      </c>
      <c r="D1018" s="16">
        <v>7844.6</v>
      </c>
      <c r="E1018" s="16">
        <v>7784.04</v>
      </c>
      <c r="F1018" s="14" t="s">
        <v>2446</v>
      </c>
      <c r="G1018" s="15">
        <v>-1.6000000000000001E-3</v>
      </c>
    </row>
    <row r="1019" spans="1:7" x14ac:dyDescent="0.2">
      <c r="A1019" s="17">
        <v>41983</v>
      </c>
      <c r="B1019" s="16">
        <v>7814.91</v>
      </c>
      <c r="C1019" s="16">
        <v>7859</v>
      </c>
      <c r="D1019" s="16">
        <v>7882.1</v>
      </c>
      <c r="E1019" s="16">
        <v>7805.72</v>
      </c>
      <c r="F1019" s="14" t="s">
        <v>3557</v>
      </c>
      <c r="G1019" s="15">
        <v>-1.8700000000000001E-2</v>
      </c>
    </row>
    <row r="1020" spans="1:7" x14ac:dyDescent="0.2">
      <c r="A1020" s="17">
        <v>41982</v>
      </c>
      <c r="B1020" s="16">
        <v>7827.73</v>
      </c>
      <c r="C1020" s="16">
        <v>7910.6</v>
      </c>
      <c r="D1020" s="16">
        <v>7922.59</v>
      </c>
      <c r="E1020" s="16">
        <v>7819.25</v>
      </c>
      <c r="F1020" s="14" t="s">
        <v>7779</v>
      </c>
      <c r="G1020" s="15">
        <v>-3.3999999999999998E-3</v>
      </c>
    </row>
    <row r="1021" spans="1:7" x14ac:dyDescent="0.2">
      <c r="A1021" s="17">
        <v>41981</v>
      </c>
      <c r="B1021" s="16">
        <v>7976.64</v>
      </c>
      <c r="C1021" s="16">
        <v>7986.36</v>
      </c>
      <c r="D1021" s="16">
        <v>7992.93</v>
      </c>
      <c r="E1021" s="16">
        <v>7962.17</v>
      </c>
      <c r="F1021" s="14" t="s">
        <v>7192</v>
      </c>
      <c r="G1021" s="15">
        <v>1.43E-2</v>
      </c>
    </row>
    <row r="1022" spans="1:7" x14ac:dyDescent="0.2">
      <c r="A1022" s="17">
        <v>41978</v>
      </c>
      <c r="B1022" s="16">
        <v>8003.64</v>
      </c>
      <c r="C1022" s="16">
        <v>7939.49</v>
      </c>
      <c r="D1022" s="16">
        <v>8003.64</v>
      </c>
      <c r="E1022" s="16">
        <v>7937.83</v>
      </c>
      <c r="F1022" s="14" t="s">
        <v>2340</v>
      </c>
      <c r="G1022" s="15">
        <v>-4.1999999999999997E-3</v>
      </c>
    </row>
    <row r="1023" spans="1:7" x14ac:dyDescent="0.2">
      <c r="A1023" s="17">
        <v>41977</v>
      </c>
      <c r="B1023" s="16">
        <v>7890.85</v>
      </c>
      <c r="C1023" s="16">
        <v>7930.74</v>
      </c>
      <c r="D1023" s="16">
        <v>7966.72</v>
      </c>
      <c r="E1023" s="16">
        <v>7881.94</v>
      </c>
      <c r="F1023" s="14" t="s">
        <v>3242</v>
      </c>
      <c r="G1023" s="15">
        <v>1.6999999999999999E-3</v>
      </c>
    </row>
    <row r="1024" spans="1:7" x14ac:dyDescent="0.2">
      <c r="A1024" s="17">
        <v>41976</v>
      </c>
      <c r="B1024" s="16">
        <v>7924.38</v>
      </c>
      <c r="C1024" s="16">
        <v>7895.7</v>
      </c>
      <c r="D1024" s="16">
        <v>7924.38</v>
      </c>
      <c r="E1024" s="16">
        <v>7882.8</v>
      </c>
      <c r="F1024" s="14" t="s">
        <v>7176</v>
      </c>
      <c r="G1024" s="15">
        <v>1.5E-3</v>
      </c>
    </row>
    <row r="1025" spans="1:7" x14ac:dyDescent="0.2">
      <c r="A1025" s="17">
        <v>41975</v>
      </c>
      <c r="B1025" s="16">
        <v>7910.79</v>
      </c>
      <c r="C1025" s="16">
        <v>7909.82</v>
      </c>
      <c r="D1025" s="16">
        <v>7942.7</v>
      </c>
      <c r="E1025" s="16">
        <v>7886.35</v>
      </c>
      <c r="F1025" s="14" t="s">
        <v>7407</v>
      </c>
      <c r="G1025" s="15">
        <v>-1.1000000000000001E-3</v>
      </c>
    </row>
    <row r="1026" spans="1:7" x14ac:dyDescent="0.2">
      <c r="A1026" s="17">
        <v>41974</v>
      </c>
      <c r="B1026" s="16">
        <v>7899.02</v>
      </c>
      <c r="C1026" s="16">
        <v>7876.71</v>
      </c>
      <c r="D1026" s="16">
        <v>7903.87</v>
      </c>
      <c r="E1026" s="16">
        <v>7833.32</v>
      </c>
      <c r="F1026" s="14" t="s">
        <v>7514</v>
      </c>
      <c r="G1026" s="15">
        <v>-8.6E-3</v>
      </c>
    </row>
    <row r="1027" spans="1:7" x14ac:dyDescent="0.2">
      <c r="A1027" s="17">
        <v>41971</v>
      </c>
      <c r="B1027" s="16">
        <v>7907.51</v>
      </c>
      <c r="C1027" s="16">
        <v>7973.98</v>
      </c>
      <c r="D1027" s="16">
        <v>7978.85</v>
      </c>
      <c r="E1027" s="16">
        <v>7891.28</v>
      </c>
      <c r="F1027" s="14" t="s">
        <v>2502</v>
      </c>
      <c r="G1027" s="15">
        <v>3.8E-3</v>
      </c>
    </row>
    <row r="1028" spans="1:7" x14ac:dyDescent="0.2">
      <c r="A1028" s="17">
        <v>41970</v>
      </c>
      <c r="B1028" s="16">
        <v>7975.85</v>
      </c>
      <c r="C1028" s="16">
        <v>7948.81</v>
      </c>
      <c r="D1028" s="16">
        <v>7987.69</v>
      </c>
      <c r="E1028" s="16">
        <v>7938.94</v>
      </c>
      <c r="F1028" s="14" t="s">
        <v>7905</v>
      </c>
      <c r="G1028" s="15">
        <v>2.0999999999999999E-3</v>
      </c>
    </row>
    <row r="1029" spans="1:7" x14ac:dyDescent="0.2">
      <c r="A1029" s="17">
        <v>41969</v>
      </c>
      <c r="B1029" s="16">
        <v>7945.6</v>
      </c>
      <c r="C1029" s="16">
        <v>7940.22</v>
      </c>
      <c r="D1029" s="16">
        <v>7993</v>
      </c>
      <c r="E1029" s="16">
        <v>7927.63</v>
      </c>
      <c r="F1029" s="14" t="s">
        <v>7906</v>
      </c>
      <c r="G1029" s="15">
        <v>2.5999999999999999E-3</v>
      </c>
    </row>
    <row r="1030" spans="1:7" x14ac:dyDescent="0.2">
      <c r="A1030" s="17">
        <v>41968</v>
      </c>
      <c r="B1030" s="16">
        <v>7929.29</v>
      </c>
      <c r="C1030" s="16">
        <v>7911.63</v>
      </c>
      <c r="D1030" s="16">
        <v>7950.94</v>
      </c>
      <c r="E1030" s="16">
        <v>7903.25</v>
      </c>
      <c r="F1030" s="14" t="s">
        <v>7907</v>
      </c>
      <c r="G1030" s="15">
        <v>1.24E-2</v>
      </c>
    </row>
    <row r="1031" spans="1:7" x14ac:dyDescent="0.2">
      <c r="A1031" s="17">
        <v>41967</v>
      </c>
      <c r="B1031" s="16">
        <v>7908.37</v>
      </c>
      <c r="C1031" s="16">
        <v>7813.8</v>
      </c>
      <c r="D1031" s="16">
        <v>7919.35</v>
      </c>
      <c r="E1031" s="16">
        <v>7804.34</v>
      </c>
      <c r="F1031" s="14" t="s">
        <v>2616</v>
      </c>
      <c r="G1031" s="15">
        <v>2.3199999999999998E-2</v>
      </c>
    </row>
    <row r="1032" spans="1:7" x14ac:dyDescent="0.2">
      <c r="A1032" s="17">
        <v>41964</v>
      </c>
      <c r="B1032" s="16">
        <v>7811.67</v>
      </c>
      <c r="C1032" s="16">
        <v>7638.15</v>
      </c>
      <c r="D1032" s="16">
        <v>7819.77</v>
      </c>
      <c r="E1032" s="16">
        <v>7638.15</v>
      </c>
      <c r="F1032" s="14" t="s">
        <v>7908</v>
      </c>
      <c r="G1032" s="15">
        <v>1.6000000000000001E-3</v>
      </c>
    </row>
    <row r="1033" spans="1:7" x14ac:dyDescent="0.2">
      <c r="A1033" s="17">
        <v>41963</v>
      </c>
      <c r="B1033" s="16">
        <v>7634.67</v>
      </c>
      <c r="C1033" s="16">
        <v>7627.46</v>
      </c>
      <c r="D1033" s="16">
        <v>7637.38</v>
      </c>
      <c r="E1033" s="16">
        <v>7597.83</v>
      </c>
      <c r="F1033" s="14" t="s">
        <v>2292</v>
      </c>
      <c r="G1033" s="15">
        <v>-3.5999999999999999E-3</v>
      </c>
    </row>
    <row r="1034" spans="1:7" x14ac:dyDescent="0.2">
      <c r="A1034" s="17">
        <v>41962</v>
      </c>
      <c r="B1034" s="16">
        <v>7622.19</v>
      </c>
      <c r="C1034" s="16">
        <v>7644.6</v>
      </c>
      <c r="D1034" s="16">
        <v>7655.21</v>
      </c>
      <c r="E1034" s="16">
        <v>7610.75</v>
      </c>
      <c r="F1034" s="14" t="s">
        <v>7909</v>
      </c>
      <c r="G1034" s="15">
        <v>1.0999999999999999E-2</v>
      </c>
    </row>
    <row r="1035" spans="1:7" x14ac:dyDescent="0.2">
      <c r="A1035" s="17">
        <v>41961</v>
      </c>
      <c r="B1035" s="16">
        <v>7649.63</v>
      </c>
      <c r="C1035" s="16">
        <v>7574.93</v>
      </c>
      <c r="D1035" s="16">
        <v>7649.63</v>
      </c>
      <c r="E1035" s="16">
        <v>7561.8</v>
      </c>
      <c r="F1035" s="14" t="s">
        <v>7556</v>
      </c>
      <c r="G1035" s="15">
        <v>-6.9999999999999999E-4</v>
      </c>
    </row>
    <row r="1036" spans="1:7" x14ac:dyDescent="0.2">
      <c r="A1036" s="17">
        <v>41960</v>
      </c>
      <c r="B1036" s="16">
        <v>7566.24</v>
      </c>
      <c r="C1036" s="16">
        <v>7534.9</v>
      </c>
      <c r="D1036" s="16">
        <v>7566.24</v>
      </c>
      <c r="E1036" s="16">
        <v>7519.1</v>
      </c>
      <c r="F1036" s="14" t="s">
        <v>2412</v>
      </c>
      <c r="G1036" s="15">
        <v>-6.3E-3</v>
      </c>
    </row>
    <row r="1037" spans="1:7" x14ac:dyDescent="0.2">
      <c r="A1037" s="17">
        <v>41957</v>
      </c>
      <c r="B1037" s="16">
        <v>7571.84</v>
      </c>
      <c r="C1037" s="16">
        <v>7631.99</v>
      </c>
      <c r="D1037" s="16">
        <v>7637.91</v>
      </c>
      <c r="E1037" s="16">
        <v>7542.18</v>
      </c>
      <c r="F1037" s="14" t="s">
        <v>3715</v>
      </c>
      <c r="G1037" s="15">
        <v>9.4000000000000004E-3</v>
      </c>
    </row>
    <row r="1038" spans="1:7" x14ac:dyDescent="0.2">
      <c r="A1038" s="17">
        <v>41956</v>
      </c>
      <c r="B1038" s="16">
        <v>7620.12</v>
      </c>
      <c r="C1038" s="16">
        <v>7580.94</v>
      </c>
      <c r="D1038" s="16">
        <v>7662.1</v>
      </c>
      <c r="E1038" s="16">
        <v>7574.9</v>
      </c>
      <c r="F1038" s="14" t="s">
        <v>7910</v>
      </c>
      <c r="G1038" s="15">
        <v>-1.2999999999999999E-2</v>
      </c>
    </row>
    <row r="1039" spans="1:7" x14ac:dyDescent="0.2">
      <c r="A1039" s="17">
        <v>41955</v>
      </c>
      <c r="B1039" s="16">
        <v>7549.31</v>
      </c>
      <c r="C1039" s="16">
        <v>7646.52</v>
      </c>
      <c r="D1039" s="16">
        <v>7647.43</v>
      </c>
      <c r="E1039" s="16">
        <v>7547.04</v>
      </c>
      <c r="F1039" s="14" t="s">
        <v>2390</v>
      </c>
      <c r="G1039" s="15">
        <v>5.0000000000000001E-3</v>
      </c>
    </row>
    <row r="1040" spans="1:7" x14ac:dyDescent="0.2">
      <c r="A1040" s="17">
        <v>41954</v>
      </c>
      <c r="B1040" s="16">
        <v>7648.74</v>
      </c>
      <c r="C1040" s="16">
        <v>7618.98</v>
      </c>
      <c r="D1040" s="16">
        <v>7660.44</v>
      </c>
      <c r="E1040" s="16">
        <v>7618.98</v>
      </c>
      <c r="F1040" s="14" t="s">
        <v>7911</v>
      </c>
      <c r="G1040" s="15">
        <v>8.9999999999999993E-3</v>
      </c>
    </row>
    <row r="1041" spans="1:7" x14ac:dyDescent="0.2">
      <c r="A1041" s="17">
        <v>41953</v>
      </c>
      <c r="B1041" s="16">
        <v>7610.52</v>
      </c>
      <c r="C1041" s="16">
        <v>7544.72</v>
      </c>
      <c r="D1041" s="16">
        <v>7610.52</v>
      </c>
      <c r="E1041" s="16">
        <v>7544.72</v>
      </c>
      <c r="F1041" s="14" t="s">
        <v>7912</v>
      </c>
      <c r="G1041" s="15">
        <v>-1.23E-2</v>
      </c>
    </row>
    <row r="1042" spans="1:7" x14ac:dyDescent="0.2">
      <c r="A1042" s="17">
        <v>41950</v>
      </c>
      <c r="B1042" s="16">
        <v>7542.65</v>
      </c>
      <c r="C1042" s="16">
        <v>7647.42</v>
      </c>
      <c r="D1042" s="16">
        <v>7651.83</v>
      </c>
      <c r="E1042" s="16">
        <v>7510.46</v>
      </c>
      <c r="F1042" s="14" t="s">
        <v>7913</v>
      </c>
      <c r="G1042" s="15">
        <v>-2.9999999999999997E-4</v>
      </c>
    </row>
    <row r="1043" spans="1:7" x14ac:dyDescent="0.2">
      <c r="A1043" s="17">
        <v>41949</v>
      </c>
      <c r="B1043" s="16">
        <v>7636.74</v>
      </c>
      <c r="C1043" s="16">
        <v>7622.86</v>
      </c>
      <c r="D1043" s="16">
        <v>7682.38</v>
      </c>
      <c r="E1043" s="16">
        <v>7591.04</v>
      </c>
      <c r="F1043" s="14" t="s">
        <v>7520</v>
      </c>
      <c r="G1043" s="15">
        <v>1.37E-2</v>
      </c>
    </row>
    <row r="1044" spans="1:7" x14ac:dyDescent="0.2">
      <c r="A1044" s="17">
        <v>41948</v>
      </c>
      <c r="B1044" s="16">
        <v>7638.73</v>
      </c>
      <c r="C1044" s="16">
        <v>7558.18</v>
      </c>
      <c r="D1044" s="16">
        <v>7638.78</v>
      </c>
      <c r="E1044" s="16">
        <v>7551.06</v>
      </c>
      <c r="F1044" s="14" t="s">
        <v>7744</v>
      </c>
      <c r="G1044" s="15">
        <v>-8.5000000000000006E-3</v>
      </c>
    </row>
    <row r="1045" spans="1:7" x14ac:dyDescent="0.2">
      <c r="A1045" s="17">
        <v>41947</v>
      </c>
      <c r="B1045" s="16">
        <v>7535.36</v>
      </c>
      <c r="C1045" s="16">
        <v>7578.04</v>
      </c>
      <c r="D1045" s="16">
        <v>7610.46</v>
      </c>
      <c r="E1045" s="16">
        <v>7529.8</v>
      </c>
      <c r="F1045" s="14" t="s">
        <v>7914</v>
      </c>
      <c r="G1045" s="15">
        <v>-5.1999999999999998E-3</v>
      </c>
    </row>
    <row r="1046" spans="1:7" x14ac:dyDescent="0.2">
      <c r="A1046" s="17">
        <v>41946</v>
      </c>
      <c r="B1046" s="16">
        <v>7600.03</v>
      </c>
      <c r="C1046" s="16">
        <v>7632.74</v>
      </c>
      <c r="D1046" s="16">
        <v>7658.17</v>
      </c>
      <c r="E1046" s="16">
        <v>7587.55</v>
      </c>
      <c r="F1046" s="14" t="s">
        <v>2662</v>
      </c>
      <c r="G1046" s="15">
        <v>1.43E-2</v>
      </c>
    </row>
    <row r="1047" spans="1:7" x14ac:dyDescent="0.2">
      <c r="A1047" s="17">
        <v>41943</v>
      </c>
      <c r="B1047" s="16">
        <v>7640.07</v>
      </c>
      <c r="C1047" s="16">
        <v>7607.26</v>
      </c>
      <c r="D1047" s="16">
        <v>7647.88</v>
      </c>
      <c r="E1047" s="16">
        <v>7559.74</v>
      </c>
      <c r="F1047" s="14" t="s">
        <v>7915</v>
      </c>
      <c r="G1047" s="15">
        <v>3.3999999999999998E-3</v>
      </c>
    </row>
    <row r="1048" spans="1:7" x14ac:dyDescent="0.2">
      <c r="A1048" s="17">
        <v>41942</v>
      </c>
      <c r="B1048" s="16">
        <v>7532.34</v>
      </c>
      <c r="C1048" s="16">
        <v>7530.95</v>
      </c>
      <c r="D1048" s="16">
        <v>7544.15</v>
      </c>
      <c r="E1048" s="16">
        <v>7437.44</v>
      </c>
      <c r="F1048" s="14" t="s">
        <v>7916</v>
      </c>
      <c r="G1048" s="15">
        <v>-2.0000000000000001E-4</v>
      </c>
    </row>
    <row r="1049" spans="1:7" x14ac:dyDescent="0.2">
      <c r="A1049" s="17">
        <v>41941</v>
      </c>
      <c r="B1049" s="16">
        <v>7507.14</v>
      </c>
      <c r="C1049" s="16">
        <v>7539.38</v>
      </c>
      <c r="D1049" s="16">
        <v>7554.83</v>
      </c>
      <c r="E1049" s="16">
        <v>7493.44</v>
      </c>
      <c r="F1049" s="14" t="s">
        <v>7917</v>
      </c>
      <c r="G1049" s="15">
        <v>1.4200000000000001E-2</v>
      </c>
    </row>
    <row r="1050" spans="1:7" x14ac:dyDescent="0.2">
      <c r="A1050" s="17">
        <v>41940</v>
      </c>
      <c r="B1050" s="16">
        <v>7508.59</v>
      </c>
      <c r="C1050" s="16">
        <v>7461.65</v>
      </c>
      <c r="D1050" s="16">
        <v>7518.55</v>
      </c>
      <c r="E1050" s="16">
        <v>7451.74</v>
      </c>
      <c r="F1050" s="14" t="s">
        <v>7918</v>
      </c>
      <c r="G1050" s="15">
        <v>-2.3E-3</v>
      </c>
    </row>
    <row r="1051" spans="1:7" x14ac:dyDescent="0.2">
      <c r="A1051" s="17">
        <v>41939</v>
      </c>
      <c r="B1051" s="16">
        <v>7403.55</v>
      </c>
      <c r="C1051" s="16">
        <v>7479.7</v>
      </c>
      <c r="D1051" s="16">
        <v>7501.47</v>
      </c>
      <c r="E1051" s="16">
        <v>7370.31</v>
      </c>
      <c r="F1051" s="14" t="s">
        <v>7919</v>
      </c>
      <c r="G1051" s="15">
        <v>-8.3999999999999995E-3</v>
      </c>
    </row>
    <row r="1052" spans="1:7" x14ac:dyDescent="0.2">
      <c r="A1052" s="17">
        <v>41936</v>
      </c>
      <c r="B1052" s="16">
        <v>7420.85</v>
      </c>
      <c r="C1052" s="16">
        <v>7464.52</v>
      </c>
      <c r="D1052" s="16">
        <v>7464.52</v>
      </c>
      <c r="E1052" s="16">
        <v>7404.3</v>
      </c>
      <c r="F1052" s="14" t="s">
        <v>2534</v>
      </c>
      <c r="G1052" s="15">
        <v>9.5999999999999992E-3</v>
      </c>
    </row>
    <row r="1053" spans="1:7" x14ac:dyDescent="0.2">
      <c r="A1053" s="17">
        <v>41935</v>
      </c>
      <c r="B1053" s="16">
        <v>7483.35</v>
      </c>
      <c r="C1053" s="16">
        <v>7518.5</v>
      </c>
      <c r="D1053" s="16">
        <v>7523.77</v>
      </c>
      <c r="E1053" s="16">
        <v>7423.51</v>
      </c>
      <c r="F1053" s="14" t="s">
        <v>7920</v>
      </c>
      <c r="G1053" s="15">
        <v>1.06E-2</v>
      </c>
    </row>
    <row r="1054" spans="1:7" x14ac:dyDescent="0.2">
      <c r="A1054" s="17">
        <v>41934</v>
      </c>
      <c r="B1054" s="16">
        <v>7412.45</v>
      </c>
      <c r="C1054" s="16">
        <v>7371.92</v>
      </c>
      <c r="D1054" s="16">
        <v>7417.16</v>
      </c>
      <c r="E1054" s="16">
        <v>7320.75</v>
      </c>
      <c r="F1054" s="14" t="s">
        <v>7921</v>
      </c>
      <c r="G1054" s="15">
        <v>2.06E-2</v>
      </c>
    </row>
    <row r="1055" spans="1:7" x14ac:dyDescent="0.2">
      <c r="A1055" s="17">
        <v>41933</v>
      </c>
      <c r="B1055" s="16">
        <v>7334.61</v>
      </c>
      <c r="C1055" s="16">
        <v>7180.95</v>
      </c>
      <c r="D1055" s="16">
        <v>7334.61</v>
      </c>
      <c r="E1055" s="16">
        <v>7174.44</v>
      </c>
      <c r="F1055" s="14" t="s">
        <v>7922</v>
      </c>
      <c r="G1055" s="15">
        <v>-6.3E-3</v>
      </c>
    </row>
    <row r="1056" spans="1:7" x14ac:dyDescent="0.2">
      <c r="A1056" s="17">
        <v>41932</v>
      </c>
      <c r="B1056" s="16">
        <v>7186.49</v>
      </c>
      <c r="C1056" s="16">
        <v>7239.84</v>
      </c>
      <c r="D1056" s="16">
        <v>7239.87</v>
      </c>
      <c r="E1056" s="16">
        <v>7137.17</v>
      </c>
      <c r="F1056" s="14" t="s">
        <v>2251</v>
      </c>
      <c r="G1056" s="15">
        <v>3.15E-2</v>
      </c>
    </row>
    <row r="1057" spans="1:7" x14ac:dyDescent="0.2">
      <c r="A1057" s="17">
        <v>41929</v>
      </c>
      <c r="B1057" s="16">
        <v>7231.96</v>
      </c>
      <c r="C1057" s="16">
        <v>7034.93</v>
      </c>
      <c r="D1057" s="16">
        <v>7233.61</v>
      </c>
      <c r="E1057" s="16">
        <v>7033.91</v>
      </c>
      <c r="F1057" s="14" t="s">
        <v>7923</v>
      </c>
      <c r="G1057" s="15">
        <v>-1.6000000000000001E-3</v>
      </c>
    </row>
    <row r="1058" spans="1:7" x14ac:dyDescent="0.2">
      <c r="A1058" s="17">
        <v>41928</v>
      </c>
      <c r="B1058" s="16">
        <v>7010.83</v>
      </c>
      <c r="C1058" s="16">
        <v>7059.57</v>
      </c>
      <c r="D1058" s="16">
        <v>7103.93</v>
      </c>
      <c r="E1058" s="16">
        <v>6871.94</v>
      </c>
      <c r="F1058" s="14" t="s">
        <v>7924</v>
      </c>
      <c r="G1058" s="15">
        <v>-2.98E-2</v>
      </c>
    </row>
    <row r="1059" spans="1:7" x14ac:dyDescent="0.2">
      <c r="A1059" s="17">
        <v>41927</v>
      </c>
      <c r="B1059" s="16">
        <v>7022.21</v>
      </c>
      <c r="C1059" s="16">
        <v>7246.52</v>
      </c>
      <c r="D1059" s="16">
        <v>7246.52</v>
      </c>
      <c r="E1059" s="16">
        <v>7004.86</v>
      </c>
      <c r="F1059" s="14" t="s">
        <v>2836</v>
      </c>
      <c r="G1059" s="15">
        <v>3.8E-3</v>
      </c>
    </row>
    <row r="1060" spans="1:7" x14ac:dyDescent="0.2">
      <c r="A1060" s="17">
        <v>41926</v>
      </c>
      <c r="B1060" s="16">
        <v>7238.26</v>
      </c>
      <c r="C1060" s="16">
        <v>7186.31</v>
      </c>
      <c r="D1060" s="16">
        <v>7247.28</v>
      </c>
      <c r="E1060" s="16">
        <v>7141.19</v>
      </c>
      <c r="F1060" s="14" t="s">
        <v>7925</v>
      </c>
      <c r="G1060" s="15">
        <v>-1.2999999999999999E-3</v>
      </c>
    </row>
    <row r="1061" spans="1:7" x14ac:dyDescent="0.2">
      <c r="A1061" s="17">
        <v>41925</v>
      </c>
      <c r="B1061" s="16">
        <v>7211.07</v>
      </c>
      <c r="C1061" s="16">
        <v>7171.63</v>
      </c>
      <c r="D1061" s="16">
        <v>7266.68</v>
      </c>
      <c r="E1061" s="16">
        <v>7164.69</v>
      </c>
      <c r="F1061" s="14" t="s">
        <v>7926</v>
      </c>
      <c r="G1061" s="15">
        <v>-1.5699999999999999E-2</v>
      </c>
    </row>
    <row r="1062" spans="1:7" x14ac:dyDescent="0.2">
      <c r="A1062" s="17">
        <v>41922</v>
      </c>
      <c r="B1062" s="16">
        <v>7220.77</v>
      </c>
      <c r="C1062" s="16">
        <v>7281.12</v>
      </c>
      <c r="D1062" s="16">
        <v>7285.58</v>
      </c>
      <c r="E1062" s="16">
        <v>7171.73</v>
      </c>
      <c r="F1062" s="14" t="s">
        <v>7927</v>
      </c>
      <c r="G1062" s="15">
        <v>-1.9E-3</v>
      </c>
    </row>
    <row r="1063" spans="1:7" x14ac:dyDescent="0.2">
      <c r="A1063" s="17">
        <v>41921</v>
      </c>
      <c r="B1063" s="16">
        <v>7336.12</v>
      </c>
      <c r="C1063" s="16">
        <v>7439.77</v>
      </c>
      <c r="D1063" s="16">
        <v>7473.2</v>
      </c>
      <c r="E1063" s="16">
        <v>7319.33</v>
      </c>
      <c r="F1063" s="14" t="s">
        <v>7928</v>
      </c>
      <c r="G1063" s="15">
        <v>-1.2699999999999999E-2</v>
      </c>
    </row>
    <row r="1064" spans="1:7" x14ac:dyDescent="0.2">
      <c r="A1064" s="17">
        <v>41920</v>
      </c>
      <c r="B1064" s="16">
        <v>7350.04</v>
      </c>
      <c r="C1064" s="16">
        <v>7427.22</v>
      </c>
      <c r="D1064" s="16">
        <v>7427.22</v>
      </c>
      <c r="E1064" s="16">
        <v>7338.78</v>
      </c>
      <c r="F1064" s="14" t="s">
        <v>3063</v>
      </c>
      <c r="G1064" s="15">
        <v>-1.8800000000000001E-2</v>
      </c>
    </row>
    <row r="1065" spans="1:7" x14ac:dyDescent="0.2">
      <c r="A1065" s="17">
        <v>41919</v>
      </c>
      <c r="B1065" s="16">
        <v>7444.69</v>
      </c>
      <c r="C1065" s="16">
        <v>7582.2</v>
      </c>
      <c r="D1065" s="16">
        <v>7584.56</v>
      </c>
      <c r="E1065" s="16">
        <v>7444.69</v>
      </c>
      <c r="F1065" s="14" t="s">
        <v>7929</v>
      </c>
      <c r="G1065" s="15">
        <v>9.5999999999999992E-3</v>
      </c>
    </row>
    <row r="1066" spans="1:7" x14ac:dyDescent="0.2">
      <c r="A1066" s="17">
        <v>41918</v>
      </c>
      <c r="B1066" s="16">
        <v>7587</v>
      </c>
      <c r="C1066" s="16">
        <v>7574.54</v>
      </c>
      <c r="D1066" s="16">
        <v>7618.01</v>
      </c>
      <c r="E1066" s="16">
        <v>7568.2</v>
      </c>
      <c r="F1066" s="14" t="s">
        <v>7930</v>
      </c>
      <c r="G1066" s="15">
        <v>1.01E-2</v>
      </c>
    </row>
    <row r="1067" spans="1:7" x14ac:dyDescent="0.2">
      <c r="A1067" s="17">
        <v>41915</v>
      </c>
      <c r="B1067" s="16">
        <v>7514.8</v>
      </c>
      <c r="C1067" s="16">
        <v>7479.89</v>
      </c>
      <c r="D1067" s="16">
        <v>7532.84</v>
      </c>
      <c r="E1067" s="16">
        <v>7479.89</v>
      </c>
      <c r="F1067" s="14" t="s">
        <v>7931</v>
      </c>
      <c r="G1067" s="15">
        <v>-1.5800000000000002E-2</v>
      </c>
    </row>
    <row r="1068" spans="1:7" x14ac:dyDescent="0.2">
      <c r="A1068" s="17">
        <v>41914</v>
      </c>
      <c r="B1068" s="16">
        <v>7439.49</v>
      </c>
      <c r="C1068" s="16">
        <v>7542.85</v>
      </c>
      <c r="D1068" s="16">
        <v>7564.87</v>
      </c>
      <c r="E1068" s="16">
        <v>7439.49</v>
      </c>
      <c r="F1068" s="14" t="s">
        <v>7932</v>
      </c>
      <c r="G1068" s="15">
        <v>-1.4200000000000001E-2</v>
      </c>
    </row>
    <row r="1069" spans="1:7" x14ac:dyDescent="0.2">
      <c r="A1069" s="17">
        <v>41913</v>
      </c>
      <c r="B1069" s="16">
        <v>7559.1</v>
      </c>
      <c r="C1069" s="16">
        <v>7651.07</v>
      </c>
      <c r="D1069" s="16">
        <v>7679.37</v>
      </c>
      <c r="E1069" s="16">
        <v>7559.1</v>
      </c>
      <c r="F1069" s="14" t="s">
        <v>7933</v>
      </c>
      <c r="G1069" s="15">
        <v>4.4999999999999997E-3</v>
      </c>
    </row>
    <row r="1070" spans="1:7" x14ac:dyDescent="0.2">
      <c r="A1070" s="17">
        <v>41912</v>
      </c>
      <c r="B1070" s="16">
        <v>7667.89</v>
      </c>
      <c r="C1070" s="16">
        <v>7644.92</v>
      </c>
      <c r="D1070" s="16">
        <v>7672.92</v>
      </c>
      <c r="E1070" s="16">
        <v>7604.88</v>
      </c>
      <c r="F1070" s="14" t="s">
        <v>7934</v>
      </c>
      <c r="G1070" s="15">
        <v>-4.4999999999999997E-3</v>
      </c>
    </row>
    <row r="1071" spans="1:7" x14ac:dyDescent="0.2">
      <c r="A1071" s="17">
        <v>41911</v>
      </c>
      <c r="B1071" s="16">
        <v>7633.74</v>
      </c>
      <c r="C1071" s="16">
        <v>7670.79</v>
      </c>
      <c r="D1071" s="16">
        <v>7689.3</v>
      </c>
      <c r="E1071" s="16">
        <v>7598.01</v>
      </c>
      <c r="F1071" s="14" t="s">
        <v>2629</v>
      </c>
      <c r="G1071" s="15">
        <v>8.0000000000000004E-4</v>
      </c>
    </row>
    <row r="1072" spans="1:7" x14ac:dyDescent="0.2">
      <c r="A1072" s="17">
        <v>41908</v>
      </c>
      <c r="B1072" s="16">
        <v>7668.15</v>
      </c>
      <c r="C1072" s="16">
        <v>7665.08</v>
      </c>
      <c r="D1072" s="16">
        <v>7684.9</v>
      </c>
      <c r="E1072" s="16">
        <v>7630.54</v>
      </c>
      <c r="F1072" s="14" t="s">
        <v>7855</v>
      </c>
      <c r="G1072" s="15">
        <v>-4.1000000000000003E-3</v>
      </c>
    </row>
    <row r="1073" spans="1:7" x14ac:dyDescent="0.2">
      <c r="A1073" s="17">
        <v>41907</v>
      </c>
      <c r="B1073" s="16">
        <v>7662.19</v>
      </c>
      <c r="C1073" s="16">
        <v>7718.53</v>
      </c>
      <c r="D1073" s="16">
        <v>7767.68</v>
      </c>
      <c r="E1073" s="16">
        <v>7655.99</v>
      </c>
      <c r="F1073" s="14" t="s">
        <v>7935</v>
      </c>
      <c r="G1073" s="15">
        <v>3.7000000000000002E-3</v>
      </c>
    </row>
    <row r="1074" spans="1:7" x14ac:dyDescent="0.2">
      <c r="A1074" s="17">
        <v>41906</v>
      </c>
      <c r="B1074" s="16">
        <v>7693.65</v>
      </c>
      <c r="C1074" s="16">
        <v>7672.53</v>
      </c>
      <c r="D1074" s="16">
        <v>7693.65</v>
      </c>
      <c r="E1074" s="16">
        <v>7635.59</v>
      </c>
      <c r="F1074" s="14" t="s">
        <v>3599</v>
      </c>
      <c r="G1074" s="15">
        <v>-0.01</v>
      </c>
    </row>
    <row r="1075" spans="1:7" x14ac:dyDescent="0.2">
      <c r="A1075" s="17">
        <v>41905</v>
      </c>
      <c r="B1075" s="16">
        <v>7665.26</v>
      </c>
      <c r="C1075" s="16">
        <v>7751.62</v>
      </c>
      <c r="D1075" s="16">
        <v>7765.23</v>
      </c>
      <c r="E1075" s="16">
        <v>7665.26</v>
      </c>
      <c r="F1075" s="14" t="s">
        <v>7936</v>
      </c>
      <c r="G1075" s="15">
        <v>-5.9999999999999995E-4</v>
      </c>
    </row>
    <row r="1076" spans="1:7" x14ac:dyDescent="0.2">
      <c r="A1076" s="17">
        <v>41904</v>
      </c>
      <c r="B1076" s="16">
        <v>7742.75</v>
      </c>
      <c r="C1076" s="16">
        <v>7728.45</v>
      </c>
      <c r="D1076" s="16">
        <v>7777.01</v>
      </c>
      <c r="E1076" s="16">
        <v>7719.48</v>
      </c>
      <c r="F1076" s="14" t="s">
        <v>3386</v>
      </c>
      <c r="G1076" s="15">
        <v>1.0800000000000001E-2</v>
      </c>
    </row>
    <row r="1077" spans="1:7" x14ac:dyDescent="0.2">
      <c r="A1077" s="17">
        <v>41901</v>
      </c>
      <c r="B1077" s="16">
        <v>7747.25</v>
      </c>
      <c r="C1077" s="16">
        <v>7730.68</v>
      </c>
      <c r="D1077" s="16">
        <v>7747.25</v>
      </c>
      <c r="E1077" s="16">
        <v>7703.77</v>
      </c>
      <c r="F1077" s="14" t="s">
        <v>7937</v>
      </c>
      <c r="G1077" s="15">
        <v>3.5000000000000001E-3</v>
      </c>
    </row>
    <row r="1078" spans="1:7" x14ac:dyDescent="0.2">
      <c r="A1078" s="17">
        <v>41900</v>
      </c>
      <c r="B1078" s="16">
        <v>7664.67</v>
      </c>
      <c r="C1078" s="16">
        <v>7645.46</v>
      </c>
      <c r="D1078" s="16">
        <v>7667</v>
      </c>
      <c r="E1078" s="16">
        <v>7645.46</v>
      </c>
      <c r="F1078" s="14" t="s">
        <v>7938</v>
      </c>
      <c r="G1078" s="15">
        <v>6.8999999999999999E-3</v>
      </c>
    </row>
    <row r="1079" spans="1:7" x14ac:dyDescent="0.2">
      <c r="A1079" s="17">
        <v>41899</v>
      </c>
      <c r="B1079" s="16">
        <v>7638.31</v>
      </c>
      <c r="C1079" s="16">
        <v>7633.39</v>
      </c>
      <c r="D1079" s="16">
        <v>7654.09</v>
      </c>
      <c r="E1079" s="16">
        <v>7632.14</v>
      </c>
      <c r="F1079" s="14" t="s">
        <v>7768</v>
      </c>
      <c r="G1079" s="15">
        <v>-6.1999999999999998E-3</v>
      </c>
    </row>
    <row r="1080" spans="1:7" x14ac:dyDescent="0.2">
      <c r="A1080" s="17">
        <v>41898</v>
      </c>
      <c r="B1080" s="16">
        <v>7586.19</v>
      </c>
      <c r="C1080" s="16">
        <v>7632.58</v>
      </c>
      <c r="D1080" s="16">
        <v>7632.58</v>
      </c>
      <c r="E1080" s="16">
        <v>7568.82</v>
      </c>
      <c r="F1080" s="14" t="s">
        <v>7939</v>
      </c>
      <c r="G1080" s="15">
        <v>5.0000000000000001E-4</v>
      </c>
    </row>
    <row r="1081" spans="1:7" x14ac:dyDescent="0.2">
      <c r="A1081" s="17">
        <v>41897</v>
      </c>
      <c r="B1081" s="16">
        <v>7633.79</v>
      </c>
      <c r="C1081" s="16">
        <v>7610.51</v>
      </c>
      <c r="D1081" s="16">
        <v>7645.4</v>
      </c>
      <c r="E1081" s="16">
        <v>7600.31</v>
      </c>
      <c r="F1081" s="14" t="s">
        <v>7940</v>
      </c>
      <c r="G1081" s="15">
        <v>-1.6999999999999999E-3</v>
      </c>
    </row>
    <row r="1082" spans="1:7" x14ac:dyDescent="0.2">
      <c r="A1082" s="17">
        <v>41894</v>
      </c>
      <c r="B1082" s="16">
        <v>7630.18</v>
      </c>
      <c r="C1082" s="16">
        <v>7656.25</v>
      </c>
      <c r="D1082" s="16">
        <v>7665.3</v>
      </c>
      <c r="E1082" s="16">
        <v>7628.16</v>
      </c>
      <c r="F1082" s="14" t="s">
        <v>7941</v>
      </c>
      <c r="G1082" s="15">
        <v>-2.8E-3</v>
      </c>
    </row>
    <row r="1083" spans="1:7" x14ac:dyDescent="0.2">
      <c r="A1083" s="17">
        <v>41893</v>
      </c>
      <c r="B1083" s="16">
        <v>7643.03</v>
      </c>
      <c r="C1083" s="16">
        <v>7683.98</v>
      </c>
      <c r="D1083" s="16">
        <v>7706.25</v>
      </c>
      <c r="E1083" s="16">
        <v>7630.87</v>
      </c>
      <c r="F1083" s="14" t="s">
        <v>3239</v>
      </c>
      <c r="G1083" s="15">
        <v>-6.4999999999999997E-3</v>
      </c>
    </row>
    <row r="1084" spans="1:7" x14ac:dyDescent="0.2">
      <c r="A1084" s="17">
        <v>41892</v>
      </c>
      <c r="B1084" s="16">
        <v>7664.14</v>
      </c>
      <c r="C1084" s="16">
        <v>7674.24</v>
      </c>
      <c r="D1084" s="16">
        <v>7684.78</v>
      </c>
      <c r="E1084" s="16">
        <v>7639.7</v>
      </c>
      <c r="F1084" s="14" t="s">
        <v>7942</v>
      </c>
      <c r="G1084" s="15">
        <v>-7.4999999999999997E-3</v>
      </c>
    </row>
    <row r="1085" spans="1:7" x14ac:dyDescent="0.2">
      <c r="A1085" s="17">
        <v>41891</v>
      </c>
      <c r="B1085" s="16">
        <v>7714.39</v>
      </c>
      <c r="C1085" s="16">
        <v>7761.67</v>
      </c>
      <c r="D1085" s="16">
        <v>7795.07</v>
      </c>
      <c r="E1085" s="16">
        <v>7708.93</v>
      </c>
      <c r="F1085" s="14" t="s">
        <v>2357</v>
      </c>
      <c r="G1085" s="15">
        <v>1.6999999999999999E-3</v>
      </c>
    </row>
    <row r="1086" spans="1:7" x14ac:dyDescent="0.2">
      <c r="A1086" s="17">
        <v>41890</v>
      </c>
      <c r="B1086" s="16">
        <v>7772.98</v>
      </c>
      <c r="C1086" s="16">
        <v>7754.03</v>
      </c>
      <c r="D1086" s="16">
        <v>7781.16</v>
      </c>
      <c r="E1086" s="16">
        <v>7740.82</v>
      </c>
      <c r="F1086" s="14" t="s">
        <v>7943</v>
      </c>
      <c r="G1086" s="15">
        <v>-3.0000000000000001E-3</v>
      </c>
    </row>
    <row r="1087" spans="1:7" x14ac:dyDescent="0.2">
      <c r="A1087" s="17">
        <v>41887</v>
      </c>
      <c r="B1087" s="16">
        <v>7759.64</v>
      </c>
      <c r="C1087" s="16">
        <v>7773.89</v>
      </c>
      <c r="D1087" s="16">
        <v>7788.11</v>
      </c>
      <c r="E1087" s="16">
        <v>7743.3</v>
      </c>
      <c r="F1087" s="14" t="s">
        <v>3021</v>
      </c>
      <c r="G1087" s="15">
        <v>8.8999999999999999E-3</v>
      </c>
    </row>
    <row r="1088" spans="1:7" x14ac:dyDescent="0.2">
      <c r="A1088" s="17">
        <v>41886</v>
      </c>
      <c r="B1088" s="16">
        <v>7782.88</v>
      </c>
      <c r="C1088" s="16">
        <v>7693.87</v>
      </c>
      <c r="D1088" s="16">
        <v>7782.88</v>
      </c>
      <c r="E1088" s="16">
        <v>7689.48</v>
      </c>
      <c r="F1088" s="14" t="s">
        <v>2409</v>
      </c>
      <c r="G1088" s="15">
        <v>8.0999999999999996E-3</v>
      </c>
    </row>
    <row r="1089" spans="1:7" x14ac:dyDescent="0.2">
      <c r="A1089" s="17">
        <v>41885</v>
      </c>
      <c r="B1089" s="16">
        <v>7714.51</v>
      </c>
      <c r="C1089" s="16">
        <v>7663.42</v>
      </c>
      <c r="D1089" s="16">
        <v>7730.01</v>
      </c>
      <c r="E1089" s="16">
        <v>7652.02</v>
      </c>
      <c r="F1089" s="14" t="s">
        <v>7944</v>
      </c>
      <c r="G1089" s="15">
        <v>4.8999999999999998E-3</v>
      </c>
    </row>
    <row r="1090" spans="1:7" x14ac:dyDescent="0.2">
      <c r="A1090" s="17">
        <v>41884</v>
      </c>
      <c r="B1090" s="16">
        <v>7652.8</v>
      </c>
      <c r="C1090" s="16">
        <v>7625.55</v>
      </c>
      <c r="D1090" s="16">
        <v>7662.52</v>
      </c>
      <c r="E1090" s="16">
        <v>7619.77</v>
      </c>
      <c r="F1090" s="14" t="s">
        <v>7396</v>
      </c>
      <c r="G1090" s="15">
        <v>-2.8E-3</v>
      </c>
    </row>
    <row r="1091" spans="1:7" x14ac:dyDescent="0.2">
      <c r="A1091" s="17">
        <v>41883</v>
      </c>
      <c r="B1091" s="16">
        <v>7615.54</v>
      </c>
      <c r="C1091" s="16">
        <v>7631.03</v>
      </c>
      <c r="D1091" s="16">
        <v>7638.23</v>
      </c>
      <c r="E1091" s="16">
        <v>7590.45</v>
      </c>
      <c r="F1091" s="14" t="s">
        <v>7537</v>
      </c>
      <c r="G1091" s="15">
        <v>7.7000000000000002E-3</v>
      </c>
    </row>
    <row r="1092" spans="1:7" x14ac:dyDescent="0.2">
      <c r="A1092" s="17">
        <v>41880</v>
      </c>
      <c r="B1092" s="16">
        <v>7636.68</v>
      </c>
      <c r="C1092" s="16">
        <v>7582.44</v>
      </c>
      <c r="D1092" s="16">
        <v>7636.68</v>
      </c>
      <c r="E1092" s="16">
        <v>7582.44</v>
      </c>
      <c r="F1092" s="14" t="s">
        <v>3202</v>
      </c>
      <c r="G1092" s="15">
        <v>-1.4200000000000001E-2</v>
      </c>
    </row>
    <row r="1093" spans="1:7" x14ac:dyDescent="0.2">
      <c r="A1093" s="17">
        <v>41879</v>
      </c>
      <c r="B1093" s="16">
        <v>7578.37</v>
      </c>
      <c r="C1093" s="16">
        <v>7676.1</v>
      </c>
      <c r="D1093" s="16">
        <v>7683.59</v>
      </c>
      <c r="E1093" s="16">
        <v>7566.09</v>
      </c>
      <c r="F1093" s="14" t="s">
        <v>2758</v>
      </c>
      <c r="G1093" s="15">
        <v>2.3999999999999998E-3</v>
      </c>
    </row>
    <row r="1094" spans="1:7" x14ac:dyDescent="0.2">
      <c r="A1094" s="17">
        <v>41878</v>
      </c>
      <c r="B1094" s="16">
        <v>7687.63</v>
      </c>
      <c r="C1094" s="16">
        <v>7667.38</v>
      </c>
      <c r="D1094" s="16">
        <v>7692.99</v>
      </c>
      <c r="E1094" s="16">
        <v>7661.44</v>
      </c>
      <c r="F1094" s="14" t="s">
        <v>7207</v>
      </c>
      <c r="G1094" s="15">
        <v>3.0000000000000001E-3</v>
      </c>
    </row>
    <row r="1095" spans="1:7" x14ac:dyDescent="0.2">
      <c r="A1095" s="17">
        <v>41877</v>
      </c>
      <c r="B1095" s="16">
        <v>7668.86</v>
      </c>
      <c r="C1095" s="16">
        <v>7647.98</v>
      </c>
      <c r="D1095" s="16">
        <v>7668.86</v>
      </c>
      <c r="E1095" s="16">
        <v>7620.08</v>
      </c>
      <c r="F1095" s="14" t="s">
        <v>7945</v>
      </c>
      <c r="G1095" s="15">
        <v>5.4000000000000003E-3</v>
      </c>
    </row>
    <row r="1096" spans="1:7" x14ac:dyDescent="0.2">
      <c r="A1096" s="17">
        <v>41876</v>
      </c>
      <c r="B1096" s="16">
        <v>7645.73</v>
      </c>
      <c r="C1096" s="16">
        <v>7654.22</v>
      </c>
      <c r="D1096" s="16">
        <v>7657.24</v>
      </c>
      <c r="E1096" s="16">
        <v>7619.67</v>
      </c>
      <c r="F1096" s="14" t="s">
        <v>7946</v>
      </c>
      <c r="G1096" s="15">
        <v>-5.7000000000000002E-3</v>
      </c>
    </row>
    <row r="1097" spans="1:7" x14ac:dyDescent="0.2">
      <c r="A1097" s="17">
        <v>41873</v>
      </c>
      <c r="B1097" s="16">
        <v>7604.73</v>
      </c>
      <c r="C1097" s="16">
        <v>7647.21</v>
      </c>
      <c r="D1097" s="16">
        <v>7647.21</v>
      </c>
      <c r="E1097" s="16">
        <v>7582.7</v>
      </c>
      <c r="F1097" s="14" t="s">
        <v>7947</v>
      </c>
      <c r="G1097" s="15">
        <v>8.2000000000000007E-3</v>
      </c>
    </row>
    <row r="1098" spans="1:7" x14ac:dyDescent="0.2">
      <c r="A1098" s="17">
        <v>41872</v>
      </c>
      <c r="B1098" s="16">
        <v>7648.04</v>
      </c>
      <c r="C1098" s="16">
        <v>7590</v>
      </c>
      <c r="D1098" s="16">
        <v>7648.04</v>
      </c>
      <c r="E1098" s="16">
        <v>7573.48</v>
      </c>
      <c r="F1098" s="14" t="s">
        <v>2607</v>
      </c>
      <c r="G1098" s="15">
        <v>5.7999999999999996E-3</v>
      </c>
    </row>
    <row r="1099" spans="1:7" x14ac:dyDescent="0.2">
      <c r="A1099" s="17">
        <v>41871</v>
      </c>
      <c r="B1099" s="16">
        <v>7586.08</v>
      </c>
      <c r="C1099" s="16">
        <v>7568</v>
      </c>
      <c r="D1099" s="16">
        <v>7591.09</v>
      </c>
      <c r="E1099" s="16">
        <v>7548.65</v>
      </c>
      <c r="F1099" s="14" t="s">
        <v>2619</v>
      </c>
      <c r="G1099" s="15">
        <v>1.1599999999999999E-2</v>
      </c>
    </row>
    <row r="1100" spans="1:7" x14ac:dyDescent="0.2">
      <c r="A1100" s="17">
        <v>41870</v>
      </c>
      <c r="B1100" s="16">
        <v>7542.26</v>
      </c>
      <c r="C1100" s="16">
        <v>7487.33</v>
      </c>
      <c r="D1100" s="16">
        <v>7542.62</v>
      </c>
      <c r="E1100" s="16">
        <v>7484.42</v>
      </c>
      <c r="F1100" s="14" t="s">
        <v>7948</v>
      </c>
      <c r="G1100" s="15">
        <v>9.1999999999999998E-3</v>
      </c>
    </row>
    <row r="1101" spans="1:7" x14ac:dyDescent="0.2">
      <c r="A1101" s="17">
        <v>41869</v>
      </c>
      <c r="B1101" s="16">
        <v>7455.7</v>
      </c>
      <c r="C1101" s="16">
        <v>7443.17</v>
      </c>
      <c r="D1101" s="16">
        <v>7455.75</v>
      </c>
      <c r="E1101" s="16">
        <v>7427.24</v>
      </c>
      <c r="F1101" s="14" t="s">
        <v>7949</v>
      </c>
      <c r="G1101" s="15">
        <v>-2.0999999999999999E-3</v>
      </c>
    </row>
    <row r="1102" spans="1:7" x14ac:dyDescent="0.2">
      <c r="A1102" s="17">
        <v>41866</v>
      </c>
      <c r="B1102" s="16">
        <v>7387.58</v>
      </c>
      <c r="C1102" s="16">
        <v>7419</v>
      </c>
      <c r="D1102" s="16">
        <v>7448</v>
      </c>
      <c r="E1102" s="16">
        <v>7387.58</v>
      </c>
      <c r="F1102" s="14" t="s">
        <v>7950</v>
      </c>
      <c r="G1102" s="15">
        <v>8.9999999999999998E-4</v>
      </c>
    </row>
    <row r="1103" spans="1:7" x14ac:dyDescent="0.2">
      <c r="A1103" s="17">
        <v>41865</v>
      </c>
      <c r="B1103" s="16">
        <v>7403.12</v>
      </c>
      <c r="C1103" s="16">
        <v>7379.64</v>
      </c>
      <c r="D1103" s="16">
        <v>7422.7</v>
      </c>
      <c r="E1103" s="16">
        <v>7366.4</v>
      </c>
      <c r="F1103" s="14" t="s">
        <v>7185</v>
      </c>
      <c r="G1103" s="15">
        <v>1.1000000000000001E-3</v>
      </c>
    </row>
    <row r="1104" spans="1:7" x14ac:dyDescent="0.2">
      <c r="A1104" s="17">
        <v>41864</v>
      </c>
      <c r="B1104" s="16">
        <v>7396.75</v>
      </c>
      <c r="C1104" s="16">
        <v>7427.2</v>
      </c>
      <c r="D1104" s="16">
        <v>7433.64</v>
      </c>
      <c r="E1104" s="16">
        <v>7374.7</v>
      </c>
      <c r="F1104" s="14" t="s">
        <v>7854</v>
      </c>
      <c r="G1104" s="15">
        <v>6.9999999999999999E-4</v>
      </c>
    </row>
    <row r="1105" spans="1:7" x14ac:dyDescent="0.2">
      <c r="A1105" s="17">
        <v>41863</v>
      </c>
      <c r="B1105" s="16">
        <v>7388.57</v>
      </c>
      <c r="C1105" s="16">
        <v>7381.15</v>
      </c>
      <c r="D1105" s="16">
        <v>7412.66</v>
      </c>
      <c r="E1105" s="16">
        <v>7369.38</v>
      </c>
      <c r="F1105" s="14" t="s">
        <v>7951</v>
      </c>
      <c r="G1105" s="15">
        <v>1.6299999999999999E-2</v>
      </c>
    </row>
    <row r="1106" spans="1:7" x14ac:dyDescent="0.2">
      <c r="A1106" s="17">
        <v>41862</v>
      </c>
      <c r="B1106" s="16">
        <v>7383.19</v>
      </c>
      <c r="C1106" s="16">
        <v>7317.08</v>
      </c>
      <c r="D1106" s="16">
        <v>7394.86</v>
      </c>
      <c r="E1106" s="16">
        <v>7317.08</v>
      </c>
      <c r="F1106" s="14" t="s">
        <v>2341</v>
      </c>
      <c r="G1106" s="15">
        <v>-1.5599999999999999E-2</v>
      </c>
    </row>
    <row r="1107" spans="1:7" x14ac:dyDescent="0.2">
      <c r="A1107" s="17">
        <v>41859</v>
      </c>
      <c r="B1107" s="16">
        <v>7264.67</v>
      </c>
      <c r="C1107" s="16">
        <v>7304.02</v>
      </c>
      <c r="D1107" s="16">
        <v>7304.02</v>
      </c>
      <c r="E1107" s="16">
        <v>7243.66</v>
      </c>
      <c r="F1107" s="14" t="s">
        <v>7952</v>
      </c>
      <c r="G1107" s="15">
        <v>-2.8999999999999998E-3</v>
      </c>
    </row>
    <row r="1108" spans="1:7" x14ac:dyDescent="0.2">
      <c r="A1108" s="17">
        <v>41858</v>
      </c>
      <c r="B1108" s="16">
        <v>7379.96</v>
      </c>
      <c r="C1108" s="16">
        <v>7386.59</v>
      </c>
      <c r="D1108" s="16">
        <v>7421.27</v>
      </c>
      <c r="E1108" s="16">
        <v>7369.82</v>
      </c>
      <c r="F1108" s="14" t="s">
        <v>7953</v>
      </c>
      <c r="G1108" s="15">
        <v>-1.4E-2</v>
      </c>
    </row>
    <row r="1109" spans="1:7" x14ac:dyDescent="0.2">
      <c r="A1109" s="17">
        <v>41857</v>
      </c>
      <c r="B1109" s="16">
        <v>7401.5</v>
      </c>
      <c r="C1109" s="16">
        <v>7468.22</v>
      </c>
      <c r="D1109" s="16">
        <v>7468.22</v>
      </c>
      <c r="E1109" s="16">
        <v>7382.42</v>
      </c>
      <c r="F1109" s="14" t="s">
        <v>3579</v>
      </c>
      <c r="G1109" s="15">
        <v>-1.5E-3</v>
      </c>
    </row>
    <row r="1110" spans="1:7" x14ac:dyDescent="0.2">
      <c r="A1110" s="17">
        <v>41856</v>
      </c>
      <c r="B1110" s="16">
        <v>7506.65</v>
      </c>
      <c r="C1110" s="16">
        <v>7537.15</v>
      </c>
      <c r="D1110" s="16">
        <v>7546.71</v>
      </c>
      <c r="E1110" s="16">
        <v>7506.65</v>
      </c>
      <c r="F1110" s="14" t="s">
        <v>7954</v>
      </c>
      <c r="G1110" s="15">
        <v>3.3E-3</v>
      </c>
    </row>
    <row r="1111" spans="1:7" x14ac:dyDescent="0.2">
      <c r="A1111" s="17">
        <v>41855</v>
      </c>
      <c r="B1111" s="16">
        <v>7518.01</v>
      </c>
      <c r="C1111" s="16">
        <v>7531.66</v>
      </c>
      <c r="D1111" s="16">
        <v>7556.47</v>
      </c>
      <c r="E1111" s="16">
        <v>7508.56</v>
      </c>
      <c r="F1111" s="14" t="s">
        <v>7955</v>
      </c>
      <c r="G1111" s="15">
        <v>-1.1299999999999999E-2</v>
      </c>
    </row>
    <row r="1112" spans="1:7" x14ac:dyDescent="0.2">
      <c r="A1112" s="17">
        <v>41852</v>
      </c>
      <c r="B1112" s="16">
        <v>7493.15</v>
      </c>
      <c r="C1112" s="16">
        <v>7578.57</v>
      </c>
      <c r="D1112" s="16">
        <v>7582.68</v>
      </c>
      <c r="E1112" s="16">
        <v>7479.78</v>
      </c>
      <c r="F1112" s="14" t="s">
        <v>7956</v>
      </c>
      <c r="G1112" s="15">
        <v>-1.09E-2</v>
      </c>
    </row>
    <row r="1113" spans="1:7" x14ac:dyDescent="0.2">
      <c r="A1113" s="17">
        <v>41851</v>
      </c>
      <c r="B1113" s="16">
        <v>7578.92</v>
      </c>
      <c r="C1113" s="16">
        <v>7661.57</v>
      </c>
      <c r="D1113" s="16">
        <v>7667.48</v>
      </c>
      <c r="E1113" s="16">
        <v>7576.22</v>
      </c>
      <c r="F1113" s="14" t="s">
        <v>7639</v>
      </c>
      <c r="G1113" s="15">
        <v>-5.0000000000000001E-3</v>
      </c>
    </row>
    <row r="1114" spans="1:7" x14ac:dyDescent="0.2">
      <c r="A1114" s="17">
        <v>41850</v>
      </c>
      <c r="B1114" s="16">
        <v>7662.73</v>
      </c>
      <c r="C1114" s="16">
        <v>7697.2</v>
      </c>
      <c r="D1114" s="16">
        <v>7702.89</v>
      </c>
      <c r="E1114" s="16">
        <v>7647.39</v>
      </c>
      <c r="F1114" s="14" t="s">
        <v>7957</v>
      </c>
      <c r="G1114" s="15">
        <v>6.9999999999999999E-4</v>
      </c>
    </row>
    <row r="1115" spans="1:7" x14ac:dyDescent="0.2">
      <c r="A1115" s="17">
        <v>41849</v>
      </c>
      <c r="B1115" s="16">
        <v>7701.39</v>
      </c>
      <c r="C1115" s="16">
        <v>7705.94</v>
      </c>
      <c r="D1115" s="16">
        <v>7732.25</v>
      </c>
      <c r="E1115" s="16">
        <v>7682.99</v>
      </c>
      <c r="F1115" s="14" t="s">
        <v>7958</v>
      </c>
      <c r="G1115" s="15">
        <v>-5.4000000000000003E-3</v>
      </c>
    </row>
    <row r="1116" spans="1:7" x14ac:dyDescent="0.2">
      <c r="A1116" s="17">
        <v>41848</v>
      </c>
      <c r="B1116" s="16">
        <v>7695.9</v>
      </c>
      <c r="C1116" s="16">
        <v>7742.68</v>
      </c>
      <c r="D1116" s="16">
        <v>7762.55</v>
      </c>
      <c r="E1116" s="16">
        <v>7679.71</v>
      </c>
      <c r="F1116" s="14" t="s">
        <v>7421</v>
      </c>
      <c r="G1116" s="15">
        <v>-2.5000000000000001E-3</v>
      </c>
    </row>
    <row r="1117" spans="1:7" x14ac:dyDescent="0.2">
      <c r="A1117" s="17">
        <v>41845</v>
      </c>
      <c r="B1117" s="16">
        <v>7737.62</v>
      </c>
      <c r="C1117" s="16">
        <v>7756.92</v>
      </c>
      <c r="D1117" s="16">
        <v>7782.15</v>
      </c>
      <c r="E1117" s="16">
        <v>7727.59</v>
      </c>
      <c r="F1117" s="14" t="s">
        <v>7959</v>
      </c>
      <c r="G1117" s="15">
        <v>7.7000000000000002E-3</v>
      </c>
    </row>
    <row r="1118" spans="1:7" x14ac:dyDescent="0.2">
      <c r="A1118" s="17">
        <v>41844</v>
      </c>
      <c r="B1118" s="16">
        <v>7757.39</v>
      </c>
      <c r="C1118" s="16">
        <v>7744.59</v>
      </c>
      <c r="D1118" s="16">
        <v>7797.07</v>
      </c>
      <c r="E1118" s="16">
        <v>7733.9</v>
      </c>
      <c r="F1118" s="14" t="s">
        <v>7960</v>
      </c>
      <c r="G1118" s="15">
        <v>5.1999999999999998E-3</v>
      </c>
    </row>
    <row r="1119" spans="1:7" x14ac:dyDescent="0.2">
      <c r="A1119" s="17">
        <v>41843</v>
      </c>
      <c r="B1119" s="16">
        <v>7698.35</v>
      </c>
      <c r="C1119" s="16">
        <v>7663.2</v>
      </c>
      <c r="D1119" s="16">
        <v>7705.55</v>
      </c>
      <c r="E1119" s="16">
        <v>7663.2</v>
      </c>
      <c r="F1119" s="14" t="s">
        <v>7961</v>
      </c>
      <c r="G1119" s="15">
        <v>1.1999999999999999E-3</v>
      </c>
    </row>
    <row r="1120" spans="1:7" x14ac:dyDescent="0.2">
      <c r="A1120" s="17">
        <v>41842</v>
      </c>
      <c r="B1120" s="16">
        <v>7658.55</v>
      </c>
      <c r="C1120" s="16">
        <v>7669.13</v>
      </c>
      <c r="D1120" s="16">
        <v>7707.86</v>
      </c>
      <c r="E1120" s="16">
        <v>7640.81</v>
      </c>
      <c r="F1120" s="14" t="s">
        <v>2510</v>
      </c>
      <c r="G1120" s="15">
        <v>3.7000000000000002E-3</v>
      </c>
    </row>
    <row r="1121" spans="1:7" x14ac:dyDescent="0.2">
      <c r="A1121" s="17">
        <v>41841</v>
      </c>
      <c r="B1121" s="16">
        <v>7649.49</v>
      </c>
      <c r="C1121" s="16">
        <v>7638</v>
      </c>
      <c r="D1121" s="16">
        <v>7658.94</v>
      </c>
      <c r="E1121" s="16">
        <v>7620.6</v>
      </c>
      <c r="F1121" s="14" t="s">
        <v>7425</v>
      </c>
      <c r="G1121" s="15">
        <v>1E-3</v>
      </c>
    </row>
    <row r="1122" spans="1:7" x14ac:dyDescent="0.2">
      <c r="A1122" s="17">
        <v>41838</v>
      </c>
      <c r="B1122" s="16">
        <v>7620.97</v>
      </c>
      <c r="C1122" s="16">
        <v>7602.68</v>
      </c>
      <c r="D1122" s="16">
        <v>7641.35</v>
      </c>
      <c r="E1122" s="16">
        <v>7591.05</v>
      </c>
      <c r="F1122" s="14" t="s">
        <v>7281</v>
      </c>
      <c r="G1122" s="15">
        <v>-4.1999999999999997E-3</v>
      </c>
    </row>
    <row r="1123" spans="1:7" x14ac:dyDescent="0.2">
      <c r="A1123" s="17">
        <v>41837</v>
      </c>
      <c r="B1123" s="16">
        <v>7613</v>
      </c>
      <c r="C1123" s="16">
        <v>7635.39</v>
      </c>
      <c r="D1123" s="16">
        <v>7653.28</v>
      </c>
      <c r="E1123" s="16">
        <v>7607.44</v>
      </c>
      <c r="F1123" s="14" t="s">
        <v>7962</v>
      </c>
      <c r="G1123" s="15">
        <v>1.32E-2</v>
      </c>
    </row>
    <row r="1124" spans="1:7" x14ac:dyDescent="0.2">
      <c r="A1124" s="17">
        <v>41836</v>
      </c>
      <c r="B1124" s="16">
        <v>7644.73</v>
      </c>
      <c r="C1124" s="16">
        <v>7553.46</v>
      </c>
      <c r="D1124" s="16">
        <v>7644.73</v>
      </c>
      <c r="E1124" s="16">
        <v>7552.27</v>
      </c>
      <c r="F1124" s="14" t="s">
        <v>7963</v>
      </c>
      <c r="G1124" s="15">
        <v>-5.1000000000000004E-3</v>
      </c>
    </row>
    <row r="1125" spans="1:7" x14ac:dyDescent="0.2">
      <c r="A1125" s="17">
        <v>41835</v>
      </c>
      <c r="B1125" s="16">
        <v>7544.99</v>
      </c>
      <c r="C1125" s="16">
        <v>7582.63</v>
      </c>
      <c r="D1125" s="16">
        <v>7610.22</v>
      </c>
      <c r="E1125" s="16">
        <v>7536.9</v>
      </c>
      <c r="F1125" s="14" t="s">
        <v>7964</v>
      </c>
      <c r="G1125" s="15">
        <v>1.41E-2</v>
      </c>
    </row>
    <row r="1126" spans="1:7" x14ac:dyDescent="0.2">
      <c r="A1126" s="17">
        <v>41834</v>
      </c>
      <c r="B1126" s="16">
        <v>7583.91</v>
      </c>
      <c r="C1126" s="16">
        <v>7496.71</v>
      </c>
      <c r="D1126" s="16">
        <v>7591.83</v>
      </c>
      <c r="E1126" s="16">
        <v>7496.71</v>
      </c>
      <c r="F1126" s="14" t="s">
        <v>7965</v>
      </c>
      <c r="G1126" s="15">
        <v>-1.2999999999999999E-3</v>
      </c>
    </row>
    <row r="1127" spans="1:7" x14ac:dyDescent="0.2">
      <c r="A1127" s="17">
        <v>41831</v>
      </c>
      <c r="B1127" s="16">
        <v>7478.82</v>
      </c>
      <c r="C1127" s="16">
        <v>7494.3</v>
      </c>
      <c r="D1127" s="16">
        <v>7521.14</v>
      </c>
      <c r="E1127" s="16">
        <v>7466.66</v>
      </c>
      <c r="F1127" s="14" t="s">
        <v>7966</v>
      </c>
      <c r="G1127" s="15">
        <v>-8.8000000000000005E-3</v>
      </c>
    </row>
    <row r="1128" spans="1:7" x14ac:dyDescent="0.2">
      <c r="A1128" s="17">
        <v>41830</v>
      </c>
      <c r="B1128" s="16">
        <v>7488.22</v>
      </c>
      <c r="C1128" s="16">
        <v>7572.21</v>
      </c>
      <c r="D1128" s="16">
        <v>7576.94</v>
      </c>
      <c r="E1128" s="16">
        <v>7464.53</v>
      </c>
      <c r="F1128" s="14" t="s">
        <v>7271</v>
      </c>
      <c r="G1128" s="15">
        <v>1.9E-3</v>
      </c>
    </row>
    <row r="1129" spans="1:7" x14ac:dyDescent="0.2">
      <c r="A1129" s="17">
        <v>41829</v>
      </c>
      <c r="B1129" s="16">
        <v>7554.94</v>
      </c>
      <c r="C1129" s="16">
        <v>7563.6</v>
      </c>
      <c r="D1129" s="16">
        <v>7572.65</v>
      </c>
      <c r="E1129" s="16">
        <v>7534.06</v>
      </c>
      <c r="F1129" s="14" t="s">
        <v>7967</v>
      </c>
      <c r="G1129" s="15">
        <v>-1.2999999999999999E-2</v>
      </c>
    </row>
    <row r="1130" spans="1:7" x14ac:dyDescent="0.2">
      <c r="A1130" s="17">
        <v>41828</v>
      </c>
      <c r="B1130" s="16">
        <v>7540.75</v>
      </c>
      <c r="C1130" s="16">
        <v>7649.39</v>
      </c>
      <c r="D1130" s="16">
        <v>7666.83</v>
      </c>
      <c r="E1130" s="16">
        <v>7537.46</v>
      </c>
      <c r="F1130" s="14" t="s">
        <v>2269</v>
      </c>
      <c r="G1130" s="15">
        <v>-6.7999999999999996E-3</v>
      </c>
    </row>
    <row r="1131" spans="1:7" x14ac:dyDescent="0.2">
      <c r="A1131" s="17">
        <v>41827</v>
      </c>
      <c r="B1131" s="16">
        <v>7639.79</v>
      </c>
      <c r="C1131" s="16">
        <v>7682.32</v>
      </c>
      <c r="D1131" s="16">
        <v>7697.44</v>
      </c>
      <c r="E1131" s="16">
        <v>7634.58</v>
      </c>
      <c r="F1131" s="14" t="s">
        <v>7968</v>
      </c>
      <c r="G1131" s="15">
        <v>-6.7999999999999996E-3</v>
      </c>
    </row>
    <row r="1132" spans="1:7" x14ac:dyDescent="0.2">
      <c r="A1132" s="17">
        <v>41824</v>
      </c>
      <c r="B1132" s="16">
        <v>7692.25</v>
      </c>
      <c r="C1132" s="16">
        <v>7741.17</v>
      </c>
      <c r="D1132" s="16">
        <v>7741.17</v>
      </c>
      <c r="E1132" s="16">
        <v>7691.76</v>
      </c>
      <c r="F1132" s="14" t="s">
        <v>7969</v>
      </c>
      <c r="G1132" s="15">
        <v>1.1900000000000001E-2</v>
      </c>
    </row>
    <row r="1133" spans="1:7" x14ac:dyDescent="0.2">
      <c r="A1133" s="17">
        <v>41823</v>
      </c>
      <c r="B1133" s="16">
        <v>7745.22</v>
      </c>
      <c r="C1133" s="16">
        <v>7664.98</v>
      </c>
      <c r="D1133" s="16">
        <v>7745.22</v>
      </c>
      <c r="E1133" s="16">
        <v>7663.29</v>
      </c>
      <c r="F1133" s="14" t="s">
        <v>7970</v>
      </c>
      <c r="G1133" s="15">
        <v>3.3E-3</v>
      </c>
    </row>
    <row r="1134" spans="1:7" x14ac:dyDescent="0.2">
      <c r="A1134" s="17">
        <v>41822</v>
      </c>
      <c r="B1134" s="16">
        <v>7653.81</v>
      </c>
      <c r="C1134" s="16">
        <v>7654.6</v>
      </c>
      <c r="D1134" s="16">
        <v>7664.41</v>
      </c>
      <c r="E1134" s="16">
        <v>7634.63</v>
      </c>
      <c r="F1134" s="14" t="s">
        <v>7971</v>
      </c>
      <c r="G1134" s="15">
        <v>6.6E-3</v>
      </c>
    </row>
    <row r="1135" spans="1:7" x14ac:dyDescent="0.2">
      <c r="A1135" s="17">
        <v>41821</v>
      </c>
      <c r="B1135" s="16">
        <v>7628.73</v>
      </c>
      <c r="C1135" s="16">
        <v>7585.45</v>
      </c>
      <c r="D1135" s="16">
        <v>7628.79</v>
      </c>
      <c r="E1135" s="16">
        <v>7583.87</v>
      </c>
      <c r="F1135" s="14" t="s">
        <v>7972</v>
      </c>
      <c r="G1135" s="15">
        <v>-5.3E-3</v>
      </c>
    </row>
    <row r="1136" spans="1:7" x14ac:dyDescent="0.2">
      <c r="A1136" s="17">
        <v>41820</v>
      </c>
      <c r="B1136" s="16">
        <v>7578.48</v>
      </c>
      <c r="C1136" s="16">
        <v>7616.51</v>
      </c>
      <c r="D1136" s="16">
        <v>7640.28</v>
      </c>
      <c r="E1136" s="16">
        <v>7565.85</v>
      </c>
      <c r="F1136" s="14" t="s">
        <v>7973</v>
      </c>
      <c r="G1136" s="15">
        <v>-8.0000000000000004E-4</v>
      </c>
    </row>
    <row r="1137" spans="1:7" x14ac:dyDescent="0.2">
      <c r="A1137" s="17">
        <v>41817</v>
      </c>
      <c r="B1137" s="16">
        <v>7618.61</v>
      </c>
      <c r="C1137" s="16">
        <v>7630.62</v>
      </c>
      <c r="D1137" s="16">
        <v>7630.62</v>
      </c>
      <c r="E1137" s="16">
        <v>7587.75</v>
      </c>
      <c r="F1137" s="14" t="s">
        <v>7974</v>
      </c>
      <c r="G1137" s="15">
        <v>3.5999999999999999E-3</v>
      </c>
    </row>
    <row r="1138" spans="1:7" x14ac:dyDescent="0.2">
      <c r="A1138" s="17">
        <v>41816</v>
      </c>
      <c r="B1138" s="16">
        <v>7624.67</v>
      </c>
      <c r="C1138" s="16">
        <v>7607.34</v>
      </c>
      <c r="D1138" s="16">
        <v>7650.41</v>
      </c>
      <c r="E1138" s="16">
        <v>7601.97</v>
      </c>
      <c r="F1138" s="14" t="s">
        <v>7975</v>
      </c>
      <c r="G1138" s="15">
        <v>-1.2999999999999999E-2</v>
      </c>
    </row>
    <row r="1139" spans="1:7" x14ac:dyDescent="0.2">
      <c r="A1139" s="17">
        <v>41815</v>
      </c>
      <c r="B1139" s="16">
        <v>7597.47</v>
      </c>
      <c r="C1139" s="16">
        <v>7664.08</v>
      </c>
      <c r="D1139" s="16">
        <v>7664.08</v>
      </c>
      <c r="E1139" s="16">
        <v>7563.24</v>
      </c>
      <c r="F1139" s="14" t="s">
        <v>7976</v>
      </c>
      <c r="G1139" s="15">
        <v>-1.09E-2</v>
      </c>
    </row>
    <row r="1140" spans="1:7" x14ac:dyDescent="0.2">
      <c r="A1140" s="17">
        <v>41814</v>
      </c>
      <c r="B1140" s="16">
        <v>7697.27</v>
      </c>
      <c r="C1140" s="16">
        <v>7780.21</v>
      </c>
      <c r="D1140" s="16">
        <v>7789.14</v>
      </c>
      <c r="E1140" s="16">
        <v>7697.27</v>
      </c>
      <c r="F1140" s="14" t="s">
        <v>7961</v>
      </c>
      <c r="G1140" s="15">
        <v>3.8E-3</v>
      </c>
    </row>
    <row r="1141" spans="1:7" x14ac:dyDescent="0.2">
      <c r="A1141" s="17">
        <v>41813</v>
      </c>
      <c r="B1141" s="16">
        <v>7782.04</v>
      </c>
      <c r="C1141" s="16">
        <v>7755.16</v>
      </c>
      <c r="D1141" s="16">
        <v>7806.93</v>
      </c>
      <c r="E1141" s="16">
        <v>7736.87</v>
      </c>
      <c r="F1141" s="14" t="s">
        <v>2501</v>
      </c>
      <c r="G1141" s="15">
        <v>4.0000000000000001E-3</v>
      </c>
    </row>
    <row r="1142" spans="1:7" x14ac:dyDescent="0.2">
      <c r="A1142" s="17">
        <v>41809</v>
      </c>
      <c r="B1142" s="16">
        <v>7752.85</v>
      </c>
      <c r="C1142" s="16">
        <v>7760.03</v>
      </c>
      <c r="D1142" s="16">
        <v>7785.97</v>
      </c>
      <c r="E1142" s="16">
        <v>7740.05</v>
      </c>
      <c r="F1142" s="14" t="s">
        <v>7977</v>
      </c>
      <c r="G1142" s="15">
        <v>-2.3E-3</v>
      </c>
    </row>
    <row r="1143" spans="1:7" x14ac:dyDescent="0.2">
      <c r="A1143" s="17">
        <v>41808</v>
      </c>
      <c r="B1143" s="16">
        <v>7721.6</v>
      </c>
      <c r="C1143" s="16">
        <v>7684.54</v>
      </c>
      <c r="D1143" s="16">
        <v>7733.18</v>
      </c>
      <c r="E1143" s="16">
        <v>7664.61</v>
      </c>
      <c r="F1143" s="14" t="s">
        <v>7616</v>
      </c>
      <c r="G1143" s="15">
        <v>3.2000000000000002E-3</v>
      </c>
    </row>
    <row r="1144" spans="1:7" x14ac:dyDescent="0.2">
      <c r="A1144" s="17">
        <v>41807</v>
      </c>
      <c r="B1144" s="16">
        <v>7739.21</v>
      </c>
      <c r="C1144" s="16">
        <v>7728.08</v>
      </c>
      <c r="D1144" s="16">
        <v>7755.26</v>
      </c>
      <c r="E1144" s="16">
        <v>7703.38</v>
      </c>
      <c r="F1144" s="14" t="s">
        <v>2865</v>
      </c>
      <c r="G1144" s="15">
        <v>-3.7000000000000002E-3</v>
      </c>
    </row>
    <row r="1145" spans="1:7" x14ac:dyDescent="0.2">
      <c r="A1145" s="17">
        <v>41806</v>
      </c>
      <c r="B1145" s="16">
        <v>7714.32</v>
      </c>
      <c r="C1145" s="16">
        <v>7726.68</v>
      </c>
      <c r="D1145" s="16">
        <v>7739.2</v>
      </c>
      <c r="E1145" s="16">
        <v>7696.98</v>
      </c>
      <c r="F1145" s="14" t="s">
        <v>7978</v>
      </c>
      <c r="G1145" s="15">
        <v>-2.8E-3</v>
      </c>
    </row>
    <row r="1146" spans="1:7" x14ac:dyDescent="0.2">
      <c r="A1146" s="17">
        <v>41803</v>
      </c>
      <c r="B1146" s="16">
        <v>7743.02</v>
      </c>
      <c r="C1146" s="16">
        <v>7761.37</v>
      </c>
      <c r="D1146" s="16">
        <v>7762.55</v>
      </c>
      <c r="E1146" s="16">
        <v>7694.2</v>
      </c>
      <c r="F1146" s="14" t="s">
        <v>7979</v>
      </c>
      <c r="G1146" s="15">
        <v>1.9E-3</v>
      </c>
    </row>
    <row r="1147" spans="1:7" x14ac:dyDescent="0.2">
      <c r="A1147" s="17">
        <v>41802</v>
      </c>
      <c r="B1147" s="16">
        <v>7764.41</v>
      </c>
      <c r="C1147" s="16">
        <v>7756.58</v>
      </c>
      <c r="D1147" s="16">
        <v>7776.56</v>
      </c>
      <c r="E1147" s="16">
        <v>7740.04</v>
      </c>
      <c r="F1147" s="14" t="s">
        <v>7980</v>
      </c>
      <c r="G1147" s="15">
        <v>-4.7999999999999996E-3</v>
      </c>
    </row>
    <row r="1148" spans="1:7" x14ac:dyDescent="0.2">
      <c r="A1148" s="17">
        <v>41801</v>
      </c>
      <c r="B1148" s="16">
        <v>7749.34</v>
      </c>
      <c r="C1148" s="16">
        <v>7786.19</v>
      </c>
      <c r="D1148" s="16">
        <v>7803.1</v>
      </c>
      <c r="E1148" s="16">
        <v>7743.23</v>
      </c>
      <c r="F1148" s="14" t="s">
        <v>7981</v>
      </c>
      <c r="G1148" s="15">
        <v>4.0000000000000002E-4</v>
      </c>
    </row>
    <row r="1149" spans="1:7" x14ac:dyDescent="0.2">
      <c r="A1149" s="17">
        <v>41800</v>
      </c>
      <c r="B1149" s="16">
        <v>7786.75</v>
      </c>
      <c r="C1149" s="16">
        <v>7780.47</v>
      </c>
      <c r="D1149" s="16">
        <v>7794.35</v>
      </c>
      <c r="E1149" s="16">
        <v>7766.14</v>
      </c>
      <c r="F1149" s="14" t="s">
        <v>7982</v>
      </c>
      <c r="G1149" s="15">
        <v>2.0999999999999999E-3</v>
      </c>
    </row>
    <row r="1150" spans="1:7" x14ac:dyDescent="0.2">
      <c r="A1150" s="17">
        <v>41799</v>
      </c>
      <c r="B1150" s="16">
        <v>7783.99</v>
      </c>
      <c r="C1150" s="16">
        <v>7769.5</v>
      </c>
      <c r="D1150" s="16">
        <v>7791.09</v>
      </c>
      <c r="E1150" s="16">
        <v>7757.9</v>
      </c>
      <c r="F1150" s="14" t="s">
        <v>7983</v>
      </c>
      <c r="G1150" s="15">
        <v>8.6E-3</v>
      </c>
    </row>
    <row r="1151" spans="1:7" x14ac:dyDescent="0.2">
      <c r="A1151" s="17">
        <v>41796</v>
      </c>
      <c r="B1151" s="16">
        <v>7767.46</v>
      </c>
      <c r="C1151" s="16">
        <v>7721.58</v>
      </c>
      <c r="D1151" s="16">
        <v>7768.29</v>
      </c>
      <c r="E1151" s="16">
        <v>7721.58</v>
      </c>
      <c r="F1151" s="14" t="s">
        <v>7984</v>
      </c>
      <c r="G1151" s="15">
        <v>5.4000000000000003E-3</v>
      </c>
    </row>
    <row r="1152" spans="1:7" x14ac:dyDescent="0.2">
      <c r="A1152" s="17">
        <v>41795</v>
      </c>
      <c r="B1152" s="16">
        <v>7701.59</v>
      </c>
      <c r="C1152" s="16">
        <v>7661.55</v>
      </c>
      <c r="D1152" s="16">
        <v>7737.85</v>
      </c>
      <c r="E1152" s="16">
        <v>7648.81</v>
      </c>
      <c r="F1152" s="14" t="s">
        <v>7985</v>
      </c>
      <c r="G1152" s="15">
        <v>1.1000000000000001E-3</v>
      </c>
    </row>
    <row r="1153" spans="1:7" x14ac:dyDescent="0.2">
      <c r="A1153" s="17">
        <v>41794</v>
      </c>
      <c r="B1153" s="16">
        <v>7660.44</v>
      </c>
      <c r="C1153" s="16">
        <v>7644.24</v>
      </c>
      <c r="D1153" s="16">
        <v>7661.86</v>
      </c>
      <c r="E1153" s="16">
        <v>7620.55</v>
      </c>
      <c r="F1153" s="14" t="s">
        <v>7986</v>
      </c>
      <c r="G1153" s="15">
        <v>-7.1000000000000004E-3</v>
      </c>
    </row>
    <row r="1154" spans="1:7" x14ac:dyDescent="0.2">
      <c r="A1154" s="17">
        <v>41793</v>
      </c>
      <c r="B1154" s="16">
        <v>7652.11</v>
      </c>
      <c r="C1154" s="16">
        <v>7700.25</v>
      </c>
      <c r="D1154" s="16">
        <v>7700.25</v>
      </c>
      <c r="E1154" s="16">
        <v>7651.76</v>
      </c>
      <c r="F1154" s="14" t="s">
        <v>7987</v>
      </c>
      <c r="G1154" s="15">
        <v>7.1000000000000004E-3</v>
      </c>
    </row>
    <row r="1155" spans="1:7" x14ac:dyDescent="0.2">
      <c r="A1155" s="17">
        <v>41792</v>
      </c>
      <c r="B1155" s="16">
        <v>7706.99</v>
      </c>
      <c r="C1155" s="16">
        <v>7679.21</v>
      </c>
      <c r="D1155" s="16">
        <v>7710.93</v>
      </c>
      <c r="E1155" s="16">
        <v>7674.04</v>
      </c>
      <c r="F1155" s="14" t="s">
        <v>7988</v>
      </c>
      <c r="G1155" s="15">
        <v>3.8999999999999998E-3</v>
      </c>
    </row>
    <row r="1156" spans="1:7" x14ac:dyDescent="0.2">
      <c r="A1156" s="17">
        <v>41789</v>
      </c>
      <c r="B1156" s="16">
        <v>7652.62</v>
      </c>
      <c r="C1156" s="16">
        <v>7629.96</v>
      </c>
      <c r="D1156" s="16">
        <v>7678.39</v>
      </c>
      <c r="E1156" s="16">
        <v>7629.96</v>
      </c>
      <c r="F1156" s="14" t="s">
        <v>7989</v>
      </c>
      <c r="G1156" s="15">
        <v>-3.8E-3</v>
      </c>
    </row>
    <row r="1157" spans="1:7" x14ac:dyDescent="0.2">
      <c r="A1157" s="17">
        <v>41787</v>
      </c>
      <c r="B1157" s="16">
        <v>7622.98</v>
      </c>
      <c r="C1157" s="16">
        <v>7645.37</v>
      </c>
      <c r="D1157" s="16">
        <v>7659.01</v>
      </c>
      <c r="E1157" s="16">
        <v>7599.46</v>
      </c>
      <c r="F1157" s="14" t="s">
        <v>7990</v>
      </c>
      <c r="G1157" s="15">
        <v>-5.9999999999999995E-4</v>
      </c>
    </row>
    <row r="1158" spans="1:7" x14ac:dyDescent="0.2">
      <c r="A1158" s="17">
        <v>41786</v>
      </c>
      <c r="B1158" s="16">
        <v>7652.29</v>
      </c>
      <c r="C1158" s="16">
        <v>7651.39</v>
      </c>
      <c r="D1158" s="16">
        <v>7665.18</v>
      </c>
      <c r="E1158" s="16">
        <v>7636.14</v>
      </c>
      <c r="F1158" s="14" t="s">
        <v>7991</v>
      </c>
      <c r="G1158" s="15">
        <v>4.4999999999999997E-3</v>
      </c>
    </row>
    <row r="1159" spans="1:7" x14ac:dyDescent="0.2">
      <c r="A1159" s="17">
        <v>41785</v>
      </c>
      <c r="B1159" s="16">
        <v>7656.76</v>
      </c>
      <c r="C1159" s="16">
        <v>7633.87</v>
      </c>
      <c r="D1159" s="16">
        <v>7660.56</v>
      </c>
      <c r="E1159" s="16">
        <v>7626.39</v>
      </c>
      <c r="F1159" s="14" t="s">
        <v>3648</v>
      </c>
      <c r="G1159" s="15">
        <v>3.8999999999999998E-3</v>
      </c>
    </row>
    <row r="1160" spans="1:7" x14ac:dyDescent="0.2">
      <c r="A1160" s="17">
        <v>41782</v>
      </c>
      <c r="B1160" s="16">
        <v>7622.13</v>
      </c>
      <c r="C1160" s="16">
        <v>7588.82</v>
      </c>
      <c r="D1160" s="16">
        <v>7622.13</v>
      </c>
      <c r="E1160" s="16">
        <v>7566.08</v>
      </c>
      <c r="F1160" s="14" t="s">
        <v>7992</v>
      </c>
      <c r="G1160" s="15">
        <v>5.4999999999999997E-3</v>
      </c>
    </row>
    <row r="1161" spans="1:7" x14ac:dyDescent="0.2">
      <c r="A1161" s="17">
        <v>41781</v>
      </c>
      <c r="B1161" s="16">
        <v>7592.58</v>
      </c>
      <c r="C1161" s="16">
        <v>7574.9</v>
      </c>
      <c r="D1161" s="16">
        <v>7616.68</v>
      </c>
      <c r="E1161" s="16">
        <v>7574.9</v>
      </c>
      <c r="F1161" s="14" t="s">
        <v>7993</v>
      </c>
      <c r="G1161" s="15">
        <v>6.4000000000000003E-3</v>
      </c>
    </row>
    <row r="1162" spans="1:7" x14ac:dyDescent="0.2">
      <c r="A1162" s="17">
        <v>41780</v>
      </c>
      <c r="B1162" s="16">
        <v>7550.8</v>
      </c>
      <c r="C1162" s="16">
        <v>7503.4</v>
      </c>
      <c r="D1162" s="16">
        <v>7550.8</v>
      </c>
      <c r="E1162" s="16">
        <v>7480.88</v>
      </c>
      <c r="F1162" s="14" t="s">
        <v>7994</v>
      </c>
      <c r="G1162" s="15">
        <v>7.1999999999999998E-3</v>
      </c>
    </row>
    <row r="1163" spans="1:7" x14ac:dyDescent="0.2">
      <c r="A1163" s="17">
        <v>41779</v>
      </c>
      <c r="B1163" s="16">
        <v>7503.05</v>
      </c>
      <c r="C1163" s="16">
        <v>7455.32</v>
      </c>
      <c r="D1163" s="16">
        <v>7532.04</v>
      </c>
      <c r="E1163" s="16">
        <v>7455.32</v>
      </c>
      <c r="F1163" s="14" t="s">
        <v>3485</v>
      </c>
      <c r="G1163" s="15">
        <v>5.4000000000000003E-3</v>
      </c>
    </row>
    <row r="1164" spans="1:7" x14ac:dyDescent="0.2">
      <c r="A1164" s="17">
        <v>41778</v>
      </c>
      <c r="B1164" s="16">
        <v>7449.42</v>
      </c>
      <c r="C1164" s="16">
        <v>7411.21</v>
      </c>
      <c r="D1164" s="16">
        <v>7455.33</v>
      </c>
      <c r="E1164" s="16">
        <v>7386.67</v>
      </c>
      <c r="F1164" s="14" t="s">
        <v>5321</v>
      </c>
      <c r="G1164" s="15">
        <v>-5.7000000000000002E-3</v>
      </c>
    </row>
    <row r="1165" spans="1:7" x14ac:dyDescent="0.2">
      <c r="A1165" s="17">
        <v>41775</v>
      </c>
      <c r="B1165" s="16">
        <v>7409.64</v>
      </c>
      <c r="C1165" s="16">
        <v>7450.49</v>
      </c>
      <c r="D1165" s="16">
        <v>7451.12</v>
      </c>
      <c r="E1165" s="16">
        <v>7390.87</v>
      </c>
      <c r="F1165" s="14" t="s">
        <v>7995</v>
      </c>
      <c r="G1165" s="15">
        <v>-9.1999999999999998E-3</v>
      </c>
    </row>
    <row r="1166" spans="1:7" x14ac:dyDescent="0.2">
      <c r="A1166" s="17">
        <v>41774</v>
      </c>
      <c r="B1166" s="16">
        <v>7451.88</v>
      </c>
      <c r="C1166" s="16">
        <v>7502.46</v>
      </c>
      <c r="D1166" s="16">
        <v>7515.01</v>
      </c>
      <c r="E1166" s="16">
        <v>7420.85</v>
      </c>
      <c r="F1166" s="14" t="s">
        <v>7996</v>
      </c>
      <c r="G1166" s="15">
        <v>-4.1999999999999997E-3</v>
      </c>
    </row>
    <row r="1167" spans="1:7" x14ac:dyDescent="0.2">
      <c r="A1167" s="17">
        <v>41773</v>
      </c>
      <c r="B1167" s="16">
        <v>7521.26</v>
      </c>
      <c r="C1167" s="16">
        <v>7557.7</v>
      </c>
      <c r="D1167" s="16">
        <v>7559.77</v>
      </c>
      <c r="E1167" s="16">
        <v>7510.58</v>
      </c>
      <c r="F1167" s="14" t="s">
        <v>7997</v>
      </c>
      <c r="G1167" s="15">
        <v>1.0800000000000001E-2</v>
      </c>
    </row>
    <row r="1168" spans="1:7" x14ac:dyDescent="0.2">
      <c r="A1168" s="17">
        <v>41772</v>
      </c>
      <c r="B1168" s="16">
        <v>7553.09</v>
      </c>
      <c r="C1168" s="16">
        <v>7504.01</v>
      </c>
      <c r="D1168" s="16">
        <v>7555.25</v>
      </c>
      <c r="E1168" s="16">
        <v>7504.01</v>
      </c>
      <c r="F1168" s="14" t="s">
        <v>7998</v>
      </c>
      <c r="G1168" s="15">
        <v>7.1999999999999998E-3</v>
      </c>
    </row>
    <row r="1169" spans="1:7" x14ac:dyDescent="0.2">
      <c r="A1169" s="17">
        <v>41771</v>
      </c>
      <c r="B1169" s="16">
        <v>7472.49</v>
      </c>
      <c r="C1169" s="16">
        <v>7429.12</v>
      </c>
      <c r="D1169" s="16">
        <v>7472.49</v>
      </c>
      <c r="E1169" s="16">
        <v>7429.12</v>
      </c>
      <c r="F1169" s="14" t="s">
        <v>2875</v>
      </c>
      <c r="G1169" s="15">
        <v>-1.8E-3</v>
      </c>
    </row>
    <row r="1170" spans="1:7" x14ac:dyDescent="0.2">
      <c r="A1170" s="17">
        <v>41768</v>
      </c>
      <c r="B1170" s="16">
        <v>7418.72</v>
      </c>
      <c r="C1170" s="16">
        <v>7430.74</v>
      </c>
      <c r="D1170" s="16">
        <v>7439.74</v>
      </c>
      <c r="E1170" s="16">
        <v>7382.92</v>
      </c>
      <c r="F1170" s="14" t="s">
        <v>7999</v>
      </c>
      <c r="G1170" s="15">
        <v>1.15E-2</v>
      </c>
    </row>
    <row r="1171" spans="1:7" x14ac:dyDescent="0.2">
      <c r="A1171" s="17">
        <v>41767</v>
      </c>
      <c r="B1171" s="16">
        <v>7431.97</v>
      </c>
      <c r="C1171" s="16">
        <v>7364.06</v>
      </c>
      <c r="D1171" s="16">
        <v>7431.97</v>
      </c>
      <c r="E1171" s="16">
        <v>7364.06</v>
      </c>
      <c r="F1171" s="14" t="s">
        <v>8000</v>
      </c>
      <c r="G1171" s="15">
        <v>2.5000000000000001E-3</v>
      </c>
    </row>
    <row r="1172" spans="1:7" x14ac:dyDescent="0.2">
      <c r="A1172" s="17">
        <v>41766</v>
      </c>
      <c r="B1172" s="16">
        <v>7347.83</v>
      </c>
      <c r="C1172" s="16">
        <v>7323.59</v>
      </c>
      <c r="D1172" s="16">
        <v>7362.18</v>
      </c>
      <c r="E1172" s="16">
        <v>7309.74</v>
      </c>
      <c r="F1172" s="14" t="s">
        <v>8001</v>
      </c>
      <c r="G1172" s="15">
        <v>-1.6999999999999999E-3</v>
      </c>
    </row>
    <row r="1173" spans="1:7" x14ac:dyDescent="0.2">
      <c r="A1173" s="17">
        <v>41765</v>
      </c>
      <c r="B1173" s="16">
        <v>7329.4</v>
      </c>
      <c r="C1173" s="16">
        <v>7353.6</v>
      </c>
      <c r="D1173" s="16">
        <v>7367.96</v>
      </c>
      <c r="E1173" s="16">
        <v>7314.75</v>
      </c>
      <c r="F1173" s="14" t="s">
        <v>8002</v>
      </c>
      <c r="G1173" s="15">
        <v>-2.2000000000000001E-3</v>
      </c>
    </row>
    <row r="1174" spans="1:7" x14ac:dyDescent="0.2">
      <c r="A1174" s="17">
        <v>41764</v>
      </c>
      <c r="B1174" s="16">
        <v>7341.91</v>
      </c>
      <c r="C1174" s="16">
        <v>7356.54</v>
      </c>
      <c r="D1174" s="16">
        <v>7372.78</v>
      </c>
      <c r="E1174" s="16">
        <v>7288.44</v>
      </c>
      <c r="F1174" s="14" t="s">
        <v>8003</v>
      </c>
      <c r="G1174" s="15">
        <v>8.0000000000000004E-4</v>
      </c>
    </row>
    <row r="1175" spans="1:7" x14ac:dyDescent="0.2">
      <c r="A1175" s="17">
        <v>41761</v>
      </c>
      <c r="B1175" s="16">
        <v>7358.24</v>
      </c>
      <c r="C1175" s="16">
        <v>7365.79</v>
      </c>
      <c r="D1175" s="16">
        <v>7382.53</v>
      </c>
      <c r="E1175" s="16">
        <v>7339.93</v>
      </c>
      <c r="F1175" s="14" t="s">
        <v>8004</v>
      </c>
      <c r="G1175" s="15">
        <v>8.0000000000000004E-4</v>
      </c>
    </row>
    <row r="1176" spans="1:7" x14ac:dyDescent="0.2">
      <c r="A1176" s="17">
        <v>41759</v>
      </c>
      <c r="B1176" s="16">
        <v>7352.02</v>
      </c>
      <c r="C1176" s="16">
        <v>7369.14</v>
      </c>
      <c r="D1176" s="16">
        <v>7370.93</v>
      </c>
      <c r="E1176" s="16">
        <v>7315.44</v>
      </c>
      <c r="F1176" s="14" t="s">
        <v>8005</v>
      </c>
      <c r="G1176" s="15">
        <v>1.7399999999999999E-2</v>
      </c>
    </row>
    <row r="1177" spans="1:7" x14ac:dyDescent="0.2">
      <c r="A1177" s="17">
        <v>41758</v>
      </c>
      <c r="B1177" s="16">
        <v>7346.23</v>
      </c>
      <c r="C1177" s="16">
        <v>7308.79</v>
      </c>
      <c r="D1177" s="16">
        <v>7405.64</v>
      </c>
      <c r="E1177" s="16">
        <v>7308.79</v>
      </c>
      <c r="F1177" s="14" t="s">
        <v>8006</v>
      </c>
      <c r="G1177" s="15">
        <v>-4.8999999999999998E-3</v>
      </c>
    </row>
    <row r="1178" spans="1:7" x14ac:dyDescent="0.2">
      <c r="A1178" s="17">
        <v>41757</v>
      </c>
      <c r="B1178" s="16">
        <v>7220.48</v>
      </c>
      <c r="C1178" s="16">
        <v>7274.41</v>
      </c>
      <c r="D1178" s="16">
        <v>7293.54</v>
      </c>
      <c r="E1178" s="16">
        <v>7219.15</v>
      </c>
      <c r="F1178" s="14" t="s">
        <v>8007</v>
      </c>
      <c r="G1178" s="15">
        <v>-1.32E-2</v>
      </c>
    </row>
    <row r="1179" spans="1:7" x14ac:dyDescent="0.2">
      <c r="A1179" s="17">
        <v>41754</v>
      </c>
      <c r="B1179" s="16">
        <v>7256.26</v>
      </c>
      <c r="C1179" s="16">
        <v>7291.68</v>
      </c>
      <c r="D1179" s="16">
        <v>7303.87</v>
      </c>
      <c r="E1179" s="16">
        <v>7250.1</v>
      </c>
      <c r="F1179" s="14" t="s">
        <v>8008</v>
      </c>
      <c r="G1179" s="15">
        <v>-1E-4</v>
      </c>
    </row>
    <row r="1180" spans="1:7" x14ac:dyDescent="0.2">
      <c r="A1180" s="17">
        <v>41753</v>
      </c>
      <c r="B1180" s="16">
        <v>7353.22</v>
      </c>
      <c r="C1180" s="16">
        <v>7364.87</v>
      </c>
      <c r="D1180" s="16">
        <v>7400.99</v>
      </c>
      <c r="E1180" s="16">
        <v>7303.94</v>
      </c>
      <c r="F1180" s="14" t="s">
        <v>8009</v>
      </c>
      <c r="G1180" s="15">
        <v>-1E-4</v>
      </c>
    </row>
    <row r="1181" spans="1:7" x14ac:dyDescent="0.2">
      <c r="A1181" s="17">
        <v>41752</v>
      </c>
      <c r="B1181" s="16">
        <v>7353.68</v>
      </c>
      <c r="C1181" s="16">
        <v>7358.96</v>
      </c>
      <c r="D1181" s="16">
        <v>7364.65</v>
      </c>
      <c r="E1181" s="16">
        <v>7337.27</v>
      </c>
      <c r="F1181" s="14" t="s">
        <v>8010</v>
      </c>
      <c r="G1181" s="15">
        <v>1.6E-2</v>
      </c>
    </row>
    <row r="1182" spans="1:7" x14ac:dyDescent="0.2">
      <c r="A1182" s="17">
        <v>41751</v>
      </c>
      <c r="B1182" s="16">
        <v>7354.24</v>
      </c>
      <c r="C1182" s="16">
        <v>7276.94</v>
      </c>
      <c r="D1182" s="16">
        <v>7357.65</v>
      </c>
      <c r="E1182" s="16">
        <v>7276.94</v>
      </c>
      <c r="F1182" s="14" t="s">
        <v>8011</v>
      </c>
      <c r="G1182" s="15">
        <v>4.8999999999999998E-3</v>
      </c>
    </row>
    <row r="1183" spans="1:7" x14ac:dyDescent="0.2">
      <c r="A1183" s="17">
        <v>41746</v>
      </c>
      <c r="B1183" s="16">
        <v>7238.2</v>
      </c>
      <c r="C1183" s="16">
        <v>7220.49</v>
      </c>
      <c r="D1183" s="16">
        <v>7238.48</v>
      </c>
      <c r="E1183" s="16">
        <v>7191.93</v>
      </c>
      <c r="F1183" s="14" t="s">
        <v>8012</v>
      </c>
      <c r="G1183" s="15">
        <v>1.1299999999999999E-2</v>
      </c>
    </row>
    <row r="1184" spans="1:7" x14ac:dyDescent="0.2">
      <c r="A1184" s="17">
        <v>41745</v>
      </c>
      <c r="B1184" s="16">
        <v>7202.94</v>
      </c>
      <c r="C1184" s="16">
        <v>7178.49</v>
      </c>
      <c r="D1184" s="16">
        <v>7203.05</v>
      </c>
      <c r="E1184" s="16">
        <v>7142.42</v>
      </c>
      <c r="F1184" s="14" t="s">
        <v>8013</v>
      </c>
      <c r="G1184" s="15">
        <v>-9.5999999999999992E-3</v>
      </c>
    </row>
    <row r="1185" spans="1:7" x14ac:dyDescent="0.2">
      <c r="A1185" s="17">
        <v>41744</v>
      </c>
      <c r="B1185" s="16">
        <v>7122.38</v>
      </c>
      <c r="C1185" s="16">
        <v>7195.85</v>
      </c>
      <c r="D1185" s="16">
        <v>7217.53</v>
      </c>
      <c r="E1185" s="16">
        <v>7122.38</v>
      </c>
      <c r="F1185" s="14" t="s">
        <v>8014</v>
      </c>
      <c r="G1185" s="15">
        <v>-8.9999999999999993E-3</v>
      </c>
    </row>
    <row r="1186" spans="1:7" x14ac:dyDescent="0.2">
      <c r="A1186" s="17">
        <v>41743</v>
      </c>
      <c r="B1186" s="16">
        <v>7191.26</v>
      </c>
      <c r="C1186" s="16">
        <v>7221.18</v>
      </c>
      <c r="D1186" s="16">
        <v>7221.18</v>
      </c>
      <c r="E1186" s="16">
        <v>7142.58</v>
      </c>
      <c r="F1186" s="14" t="s">
        <v>8015</v>
      </c>
      <c r="G1186" s="15">
        <v>-1.34E-2</v>
      </c>
    </row>
    <row r="1187" spans="1:7" x14ac:dyDescent="0.2">
      <c r="A1187" s="17">
        <v>41740</v>
      </c>
      <c r="B1187" s="16">
        <v>7256.55</v>
      </c>
      <c r="C1187" s="16">
        <v>7312.26</v>
      </c>
      <c r="D1187" s="16">
        <v>7312.26</v>
      </c>
      <c r="E1187" s="16">
        <v>7220</v>
      </c>
      <c r="F1187" s="14" t="s">
        <v>8016</v>
      </c>
      <c r="G1187" s="15">
        <v>-6.4000000000000003E-3</v>
      </c>
    </row>
    <row r="1188" spans="1:7" x14ac:dyDescent="0.2">
      <c r="A1188" s="17">
        <v>41739</v>
      </c>
      <c r="B1188" s="16">
        <v>7355.45</v>
      </c>
      <c r="C1188" s="16">
        <v>7441.76</v>
      </c>
      <c r="D1188" s="16">
        <v>7458.63</v>
      </c>
      <c r="E1188" s="16">
        <v>7353.53</v>
      </c>
      <c r="F1188" s="14" t="s">
        <v>8017</v>
      </c>
      <c r="G1188" s="15">
        <v>-2.2000000000000001E-3</v>
      </c>
    </row>
    <row r="1189" spans="1:7" x14ac:dyDescent="0.2">
      <c r="A1189" s="17">
        <v>41738</v>
      </c>
      <c r="B1189" s="16">
        <v>7402.88</v>
      </c>
      <c r="C1189" s="16">
        <v>7347.13</v>
      </c>
      <c r="D1189" s="16">
        <v>7412.44</v>
      </c>
      <c r="E1189" s="16">
        <v>7346.28</v>
      </c>
      <c r="F1189" s="14" t="s">
        <v>8018</v>
      </c>
      <c r="G1189" s="15">
        <v>1.4E-3</v>
      </c>
    </row>
    <row r="1190" spans="1:7" x14ac:dyDescent="0.2">
      <c r="A1190" s="17">
        <v>41737</v>
      </c>
      <c r="B1190" s="16">
        <v>7419.15</v>
      </c>
      <c r="C1190" s="16">
        <v>7437.92</v>
      </c>
      <c r="D1190" s="16">
        <v>7458.52</v>
      </c>
      <c r="E1190" s="16">
        <v>7361.52</v>
      </c>
      <c r="F1190" s="14" t="s">
        <v>8019</v>
      </c>
      <c r="G1190" s="15">
        <v>-1.35E-2</v>
      </c>
    </row>
    <row r="1191" spans="1:7" x14ac:dyDescent="0.2">
      <c r="A1191" s="17">
        <v>41736</v>
      </c>
      <c r="B1191" s="16">
        <v>7409.13</v>
      </c>
      <c r="C1191" s="16">
        <v>7446.13</v>
      </c>
      <c r="D1191" s="16">
        <v>7446.13</v>
      </c>
      <c r="E1191" s="16">
        <v>7401.16</v>
      </c>
      <c r="F1191" s="14" t="s">
        <v>8020</v>
      </c>
      <c r="G1191" s="15">
        <v>1.1000000000000001E-3</v>
      </c>
    </row>
    <row r="1192" spans="1:7" x14ac:dyDescent="0.2">
      <c r="A1192" s="17">
        <v>41733</v>
      </c>
      <c r="B1192" s="16">
        <v>7510.54</v>
      </c>
      <c r="C1192" s="16">
        <v>7494.76</v>
      </c>
      <c r="D1192" s="16">
        <v>7528.97</v>
      </c>
      <c r="E1192" s="16">
        <v>7493.96</v>
      </c>
      <c r="F1192" s="14" t="s">
        <v>3476</v>
      </c>
      <c r="G1192" s="15">
        <v>-1.1000000000000001E-3</v>
      </c>
    </row>
    <row r="1193" spans="1:7" x14ac:dyDescent="0.2">
      <c r="A1193" s="17">
        <v>41732</v>
      </c>
      <c r="B1193" s="16">
        <v>7502.53</v>
      </c>
      <c r="C1193" s="16">
        <v>7481.25</v>
      </c>
      <c r="D1193" s="16">
        <v>7524.33</v>
      </c>
      <c r="E1193" s="16">
        <v>7470.1</v>
      </c>
      <c r="F1193" s="14" t="s">
        <v>8021</v>
      </c>
      <c r="G1193" s="15">
        <v>3.7000000000000002E-3</v>
      </c>
    </row>
    <row r="1194" spans="1:7" x14ac:dyDescent="0.2">
      <c r="A1194" s="17">
        <v>41731</v>
      </c>
      <c r="B1194" s="16">
        <v>7510.73</v>
      </c>
      <c r="C1194" s="16">
        <v>7490.99</v>
      </c>
      <c r="D1194" s="16">
        <v>7522.95</v>
      </c>
      <c r="E1194" s="16">
        <v>7488.37</v>
      </c>
      <c r="F1194" s="14" t="s">
        <v>7655</v>
      </c>
      <c r="G1194" s="15">
        <v>1.7899999999999999E-2</v>
      </c>
    </row>
    <row r="1195" spans="1:7" x14ac:dyDescent="0.2">
      <c r="A1195" s="17">
        <v>41730</v>
      </c>
      <c r="B1195" s="16">
        <v>7483.11</v>
      </c>
      <c r="C1195" s="16">
        <v>7394.52</v>
      </c>
      <c r="D1195" s="16">
        <v>7492.05</v>
      </c>
      <c r="E1195" s="16">
        <v>7383.59</v>
      </c>
      <c r="F1195" s="14" t="s">
        <v>8022</v>
      </c>
      <c r="G1195" s="15">
        <v>5.8999999999999999E-3</v>
      </c>
    </row>
    <row r="1196" spans="1:7" x14ac:dyDescent="0.2">
      <c r="A1196" s="17">
        <v>41729</v>
      </c>
      <c r="B1196" s="16">
        <v>7351.47</v>
      </c>
      <c r="C1196" s="16">
        <v>7342.06</v>
      </c>
      <c r="D1196" s="16">
        <v>7372.19</v>
      </c>
      <c r="E1196" s="16">
        <v>7304.85</v>
      </c>
      <c r="F1196" s="14" t="s">
        <v>8023</v>
      </c>
      <c r="G1196" s="15">
        <v>9.7999999999999997E-3</v>
      </c>
    </row>
    <row r="1197" spans="1:7" x14ac:dyDescent="0.2">
      <c r="A1197" s="17">
        <v>41726</v>
      </c>
      <c r="B1197" s="16">
        <v>7308.28</v>
      </c>
      <c r="C1197" s="16">
        <v>7258.42</v>
      </c>
      <c r="D1197" s="16">
        <v>7313.82</v>
      </c>
      <c r="E1197" s="16">
        <v>7258.42</v>
      </c>
      <c r="F1197" s="14" t="s">
        <v>2452</v>
      </c>
      <c r="G1197" s="15">
        <v>-6.4000000000000003E-3</v>
      </c>
    </row>
    <row r="1198" spans="1:7" x14ac:dyDescent="0.2">
      <c r="A1198" s="17">
        <v>41725</v>
      </c>
      <c r="B1198" s="16">
        <v>7237.55</v>
      </c>
      <c r="C1198" s="16">
        <v>7277.31</v>
      </c>
      <c r="D1198" s="16">
        <v>7286.34</v>
      </c>
      <c r="E1198" s="16">
        <v>7209.04</v>
      </c>
      <c r="F1198" s="14" t="s">
        <v>8024</v>
      </c>
      <c r="G1198" s="15">
        <v>1.0800000000000001E-2</v>
      </c>
    </row>
    <row r="1199" spans="1:7" x14ac:dyDescent="0.2">
      <c r="A1199" s="17">
        <v>41724</v>
      </c>
      <c r="B1199" s="16">
        <v>7284.19</v>
      </c>
      <c r="C1199" s="16">
        <v>7218.6</v>
      </c>
      <c r="D1199" s="16">
        <v>7307.41</v>
      </c>
      <c r="E1199" s="16">
        <v>7218.6</v>
      </c>
      <c r="F1199" s="14" t="s">
        <v>2478</v>
      </c>
      <c r="G1199" s="15">
        <v>1.37E-2</v>
      </c>
    </row>
    <row r="1200" spans="1:7" x14ac:dyDescent="0.2">
      <c r="A1200" s="17">
        <v>41723</v>
      </c>
      <c r="B1200" s="16">
        <v>7206.31</v>
      </c>
      <c r="C1200" s="16">
        <v>7123.29</v>
      </c>
      <c r="D1200" s="16">
        <v>7225.08</v>
      </c>
      <c r="E1200" s="16">
        <v>7123.29</v>
      </c>
      <c r="F1200" s="14" t="s">
        <v>8025</v>
      </c>
      <c r="G1200" s="15">
        <v>-1.0699999999999999E-2</v>
      </c>
    </row>
    <row r="1201" spans="1:7" x14ac:dyDescent="0.2">
      <c r="A1201" s="17">
        <v>41722</v>
      </c>
      <c r="B1201" s="16">
        <v>7108.87</v>
      </c>
      <c r="C1201" s="16">
        <v>7188.2</v>
      </c>
      <c r="D1201" s="16">
        <v>7210.55</v>
      </c>
      <c r="E1201" s="16">
        <v>7097.77</v>
      </c>
      <c r="F1201" s="14" t="s">
        <v>8026</v>
      </c>
      <c r="G1201" s="15">
        <v>-6.1000000000000004E-3</v>
      </c>
    </row>
    <row r="1202" spans="1:7" x14ac:dyDescent="0.2">
      <c r="A1202" s="17">
        <v>41719</v>
      </c>
      <c r="B1202" s="16">
        <v>7185.53</v>
      </c>
      <c r="C1202" s="16">
        <v>7221.98</v>
      </c>
      <c r="D1202" s="16">
        <v>7256.26</v>
      </c>
      <c r="E1202" s="16">
        <v>7185.53</v>
      </c>
      <c r="F1202" s="14" t="s">
        <v>8027</v>
      </c>
      <c r="G1202" s="15">
        <v>-1.12E-2</v>
      </c>
    </row>
    <row r="1203" spans="1:7" x14ac:dyDescent="0.2">
      <c r="A1203" s="17">
        <v>41718</v>
      </c>
      <c r="B1203" s="16">
        <v>7229.28</v>
      </c>
      <c r="C1203" s="16">
        <v>7255.69</v>
      </c>
      <c r="D1203" s="16">
        <v>7310.71</v>
      </c>
      <c r="E1203" s="16">
        <v>7209.82</v>
      </c>
      <c r="F1203" s="14" t="s">
        <v>8028</v>
      </c>
      <c r="G1203" s="15">
        <v>-6.1999999999999998E-3</v>
      </c>
    </row>
    <row r="1204" spans="1:7" x14ac:dyDescent="0.2">
      <c r="A1204" s="17">
        <v>41717</v>
      </c>
      <c r="B1204" s="16">
        <v>7310.9</v>
      </c>
      <c r="C1204" s="16">
        <v>7351.12</v>
      </c>
      <c r="D1204" s="16">
        <v>7375.4</v>
      </c>
      <c r="E1204" s="16">
        <v>7293.99</v>
      </c>
      <c r="F1204" s="14" t="s">
        <v>8029</v>
      </c>
      <c r="G1204" s="15">
        <v>8.9999999999999993E-3</v>
      </c>
    </row>
    <row r="1205" spans="1:7" x14ac:dyDescent="0.2">
      <c r="A1205" s="17">
        <v>41716</v>
      </c>
      <c r="B1205" s="16">
        <v>7356.44</v>
      </c>
      <c r="C1205" s="16">
        <v>7287.99</v>
      </c>
      <c r="D1205" s="16">
        <v>7362.86</v>
      </c>
      <c r="E1205" s="16">
        <v>7245.13</v>
      </c>
      <c r="F1205" s="14" t="s">
        <v>3666</v>
      </c>
      <c r="G1205" s="15">
        <v>1.43E-2</v>
      </c>
    </row>
    <row r="1206" spans="1:7" x14ac:dyDescent="0.2">
      <c r="A1206" s="17">
        <v>41715</v>
      </c>
      <c r="B1206" s="16">
        <v>7290.68</v>
      </c>
      <c r="C1206" s="16">
        <v>7185.69</v>
      </c>
      <c r="D1206" s="16">
        <v>7291.08</v>
      </c>
      <c r="E1206" s="16">
        <v>7176.51</v>
      </c>
      <c r="F1206" s="14" t="s">
        <v>7683</v>
      </c>
      <c r="G1206" s="15">
        <v>-1.6000000000000001E-3</v>
      </c>
    </row>
    <row r="1207" spans="1:7" x14ac:dyDescent="0.2">
      <c r="A1207" s="17">
        <v>41712</v>
      </c>
      <c r="B1207" s="16">
        <v>7188</v>
      </c>
      <c r="C1207" s="16">
        <v>7154.67</v>
      </c>
      <c r="D1207" s="16">
        <v>7196</v>
      </c>
      <c r="E1207" s="16">
        <v>7101.97</v>
      </c>
      <c r="F1207" s="14" t="s">
        <v>7983</v>
      </c>
      <c r="G1207" s="15">
        <v>-1.1900000000000001E-2</v>
      </c>
    </row>
    <row r="1208" spans="1:7" x14ac:dyDescent="0.2">
      <c r="A1208" s="17">
        <v>41711</v>
      </c>
      <c r="B1208" s="16">
        <v>7199.27</v>
      </c>
      <c r="C1208" s="16">
        <v>7293.56</v>
      </c>
      <c r="D1208" s="16">
        <v>7319.43</v>
      </c>
      <c r="E1208" s="16">
        <v>7199.17</v>
      </c>
      <c r="F1208" s="14" t="s">
        <v>3648</v>
      </c>
      <c r="G1208" s="15">
        <v>-1.6299999999999999E-2</v>
      </c>
    </row>
    <row r="1209" spans="1:7" x14ac:dyDescent="0.2">
      <c r="A1209" s="17">
        <v>41710</v>
      </c>
      <c r="B1209" s="16">
        <v>7285.61</v>
      </c>
      <c r="C1209" s="16">
        <v>7382.87</v>
      </c>
      <c r="D1209" s="16">
        <v>7383.15</v>
      </c>
      <c r="E1209" s="16">
        <v>7266.57</v>
      </c>
      <c r="F1209" s="14" t="s">
        <v>8030</v>
      </c>
      <c r="G1209" s="15">
        <v>2.0000000000000001E-4</v>
      </c>
    </row>
    <row r="1210" spans="1:7" x14ac:dyDescent="0.2">
      <c r="A1210" s="17">
        <v>41709</v>
      </c>
      <c r="B1210" s="16">
        <v>7405.99</v>
      </c>
      <c r="C1210" s="16">
        <v>7425.85</v>
      </c>
      <c r="D1210" s="16">
        <v>7449.48</v>
      </c>
      <c r="E1210" s="16">
        <v>7381.4</v>
      </c>
      <c r="F1210" s="14" t="s">
        <v>8031</v>
      </c>
      <c r="G1210" s="15">
        <v>-7.4999999999999997E-3</v>
      </c>
    </row>
    <row r="1211" spans="1:7" x14ac:dyDescent="0.2">
      <c r="A1211" s="17">
        <v>41708</v>
      </c>
      <c r="B1211" s="16">
        <v>7404.44</v>
      </c>
      <c r="C1211" s="16">
        <v>7448.95</v>
      </c>
      <c r="D1211" s="16">
        <v>7460.44</v>
      </c>
      <c r="E1211" s="16">
        <v>7377.31</v>
      </c>
      <c r="F1211" s="14" t="s">
        <v>8032</v>
      </c>
      <c r="G1211" s="15">
        <v>-1.0500000000000001E-2</v>
      </c>
    </row>
    <row r="1212" spans="1:7" x14ac:dyDescent="0.2">
      <c r="A1212" s="17">
        <v>41705</v>
      </c>
      <c r="B1212" s="16">
        <v>7460.18</v>
      </c>
      <c r="C1212" s="16">
        <v>7526.5</v>
      </c>
      <c r="D1212" s="16">
        <v>7543.87</v>
      </c>
      <c r="E1212" s="16">
        <v>7454.54</v>
      </c>
      <c r="F1212" s="14" t="s">
        <v>3906</v>
      </c>
      <c r="G1212" s="15">
        <v>3.8E-3</v>
      </c>
    </row>
    <row r="1213" spans="1:7" x14ac:dyDescent="0.2">
      <c r="A1213" s="17">
        <v>41704</v>
      </c>
      <c r="B1213" s="16">
        <v>7539.1</v>
      </c>
      <c r="C1213" s="16">
        <v>7529.02</v>
      </c>
      <c r="D1213" s="16">
        <v>7547.4</v>
      </c>
      <c r="E1213" s="16">
        <v>7507.69</v>
      </c>
      <c r="F1213" s="14" t="s">
        <v>2565</v>
      </c>
      <c r="G1213" s="15">
        <v>3.5000000000000001E-3</v>
      </c>
    </row>
    <row r="1214" spans="1:7" x14ac:dyDescent="0.2">
      <c r="A1214" s="17">
        <v>41703</v>
      </c>
      <c r="B1214" s="16">
        <v>7510.42</v>
      </c>
      <c r="C1214" s="16">
        <v>7490.84</v>
      </c>
      <c r="D1214" s="16">
        <v>7520.02</v>
      </c>
      <c r="E1214" s="16">
        <v>7474.52</v>
      </c>
      <c r="F1214" s="14" t="s">
        <v>8033</v>
      </c>
      <c r="G1214" s="15">
        <v>2.1499999999999998E-2</v>
      </c>
    </row>
    <row r="1215" spans="1:7" x14ac:dyDescent="0.2">
      <c r="A1215" s="17">
        <v>41702</v>
      </c>
      <c r="B1215" s="16">
        <v>7484.53</v>
      </c>
      <c r="C1215" s="16">
        <v>7376.39</v>
      </c>
      <c r="D1215" s="16">
        <v>7488.38</v>
      </c>
      <c r="E1215" s="16">
        <v>7376.39</v>
      </c>
      <c r="F1215" s="14" t="s">
        <v>2675</v>
      </c>
      <c r="G1215" s="15">
        <v>-2.6499999999999999E-2</v>
      </c>
    </row>
    <row r="1216" spans="1:7" x14ac:dyDescent="0.2">
      <c r="A1216" s="17">
        <v>41701</v>
      </c>
      <c r="B1216" s="16">
        <v>7327.18</v>
      </c>
      <c r="C1216" s="16">
        <v>7383.09</v>
      </c>
      <c r="D1216" s="16">
        <v>7390.51</v>
      </c>
      <c r="E1216" s="16">
        <v>7316.14</v>
      </c>
      <c r="F1216" s="14" t="s">
        <v>8034</v>
      </c>
      <c r="G1216" s="15">
        <v>1.8E-3</v>
      </c>
    </row>
    <row r="1217" spans="1:7" x14ac:dyDescent="0.2">
      <c r="A1217" s="17">
        <v>41698</v>
      </c>
      <c r="B1217" s="16">
        <v>7526.27</v>
      </c>
      <c r="C1217" s="16">
        <v>7507.13</v>
      </c>
      <c r="D1217" s="16">
        <v>7526.27</v>
      </c>
      <c r="E1217" s="16">
        <v>7477.88</v>
      </c>
      <c r="F1217" s="14" t="s">
        <v>8035</v>
      </c>
      <c r="G1217" s="15">
        <v>-1.2999999999999999E-3</v>
      </c>
    </row>
    <row r="1218" spans="1:7" x14ac:dyDescent="0.2">
      <c r="A1218" s="17">
        <v>41697</v>
      </c>
      <c r="B1218" s="16">
        <v>7512.77</v>
      </c>
      <c r="C1218" s="16">
        <v>7518.26</v>
      </c>
      <c r="D1218" s="16">
        <v>7518.26</v>
      </c>
      <c r="E1218" s="16">
        <v>7433.89</v>
      </c>
      <c r="F1218" s="14" t="s">
        <v>7251</v>
      </c>
      <c r="G1218" s="15">
        <v>-5.7000000000000002E-3</v>
      </c>
    </row>
    <row r="1219" spans="1:7" x14ac:dyDescent="0.2">
      <c r="A1219" s="17">
        <v>41696</v>
      </c>
      <c r="B1219" s="16">
        <v>7522.44</v>
      </c>
      <c r="C1219" s="16">
        <v>7561.55</v>
      </c>
      <c r="D1219" s="16">
        <v>7564.06</v>
      </c>
      <c r="E1219" s="16">
        <v>7508.5</v>
      </c>
      <c r="F1219" s="14" t="s">
        <v>7446</v>
      </c>
      <c r="G1219" s="15">
        <v>1.1000000000000001E-3</v>
      </c>
    </row>
    <row r="1220" spans="1:7" x14ac:dyDescent="0.2">
      <c r="A1220" s="17">
        <v>41695</v>
      </c>
      <c r="B1220" s="16">
        <v>7565.32</v>
      </c>
      <c r="C1220" s="16">
        <v>7517.31</v>
      </c>
      <c r="D1220" s="16">
        <v>7565.32</v>
      </c>
      <c r="E1220" s="16">
        <v>7510.25</v>
      </c>
      <c r="F1220" s="14" t="s">
        <v>8036</v>
      </c>
      <c r="G1220" s="15">
        <v>4.5999999999999999E-3</v>
      </c>
    </row>
    <row r="1221" spans="1:7" x14ac:dyDescent="0.2">
      <c r="A1221" s="17">
        <v>41694</v>
      </c>
      <c r="B1221" s="16">
        <v>7557.09</v>
      </c>
      <c r="C1221" s="16">
        <v>7509.45</v>
      </c>
      <c r="D1221" s="16">
        <v>7557.09</v>
      </c>
      <c r="E1221" s="16">
        <v>7501.66</v>
      </c>
      <c r="F1221" s="14" t="s">
        <v>7704</v>
      </c>
      <c r="G1221" s="15">
        <v>6.7000000000000002E-3</v>
      </c>
    </row>
    <row r="1222" spans="1:7" x14ac:dyDescent="0.2">
      <c r="A1222" s="17">
        <v>41691</v>
      </c>
      <c r="B1222" s="16">
        <v>7522.51</v>
      </c>
      <c r="C1222" s="16">
        <v>7496.42</v>
      </c>
      <c r="D1222" s="16">
        <v>7526.16</v>
      </c>
      <c r="E1222" s="16">
        <v>7493.4</v>
      </c>
      <c r="F1222" s="14" t="s">
        <v>8037</v>
      </c>
      <c r="G1222" s="15">
        <v>-5.9999999999999995E-4</v>
      </c>
    </row>
    <row r="1223" spans="1:7" x14ac:dyDescent="0.2">
      <c r="A1223" s="17">
        <v>41690</v>
      </c>
      <c r="B1223" s="16">
        <v>7472.21</v>
      </c>
      <c r="C1223" s="16">
        <v>7436.68</v>
      </c>
      <c r="D1223" s="16">
        <v>7489.5</v>
      </c>
      <c r="E1223" s="16">
        <v>7433.37</v>
      </c>
      <c r="F1223" s="14" t="s">
        <v>7637</v>
      </c>
      <c r="G1223" s="15">
        <v>1.9E-3</v>
      </c>
    </row>
    <row r="1224" spans="1:7" x14ac:dyDescent="0.2">
      <c r="A1224" s="17">
        <v>41689</v>
      </c>
      <c r="B1224" s="16">
        <v>7476.36</v>
      </c>
      <c r="C1224" s="16">
        <v>7449.51</v>
      </c>
      <c r="D1224" s="16">
        <v>7479.57</v>
      </c>
      <c r="E1224" s="16">
        <v>7446.93</v>
      </c>
      <c r="F1224" s="14" t="s">
        <v>8038</v>
      </c>
      <c r="G1224" s="15">
        <v>1.1000000000000001E-3</v>
      </c>
    </row>
    <row r="1225" spans="1:7" x14ac:dyDescent="0.2">
      <c r="A1225" s="17">
        <v>41688</v>
      </c>
      <c r="B1225" s="16">
        <v>7462.54</v>
      </c>
      <c r="C1225" s="16">
        <v>7470.14</v>
      </c>
      <c r="D1225" s="16">
        <v>7471.76</v>
      </c>
      <c r="E1225" s="16">
        <v>7413.76</v>
      </c>
      <c r="F1225" s="14" t="s">
        <v>8039</v>
      </c>
      <c r="G1225" s="15">
        <v>4.0000000000000001E-3</v>
      </c>
    </row>
    <row r="1226" spans="1:7" x14ac:dyDescent="0.2">
      <c r="A1226" s="17">
        <v>41687</v>
      </c>
      <c r="B1226" s="16">
        <v>7454.13</v>
      </c>
      <c r="C1226" s="16">
        <v>7434.39</v>
      </c>
      <c r="D1226" s="16">
        <v>7463.43</v>
      </c>
      <c r="E1226" s="16">
        <v>7432.13</v>
      </c>
      <c r="F1226" s="14" t="s">
        <v>7743</v>
      </c>
      <c r="G1226" s="15">
        <v>1.2999999999999999E-3</v>
      </c>
    </row>
    <row r="1227" spans="1:7" x14ac:dyDescent="0.2">
      <c r="A1227" s="17">
        <v>41684</v>
      </c>
      <c r="B1227" s="16">
        <v>7424.64</v>
      </c>
      <c r="C1227" s="16">
        <v>7422.37</v>
      </c>
      <c r="D1227" s="16">
        <v>7447.82</v>
      </c>
      <c r="E1227" s="16">
        <v>7402.76</v>
      </c>
      <c r="F1227" s="14" t="s">
        <v>2553</v>
      </c>
      <c r="G1227" s="15">
        <v>-1.1000000000000001E-3</v>
      </c>
    </row>
    <row r="1228" spans="1:7" x14ac:dyDescent="0.2">
      <c r="A1228" s="17">
        <v>41683</v>
      </c>
      <c r="B1228" s="16">
        <v>7414.77</v>
      </c>
      <c r="C1228" s="16">
        <v>7416.06</v>
      </c>
      <c r="D1228" s="16">
        <v>7434.94</v>
      </c>
      <c r="E1228" s="16">
        <v>7369.48</v>
      </c>
      <c r="F1228" s="14" t="s">
        <v>7584</v>
      </c>
      <c r="G1228" s="15">
        <v>-8.0000000000000004E-4</v>
      </c>
    </row>
    <row r="1229" spans="1:7" x14ac:dyDescent="0.2">
      <c r="A1229" s="17">
        <v>41682</v>
      </c>
      <c r="B1229" s="16">
        <v>7422.87</v>
      </c>
      <c r="C1229" s="16">
        <v>7461.2</v>
      </c>
      <c r="D1229" s="16">
        <v>7485.81</v>
      </c>
      <c r="E1229" s="16">
        <v>7389.04</v>
      </c>
      <c r="F1229" s="14" t="s">
        <v>2750</v>
      </c>
      <c r="G1229" s="15">
        <v>1.04E-2</v>
      </c>
    </row>
    <row r="1230" spans="1:7" x14ac:dyDescent="0.2">
      <c r="A1230" s="17">
        <v>41681</v>
      </c>
      <c r="B1230" s="16">
        <v>7428.58</v>
      </c>
      <c r="C1230" s="16">
        <v>7388.71</v>
      </c>
      <c r="D1230" s="16">
        <v>7428.58</v>
      </c>
      <c r="E1230" s="16">
        <v>7388.71</v>
      </c>
      <c r="F1230" s="14" t="s">
        <v>8040</v>
      </c>
      <c r="G1230" s="15">
        <v>9.1999999999999998E-3</v>
      </c>
    </row>
    <row r="1231" spans="1:7" x14ac:dyDescent="0.2">
      <c r="A1231" s="17">
        <v>41680</v>
      </c>
      <c r="B1231" s="16">
        <v>7352.08</v>
      </c>
      <c r="C1231" s="16">
        <v>7346.22</v>
      </c>
      <c r="D1231" s="16">
        <v>7369.28</v>
      </c>
      <c r="E1231" s="16">
        <v>7312.57</v>
      </c>
      <c r="F1231" s="14" t="s">
        <v>8041</v>
      </c>
      <c r="G1231" s="15">
        <v>6.6E-3</v>
      </c>
    </row>
    <row r="1232" spans="1:7" x14ac:dyDescent="0.2">
      <c r="A1232" s="17">
        <v>41677</v>
      </c>
      <c r="B1232" s="16">
        <v>7285.12</v>
      </c>
      <c r="C1232" s="16">
        <v>7266.14</v>
      </c>
      <c r="D1232" s="16">
        <v>7288.35</v>
      </c>
      <c r="E1232" s="16">
        <v>7243.77</v>
      </c>
      <c r="F1232" s="14" t="s">
        <v>3080</v>
      </c>
      <c r="G1232" s="15">
        <v>2.52E-2</v>
      </c>
    </row>
    <row r="1233" spans="1:7" x14ac:dyDescent="0.2">
      <c r="A1233" s="17">
        <v>41676</v>
      </c>
      <c r="B1233" s="16">
        <v>7237.11</v>
      </c>
      <c r="C1233" s="16">
        <v>7099.93</v>
      </c>
      <c r="D1233" s="16">
        <v>7249.35</v>
      </c>
      <c r="E1233" s="16">
        <v>7099.93</v>
      </c>
      <c r="F1233" s="14" t="s">
        <v>8042</v>
      </c>
      <c r="G1233" s="15">
        <v>5.1999999999999998E-3</v>
      </c>
    </row>
    <row r="1234" spans="1:7" x14ac:dyDescent="0.2">
      <c r="A1234" s="17">
        <v>41675</v>
      </c>
      <c r="B1234" s="16">
        <v>7059.3</v>
      </c>
      <c r="C1234" s="16">
        <v>7026.88</v>
      </c>
      <c r="D1234" s="16">
        <v>7095.93</v>
      </c>
      <c r="E1234" s="16">
        <v>7015.73</v>
      </c>
      <c r="F1234" s="14" t="s">
        <v>8043</v>
      </c>
      <c r="G1234" s="15">
        <v>8.2000000000000007E-3</v>
      </c>
    </row>
    <row r="1235" spans="1:7" x14ac:dyDescent="0.2">
      <c r="A1235" s="17">
        <v>41674</v>
      </c>
      <c r="B1235" s="16">
        <v>7022.74</v>
      </c>
      <c r="C1235" s="16">
        <v>6950.12</v>
      </c>
      <c r="D1235" s="16">
        <v>7028.54</v>
      </c>
      <c r="E1235" s="16">
        <v>6930.91</v>
      </c>
      <c r="F1235" s="14" t="s">
        <v>3415</v>
      </c>
      <c r="G1235" s="15">
        <v>-9.2999999999999992E-3</v>
      </c>
    </row>
    <row r="1236" spans="1:7" x14ac:dyDescent="0.2">
      <c r="A1236" s="17">
        <v>41673</v>
      </c>
      <c r="B1236" s="16">
        <v>6965.42</v>
      </c>
      <c r="C1236" s="16">
        <v>7024</v>
      </c>
      <c r="D1236" s="16">
        <v>7073.76</v>
      </c>
      <c r="E1236" s="16">
        <v>6965.42</v>
      </c>
      <c r="F1236" s="14" t="s">
        <v>7338</v>
      </c>
      <c r="G1236" s="15">
        <v>-1.46E-2</v>
      </c>
    </row>
    <row r="1237" spans="1:7" x14ac:dyDescent="0.2">
      <c r="A1237" s="17">
        <v>41670</v>
      </c>
      <c r="B1237" s="16">
        <v>7030.6</v>
      </c>
      <c r="C1237" s="16">
        <v>7143.06</v>
      </c>
      <c r="D1237" s="16">
        <v>7143.06</v>
      </c>
      <c r="E1237" s="16">
        <v>6984.88</v>
      </c>
      <c r="F1237" s="14" t="s">
        <v>8044</v>
      </c>
      <c r="G1237" s="15">
        <v>-5.1999999999999998E-3</v>
      </c>
    </row>
    <row r="1238" spans="1:7" x14ac:dyDescent="0.2">
      <c r="A1238" s="17">
        <v>41669</v>
      </c>
      <c r="B1238" s="16">
        <v>7134.64</v>
      </c>
      <c r="C1238" s="16">
        <v>7155.38</v>
      </c>
      <c r="D1238" s="16">
        <v>7169.15</v>
      </c>
      <c r="E1238" s="16">
        <v>7095.28</v>
      </c>
      <c r="F1238" s="14" t="s">
        <v>8045</v>
      </c>
      <c r="G1238" s="15">
        <v>-2.5999999999999999E-3</v>
      </c>
    </row>
    <row r="1239" spans="1:7" x14ac:dyDescent="0.2">
      <c r="A1239" s="17">
        <v>41668</v>
      </c>
      <c r="B1239" s="16">
        <v>7172.27</v>
      </c>
      <c r="C1239" s="16">
        <v>7233.02</v>
      </c>
      <c r="D1239" s="16">
        <v>7270.42</v>
      </c>
      <c r="E1239" s="16">
        <v>7100.31</v>
      </c>
      <c r="F1239" s="14" t="s">
        <v>8046</v>
      </c>
      <c r="G1239" s="15">
        <v>9.1999999999999998E-3</v>
      </c>
    </row>
    <row r="1240" spans="1:7" x14ac:dyDescent="0.2">
      <c r="A1240" s="17">
        <v>41667</v>
      </c>
      <c r="B1240" s="16">
        <v>7190.98</v>
      </c>
      <c r="C1240" s="16">
        <v>7146.71</v>
      </c>
      <c r="D1240" s="16">
        <v>7207.63</v>
      </c>
      <c r="E1240" s="16">
        <v>7146.71</v>
      </c>
      <c r="F1240" s="14" t="s">
        <v>8047</v>
      </c>
      <c r="G1240" s="15">
        <v>-1.0999999999999999E-2</v>
      </c>
    </row>
    <row r="1241" spans="1:7" x14ac:dyDescent="0.2">
      <c r="A1241" s="17">
        <v>41666</v>
      </c>
      <c r="B1241" s="16">
        <v>7125.24</v>
      </c>
      <c r="C1241" s="16">
        <v>7196.94</v>
      </c>
      <c r="D1241" s="16">
        <v>7198.47</v>
      </c>
      <c r="E1241" s="16">
        <v>7111.77</v>
      </c>
      <c r="F1241" s="14" t="s">
        <v>8048</v>
      </c>
      <c r="G1241" s="15">
        <v>-1.83E-2</v>
      </c>
    </row>
    <row r="1242" spans="1:7" x14ac:dyDescent="0.2">
      <c r="A1242" s="17">
        <v>41663</v>
      </c>
      <c r="B1242" s="16">
        <v>7204.69</v>
      </c>
      <c r="C1242" s="16">
        <v>7343.1</v>
      </c>
      <c r="D1242" s="16">
        <v>7385.21</v>
      </c>
      <c r="E1242" s="16">
        <v>7204.69</v>
      </c>
      <c r="F1242" s="14" t="s">
        <v>8049</v>
      </c>
      <c r="G1242" s="15">
        <v>-1.6400000000000001E-2</v>
      </c>
    </row>
    <row r="1243" spans="1:7" x14ac:dyDescent="0.2">
      <c r="A1243" s="17">
        <v>41662</v>
      </c>
      <c r="B1243" s="16">
        <v>7339.07</v>
      </c>
      <c r="C1243" s="16">
        <v>7464.23</v>
      </c>
      <c r="D1243" s="16">
        <v>7511.34</v>
      </c>
      <c r="E1243" s="16">
        <v>7329.46</v>
      </c>
      <c r="F1243" s="14" t="s">
        <v>5717</v>
      </c>
      <c r="G1243" s="15">
        <v>4.3E-3</v>
      </c>
    </row>
    <row r="1244" spans="1:7" x14ac:dyDescent="0.2">
      <c r="A1244" s="17">
        <v>41661</v>
      </c>
      <c r="B1244" s="16">
        <v>7461.68</v>
      </c>
      <c r="C1244" s="16">
        <v>7467.83</v>
      </c>
      <c r="D1244" s="16">
        <v>7499.98</v>
      </c>
      <c r="E1244" s="16">
        <v>7448.18</v>
      </c>
      <c r="F1244" s="14" t="s">
        <v>3938</v>
      </c>
      <c r="G1244" s="15">
        <v>-5.4999999999999997E-3</v>
      </c>
    </row>
    <row r="1245" spans="1:7" x14ac:dyDescent="0.2">
      <c r="A1245" s="17">
        <v>41660</v>
      </c>
      <c r="B1245" s="16">
        <v>7429.81</v>
      </c>
      <c r="C1245" s="16">
        <v>7486.31</v>
      </c>
      <c r="D1245" s="16">
        <v>7489.05</v>
      </c>
      <c r="E1245" s="16">
        <v>7427.17</v>
      </c>
      <c r="F1245" s="14" t="s">
        <v>8050</v>
      </c>
      <c r="G1245" s="15">
        <v>2.0000000000000001E-4</v>
      </c>
    </row>
    <row r="1246" spans="1:7" x14ac:dyDescent="0.2">
      <c r="A1246" s="17">
        <v>41659</v>
      </c>
      <c r="B1246" s="16">
        <v>7471.19</v>
      </c>
      <c r="C1246" s="16">
        <v>7463.63</v>
      </c>
      <c r="D1246" s="16">
        <v>7484.63</v>
      </c>
      <c r="E1246" s="16">
        <v>7454</v>
      </c>
      <c r="F1246" s="14" t="s">
        <v>8051</v>
      </c>
      <c r="G1246" s="15">
        <v>-1.2999999999999999E-3</v>
      </c>
    </row>
    <row r="1247" spans="1:7" x14ac:dyDescent="0.2">
      <c r="A1247" s="17">
        <v>41656</v>
      </c>
      <c r="B1247" s="16">
        <v>7469.34</v>
      </c>
      <c r="C1247" s="16">
        <v>7477.42</v>
      </c>
      <c r="D1247" s="16">
        <v>7501.07</v>
      </c>
      <c r="E1247" s="16">
        <v>7462.51</v>
      </c>
      <c r="F1247" s="14" t="s">
        <v>8052</v>
      </c>
      <c r="G1247" s="15">
        <v>-4.0000000000000002E-4</v>
      </c>
    </row>
    <row r="1248" spans="1:7" x14ac:dyDescent="0.2">
      <c r="A1248" s="17">
        <v>41655</v>
      </c>
      <c r="B1248" s="16">
        <v>7478.77</v>
      </c>
      <c r="C1248" s="16">
        <v>7496.78</v>
      </c>
      <c r="D1248" s="16">
        <v>7499.76</v>
      </c>
      <c r="E1248" s="16">
        <v>7470.21</v>
      </c>
      <c r="F1248" s="14" t="s">
        <v>8053</v>
      </c>
      <c r="G1248" s="15">
        <v>0.01</v>
      </c>
    </row>
    <row r="1249" spans="1:7" x14ac:dyDescent="0.2">
      <c r="A1249" s="17">
        <v>41654</v>
      </c>
      <c r="B1249" s="16">
        <v>7481.93</v>
      </c>
      <c r="C1249" s="16">
        <v>7441.66</v>
      </c>
      <c r="D1249" s="16">
        <v>7481.93</v>
      </c>
      <c r="E1249" s="16">
        <v>7431.98</v>
      </c>
      <c r="F1249" s="14" t="s">
        <v>8054</v>
      </c>
      <c r="G1249" s="15">
        <v>-5.4999999999999997E-3</v>
      </c>
    </row>
    <row r="1250" spans="1:7" x14ac:dyDescent="0.2">
      <c r="A1250" s="17">
        <v>41653</v>
      </c>
      <c r="B1250" s="16">
        <v>7407.88</v>
      </c>
      <c r="C1250" s="16">
        <v>7392.05</v>
      </c>
      <c r="D1250" s="16">
        <v>7414.45</v>
      </c>
      <c r="E1250" s="16">
        <v>7362.95</v>
      </c>
      <c r="F1250" s="14" t="s">
        <v>8055</v>
      </c>
      <c r="G1250" s="15">
        <v>3.8E-3</v>
      </c>
    </row>
    <row r="1251" spans="1:7" x14ac:dyDescent="0.2">
      <c r="A1251" s="17">
        <v>41652</v>
      </c>
      <c r="B1251" s="16">
        <v>7449.11</v>
      </c>
      <c r="C1251" s="16">
        <v>7430.81</v>
      </c>
      <c r="D1251" s="16">
        <v>7456.62</v>
      </c>
      <c r="E1251" s="16">
        <v>7418.86</v>
      </c>
      <c r="F1251" s="14" t="s">
        <v>8056</v>
      </c>
      <c r="G1251" s="15">
        <v>5.7999999999999996E-3</v>
      </c>
    </row>
    <row r="1252" spans="1:7" x14ac:dyDescent="0.2">
      <c r="A1252" s="17">
        <v>41649</v>
      </c>
      <c r="B1252" s="16">
        <v>7420.68</v>
      </c>
      <c r="C1252" s="16">
        <v>7395.91</v>
      </c>
      <c r="D1252" s="16">
        <v>7438.33</v>
      </c>
      <c r="E1252" s="16">
        <v>7390.53</v>
      </c>
      <c r="F1252" s="14" t="s">
        <v>8057</v>
      </c>
      <c r="G1252" s="15">
        <v>5.4000000000000003E-3</v>
      </c>
    </row>
    <row r="1253" spans="1:7" x14ac:dyDescent="0.2">
      <c r="A1253" s="17">
        <v>41648</v>
      </c>
      <c r="B1253" s="16">
        <v>7377.91</v>
      </c>
      <c r="C1253" s="16">
        <v>7366.61</v>
      </c>
      <c r="D1253" s="16">
        <v>7402.36</v>
      </c>
      <c r="E1253" s="16">
        <v>7350.29</v>
      </c>
      <c r="F1253" s="14" t="s">
        <v>7779</v>
      </c>
      <c r="G1253" s="15">
        <v>-1E-4</v>
      </c>
    </row>
    <row r="1254" spans="1:7" x14ac:dyDescent="0.2">
      <c r="A1254" s="17">
        <v>41647</v>
      </c>
      <c r="B1254" s="16">
        <v>7338.5</v>
      </c>
      <c r="C1254" s="16">
        <v>7353.35</v>
      </c>
      <c r="D1254" s="16">
        <v>7359.84</v>
      </c>
      <c r="E1254" s="16">
        <v>7325.17</v>
      </c>
      <c r="F1254" s="14" t="s">
        <v>8058</v>
      </c>
      <c r="G1254" s="15">
        <v>-1.5E-3</v>
      </c>
    </row>
    <row r="1255" spans="1:7" x14ac:dyDescent="0.2">
      <c r="A1255" s="17">
        <v>41646</v>
      </c>
      <c r="B1255" s="16">
        <v>7339.33</v>
      </c>
      <c r="C1255" s="16">
        <v>7374.62</v>
      </c>
      <c r="D1255" s="16">
        <v>7379.37</v>
      </c>
      <c r="E1255" s="16">
        <v>7327.1</v>
      </c>
      <c r="F1255" s="14" t="s">
        <v>7286</v>
      </c>
      <c r="G1255" s="15">
        <v>6.6E-3</v>
      </c>
    </row>
    <row r="1256" spans="1:7" x14ac:dyDescent="0.2">
      <c r="A1256" s="17">
        <v>41642</v>
      </c>
      <c r="B1256" s="16">
        <v>7350.44</v>
      </c>
      <c r="C1256" s="16">
        <v>7307.6</v>
      </c>
      <c r="D1256" s="16">
        <v>7365.24</v>
      </c>
      <c r="E1256" s="16">
        <v>7275.22</v>
      </c>
      <c r="F1256" s="14" t="s">
        <v>8059</v>
      </c>
      <c r="G1256" s="15">
        <v>-4.7999999999999996E-3</v>
      </c>
    </row>
    <row r="1257" spans="1:7" x14ac:dyDescent="0.2">
      <c r="A1257" s="17">
        <v>41641</v>
      </c>
      <c r="B1257" s="16">
        <v>7301.98</v>
      </c>
      <c r="C1257" s="16">
        <v>7364.67</v>
      </c>
      <c r="D1257" s="16">
        <v>7369.21</v>
      </c>
      <c r="E1257" s="16">
        <v>7299.23</v>
      </c>
      <c r="F1257" s="14" t="s">
        <v>2597</v>
      </c>
      <c r="G1257" s="15">
        <v>-3.0999999999999999E-3</v>
      </c>
    </row>
    <row r="1258" spans="1:7" x14ac:dyDescent="0.2">
      <c r="A1258" s="17">
        <v>41638</v>
      </c>
      <c r="B1258" s="16">
        <v>7336.98</v>
      </c>
      <c r="C1258" s="16">
        <v>7360.73</v>
      </c>
      <c r="D1258" s="16">
        <v>7384.97</v>
      </c>
      <c r="E1258" s="16">
        <v>7327.44</v>
      </c>
      <c r="F1258" s="14" t="s">
        <v>7979</v>
      </c>
      <c r="G1258" s="15">
        <v>1.4800000000000001E-2</v>
      </c>
    </row>
    <row r="1259" spans="1:7" x14ac:dyDescent="0.2">
      <c r="A1259" s="17">
        <v>41635</v>
      </c>
      <c r="B1259" s="16">
        <v>7359.81</v>
      </c>
      <c r="C1259" s="16">
        <v>7278.44</v>
      </c>
      <c r="D1259" s="16">
        <v>7359.81</v>
      </c>
      <c r="E1259" s="16">
        <v>7277.68</v>
      </c>
      <c r="F1259" s="14" t="s">
        <v>8060</v>
      </c>
      <c r="G1259" s="15">
        <v>6.4000000000000003E-3</v>
      </c>
    </row>
    <row r="1260" spans="1:7" x14ac:dyDescent="0.2">
      <c r="A1260" s="17">
        <v>41631</v>
      </c>
      <c r="B1260" s="16">
        <v>7252.13</v>
      </c>
      <c r="C1260" s="16">
        <v>7210.02</v>
      </c>
      <c r="D1260" s="16">
        <v>7252.13</v>
      </c>
      <c r="E1260" s="16">
        <v>7210.02</v>
      </c>
      <c r="F1260" s="14" t="s">
        <v>7346</v>
      </c>
      <c r="G1260" s="15">
        <v>9.2999999999999992E-3</v>
      </c>
    </row>
    <row r="1261" spans="1:7" x14ac:dyDescent="0.2">
      <c r="A1261" s="17">
        <v>41628</v>
      </c>
      <c r="B1261" s="16">
        <v>7205.99</v>
      </c>
      <c r="C1261" s="16">
        <v>7156.37</v>
      </c>
      <c r="D1261" s="16">
        <v>7208.32</v>
      </c>
      <c r="E1261" s="16">
        <v>7142.4</v>
      </c>
      <c r="F1261" s="14" t="s">
        <v>8061</v>
      </c>
      <c r="G1261" s="15">
        <v>1.54E-2</v>
      </c>
    </row>
    <row r="1262" spans="1:7" x14ac:dyDescent="0.2">
      <c r="A1262" s="17">
        <v>41627</v>
      </c>
      <c r="B1262" s="16">
        <v>7139.54</v>
      </c>
      <c r="C1262" s="16">
        <v>7085.48</v>
      </c>
      <c r="D1262" s="16">
        <v>7139.54</v>
      </c>
      <c r="E1262" s="16">
        <v>7085.48</v>
      </c>
      <c r="F1262" s="14" t="s">
        <v>8062</v>
      </c>
      <c r="G1262" s="15">
        <v>8.3999999999999995E-3</v>
      </c>
    </row>
    <row r="1263" spans="1:7" x14ac:dyDescent="0.2">
      <c r="A1263" s="17">
        <v>41626</v>
      </c>
      <c r="B1263" s="16">
        <v>7031.42</v>
      </c>
      <c r="C1263" s="16">
        <v>6983.98</v>
      </c>
      <c r="D1263" s="16">
        <v>7031.42</v>
      </c>
      <c r="E1263" s="16">
        <v>6982.99</v>
      </c>
      <c r="F1263" s="14" t="s">
        <v>3323</v>
      </c>
      <c r="G1263" s="15">
        <v>-3.8E-3</v>
      </c>
    </row>
    <row r="1264" spans="1:7" x14ac:dyDescent="0.2">
      <c r="A1264" s="17">
        <v>41625</v>
      </c>
      <c r="B1264" s="16">
        <v>6972.56</v>
      </c>
      <c r="C1264" s="16">
        <v>6993.56</v>
      </c>
      <c r="D1264" s="16">
        <v>7002.77</v>
      </c>
      <c r="E1264" s="16">
        <v>6967.37</v>
      </c>
      <c r="F1264" s="14" t="s">
        <v>8063</v>
      </c>
      <c r="G1264" s="15">
        <v>5.4000000000000003E-3</v>
      </c>
    </row>
    <row r="1265" spans="1:7" x14ac:dyDescent="0.2">
      <c r="A1265" s="17">
        <v>41624</v>
      </c>
      <c r="B1265" s="16">
        <v>6999.46</v>
      </c>
      <c r="C1265" s="16">
        <v>6956.94</v>
      </c>
      <c r="D1265" s="16">
        <v>6999.46</v>
      </c>
      <c r="E1265" s="16">
        <v>6926.52</v>
      </c>
      <c r="F1265" s="14" t="s">
        <v>8064</v>
      </c>
      <c r="G1265" s="15">
        <v>-4.7000000000000002E-3</v>
      </c>
    </row>
    <row r="1266" spans="1:7" x14ac:dyDescent="0.2">
      <c r="A1266" s="17">
        <v>41621</v>
      </c>
      <c r="B1266" s="16">
        <v>6961.59</v>
      </c>
      <c r="C1266" s="16">
        <v>6999.1</v>
      </c>
      <c r="D1266" s="16">
        <v>7012.31</v>
      </c>
      <c r="E1266" s="16">
        <v>6957.76</v>
      </c>
      <c r="F1266" s="14" t="s">
        <v>7541</v>
      </c>
      <c r="G1266" s="15">
        <v>-1.14E-2</v>
      </c>
    </row>
    <row r="1267" spans="1:7" x14ac:dyDescent="0.2">
      <c r="A1267" s="17">
        <v>41620</v>
      </c>
      <c r="B1267" s="16">
        <v>6994.59</v>
      </c>
      <c r="C1267" s="16">
        <v>7105.47</v>
      </c>
      <c r="D1267" s="16">
        <v>7105.47</v>
      </c>
      <c r="E1267" s="16">
        <v>6994.59</v>
      </c>
      <c r="F1267" s="14" t="s">
        <v>8065</v>
      </c>
      <c r="G1267" s="15">
        <v>-2.7000000000000001E-3</v>
      </c>
    </row>
    <row r="1268" spans="1:7" x14ac:dyDescent="0.2">
      <c r="A1268" s="17">
        <v>41619</v>
      </c>
      <c r="B1268" s="16">
        <v>7075.57</v>
      </c>
      <c r="C1268" s="16">
        <v>7081.73</v>
      </c>
      <c r="D1268" s="16">
        <v>7129.75</v>
      </c>
      <c r="E1268" s="16">
        <v>7069.54</v>
      </c>
      <c r="F1268" s="14" t="s">
        <v>8066</v>
      </c>
      <c r="G1268" s="15">
        <v>-7.1999999999999998E-3</v>
      </c>
    </row>
    <row r="1269" spans="1:7" x14ac:dyDescent="0.2">
      <c r="A1269" s="17">
        <v>41618</v>
      </c>
      <c r="B1269" s="16">
        <v>7094.96</v>
      </c>
      <c r="C1269" s="16">
        <v>7125.98</v>
      </c>
      <c r="D1269" s="16">
        <v>7139.57</v>
      </c>
      <c r="E1269" s="16">
        <v>7064.42</v>
      </c>
      <c r="F1269" s="14" t="s">
        <v>3718</v>
      </c>
      <c r="G1269" s="15">
        <v>8.9999999999999993E-3</v>
      </c>
    </row>
    <row r="1270" spans="1:7" x14ac:dyDescent="0.2">
      <c r="A1270" s="17">
        <v>41617</v>
      </c>
      <c r="B1270" s="16">
        <v>7146.26</v>
      </c>
      <c r="C1270" s="16">
        <v>7112.29</v>
      </c>
      <c r="D1270" s="16">
        <v>7146.26</v>
      </c>
      <c r="E1270" s="16">
        <v>7106.38</v>
      </c>
      <c r="F1270" s="14" t="s">
        <v>2199</v>
      </c>
      <c r="G1270" s="15">
        <v>-2.8E-3</v>
      </c>
    </row>
    <row r="1271" spans="1:7" x14ac:dyDescent="0.2">
      <c r="A1271" s="17">
        <v>41613</v>
      </c>
      <c r="B1271" s="16">
        <v>7082.82</v>
      </c>
      <c r="C1271" s="16">
        <v>7103.04</v>
      </c>
      <c r="D1271" s="16">
        <v>7136.84</v>
      </c>
      <c r="E1271" s="16">
        <v>7081.71</v>
      </c>
      <c r="F1271" s="14" t="s">
        <v>8067</v>
      </c>
      <c r="G1271" s="15">
        <v>-3.0999999999999999E-3</v>
      </c>
    </row>
    <row r="1272" spans="1:7" x14ac:dyDescent="0.2">
      <c r="A1272" s="17">
        <v>41612</v>
      </c>
      <c r="B1272" s="16">
        <v>7102.55</v>
      </c>
      <c r="C1272" s="16">
        <v>7132.9</v>
      </c>
      <c r="D1272" s="16">
        <v>7154.99</v>
      </c>
      <c r="E1272" s="16">
        <v>7067.62</v>
      </c>
      <c r="F1272" s="14" t="s">
        <v>8068</v>
      </c>
      <c r="G1272" s="15">
        <v>-2.4899999999999999E-2</v>
      </c>
    </row>
    <row r="1273" spans="1:7" x14ac:dyDescent="0.2">
      <c r="A1273" s="17">
        <v>41611</v>
      </c>
      <c r="B1273" s="16">
        <v>7124.95</v>
      </c>
      <c r="C1273" s="16">
        <v>7297.43</v>
      </c>
      <c r="D1273" s="16">
        <v>7302.09</v>
      </c>
      <c r="E1273" s="16">
        <v>7123.42</v>
      </c>
      <c r="F1273" s="14" t="s">
        <v>3436</v>
      </c>
      <c r="G1273" s="15">
        <v>-3.3999999999999998E-3</v>
      </c>
    </row>
    <row r="1274" spans="1:7" x14ac:dyDescent="0.2">
      <c r="A1274" s="17">
        <v>41610</v>
      </c>
      <c r="B1274" s="16">
        <v>7307</v>
      </c>
      <c r="C1274" s="16">
        <v>7331.41</v>
      </c>
      <c r="D1274" s="16">
        <v>7343.5</v>
      </c>
      <c r="E1274" s="16">
        <v>7300.7</v>
      </c>
      <c r="F1274" s="14" t="s">
        <v>8069</v>
      </c>
      <c r="G1274" s="15">
        <v>-6.4999999999999997E-3</v>
      </c>
    </row>
    <row r="1275" spans="1:7" x14ac:dyDescent="0.2">
      <c r="A1275" s="17">
        <v>41607</v>
      </c>
      <c r="B1275" s="16">
        <v>7331.81</v>
      </c>
      <c r="C1275" s="16">
        <v>7360.75</v>
      </c>
      <c r="D1275" s="16">
        <v>7370.92</v>
      </c>
      <c r="E1275" s="16">
        <v>7329.03</v>
      </c>
      <c r="F1275" s="14" t="s">
        <v>8070</v>
      </c>
      <c r="G1275" s="15">
        <v>8.0000000000000004E-4</v>
      </c>
    </row>
    <row r="1276" spans="1:7" x14ac:dyDescent="0.2">
      <c r="A1276" s="17">
        <v>41606</v>
      </c>
      <c r="B1276" s="16">
        <v>7380.15</v>
      </c>
      <c r="C1276" s="16">
        <v>7376.35</v>
      </c>
      <c r="D1276" s="16">
        <v>7390.71</v>
      </c>
      <c r="E1276" s="16">
        <v>7365.67</v>
      </c>
      <c r="F1276" s="14" t="s">
        <v>8071</v>
      </c>
      <c r="G1276" s="15">
        <v>5.0000000000000001E-3</v>
      </c>
    </row>
    <row r="1277" spans="1:7" x14ac:dyDescent="0.2">
      <c r="A1277" s="17">
        <v>41605</v>
      </c>
      <c r="B1277" s="16">
        <v>7374.11</v>
      </c>
      <c r="C1277" s="16">
        <v>7335.23</v>
      </c>
      <c r="D1277" s="16">
        <v>7375.83</v>
      </c>
      <c r="E1277" s="16">
        <v>7335.23</v>
      </c>
      <c r="F1277" s="14" t="s">
        <v>8072</v>
      </c>
      <c r="G1277" s="15">
        <v>-4.5999999999999999E-3</v>
      </c>
    </row>
    <row r="1278" spans="1:7" x14ac:dyDescent="0.2">
      <c r="A1278" s="17">
        <v>41604</v>
      </c>
      <c r="B1278" s="16">
        <v>7337.48</v>
      </c>
      <c r="C1278" s="16">
        <v>7380.44</v>
      </c>
      <c r="D1278" s="16">
        <v>7391.85</v>
      </c>
      <c r="E1278" s="16">
        <v>7337.48</v>
      </c>
      <c r="F1278" s="14" t="s">
        <v>8073</v>
      </c>
      <c r="G1278" s="15">
        <v>3.2000000000000002E-3</v>
      </c>
    </row>
    <row r="1279" spans="1:7" x14ac:dyDescent="0.2">
      <c r="A1279" s="17">
        <v>41603</v>
      </c>
      <c r="B1279" s="16">
        <v>7371.28</v>
      </c>
      <c r="C1279" s="16">
        <v>7367.58</v>
      </c>
      <c r="D1279" s="16">
        <v>7395.01</v>
      </c>
      <c r="E1279" s="16">
        <v>7364.39</v>
      </c>
      <c r="F1279" s="14" t="s">
        <v>8074</v>
      </c>
      <c r="G1279" s="15">
        <v>1E-3</v>
      </c>
    </row>
    <row r="1280" spans="1:7" x14ac:dyDescent="0.2">
      <c r="A1280" s="17">
        <v>41600</v>
      </c>
      <c r="B1280" s="16">
        <v>7347.79</v>
      </c>
      <c r="C1280" s="16">
        <v>7346.88</v>
      </c>
      <c r="D1280" s="16">
        <v>7376.75</v>
      </c>
      <c r="E1280" s="16">
        <v>7323.13</v>
      </c>
      <c r="F1280" s="14" t="s">
        <v>8075</v>
      </c>
      <c r="G1280" s="15">
        <v>4.5999999999999999E-3</v>
      </c>
    </row>
    <row r="1281" spans="1:7" x14ac:dyDescent="0.2">
      <c r="A1281" s="17">
        <v>41599</v>
      </c>
      <c r="B1281" s="16">
        <v>7340.75</v>
      </c>
      <c r="C1281" s="16">
        <v>7289.7</v>
      </c>
      <c r="D1281" s="16">
        <v>7340.75</v>
      </c>
      <c r="E1281" s="16">
        <v>7251.01</v>
      </c>
      <c r="F1281" s="14" t="s">
        <v>8076</v>
      </c>
      <c r="G1281" s="15">
        <v>3.0999999999999999E-3</v>
      </c>
    </row>
    <row r="1282" spans="1:7" x14ac:dyDescent="0.2">
      <c r="A1282" s="17">
        <v>41598</v>
      </c>
      <c r="B1282" s="16">
        <v>7307.45</v>
      </c>
      <c r="C1282" s="16">
        <v>7263.07</v>
      </c>
      <c r="D1282" s="16">
        <v>7331.4</v>
      </c>
      <c r="E1282" s="16">
        <v>7239.46</v>
      </c>
      <c r="F1282" s="14" t="s">
        <v>8077</v>
      </c>
      <c r="G1282" s="15">
        <v>-8.0000000000000002E-3</v>
      </c>
    </row>
    <row r="1283" spans="1:7" x14ac:dyDescent="0.2">
      <c r="A1283" s="17">
        <v>41597</v>
      </c>
      <c r="B1283" s="16">
        <v>7285.12</v>
      </c>
      <c r="C1283" s="16">
        <v>7325.12</v>
      </c>
      <c r="D1283" s="16">
        <v>7329.82</v>
      </c>
      <c r="E1283" s="16">
        <v>7273.35</v>
      </c>
      <c r="F1283" s="14" t="s">
        <v>8078</v>
      </c>
      <c r="G1283" s="15">
        <v>6.8999999999999999E-3</v>
      </c>
    </row>
    <row r="1284" spans="1:7" x14ac:dyDescent="0.2">
      <c r="A1284" s="17">
        <v>41596</v>
      </c>
      <c r="B1284" s="16">
        <v>7344.12</v>
      </c>
      <c r="C1284" s="16">
        <v>7284.33</v>
      </c>
      <c r="D1284" s="16">
        <v>7352.15</v>
      </c>
      <c r="E1284" s="16">
        <v>7271.59</v>
      </c>
      <c r="F1284" s="14" t="s">
        <v>8079</v>
      </c>
      <c r="G1284" s="15">
        <v>3.0000000000000001E-3</v>
      </c>
    </row>
    <row r="1285" spans="1:7" x14ac:dyDescent="0.2">
      <c r="A1285" s="17">
        <v>41593</v>
      </c>
      <c r="B1285" s="16">
        <v>7293.87</v>
      </c>
      <c r="C1285" s="16">
        <v>7280.62</v>
      </c>
      <c r="D1285" s="16">
        <v>7299.96</v>
      </c>
      <c r="E1285" s="16">
        <v>7271.9</v>
      </c>
      <c r="F1285" s="14" t="s">
        <v>5303</v>
      </c>
      <c r="G1285" s="15">
        <v>7.4999999999999997E-3</v>
      </c>
    </row>
    <row r="1286" spans="1:7" x14ac:dyDescent="0.2">
      <c r="A1286" s="17">
        <v>41592</v>
      </c>
      <c r="B1286" s="16">
        <v>7271.79</v>
      </c>
      <c r="C1286" s="16">
        <v>7271.25</v>
      </c>
      <c r="D1286" s="16">
        <v>7278.27</v>
      </c>
      <c r="E1286" s="16">
        <v>7239.91</v>
      </c>
      <c r="F1286" s="14" t="s">
        <v>8080</v>
      </c>
      <c r="G1286" s="15">
        <v>-2.0999999999999999E-3</v>
      </c>
    </row>
    <row r="1287" spans="1:7" x14ac:dyDescent="0.2">
      <c r="A1287" s="17">
        <v>41591</v>
      </c>
      <c r="B1287" s="16">
        <v>7217.43</v>
      </c>
      <c r="C1287" s="16">
        <v>7219.95</v>
      </c>
      <c r="D1287" s="16">
        <v>7240.62</v>
      </c>
      <c r="E1287" s="16">
        <v>7177.79</v>
      </c>
      <c r="F1287" s="14" t="s">
        <v>8081</v>
      </c>
      <c r="G1287" s="15">
        <v>-1.14E-2</v>
      </c>
    </row>
    <row r="1288" spans="1:7" x14ac:dyDescent="0.2">
      <c r="A1288" s="17">
        <v>41590</v>
      </c>
      <c r="B1288" s="16">
        <v>7232.87</v>
      </c>
      <c r="C1288" s="16">
        <v>7309.16</v>
      </c>
      <c r="D1288" s="16">
        <v>7309.28</v>
      </c>
      <c r="E1288" s="16">
        <v>7209.63</v>
      </c>
      <c r="F1288" s="14" t="s">
        <v>8082</v>
      </c>
      <c r="G1288" s="15">
        <v>6.6E-3</v>
      </c>
    </row>
    <row r="1289" spans="1:7" x14ac:dyDescent="0.2">
      <c r="A1289" s="17">
        <v>41589</v>
      </c>
      <c r="B1289" s="16">
        <v>7316.26</v>
      </c>
      <c r="C1289" s="16">
        <v>7286.95</v>
      </c>
      <c r="D1289" s="16">
        <v>7316.26</v>
      </c>
      <c r="E1289" s="16">
        <v>7285.5</v>
      </c>
      <c r="F1289" s="14" t="s">
        <v>2366</v>
      </c>
      <c r="G1289" s="15">
        <v>-2.2000000000000001E-3</v>
      </c>
    </row>
    <row r="1290" spans="1:7" x14ac:dyDescent="0.2">
      <c r="A1290" s="17">
        <v>41586</v>
      </c>
      <c r="B1290" s="16">
        <v>7268.27</v>
      </c>
      <c r="C1290" s="16">
        <v>7244.29</v>
      </c>
      <c r="D1290" s="16">
        <v>7269.71</v>
      </c>
      <c r="E1290" s="16">
        <v>7208.5</v>
      </c>
      <c r="F1290" s="14" t="s">
        <v>8083</v>
      </c>
      <c r="G1290" s="15">
        <v>-1.5E-3</v>
      </c>
    </row>
    <row r="1291" spans="1:7" x14ac:dyDescent="0.2">
      <c r="A1291" s="17">
        <v>41585</v>
      </c>
      <c r="B1291" s="16">
        <v>7284.07</v>
      </c>
      <c r="C1291" s="16">
        <v>7299.35</v>
      </c>
      <c r="D1291" s="16">
        <v>7362.98</v>
      </c>
      <c r="E1291" s="16">
        <v>7270.15</v>
      </c>
      <c r="F1291" s="14" t="s">
        <v>8084</v>
      </c>
      <c r="G1291" s="15">
        <v>1.11E-2</v>
      </c>
    </row>
    <row r="1292" spans="1:7" x14ac:dyDescent="0.2">
      <c r="A1292" s="17">
        <v>41584</v>
      </c>
      <c r="B1292" s="16">
        <v>7294.91</v>
      </c>
      <c r="C1292" s="16">
        <v>7227.96</v>
      </c>
      <c r="D1292" s="16">
        <v>7295.32</v>
      </c>
      <c r="E1292" s="16">
        <v>7226.38</v>
      </c>
      <c r="F1292" s="14" t="s">
        <v>2457</v>
      </c>
      <c r="G1292" s="15">
        <v>1.5E-3</v>
      </c>
    </row>
    <row r="1293" spans="1:7" x14ac:dyDescent="0.2">
      <c r="A1293" s="17">
        <v>41583</v>
      </c>
      <c r="B1293" s="16">
        <v>7214.53</v>
      </c>
      <c r="C1293" s="16">
        <v>7211.86</v>
      </c>
      <c r="D1293" s="16">
        <v>7214.53</v>
      </c>
      <c r="E1293" s="16">
        <v>7164.44</v>
      </c>
      <c r="F1293" s="14" t="s">
        <v>8085</v>
      </c>
      <c r="G1293" s="15">
        <v>9.4000000000000004E-3</v>
      </c>
    </row>
    <row r="1294" spans="1:7" x14ac:dyDescent="0.2">
      <c r="A1294" s="17">
        <v>41582</v>
      </c>
      <c r="B1294" s="16">
        <v>7204.06</v>
      </c>
      <c r="C1294" s="16">
        <v>7141.58</v>
      </c>
      <c r="D1294" s="16">
        <v>7218.74</v>
      </c>
      <c r="E1294" s="16">
        <v>7141.58</v>
      </c>
      <c r="F1294" s="14" t="s">
        <v>8086</v>
      </c>
      <c r="G1294" s="15">
        <v>3.3E-3</v>
      </c>
    </row>
    <row r="1295" spans="1:7" x14ac:dyDescent="0.2">
      <c r="A1295" s="17">
        <v>41579</v>
      </c>
      <c r="B1295" s="16">
        <v>7136.64</v>
      </c>
      <c r="C1295" s="16">
        <v>7120.03</v>
      </c>
      <c r="D1295" s="16">
        <v>7147.67</v>
      </c>
      <c r="E1295" s="16">
        <v>7107.81</v>
      </c>
      <c r="F1295" s="14" t="s">
        <v>2431</v>
      </c>
      <c r="G1295" s="15">
        <v>-1.2999999999999999E-3</v>
      </c>
    </row>
    <row r="1296" spans="1:7" x14ac:dyDescent="0.2">
      <c r="A1296" s="17">
        <v>41578</v>
      </c>
      <c r="B1296" s="16">
        <v>7112.87</v>
      </c>
      <c r="C1296" s="16">
        <v>7125.02</v>
      </c>
      <c r="D1296" s="16">
        <v>7137.9</v>
      </c>
      <c r="E1296" s="16">
        <v>7092.36</v>
      </c>
      <c r="F1296" s="14" t="s">
        <v>3507</v>
      </c>
      <c r="G1296" s="15">
        <v>0.01</v>
      </c>
    </row>
    <row r="1297" spans="1:7" x14ac:dyDescent="0.2">
      <c r="A1297" s="17">
        <v>41577</v>
      </c>
      <c r="B1297" s="16">
        <v>7121.93</v>
      </c>
      <c r="C1297" s="16">
        <v>7094.88</v>
      </c>
      <c r="D1297" s="16">
        <v>7171.94</v>
      </c>
      <c r="E1297" s="16">
        <v>7094.88</v>
      </c>
      <c r="F1297" s="14" t="s">
        <v>8087</v>
      </c>
      <c r="G1297" s="15">
        <v>1.17E-2</v>
      </c>
    </row>
    <row r="1298" spans="1:7" x14ac:dyDescent="0.2">
      <c r="A1298" s="17">
        <v>41576</v>
      </c>
      <c r="B1298" s="16">
        <v>7051.4</v>
      </c>
      <c r="C1298" s="16">
        <v>6944.03</v>
      </c>
      <c r="D1298" s="16">
        <v>7055.07</v>
      </c>
      <c r="E1298" s="16">
        <v>6943.75</v>
      </c>
      <c r="F1298" s="14" t="s">
        <v>7998</v>
      </c>
      <c r="G1298" s="15">
        <v>-1.8E-3</v>
      </c>
    </row>
    <row r="1299" spans="1:7" x14ac:dyDescent="0.2">
      <c r="A1299" s="17">
        <v>41575</v>
      </c>
      <c r="B1299" s="16">
        <v>6969.57</v>
      </c>
      <c r="C1299" s="16">
        <v>6996.41</v>
      </c>
      <c r="D1299" s="16">
        <v>7010.26</v>
      </c>
      <c r="E1299" s="16">
        <v>6944.63</v>
      </c>
      <c r="F1299" s="14" t="s">
        <v>8088</v>
      </c>
      <c r="G1299" s="15">
        <v>-1.6000000000000001E-3</v>
      </c>
    </row>
    <row r="1300" spans="1:7" x14ac:dyDescent="0.2">
      <c r="A1300" s="17">
        <v>41572</v>
      </c>
      <c r="B1300" s="16">
        <v>6981.8</v>
      </c>
      <c r="C1300" s="16">
        <v>6992.11</v>
      </c>
      <c r="D1300" s="16">
        <v>6994.52</v>
      </c>
      <c r="E1300" s="16">
        <v>6969.21</v>
      </c>
      <c r="F1300" s="14" t="s">
        <v>3432</v>
      </c>
      <c r="G1300" s="15">
        <v>4.0000000000000002E-4</v>
      </c>
    </row>
    <row r="1301" spans="1:7" x14ac:dyDescent="0.2">
      <c r="A1301" s="17">
        <v>41571</v>
      </c>
      <c r="B1301" s="16">
        <v>6993.03</v>
      </c>
      <c r="C1301" s="16">
        <v>7024.79</v>
      </c>
      <c r="D1301" s="16">
        <v>7046.18</v>
      </c>
      <c r="E1301" s="16">
        <v>6973.09</v>
      </c>
      <c r="F1301" s="14" t="s">
        <v>8089</v>
      </c>
      <c r="G1301" s="15">
        <v>-4.8999999999999998E-3</v>
      </c>
    </row>
    <row r="1302" spans="1:7" x14ac:dyDescent="0.2">
      <c r="A1302" s="17">
        <v>41570</v>
      </c>
      <c r="B1302" s="16">
        <v>6990.57</v>
      </c>
      <c r="C1302" s="16">
        <v>6993.69</v>
      </c>
      <c r="D1302" s="16">
        <v>6993.69</v>
      </c>
      <c r="E1302" s="16">
        <v>6933.63</v>
      </c>
      <c r="F1302" s="14" t="s">
        <v>8090</v>
      </c>
      <c r="G1302" s="15">
        <v>-4.8999999999999998E-3</v>
      </c>
    </row>
    <row r="1303" spans="1:7" x14ac:dyDescent="0.2">
      <c r="A1303" s="17">
        <v>41569</v>
      </c>
      <c r="B1303" s="16">
        <v>7025.08</v>
      </c>
      <c r="C1303" s="16">
        <v>7074.09</v>
      </c>
      <c r="D1303" s="16">
        <v>7074.29</v>
      </c>
      <c r="E1303" s="16">
        <v>7011.94</v>
      </c>
      <c r="F1303" s="14" t="s">
        <v>3897</v>
      </c>
      <c r="G1303" s="15">
        <v>3.5999999999999999E-3</v>
      </c>
    </row>
    <row r="1304" spans="1:7" x14ac:dyDescent="0.2">
      <c r="A1304" s="17">
        <v>41568</v>
      </c>
      <c r="B1304" s="16">
        <v>7059.68</v>
      </c>
      <c r="C1304" s="16">
        <v>7043.19</v>
      </c>
      <c r="D1304" s="16">
        <v>7062.82</v>
      </c>
      <c r="E1304" s="16">
        <v>7038.94</v>
      </c>
      <c r="F1304" s="14" t="s">
        <v>8091</v>
      </c>
      <c r="G1304" s="15">
        <v>9.1000000000000004E-3</v>
      </c>
    </row>
    <row r="1305" spans="1:7" x14ac:dyDescent="0.2">
      <c r="A1305" s="17">
        <v>41565</v>
      </c>
      <c r="B1305" s="16">
        <v>7034.12</v>
      </c>
      <c r="C1305" s="16">
        <v>6970</v>
      </c>
      <c r="D1305" s="16">
        <v>7034.12</v>
      </c>
      <c r="E1305" s="16">
        <v>6970</v>
      </c>
      <c r="F1305" s="14" t="s">
        <v>8092</v>
      </c>
      <c r="G1305" s="15">
        <v>-8.9999999999999998E-4</v>
      </c>
    </row>
    <row r="1306" spans="1:7" x14ac:dyDescent="0.2">
      <c r="A1306" s="17">
        <v>41564</v>
      </c>
      <c r="B1306" s="16">
        <v>6970.51</v>
      </c>
      <c r="C1306" s="16">
        <v>6976.83</v>
      </c>
      <c r="D1306" s="16">
        <v>6982.79</v>
      </c>
      <c r="E1306" s="16">
        <v>6931.28</v>
      </c>
      <c r="F1306" s="14" t="s">
        <v>8093</v>
      </c>
      <c r="G1306" s="15">
        <v>4.4000000000000003E-3</v>
      </c>
    </row>
    <row r="1307" spans="1:7" x14ac:dyDescent="0.2">
      <c r="A1307" s="17">
        <v>41563</v>
      </c>
      <c r="B1307" s="16">
        <v>6976.52</v>
      </c>
      <c r="C1307" s="16">
        <v>6923.06</v>
      </c>
      <c r="D1307" s="16">
        <v>6980.88</v>
      </c>
      <c r="E1307" s="16">
        <v>6905.61</v>
      </c>
      <c r="F1307" s="14" t="s">
        <v>8094</v>
      </c>
      <c r="G1307" s="15">
        <v>1.2800000000000001E-2</v>
      </c>
    </row>
    <row r="1308" spans="1:7" x14ac:dyDescent="0.2">
      <c r="A1308" s="17">
        <v>41562</v>
      </c>
      <c r="B1308" s="16">
        <v>6945.77</v>
      </c>
      <c r="C1308" s="16">
        <v>6877.26</v>
      </c>
      <c r="D1308" s="16">
        <v>6945.77</v>
      </c>
      <c r="E1308" s="16">
        <v>6877.26</v>
      </c>
      <c r="F1308" s="14" t="s">
        <v>8095</v>
      </c>
      <c r="G1308" s="15">
        <v>-1.2999999999999999E-3</v>
      </c>
    </row>
    <row r="1309" spans="1:7" x14ac:dyDescent="0.2">
      <c r="A1309" s="17">
        <v>41561</v>
      </c>
      <c r="B1309" s="16">
        <v>6858.2</v>
      </c>
      <c r="C1309" s="16">
        <v>6849.36</v>
      </c>
      <c r="D1309" s="16">
        <v>6874.24</v>
      </c>
      <c r="E1309" s="16">
        <v>6836.65</v>
      </c>
      <c r="F1309" s="14" t="s">
        <v>7438</v>
      </c>
      <c r="G1309" s="15">
        <v>-3.3E-3</v>
      </c>
    </row>
    <row r="1310" spans="1:7" x14ac:dyDescent="0.2">
      <c r="A1310" s="17">
        <v>41558</v>
      </c>
      <c r="B1310" s="16">
        <v>6866.86</v>
      </c>
      <c r="C1310" s="16">
        <v>6900.8</v>
      </c>
      <c r="D1310" s="16">
        <v>6900.8</v>
      </c>
      <c r="E1310" s="16">
        <v>6858.4</v>
      </c>
      <c r="F1310" s="14" t="s">
        <v>2507</v>
      </c>
      <c r="G1310" s="15">
        <v>1.7899999999999999E-2</v>
      </c>
    </row>
    <row r="1311" spans="1:7" x14ac:dyDescent="0.2">
      <c r="A1311" s="17">
        <v>41557</v>
      </c>
      <c r="B1311" s="16">
        <v>6889.58</v>
      </c>
      <c r="C1311" s="16">
        <v>6800.07</v>
      </c>
      <c r="D1311" s="16">
        <v>6889.58</v>
      </c>
      <c r="E1311" s="16">
        <v>6800.07</v>
      </c>
      <c r="F1311" s="14" t="s">
        <v>2737</v>
      </c>
      <c r="G1311" s="15">
        <v>-7.4999999999999997E-3</v>
      </c>
    </row>
    <row r="1312" spans="1:7" x14ac:dyDescent="0.2">
      <c r="A1312" s="17">
        <v>41556</v>
      </c>
      <c r="B1312" s="16">
        <v>6768.25</v>
      </c>
      <c r="C1312" s="16">
        <v>6811.11</v>
      </c>
      <c r="D1312" s="16">
        <v>6820.01</v>
      </c>
      <c r="E1312" s="16">
        <v>6755.16</v>
      </c>
      <c r="F1312" s="14" t="s">
        <v>8096</v>
      </c>
      <c r="G1312" s="15">
        <v>2.9999999999999997E-4</v>
      </c>
    </row>
    <row r="1313" spans="1:7" x14ac:dyDescent="0.2">
      <c r="A1313" s="17">
        <v>41555</v>
      </c>
      <c r="B1313" s="16">
        <v>6819.38</v>
      </c>
      <c r="C1313" s="16">
        <v>6810.8</v>
      </c>
      <c r="D1313" s="16">
        <v>6830.18</v>
      </c>
      <c r="E1313" s="16">
        <v>6807.7</v>
      </c>
      <c r="F1313" s="14" t="s">
        <v>8097</v>
      </c>
      <c r="G1313" s="15">
        <v>-7.3000000000000001E-3</v>
      </c>
    </row>
    <row r="1314" spans="1:7" x14ac:dyDescent="0.2">
      <c r="A1314" s="17">
        <v>41554</v>
      </c>
      <c r="B1314" s="16">
        <v>6817.05</v>
      </c>
      <c r="C1314" s="16">
        <v>6853.78</v>
      </c>
      <c r="D1314" s="16">
        <v>6853.78</v>
      </c>
      <c r="E1314" s="16">
        <v>6792.01</v>
      </c>
      <c r="F1314" s="14" t="s">
        <v>8098</v>
      </c>
      <c r="G1314" s="15">
        <v>-4.4000000000000003E-3</v>
      </c>
    </row>
    <row r="1315" spans="1:7" x14ac:dyDescent="0.2">
      <c r="A1315" s="17">
        <v>41551</v>
      </c>
      <c r="B1315" s="16">
        <v>6867.27</v>
      </c>
      <c r="C1315" s="16">
        <v>6886.7</v>
      </c>
      <c r="D1315" s="16">
        <v>6887.25</v>
      </c>
      <c r="E1315" s="16">
        <v>6853.56</v>
      </c>
      <c r="F1315" s="14" t="s">
        <v>8099</v>
      </c>
      <c r="G1315" s="15">
        <v>-2.3E-3</v>
      </c>
    </row>
    <row r="1316" spans="1:7" x14ac:dyDescent="0.2">
      <c r="A1316" s="17">
        <v>41550</v>
      </c>
      <c r="B1316" s="16">
        <v>6897.42</v>
      </c>
      <c r="C1316" s="16">
        <v>6920.81</v>
      </c>
      <c r="D1316" s="16">
        <v>6937.95</v>
      </c>
      <c r="E1316" s="16">
        <v>6889.84</v>
      </c>
      <c r="F1316" s="14" t="s">
        <v>8100</v>
      </c>
      <c r="G1316" s="15">
        <v>-4.0000000000000001E-3</v>
      </c>
    </row>
    <row r="1317" spans="1:7" x14ac:dyDescent="0.2">
      <c r="A1317" s="17">
        <v>41549</v>
      </c>
      <c r="B1317" s="16">
        <v>6913.27</v>
      </c>
      <c r="C1317" s="16">
        <v>6929.23</v>
      </c>
      <c r="D1317" s="16">
        <v>6938.85</v>
      </c>
      <c r="E1317" s="16">
        <v>6886.26</v>
      </c>
      <c r="F1317" s="14" t="s">
        <v>7591</v>
      </c>
      <c r="G1317" s="15">
        <v>1.11E-2</v>
      </c>
    </row>
    <row r="1318" spans="1:7" x14ac:dyDescent="0.2">
      <c r="A1318" s="17">
        <v>41548</v>
      </c>
      <c r="B1318" s="16">
        <v>6940.76</v>
      </c>
      <c r="C1318" s="16">
        <v>6870.07</v>
      </c>
      <c r="D1318" s="16">
        <v>6942.39</v>
      </c>
      <c r="E1318" s="16">
        <v>6870.07</v>
      </c>
      <c r="F1318" s="14" t="s">
        <v>8101</v>
      </c>
      <c r="G1318" s="15">
        <v>-1.2E-2</v>
      </c>
    </row>
    <row r="1319" spans="1:7" x14ac:dyDescent="0.2">
      <c r="A1319" s="17">
        <v>41547</v>
      </c>
      <c r="B1319" s="16">
        <v>6864.36</v>
      </c>
      <c r="C1319" s="16">
        <v>6891.03</v>
      </c>
      <c r="D1319" s="16">
        <v>6891.03</v>
      </c>
      <c r="E1319" s="16">
        <v>6835.07</v>
      </c>
      <c r="F1319" s="14" t="s">
        <v>8102</v>
      </c>
      <c r="G1319" s="15">
        <v>3.7000000000000002E-3</v>
      </c>
    </row>
    <row r="1320" spans="1:7" x14ac:dyDescent="0.2">
      <c r="A1320" s="17">
        <v>41544</v>
      </c>
      <c r="B1320" s="16">
        <v>6947.8</v>
      </c>
      <c r="C1320" s="16">
        <v>6931.92</v>
      </c>
      <c r="D1320" s="16">
        <v>6950.44</v>
      </c>
      <c r="E1320" s="16">
        <v>6922.3</v>
      </c>
      <c r="F1320" s="14" t="s">
        <v>8103</v>
      </c>
      <c r="G1320" s="15">
        <v>5.4000000000000003E-3</v>
      </c>
    </row>
    <row r="1321" spans="1:7" x14ac:dyDescent="0.2">
      <c r="A1321" s="17">
        <v>41543</v>
      </c>
      <c r="B1321" s="16">
        <v>6921.87</v>
      </c>
      <c r="C1321" s="16">
        <v>6897.76</v>
      </c>
      <c r="D1321" s="16">
        <v>6929.38</v>
      </c>
      <c r="E1321" s="16">
        <v>6892.2</v>
      </c>
      <c r="F1321" s="14" t="s">
        <v>2596</v>
      </c>
      <c r="G1321" s="15">
        <v>-7.0000000000000001E-3</v>
      </c>
    </row>
    <row r="1322" spans="1:7" x14ac:dyDescent="0.2">
      <c r="A1322" s="17">
        <v>41542</v>
      </c>
      <c r="B1322" s="16">
        <v>6884.71</v>
      </c>
      <c r="C1322" s="16">
        <v>6917.5</v>
      </c>
      <c r="D1322" s="16">
        <v>6923.25</v>
      </c>
      <c r="E1322" s="16">
        <v>6868.1</v>
      </c>
      <c r="F1322" s="14" t="s">
        <v>8104</v>
      </c>
      <c r="G1322" s="15">
        <v>-4.0000000000000002E-4</v>
      </c>
    </row>
    <row r="1323" spans="1:7" x14ac:dyDescent="0.2">
      <c r="A1323" s="17">
        <v>41541</v>
      </c>
      <c r="B1323" s="16">
        <v>6933.5</v>
      </c>
      <c r="C1323" s="16">
        <v>6946.18</v>
      </c>
      <c r="D1323" s="16">
        <v>6961.45</v>
      </c>
      <c r="E1323" s="16">
        <v>6907.27</v>
      </c>
      <c r="F1323" s="14" t="s">
        <v>8105</v>
      </c>
      <c r="G1323" s="15">
        <v>-9.2999999999999992E-3</v>
      </c>
    </row>
    <row r="1324" spans="1:7" x14ac:dyDescent="0.2">
      <c r="A1324" s="17">
        <v>41540</v>
      </c>
      <c r="B1324" s="16">
        <v>6936.39</v>
      </c>
      <c r="C1324" s="16">
        <v>7001.74</v>
      </c>
      <c r="D1324" s="16">
        <v>7001.74</v>
      </c>
      <c r="E1324" s="16">
        <v>6927.93</v>
      </c>
      <c r="F1324" s="14" t="s">
        <v>8106</v>
      </c>
      <c r="G1324" s="15">
        <v>1.9E-3</v>
      </c>
    </row>
    <row r="1325" spans="1:7" x14ac:dyDescent="0.2">
      <c r="A1325" s="17">
        <v>41537</v>
      </c>
      <c r="B1325" s="16">
        <v>7001.62</v>
      </c>
      <c r="C1325" s="16">
        <v>6978.03</v>
      </c>
      <c r="D1325" s="16">
        <v>7007.49</v>
      </c>
      <c r="E1325" s="16">
        <v>6968.08</v>
      </c>
      <c r="F1325" s="14" t="s">
        <v>8107</v>
      </c>
      <c r="G1325" s="15">
        <v>3.0000000000000001E-3</v>
      </c>
    </row>
    <row r="1326" spans="1:7" x14ac:dyDescent="0.2">
      <c r="A1326" s="17">
        <v>41536</v>
      </c>
      <c r="B1326" s="16">
        <v>6988.46</v>
      </c>
      <c r="C1326" s="16">
        <v>7050.12</v>
      </c>
      <c r="D1326" s="16">
        <v>7066.29</v>
      </c>
      <c r="E1326" s="16">
        <v>6976.64</v>
      </c>
      <c r="F1326" s="14" t="s">
        <v>8108</v>
      </c>
      <c r="G1326" s="15">
        <v>4.4999999999999997E-3</v>
      </c>
    </row>
    <row r="1327" spans="1:7" x14ac:dyDescent="0.2">
      <c r="A1327" s="17">
        <v>41535</v>
      </c>
      <c r="B1327" s="16">
        <v>6967.76</v>
      </c>
      <c r="C1327" s="16">
        <v>6962.8</v>
      </c>
      <c r="D1327" s="16">
        <v>6980.14</v>
      </c>
      <c r="E1327" s="16">
        <v>6932.97</v>
      </c>
      <c r="F1327" s="14" t="s">
        <v>7563</v>
      </c>
      <c r="G1327" s="15">
        <v>-1.8E-3</v>
      </c>
    </row>
    <row r="1328" spans="1:7" x14ac:dyDescent="0.2">
      <c r="A1328" s="17">
        <v>41534</v>
      </c>
      <c r="B1328" s="16">
        <v>6936.59</v>
      </c>
      <c r="C1328" s="16">
        <v>6937.69</v>
      </c>
      <c r="D1328" s="16">
        <v>6941.27</v>
      </c>
      <c r="E1328" s="16">
        <v>6889.66</v>
      </c>
      <c r="F1328" s="14" t="s">
        <v>2958</v>
      </c>
      <c r="G1328" s="15">
        <v>3.3999999999999998E-3</v>
      </c>
    </row>
    <row r="1329" spans="1:7" x14ac:dyDescent="0.2">
      <c r="A1329" s="17">
        <v>41533</v>
      </c>
      <c r="B1329" s="16">
        <v>6949.38</v>
      </c>
      <c r="C1329" s="16">
        <v>6979.7</v>
      </c>
      <c r="D1329" s="16">
        <v>6988.72</v>
      </c>
      <c r="E1329" s="16">
        <v>6936.27</v>
      </c>
      <c r="F1329" s="14" t="s">
        <v>3728</v>
      </c>
      <c r="G1329" s="15">
        <v>1.1999999999999999E-3</v>
      </c>
    </row>
    <row r="1330" spans="1:7" x14ac:dyDescent="0.2">
      <c r="A1330" s="17">
        <v>41530</v>
      </c>
      <c r="B1330" s="16">
        <v>6925.87</v>
      </c>
      <c r="C1330" s="16">
        <v>6927.72</v>
      </c>
      <c r="D1330" s="16">
        <v>6962.84</v>
      </c>
      <c r="E1330" s="16">
        <v>6910.09</v>
      </c>
      <c r="F1330" s="14" t="s">
        <v>8109</v>
      </c>
      <c r="G1330" s="15">
        <v>-1E-4</v>
      </c>
    </row>
    <row r="1331" spans="1:7" x14ac:dyDescent="0.2">
      <c r="A1331" s="17">
        <v>41529</v>
      </c>
      <c r="B1331" s="16">
        <v>6917.26</v>
      </c>
      <c r="C1331" s="16">
        <v>6923.94</v>
      </c>
      <c r="D1331" s="16">
        <v>6930.46</v>
      </c>
      <c r="E1331" s="16">
        <v>6848.82</v>
      </c>
      <c r="F1331" s="14" t="s">
        <v>5915</v>
      </c>
      <c r="G1331" s="15">
        <v>0.01</v>
      </c>
    </row>
    <row r="1332" spans="1:7" x14ac:dyDescent="0.2">
      <c r="A1332" s="17">
        <v>41528</v>
      </c>
      <c r="B1332" s="16">
        <v>6917.8</v>
      </c>
      <c r="C1332" s="16">
        <v>6861.49</v>
      </c>
      <c r="D1332" s="16">
        <v>6962.03</v>
      </c>
      <c r="E1332" s="16">
        <v>6861.39</v>
      </c>
      <c r="F1332" s="14" t="s">
        <v>2182</v>
      </c>
      <c r="G1332" s="15">
        <v>2.01E-2</v>
      </c>
    </row>
    <row r="1333" spans="1:7" x14ac:dyDescent="0.2">
      <c r="A1333" s="17">
        <v>41527</v>
      </c>
      <c r="B1333" s="16">
        <v>6849.33</v>
      </c>
      <c r="C1333" s="16">
        <v>6752.41</v>
      </c>
      <c r="D1333" s="16">
        <v>6849.33</v>
      </c>
      <c r="E1333" s="16">
        <v>6752.41</v>
      </c>
      <c r="F1333" s="14" t="s">
        <v>8110</v>
      </c>
      <c r="G1333" s="15">
        <v>7.1000000000000004E-3</v>
      </c>
    </row>
    <row r="1334" spans="1:7" x14ac:dyDescent="0.2">
      <c r="A1334" s="17">
        <v>41526</v>
      </c>
      <c r="B1334" s="16">
        <v>6714.16</v>
      </c>
      <c r="C1334" s="16">
        <v>6672.6</v>
      </c>
      <c r="D1334" s="16">
        <v>6714.16</v>
      </c>
      <c r="E1334" s="16">
        <v>6669.09</v>
      </c>
      <c r="F1334" s="14" t="s">
        <v>8111</v>
      </c>
      <c r="G1334" s="15">
        <v>3.5999999999999999E-3</v>
      </c>
    </row>
    <row r="1335" spans="1:7" x14ac:dyDescent="0.2">
      <c r="A1335" s="17">
        <v>41523</v>
      </c>
      <c r="B1335" s="16">
        <v>6667.11</v>
      </c>
      <c r="C1335" s="16">
        <v>6644.72</v>
      </c>
      <c r="D1335" s="16">
        <v>6684.93</v>
      </c>
      <c r="E1335" s="16">
        <v>6633.29</v>
      </c>
      <c r="F1335" s="14" t="s">
        <v>8112</v>
      </c>
      <c r="G1335" s="15">
        <v>7.7000000000000002E-3</v>
      </c>
    </row>
    <row r="1336" spans="1:7" x14ac:dyDescent="0.2">
      <c r="A1336" s="17">
        <v>41522</v>
      </c>
      <c r="B1336" s="16">
        <v>6643.06</v>
      </c>
      <c r="C1336" s="16">
        <v>6607.26</v>
      </c>
      <c r="D1336" s="16">
        <v>6654.33</v>
      </c>
      <c r="E1336" s="16">
        <v>6607.26</v>
      </c>
      <c r="F1336" s="14" t="s">
        <v>8113</v>
      </c>
      <c r="G1336" s="15">
        <v>5.4000000000000003E-3</v>
      </c>
    </row>
    <row r="1337" spans="1:7" x14ac:dyDescent="0.2">
      <c r="A1337" s="17">
        <v>41521</v>
      </c>
      <c r="B1337" s="16">
        <v>6592.53</v>
      </c>
      <c r="C1337" s="16">
        <v>6553.32</v>
      </c>
      <c r="D1337" s="16">
        <v>6595.95</v>
      </c>
      <c r="E1337" s="16">
        <v>6543.87</v>
      </c>
      <c r="F1337" s="14" t="s">
        <v>8114</v>
      </c>
      <c r="G1337" s="15">
        <v>3.1399999999999997E-2</v>
      </c>
    </row>
    <row r="1338" spans="1:7" x14ac:dyDescent="0.2">
      <c r="A1338" s="17">
        <v>41520</v>
      </c>
      <c r="B1338" s="16">
        <v>6557.2</v>
      </c>
      <c r="C1338" s="16">
        <v>6592.89</v>
      </c>
      <c r="D1338" s="16">
        <v>6601.89</v>
      </c>
      <c r="E1338" s="16">
        <v>6525.78</v>
      </c>
      <c r="F1338" s="14" t="s">
        <v>8115</v>
      </c>
      <c r="G1338" s="15">
        <v>1.6899999999999998E-2</v>
      </c>
    </row>
    <row r="1339" spans="1:7" x14ac:dyDescent="0.2">
      <c r="A1339" s="17">
        <v>41519</v>
      </c>
      <c r="B1339" s="16">
        <v>6357.61</v>
      </c>
      <c r="C1339" s="16">
        <v>6288.46</v>
      </c>
      <c r="D1339" s="16">
        <v>6362.73</v>
      </c>
      <c r="E1339" s="16">
        <v>6288.46</v>
      </c>
      <c r="F1339" s="14" t="s">
        <v>8116</v>
      </c>
      <c r="G1339" s="15">
        <v>-1.24E-2</v>
      </c>
    </row>
    <row r="1340" spans="1:7" x14ac:dyDescent="0.2">
      <c r="A1340" s="17">
        <v>41516</v>
      </c>
      <c r="B1340" s="16">
        <v>6251.72</v>
      </c>
      <c r="C1340" s="16">
        <v>6325.1</v>
      </c>
      <c r="D1340" s="16">
        <v>6326.3</v>
      </c>
      <c r="E1340" s="16">
        <v>6251.72</v>
      </c>
      <c r="F1340" s="14" t="s">
        <v>7330</v>
      </c>
      <c r="G1340" s="15">
        <v>6.1000000000000004E-3</v>
      </c>
    </row>
    <row r="1341" spans="1:7" x14ac:dyDescent="0.2">
      <c r="A1341" s="17">
        <v>41515</v>
      </c>
      <c r="B1341" s="16">
        <v>6330.32</v>
      </c>
      <c r="C1341" s="16">
        <v>6308.11</v>
      </c>
      <c r="D1341" s="16">
        <v>6330.32</v>
      </c>
      <c r="E1341" s="16">
        <v>6293.35</v>
      </c>
      <c r="F1341" s="14" t="s">
        <v>8117</v>
      </c>
      <c r="G1341" s="15">
        <v>-6.4000000000000003E-3</v>
      </c>
    </row>
    <row r="1342" spans="1:7" x14ac:dyDescent="0.2">
      <c r="A1342" s="17">
        <v>41514</v>
      </c>
      <c r="B1342" s="16">
        <v>6291.96</v>
      </c>
      <c r="C1342" s="16">
        <v>6298.62</v>
      </c>
      <c r="D1342" s="16">
        <v>6308.62</v>
      </c>
      <c r="E1342" s="16">
        <v>6259.95</v>
      </c>
      <c r="F1342" s="14" t="s">
        <v>7320</v>
      </c>
      <c r="G1342" s="15">
        <v>-1.5599999999999999E-2</v>
      </c>
    </row>
    <row r="1343" spans="1:7" x14ac:dyDescent="0.2">
      <c r="A1343" s="17">
        <v>41513</v>
      </c>
      <c r="B1343" s="16">
        <v>6332.73</v>
      </c>
      <c r="C1343" s="16">
        <v>6421.31</v>
      </c>
      <c r="D1343" s="16">
        <v>6421.31</v>
      </c>
      <c r="E1343" s="16">
        <v>6327.58</v>
      </c>
      <c r="F1343" s="14" t="s">
        <v>7383</v>
      </c>
      <c r="G1343" s="15">
        <v>-1.5E-3</v>
      </c>
    </row>
    <row r="1344" spans="1:7" x14ac:dyDescent="0.2">
      <c r="A1344" s="17">
        <v>41512</v>
      </c>
      <c r="B1344" s="16">
        <v>6433.01</v>
      </c>
      <c r="C1344" s="16">
        <v>6446.52</v>
      </c>
      <c r="D1344" s="16">
        <v>6450.67</v>
      </c>
      <c r="E1344" s="16">
        <v>6404.29</v>
      </c>
      <c r="F1344" s="14" t="s">
        <v>8118</v>
      </c>
      <c r="G1344" s="15">
        <v>6.4000000000000003E-3</v>
      </c>
    </row>
    <row r="1345" spans="1:7" x14ac:dyDescent="0.2">
      <c r="A1345" s="17">
        <v>41509</v>
      </c>
      <c r="B1345" s="16">
        <v>6442.55</v>
      </c>
      <c r="C1345" s="16">
        <v>6413.91</v>
      </c>
      <c r="D1345" s="16">
        <v>6442.73</v>
      </c>
      <c r="E1345" s="16">
        <v>6396.77</v>
      </c>
      <c r="F1345" s="14" t="s">
        <v>8119</v>
      </c>
      <c r="G1345" s="15">
        <v>1.1599999999999999E-2</v>
      </c>
    </row>
    <row r="1346" spans="1:7" x14ac:dyDescent="0.2">
      <c r="A1346" s="17">
        <v>41508</v>
      </c>
      <c r="B1346" s="16">
        <v>6401.27</v>
      </c>
      <c r="C1346" s="16">
        <v>6332.9</v>
      </c>
      <c r="D1346" s="16">
        <v>6413.29</v>
      </c>
      <c r="E1346" s="16">
        <v>6332.9</v>
      </c>
      <c r="F1346" s="14" t="s">
        <v>8120</v>
      </c>
      <c r="G1346" s="15">
        <v>-6.1999999999999998E-3</v>
      </c>
    </row>
    <row r="1347" spans="1:7" x14ac:dyDescent="0.2">
      <c r="A1347" s="17">
        <v>41507</v>
      </c>
      <c r="B1347" s="16">
        <v>6327.87</v>
      </c>
      <c r="C1347" s="16">
        <v>6375.9</v>
      </c>
      <c r="D1347" s="16">
        <v>6390.54</v>
      </c>
      <c r="E1347" s="16">
        <v>6327.87</v>
      </c>
      <c r="F1347" s="14" t="s">
        <v>8121</v>
      </c>
      <c r="G1347" s="15">
        <v>-9.5999999999999992E-3</v>
      </c>
    </row>
    <row r="1348" spans="1:7" x14ac:dyDescent="0.2">
      <c r="A1348" s="17">
        <v>41506</v>
      </c>
      <c r="B1348" s="16">
        <v>6367.56</v>
      </c>
      <c r="C1348" s="16">
        <v>6399.2</v>
      </c>
      <c r="D1348" s="16">
        <v>6399.42</v>
      </c>
      <c r="E1348" s="16">
        <v>6353.46</v>
      </c>
      <c r="F1348" s="14" t="s">
        <v>8122</v>
      </c>
      <c r="G1348" s="15">
        <v>0</v>
      </c>
    </row>
    <row r="1349" spans="1:7" x14ac:dyDescent="0.2">
      <c r="A1349" s="17">
        <v>41505</v>
      </c>
      <c r="B1349" s="16">
        <v>6429.07</v>
      </c>
      <c r="C1349" s="16">
        <v>6429.85</v>
      </c>
      <c r="D1349" s="16">
        <v>6443.64</v>
      </c>
      <c r="E1349" s="16">
        <v>6411.26</v>
      </c>
      <c r="F1349" s="14" t="s">
        <v>8123</v>
      </c>
      <c r="G1349" s="15">
        <v>7.3000000000000001E-3</v>
      </c>
    </row>
    <row r="1350" spans="1:7" x14ac:dyDescent="0.2">
      <c r="A1350" s="17">
        <v>41502</v>
      </c>
      <c r="B1350" s="16">
        <v>6429.1</v>
      </c>
      <c r="C1350" s="16">
        <v>6376.7</v>
      </c>
      <c r="D1350" s="16">
        <v>6429.1</v>
      </c>
      <c r="E1350" s="16">
        <v>6363.25</v>
      </c>
      <c r="F1350" s="14" t="s">
        <v>8124</v>
      </c>
      <c r="G1350" s="15">
        <v>-7.0000000000000001E-3</v>
      </c>
    </row>
    <row r="1351" spans="1:7" x14ac:dyDescent="0.2">
      <c r="A1351" s="17">
        <v>41501</v>
      </c>
      <c r="B1351" s="16">
        <v>6382.59</v>
      </c>
      <c r="C1351" s="16">
        <v>6423.59</v>
      </c>
      <c r="D1351" s="16">
        <v>6426.31</v>
      </c>
      <c r="E1351" s="16">
        <v>6350.25</v>
      </c>
      <c r="F1351" s="14" t="s">
        <v>8125</v>
      </c>
      <c r="G1351" s="15">
        <v>3.5999999999999999E-3</v>
      </c>
    </row>
    <row r="1352" spans="1:7" x14ac:dyDescent="0.2">
      <c r="A1352" s="17">
        <v>41500</v>
      </c>
      <c r="B1352" s="16">
        <v>6427.47</v>
      </c>
      <c r="C1352" s="16">
        <v>6409.46</v>
      </c>
      <c r="D1352" s="16">
        <v>6436.82</v>
      </c>
      <c r="E1352" s="16">
        <v>6406.65</v>
      </c>
      <c r="F1352" s="14" t="s">
        <v>8126</v>
      </c>
      <c r="G1352" s="15">
        <v>1.4E-3</v>
      </c>
    </row>
    <row r="1353" spans="1:7" x14ac:dyDescent="0.2">
      <c r="A1353" s="17">
        <v>41499</v>
      </c>
      <c r="B1353" s="16">
        <v>6404.25</v>
      </c>
      <c r="C1353" s="16">
        <v>6407.42</v>
      </c>
      <c r="D1353" s="16">
        <v>6421.09</v>
      </c>
      <c r="E1353" s="16">
        <v>6379.88</v>
      </c>
      <c r="F1353" s="14" t="s">
        <v>8127</v>
      </c>
      <c r="G1353" s="15">
        <v>3.3E-3</v>
      </c>
    </row>
    <row r="1354" spans="1:7" x14ac:dyDescent="0.2">
      <c r="A1354" s="17">
        <v>41498</v>
      </c>
      <c r="B1354" s="16">
        <v>6395.32</v>
      </c>
      <c r="C1354" s="16">
        <v>6381.69</v>
      </c>
      <c r="D1354" s="16">
        <v>6396.96</v>
      </c>
      <c r="E1354" s="16">
        <v>6347.46</v>
      </c>
      <c r="F1354" s="14" t="s">
        <v>8128</v>
      </c>
      <c r="G1354" s="15">
        <v>1.12E-2</v>
      </c>
    </row>
    <row r="1355" spans="1:7" x14ac:dyDescent="0.2">
      <c r="A1355" s="17">
        <v>41495</v>
      </c>
      <c r="B1355" s="16">
        <v>6373.99</v>
      </c>
      <c r="C1355" s="16">
        <v>6326.5</v>
      </c>
      <c r="D1355" s="16">
        <v>6387.1</v>
      </c>
      <c r="E1355" s="16">
        <v>6322.97</v>
      </c>
      <c r="F1355" s="14" t="s">
        <v>7568</v>
      </c>
      <c r="G1355" s="15">
        <v>1.2500000000000001E-2</v>
      </c>
    </row>
    <row r="1356" spans="1:7" x14ac:dyDescent="0.2">
      <c r="A1356" s="17">
        <v>41494</v>
      </c>
      <c r="B1356" s="16">
        <v>6303.61</v>
      </c>
      <c r="C1356" s="16">
        <v>6242.92</v>
      </c>
      <c r="D1356" s="16">
        <v>6303.61</v>
      </c>
      <c r="E1356" s="16">
        <v>6242.92</v>
      </c>
      <c r="F1356" s="14" t="s">
        <v>8119</v>
      </c>
      <c r="G1356" s="15">
        <v>-5.4999999999999997E-3</v>
      </c>
    </row>
    <row r="1357" spans="1:7" x14ac:dyDescent="0.2">
      <c r="A1357" s="17">
        <v>41493</v>
      </c>
      <c r="B1357" s="16">
        <v>6225.98</v>
      </c>
      <c r="C1357" s="16">
        <v>6261.55</v>
      </c>
      <c r="D1357" s="16">
        <v>6264.9</v>
      </c>
      <c r="E1357" s="16">
        <v>6220.83</v>
      </c>
      <c r="F1357" s="14" t="s">
        <v>8129</v>
      </c>
      <c r="G1357" s="15">
        <v>-1E-3</v>
      </c>
    </row>
    <row r="1358" spans="1:7" x14ac:dyDescent="0.2">
      <c r="A1358" s="17">
        <v>41492</v>
      </c>
      <c r="B1358" s="16">
        <v>6260.48</v>
      </c>
      <c r="C1358" s="16">
        <v>6264.99</v>
      </c>
      <c r="D1358" s="16">
        <v>6299.33</v>
      </c>
      <c r="E1358" s="16">
        <v>6249.38</v>
      </c>
      <c r="F1358" s="14" t="s">
        <v>8130</v>
      </c>
      <c r="G1358" s="15">
        <v>3.5000000000000001E-3</v>
      </c>
    </row>
    <row r="1359" spans="1:7" x14ac:dyDescent="0.2">
      <c r="A1359" s="17">
        <v>41491</v>
      </c>
      <c r="B1359" s="16">
        <v>6266.96</v>
      </c>
      <c r="C1359" s="16">
        <v>6248.67</v>
      </c>
      <c r="D1359" s="16">
        <v>6269.21</v>
      </c>
      <c r="E1359" s="16">
        <v>6248.67</v>
      </c>
      <c r="F1359" s="14" t="s">
        <v>8131</v>
      </c>
      <c r="G1359" s="15">
        <v>2.3999999999999998E-3</v>
      </c>
    </row>
    <row r="1360" spans="1:7" x14ac:dyDescent="0.2">
      <c r="A1360" s="17">
        <v>41488</v>
      </c>
      <c r="B1360" s="16">
        <v>6245.21</v>
      </c>
      <c r="C1360" s="16">
        <v>6247.83</v>
      </c>
      <c r="D1360" s="16">
        <v>6255.9</v>
      </c>
      <c r="E1360" s="16">
        <v>6227.75</v>
      </c>
      <c r="F1360" s="14" t="s">
        <v>7495</v>
      </c>
      <c r="G1360" s="15">
        <v>1.9300000000000001E-2</v>
      </c>
    </row>
    <row r="1361" spans="1:7" x14ac:dyDescent="0.2">
      <c r="A1361" s="17">
        <v>41487</v>
      </c>
      <c r="B1361" s="16">
        <v>6230.11</v>
      </c>
      <c r="C1361" s="16">
        <v>6154.12</v>
      </c>
      <c r="D1361" s="16">
        <v>6230.11</v>
      </c>
      <c r="E1361" s="16">
        <v>6154.07</v>
      </c>
      <c r="F1361" s="14" t="s">
        <v>8132</v>
      </c>
      <c r="G1361" s="15">
        <v>-5.4000000000000003E-3</v>
      </c>
    </row>
    <row r="1362" spans="1:7" x14ac:dyDescent="0.2">
      <c r="A1362" s="17">
        <v>41486</v>
      </c>
      <c r="B1362" s="16">
        <v>6112.17</v>
      </c>
      <c r="C1362" s="16">
        <v>6134.92</v>
      </c>
      <c r="D1362" s="16">
        <v>6148.07</v>
      </c>
      <c r="E1362" s="16">
        <v>6112.17</v>
      </c>
      <c r="F1362" s="14" t="s">
        <v>3805</v>
      </c>
      <c r="G1362" s="15">
        <v>1.2999999999999999E-3</v>
      </c>
    </row>
    <row r="1363" spans="1:7" x14ac:dyDescent="0.2">
      <c r="A1363" s="17">
        <v>41485</v>
      </c>
      <c r="B1363" s="16">
        <v>6145.22</v>
      </c>
      <c r="C1363" s="16">
        <v>6150.19</v>
      </c>
      <c r="D1363" s="16">
        <v>6162.09</v>
      </c>
      <c r="E1363" s="16">
        <v>6133.63</v>
      </c>
      <c r="F1363" s="14" t="s">
        <v>8133</v>
      </c>
      <c r="G1363" s="15">
        <v>-1.4E-3</v>
      </c>
    </row>
    <row r="1364" spans="1:7" x14ac:dyDescent="0.2">
      <c r="A1364" s="17">
        <v>41484</v>
      </c>
      <c r="B1364" s="16">
        <v>6137.34</v>
      </c>
      <c r="C1364" s="16">
        <v>6151.87</v>
      </c>
      <c r="D1364" s="16">
        <v>6171.78</v>
      </c>
      <c r="E1364" s="16">
        <v>6133.13</v>
      </c>
      <c r="F1364" s="14" t="s">
        <v>8134</v>
      </c>
      <c r="G1364" s="15">
        <v>-4.4999999999999997E-3</v>
      </c>
    </row>
    <row r="1365" spans="1:7" x14ac:dyDescent="0.2">
      <c r="A1365" s="17">
        <v>41481</v>
      </c>
      <c r="B1365" s="16">
        <v>6145.76</v>
      </c>
      <c r="C1365" s="16">
        <v>6187.71</v>
      </c>
      <c r="D1365" s="16">
        <v>6192.82</v>
      </c>
      <c r="E1365" s="16">
        <v>6134.74</v>
      </c>
      <c r="F1365" s="14" t="s">
        <v>8135</v>
      </c>
      <c r="G1365" s="15">
        <v>-4.7000000000000002E-3</v>
      </c>
    </row>
    <row r="1366" spans="1:7" x14ac:dyDescent="0.2">
      <c r="A1366" s="17">
        <v>41480</v>
      </c>
      <c r="B1366" s="16">
        <v>6173.24</v>
      </c>
      <c r="C1366" s="16">
        <v>6207.27</v>
      </c>
      <c r="D1366" s="16">
        <v>6212.79</v>
      </c>
      <c r="E1366" s="16">
        <v>6139.86</v>
      </c>
      <c r="F1366" s="14" t="s">
        <v>8136</v>
      </c>
      <c r="G1366" s="15">
        <v>2.3999999999999998E-3</v>
      </c>
    </row>
    <row r="1367" spans="1:7" x14ac:dyDescent="0.2">
      <c r="A1367" s="17">
        <v>41479</v>
      </c>
      <c r="B1367" s="16">
        <v>6202.42</v>
      </c>
      <c r="C1367" s="16">
        <v>6189.86</v>
      </c>
      <c r="D1367" s="16">
        <v>6216.47</v>
      </c>
      <c r="E1367" s="16">
        <v>6175.88</v>
      </c>
      <c r="F1367" s="14" t="s">
        <v>8137</v>
      </c>
      <c r="G1367" s="15">
        <v>4.4000000000000003E-3</v>
      </c>
    </row>
    <row r="1368" spans="1:7" x14ac:dyDescent="0.2">
      <c r="A1368" s="17">
        <v>41478</v>
      </c>
      <c r="B1368" s="16">
        <v>6187.4</v>
      </c>
      <c r="C1368" s="16">
        <v>6172.58</v>
      </c>
      <c r="D1368" s="16">
        <v>6217.27</v>
      </c>
      <c r="E1368" s="16">
        <v>6172.58</v>
      </c>
      <c r="F1368" s="14" t="s">
        <v>8138</v>
      </c>
      <c r="G1368" s="15">
        <v>-4.7999999999999996E-3</v>
      </c>
    </row>
    <row r="1369" spans="1:7" x14ac:dyDescent="0.2">
      <c r="A1369" s="17">
        <v>41477</v>
      </c>
      <c r="B1369" s="16">
        <v>6160.48</v>
      </c>
      <c r="C1369" s="16">
        <v>6199.2</v>
      </c>
      <c r="D1369" s="16">
        <v>6201.2</v>
      </c>
      <c r="E1369" s="16">
        <v>6148.77</v>
      </c>
      <c r="F1369" s="14" t="s">
        <v>8139</v>
      </c>
      <c r="G1369" s="15">
        <v>-3.2000000000000002E-3</v>
      </c>
    </row>
    <row r="1370" spans="1:7" x14ac:dyDescent="0.2">
      <c r="A1370" s="17">
        <v>41474</v>
      </c>
      <c r="B1370" s="16">
        <v>6190.45</v>
      </c>
      <c r="C1370" s="16">
        <v>6227.14</v>
      </c>
      <c r="D1370" s="16">
        <v>6238.38</v>
      </c>
      <c r="E1370" s="16">
        <v>6170.91</v>
      </c>
      <c r="F1370" s="14" t="s">
        <v>8140</v>
      </c>
      <c r="G1370" s="15">
        <v>2E-3</v>
      </c>
    </row>
    <row r="1371" spans="1:7" x14ac:dyDescent="0.2">
      <c r="A1371" s="17">
        <v>41473</v>
      </c>
      <c r="B1371" s="16">
        <v>6210.61</v>
      </c>
      <c r="C1371" s="16">
        <v>6177.17</v>
      </c>
      <c r="D1371" s="16">
        <v>6210.61</v>
      </c>
      <c r="E1371" s="16">
        <v>6141.67</v>
      </c>
      <c r="F1371" s="14" t="s">
        <v>8141</v>
      </c>
      <c r="G1371" s="15">
        <v>6.4999999999999997E-3</v>
      </c>
    </row>
    <row r="1372" spans="1:7" x14ac:dyDescent="0.2">
      <c r="A1372" s="17">
        <v>41472</v>
      </c>
      <c r="B1372" s="16">
        <v>6198.2</v>
      </c>
      <c r="C1372" s="16">
        <v>6161.78</v>
      </c>
      <c r="D1372" s="16">
        <v>6206.49</v>
      </c>
      <c r="E1372" s="16">
        <v>6136.16</v>
      </c>
      <c r="F1372" s="14" t="s">
        <v>7289</v>
      </c>
      <c r="G1372" s="15">
        <v>-7.7000000000000002E-3</v>
      </c>
    </row>
    <row r="1373" spans="1:7" x14ac:dyDescent="0.2">
      <c r="A1373" s="17">
        <v>41471</v>
      </c>
      <c r="B1373" s="16">
        <v>6158.06</v>
      </c>
      <c r="C1373" s="16">
        <v>6209.08</v>
      </c>
      <c r="D1373" s="16">
        <v>6212.06</v>
      </c>
      <c r="E1373" s="16">
        <v>6154</v>
      </c>
      <c r="F1373" s="14" t="s">
        <v>7242</v>
      </c>
      <c r="G1373" s="15">
        <v>-3.3E-3</v>
      </c>
    </row>
    <row r="1374" spans="1:7" x14ac:dyDescent="0.2">
      <c r="A1374" s="17">
        <v>41470</v>
      </c>
      <c r="B1374" s="16">
        <v>6205.7</v>
      </c>
      <c r="C1374" s="16">
        <v>6239.55</v>
      </c>
      <c r="D1374" s="16">
        <v>6258.9</v>
      </c>
      <c r="E1374" s="16">
        <v>6196.46</v>
      </c>
      <c r="F1374" s="14" t="s">
        <v>7962</v>
      </c>
      <c r="G1374" s="15">
        <v>-4.5999999999999999E-3</v>
      </c>
    </row>
    <row r="1375" spans="1:7" x14ac:dyDescent="0.2">
      <c r="A1375" s="17">
        <v>41467</v>
      </c>
      <c r="B1375" s="16">
        <v>6226.47</v>
      </c>
      <c r="C1375" s="16">
        <v>6266.32</v>
      </c>
      <c r="D1375" s="16">
        <v>6274.4</v>
      </c>
      <c r="E1375" s="16">
        <v>6222.4</v>
      </c>
      <c r="F1375" s="14" t="s">
        <v>8142</v>
      </c>
      <c r="G1375" s="15">
        <v>1.34E-2</v>
      </c>
    </row>
    <row r="1376" spans="1:7" x14ac:dyDescent="0.2">
      <c r="A1376" s="17">
        <v>41466</v>
      </c>
      <c r="B1376" s="16">
        <v>6255.14</v>
      </c>
      <c r="C1376" s="16">
        <v>6224.28</v>
      </c>
      <c r="D1376" s="16">
        <v>6267.56</v>
      </c>
      <c r="E1376" s="16">
        <v>6224.28</v>
      </c>
      <c r="F1376" s="14" t="s">
        <v>7663</v>
      </c>
      <c r="G1376" s="15">
        <v>-3.3999999999999998E-3</v>
      </c>
    </row>
    <row r="1377" spans="1:7" x14ac:dyDescent="0.2">
      <c r="A1377" s="17">
        <v>41465</v>
      </c>
      <c r="B1377" s="16">
        <v>6172.54</v>
      </c>
      <c r="C1377" s="16">
        <v>6184.86</v>
      </c>
      <c r="D1377" s="16">
        <v>6192</v>
      </c>
      <c r="E1377" s="16">
        <v>6140.42</v>
      </c>
      <c r="F1377" s="14" t="s">
        <v>8143</v>
      </c>
      <c r="G1377" s="15">
        <v>1.61E-2</v>
      </c>
    </row>
    <row r="1378" spans="1:7" x14ac:dyDescent="0.2">
      <c r="A1378" s="17">
        <v>41464</v>
      </c>
      <c r="B1378" s="16">
        <v>6193.51</v>
      </c>
      <c r="C1378" s="16">
        <v>6116.34</v>
      </c>
      <c r="D1378" s="16">
        <v>6194.49</v>
      </c>
      <c r="E1378" s="16">
        <v>6116.34</v>
      </c>
      <c r="F1378" s="14" t="s">
        <v>2479</v>
      </c>
      <c r="G1378" s="15">
        <v>1.24E-2</v>
      </c>
    </row>
    <row r="1379" spans="1:7" x14ac:dyDescent="0.2">
      <c r="A1379" s="17">
        <v>41463</v>
      </c>
      <c r="B1379" s="16">
        <v>6095.15</v>
      </c>
      <c r="C1379" s="16">
        <v>6047.42</v>
      </c>
      <c r="D1379" s="16">
        <v>6112.64</v>
      </c>
      <c r="E1379" s="16">
        <v>6047.02</v>
      </c>
      <c r="F1379" s="14" t="s">
        <v>8144</v>
      </c>
      <c r="G1379" s="15">
        <v>-4.5999999999999999E-3</v>
      </c>
    </row>
    <row r="1380" spans="1:7" x14ac:dyDescent="0.2">
      <c r="A1380" s="17">
        <v>41460</v>
      </c>
      <c r="B1380" s="16">
        <v>6020.66</v>
      </c>
      <c r="C1380" s="16">
        <v>6055.39</v>
      </c>
      <c r="D1380" s="16">
        <v>6084.35</v>
      </c>
      <c r="E1380" s="16">
        <v>6007.19</v>
      </c>
      <c r="F1380" s="14" t="s">
        <v>8145</v>
      </c>
      <c r="G1380" s="15">
        <v>1.8599999999999998E-2</v>
      </c>
    </row>
    <row r="1381" spans="1:7" x14ac:dyDescent="0.2">
      <c r="A1381" s="17">
        <v>41459</v>
      </c>
      <c r="B1381" s="16">
        <v>6048.44</v>
      </c>
      <c r="C1381" s="16">
        <v>5959.08</v>
      </c>
      <c r="D1381" s="16">
        <v>6054.66</v>
      </c>
      <c r="E1381" s="16">
        <v>5959.08</v>
      </c>
      <c r="F1381" s="14" t="s">
        <v>8146</v>
      </c>
      <c r="G1381" s="15">
        <v>-4.7999999999999996E-3</v>
      </c>
    </row>
    <row r="1382" spans="1:7" x14ac:dyDescent="0.2">
      <c r="A1382" s="17">
        <v>41458</v>
      </c>
      <c r="B1382" s="16">
        <v>5937.77</v>
      </c>
      <c r="C1382" s="16">
        <v>5940.35</v>
      </c>
      <c r="D1382" s="16">
        <v>5940.35</v>
      </c>
      <c r="E1382" s="16">
        <v>5877.55</v>
      </c>
      <c r="F1382" s="14" t="s">
        <v>8147</v>
      </c>
      <c r="G1382" s="15">
        <v>2.2000000000000001E-3</v>
      </c>
    </row>
    <row r="1383" spans="1:7" x14ac:dyDescent="0.2">
      <c r="A1383" s="17">
        <v>41457</v>
      </c>
      <c r="B1383" s="16">
        <v>5966.41</v>
      </c>
      <c r="C1383" s="16">
        <v>5969.04</v>
      </c>
      <c r="D1383" s="16">
        <v>5971.17</v>
      </c>
      <c r="E1383" s="16">
        <v>5921.87</v>
      </c>
      <c r="F1383" s="14" t="s">
        <v>2443</v>
      </c>
      <c r="G1383" s="15">
        <v>9.7999999999999997E-3</v>
      </c>
    </row>
    <row r="1384" spans="1:7" x14ac:dyDescent="0.2">
      <c r="A1384" s="17">
        <v>41456</v>
      </c>
      <c r="B1384" s="16">
        <v>5953.16</v>
      </c>
      <c r="C1384" s="16">
        <v>5962.6</v>
      </c>
      <c r="D1384" s="16">
        <v>5987.43</v>
      </c>
      <c r="E1384" s="16">
        <v>5919.02</v>
      </c>
      <c r="F1384" s="14" t="s">
        <v>8148</v>
      </c>
      <c r="G1384" s="15">
        <v>-7.6E-3</v>
      </c>
    </row>
    <row r="1385" spans="1:7" x14ac:dyDescent="0.2">
      <c r="A1385" s="17">
        <v>41453</v>
      </c>
      <c r="B1385" s="16">
        <v>5895.33</v>
      </c>
      <c r="C1385" s="16">
        <v>5943.79</v>
      </c>
      <c r="D1385" s="16">
        <v>5960.06</v>
      </c>
      <c r="E1385" s="16">
        <v>5878.09</v>
      </c>
      <c r="F1385" s="14" t="s">
        <v>8149</v>
      </c>
      <c r="G1385" s="15">
        <v>5.4000000000000003E-3</v>
      </c>
    </row>
    <row r="1386" spans="1:7" x14ac:dyDescent="0.2">
      <c r="A1386" s="17">
        <v>41452</v>
      </c>
      <c r="B1386" s="16">
        <v>5940.43</v>
      </c>
      <c r="C1386" s="16">
        <v>5929.37</v>
      </c>
      <c r="D1386" s="16">
        <v>5957.52</v>
      </c>
      <c r="E1386" s="16">
        <v>5890.12</v>
      </c>
      <c r="F1386" s="14" t="s">
        <v>3350</v>
      </c>
      <c r="G1386" s="15">
        <v>1.5299999999999999E-2</v>
      </c>
    </row>
    <row r="1387" spans="1:7" x14ac:dyDescent="0.2">
      <c r="A1387" s="17">
        <v>41451</v>
      </c>
      <c r="B1387" s="16">
        <v>5908.75</v>
      </c>
      <c r="C1387" s="16">
        <v>5833.51</v>
      </c>
      <c r="D1387" s="16">
        <v>5926.11</v>
      </c>
      <c r="E1387" s="16">
        <v>5832.84</v>
      </c>
      <c r="F1387" s="14" t="s">
        <v>2273</v>
      </c>
      <c r="G1387" s="15">
        <v>8.6999999999999994E-3</v>
      </c>
    </row>
    <row r="1388" spans="1:7" x14ac:dyDescent="0.2">
      <c r="A1388" s="17">
        <v>41450</v>
      </c>
      <c r="B1388" s="16">
        <v>5819.9</v>
      </c>
      <c r="C1388" s="16">
        <v>5813.24</v>
      </c>
      <c r="D1388" s="16">
        <v>5862.48</v>
      </c>
      <c r="E1388" s="16">
        <v>5800.02</v>
      </c>
      <c r="F1388" s="14" t="s">
        <v>2306</v>
      </c>
      <c r="G1388" s="15">
        <v>-3.3399999999999999E-2</v>
      </c>
    </row>
    <row r="1389" spans="1:7" x14ac:dyDescent="0.2">
      <c r="A1389" s="17">
        <v>41449</v>
      </c>
      <c r="B1389" s="16">
        <v>5769.73</v>
      </c>
      <c r="C1389" s="16">
        <v>5899.77</v>
      </c>
      <c r="D1389" s="16">
        <v>5914.11</v>
      </c>
      <c r="E1389" s="16">
        <v>5762.65</v>
      </c>
      <c r="F1389" s="14" t="s">
        <v>8150</v>
      </c>
      <c r="G1389" s="15">
        <v>-1.78E-2</v>
      </c>
    </row>
    <row r="1390" spans="1:7" x14ac:dyDescent="0.2">
      <c r="A1390" s="17">
        <v>41445</v>
      </c>
      <c r="B1390" s="16">
        <v>5968.82</v>
      </c>
      <c r="C1390" s="16">
        <v>6015.57</v>
      </c>
      <c r="D1390" s="16">
        <v>6041.73</v>
      </c>
      <c r="E1390" s="16">
        <v>5957.76</v>
      </c>
      <c r="F1390" s="14" t="s">
        <v>8151</v>
      </c>
      <c r="G1390" s="15">
        <v>-3.5000000000000001E-3</v>
      </c>
    </row>
    <row r="1391" spans="1:7" x14ac:dyDescent="0.2">
      <c r="A1391" s="17">
        <v>41444</v>
      </c>
      <c r="B1391" s="16">
        <v>6076.79</v>
      </c>
      <c r="C1391" s="16">
        <v>6096.21</v>
      </c>
      <c r="D1391" s="16">
        <v>6110.97</v>
      </c>
      <c r="E1391" s="16">
        <v>6072.55</v>
      </c>
      <c r="F1391" s="14" t="s">
        <v>8152</v>
      </c>
      <c r="G1391" s="15">
        <v>-2.3E-3</v>
      </c>
    </row>
    <row r="1392" spans="1:7" x14ac:dyDescent="0.2">
      <c r="A1392" s="17">
        <v>41443</v>
      </c>
      <c r="B1392" s="16">
        <v>6098.43</v>
      </c>
      <c r="C1392" s="16">
        <v>6105</v>
      </c>
      <c r="D1392" s="16">
        <v>6124.2</v>
      </c>
      <c r="E1392" s="16">
        <v>6083.27</v>
      </c>
      <c r="F1392" s="14" t="s">
        <v>8153</v>
      </c>
      <c r="G1392" s="15">
        <v>5.3E-3</v>
      </c>
    </row>
    <row r="1393" spans="1:7" x14ac:dyDescent="0.2">
      <c r="A1393" s="17">
        <v>41442</v>
      </c>
      <c r="B1393" s="16">
        <v>6112.6</v>
      </c>
      <c r="C1393" s="16">
        <v>6087.88</v>
      </c>
      <c r="D1393" s="16">
        <v>6137.32</v>
      </c>
      <c r="E1393" s="16">
        <v>6087.88</v>
      </c>
      <c r="F1393" s="14" t="s">
        <v>8154</v>
      </c>
      <c r="G1393" s="15">
        <v>1.06E-2</v>
      </c>
    </row>
    <row r="1394" spans="1:7" x14ac:dyDescent="0.2">
      <c r="A1394" s="17">
        <v>41439</v>
      </c>
      <c r="B1394" s="16">
        <v>6080.64</v>
      </c>
      <c r="C1394" s="16">
        <v>6041.24</v>
      </c>
      <c r="D1394" s="16">
        <v>6093.3</v>
      </c>
      <c r="E1394" s="16">
        <v>6031.96</v>
      </c>
      <c r="F1394" s="14" t="s">
        <v>2485</v>
      </c>
      <c r="G1394" s="15">
        <v>4.0000000000000001E-3</v>
      </c>
    </row>
    <row r="1395" spans="1:7" x14ac:dyDescent="0.2">
      <c r="A1395" s="17">
        <v>41438</v>
      </c>
      <c r="B1395" s="16">
        <v>6016.74</v>
      </c>
      <c r="C1395" s="16">
        <v>5932.49</v>
      </c>
      <c r="D1395" s="16">
        <v>6023.65</v>
      </c>
      <c r="E1395" s="16">
        <v>5916.69</v>
      </c>
      <c r="F1395" s="14" t="s">
        <v>7737</v>
      </c>
      <c r="G1395" s="15">
        <v>2.7000000000000001E-3</v>
      </c>
    </row>
    <row r="1396" spans="1:7" x14ac:dyDescent="0.2">
      <c r="A1396" s="17">
        <v>41437</v>
      </c>
      <c r="B1396" s="16">
        <v>5992.69</v>
      </c>
      <c r="C1396" s="16">
        <v>5956.74</v>
      </c>
      <c r="D1396" s="16">
        <v>6021.96</v>
      </c>
      <c r="E1396" s="16">
        <v>5956.74</v>
      </c>
      <c r="F1396" s="14" t="s">
        <v>7890</v>
      </c>
      <c r="G1396" s="15">
        <v>-1.6199999999999999E-2</v>
      </c>
    </row>
    <row r="1397" spans="1:7" x14ac:dyDescent="0.2">
      <c r="A1397" s="17">
        <v>41436</v>
      </c>
      <c r="B1397" s="16">
        <v>5976.45</v>
      </c>
      <c r="C1397" s="16">
        <v>6059.16</v>
      </c>
      <c r="D1397" s="16">
        <v>6059.16</v>
      </c>
      <c r="E1397" s="16">
        <v>5959.91</v>
      </c>
      <c r="F1397" s="14" t="s">
        <v>8155</v>
      </c>
      <c r="G1397" s="15">
        <v>2.5000000000000001E-3</v>
      </c>
    </row>
    <row r="1398" spans="1:7" x14ac:dyDescent="0.2">
      <c r="A1398" s="17">
        <v>41435</v>
      </c>
      <c r="B1398" s="16">
        <v>6074.64</v>
      </c>
      <c r="C1398" s="16">
        <v>6056.82</v>
      </c>
      <c r="D1398" s="16">
        <v>6096.85</v>
      </c>
      <c r="E1398" s="16">
        <v>6052.64</v>
      </c>
      <c r="F1398" s="14" t="s">
        <v>7281</v>
      </c>
      <c r="G1398" s="15">
        <v>8.5000000000000006E-3</v>
      </c>
    </row>
    <row r="1399" spans="1:7" x14ac:dyDescent="0.2">
      <c r="A1399" s="17">
        <v>41432</v>
      </c>
      <c r="B1399" s="16">
        <v>6059.54</v>
      </c>
      <c r="C1399" s="16">
        <v>6002.79</v>
      </c>
      <c r="D1399" s="16">
        <v>6075.56</v>
      </c>
      <c r="E1399" s="16">
        <v>5986.09</v>
      </c>
      <c r="F1399" s="14" t="s">
        <v>7605</v>
      </c>
      <c r="G1399" s="15">
        <v>-5.4000000000000003E-3</v>
      </c>
    </row>
    <row r="1400" spans="1:7" x14ac:dyDescent="0.2">
      <c r="A1400" s="17">
        <v>41431</v>
      </c>
      <c r="B1400" s="16">
        <v>6008.42</v>
      </c>
      <c r="C1400" s="16">
        <v>6036.7</v>
      </c>
      <c r="D1400" s="16">
        <v>6059.32</v>
      </c>
      <c r="E1400" s="16">
        <v>6007.48</v>
      </c>
      <c r="F1400" s="14" t="s">
        <v>8156</v>
      </c>
      <c r="G1400" s="15">
        <v>-1.83E-2</v>
      </c>
    </row>
    <row r="1401" spans="1:7" x14ac:dyDescent="0.2">
      <c r="A1401" s="17">
        <v>41430</v>
      </c>
      <c r="B1401" s="16">
        <v>6041.23</v>
      </c>
      <c r="C1401" s="16">
        <v>6124.78</v>
      </c>
      <c r="D1401" s="16">
        <v>6130.9</v>
      </c>
      <c r="E1401" s="16">
        <v>6041.23</v>
      </c>
      <c r="F1401" s="14" t="s">
        <v>8157</v>
      </c>
      <c r="G1401" s="15">
        <v>-3.0999999999999999E-3</v>
      </c>
    </row>
    <row r="1402" spans="1:7" x14ac:dyDescent="0.2">
      <c r="A1402" s="17">
        <v>41429</v>
      </c>
      <c r="B1402" s="16">
        <v>6154.07</v>
      </c>
      <c r="C1402" s="16">
        <v>6195.14</v>
      </c>
      <c r="D1402" s="16">
        <v>6221.94</v>
      </c>
      <c r="E1402" s="16">
        <v>6150.4</v>
      </c>
      <c r="F1402" s="14" t="s">
        <v>8158</v>
      </c>
      <c r="G1402" s="15">
        <v>-7.1000000000000004E-3</v>
      </c>
    </row>
    <row r="1403" spans="1:7" x14ac:dyDescent="0.2">
      <c r="A1403" s="17">
        <v>41428</v>
      </c>
      <c r="B1403" s="16">
        <v>6172.96</v>
      </c>
      <c r="C1403" s="16">
        <v>6185.9</v>
      </c>
      <c r="D1403" s="16">
        <v>6215.42</v>
      </c>
      <c r="E1403" s="16">
        <v>6141.51</v>
      </c>
      <c r="F1403" s="14" t="s">
        <v>8159</v>
      </c>
      <c r="G1403" s="15">
        <v>-9.7999999999999997E-3</v>
      </c>
    </row>
    <row r="1404" spans="1:7" x14ac:dyDescent="0.2">
      <c r="A1404" s="17">
        <v>41425</v>
      </c>
      <c r="B1404" s="16">
        <v>6217.23</v>
      </c>
      <c r="C1404" s="16">
        <v>6275.11</v>
      </c>
      <c r="D1404" s="16">
        <v>6285.41</v>
      </c>
      <c r="E1404" s="16">
        <v>6214.6</v>
      </c>
      <c r="F1404" s="14" t="s">
        <v>2686</v>
      </c>
      <c r="G1404" s="15">
        <v>-4.4000000000000003E-3</v>
      </c>
    </row>
    <row r="1405" spans="1:7" x14ac:dyDescent="0.2">
      <c r="A1405" s="17">
        <v>41424</v>
      </c>
      <c r="B1405" s="16">
        <v>6278.89</v>
      </c>
      <c r="C1405" s="16">
        <v>6280.12</v>
      </c>
      <c r="D1405" s="16">
        <v>6317.36</v>
      </c>
      <c r="E1405" s="16">
        <v>6274.57</v>
      </c>
      <c r="F1405" s="14" t="s">
        <v>3384</v>
      </c>
      <c r="G1405" s="15">
        <v>-1.15E-2</v>
      </c>
    </row>
    <row r="1406" spans="1:7" x14ac:dyDescent="0.2">
      <c r="A1406" s="17">
        <v>41423</v>
      </c>
      <c r="B1406" s="16">
        <v>6306.42</v>
      </c>
      <c r="C1406" s="16">
        <v>6356.26</v>
      </c>
      <c r="D1406" s="16">
        <v>6356.26</v>
      </c>
      <c r="E1406" s="16">
        <v>6304.25</v>
      </c>
      <c r="F1406" s="14" t="s">
        <v>8160</v>
      </c>
      <c r="G1406" s="15">
        <v>9.4000000000000004E-3</v>
      </c>
    </row>
    <row r="1407" spans="1:7" x14ac:dyDescent="0.2">
      <c r="A1407" s="17">
        <v>41422</v>
      </c>
      <c r="B1407" s="16">
        <v>6379.78</v>
      </c>
      <c r="C1407" s="16">
        <v>6327.26</v>
      </c>
      <c r="D1407" s="16">
        <v>6392.96</v>
      </c>
      <c r="E1407" s="16">
        <v>6324.69</v>
      </c>
      <c r="F1407" s="14" t="s">
        <v>7795</v>
      </c>
      <c r="G1407" s="15">
        <v>-1E-4</v>
      </c>
    </row>
    <row r="1408" spans="1:7" x14ac:dyDescent="0.2">
      <c r="A1408" s="17">
        <v>41421</v>
      </c>
      <c r="B1408" s="16">
        <v>6320.32</v>
      </c>
      <c r="C1408" s="16">
        <v>6329.78</v>
      </c>
      <c r="D1408" s="16">
        <v>6330.05</v>
      </c>
      <c r="E1408" s="16">
        <v>6291.38</v>
      </c>
      <c r="F1408" s="14" t="s">
        <v>8161</v>
      </c>
      <c r="G1408" s="15">
        <v>1E-4</v>
      </c>
    </row>
    <row r="1409" spans="1:7" x14ac:dyDescent="0.2">
      <c r="A1409" s="17">
        <v>41418</v>
      </c>
      <c r="B1409" s="16">
        <v>6320.83</v>
      </c>
      <c r="C1409" s="16">
        <v>6333.96</v>
      </c>
      <c r="D1409" s="16">
        <v>6361.49</v>
      </c>
      <c r="E1409" s="16">
        <v>6290.04</v>
      </c>
      <c r="F1409" s="14" t="s">
        <v>8162</v>
      </c>
      <c r="G1409" s="15">
        <v>-2.5700000000000001E-2</v>
      </c>
    </row>
    <row r="1410" spans="1:7" x14ac:dyDescent="0.2">
      <c r="A1410" s="17">
        <v>41417</v>
      </c>
      <c r="B1410" s="16">
        <v>6320.33</v>
      </c>
      <c r="C1410" s="16">
        <v>6377.96</v>
      </c>
      <c r="D1410" s="16">
        <v>6377.96</v>
      </c>
      <c r="E1410" s="16">
        <v>6282.17</v>
      </c>
      <c r="F1410" s="14" t="s">
        <v>8163</v>
      </c>
      <c r="G1410" s="15">
        <v>1.4E-3</v>
      </c>
    </row>
    <row r="1411" spans="1:7" x14ac:dyDescent="0.2">
      <c r="A1411" s="17">
        <v>41416</v>
      </c>
      <c r="B1411" s="16">
        <v>6486.97</v>
      </c>
      <c r="C1411" s="16">
        <v>6479.75</v>
      </c>
      <c r="D1411" s="16">
        <v>6491.15</v>
      </c>
      <c r="E1411" s="16">
        <v>6443.96</v>
      </c>
      <c r="F1411" s="14" t="s">
        <v>8164</v>
      </c>
      <c r="G1411" s="15">
        <v>2.0999999999999999E-3</v>
      </c>
    </row>
    <row r="1412" spans="1:7" x14ac:dyDescent="0.2">
      <c r="A1412" s="17">
        <v>41415</v>
      </c>
      <c r="B1412" s="16">
        <v>6478.17</v>
      </c>
      <c r="C1412" s="16">
        <v>6462.42</v>
      </c>
      <c r="D1412" s="16">
        <v>6482.33</v>
      </c>
      <c r="E1412" s="16">
        <v>6440.38</v>
      </c>
      <c r="F1412" s="14" t="s">
        <v>8165</v>
      </c>
      <c r="G1412" s="15">
        <v>6.7000000000000002E-3</v>
      </c>
    </row>
    <row r="1413" spans="1:7" x14ac:dyDescent="0.2">
      <c r="A1413" s="17">
        <v>41414</v>
      </c>
      <c r="B1413" s="16">
        <v>6464.5</v>
      </c>
      <c r="C1413" s="16">
        <v>6428.28</v>
      </c>
      <c r="D1413" s="16">
        <v>6467.04</v>
      </c>
      <c r="E1413" s="16">
        <v>6428.28</v>
      </c>
      <c r="F1413" s="14" t="s">
        <v>8166</v>
      </c>
      <c r="G1413" s="15">
        <v>-2.0999999999999999E-3</v>
      </c>
    </row>
    <row r="1414" spans="1:7" x14ac:dyDescent="0.2">
      <c r="A1414" s="17">
        <v>41411</v>
      </c>
      <c r="B1414" s="16">
        <v>6421.75</v>
      </c>
      <c r="C1414" s="16">
        <v>6421.23</v>
      </c>
      <c r="D1414" s="16">
        <v>6437.24</v>
      </c>
      <c r="E1414" s="16">
        <v>6409.36</v>
      </c>
      <c r="F1414" s="14" t="s">
        <v>8167</v>
      </c>
      <c r="G1414" s="15">
        <v>-2.2000000000000001E-3</v>
      </c>
    </row>
    <row r="1415" spans="1:7" x14ac:dyDescent="0.2">
      <c r="A1415" s="17">
        <v>41410</v>
      </c>
      <c r="B1415" s="16">
        <v>6435.16</v>
      </c>
      <c r="C1415" s="16">
        <v>6446.48</v>
      </c>
      <c r="D1415" s="16">
        <v>6463.18</v>
      </c>
      <c r="E1415" s="16">
        <v>6421.23</v>
      </c>
      <c r="F1415" s="14" t="s">
        <v>2604</v>
      </c>
      <c r="G1415" s="15">
        <v>7.9000000000000008E-3</v>
      </c>
    </row>
    <row r="1416" spans="1:7" x14ac:dyDescent="0.2">
      <c r="A1416" s="17">
        <v>41409</v>
      </c>
      <c r="B1416" s="16">
        <v>6449.15</v>
      </c>
      <c r="C1416" s="16">
        <v>6397.18</v>
      </c>
      <c r="D1416" s="16">
        <v>6449.15</v>
      </c>
      <c r="E1416" s="16">
        <v>6394.16</v>
      </c>
      <c r="F1416" s="14" t="s">
        <v>7526</v>
      </c>
      <c r="G1416" s="15">
        <v>-5.9999999999999995E-4</v>
      </c>
    </row>
    <row r="1417" spans="1:7" x14ac:dyDescent="0.2">
      <c r="A1417" s="17">
        <v>41408</v>
      </c>
      <c r="B1417" s="16">
        <v>6398.64</v>
      </c>
      <c r="C1417" s="16">
        <v>6422.84</v>
      </c>
      <c r="D1417" s="16">
        <v>6433.05</v>
      </c>
      <c r="E1417" s="16">
        <v>6345.32</v>
      </c>
      <c r="F1417" s="14" t="s">
        <v>8168</v>
      </c>
      <c r="G1417" s="15">
        <v>-4.0000000000000002E-4</v>
      </c>
    </row>
    <row r="1418" spans="1:7" x14ac:dyDescent="0.2">
      <c r="A1418" s="17">
        <v>41407</v>
      </c>
      <c r="B1418" s="16">
        <v>6402.17</v>
      </c>
      <c r="C1418" s="16">
        <v>6417.24</v>
      </c>
      <c r="D1418" s="16">
        <v>6425.62</v>
      </c>
      <c r="E1418" s="16">
        <v>6373.62</v>
      </c>
      <c r="F1418" s="14" t="s">
        <v>8169</v>
      </c>
      <c r="G1418" s="15">
        <v>1.35E-2</v>
      </c>
    </row>
    <row r="1419" spans="1:7" x14ac:dyDescent="0.2">
      <c r="A1419" s="17">
        <v>41404</v>
      </c>
      <c r="B1419" s="16">
        <v>6404.74</v>
      </c>
      <c r="C1419" s="16">
        <v>6339.81</v>
      </c>
      <c r="D1419" s="16">
        <v>6422.63</v>
      </c>
      <c r="E1419" s="16">
        <v>6339.81</v>
      </c>
      <c r="F1419" s="14" t="s">
        <v>3934</v>
      </c>
      <c r="G1419" s="15">
        <v>1.14E-2</v>
      </c>
    </row>
    <row r="1420" spans="1:7" x14ac:dyDescent="0.2">
      <c r="A1420" s="17">
        <v>41402</v>
      </c>
      <c r="B1420" s="16">
        <v>6319.5</v>
      </c>
      <c r="C1420" s="16">
        <v>6255.48</v>
      </c>
      <c r="D1420" s="16">
        <v>6320.54</v>
      </c>
      <c r="E1420" s="16">
        <v>6250.7</v>
      </c>
      <c r="F1420" s="14" t="s">
        <v>3354</v>
      </c>
      <c r="G1420" s="15">
        <v>8.5000000000000006E-3</v>
      </c>
    </row>
    <row r="1421" spans="1:7" x14ac:dyDescent="0.2">
      <c r="A1421" s="17">
        <v>41401</v>
      </c>
      <c r="B1421" s="16">
        <v>6248.3</v>
      </c>
      <c r="C1421" s="16">
        <v>6217.99</v>
      </c>
      <c r="D1421" s="16">
        <v>6263.27</v>
      </c>
      <c r="E1421" s="16">
        <v>6217.17</v>
      </c>
      <c r="F1421" s="14" t="s">
        <v>8170</v>
      </c>
      <c r="G1421" s="15">
        <v>3.7000000000000002E-3</v>
      </c>
    </row>
    <row r="1422" spans="1:7" x14ac:dyDescent="0.2">
      <c r="A1422" s="17">
        <v>41400</v>
      </c>
      <c r="B1422" s="16">
        <v>6195.65</v>
      </c>
      <c r="C1422" s="16">
        <v>6182.37</v>
      </c>
      <c r="D1422" s="16">
        <v>6199.7</v>
      </c>
      <c r="E1422" s="16">
        <v>6163.26</v>
      </c>
      <c r="F1422" s="14" t="s">
        <v>7755</v>
      </c>
      <c r="G1422" s="15">
        <v>1.4999999999999999E-2</v>
      </c>
    </row>
    <row r="1423" spans="1:7" x14ac:dyDescent="0.2">
      <c r="A1423" s="17">
        <v>41397</v>
      </c>
      <c r="B1423" s="16">
        <v>6172.61</v>
      </c>
      <c r="C1423" s="16">
        <v>6083.85</v>
      </c>
      <c r="D1423" s="16">
        <v>6178.68</v>
      </c>
      <c r="E1423" s="16">
        <v>6077.32</v>
      </c>
      <c r="F1423" s="14" t="s">
        <v>8171</v>
      </c>
      <c r="G1423" s="15">
        <v>-5.0000000000000001E-3</v>
      </c>
    </row>
    <row r="1424" spans="1:7" x14ac:dyDescent="0.2">
      <c r="A1424" s="17">
        <v>41396</v>
      </c>
      <c r="B1424" s="16">
        <v>6081.63</v>
      </c>
      <c r="C1424" s="16">
        <v>6090.88</v>
      </c>
      <c r="D1424" s="16">
        <v>6094.57</v>
      </c>
      <c r="E1424" s="16">
        <v>6042.07</v>
      </c>
      <c r="F1424" s="14" t="s">
        <v>2312</v>
      </c>
      <c r="G1424" s="15">
        <v>-3.8E-3</v>
      </c>
    </row>
    <row r="1425" spans="1:7" x14ac:dyDescent="0.2">
      <c r="A1425" s="17">
        <v>41394</v>
      </c>
      <c r="B1425" s="16">
        <v>6111.95</v>
      </c>
      <c r="C1425" s="16">
        <v>6148.79</v>
      </c>
      <c r="D1425" s="16">
        <v>6149.51</v>
      </c>
      <c r="E1425" s="16">
        <v>6094.39</v>
      </c>
      <c r="F1425" s="14" t="s">
        <v>8172</v>
      </c>
      <c r="G1425" s="15">
        <v>5.3E-3</v>
      </c>
    </row>
    <row r="1426" spans="1:7" x14ac:dyDescent="0.2">
      <c r="A1426" s="17">
        <v>41393</v>
      </c>
      <c r="B1426" s="16">
        <v>6134.96</v>
      </c>
      <c r="C1426" s="16">
        <v>6107.46</v>
      </c>
      <c r="D1426" s="16">
        <v>6142.16</v>
      </c>
      <c r="E1426" s="16">
        <v>6097.89</v>
      </c>
      <c r="F1426" s="14" t="s">
        <v>8173</v>
      </c>
      <c r="G1426" s="15">
        <v>-4.1999999999999997E-3</v>
      </c>
    </row>
    <row r="1427" spans="1:7" x14ac:dyDescent="0.2">
      <c r="A1427" s="17">
        <v>41390</v>
      </c>
      <c r="B1427" s="16">
        <v>6102.86</v>
      </c>
      <c r="C1427" s="16">
        <v>6114.3</v>
      </c>
      <c r="D1427" s="16">
        <v>6125.46</v>
      </c>
      <c r="E1427" s="16">
        <v>6062.54</v>
      </c>
      <c r="F1427" s="14" t="s">
        <v>3285</v>
      </c>
      <c r="G1427" s="15">
        <v>1.7999999999999999E-2</v>
      </c>
    </row>
    <row r="1428" spans="1:7" x14ac:dyDescent="0.2">
      <c r="A1428" s="17">
        <v>41389</v>
      </c>
      <c r="B1428" s="16">
        <v>6128.42</v>
      </c>
      <c r="C1428" s="16">
        <v>6021.47</v>
      </c>
      <c r="D1428" s="16">
        <v>6130.13</v>
      </c>
      <c r="E1428" s="16">
        <v>6021.47</v>
      </c>
      <c r="F1428" s="14" t="s">
        <v>2924</v>
      </c>
      <c r="G1428" s="15">
        <v>8.3999999999999995E-3</v>
      </c>
    </row>
    <row r="1429" spans="1:7" x14ac:dyDescent="0.2">
      <c r="A1429" s="17">
        <v>41388</v>
      </c>
      <c r="B1429" s="16">
        <v>6020.18</v>
      </c>
      <c r="C1429" s="16">
        <v>5977.4</v>
      </c>
      <c r="D1429" s="16">
        <v>6031.25</v>
      </c>
      <c r="E1429" s="16">
        <v>5952.25</v>
      </c>
      <c r="F1429" s="14" t="s">
        <v>8174</v>
      </c>
      <c r="G1429" s="15">
        <v>2.92E-2</v>
      </c>
    </row>
    <row r="1430" spans="1:7" x14ac:dyDescent="0.2">
      <c r="A1430" s="17">
        <v>41387</v>
      </c>
      <c r="B1430" s="16">
        <v>5969.88</v>
      </c>
      <c r="C1430" s="16">
        <v>5817.4</v>
      </c>
      <c r="D1430" s="16">
        <v>5969.88</v>
      </c>
      <c r="E1430" s="16">
        <v>5799.96</v>
      </c>
      <c r="F1430" s="14" t="s">
        <v>2882</v>
      </c>
      <c r="G1430" s="15">
        <v>3.5000000000000001E-3</v>
      </c>
    </row>
    <row r="1431" spans="1:7" x14ac:dyDescent="0.2">
      <c r="A1431" s="17">
        <v>41386</v>
      </c>
      <c r="B1431" s="16">
        <v>5800.33</v>
      </c>
      <c r="C1431" s="16">
        <v>5822.46</v>
      </c>
      <c r="D1431" s="16">
        <v>5846.37</v>
      </c>
      <c r="E1431" s="16">
        <v>5787.98</v>
      </c>
      <c r="F1431" s="14" t="s">
        <v>8175</v>
      </c>
      <c r="G1431" s="15">
        <v>-5.0000000000000001E-3</v>
      </c>
    </row>
    <row r="1432" spans="1:7" x14ac:dyDescent="0.2">
      <c r="A1432" s="17">
        <v>41383</v>
      </c>
      <c r="B1432" s="16">
        <v>5780.14</v>
      </c>
      <c r="C1432" s="16">
        <v>5811.18</v>
      </c>
      <c r="D1432" s="16">
        <v>5819.42</v>
      </c>
      <c r="E1432" s="16">
        <v>5769.85</v>
      </c>
      <c r="F1432" s="14" t="s">
        <v>3924</v>
      </c>
      <c r="G1432" s="15">
        <v>-8.0999999999999996E-3</v>
      </c>
    </row>
    <row r="1433" spans="1:7" x14ac:dyDescent="0.2">
      <c r="A1433" s="17">
        <v>41382</v>
      </c>
      <c r="B1433" s="16">
        <v>5809.38</v>
      </c>
      <c r="C1433" s="16">
        <v>5884.17</v>
      </c>
      <c r="D1433" s="16">
        <v>5919.23</v>
      </c>
      <c r="E1433" s="16">
        <v>5791.12</v>
      </c>
      <c r="F1433" s="14" t="s">
        <v>8176</v>
      </c>
      <c r="G1433" s="15">
        <v>-9.2999999999999992E-3</v>
      </c>
    </row>
    <row r="1434" spans="1:7" x14ac:dyDescent="0.2">
      <c r="A1434" s="17">
        <v>41381</v>
      </c>
      <c r="B1434" s="16">
        <v>5856.97</v>
      </c>
      <c r="C1434" s="16">
        <v>5938.95</v>
      </c>
      <c r="D1434" s="16">
        <v>5945.52</v>
      </c>
      <c r="E1434" s="16">
        <v>5845.95</v>
      </c>
      <c r="F1434" s="14" t="s">
        <v>8177</v>
      </c>
      <c r="G1434" s="15">
        <v>-1.54E-2</v>
      </c>
    </row>
    <row r="1435" spans="1:7" x14ac:dyDescent="0.2">
      <c r="A1435" s="17">
        <v>41380</v>
      </c>
      <c r="B1435" s="16">
        <v>5911.89</v>
      </c>
      <c r="C1435" s="16">
        <v>5990.53</v>
      </c>
      <c r="D1435" s="16">
        <v>6010.55</v>
      </c>
      <c r="E1435" s="16">
        <v>5911.89</v>
      </c>
      <c r="F1435" s="14" t="s">
        <v>8178</v>
      </c>
      <c r="G1435" s="15">
        <v>-1.35E-2</v>
      </c>
    </row>
    <row r="1436" spans="1:7" x14ac:dyDescent="0.2">
      <c r="A1436" s="17">
        <v>41379</v>
      </c>
      <c r="B1436" s="16">
        <v>6004.62</v>
      </c>
      <c r="C1436" s="16">
        <v>6083.63</v>
      </c>
      <c r="D1436" s="16">
        <v>6104.95</v>
      </c>
      <c r="E1436" s="16">
        <v>5994.77</v>
      </c>
      <c r="F1436" s="14" t="s">
        <v>8179</v>
      </c>
      <c r="G1436" s="15">
        <v>-1.04E-2</v>
      </c>
    </row>
    <row r="1437" spans="1:7" x14ac:dyDescent="0.2">
      <c r="A1437" s="17">
        <v>41376</v>
      </c>
      <c r="B1437" s="16">
        <v>6086.58</v>
      </c>
      <c r="C1437" s="16">
        <v>6137.08</v>
      </c>
      <c r="D1437" s="16">
        <v>6138.33</v>
      </c>
      <c r="E1437" s="16">
        <v>6073.48</v>
      </c>
      <c r="F1437" s="14" t="s">
        <v>8180</v>
      </c>
      <c r="G1437" s="15">
        <v>5.3E-3</v>
      </c>
    </row>
    <row r="1438" spans="1:7" x14ac:dyDescent="0.2">
      <c r="A1438" s="17">
        <v>41375</v>
      </c>
      <c r="B1438" s="16">
        <v>6150.84</v>
      </c>
      <c r="C1438" s="16">
        <v>6125.11</v>
      </c>
      <c r="D1438" s="16">
        <v>6163.63</v>
      </c>
      <c r="E1438" s="16">
        <v>6123.13</v>
      </c>
      <c r="F1438" s="14" t="s">
        <v>7459</v>
      </c>
      <c r="G1438" s="15">
        <v>1.2500000000000001E-2</v>
      </c>
    </row>
    <row r="1439" spans="1:7" x14ac:dyDescent="0.2">
      <c r="A1439" s="17">
        <v>41374</v>
      </c>
      <c r="B1439" s="16">
        <v>6118.52</v>
      </c>
      <c r="C1439" s="16">
        <v>6017.74</v>
      </c>
      <c r="D1439" s="16">
        <v>6118.52</v>
      </c>
      <c r="E1439" s="16">
        <v>6012.3</v>
      </c>
      <c r="F1439" s="14" t="s">
        <v>8181</v>
      </c>
      <c r="G1439" s="15">
        <v>4.8999999999999998E-3</v>
      </c>
    </row>
    <row r="1440" spans="1:7" x14ac:dyDescent="0.2">
      <c r="A1440" s="17">
        <v>41373</v>
      </c>
      <c r="B1440" s="16">
        <v>6042.8</v>
      </c>
      <c r="C1440" s="16">
        <v>6038.36</v>
      </c>
      <c r="D1440" s="16">
        <v>6053.04</v>
      </c>
      <c r="E1440" s="16">
        <v>6018.15</v>
      </c>
      <c r="F1440" s="14" t="s">
        <v>2574</v>
      </c>
      <c r="G1440" s="15">
        <v>-8.3000000000000001E-3</v>
      </c>
    </row>
    <row r="1441" spans="1:7" x14ac:dyDescent="0.2">
      <c r="A1441" s="17">
        <v>41372</v>
      </c>
      <c r="B1441" s="16">
        <v>6013.13</v>
      </c>
      <c r="C1441" s="16">
        <v>6085.53</v>
      </c>
      <c r="D1441" s="16">
        <v>6104.92</v>
      </c>
      <c r="E1441" s="16">
        <v>6012.38</v>
      </c>
      <c r="F1441" s="14" t="s">
        <v>8182</v>
      </c>
      <c r="G1441" s="15">
        <v>-1.52E-2</v>
      </c>
    </row>
    <row r="1442" spans="1:7" x14ac:dyDescent="0.2">
      <c r="A1442" s="17">
        <v>41369</v>
      </c>
      <c r="B1442" s="16">
        <v>6063.27</v>
      </c>
      <c r="C1442" s="16">
        <v>6153.61</v>
      </c>
      <c r="D1442" s="16">
        <v>6156.81</v>
      </c>
      <c r="E1442" s="16">
        <v>6033.62</v>
      </c>
      <c r="F1442" s="14" t="s">
        <v>8183</v>
      </c>
      <c r="G1442" s="15">
        <v>-1.0200000000000001E-2</v>
      </c>
    </row>
    <row r="1443" spans="1:7" x14ac:dyDescent="0.2">
      <c r="A1443" s="17">
        <v>41368</v>
      </c>
      <c r="B1443" s="16">
        <v>6157.13</v>
      </c>
      <c r="C1443" s="16">
        <v>6225.21</v>
      </c>
      <c r="D1443" s="16">
        <v>6225.21</v>
      </c>
      <c r="E1443" s="16">
        <v>6138.8</v>
      </c>
      <c r="F1443" s="14" t="s">
        <v>3692</v>
      </c>
      <c r="G1443" s="15">
        <v>4.0000000000000002E-4</v>
      </c>
    </row>
    <row r="1444" spans="1:7" x14ac:dyDescent="0.2">
      <c r="A1444" s="17">
        <v>41367</v>
      </c>
      <c r="B1444" s="16">
        <v>6220.74</v>
      </c>
      <c r="C1444" s="16">
        <v>6224.58</v>
      </c>
      <c r="D1444" s="16">
        <v>6248.54</v>
      </c>
      <c r="E1444" s="16">
        <v>6212.68</v>
      </c>
      <c r="F1444" s="14" t="s">
        <v>8184</v>
      </c>
      <c r="G1444" s="15">
        <v>1.32E-2</v>
      </c>
    </row>
    <row r="1445" spans="1:7" x14ac:dyDescent="0.2">
      <c r="A1445" s="17">
        <v>41366</v>
      </c>
      <c r="B1445" s="16">
        <v>6218.42</v>
      </c>
      <c r="C1445" s="16">
        <v>6136.2</v>
      </c>
      <c r="D1445" s="16">
        <v>6218.42</v>
      </c>
      <c r="E1445" s="16">
        <v>6136.2</v>
      </c>
      <c r="F1445" s="14" t="s">
        <v>8185</v>
      </c>
      <c r="G1445" s="15">
        <v>4.1000000000000003E-3</v>
      </c>
    </row>
    <row r="1446" spans="1:7" x14ac:dyDescent="0.2">
      <c r="A1446" s="17">
        <v>41361</v>
      </c>
      <c r="B1446" s="16">
        <v>6137.66</v>
      </c>
      <c r="C1446" s="16">
        <v>6108.83</v>
      </c>
      <c r="D1446" s="16">
        <v>6146.9</v>
      </c>
      <c r="E1446" s="16">
        <v>6107.89</v>
      </c>
      <c r="F1446" s="14" t="s">
        <v>8186</v>
      </c>
      <c r="G1446" s="15">
        <v>-0.01</v>
      </c>
    </row>
    <row r="1447" spans="1:7" x14ac:dyDescent="0.2">
      <c r="A1447" s="17">
        <v>41360</v>
      </c>
      <c r="B1447" s="16">
        <v>6112.57</v>
      </c>
      <c r="C1447" s="16">
        <v>6186.21</v>
      </c>
      <c r="D1447" s="16">
        <v>6196.71</v>
      </c>
      <c r="E1447" s="16">
        <v>6087.5</v>
      </c>
      <c r="F1447" s="14" t="s">
        <v>7327</v>
      </c>
      <c r="G1447" s="15">
        <v>-3.2000000000000002E-3</v>
      </c>
    </row>
    <row r="1448" spans="1:7" x14ac:dyDescent="0.2">
      <c r="A1448" s="17">
        <v>41359</v>
      </c>
      <c r="B1448" s="16">
        <v>6174.15</v>
      </c>
      <c r="C1448" s="16">
        <v>6190.93</v>
      </c>
      <c r="D1448" s="16">
        <v>6213.23</v>
      </c>
      <c r="E1448" s="16">
        <v>6158.94</v>
      </c>
      <c r="F1448" s="14" t="s">
        <v>3421</v>
      </c>
      <c r="G1448" s="15">
        <v>-1.6000000000000001E-3</v>
      </c>
    </row>
    <row r="1449" spans="1:7" x14ac:dyDescent="0.2">
      <c r="A1449" s="17">
        <v>41358</v>
      </c>
      <c r="B1449" s="16">
        <v>6193.83</v>
      </c>
      <c r="C1449" s="16">
        <v>6261.78</v>
      </c>
      <c r="D1449" s="16">
        <v>6280.44</v>
      </c>
      <c r="E1449" s="16">
        <v>6180.46</v>
      </c>
      <c r="F1449" s="14" t="s">
        <v>8187</v>
      </c>
      <c r="G1449" s="15">
        <v>-9.1000000000000004E-3</v>
      </c>
    </row>
    <row r="1450" spans="1:7" x14ac:dyDescent="0.2">
      <c r="A1450" s="17">
        <v>41355</v>
      </c>
      <c r="B1450" s="16">
        <v>6203.58</v>
      </c>
      <c r="C1450" s="16">
        <v>6239.47</v>
      </c>
      <c r="D1450" s="16">
        <v>6252.95</v>
      </c>
      <c r="E1450" s="16">
        <v>6198.19</v>
      </c>
      <c r="F1450" s="14" t="s">
        <v>7682</v>
      </c>
      <c r="G1450" s="15">
        <v>-3.8E-3</v>
      </c>
    </row>
    <row r="1451" spans="1:7" x14ac:dyDescent="0.2">
      <c r="A1451" s="17">
        <v>41354</v>
      </c>
      <c r="B1451" s="16">
        <v>6260.52</v>
      </c>
      <c r="C1451" s="16">
        <v>6285.09</v>
      </c>
      <c r="D1451" s="16">
        <v>6293.66</v>
      </c>
      <c r="E1451" s="16">
        <v>6208</v>
      </c>
      <c r="F1451" s="14" t="s">
        <v>8188</v>
      </c>
      <c r="G1451" s="15">
        <v>4.5999999999999999E-3</v>
      </c>
    </row>
    <row r="1452" spans="1:7" x14ac:dyDescent="0.2">
      <c r="A1452" s="17">
        <v>41353</v>
      </c>
      <c r="B1452" s="16">
        <v>6284.35</v>
      </c>
      <c r="C1452" s="16">
        <v>6270.16</v>
      </c>
      <c r="D1452" s="16">
        <v>6295.08</v>
      </c>
      <c r="E1452" s="16">
        <v>6267.23</v>
      </c>
      <c r="F1452" s="14" t="s">
        <v>8189</v>
      </c>
      <c r="G1452" s="15">
        <v>-8.0000000000000004E-4</v>
      </c>
    </row>
    <row r="1453" spans="1:7" x14ac:dyDescent="0.2">
      <c r="A1453" s="17">
        <v>41352</v>
      </c>
      <c r="B1453" s="16">
        <v>6255.64</v>
      </c>
      <c r="C1453" s="16">
        <v>6255.12</v>
      </c>
      <c r="D1453" s="16">
        <v>6303.23</v>
      </c>
      <c r="E1453" s="16">
        <v>6241.46</v>
      </c>
      <c r="F1453" s="14" t="s">
        <v>8190</v>
      </c>
      <c r="G1453" s="15">
        <v>-5.1999999999999998E-3</v>
      </c>
    </row>
    <row r="1454" spans="1:7" x14ac:dyDescent="0.2">
      <c r="A1454" s="17">
        <v>41351</v>
      </c>
      <c r="B1454" s="16">
        <v>6260.55</v>
      </c>
      <c r="C1454" s="16">
        <v>6218.45</v>
      </c>
      <c r="D1454" s="16">
        <v>6262.68</v>
      </c>
      <c r="E1454" s="16">
        <v>6207.94</v>
      </c>
      <c r="F1454" s="14" t="s">
        <v>8191</v>
      </c>
      <c r="G1454" s="15">
        <v>-3.5000000000000001E-3</v>
      </c>
    </row>
    <row r="1455" spans="1:7" x14ac:dyDescent="0.2">
      <c r="A1455" s="17">
        <v>41348</v>
      </c>
      <c r="B1455" s="16">
        <v>6293.49</v>
      </c>
      <c r="C1455" s="16">
        <v>6324.37</v>
      </c>
      <c r="D1455" s="16">
        <v>6324.37</v>
      </c>
      <c r="E1455" s="16">
        <v>6286.94</v>
      </c>
      <c r="F1455" s="14" t="s">
        <v>8192</v>
      </c>
      <c r="G1455" s="15">
        <v>4.0000000000000001E-3</v>
      </c>
    </row>
    <row r="1456" spans="1:7" x14ac:dyDescent="0.2">
      <c r="A1456" s="17">
        <v>41347</v>
      </c>
      <c r="B1456" s="16">
        <v>6315.8</v>
      </c>
      <c r="C1456" s="16">
        <v>6303.92</v>
      </c>
      <c r="D1456" s="16">
        <v>6319.05</v>
      </c>
      <c r="E1456" s="16">
        <v>6288.67</v>
      </c>
      <c r="F1456" s="14" t="s">
        <v>7730</v>
      </c>
      <c r="G1456" s="15">
        <v>-3.0999999999999999E-3</v>
      </c>
    </row>
    <row r="1457" spans="1:7" x14ac:dyDescent="0.2">
      <c r="A1457" s="17">
        <v>41346</v>
      </c>
      <c r="B1457" s="16">
        <v>6290.81</v>
      </c>
      <c r="C1457" s="16">
        <v>6313.07</v>
      </c>
      <c r="D1457" s="16">
        <v>6317.5</v>
      </c>
      <c r="E1457" s="16">
        <v>6277.79</v>
      </c>
      <c r="F1457" s="14" t="s">
        <v>8193</v>
      </c>
      <c r="G1457" s="15">
        <v>1.8E-3</v>
      </c>
    </row>
    <row r="1458" spans="1:7" x14ac:dyDescent="0.2">
      <c r="A1458" s="17">
        <v>41345</v>
      </c>
      <c r="B1458" s="16">
        <v>6310.12</v>
      </c>
      <c r="C1458" s="16">
        <v>6301.65</v>
      </c>
      <c r="D1458" s="16">
        <v>6338.5</v>
      </c>
      <c r="E1458" s="16">
        <v>6301.65</v>
      </c>
      <c r="F1458" s="14" t="s">
        <v>7913</v>
      </c>
      <c r="G1458" s="15">
        <v>-2.8999999999999998E-3</v>
      </c>
    </row>
    <row r="1459" spans="1:7" x14ac:dyDescent="0.2">
      <c r="A1459" s="17">
        <v>41344</v>
      </c>
      <c r="B1459" s="16">
        <v>6298.53</v>
      </c>
      <c r="C1459" s="16">
        <v>6320.63</v>
      </c>
      <c r="D1459" s="16">
        <v>6323.06</v>
      </c>
      <c r="E1459" s="16">
        <v>6275.98</v>
      </c>
      <c r="F1459" s="14" t="s">
        <v>8137</v>
      </c>
      <c r="G1459" s="15">
        <v>5.1999999999999998E-3</v>
      </c>
    </row>
    <row r="1460" spans="1:7" x14ac:dyDescent="0.2">
      <c r="A1460" s="17">
        <v>41341</v>
      </c>
      <c r="B1460" s="16">
        <v>6316.8</v>
      </c>
      <c r="C1460" s="16">
        <v>6295.02</v>
      </c>
      <c r="D1460" s="16">
        <v>6343.68</v>
      </c>
      <c r="E1460" s="16">
        <v>6295.02</v>
      </c>
      <c r="F1460" s="14" t="s">
        <v>7858</v>
      </c>
      <c r="G1460" s="15">
        <v>2.9999999999999997E-4</v>
      </c>
    </row>
    <row r="1461" spans="1:7" x14ac:dyDescent="0.2">
      <c r="A1461" s="17">
        <v>41340</v>
      </c>
      <c r="B1461" s="16">
        <v>6283.92</v>
      </c>
      <c r="C1461" s="16">
        <v>6301.92</v>
      </c>
      <c r="D1461" s="16">
        <v>6310.07</v>
      </c>
      <c r="E1461" s="16">
        <v>6268.48</v>
      </c>
      <c r="F1461" s="14" t="s">
        <v>8194</v>
      </c>
      <c r="G1461" s="15">
        <v>-8.9999999999999998E-4</v>
      </c>
    </row>
    <row r="1462" spans="1:7" x14ac:dyDescent="0.2">
      <c r="A1462" s="17">
        <v>41339</v>
      </c>
      <c r="B1462" s="16">
        <v>6282.08</v>
      </c>
      <c r="C1462" s="16">
        <v>6302.22</v>
      </c>
      <c r="D1462" s="16">
        <v>6314.05</v>
      </c>
      <c r="E1462" s="16">
        <v>6282.08</v>
      </c>
      <c r="F1462" s="14" t="s">
        <v>2206</v>
      </c>
      <c r="G1462" s="15">
        <v>1.6400000000000001E-2</v>
      </c>
    </row>
    <row r="1463" spans="1:7" x14ac:dyDescent="0.2">
      <c r="A1463" s="17">
        <v>41338</v>
      </c>
      <c r="B1463" s="16">
        <v>6287.51</v>
      </c>
      <c r="C1463" s="16">
        <v>6215.24</v>
      </c>
      <c r="D1463" s="16">
        <v>6292.72</v>
      </c>
      <c r="E1463" s="16">
        <v>6215.24</v>
      </c>
      <c r="F1463" s="14" t="s">
        <v>2301</v>
      </c>
      <c r="G1463" s="15">
        <v>-4.5999999999999999E-3</v>
      </c>
    </row>
    <row r="1464" spans="1:7" x14ac:dyDescent="0.2">
      <c r="A1464" s="17">
        <v>41337</v>
      </c>
      <c r="B1464" s="16">
        <v>6186.3</v>
      </c>
      <c r="C1464" s="16">
        <v>6185.06</v>
      </c>
      <c r="D1464" s="16">
        <v>6193.36</v>
      </c>
      <c r="E1464" s="16">
        <v>6155.52</v>
      </c>
      <c r="F1464" s="14" t="s">
        <v>2767</v>
      </c>
      <c r="G1464" s="15">
        <v>-1E-3</v>
      </c>
    </row>
    <row r="1465" spans="1:7" x14ac:dyDescent="0.2">
      <c r="A1465" s="17">
        <v>41334</v>
      </c>
      <c r="B1465" s="16">
        <v>6214.64</v>
      </c>
      <c r="C1465" s="16">
        <v>6225.82</v>
      </c>
      <c r="D1465" s="16">
        <v>6244.02</v>
      </c>
      <c r="E1465" s="16">
        <v>6179.78</v>
      </c>
      <c r="F1465" s="14" t="s">
        <v>2338</v>
      </c>
      <c r="G1465" s="15">
        <v>5.9999999999999995E-4</v>
      </c>
    </row>
    <row r="1466" spans="1:7" x14ac:dyDescent="0.2">
      <c r="A1466" s="17">
        <v>41333</v>
      </c>
      <c r="B1466" s="16">
        <v>6221.02</v>
      </c>
      <c r="C1466" s="16">
        <v>6244</v>
      </c>
      <c r="D1466" s="16">
        <v>6254.51</v>
      </c>
      <c r="E1466" s="16">
        <v>6193.12</v>
      </c>
      <c r="F1466" s="14" t="s">
        <v>3067</v>
      </c>
      <c r="G1466" s="15">
        <v>1.2699999999999999E-2</v>
      </c>
    </row>
    <row r="1467" spans="1:7" x14ac:dyDescent="0.2">
      <c r="A1467" s="17">
        <v>41332</v>
      </c>
      <c r="B1467" s="16">
        <v>6217.23</v>
      </c>
      <c r="C1467" s="16">
        <v>6160.12</v>
      </c>
      <c r="D1467" s="16">
        <v>6227.34</v>
      </c>
      <c r="E1467" s="16">
        <v>6127.62</v>
      </c>
      <c r="F1467" s="14" t="s">
        <v>8195</v>
      </c>
      <c r="G1467" s="15">
        <v>-2.2100000000000002E-2</v>
      </c>
    </row>
    <row r="1468" spans="1:7" x14ac:dyDescent="0.2">
      <c r="A1468" s="17">
        <v>41331</v>
      </c>
      <c r="B1468" s="16">
        <v>6139.39</v>
      </c>
      <c r="C1468" s="16">
        <v>6135.26</v>
      </c>
      <c r="D1468" s="16">
        <v>6188.42</v>
      </c>
      <c r="E1468" s="16">
        <v>6135.26</v>
      </c>
      <c r="F1468" s="14" t="s">
        <v>8196</v>
      </c>
      <c r="G1468" s="15">
        <v>-2.0000000000000001E-4</v>
      </c>
    </row>
    <row r="1469" spans="1:7" x14ac:dyDescent="0.2">
      <c r="A1469" s="17">
        <v>41330</v>
      </c>
      <c r="B1469" s="16">
        <v>6278.1</v>
      </c>
      <c r="C1469" s="16">
        <v>6303.93</v>
      </c>
      <c r="D1469" s="16">
        <v>6333.12</v>
      </c>
      <c r="E1469" s="16">
        <v>6252.99</v>
      </c>
      <c r="F1469" s="14" t="s">
        <v>8197</v>
      </c>
      <c r="G1469" s="15">
        <v>1.01E-2</v>
      </c>
    </row>
    <row r="1470" spans="1:7" x14ac:dyDescent="0.2">
      <c r="A1470" s="17">
        <v>41327</v>
      </c>
      <c r="B1470" s="16">
        <v>6279.18</v>
      </c>
      <c r="C1470" s="16">
        <v>6233.12</v>
      </c>
      <c r="D1470" s="16">
        <v>6307.61</v>
      </c>
      <c r="E1470" s="16">
        <v>6233.12</v>
      </c>
      <c r="F1470" s="14" t="s">
        <v>8198</v>
      </c>
      <c r="G1470" s="15">
        <v>-1.47E-2</v>
      </c>
    </row>
    <row r="1471" spans="1:7" x14ac:dyDescent="0.2">
      <c r="A1471" s="17">
        <v>41326</v>
      </c>
      <c r="B1471" s="16">
        <v>6216.64</v>
      </c>
      <c r="C1471" s="16">
        <v>6286.01</v>
      </c>
      <c r="D1471" s="16">
        <v>6286.01</v>
      </c>
      <c r="E1471" s="16">
        <v>6186.41</v>
      </c>
      <c r="F1471" s="14" t="s">
        <v>8199</v>
      </c>
      <c r="G1471" s="15">
        <v>-1.6000000000000001E-3</v>
      </c>
    </row>
    <row r="1472" spans="1:7" x14ac:dyDescent="0.2">
      <c r="A1472" s="17">
        <v>41325</v>
      </c>
      <c r="B1472" s="16">
        <v>6309.1</v>
      </c>
      <c r="C1472" s="16">
        <v>6327.35</v>
      </c>
      <c r="D1472" s="16">
        <v>6349.42</v>
      </c>
      <c r="E1472" s="16">
        <v>6296.7</v>
      </c>
      <c r="F1472" s="14" t="s">
        <v>3180</v>
      </c>
      <c r="G1472" s="15">
        <v>1.04E-2</v>
      </c>
    </row>
    <row r="1473" spans="1:7" x14ac:dyDescent="0.2">
      <c r="A1473" s="17">
        <v>41324</v>
      </c>
      <c r="B1473" s="16">
        <v>6318.94</v>
      </c>
      <c r="C1473" s="16">
        <v>6249.94</v>
      </c>
      <c r="D1473" s="16">
        <v>6320.38</v>
      </c>
      <c r="E1473" s="16">
        <v>6240.36</v>
      </c>
      <c r="F1473" s="14" t="s">
        <v>2516</v>
      </c>
      <c r="G1473" s="15">
        <v>-7.4999999999999997E-3</v>
      </c>
    </row>
    <row r="1474" spans="1:7" x14ac:dyDescent="0.2">
      <c r="A1474" s="17">
        <v>41323</v>
      </c>
      <c r="B1474" s="16">
        <v>6253.63</v>
      </c>
      <c r="C1474" s="16">
        <v>6312.24</v>
      </c>
      <c r="D1474" s="16">
        <v>6315.22</v>
      </c>
      <c r="E1474" s="16">
        <v>6250.55</v>
      </c>
      <c r="F1474" s="14" t="s">
        <v>2446</v>
      </c>
      <c r="G1474" s="15">
        <v>3.0999999999999999E-3</v>
      </c>
    </row>
    <row r="1475" spans="1:7" x14ac:dyDescent="0.2">
      <c r="A1475" s="17">
        <v>41320</v>
      </c>
      <c r="B1475" s="16">
        <v>6301</v>
      </c>
      <c r="C1475" s="16">
        <v>6285.86</v>
      </c>
      <c r="D1475" s="16">
        <v>6316.25</v>
      </c>
      <c r="E1475" s="16">
        <v>6282.42</v>
      </c>
      <c r="F1475" s="14" t="s">
        <v>8200</v>
      </c>
      <c r="G1475" s="15">
        <v>-1E-3</v>
      </c>
    </row>
    <row r="1476" spans="1:7" x14ac:dyDescent="0.2">
      <c r="A1476" s="17">
        <v>41319</v>
      </c>
      <c r="B1476" s="16">
        <v>6281.36</v>
      </c>
      <c r="C1476" s="16">
        <v>6272.89</v>
      </c>
      <c r="D1476" s="16">
        <v>6295.22</v>
      </c>
      <c r="E1476" s="16">
        <v>6252.45</v>
      </c>
      <c r="F1476" s="14" t="s">
        <v>8201</v>
      </c>
      <c r="G1476" s="15">
        <v>7.1999999999999998E-3</v>
      </c>
    </row>
    <row r="1477" spans="1:7" x14ac:dyDescent="0.2">
      <c r="A1477" s="17">
        <v>41318</v>
      </c>
      <c r="B1477" s="16">
        <v>6287.68</v>
      </c>
      <c r="C1477" s="16">
        <v>6265.41</v>
      </c>
      <c r="D1477" s="16">
        <v>6296.35</v>
      </c>
      <c r="E1477" s="16">
        <v>6256.7</v>
      </c>
      <c r="F1477" s="14" t="s">
        <v>2637</v>
      </c>
      <c r="G1477" s="15">
        <v>4.7999999999999996E-3</v>
      </c>
    </row>
    <row r="1478" spans="1:7" x14ac:dyDescent="0.2">
      <c r="A1478" s="17">
        <v>41317</v>
      </c>
      <c r="B1478" s="16">
        <v>6242.5</v>
      </c>
      <c r="C1478" s="16">
        <v>6229.47</v>
      </c>
      <c r="D1478" s="16">
        <v>6243.68</v>
      </c>
      <c r="E1478" s="16">
        <v>6210.12</v>
      </c>
      <c r="F1478" s="14" t="s">
        <v>8202</v>
      </c>
      <c r="G1478" s="15">
        <v>3.3E-3</v>
      </c>
    </row>
    <row r="1479" spans="1:7" x14ac:dyDescent="0.2">
      <c r="A1479" s="17">
        <v>41316</v>
      </c>
      <c r="B1479" s="16">
        <v>6212.77</v>
      </c>
      <c r="C1479" s="16">
        <v>6198.97</v>
      </c>
      <c r="D1479" s="16">
        <v>6222.22</v>
      </c>
      <c r="E1479" s="16">
        <v>6181.68</v>
      </c>
      <c r="F1479" s="14" t="s">
        <v>7874</v>
      </c>
      <c r="G1479" s="15">
        <v>1.2999999999999999E-2</v>
      </c>
    </row>
    <row r="1480" spans="1:7" x14ac:dyDescent="0.2">
      <c r="A1480" s="17">
        <v>41313</v>
      </c>
      <c r="B1480" s="16">
        <v>6192.38</v>
      </c>
      <c r="C1480" s="16">
        <v>6132.2</v>
      </c>
      <c r="D1480" s="16">
        <v>6200.25</v>
      </c>
      <c r="E1480" s="16">
        <v>6131.48</v>
      </c>
      <c r="F1480" s="14" t="s">
        <v>8203</v>
      </c>
      <c r="G1480" s="15">
        <v>-2.2000000000000001E-3</v>
      </c>
    </row>
    <row r="1481" spans="1:7" x14ac:dyDescent="0.2">
      <c r="A1481" s="17">
        <v>41312</v>
      </c>
      <c r="B1481" s="16">
        <v>6112.69</v>
      </c>
      <c r="C1481" s="16">
        <v>6156.78</v>
      </c>
      <c r="D1481" s="16">
        <v>6159.07</v>
      </c>
      <c r="E1481" s="16">
        <v>6100.52</v>
      </c>
      <c r="F1481" s="14" t="s">
        <v>8204</v>
      </c>
      <c r="G1481" s="15">
        <v>-1.4E-3</v>
      </c>
    </row>
    <row r="1482" spans="1:7" x14ac:dyDescent="0.2">
      <c r="A1482" s="17">
        <v>41311</v>
      </c>
      <c r="B1482" s="16">
        <v>6126.01</v>
      </c>
      <c r="C1482" s="16">
        <v>6126.47</v>
      </c>
      <c r="D1482" s="16">
        <v>6166.83</v>
      </c>
      <c r="E1482" s="16">
        <v>6071.18</v>
      </c>
      <c r="F1482" s="14" t="s">
        <v>8205</v>
      </c>
      <c r="G1482" s="15">
        <v>8.3000000000000001E-3</v>
      </c>
    </row>
    <row r="1483" spans="1:7" x14ac:dyDescent="0.2">
      <c r="A1483" s="17">
        <v>41310</v>
      </c>
      <c r="B1483" s="16">
        <v>6134.39</v>
      </c>
      <c r="C1483" s="16">
        <v>6065.11</v>
      </c>
      <c r="D1483" s="16">
        <v>6134.39</v>
      </c>
      <c r="E1483" s="16">
        <v>6065.11</v>
      </c>
      <c r="F1483" s="14" t="s">
        <v>8206</v>
      </c>
      <c r="G1483" s="15">
        <v>-1.0500000000000001E-2</v>
      </c>
    </row>
    <row r="1484" spans="1:7" x14ac:dyDescent="0.2">
      <c r="A1484" s="17">
        <v>41309</v>
      </c>
      <c r="B1484" s="16">
        <v>6083.72</v>
      </c>
      <c r="C1484" s="16">
        <v>6168.49</v>
      </c>
      <c r="D1484" s="16">
        <v>6178.3</v>
      </c>
      <c r="E1484" s="16">
        <v>6074.3</v>
      </c>
      <c r="F1484" s="14" t="s">
        <v>2704</v>
      </c>
      <c r="G1484" s="15">
        <v>1.34E-2</v>
      </c>
    </row>
    <row r="1485" spans="1:7" x14ac:dyDescent="0.2">
      <c r="A1485" s="17">
        <v>41306</v>
      </c>
      <c r="B1485" s="16">
        <v>6148.19</v>
      </c>
      <c r="C1485" s="16">
        <v>6067.94</v>
      </c>
      <c r="D1485" s="16">
        <v>6159.73</v>
      </c>
      <c r="E1485" s="16">
        <v>6067.94</v>
      </c>
      <c r="F1485" s="14" t="s">
        <v>8207</v>
      </c>
      <c r="G1485" s="15">
        <v>-1.2E-2</v>
      </c>
    </row>
    <row r="1486" spans="1:7" x14ac:dyDescent="0.2">
      <c r="A1486" s="17">
        <v>41305</v>
      </c>
      <c r="B1486" s="16">
        <v>6066.73</v>
      </c>
      <c r="C1486" s="16">
        <v>6172.36</v>
      </c>
      <c r="D1486" s="16">
        <v>6172.36</v>
      </c>
      <c r="E1486" s="16">
        <v>6063.36</v>
      </c>
      <c r="F1486" s="14" t="s">
        <v>8208</v>
      </c>
      <c r="G1486" s="15">
        <v>2.2000000000000001E-3</v>
      </c>
    </row>
    <row r="1487" spans="1:7" x14ac:dyDescent="0.2">
      <c r="A1487" s="17">
        <v>41304</v>
      </c>
      <c r="B1487" s="16">
        <v>6140.21</v>
      </c>
      <c r="C1487" s="16">
        <v>6152.25</v>
      </c>
      <c r="D1487" s="16">
        <v>6170.67</v>
      </c>
      <c r="E1487" s="16">
        <v>6138.89</v>
      </c>
      <c r="F1487" s="14" t="s">
        <v>2921</v>
      </c>
      <c r="G1487" s="15">
        <v>1.9E-3</v>
      </c>
    </row>
    <row r="1488" spans="1:7" x14ac:dyDescent="0.2">
      <c r="A1488" s="17">
        <v>41303</v>
      </c>
      <c r="B1488" s="16">
        <v>6126.77</v>
      </c>
      <c r="C1488" s="16">
        <v>6121.01</v>
      </c>
      <c r="D1488" s="16">
        <v>6155.74</v>
      </c>
      <c r="E1488" s="16">
        <v>6115.93</v>
      </c>
      <c r="F1488" s="14" t="s">
        <v>7558</v>
      </c>
      <c r="G1488" s="15">
        <v>3.0000000000000001E-3</v>
      </c>
    </row>
    <row r="1489" spans="1:7" x14ac:dyDescent="0.2">
      <c r="A1489" s="17">
        <v>41302</v>
      </c>
      <c r="B1489" s="16">
        <v>6115.23</v>
      </c>
      <c r="C1489" s="16">
        <v>6122.14</v>
      </c>
      <c r="D1489" s="16">
        <v>6131.76</v>
      </c>
      <c r="E1489" s="16">
        <v>6103.76</v>
      </c>
      <c r="F1489" s="14" t="s">
        <v>8209</v>
      </c>
      <c r="G1489" s="15">
        <v>-5.8999999999999999E-3</v>
      </c>
    </row>
    <row r="1490" spans="1:7" x14ac:dyDescent="0.2">
      <c r="A1490" s="17">
        <v>41299</v>
      </c>
      <c r="B1490" s="16">
        <v>6096.73</v>
      </c>
      <c r="C1490" s="16">
        <v>6076.39</v>
      </c>
      <c r="D1490" s="16">
        <v>6101.58</v>
      </c>
      <c r="E1490" s="16">
        <v>6075.47</v>
      </c>
      <c r="F1490" s="14" t="s">
        <v>2727</v>
      </c>
      <c r="G1490" s="15">
        <v>-8.2000000000000007E-3</v>
      </c>
    </row>
    <row r="1491" spans="1:7" x14ac:dyDescent="0.2">
      <c r="A1491" s="17">
        <v>41298</v>
      </c>
      <c r="B1491" s="16">
        <v>6132.85</v>
      </c>
      <c r="C1491" s="16">
        <v>6193.46</v>
      </c>
      <c r="D1491" s="16">
        <v>6195.07</v>
      </c>
      <c r="E1491" s="16">
        <v>6076.25</v>
      </c>
      <c r="F1491" s="14" t="s">
        <v>8210</v>
      </c>
      <c r="G1491" s="15">
        <v>8.9999999999999998E-4</v>
      </c>
    </row>
    <row r="1492" spans="1:7" x14ac:dyDescent="0.2">
      <c r="A1492" s="17">
        <v>41297</v>
      </c>
      <c r="B1492" s="16">
        <v>6183.29</v>
      </c>
      <c r="C1492" s="16">
        <v>6185.73</v>
      </c>
      <c r="D1492" s="16">
        <v>6197.9</v>
      </c>
      <c r="E1492" s="16">
        <v>6159.16</v>
      </c>
      <c r="F1492" s="14" t="s">
        <v>7908</v>
      </c>
      <c r="G1492" s="15">
        <v>4.7000000000000002E-3</v>
      </c>
    </row>
    <row r="1493" spans="1:7" x14ac:dyDescent="0.2">
      <c r="A1493" s="17">
        <v>41296</v>
      </c>
      <c r="B1493" s="16">
        <v>6177.7</v>
      </c>
      <c r="C1493" s="16">
        <v>6156.48</v>
      </c>
      <c r="D1493" s="16">
        <v>6179.3</v>
      </c>
      <c r="E1493" s="16">
        <v>6114.85</v>
      </c>
      <c r="F1493" s="14" t="s">
        <v>2250</v>
      </c>
      <c r="G1493" s="15">
        <v>9.5999999999999992E-3</v>
      </c>
    </row>
    <row r="1494" spans="1:7" x14ac:dyDescent="0.2">
      <c r="A1494" s="17">
        <v>41295</v>
      </c>
      <c r="B1494" s="16">
        <v>6149.08</v>
      </c>
      <c r="C1494" s="16">
        <v>6112.16</v>
      </c>
      <c r="D1494" s="16">
        <v>6160.65</v>
      </c>
      <c r="E1494" s="16">
        <v>6110.48</v>
      </c>
      <c r="F1494" s="14" t="s">
        <v>2373</v>
      </c>
      <c r="G1494" s="15">
        <v>-4.1999999999999997E-3</v>
      </c>
    </row>
    <row r="1495" spans="1:7" x14ac:dyDescent="0.2">
      <c r="A1495" s="17">
        <v>41292</v>
      </c>
      <c r="B1495" s="16">
        <v>6090.39</v>
      </c>
      <c r="C1495" s="16">
        <v>6133.36</v>
      </c>
      <c r="D1495" s="16">
        <v>6134.51</v>
      </c>
      <c r="E1495" s="16">
        <v>6090.39</v>
      </c>
      <c r="F1495" s="14" t="s">
        <v>2703</v>
      </c>
      <c r="G1495" s="15">
        <v>8.0000000000000002E-3</v>
      </c>
    </row>
    <row r="1496" spans="1:7" x14ac:dyDescent="0.2">
      <c r="A1496" s="17">
        <v>41291</v>
      </c>
      <c r="B1496" s="16">
        <v>6116.14</v>
      </c>
      <c r="C1496" s="16">
        <v>6079.42</v>
      </c>
      <c r="D1496" s="16">
        <v>6116.14</v>
      </c>
      <c r="E1496" s="16">
        <v>6077.27</v>
      </c>
      <c r="F1496" s="14" t="s">
        <v>3510</v>
      </c>
      <c r="G1496" s="15">
        <v>5.7999999999999996E-3</v>
      </c>
    </row>
    <row r="1497" spans="1:7" x14ac:dyDescent="0.2">
      <c r="A1497" s="17">
        <v>41290</v>
      </c>
      <c r="B1497" s="16">
        <v>6067.63</v>
      </c>
      <c r="C1497" s="16">
        <v>6042.52</v>
      </c>
      <c r="D1497" s="16">
        <v>6067.63</v>
      </c>
      <c r="E1497" s="16">
        <v>6022.06</v>
      </c>
      <c r="F1497" s="14" t="s">
        <v>8211</v>
      </c>
      <c r="G1497" s="15">
        <v>-5.0000000000000001E-3</v>
      </c>
    </row>
    <row r="1498" spans="1:7" x14ac:dyDescent="0.2">
      <c r="A1498" s="17">
        <v>41289</v>
      </c>
      <c r="B1498" s="16">
        <v>6032.77</v>
      </c>
      <c r="C1498" s="16">
        <v>6057.93</v>
      </c>
      <c r="D1498" s="16">
        <v>6084.61</v>
      </c>
      <c r="E1498" s="16">
        <v>6026.21</v>
      </c>
      <c r="F1498" s="14" t="s">
        <v>8212</v>
      </c>
      <c r="G1498" s="15">
        <v>-3.3E-3</v>
      </c>
    </row>
    <row r="1499" spans="1:7" x14ac:dyDescent="0.2">
      <c r="A1499" s="17">
        <v>41288</v>
      </c>
      <c r="B1499" s="16">
        <v>6063.36</v>
      </c>
      <c r="C1499" s="16">
        <v>6113.35</v>
      </c>
      <c r="D1499" s="16">
        <v>6118.07</v>
      </c>
      <c r="E1499" s="16">
        <v>6050.45</v>
      </c>
      <c r="F1499" s="14" t="s">
        <v>8213</v>
      </c>
      <c r="G1499" s="15">
        <v>4.7000000000000002E-3</v>
      </c>
    </row>
    <row r="1500" spans="1:7" x14ac:dyDescent="0.2">
      <c r="A1500" s="17">
        <v>41285</v>
      </c>
      <c r="B1500" s="16">
        <v>6083.32</v>
      </c>
      <c r="C1500" s="16">
        <v>6091.11</v>
      </c>
      <c r="D1500" s="16">
        <v>6105.31</v>
      </c>
      <c r="E1500" s="16">
        <v>6058.2</v>
      </c>
      <c r="F1500" s="14" t="s">
        <v>8214</v>
      </c>
      <c r="G1500" s="15">
        <v>2.3E-3</v>
      </c>
    </row>
    <row r="1501" spans="1:7" x14ac:dyDescent="0.2">
      <c r="A1501" s="17">
        <v>41284</v>
      </c>
      <c r="B1501" s="16">
        <v>6054.72</v>
      </c>
      <c r="C1501" s="16">
        <v>6031.33</v>
      </c>
      <c r="D1501" s="16">
        <v>6117.72</v>
      </c>
      <c r="E1501" s="16">
        <v>5997.34</v>
      </c>
      <c r="F1501" s="14" t="s">
        <v>8215</v>
      </c>
      <c r="G1501" s="15">
        <v>-1.6000000000000001E-3</v>
      </c>
    </row>
    <row r="1502" spans="1:7" x14ac:dyDescent="0.2">
      <c r="A1502" s="17">
        <v>41283</v>
      </c>
      <c r="B1502" s="16">
        <v>6041.09</v>
      </c>
      <c r="C1502" s="16">
        <v>6059.83</v>
      </c>
      <c r="D1502" s="16">
        <v>6084.96</v>
      </c>
      <c r="E1502" s="16">
        <v>6022.29</v>
      </c>
      <c r="F1502" s="14" t="s">
        <v>2623</v>
      </c>
      <c r="G1502" s="15">
        <v>-6.1999999999999998E-3</v>
      </c>
    </row>
    <row r="1503" spans="1:7" x14ac:dyDescent="0.2">
      <c r="A1503" s="17">
        <v>41282</v>
      </c>
      <c r="B1503" s="16">
        <v>6050.56</v>
      </c>
      <c r="C1503" s="16">
        <v>6077.56</v>
      </c>
      <c r="D1503" s="16">
        <v>6100.32</v>
      </c>
      <c r="E1503" s="16">
        <v>6039.21</v>
      </c>
      <c r="F1503" s="14" t="s">
        <v>8216</v>
      </c>
      <c r="G1503" s="15">
        <v>-6.9999999999999999E-4</v>
      </c>
    </row>
    <row r="1504" spans="1:7" x14ac:dyDescent="0.2">
      <c r="A1504" s="17">
        <v>41281</v>
      </c>
      <c r="B1504" s="16">
        <v>6088.18</v>
      </c>
      <c r="C1504" s="16">
        <v>6095.02</v>
      </c>
      <c r="D1504" s="16">
        <v>6098.92</v>
      </c>
      <c r="E1504" s="16">
        <v>6068.8</v>
      </c>
      <c r="F1504" s="14" t="s">
        <v>8217</v>
      </c>
      <c r="G1504" s="15">
        <v>7.1000000000000004E-3</v>
      </c>
    </row>
    <row r="1505" spans="1:7" x14ac:dyDescent="0.2">
      <c r="A1505" s="17">
        <v>41278</v>
      </c>
      <c r="B1505" s="16">
        <v>6092.72</v>
      </c>
      <c r="C1505" s="16">
        <v>6048.66</v>
      </c>
      <c r="D1505" s="16">
        <v>6092.72</v>
      </c>
      <c r="E1505" s="16">
        <v>6030.72</v>
      </c>
      <c r="F1505" s="14" t="s">
        <v>7740</v>
      </c>
      <c r="G1505" s="15">
        <v>7.3000000000000001E-3</v>
      </c>
    </row>
    <row r="1506" spans="1:7" x14ac:dyDescent="0.2">
      <c r="A1506" s="17">
        <v>41277</v>
      </c>
      <c r="B1506" s="16">
        <v>6049.65</v>
      </c>
      <c r="C1506" s="16">
        <v>6014.61</v>
      </c>
      <c r="D1506" s="16">
        <v>6054.15</v>
      </c>
      <c r="E1506" s="16">
        <v>6009.48</v>
      </c>
      <c r="F1506" s="14" t="s">
        <v>7658</v>
      </c>
      <c r="G1506" s="15">
        <v>3.5299999999999998E-2</v>
      </c>
    </row>
    <row r="1507" spans="1:7" x14ac:dyDescent="0.2">
      <c r="A1507" s="17">
        <v>41276</v>
      </c>
      <c r="B1507" s="16">
        <v>6006.08</v>
      </c>
      <c r="C1507" s="16">
        <v>5913.68</v>
      </c>
      <c r="D1507" s="16">
        <v>6013.94</v>
      </c>
      <c r="E1507" s="16">
        <v>5913.68</v>
      </c>
      <c r="F1507" s="14" t="s">
        <v>8218</v>
      </c>
      <c r="G1507" s="15">
        <v>-7.4999999999999997E-3</v>
      </c>
    </row>
    <row r="1508" spans="1:7" x14ac:dyDescent="0.2">
      <c r="A1508" s="17">
        <v>41271</v>
      </c>
      <c r="B1508" s="16">
        <v>5801.29</v>
      </c>
      <c r="C1508" s="16">
        <v>5844.39</v>
      </c>
      <c r="D1508" s="16">
        <v>5854.23</v>
      </c>
      <c r="E1508" s="16">
        <v>5790.47</v>
      </c>
      <c r="F1508" s="14" t="s">
        <v>7313</v>
      </c>
      <c r="G1508" s="15">
        <v>-2.0999999999999999E-3</v>
      </c>
    </row>
    <row r="1509" spans="1:7" x14ac:dyDescent="0.2">
      <c r="A1509" s="17">
        <v>41270</v>
      </c>
      <c r="B1509" s="16">
        <v>5845.38</v>
      </c>
      <c r="C1509" s="16">
        <v>5851.16</v>
      </c>
      <c r="D1509" s="16">
        <v>5879.03</v>
      </c>
      <c r="E1509" s="16">
        <v>5842.68</v>
      </c>
      <c r="F1509" s="14" t="s">
        <v>8219</v>
      </c>
      <c r="G1509" s="15">
        <v>-6.1000000000000004E-3</v>
      </c>
    </row>
    <row r="1510" spans="1:7" x14ac:dyDescent="0.2">
      <c r="A1510" s="17">
        <v>41264</v>
      </c>
      <c r="B1510" s="16">
        <v>5857.6</v>
      </c>
      <c r="C1510" s="16">
        <v>5863.54</v>
      </c>
      <c r="D1510" s="16">
        <v>5863.54</v>
      </c>
      <c r="E1510" s="16">
        <v>5833.11</v>
      </c>
      <c r="F1510" s="14" t="s">
        <v>8220</v>
      </c>
      <c r="G1510" s="15">
        <v>8.9999999999999998E-4</v>
      </c>
    </row>
    <row r="1511" spans="1:7" x14ac:dyDescent="0.2">
      <c r="A1511" s="17">
        <v>41263</v>
      </c>
      <c r="B1511" s="16">
        <v>5893.41</v>
      </c>
      <c r="C1511" s="16">
        <v>5879.91</v>
      </c>
      <c r="D1511" s="16">
        <v>5896.67</v>
      </c>
      <c r="E1511" s="16">
        <v>5872.14</v>
      </c>
      <c r="F1511" s="14" t="s">
        <v>7660</v>
      </c>
      <c r="G1511" s="15">
        <v>-1.1000000000000001E-3</v>
      </c>
    </row>
    <row r="1512" spans="1:7" x14ac:dyDescent="0.2">
      <c r="A1512" s="17">
        <v>41262</v>
      </c>
      <c r="B1512" s="16">
        <v>5888.15</v>
      </c>
      <c r="C1512" s="16">
        <v>5902.43</v>
      </c>
      <c r="D1512" s="16">
        <v>5916.61</v>
      </c>
      <c r="E1512" s="16">
        <v>5878.98</v>
      </c>
      <c r="F1512" s="14" t="s">
        <v>8221</v>
      </c>
      <c r="G1512" s="15">
        <v>1.17E-2</v>
      </c>
    </row>
    <row r="1513" spans="1:7" x14ac:dyDescent="0.2">
      <c r="A1513" s="17">
        <v>41261</v>
      </c>
      <c r="B1513" s="16">
        <v>5894.73</v>
      </c>
      <c r="C1513" s="16">
        <v>5857.81</v>
      </c>
      <c r="D1513" s="16">
        <v>5900.2</v>
      </c>
      <c r="E1513" s="16">
        <v>5849.74</v>
      </c>
      <c r="F1513" s="14" t="s">
        <v>8222</v>
      </c>
      <c r="G1513" s="15">
        <v>8.0000000000000004E-4</v>
      </c>
    </row>
    <row r="1514" spans="1:7" x14ac:dyDescent="0.2">
      <c r="A1514" s="17">
        <v>41260</v>
      </c>
      <c r="B1514" s="16">
        <v>5826.42</v>
      </c>
      <c r="C1514" s="16">
        <v>5818.7</v>
      </c>
      <c r="D1514" s="16">
        <v>5833.84</v>
      </c>
      <c r="E1514" s="16">
        <v>5791.25</v>
      </c>
      <c r="F1514" s="14" t="s">
        <v>2176</v>
      </c>
      <c r="G1514" s="15">
        <v>1.2999999999999999E-3</v>
      </c>
    </row>
    <row r="1515" spans="1:7" x14ac:dyDescent="0.2">
      <c r="A1515" s="17">
        <v>41257</v>
      </c>
      <c r="B1515" s="16">
        <v>5821.7</v>
      </c>
      <c r="C1515" s="16">
        <v>5809.9</v>
      </c>
      <c r="D1515" s="16">
        <v>5827.78</v>
      </c>
      <c r="E1515" s="16">
        <v>5801.19</v>
      </c>
      <c r="F1515" s="14" t="s">
        <v>2626</v>
      </c>
      <c r="G1515" s="15">
        <v>-4.1999999999999997E-3</v>
      </c>
    </row>
    <row r="1516" spans="1:7" x14ac:dyDescent="0.2">
      <c r="A1516" s="17">
        <v>41256</v>
      </c>
      <c r="B1516" s="16">
        <v>5814.06</v>
      </c>
      <c r="C1516" s="16">
        <v>5842.69</v>
      </c>
      <c r="D1516" s="16">
        <v>5842.69</v>
      </c>
      <c r="E1516" s="16">
        <v>5789.1</v>
      </c>
      <c r="F1516" s="14" t="s">
        <v>2434</v>
      </c>
      <c r="G1516" s="15">
        <v>-2.3999999999999998E-3</v>
      </c>
    </row>
    <row r="1517" spans="1:7" x14ac:dyDescent="0.2">
      <c r="A1517" s="17">
        <v>41255</v>
      </c>
      <c r="B1517" s="16">
        <v>5838.57</v>
      </c>
      <c r="C1517" s="16">
        <v>5859.54</v>
      </c>
      <c r="D1517" s="16">
        <v>5861.28</v>
      </c>
      <c r="E1517" s="16">
        <v>5831.11</v>
      </c>
      <c r="F1517" s="14" t="s">
        <v>8132</v>
      </c>
      <c r="G1517" s="15">
        <v>1.0999999999999999E-2</v>
      </c>
    </row>
    <row r="1518" spans="1:7" x14ac:dyDescent="0.2">
      <c r="A1518" s="17">
        <v>41254</v>
      </c>
      <c r="B1518" s="16">
        <v>5852.34</v>
      </c>
      <c r="C1518" s="16">
        <v>5797.11</v>
      </c>
      <c r="D1518" s="16">
        <v>5855.01</v>
      </c>
      <c r="E1518" s="16">
        <v>5785.54</v>
      </c>
      <c r="F1518" s="14" t="s">
        <v>8223</v>
      </c>
      <c r="G1518" s="15">
        <v>-7.4999999999999997E-3</v>
      </c>
    </row>
    <row r="1519" spans="1:7" x14ac:dyDescent="0.2">
      <c r="A1519" s="17">
        <v>41253</v>
      </c>
      <c r="B1519" s="16">
        <v>5788.91</v>
      </c>
      <c r="C1519" s="16">
        <v>5826.55</v>
      </c>
      <c r="D1519" s="16">
        <v>5826.55</v>
      </c>
      <c r="E1519" s="16">
        <v>5770.06</v>
      </c>
      <c r="F1519" s="14" t="s">
        <v>8224</v>
      </c>
      <c r="G1519" s="15">
        <v>9.5999999999999992E-3</v>
      </c>
    </row>
    <row r="1520" spans="1:7" x14ac:dyDescent="0.2">
      <c r="A1520" s="17">
        <v>41250</v>
      </c>
      <c r="B1520" s="16">
        <v>5832.53</v>
      </c>
      <c r="C1520" s="16">
        <v>5845</v>
      </c>
      <c r="D1520" s="16">
        <v>5855.22</v>
      </c>
      <c r="E1520" s="16">
        <v>5806.13</v>
      </c>
      <c r="F1520" s="14" t="s">
        <v>8225</v>
      </c>
      <c r="G1520" s="15">
        <v>1.17E-2</v>
      </c>
    </row>
    <row r="1521" spans="1:7" x14ac:dyDescent="0.2">
      <c r="A1521" s="17">
        <v>41248</v>
      </c>
      <c r="B1521" s="16">
        <v>5777.27</v>
      </c>
      <c r="C1521" s="16">
        <v>5749.22</v>
      </c>
      <c r="D1521" s="16">
        <v>5801.54</v>
      </c>
      <c r="E1521" s="16">
        <v>5747.91</v>
      </c>
      <c r="F1521" s="14" t="s">
        <v>2905</v>
      </c>
      <c r="G1521" s="15">
        <v>1.4E-3</v>
      </c>
    </row>
    <row r="1522" spans="1:7" x14ac:dyDescent="0.2">
      <c r="A1522" s="17">
        <v>41247</v>
      </c>
      <c r="B1522" s="16">
        <v>5710.3</v>
      </c>
      <c r="C1522" s="16">
        <v>5696.73</v>
      </c>
      <c r="D1522" s="16">
        <v>5734.2</v>
      </c>
      <c r="E1522" s="16">
        <v>5693.6</v>
      </c>
      <c r="F1522" s="14" t="s">
        <v>8226</v>
      </c>
      <c r="G1522" s="15">
        <v>5.5999999999999999E-3</v>
      </c>
    </row>
    <row r="1523" spans="1:7" x14ac:dyDescent="0.2">
      <c r="A1523" s="17">
        <v>41246</v>
      </c>
      <c r="B1523" s="16">
        <v>5702.29</v>
      </c>
      <c r="C1523" s="16">
        <v>5688.31</v>
      </c>
      <c r="D1523" s="16">
        <v>5725.29</v>
      </c>
      <c r="E1523" s="16">
        <v>5673.36</v>
      </c>
      <c r="F1523" s="14" t="s">
        <v>8227</v>
      </c>
      <c r="G1523" s="15">
        <v>-6.9999999999999999E-4</v>
      </c>
    </row>
    <row r="1524" spans="1:7" x14ac:dyDescent="0.2">
      <c r="A1524" s="17">
        <v>41243</v>
      </c>
      <c r="B1524" s="16">
        <v>5670.27</v>
      </c>
      <c r="C1524" s="16">
        <v>5676.82</v>
      </c>
      <c r="D1524" s="16">
        <v>5697.76</v>
      </c>
      <c r="E1524" s="16">
        <v>5659.82</v>
      </c>
      <c r="F1524" s="14" t="s">
        <v>8228</v>
      </c>
      <c r="G1524" s="15">
        <v>1.4E-2</v>
      </c>
    </row>
    <row r="1525" spans="1:7" x14ac:dyDescent="0.2">
      <c r="A1525" s="17">
        <v>41242</v>
      </c>
      <c r="B1525" s="16">
        <v>5674.51</v>
      </c>
      <c r="C1525" s="16">
        <v>5621.72</v>
      </c>
      <c r="D1525" s="16">
        <v>5674.51</v>
      </c>
      <c r="E1525" s="16">
        <v>5621.41</v>
      </c>
      <c r="F1525" s="14" t="s">
        <v>2589</v>
      </c>
      <c r="G1525" s="15">
        <v>-2.0999999999999999E-3</v>
      </c>
    </row>
    <row r="1526" spans="1:7" x14ac:dyDescent="0.2">
      <c r="A1526" s="17">
        <v>41241</v>
      </c>
      <c r="B1526" s="16">
        <v>5595.98</v>
      </c>
      <c r="C1526" s="16">
        <v>5582.15</v>
      </c>
      <c r="D1526" s="16">
        <v>5597.01</v>
      </c>
      <c r="E1526" s="16">
        <v>5557</v>
      </c>
      <c r="F1526" s="14" t="s">
        <v>2591</v>
      </c>
      <c r="G1526" s="15">
        <v>-5.5999999999999999E-3</v>
      </c>
    </row>
    <row r="1527" spans="1:7" x14ac:dyDescent="0.2">
      <c r="A1527" s="17">
        <v>41240</v>
      </c>
      <c r="B1527" s="16">
        <v>5607.82</v>
      </c>
      <c r="C1527" s="16">
        <v>5655.91</v>
      </c>
      <c r="D1527" s="16">
        <v>5687.71</v>
      </c>
      <c r="E1527" s="16">
        <v>5588.61</v>
      </c>
      <c r="F1527" s="14" t="s">
        <v>7385</v>
      </c>
      <c r="G1527" s="15">
        <v>-8.0000000000000002E-3</v>
      </c>
    </row>
    <row r="1528" spans="1:7" x14ac:dyDescent="0.2">
      <c r="A1528" s="17">
        <v>41239</v>
      </c>
      <c r="B1528" s="16">
        <v>5639.34</v>
      </c>
      <c r="C1528" s="16">
        <v>5681.13</v>
      </c>
      <c r="D1528" s="16">
        <v>5686.07</v>
      </c>
      <c r="E1528" s="16">
        <v>5633.39</v>
      </c>
      <c r="F1528" s="14" t="s">
        <v>7552</v>
      </c>
      <c r="G1528" s="15">
        <v>1.0999999999999999E-2</v>
      </c>
    </row>
    <row r="1529" spans="1:7" x14ac:dyDescent="0.2">
      <c r="A1529" s="17">
        <v>41236</v>
      </c>
      <c r="B1529" s="16">
        <v>5684.72</v>
      </c>
      <c r="C1529" s="16">
        <v>5640.42</v>
      </c>
      <c r="D1529" s="16">
        <v>5684.72</v>
      </c>
      <c r="E1529" s="16">
        <v>5603.07</v>
      </c>
      <c r="F1529" s="14" t="s">
        <v>8229</v>
      </c>
      <c r="G1529" s="15">
        <v>9.4000000000000004E-3</v>
      </c>
    </row>
    <row r="1530" spans="1:7" x14ac:dyDescent="0.2">
      <c r="A1530" s="17">
        <v>41235</v>
      </c>
      <c r="B1530" s="16">
        <v>5623.01</v>
      </c>
      <c r="C1530" s="16">
        <v>5597.46</v>
      </c>
      <c r="D1530" s="16">
        <v>5625.68</v>
      </c>
      <c r="E1530" s="16">
        <v>5595.18</v>
      </c>
      <c r="F1530" s="14" t="s">
        <v>8230</v>
      </c>
      <c r="G1530" s="15">
        <v>9.2999999999999992E-3</v>
      </c>
    </row>
    <row r="1531" spans="1:7" x14ac:dyDescent="0.2">
      <c r="A1531" s="17">
        <v>41234</v>
      </c>
      <c r="B1531" s="16">
        <v>5570.83</v>
      </c>
      <c r="C1531" s="16">
        <v>5510.76</v>
      </c>
      <c r="D1531" s="16">
        <v>5570.83</v>
      </c>
      <c r="E1531" s="16">
        <v>5499.87</v>
      </c>
      <c r="F1531" s="14" t="s">
        <v>7840</v>
      </c>
      <c r="G1531" s="15">
        <v>3.2000000000000002E-3</v>
      </c>
    </row>
    <row r="1532" spans="1:7" x14ac:dyDescent="0.2">
      <c r="A1532" s="17">
        <v>41233</v>
      </c>
      <c r="B1532" s="16">
        <v>5519.56</v>
      </c>
      <c r="C1532" s="16">
        <v>5506.31</v>
      </c>
      <c r="D1532" s="16">
        <v>5529.18</v>
      </c>
      <c r="E1532" s="16">
        <v>5494.25</v>
      </c>
      <c r="F1532" s="14" t="s">
        <v>2456</v>
      </c>
      <c r="G1532" s="15">
        <v>2.8000000000000001E-2</v>
      </c>
    </row>
    <row r="1533" spans="1:7" x14ac:dyDescent="0.2">
      <c r="A1533" s="17">
        <v>41232</v>
      </c>
      <c r="B1533" s="16">
        <v>5502.19</v>
      </c>
      <c r="C1533" s="16">
        <v>5402.88</v>
      </c>
      <c r="D1533" s="16">
        <v>5504.15</v>
      </c>
      <c r="E1533" s="16">
        <v>5402.88</v>
      </c>
      <c r="F1533" s="14" t="s">
        <v>2187</v>
      </c>
      <c r="G1533" s="15">
        <v>-9.4000000000000004E-3</v>
      </c>
    </row>
    <row r="1534" spans="1:7" x14ac:dyDescent="0.2">
      <c r="A1534" s="17">
        <v>41229</v>
      </c>
      <c r="B1534" s="16">
        <v>5352.52</v>
      </c>
      <c r="C1534" s="16">
        <v>5408.94</v>
      </c>
      <c r="D1534" s="16">
        <v>5431.15</v>
      </c>
      <c r="E1534" s="16">
        <v>5352.52</v>
      </c>
      <c r="F1534" s="14" t="s">
        <v>7517</v>
      </c>
      <c r="G1534" s="15">
        <v>-9.2999999999999992E-3</v>
      </c>
    </row>
    <row r="1535" spans="1:7" x14ac:dyDescent="0.2">
      <c r="A1535" s="17">
        <v>41228</v>
      </c>
      <c r="B1535" s="16">
        <v>5403.3</v>
      </c>
      <c r="C1535" s="16">
        <v>5425.11</v>
      </c>
      <c r="D1535" s="16">
        <v>5429.73</v>
      </c>
      <c r="E1535" s="16">
        <v>5402.79</v>
      </c>
      <c r="F1535" s="14" t="s">
        <v>8135</v>
      </c>
      <c r="G1535" s="15">
        <v>-8.0000000000000004E-4</v>
      </c>
    </row>
    <row r="1536" spans="1:7" x14ac:dyDescent="0.2">
      <c r="A1536" s="17">
        <v>41227</v>
      </c>
      <c r="B1536" s="16">
        <v>5454.11</v>
      </c>
      <c r="C1536" s="16">
        <v>5459.14</v>
      </c>
      <c r="D1536" s="16">
        <v>5488.67</v>
      </c>
      <c r="E1536" s="16">
        <v>5438.96</v>
      </c>
      <c r="F1536" s="14" t="s">
        <v>8185</v>
      </c>
      <c r="G1536" s="15">
        <v>-4.3E-3</v>
      </c>
    </row>
    <row r="1537" spans="1:7" x14ac:dyDescent="0.2">
      <c r="A1537" s="17">
        <v>41226</v>
      </c>
      <c r="B1537" s="16">
        <v>5458.23</v>
      </c>
      <c r="C1537" s="16">
        <v>5460.69</v>
      </c>
      <c r="D1537" s="16">
        <v>5462.62</v>
      </c>
      <c r="E1537" s="16">
        <v>5404.07</v>
      </c>
      <c r="F1537" s="14" t="s">
        <v>8231</v>
      </c>
      <c r="G1537" s="15">
        <v>-2.0000000000000001E-4</v>
      </c>
    </row>
    <row r="1538" spans="1:7" x14ac:dyDescent="0.2">
      <c r="A1538" s="17">
        <v>41225</v>
      </c>
      <c r="B1538" s="16">
        <v>5482</v>
      </c>
      <c r="C1538" s="16">
        <v>5483.44</v>
      </c>
      <c r="D1538" s="16">
        <v>5508.92</v>
      </c>
      <c r="E1538" s="16">
        <v>5473.44</v>
      </c>
      <c r="F1538" s="14" t="s">
        <v>2549</v>
      </c>
      <c r="G1538" s="15">
        <v>-5.1000000000000004E-3</v>
      </c>
    </row>
    <row r="1539" spans="1:7" x14ac:dyDescent="0.2">
      <c r="A1539" s="17">
        <v>41222</v>
      </c>
      <c r="B1539" s="16">
        <v>5482.85</v>
      </c>
      <c r="C1539" s="16">
        <v>5497.9</v>
      </c>
      <c r="D1539" s="16">
        <v>5504.64</v>
      </c>
      <c r="E1539" s="16">
        <v>5442.09</v>
      </c>
      <c r="F1539" s="14" t="s">
        <v>7231</v>
      </c>
      <c r="G1539" s="15">
        <v>-1.6999999999999999E-3</v>
      </c>
    </row>
    <row r="1540" spans="1:7" x14ac:dyDescent="0.2">
      <c r="A1540" s="17">
        <v>41221</v>
      </c>
      <c r="B1540" s="16">
        <v>5510.7</v>
      </c>
      <c r="C1540" s="16">
        <v>5533.74</v>
      </c>
      <c r="D1540" s="16">
        <v>5547.48</v>
      </c>
      <c r="E1540" s="16">
        <v>5502.36</v>
      </c>
      <c r="F1540" s="14" t="s">
        <v>8232</v>
      </c>
      <c r="G1540" s="15">
        <v>-1.54E-2</v>
      </c>
    </row>
    <row r="1541" spans="1:7" x14ac:dyDescent="0.2">
      <c r="A1541" s="17">
        <v>41220</v>
      </c>
      <c r="B1541" s="16">
        <v>5520.18</v>
      </c>
      <c r="C1541" s="16">
        <v>5627.44</v>
      </c>
      <c r="D1541" s="16">
        <v>5635.15</v>
      </c>
      <c r="E1541" s="16">
        <v>5517.16</v>
      </c>
      <c r="F1541" s="14" t="s">
        <v>8233</v>
      </c>
      <c r="G1541" s="15">
        <v>1.1000000000000001E-3</v>
      </c>
    </row>
    <row r="1542" spans="1:7" x14ac:dyDescent="0.2">
      <c r="A1542" s="17">
        <v>41219</v>
      </c>
      <c r="B1542" s="16">
        <v>5606.44</v>
      </c>
      <c r="C1542" s="16">
        <v>5607.1</v>
      </c>
      <c r="D1542" s="16">
        <v>5617.69</v>
      </c>
      <c r="E1542" s="16">
        <v>5587.08</v>
      </c>
      <c r="F1542" s="14" t="s">
        <v>8234</v>
      </c>
      <c r="G1542" s="15">
        <v>-6.1999999999999998E-3</v>
      </c>
    </row>
    <row r="1543" spans="1:7" x14ac:dyDescent="0.2">
      <c r="A1543" s="17">
        <v>41218</v>
      </c>
      <c r="B1543" s="16">
        <v>5600.05</v>
      </c>
      <c r="C1543" s="16">
        <v>5613.39</v>
      </c>
      <c r="D1543" s="16">
        <v>5623.67</v>
      </c>
      <c r="E1543" s="16">
        <v>5588.56</v>
      </c>
      <c r="F1543" s="14" t="s">
        <v>2349</v>
      </c>
      <c r="G1543" s="15">
        <v>1.0999999999999999E-2</v>
      </c>
    </row>
    <row r="1544" spans="1:7" x14ac:dyDescent="0.2">
      <c r="A1544" s="17">
        <v>41215</v>
      </c>
      <c r="B1544" s="16">
        <v>5634.91</v>
      </c>
      <c r="C1544" s="16">
        <v>5583.36</v>
      </c>
      <c r="D1544" s="16">
        <v>5644.93</v>
      </c>
      <c r="E1544" s="16">
        <v>5582.29</v>
      </c>
      <c r="F1544" s="14" t="s">
        <v>3023</v>
      </c>
      <c r="G1544" s="15">
        <v>1.2999999999999999E-2</v>
      </c>
    </row>
    <row r="1545" spans="1:7" x14ac:dyDescent="0.2">
      <c r="A1545" s="17">
        <v>41214</v>
      </c>
      <c r="B1545" s="16">
        <v>5573.41</v>
      </c>
      <c r="C1545" s="16">
        <v>5500.24</v>
      </c>
      <c r="D1545" s="16">
        <v>5576.9</v>
      </c>
      <c r="E1545" s="16">
        <v>5499.96</v>
      </c>
      <c r="F1545" s="14" t="s">
        <v>8235</v>
      </c>
      <c r="G1545" s="15">
        <v>5.0000000000000001E-4</v>
      </c>
    </row>
    <row r="1546" spans="1:7" x14ac:dyDescent="0.2">
      <c r="A1546" s="17">
        <v>41213</v>
      </c>
      <c r="B1546" s="16">
        <v>5501.69</v>
      </c>
      <c r="C1546" s="16">
        <v>5512.65</v>
      </c>
      <c r="D1546" s="16">
        <v>5554.61</v>
      </c>
      <c r="E1546" s="16">
        <v>5501.69</v>
      </c>
      <c r="F1546" s="14" t="s">
        <v>8236</v>
      </c>
      <c r="G1546" s="15">
        <v>1.06E-2</v>
      </c>
    </row>
    <row r="1547" spans="1:7" x14ac:dyDescent="0.2">
      <c r="A1547" s="17">
        <v>41212</v>
      </c>
      <c r="B1547" s="16">
        <v>5498.94</v>
      </c>
      <c r="C1547" s="16">
        <v>5446.08</v>
      </c>
      <c r="D1547" s="16">
        <v>5502.25</v>
      </c>
      <c r="E1547" s="16">
        <v>5446.08</v>
      </c>
      <c r="F1547" s="14" t="s">
        <v>8237</v>
      </c>
      <c r="G1547" s="15">
        <v>2.9999999999999997E-4</v>
      </c>
    </row>
    <row r="1548" spans="1:7" x14ac:dyDescent="0.2">
      <c r="A1548" s="17">
        <v>41211</v>
      </c>
      <c r="B1548" s="16">
        <v>5441.52</v>
      </c>
      <c r="C1548" s="16">
        <v>5429.03</v>
      </c>
      <c r="D1548" s="16">
        <v>5454</v>
      </c>
      <c r="E1548" s="16">
        <v>5403.11</v>
      </c>
      <c r="F1548" s="14" t="s">
        <v>2185</v>
      </c>
      <c r="G1548" s="15">
        <v>1.6000000000000001E-3</v>
      </c>
    </row>
    <row r="1549" spans="1:7" x14ac:dyDescent="0.2">
      <c r="A1549" s="17">
        <v>41208</v>
      </c>
      <c r="B1549" s="16">
        <v>5439.69</v>
      </c>
      <c r="C1549" s="16">
        <v>5407.76</v>
      </c>
      <c r="D1549" s="16">
        <v>5441.36</v>
      </c>
      <c r="E1549" s="16">
        <v>5385.76</v>
      </c>
      <c r="F1549" s="14" t="s">
        <v>7643</v>
      </c>
      <c r="G1549" s="15">
        <v>-5.7000000000000002E-3</v>
      </c>
    </row>
    <row r="1550" spans="1:7" x14ac:dyDescent="0.2">
      <c r="A1550" s="17">
        <v>41207</v>
      </c>
      <c r="B1550" s="16">
        <v>5431.24</v>
      </c>
      <c r="C1550" s="16">
        <v>5430.3</v>
      </c>
      <c r="D1550" s="16">
        <v>5448.14</v>
      </c>
      <c r="E1550" s="16">
        <v>5419.33</v>
      </c>
      <c r="F1550" s="14" t="s">
        <v>2506</v>
      </c>
      <c r="G1550" s="15">
        <v>3.3999999999999998E-3</v>
      </c>
    </row>
    <row r="1551" spans="1:7" x14ac:dyDescent="0.2">
      <c r="A1551" s="17">
        <v>41206</v>
      </c>
      <c r="B1551" s="16">
        <v>5462.28</v>
      </c>
      <c r="C1551" s="16">
        <v>5455.82</v>
      </c>
      <c r="D1551" s="16">
        <v>5471.83</v>
      </c>
      <c r="E1551" s="16">
        <v>5396.52</v>
      </c>
      <c r="F1551" s="14" t="s">
        <v>3531</v>
      </c>
      <c r="G1551" s="15">
        <v>-1.72E-2</v>
      </c>
    </row>
    <row r="1552" spans="1:7" x14ac:dyDescent="0.2">
      <c r="A1552" s="17">
        <v>41205</v>
      </c>
      <c r="B1552" s="16">
        <v>5443.79</v>
      </c>
      <c r="C1552" s="16">
        <v>5536.95</v>
      </c>
      <c r="D1552" s="16">
        <v>5536.95</v>
      </c>
      <c r="E1552" s="16">
        <v>5431.83</v>
      </c>
      <c r="F1552" s="14" t="s">
        <v>8238</v>
      </c>
      <c r="G1552" s="15">
        <v>1E-4</v>
      </c>
    </row>
    <row r="1553" spans="1:7" x14ac:dyDescent="0.2">
      <c r="A1553" s="17">
        <v>41204</v>
      </c>
      <c r="B1553" s="16">
        <v>5539.26</v>
      </c>
      <c r="C1553" s="16">
        <v>5543.89</v>
      </c>
      <c r="D1553" s="16">
        <v>5578</v>
      </c>
      <c r="E1553" s="16">
        <v>5524.35</v>
      </c>
      <c r="F1553" s="14" t="s">
        <v>8239</v>
      </c>
      <c r="G1553" s="15">
        <v>-1.29E-2</v>
      </c>
    </row>
    <row r="1554" spans="1:7" x14ac:dyDescent="0.2">
      <c r="A1554" s="17">
        <v>41201</v>
      </c>
      <c r="B1554" s="16">
        <v>5538.8</v>
      </c>
      <c r="C1554" s="16">
        <v>5579.34</v>
      </c>
      <c r="D1554" s="16">
        <v>5613.73</v>
      </c>
      <c r="E1554" s="16">
        <v>5538.8</v>
      </c>
      <c r="F1554" s="14" t="s">
        <v>8240</v>
      </c>
      <c r="G1554" s="15">
        <v>3.3999999999999998E-3</v>
      </c>
    </row>
    <row r="1555" spans="1:7" x14ac:dyDescent="0.2">
      <c r="A1555" s="17">
        <v>41200</v>
      </c>
      <c r="B1555" s="16">
        <v>5611.3</v>
      </c>
      <c r="C1555" s="16">
        <v>5607.17</v>
      </c>
      <c r="D1555" s="16">
        <v>5643.26</v>
      </c>
      <c r="E1555" s="16">
        <v>5573.12</v>
      </c>
      <c r="F1555" s="14" t="s">
        <v>5233</v>
      </c>
      <c r="G1555" s="15">
        <v>9.1000000000000004E-3</v>
      </c>
    </row>
    <row r="1556" spans="1:7" x14ac:dyDescent="0.2">
      <c r="A1556" s="17">
        <v>41199</v>
      </c>
      <c r="B1556" s="16">
        <v>5592.11</v>
      </c>
      <c r="C1556" s="16">
        <v>5563.45</v>
      </c>
      <c r="D1556" s="16">
        <v>5592.11</v>
      </c>
      <c r="E1556" s="16">
        <v>5554.8</v>
      </c>
      <c r="F1556" s="14" t="s">
        <v>8241</v>
      </c>
      <c r="G1556" s="15">
        <v>8.5000000000000006E-3</v>
      </c>
    </row>
    <row r="1557" spans="1:7" x14ac:dyDescent="0.2">
      <c r="A1557" s="17">
        <v>41198</v>
      </c>
      <c r="B1557" s="16">
        <v>5541.86</v>
      </c>
      <c r="C1557" s="16">
        <v>5525.08</v>
      </c>
      <c r="D1557" s="16">
        <v>5541.86</v>
      </c>
      <c r="E1557" s="16">
        <v>5497.84</v>
      </c>
      <c r="F1557" s="14" t="s">
        <v>3018</v>
      </c>
      <c r="G1557" s="15">
        <v>4.1999999999999997E-3</v>
      </c>
    </row>
    <row r="1558" spans="1:7" x14ac:dyDescent="0.2">
      <c r="A1558" s="17">
        <v>41197</v>
      </c>
      <c r="B1558" s="16">
        <v>5495.28</v>
      </c>
      <c r="C1558" s="16">
        <v>5490.96</v>
      </c>
      <c r="D1558" s="16">
        <v>5516.28</v>
      </c>
      <c r="E1558" s="16">
        <v>5487.47</v>
      </c>
      <c r="F1558" s="14" t="s">
        <v>8242</v>
      </c>
      <c r="G1558" s="15">
        <v>-6.0000000000000001E-3</v>
      </c>
    </row>
    <row r="1559" spans="1:7" x14ac:dyDescent="0.2">
      <c r="A1559" s="17">
        <v>41194</v>
      </c>
      <c r="B1559" s="16">
        <v>5472.54</v>
      </c>
      <c r="C1559" s="16">
        <v>5497.24</v>
      </c>
      <c r="D1559" s="16">
        <v>5504.88</v>
      </c>
      <c r="E1559" s="16">
        <v>5468.43</v>
      </c>
      <c r="F1559" s="14" t="s">
        <v>3021</v>
      </c>
      <c r="G1559" s="15">
        <v>5.3E-3</v>
      </c>
    </row>
    <row r="1560" spans="1:7" x14ac:dyDescent="0.2">
      <c r="A1560" s="17">
        <v>41193</v>
      </c>
      <c r="B1560" s="16">
        <v>5505.31</v>
      </c>
      <c r="C1560" s="16">
        <v>5465.34</v>
      </c>
      <c r="D1560" s="16">
        <v>5523.82</v>
      </c>
      <c r="E1560" s="16">
        <v>5451.19</v>
      </c>
      <c r="F1560" s="14" t="s">
        <v>8163</v>
      </c>
      <c r="G1560" s="15">
        <v>-7.6E-3</v>
      </c>
    </row>
    <row r="1561" spans="1:7" x14ac:dyDescent="0.2">
      <c r="A1561" s="17">
        <v>41192</v>
      </c>
      <c r="B1561" s="16">
        <v>5476.21</v>
      </c>
      <c r="C1561" s="16">
        <v>5504.49</v>
      </c>
      <c r="D1561" s="16">
        <v>5508.89</v>
      </c>
      <c r="E1561" s="16">
        <v>5470.77</v>
      </c>
      <c r="F1561" s="14" t="s">
        <v>8243</v>
      </c>
      <c r="G1561" s="15">
        <v>0</v>
      </c>
    </row>
    <row r="1562" spans="1:7" x14ac:dyDescent="0.2">
      <c r="A1562" s="17">
        <v>41191</v>
      </c>
      <c r="B1562" s="16">
        <v>5518.17</v>
      </c>
      <c r="C1562" s="16">
        <v>5532.01</v>
      </c>
      <c r="D1562" s="16">
        <v>5558.1</v>
      </c>
      <c r="E1562" s="16">
        <v>5506.02</v>
      </c>
      <c r="F1562" s="14" t="s">
        <v>8244</v>
      </c>
      <c r="G1562" s="15">
        <v>-8.5000000000000006E-3</v>
      </c>
    </row>
    <row r="1563" spans="1:7" x14ac:dyDescent="0.2">
      <c r="A1563" s="17">
        <v>41190</v>
      </c>
      <c r="B1563" s="16">
        <v>5518.3</v>
      </c>
      <c r="C1563" s="16">
        <v>5542.21</v>
      </c>
      <c r="D1563" s="16">
        <v>5542.21</v>
      </c>
      <c r="E1563" s="16">
        <v>5505.62</v>
      </c>
      <c r="F1563" s="14" t="s">
        <v>8245</v>
      </c>
      <c r="G1563" s="15">
        <v>1.7399999999999999E-2</v>
      </c>
    </row>
    <row r="1564" spans="1:7" x14ac:dyDescent="0.2">
      <c r="A1564" s="17">
        <v>41187</v>
      </c>
      <c r="B1564" s="16">
        <v>5565.83</v>
      </c>
      <c r="C1564" s="16">
        <v>5479.66</v>
      </c>
      <c r="D1564" s="16">
        <v>5572.07</v>
      </c>
      <c r="E1564" s="16">
        <v>5479.66</v>
      </c>
      <c r="F1564" s="14" t="s">
        <v>8246</v>
      </c>
      <c r="G1564" s="15">
        <v>-6.9999999999999999E-4</v>
      </c>
    </row>
    <row r="1565" spans="1:7" x14ac:dyDescent="0.2">
      <c r="A1565" s="17">
        <v>41186</v>
      </c>
      <c r="B1565" s="16">
        <v>5470.62</v>
      </c>
      <c r="C1565" s="16">
        <v>5501.61</v>
      </c>
      <c r="D1565" s="16">
        <v>5510.76</v>
      </c>
      <c r="E1565" s="16">
        <v>5460.2</v>
      </c>
      <c r="F1565" s="14" t="s">
        <v>7541</v>
      </c>
      <c r="G1565" s="15">
        <v>-8.3000000000000001E-3</v>
      </c>
    </row>
    <row r="1566" spans="1:7" x14ac:dyDescent="0.2">
      <c r="A1566" s="17">
        <v>41185</v>
      </c>
      <c r="B1566" s="16">
        <v>5474.7</v>
      </c>
      <c r="C1566" s="16">
        <v>5493.42</v>
      </c>
      <c r="D1566" s="16">
        <v>5505.1</v>
      </c>
      <c r="E1566" s="16">
        <v>5458.68</v>
      </c>
      <c r="F1566" s="14" t="s">
        <v>8247</v>
      </c>
      <c r="G1566" s="15">
        <v>-5.4000000000000003E-3</v>
      </c>
    </row>
    <row r="1567" spans="1:7" x14ac:dyDescent="0.2">
      <c r="A1567" s="17">
        <v>41184</v>
      </c>
      <c r="B1567" s="16">
        <v>5520.3</v>
      </c>
      <c r="C1567" s="16">
        <v>5529.22</v>
      </c>
      <c r="D1567" s="16">
        <v>5572.16</v>
      </c>
      <c r="E1567" s="16">
        <v>5510.17</v>
      </c>
      <c r="F1567" s="14" t="s">
        <v>2333</v>
      </c>
      <c r="G1567" s="15">
        <v>1.55E-2</v>
      </c>
    </row>
    <row r="1568" spans="1:7" x14ac:dyDescent="0.2">
      <c r="A1568" s="17">
        <v>41183</v>
      </c>
      <c r="B1568" s="16">
        <v>5550.14</v>
      </c>
      <c r="C1568" s="16">
        <v>5447.98</v>
      </c>
      <c r="D1568" s="16">
        <v>5554.03</v>
      </c>
      <c r="E1568" s="16">
        <v>5445.81</v>
      </c>
      <c r="F1568" s="14" t="s">
        <v>8248</v>
      </c>
      <c r="G1568" s="15">
        <v>-7.9000000000000008E-3</v>
      </c>
    </row>
    <row r="1569" spans="1:7" x14ac:dyDescent="0.2">
      <c r="A1569" s="17">
        <v>41180</v>
      </c>
      <c r="B1569" s="16">
        <v>5465.55</v>
      </c>
      <c r="C1569" s="16">
        <v>5534.93</v>
      </c>
      <c r="D1569" s="16">
        <v>5549.18</v>
      </c>
      <c r="E1569" s="16">
        <v>5460.33</v>
      </c>
      <c r="F1569" s="14" t="s">
        <v>8132</v>
      </c>
      <c r="G1569" s="15">
        <v>7.0000000000000001E-3</v>
      </c>
    </row>
    <row r="1570" spans="1:7" x14ac:dyDescent="0.2">
      <c r="A1570" s="17">
        <v>41179</v>
      </c>
      <c r="B1570" s="16">
        <v>5508.83</v>
      </c>
      <c r="C1570" s="16">
        <v>5484.05</v>
      </c>
      <c r="D1570" s="16">
        <v>5519</v>
      </c>
      <c r="E1570" s="16">
        <v>5484.05</v>
      </c>
      <c r="F1570" s="14" t="s">
        <v>8249</v>
      </c>
      <c r="G1570" s="15">
        <v>-2.1899999999999999E-2</v>
      </c>
    </row>
    <row r="1571" spans="1:7" x14ac:dyDescent="0.2">
      <c r="A1571" s="17">
        <v>41178</v>
      </c>
      <c r="B1571" s="16">
        <v>5470.54</v>
      </c>
      <c r="C1571" s="16">
        <v>5558.18</v>
      </c>
      <c r="D1571" s="16">
        <v>5558.18</v>
      </c>
      <c r="E1571" s="16">
        <v>5456.87</v>
      </c>
      <c r="F1571" s="14" t="s">
        <v>7386</v>
      </c>
      <c r="G1571" s="15">
        <v>1.23E-2</v>
      </c>
    </row>
    <row r="1572" spans="1:7" x14ac:dyDescent="0.2">
      <c r="A1572" s="17">
        <v>41177</v>
      </c>
      <c r="B1572" s="16">
        <v>5593.26</v>
      </c>
      <c r="C1572" s="16">
        <v>5521.1</v>
      </c>
      <c r="D1572" s="16">
        <v>5602.51</v>
      </c>
      <c r="E1572" s="16">
        <v>5512.71</v>
      </c>
      <c r="F1572" s="14" t="s">
        <v>8250</v>
      </c>
      <c r="G1572" s="15">
        <v>-1.2800000000000001E-2</v>
      </c>
    </row>
    <row r="1573" spans="1:7" x14ac:dyDescent="0.2">
      <c r="A1573" s="17">
        <v>41176</v>
      </c>
      <c r="B1573" s="16">
        <v>5525.14</v>
      </c>
      <c r="C1573" s="16">
        <v>5583.5</v>
      </c>
      <c r="D1573" s="16">
        <v>5585.11</v>
      </c>
      <c r="E1573" s="16">
        <v>5507.97</v>
      </c>
      <c r="F1573" s="14" t="s">
        <v>8251</v>
      </c>
      <c r="G1573" s="15">
        <v>1.1000000000000001E-3</v>
      </c>
    </row>
    <row r="1574" spans="1:7" x14ac:dyDescent="0.2">
      <c r="A1574" s="17">
        <v>41173</v>
      </c>
      <c r="B1574" s="16">
        <v>5596.8</v>
      </c>
      <c r="C1574" s="16">
        <v>5606.92</v>
      </c>
      <c r="D1574" s="16">
        <v>5615.71</v>
      </c>
      <c r="E1574" s="16">
        <v>5583.15</v>
      </c>
      <c r="F1574" s="14" t="s">
        <v>2908</v>
      </c>
      <c r="G1574" s="15">
        <v>-6.0000000000000001E-3</v>
      </c>
    </row>
    <row r="1575" spans="1:7" x14ac:dyDescent="0.2">
      <c r="A1575" s="17">
        <v>41172</v>
      </c>
      <c r="B1575" s="16">
        <v>5590.63</v>
      </c>
      <c r="C1575" s="16">
        <v>5582.72</v>
      </c>
      <c r="D1575" s="16">
        <v>5620.51</v>
      </c>
      <c r="E1575" s="16">
        <v>5567.1</v>
      </c>
      <c r="F1575" s="14" t="s">
        <v>7471</v>
      </c>
      <c r="G1575" s="15">
        <v>2.8999999999999998E-3</v>
      </c>
    </row>
    <row r="1576" spans="1:7" x14ac:dyDescent="0.2">
      <c r="A1576" s="17">
        <v>41171</v>
      </c>
      <c r="B1576" s="16">
        <v>5624.15</v>
      </c>
      <c r="C1576" s="16">
        <v>5622.49</v>
      </c>
      <c r="D1576" s="16">
        <v>5654.07</v>
      </c>
      <c r="E1576" s="16">
        <v>5599.73</v>
      </c>
      <c r="F1576" s="14" t="s">
        <v>7760</v>
      </c>
      <c r="G1576" s="15">
        <v>-1.5699999999999999E-2</v>
      </c>
    </row>
    <row r="1577" spans="1:7" x14ac:dyDescent="0.2">
      <c r="A1577" s="17">
        <v>41170</v>
      </c>
      <c r="B1577" s="16">
        <v>5607.89</v>
      </c>
      <c r="C1577" s="16">
        <v>5679.85</v>
      </c>
      <c r="D1577" s="16">
        <v>5679.97</v>
      </c>
      <c r="E1577" s="16">
        <v>5598.31</v>
      </c>
      <c r="F1577" s="14" t="s">
        <v>8252</v>
      </c>
      <c r="G1577" s="15">
        <v>-9.1000000000000004E-3</v>
      </c>
    </row>
    <row r="1578" spans="1:7" x14ac:dyDescent="0.2">
      <c r="A1578" s="17">
        <v>41169</v>
      </c>
      <c r="B1578" s="16">
        <v>5697.57</v>
      </c>
      <c r="C1578" s="16">
        <v>5727.12</v>
      </c>
      <c r="D1578" s="16">
        <v>5733.66</v>
      </c>
      <c r="E1578" s="16">
        <v>5694.96</v>
      </c>
      <c r="F1578" s="14" t="s">
        <v>7615</v>
      </c>
      <c r="G1578" s="15">
        <v>2.6700000000000002E-2</v>
      </c>
    </row>
    <row r="1579" spans="1:7" x14ac:dyDescent="0.2">
      <c r="A1579" s="17">
        <v>41166</v>
      </c>
      <c r="B1579" s="16">
        <v>5749.66</v>
      </c>
      <c r="C1579" s="16">
        <v>5718.16</v>
      </c>
      <c r="D1579" s="16">
        <v>5769.63</v>
      </c>
      <c r="E1579" s="16">
        <v>5713.53</v>
      </c>
      <c r="F1579" s="14" t="s">
        <v>8253</v>
      </c>
      <c r="G1579" s="15">
        <v>-8.9999999999999998E-4</v>
      </c>
    </row>
    <row r="1580" spans="1:7" x14ac:dyDescent="0.2">
      <c r="A1580" s="17">
        <v>41165</v>
      </c>
      <c r="B1580" s="16">
        <v>5600.31</v>
      </c>
      <c r="C1580" s="16">
        <v>5591.25</v>
      </c>
      <c r="D1580" s="16">
        <v>5604.3</v>
      </c>
      <c r="E1580" s="16">
        <v>5559.06</v>
      </c>
      <c r="F1580" s="14" t="s">
        <v>8254</v>
      </c>
      <c r="G1580" s="15">
        <v>1.14E-2</v>
      </c>
    </row>
    <row r="1581" spans="1:7" x14ac:dyDescent="0.2">
      <c r="A1581" s="17">
        <v>41164</v>
      </c>
      <c r="B1581" s="16">
        <v>5605.51</v>
      </c>
      <c r="C1581" s="16">
        <v>5549.61</v>
      </c>
      <c r="D1581" s="16">
        <v>5616.77</v>
      </c>
      <c r="E1581" s="16">
        <v>5546.71</v>
      </c>
      <c r="F1581" s="14" t="s">
        <v>8255</v>
      </c>
      <c r="G1581" s="15">
        <v>8.9999999999999993E-3</v>
      </c>
    </row>
    <row r="1582" spans="1:7" x14ac:dyDescent="0.2">
      <c r="A1582" s="17">
        <v>41163</v>
      </c>
      <c r="B1582" s="16">
        <v>5542.41</v>
      </c>
      <c r="C1582" s="16">
        <v>5478.54</v>
      </c>
      <c r="D1582" s="16">
        <v>5542.41</v>
      </c>
      <c r="E1582" s="16">
        <v>5442.51</v>
      </c>
      <c r="F1582" s="14" t="s">
        <v>2588</v>
      </c>
      <c r="G1582" s="15">
        <v>-1E-4</v>
      </c>
    </row>
    <row r="1583" spans="1:7" x14ac:dyDescent="0.2">
      <c r="A1583" s="17">
        <v>41162</v>
      </c>
      <c r="B1583" s="16">
        <v>5492.74</v>
      </c>
      <c r="C1583" s="16">
        <v>5490.17</v>
      </c>
      <c r="D1583" s="16">
        <v>5517.15</v>
      </c>
      <c r="E1583" s="16">
        <v>5483.95</v>
      </c>
      <c r="F1583" s="14" t="s">
        <v>8256</v>
      </c>
      <c r="G1583" s="15">
        <v>2.18E-2</v>
      </c>
    </row>
    <row r="1584" spans="1:7" x14ac:dyDescent="0.2">
      <c r="A1584" s="17">
        <v>41159</v>
      </c>
      <c r="B1584" s="16">
        <v>5493.45</v>
      </c>
      <c r="C1584" s="16">
        <v>5411.82</v>
      </c>
      <c r="D1584" s="16">
        <v>5495.49</v>
      </c>
      <c r="E1584" s="16">
        <v>5411.82</v>
      </c>
      <c r="F1584" s="14" t="s">
        <v>8257</v>
      </c>
      <c r="G1584" s="15">
        <v>1.67E-2</v>
      </c>
    </row>
    <row r="1585" spans="1:7" x14ac:dyDescent="0.2">
      <c r="A1585" s="17">
        <v>41158</v>
      </c>
      <c r="B1585" s="16">
        <v>5376.15</v>
      </c>
      <c r="C1585" s="16">
        <v>5283.51</v>
      </c>
      <c r="D1585" s="16">
        <v>5389.53</v>
      </c>
      <c r="E1585" s="16">
        <v>5276.15</v>
      </c>
      <c r="F1585" s="14" t="s">
        <v>8258</v>
      </c>
      <c r="G1585" s="15">
        <v>-8.0000000000000002E-3</v>
      </c>
    </row>
    <row r="1586" spans="1:7" x14ac:dyDescent="0.2">
      <c r="A1586" s="17">
        <v>41157</v>
      </c>
      <c r="B1586" s="16">
        <v>5287.88</v>
      </c>
      <c r="C1586" s="16">
        <v>5324.99</v>
      </c>
      <c r="D1586" s="16">
        <v>5373.63</v>
      </c>
      <c r="E1586" s="16">
        <v>5276.44</v>
      </c>
      <c r="F1586" s="14" t="s">
        <v>8259</v>
      </c>
      <c r="G1586" s="15">
        <v>-1.2800000000000001E-2</v>
      </c>
    </row>
    <row r="1587" spans="1:7" x14ac:dyDescent="0.2">
      <c r="A1587" s="17">
        <v>41156</v>
      </c>
      <c r="B1587" s="16">
        <v>5330.48</v>
      </c>
      <c r="C1587" s="16">
        <v>5414.94</v>
      </c>
      <c r="D1587" s="16">
        <v>5416.09</v>
      </c>
      <c r="E1587" s="16">
        <v>5322.45</v>
      </c>
      <c r="F1587" s="14" t="s">
        <v>2452</v>
      </c>
      <c r="G1587" s="15">
        <v>1.2200000000000001E-2</v>
      </c>
    </row>
    <row r="1588" spans="1:7" x14ac:dyDescent="0.2">
      <c r="A1588" s="17">
        <v>41155</v>
      </c>
      <c r="B1588" s="16">
        <v>5399.66</v>
      </c>
      <c r="C1588" s="16">
        <v>5350.01</v>
      </c>
      <c r="D1588" s="16">
        <v>5404.41</v>
      </c>
      <c r="E1588" s="16">
        <v>5350.01</v>
      </c>
      <c r="F1588" s="14" t="s">
        <v>8260</v>
      </c>
      <c r="G1588" s="15">
        <v>9.2999999999999992E-3</v>
      </c>
    </row>
    <row r="1589" spans="1:7" x14ac:dyDescent="0.2">
      <c r="A1589" s="17">
        <v>41152</v>
      </c>
      <c r="B1589" s="16">
        <v>5334.57</v>
      </c>
      <c r="C1589" s="16">
        <v>5285.84</v>
      </c>
      <c r="D1589" s="16">
        <v>5356.56</v>
      </c>
      <c r="E1589" s="16">
        <v>5275.77</v>
      </c>
      <c r="F1589" s="14" t="s">
        <v>2709</v>
      </c>
      <c r="G1589" s="15">
        <v>-4.4999999999999997E-3</v>
      </c>
    </row>
    <row r="1590" spans="1:7" x14ac:dyDescent="0.2">
      <c r="A1590" s="17">
        <v>41151</v>
      </c>
      <c r="B1590" s="16">
        <v>5285.61</v>
      </c>
      <c r="C1590" s="16">
        <v>5303.13</v>
      </c>
      <c r="D1590" s="16">
        <v>5330.04</v>
      </c>
      <c r="E1590" s="16">
        <v>5268.15</v>
      </c>
      <c r="F1590" s="14" t="s">
        <v>8261</v>
      </c>
      <c r="G1590" s="15">
        <v>-8.8000000000000005E-3</v>
      </c>
    </row>
    <row r="1591" spans="1:7" x14ac:dyDescent="0.2">
      <c r="A1591" s="17">
        <v>41150</v>
      </c>
      <c r="B1591" s="16">
        <v>5309.39</v>
      </c>
      <c r="C1591" s="16">
        <v>5362.28</v>
      </c>
      <c r="D1591" s="16">
        <v>5372.61</v>
      </c>
      <c r="E1591" s="16">
        <v>5300.51</v>
      </c>
      <c r="F1591" s="14" t="s">
        <v>3680</v>
      </c>
      <c r="G1591" s="15">
        <v>-1.8599999999999998E-2</v>
      </c>
    </row>
    <row r="1592" spans="1:7" x14ac:dyDescent="0.2">
      <c r="A1592" s="17">
        <v>41149</v>
      </c>
      <c r="B1592" s="16">
        <v>5356.54</v>
      </c>
      <c r="C1592" s="16">
        <v>5438.73</v>
      </c>
      <c r="D1592" s="16">
        <v>5438.73</v>
      </c>
      <c r="E1592" s="16">
        <v>5355.55</v>
      </c>
      <c r="F1592" s="14" t="s">
        <v>2584</v>
      </c>
      <c r="G1592" s="15">
        <v>1.2999999999999999E-2</v>
      </c>
    </row>
    <row r="1593" spans="1:7" x14ac:dyDescent="0.2">
      <c r="A1593" s="17">
        <v>41148</v>
      </c>
      <c r="B1593" s="16">
        <v>5457.99</v>
      </c>
      <c r="C1593" s="16">
        <v>5409.33</v>
      </c>
      <c r="D1593" s="16">
        <v>5477.57</v>
      </c>
      <c r="E1593" s="16">
        <v>5409.33</v>
      </c>
      <c r="F1593" s="14" t="s">
        <v>8262</v>
      </c>
      <c r="G1593" s="15">
        <v>-1.1000000000000001E-3</v>
      </c>
    </row>
    <row r="1594" spans="1:7" x14ac:dyDescent="0.2">
      <c r="A1594" s="17">
        <v>41145</v>
      </c>
      <c r="B1594" s="16">
        <v>5387.69</v>
      </c>
      <c r="C1594" s="16">
        <v>5414.01</v>
      </c>
      <c r="D1594" s="16">
        <v>5417.45</v>
      </c>
      <c r="E1594" s="16">
        <v>5359.93</v>
      </c>
      <c r="F1594" s="14" t="s">
        <v>8263</v>
      </c>
      <c r="G1594" s="15">
        <v>-7.9000000000000008E-3</v>
      </c>
    </row>
    <row r="1595" spans="1:7" x14ac:dyDescent="0.2">
      <c r="A1595" s="17">
        <v>41144</v>
      </c>
      <c r="B1595" s="16">
        <v>5393.68</v>
      </c>
      <c r="C1595" s="16">
        <v>5465.67</v>
      </c>
      <c r="D1595" s="16">
        <v>5477.77</v>
      </c>
      <c r="E1595" s="16">
        <v>5374</v>
      </c>
      <c r="F1595" s="14" t="s">
        <v>2972</v>
      </c>
      <c r="G1595" s="15">
        <v>-1.14E-2</v>
      </c>
    </row>
    <row r="1596" spans="1:7" x14ac:dyDescent="0.2">
      <c r="A1596" s="17">
        <v>41143</v>
      </c>
      <c r="B1596" s="16">
        <v>5436.82</v>
      </c>
      <c r="C1596" s="16">
        <v>5473.25</v>
      </c>
      <c r="D1596" s="16">
        <v>5473.25</v>
      </c>
      <c r="E1596" s="16">
        <v>5421.5</v>
      </c>
      <c r="F1596" s="14" t="s">
        <v>7477</v>
      </c>
      <c r="G1596" s="15">
        <v>1.03E-2</v>
      </c>
    </row>
    <row r="1597" spans="1:7" x14ac:dyDescent="0.2">
      <c r="A1597" s="17">
        <v>41142</v>
      </c>
      <c r="B1597" s="16">
        <v>5499.57</v>
      </c>
      <c r="C1597" s="16">
        <v>5459.2</v>
      </c>
      <c r="D1597" s="16">
        <v>5503.3</v>
      </c>
      <c r="E1597" s="16">
        <v>5459.2</v>
      </c>
      <c r="F1597" s="14" t="s">
        <v>7216</v>
      </c>
      <c r="G1597" s="15">
        <v>-2.8999999999999998E-3</v>
      </c>
    </row>
    <row r="1598" spans="1:7" x14ac:dyDescent="0.2">
      <c r="A1598" s="17">
        <v>41141</v>
      </c>
      <c r="B1598" s="16">
        <v>5443.24</v>
      </c>
      <c r="C1598" s="16">
        <v>5464.26</v>
      </c>
      <c r="D1598" s="16">
        <v>5494.01</v>
      </c>
      <c r="E1598" s="16">
        <v>5428.74</v>
      </c>
      <c r="F1598" s="14" t="s">
        <v>8264</v>
      </c>
      <c r="G1598" s="15">
        <v>8.5000000000000006E-3</v>
      </c>
    </row>
    <row r="1599" spans="1:7" x14ac:dyDescent="0.2">
      <c r="A1599" s="17">
        <v>41138</v>
      </c>
      <c r="B1599" s="16">
        <v>5459.32</v>
      </c>
      <c r="C1599" s="16">
        <v>5416.67</v>
      </c>
      <c r="D1599" s="16">
        <v>5459.32</v>
      </c>
      <c r="E1599" s="16">
        <v>5404.84</v>
      </c>
      <c r="F1599" s="14" t="s">
        <v>8265</v>
      </c>
      <c r="G1599" s="15">
        <v>1.26E-2</v>
      </c>
    </row>
    <row r="1600" spans="1:7" x14ac:dyDescent="0.2">
      <c r="A1600" s="17">
        <v>41137</v>
      </c>
      <c r="B1600" s="16">
        <v>5413.22</v>
      </c>
      <c r="C1600" s="16">
        <v>5369.95</v>
      </c>
      <c r="D1600" s="16">
        <v>5416.97</v>
      </c>
      <c r="E1600" s="16">
        <v>5356.19</v>
      </c>
      <c r="F1600" s="14" t="s">
        <v>8266</v>
      </c>
      <c r="G1600" s="15">
        <v>-2.2000000000000001E-3</v>
      </c>
    </row>
    <row r="1601" spans="1:7" x14ac:dyDescent="0.2">
      <c r="A1601" s="17">
        <v>41136</v>
      </c>
      <c r="B1601" s="16">
        <v>5345.66</v>
      </c>
      <c r="C1601" s="16">
        <v>5323.18</v>
      </c>
      <c r="D1601" s="16">
        <v>5364.56</v>
      </c>
      <c r="E1601" s="16">
        <v>5323.15</v>
      </c>
      <c r="F1601" s="14" t="s">
        <v>2726</v>
      </c>
      <c r="G1601" s="15">
        <v>-2.0999999999999999E-3</v>
      </c>
    </row>
    <row r="1602" spans="1:7" x14ac:dyDescent="0.2">
      <c r="A1602" s="17">
        <v>41135</v>
      </c>
      <c r="B1602" s="16">
        <v>5357.55</v>
      </c>
      <c r="C1602" s="16">
        <v>5381.64</v>
      </c>
      <c r="D1602" s="16">
        <v>5393.27</v>
      </c>
      <c r="E1602" s="16">
        <v>5339.01</v>
      </c>
      <c r="F1602" s="14" t="s">
        <v>8267</v>
      </c>
      <c r="G1602" s="15">
        <v>-8.6E-3</v>
      </c>
    </row>
    <row r="1603" spans="1:7" x14ac:dyDescent="0.2">
      <c r="A1603" s="17">
        <v>41134</v>
      </c>
      <c r="B1603" s="16">
        <v>5368.57</v>
      </c>
      <c r="C1603" s="16">
        <v>5408.6</v>
      </c>
      <c r="D1603" s="16">
        <v>5415.1</v>
      </c>
      <c r="E1603" s="16">
        <v>5347.44</v>
      </c>
      <c r="F1603" s="14" t="s">
        <v>3057</v>
      </c>
      <c r="G1603" s="15">
        <v>-5.1999999999999998E-3</v>
      </c>
    </row>
    <row r="1604" spans="1:7" x14ac:dyDescent="0.2">
      <c r="A1604" s="17">
        <v>41131</v>
      </c>
      <c r="B1604" s="16">
        <v>5415.41</v>
      </c>
      <c r="C1604" s="16">
        <v>5441.47</v>
      </c>
      <c r="D1604" s="16">
        <v>5441.47</v>
      </c>
      <c r="E1604" s="16">
        <v>5379.27</v>
      </c>
      <c r="F1604" s="14" t="s">
        <v>8268</v>
      </c>
      <c r="G1604" s="15">
        <v>1.35E-2</v>
      </c>
    </row>
    <row r="1605" spans="1:7" x14ac:dyDescent="0.2">
      <c r="A1605" s="17">
        <v>41130</v>
      </c>
      <c r="B1605" s="16">
        <v>5443.98</v>
      </c>
      <c r="C1605" s="16">
        <v>5390.57</v>
      </c>
      <c r="D1605" s="16">
        <v>5450.79</v>
      </c>
      <c r="E1605" s="16">
        <v>5388.32</v>
      </c>
      <c r="F1605" s="14" t="s">
        <v>8269</v>
      </c>
      <c r="G1605" s="15">
        <v>-4.7999999999999996E-3</v>
      </c>
    </row>
    <row r="1606" spans="1:7" x14ac:dyDescent="0.2">
      <c r="A1606" s="17">
        <v>41129</v>
      </c>
      <c r="B1606" s="16">
        <v>5371.33</v>
      </c>
      <c r="C1606" s="16">
        <v>5380.53</v>
      </c>
      <c r="D1606" s="16">
        <v>5393.44</v>
      </c>
      <c r="E1606" s="16">
        <v>5321.47</v>
      </c>
      <c r="F1606" s="14" t="s">
        <v>8270</v>
      </c>
      <c r="G1606" s="15">
        <v>1.49E-2</v>
      </c>
    </row>
    <row r="1607" spans="1:7" x14ac:dyDescent="0.2">
      <c r="A1607" s="17">
        <v>41128</v>
      </c>
      <c r="B1607" s="16">
        <v>5397.15</v>
      </c>
      <c r="C1607" s="16">
        <v>5301.65</v>
      </c>
      <c r="D1607" s="16">
        <v>5400.73</v>
      </c>
      <c r="E1607" s="16">
        <v>5301.65</v>
      </c>
      <c r="F1607" s="14" t="s">
        <v>8271</v>
      </c>
      <c r="G1607" s="15">
        <v>1.1900000000000001E-2</v>
      </c>
    </row>
    <row r="1608" spans="1:7" x14ac:dyDescent="0.2">
      <c r="A1608" s="17">
        <v>41127</v>
      </c>
      <c r="B1608" s="16">
        <v>5317.85</v>
      </c>
      <c r="C1608" s="16">
        <v>5258.42</v>
      </c>
      <c r="D1608" s="16">
        <v>5325.88</v>
      </c>
      <c r="E1608" s="16">
        <v>5251.73</v>
      </c>
      <c r="F1608" s="14" t="s">
        <v>8272</v>
      </c>
      <c r="G1608" s="15">
        <v>2.8500000000000001E-2</v>
      </c>
    </row>
    <row r="1609" spans="1:7" x14ac:dyDescent="0.2">
      <c r="A1609" s="17">
        <v>41124</v>
      </c>
      <c r="B1609" s="16">
        <v>5255.08</v>
      </c>
      <c r="C1609" s="16">
        <v>5115.08</v>
      </c>
      <c r="D1609" s="16">
        <v>5257.64</v>
      </c>
      <c r="E1609" s="16">
        <v>5115.08</v>
      </c>
      <c r="F1609" s="14" t="s">
        <v>8273</v>
      </c>
      <c r="G1609" s="15">
        <v>-2.0199999999999999E-2</v>
      </c>
    </row>
    <row r="1610" spans="1:7" x14ac:dyDescent="0.2">
      <c r="A1610" s="17">
        <v>41123</v>
      </c>
      <c r="B1610" s="16">
        <v>5109.62</v>
      </c>
      <c r="C1610" s="16">
        <v>5201.6400000000003</v>
      </c>
      <c r="D1610" s="16">
        <v>5255.57</v>
      </c>
      <c r="E1610" s="16">
        <v>5109.62</v>
      </c>
      <c r="F1610" s="14" t="s">
        <v>8274</v>
      </c>
      <c r="G1610" s="15">
        <v>-2E-3</v>
      </c>
    </row>
    <row r="1611" spans="1:7" x14ac:dyDescent="0.2">
      <c r="A1611" s="17">
        <v>41122</v>
      </c>
      <c r="B1611" s="16">
        <v>5214.8</v>
      </c>
      <c r="C1611" s="16">
        <v>5232.47</v>
      </c>
      <c r="D1611" s="16">
        <v>5260.06</v>
      </c>
      <c r="E1611" s="16">
        <v>5176.6000000000004</v>
      </c>
      <c r="F1611" s="14" t="s">
        <v>8275</v>
      </c>
      <c r="G1611" s="15">
        <v>-1.09E-2</v>
      </c>
    </row>
    <row r="1612" spans="1:7" x14ac:dyDescent="0.2">
      <c r="A1612" s="17">
        <v>41121</v>
      </c>
      <c r="B1612" s="16">
        <v>5225.1000000000004</v>
      </c>
      <c r="C1612" s="16">
        <v>5289.38</v>
      </c>
      <c r="D1612" s="16">
        <v>5292.32</v>
      </c>
      <c r="E1612" s="16">
        <v>5191.83</v>
      </c>
      <c r="F1612" s="14" t="s">
        <v>2677</v>
      </c>
      <c r="G1612" s="15">
        <v>1.47E-2</v>
      </c>
    </row>
    <row r="1613" spans="1:7" x14ac:dyDescent="0.2">
      <c r="A1613" s="17">
        <v>41120</v>
      </c>
      <c r="B1613" s="16">
        <v>5282.48</v>
      </c>
      <c r="C1613" s="16">
        <v>5206.7299999999996</v>
      </c>
      <c r="D1613" s="16">
        <v>5282.48</v>
      </c>
      <c r="E1613" s="16">
        <v>5204.62</v>
      </c>
      <c r="F1613" s="14" t="s">
        <v>8276</v>
      </c>
      <c r="G1613" s="15">
        <v>1.9099999999999999E-2</v>
      </c>
    </row>
    <row r="1614" spans="1:7" x14ac:dyDescent="0.2">
      <c r="A1614" s="17">
        <v>41117</v>
      </c>
      <c r="B1614" s="16">
        <v>5205.75</v>
      </c>
      <c r="C1614" s="16">
        <v>5140.55</v>
      </c>
      <c r="D1614" s="16">
        <v>5212.47</v>
      </c>
      <c r="E1614" s="16">
        <v>5104.42</v>
      </c>
      <c r="F1614" s="14" t="s">
        <v>2220</v>
      </c>
      <c r="G1614" s="15">
        <v>2.5499999999999998E-2</v>
      </c>
    </row>
    <row r="1615" spans="1:7" x14ac:dyDescent="0.2">
      <c r="A1615" s="17">
        <v>41116</v>
      </c>
      <c r="B1615" s="16">
        <v>5108</v>
      </c>
      <c r="C1615" s="16">
        <v>4989.3100000000004</v>
      </c>
      <c r="D1615" s="16">
        <v>5111.59</v>
      </c>
      <c r="E1615" s="16">
        <v>4954.55</v>
      </c>
      <c r="F1615" s="14" t="s">
        <v>8277</v>
      </c>
      <c r="G1615" s="15">
        <v>9.4999999999999998E-3</v>
      </c>
    </row>
    <row r="1616" spans="1:7" x14ac:dyDescent="0.2">
      <c r="A1616" s="17">
        <v>41115</v>
      </c>
      <c r="B1616" s="16">
        <v>4980.8999999999996</v>
      </c>
      <c r="C1616" s="16">
        <v>4916.76</v>
      </c>
      <c r="D1616" s="16">
        <v>5000.59</v>
      </c>
      <c r="E1616" s="16">
        <v>4916.76</v>
      </c>
      <c r="F1616" s="14" t="s">
        <v>8278</v>
      </c>
      <c r="G1616" s="15">
        <v>-1.5E-3</v>
      </c>
    </row>
    <row r="1617" spans="1:7" x14ac:dyDescent="0.2">
      <c r="A1617" s="17">
        <v>41114</v>
      </c>
      <c r="B1617" s="16">
        <v>4934.05</v>
      </c>
      <c r="C1617" s="16">
        <v>4955.55</v>
      </c>
      <c r="D1617" s="16">
        <v>4980.6499999999996</v>
      </c>
      <c r="E1617" s="16">
        <v>4929.7</v>
      </c>
      <c r="F1617" s="14" t="s">
        <v>2588</v>
      </c>
      <c r="G1617" s="15">
        <v>-2.41E-2</v>
      </c>
    </row>
    <row r="1618" spans="1:7" x14ac:dyDescent="0.2">
      <c r="A1618" s="17">
        <v>41113</v>
      </c>
      <c r="B1618" s="16">
        <v>4941.63</v>
      </c>
      <c r="C1618" s="16">
        <v>5016.13</v>
      </c>
      <c r="D1618" s="16">
        <v>5016.13</v>
      </c>
      <c r="E1618" s="16">
        <v>4915.1099999999997</v>
      </c>
      <c r="F1618" s="14" t="s">
        <v>8279</v>
      </c>
      <c r="G1618" s="15">
        <v>-1.8599999999999998E-2</v>
      </c>
    </row>
    <row r="1619" spans="1:7" x14ac:dyDescent="0.2">
      <c r="A1619" s="17">
        <v>41110</v>
      </c>
      <c r="B1619" s="16">
        <v>5063.5</v>
      </c>
      <c r="C1619" s="16">
        <v>5166.54</v>
      </c>
      <c r="D1619" s="16">
        <v>5183.76</v>
      </c>
      <c r="E1619" s="16">
        <v>5057.67</v>
      </c>
      <c r="F1619" s="14" t="s">
        <v>8280</v>
      </c>
      <c r="G1619" s="15">
        <v>6.3E-3</v>
      </c>
    </row>
    <row r="1620" spans="1:7" x14ac:dyDescent="0.2">
      <c r="A1620" s="17">
        <v>41109</v>
      </c>
      <c r="B1620" s="16">
        <v>5159.33</v>
      </c>
      <c r="C1620" s="16">
        <v>5122.3100000000004</v>
      </c>
      <c r="D1620" s="16">
        <v>5170.1899999999996</v>
      </c>
      <c r="E1620" s="16">
        <v>5108.07</v>
      </c>
      <c r="F1620" s="14" t="s">
        <v>8281</v>
      </c>
      <c r="G1620" s="15">
        <v>6.9999999999999999E-4</v>
      </c>
    </row>
    <row r="1621" spans="1:7" x14ac:dyDescent="0.2">
      <c r="A1621" s="17">
        <v>41108</v>
      </c>
      <c r="B1621" s="16">
        <v>5127.2299999999996</v>
      </c>
      <c r="C1621" s="16">
        <v>5138.91</v>
      </c>
      <c r="D1621" s="16">
        <v>5139.58</v>
      </c>
      <c r="E1621" s="16">
        <v>5083.1000000000004</v>
      </c>
      <c r="F1621" s="14" t="s">
        <v>2984</v>
      </c>
      <c r="G1621" s="15">
        <v>-5.3E-3</v>
      </c>
    </row>
    <row r="1622" spans="1:7" x14ac:dyDescent="0.2">
      <c r="A1622" s="17">
        <v>41107</v>
      </c>
      <c r="B1622" s="16">
        <v>5123.8500000000004</v>
      </c>
      <c r="C1622" s="16">
        <v>5152.3599999999997</v>
      </c>
      <c r="D1622" s="16">
        <v>5189.5600000000004</v>
      </c>
      <c r="E1622" s="16">
        <v>5118.25</v>
      </c>
      <c r="F1622" s="14" t="s">
        <v>2490</v>
      </c>
      <c r="G1622" s="15">
        <v>8.0999999999999996E-3</v>
      </c>
    </row>
    <row r="1623" spans="1:7" x14ac:dyDescent="0.2">
      <c r="A1623" s="17">
        <v>41106</v>
      </c>
      <c r="B1623" s="16">
        <v>5151.2</v>
      </c>
      <c r="C1623" s="16">
        <v>5110.5200000000004</v>
      </c>
      <c r="D1623" s="16">
        <v>5151.3100000000004</v>
      </c>
      <c r="E1623" s="16">
        <v>5092.26</v>
      </c>
      <c r="F1623" s="14" t="s">
        <v>8282</v>
      </c>
      <c r="G1623" s="15">
        <v>9.9000000000000008E-3</v>
      </c>
    </row>
    <row r="1624" spans="1:7" x14ac:dyDescent="0.2">
      <c r="A1624" s="17">
        <v>41103</v>
      </c>
      <c r="B1624" s="16">
        <v>5109.6499999999996</v>
      </c>
      <c r="C1624" s="16">
        <v>5072.45</v>
      </c>
      <c r="D1624" s="16">
        <v>5122.6099999999997</v>
      </c>
      <c r="E1624" s="16">
        <v>5069.3500000000004</v>
      </c>
      <c r="F1624" s="14" t="s">
        <v>8283</v>
      </c>
      <c r="G1624" s="15">
        <v>-9.1999999999999998E-3</v>
      </c>
    </row>
    <row r="1625" spans="1:7" x14ac:dyDescent="0.2">
      <c r="A1625" s="17">
        <v>41102</v>
      </c>
      <c r="B1625" s="16">
        <v>5059.38</v>
      </c>
      <c r="C1625" s="16">
        <v>5085.92</v>
      </c>
      <c r="D1625" s="16">
        <v>5119.55</v>
      </c>
      <c r="E1625" s="16">
        <v>5056.3100000000004</v>
      </c>
      <c r="F1625" s="14" t="s">
        <v>8284</v>
      </c>
      <c r="G1625" s="15">
        <v>-2.0999999999999999E-3</v>
      </c>
    </row>
    <row r="1626" spans="1:7" x14ac:dyDescent="0.2">
      <c r="A1626" s="17">
        <v>41101</v>
      </c>
      <c r="B1626" s="16">
        <v>5106.45</v>
      </c>
      <c r="C1626" s="16">
        <v>5096.07</v>
      </c>
      <c r="D1626" s="16">
        <v>5124.26</v>
      </c>
      <c r="E1626" s="16">
        <v>5077.22</v>
      </c>
      <c r="F1626" s="14" t="s">
        <v>3200</v>
      </c>
      <c r="G1626" s="15">
        <v>1.0999999999999999E-2</v>
      </c>
    </row>
    <row r="1627" spans="1:7" x14ac:dyDescent="0.2">
      <c r="A1627" s="17">
        <v>41100</v>
      </c>
      <c r="B1627" s="16">
        <v>5117.04</v>
      </c>
      <c r="C1627" s="16">
        <v>5069.0200000000004</v>
      </c>
      <c r="D1627" s="16">
        <v>5149.97</v>
      </c>
      <c r="E1627" s="16">
        <v>5062.6400000000003</v>
      </c>
      <c r="F1627" s="14" t="s">
        <v>8285</v>
      </c>
      <c r="G1627" s="15">
        <v>-7.4000000000000003E-3</v>
      </c>
    </row>
    <row r="1628" spans="1:7" x14ac:dyDescent="0.2">
      <c r="A1628" s="17">
        <v>41099</v>
      </c>
      <c r="B1628" s="16">
        <v>5061.2700000000004</v>
      </c>
      <c r="C1628" s="16">
        <v>5103.75</v>
      </c>
      <c r="D1628" s="16">
        <v>5104.95</v>
      </c>
      <c r="E1628" s="16">
        <v>5040.34</v>
      </c>
      <c r="F1628" s="14" t="s">
        <v>8286</v>
      </c>
      <c r="G1628" s="15">
        <v>-1.8800000000000001E-2</v>
      </c>
    </row>
    <row r="1629" spans="1:7" x14ac:dyDescent="0.2">
      <c r="A1629" s="17">
        <v>41096</v>
      </c>
      <c r="B1629" s="16">
        <v>5099.1400000000003</v>
      </c>
      <c r="C1629" s="16">
        <v>5165.1899999999996</v>
      </c>
      <c r="D1629" s="16">
        <v>5171.87</v>
      </c>
      <c r="E1629" s="16">
        <v>5099.1400000000003</v>
      </c>
      <c r="F1629" s="14" t="s">
        <v>2716</v>
      </c>
      <c r="G1629" s="15">
        <v>-3.5000000000000001E-3</v>
      </c>
    </row>
    <row r="1630" spans="1:7" x14ac:dyDescent="0.2">
      <c r="A1630" s="17">
        <v>41095</v>
      </c>
      <c r="B1630" s="16">
        <v>5196.75</v>
      </c>
      <c r="C1630" s="16">
        <v>5218.8599999999997</v>
      </c>
      <c r="D1630" s="16">
        <v>5246.69</v>
      </c>
      <c r="E1630" s="16">
        <v>5158.8</v>
      </c>
      <c r="F1630" s="14" t="s">
        <v>8287</v>
      </c>
      <c r="G1630" s="15">
        <v>-1.9E-3</v>
      </c>
    </row>
    <row r="1631" spans="1:7" x14ac:dyDescent="0.2">
      <c r="A1631" s="17">
        <v>41094</v>
      </c>
      <c r="B1631" s="16">
        <v>5215.08</v>
      </c>
      <c r="C1631" s="16">
        <v>5229.82</v>
      </c>
      <c r="D1631" s="16">
        <v>5229.82</v>
      </c>
      <c r="E1631" s="16">
        <v>5162.4799999999996</v>
      </c>
      <c r="F1631" s="14" t="s">
        <v>8288</v>
      </c>
      <c r="G1631" s="15">
        <v>1.18E-2</v>
      </c>
    </row>
    <row r="1632" spans="1:7" x14ac:dyDescent="0.2">
      <c r="A1632" s="17">
        <v>41093</v>
      </c>
      <c r="B1632" s="16">
        <v>5224.84</v>
      </c>
      <c r="C1632" s="16">
        <v>5169.5200000000004</v>
      </c>
      <c r="D1632" s="16">
        <v>5224.84</v>
      </c>
      <c r="E1632" s="16">
        <v>5159.17</v>
      </c>
      <c r="F1632" s="14" t="s">
        <v>2261</v>
      </c>
      <c r="G1632" s="15">
        <v>1.78E-2</v>
      </c>
    </row>
    <row r="1633" spans="1:7" x14ac:dyDescent="0.2">
      <c r="A1633" s="17">
        <v>41092</v>
      </c>
      <c r="B1633" s="16">
        <v>5163.7299999999996</v>
      </c>
      <c r="C1633" s="16">
        <v>5086.62</v>
      </c>
      <c r="D1633" s="16">
        <v>5173.93</v>
      </c>
      <c r="E1633" s="16">
        <v>5081.2700000000004</v>
      </c>
      <c r="F1633" s="14" t="s">
        <v>8289</v>
      </c>
      <c r="G1633" s="15">
        <v>3.5299999999999998E-2</v>
      </c>
    </row>
    <row r="1634" spans="1:7" x14ac:dyDescent="0.2">
      <c r="A1634" s="17">
        <v>41089</v>
      </c>
      <c r="B1634" s="16">
        <v>5073.4399999999996</v>
      </c>
      <c r="C1634" s="16">
        <v>5008.92</v>
      </c>
      <c r="D1634" s="16">
        <v>5076.6400000000003</v>
      </c>
      <c r="E1634" s="16">
        <v>4993.05</v>
      </c>
      <c r="F1634" s="14" t="s">
        <v>8290</v>
      </c>
      <c r="G1634" s="15">
        <v>-8.3000000000000001E-3</v>
      </c>
    </row>
    <row r="1635" spans="1:7" x14ac:dyDescent="0.2">
      <c r="A1635" s="17">
        <v>41088</v>
      </c>
      <c r="B1635" s="16">
        <v>4900.66</v>
      </c>
      <c r="C1635" s="16">
        <v>4951.74</v>
      </c>
      <c r="D1635" s="16">
        <v>4970.3</v>
      </c>
      <c r="E1635" s="16">
        <v>4876.09</v>
      </c>
      <c r="F1635" s="14" t="s">
        <v>7809</v>
      </c>
      <c r="G1635" s="15">
        <v>1.6E-2</v>
      </c>
    </row>
    <row r="1636" spans="1:7" x14ac:dyDescent="0.2">
      <c r="A1636" s="17">
        <v>41087</v>
      </c>
      <c r="B1636" s="16">
        <v>4941.45</v>
      </c>
      <c r="C1636" s="16">
        <v>4884.08</v>
      </c>
      <c r="D1636" s="16">
        <v>4948.93</v>
      </c>
      <c r="E1636" s="16">
        <v>4873.01</v>
      </c>
      <c r="F1636" s="14" t="s">
        <v>3030</v>
      </c>
      <c r="G1636" s="15">
        <v>-7.4999999999999997E-3</v>
      </c>
    </row>
    <row r="1637" spans="1:7" x14ac:dyDescent="0.2">
      <c r="A1637" s="17">
        <v>41086</v>
      </c>
      <c r="B1637" s="16">
        <v>4863.68</v>
      </c>
      <c r="C1637" s="16">
        <v>4912.49</v>
      </c>
      <c r="D1637" s="16">
        <v>4922.1000000000004</v>
      </c>
      <c r="E1637" s="16">
        <v>4847.68</v>
      </c>
      <c r="F1637" s="14" t="s">
        <v>2752</v>
      </c>
      <c r="G1637" s="15">
        <v>-3.3700000000000001E-2</v>
      </c>
    </row>
    <row r="1638" spans="1:7" x14ac:dyDescent="0.2">
      <c r="A1638" s="17">
        <v>41085</v>
      </c>
      <c r="B1638" s="16">
        <v>4900.66</v>
      </c>
      <c r="C1638" s="16">
        <v>5044.5600000000004</v>
      </c>
      <c r="D1638" s="16">
        <v>5044.5600000000004</v>
      </c>
      <c r="E1638" s="16">
        <v>4889.3999999999996</v>
      </c>
      <c r="F1638" s="14" t="s">
        <v>8291</v>
      </c>
      <c r="G1638" s="15">
        <v>-5.7000000000000002E-3</v>
      </c>
    </row>
    <row r="1639" spans="1:7" x14ac:dyDescent="0.2">
      <c r="A1639" s="17">
        <v>41081</v>
      </c>
      <c r="B1639" s="16">
        <v>5071.5600000000004</v>
      </c>
      <c r="C1639" s="16">
        <v>5065.26</v>
      </c>
      <c r="D1639" s="16">
        <v>5104.83</v>
      </c>
      <c r="E1639" s="16">
        <v>5017.1899999999996</v>
      </c>
      <c r="F1639" s="14" t="s">
        <v>8292</v>
      </c>
      <c r="G1639" s="15">
        <v>9.7000000000000003E-3</v>
      </c>
    </row>
    <row r="1640" spans="1:7" x14ac:dyDescent="0.2">
      <c r="A1640" s="17">
        <v>41080</v>
      </c>
      <c r="B1640" s="16">
        <v>5100.75</v>
      </c>
      <c r="C1640" s="16">
        <v>5070.55</v>
      </c>
      <c r="D1640" s="16">
        <v>5100.75</v>
      </c>
      <c r="E1640" s="16">
        <v>5024.83</v>
      </c>
      <c r="F1640" s="14" t="s">
        <v>8293</v>
      </c>
      <c r="G1640" s="15">
        <v>2.07E-2</v>
      </c>
    </row>
    <row r="1641" spans="1:7" x14ac:dyDescent="0.2">
      <c r="A1641" s="17">
        <v>41079</v>
      </c>
      <c r="B1641" s="16">
        <v>5051.54</v>
      </c>
      <c r="C1641" s="16">
        <v>4958</v>
      </c>
      <c r="D1641" s="16">
        <v>5061.88</v>
      </c>
      <c r="E1641" s="16">
        <v>4952.3900000000003</v>
      </c>
      <c r="F1641" s="14" t="s">
        <v>8294</v>
      </c>
      <c r="G1641" s="15">
        <v>0</v>
      </c>
    </row>
    <row r="1642" spans="1:7" x14ac:dyDescent="0.2">
      <c r="A1642" s="17">
        <v>41078</v>
      </c>
      <c r="B1642" s="16">
        <v>4948.99</v>
      </c>
      <c r="C1642" s="16">
        <v>5036.2299999999996</v>
      </c>
      <c r="D1642" s="16">
        <v>5055.32</v>
      </c>
      <c r="E1642" s="16">
        <v>4917.12</v>
      </c>
      <c r="F1642" s="14" t="s">
        <v>7468</v>
      </c>
      <c r="G1642" s="15">
        <v>2.4299999999999999E-2</v>
      </c>
    </row>
    <row r="1643" spans="1:7" x14ac:dyDescent="0.2">
      <c r="A1643" s="17">
        <v>41075</v>
      </c>
      <c r="B1643" s="16">
        <v>4948.76</v>
      </c>
      <c r="C1643" s="16">
        <v>4854.97</v>
      </c>
      <c r="D1643" s="16">
        <v>4952.3500000000004</v>
      </c>
      <c r="E1643" s="16">
        <v>4851.5</v>
      </c>
      <c r="F1643" s="14" t="s">
        <v>8295</v>
      </c>
      <c r="G1643" s="15">
        <v>-9.4000000000000004E-3</v>
      </c>
    </row>
    <row r="1644" spans="1:7" x14ac:dyDescent="0.2">
      <c r="A1644" s="17">
        <v>41074</v>
      </c>
      <c r="B1644" s="16">
        <v>4831.4799999999996</v>
      </c>
      <c r="C1644" s="16">
        <v>4844.34</v>
      </c>
      <c r="D1644" s="16">
        <v>4871.12</v>
      </c>
      <c r="E1644" s="16">
        <v>4788.59</v>
      </c>
      <c r="F1644" s="14" t="s">
        <v>8296</v>
      </c>
      <c r="G1644" s="15">
        <v>-2.07E-2</v>
      </c>
    </row>
    <row r="1645" spans="1:7" x14ac:dyDescent="0.2">
      <c r="A1645" s="17">
        <v>41073</v>
      </c>
      <c r="B1645" s="16">
        <v>4877.09</v>
      </c>
      <c r="C1645" s="16">
        <v>5003.75</v>
      </c>
      <c r="D1645" s="16">
        <v>5017.93</v>
      </c>
      <c r="E1645" s="16">
        <v>4862.7299999999996</v>
      </c>
      <c r="F1645" s="14" t="s">
        <v>8297</v>
      </c>
      <c r="G1645" s="15">
        <v>-3.5999999999999999E-3</v>
      </c>
    </row>
    <row r="1646" spans="1:7" x14ac:dyDescent="0.2">
      <c r="A1646" s="17">
        <v>41072</v>
      </c>
      <c r="B1646" s="16">
        <v>4980.3500000000004</v>
      </c>
      <c r="C1646" s="16">
        <v>4972.3</v>
      </c>
      <c r="D1646" s="16">
        <v>5005.37</v>
      </c>
      <c r="E1646" s="16">
        <v>4931.21</v>
      </c>
      <c r="F1646" s="14" t="s">
        <v>5428</v>
      </c>
      <c r="G1646" s="15">
        <v>-5.4000000000000003E-3</v>
      </c>
    </row>
    <row r="1647" spans="1:7" x14ac:dyDescent="0.2">
      <c r="A1647" s="17">
        <v>41071</v>
      </c>
      <c r="B1647" s="16">
        <v>4998.2299999999996</v>
      </c>
      <c r="C1647" s="16">
        <v>5132.58</v>
      </c>
      <c r="D1647" s="16">
        <v>5163.62</v>
      </c>
      <c r="E1647" s="16">
        <v>4997.99</v>
      </c>
      <c r="F1647" s="14" t="s">
        <v>3293</v>
      </c>
      <c r="G1647" s="15">
        <v>0</v>
      </c>
    </row>
    <row r="1648" spans="1:7" x14ac:dyDescent="0.2">
      <c r="A1648" s="17">
        <v>41068</v>
      </c>
      <c r="B1648" s="16">
        <v>5025.4799999999996</v>
      </c>
      <c r="C1648" s="16">
        <v>5001.01</v>
      </c>
      <c r="D1648" s="16">
        <v>5085.7</v>
      </c>
      <c r="E1648" s="16">
        <v>4936.03</v>
      </c>
      <c r="F1648" s="14" t="s">
        <v>8298</v>
      </c>
      <c r="G1648" s="15">
        <v>1.24E-2</v>
      </c>
    </row>
    <row r="1649" spans="1:7" x14ac:dyDescent="0.2">
      <c r="A1649" s="17">
        <v>41067</v>
      </c>
      <c r="B1649" s="16">
        <v>5025.51</v>
      </c>
      <c r="C1649" s="16">
        <v>4986.08</v>
      </c>
      <c r="D1649" s="16">
        <v>5058.33</v>
      </c>
      <c r="E1649" s="16">
        <v>4951.05</v>
      </c>
      <c r="F1649" s="14" t="s">
        <v>8299</v>
      </c>
      <c r="G1649" s="15">
        <v>2.6599999999999999E-2</v>
      </c>
    </row>
    <row r="1650" spans="1:7" x14ac:dyDescent="0.2">
      <c r="A1650" s="17">
        <v>41066</v>
      </c>
      <c r="B1650" s="16">
        <v>4964.1000000000004</v>
      </c>
      <c r="C1650" s="16">
        <v>4875.8599999999997</v>
      </c>
      <c r="D1650" s="16">
        <v>4965.2</v>
      </c>
      <c r="E1650" s="16">
        <v>4875.8599999999997</v>
      </c>
      <c r="F1650" s="14" t="s">
        <v>8300</v>
      </c>
      <c r="G1650" s="15">
        <v>6.8999999999999999E-3</v>
      </c>
    </row>
    <row r="1651" spans="1:7" x14ac:dyDescent="0.2">
      <c r="A1651" s="17">
        <v>41065</v>
      </c>
      <c r="B1651" s="16">
        <v>4835.42</v>
      </c>
      <c r="C1651" s="16">
        <v>4834.1400000000003</v>
      </c>
      <c r="D1651" s="16">
        <v>4857.91</v>
      </c>
      <c r="E1651" s="16">
        <v>4816.78</v>
      </c>
      <c r="F1651" s="14" t="s">
        <v>8301</v>
      </c>
      <c r="G1651" s="15">
        <v>-1.1599999999999999E-2</v>
      </c>
    </row>
    <row r="1652" spans="1:7" x14ac:dyDescent="0.2">
      <c r="A1652" s="17">
        <v>41064</v>
      </c>
      <c r="B1652" s="16">
        <v>4802.12</v>
      </c>
      <c r="C1652" s="16">
        <v>4819.01</v>
      </c>
      <c r="D1652" s="16">
        <v>4824.3</v>
      </c>
      <c r="E1652" s="16">
        <v>4785</v>
      </c>
      <c r="F1652" s="14" t="s">
        <v>7672</v>
      </c>
      <c r="G1652" s="15">
        <v>-2.5600000000000001E-2</v>
      </c>
    </row>
    <row r="1653" spans="1:7" x14ac:dyDescent="0.2">
      <c r="A1653" s="17">
        <v>41061</v>
      </c>
      <c r="B1653" s="16">
        <v>4858.6099999999997</v>
      </c>
      <c r="C1653" s="16">
        <v>5006.57</v>
      </c>
      <c r="D1653" s="16">
        <v>5006.57</v>
      </c>
      <c r="E1653" s="16">
        <v>4826.47</v>
      </c>
      <c r="F1653" s="14" t="s">
        <v>8302</v>
      </c>
      <c r="G1653" s="15">
        <v>-1.5800000000000002E-2</v>
      </c>
    </row>
    <row r="1654" spans="1:7" x14ac:dyDescent="0.2">
      <c r="A1654" s="17">
        <v>41060</v>
      </c>
      <c r="B1654" s="16">
        <v>4986.13</v>
      </c>
      <c r="C1654" s="16">
        <v>5086.46</v>
      </c>
      <c r="D1654" s="16">
        <v>5103.8599999999997</v>
      </c>
      <c r="E1654" s="16">
        <v>4960.54</v>
      </c>
      <c r="F1654" s="14" t="s">
        <v>2634</v>
      </c>
      <c r="G1654" s="15">
        <v>-1.89E-2</v>
      </c>
    </row>
    <row r="1655" spans="1:7" x14ac:dyDescent="0.2">
      <c r="A1655" s="17">
        <v>41059</v>
      </c>
      <c r="B1655" s="16">
        <v>5065.92</v>
      </c>
      <c r="C1655" s="16">
        <v>5133.59</v>
      </c>
      <c r="D1655" s="16">
        <v>5150.74</v>
      </c>
      <c r="E1655" s="16">
        <v>5061.17</v>
      </c>
      <c r="F1655" s="14" t="s">
        <v>7459</v>
      </c>
      <c r="G1655" s="15">
        <v>1.0200000000000001E-2</v>
      </c>
    </row>
    <row r="1656" spans="1:7" x14ac:dyDescent="0.2">
      <c r="A1656" s="17">
        <v>41058</v>
      </c>
      <c r="B1656" s="16">
        <v>5163.4799999999996</v>
      </c>
      <c r="C1656" s="16">
        <v>5145.59</v>
      </c>
      <c r="D1656" s="16">
        <v>5197.5200000000004</v>
      </c>
      <c r="E1656" s="16">
        <v>5103.13</v>
      </c>
      <c r="F1656" s="14" t="s">
        <v>7301</v>
      </c>
      <c r="G1656" s="15">
        <v>-6.9999999999999999E-4</v>
      </c>
    </row>
    <row r="1657" spans="1:7" x14ac:dyDescent="0.2">
      <c r="A1657" s="17">
        <v>41057</v>
      </c>
      <c r="B1657" s="16">
        <v>5111.49</v>
      </c>
      <c r="C1657" s="16">
        <v>5148.8999999999996</v>
      </c>
      <c r="D1657" s="16">
        <v>5204.9799999999996</v>
      </c>
      <c r="E1657" s="16">
        <v>5093.8</v>
      </c>
      <c r="F1657" s="14" t="s">
        <v>7629</v>
      </c>
      <c r="G1657" s="15">
        <v>-8.9999999999999998E-4</v>
      </c>
    </row>
    <row r="1658" spans="1:7" x14ac:dyDescent="0.2">
      <c r="A1658" s="17">
        <v>41054</v>
      </c>
      <c r="B1658" s="16">
        <v>5115.2700000000004</v>
      </c>
      <c r="C1658" s="16">
        <v>5133.47</v>
      </c>
      <c r="D1658" s="16">
        <v>5174.3100000000004</v>
      </c>
      <c r="E1658" s="16">
        <v>5084.72</v>
      </c>
      <c r="F1658" s="14" t="s">
        <v>8303</v>
      </c>
      <c r="G1658" s="15">
        <v>6.4999999999999997E-3</v>
      </c>
    </row>
    <row r="1659" spans="1:7" x14ac:dyDescent="0.2">
      <c r="A1659" s="17">
        <v>41053</v>
      </c>
      <c r="B1659" s="16">
        <v>5120</v>
      </c>
      <c r="C1659" s="16">
        <v>5129.8999999999996</v>
      </c>
      <c r="D1659" s="16">
        <v>5144.0600000000004</v>
      </c>
      <c r="E1659" s="16">
        <v>5055.45</v>
      </c>
      <c r="F1659" s="14" t="s">
        <v>8304</v>
      </c>
      <c r="G1659" s="15">
        <v>-3.1800000000000002E-2</v>
      </c>
    </row>
    <row r="1660" spans="1:7" x14ac:dyDescent="0.2">
      <c r="A1660" s="17">
        <v>41052</v>
      </c>
      <c r="B1660" s="16">
        <v>5087.1499999999996</v>
      </c>
      <c r="C1660" s="16">
        <v>5206.5</v>
      </c>
      <c r="D1660" s="16">
        <v>5206.5</v>
      </c>
      <c r="E1660" s="16">
        <v>5083.51</v>
      </c>
      <c r="F1660" s="14" t="s">
        <v>8305</v>
      </c>
      <c r="G1660" s="15">
        <v>2.35E-2</v>
      </c>
    </row>
    <row r="1661" spans="1:7" x14ac:dyDescent="0.2">
      <c r="A1661" s="17">
        <v>41051</v>
      </c>
      <c r="B1661" s="16">
        <v>5254.46</v>
      </c>
      <c r="C1661" s="16">
        <v>5179.53</v>
      </c>
      <c r="D1661" s="16">
        <v>5270.58</v>
      </c>
      <c r="E1661" s="16">
        <v>5176.7</v>
      </c>
      <c r="F1661" s="14" t="s">
        <v>8306</v>
      </c>
      <c r="G1661" s="15">
        <v>1.2999999999999999E-2</v>
      </c>
    </row>
    <row r="1662" spans="1:7" x14ac:dyDescent="0.2">
      <c r="A1662" s="17">
        <v>41050</v>
      </c>
      <c r="B1662" s="16">
        <v>5133.82</v>
      </c>
      <c r="C1662" s="16">
        <v>5072.3599999999997</v>
      </c>
      <c r="D1662" s="16">
        <v>5163.76</v>
      </c>
      <c r="E1662" s="16">
        <v>5068.7</v>
      </c>
      <c r="F1662" s="14" t="s">
        <v>8307</v>
      </c>
      <c r="G1662" s="15">
        <v>-2.2499999999999999E-2</v>
      </c>
    </row>
    <row r="1663" spans="1:7" x14ac:dyDescent="0.2">
      <c r="A1663" s="17">
        <v>41047</v>
      </c>
      <c r="B1663" s="16">
        <v>5068.04</v>
      </c>
      <c r="C1663" s="16">
        <v>5088.2299999999996</v>
      </c>
      <c r="D1663" s="16">
        <v>5129.2700000000004</v>
      </c>
      <c r="E1663" s="16">
        <v>5043.91</v>
      </c>
      <c r="F1663" s="14" t="s">
        <v>3409</v>
      </c>
      <c r="G1663" s="15">
        <v>-9.1999999999999998E-3</v>
      </c>
    </row>
    <row r="1664" spans="1:7" x14ac:dyDescent="0.2">
      <c r="A1664" s="17">
        <v>41045</v>
      </c>
      <c r="B1664" s="16">
        <v>5184.9399999999996</v>
      </c>
      <c r="C1664" s="16">
        <v>5185.13</v>
      </c>
      <c r="D1664" s="16">
        <v>5235.42</v>
      </c>
      <c r="E1664" s="16">
        <v>5111.71</v>
      </c>
      <c r="F1664" s="14" t="s">
        <v>2818</v>
      </c>
      <c r="G1664" s="15">
        <v>-1.6199999999999999E-2</v>
      </c>
    </row>
    <row r="1665" spans="1:7" x14ac:dyDescent="0.2">
      <c r="A1665" s="17">
        <v>41044</v>
      </c>
      <c r="B1665" s="16">
        <v>5233.04</v>
      </c>
      <c r="C1665" s="16">
        <v>5362.87</v>
      </c>
      <c r="D1665" s="16">
        <v>5362.87</v>
      </c>
      <c r="E1665" s="16">
        <v>5227.4399999999996</v>
      </c>
      <c r="F1665" s="14" t="s">
        <v>8082</v>
      </c>
      <c r="G1665" s="15">
        <v>-3.5900000000000001E-2</v>
      </c>
    </row>
    <row r="1666" spans="1:7" x14ac:dyDescent="0.2">
      <c r="A1666" s="17">
        <v>41043</v>
      </c>
      <c r="B1666" s="16">
        <v>5319.43</v>
      </c>
      <c r="C1666" s="16">
        <v>5474.49</v>
      </c>
      <c r="D1666" s="16">
        <v>5474.49</v>
      </c>
      <c r="E1666" s="16">
        <v>5296.71</v>
      </c>
      <c r="F1666" s="14" t="s">
        <v>8308</v>
      </c>
      <c r="G1666" s="15">
        <v>7.0000000000000001E-3</v>
      </c>
    </row>
    <row r="1667" spans="1:7" x14ac:dyDescent="0.2">
      <c r="A1667" s="17">
        <v>41040</v>
      </c>
      <c r="B1667" s="16">
        <v>5517.59</v>
      </c>
      <c r="C1667" s="16">
        <v>5465.42</v>
      </c>
      <c r="D1667" s="16">
        <v>5522.14</v>
      </c>
      <c r="E1667" s="16">
        <v>5438.92</v>
      </c>
      <c r="F1667" s="14" t="s">
        <v>8309</v>
      </c>
      <c r="G1667" s="15">
        <v>1.04E-2</v>
      </c>
    </row>
    <row r="1668" spans="1:7" x14ac:dyDescent="0.2">
      <c r="A1668" s="17">
        <v>41039</v>
      </c>
      <c r="B1668" s="16">
        <v>5479.1</v>
      </c>
      <c r="C1668" s="16">
        <v>5465.37</v>
      </c>
      <c r="D1668" s="16">
        <v>5499.65</v>
      </c>
      <c r="E1668" s="16">
        <v>5402.52</v>
      </c>
      <c r="F1668" s="14" t="s">
        <v>3673</v>
      </c>
      <c r="G1668" s="15">
        <v>-4.4999999999999997E-3</v>
      </c>
    </row>
    <row r="1669" spans="1:7" x14ac:dyDescent="0.2">
      <c r="A1669" s="17">
        <v>41038</v>
      </c>
      <c r="B1669" s="16">
        <v>5422.67</v>
      </c>
      <c r="C1669" s="16">
        <v>5483.41</v>
      </c>
      <c r="D1669" s="16">
        <v>5497.18</v>
      </c>
      <c r="E1669" s="16">
        <v>5378.11</v>
      </c>
      <c r="F1669" s="14" t="s">
        <v>7705</v>
      </c>
      <c r="G1669" s="15">
        <v>-1.15E-2</v>
      </c>
    </row>
    <row r="1670" spans="1:7" x14ac:dyDescent="0.2">
      <c r="A1670" s="17">
        <v>41037</v>
      </c>
      <c r="B1670" s="16">
        <v>5446.95</v>
      </c>
      <c r="C1670" s="16">
        <v>5516.24</v>
      </c>
      <c r="D1670" s="16">
        <v>5532.81</v>
      </c>
      <c r="E1670" s="16">
        <v>5437.97</v>
      </c>
      <c r="F1670" s="14" t="s">
        <v>3108</v>
      </c>
      <c r="G1670" s="15">
        <v>7.0000000000000001E-3</v>
      </c>
    </row>
    <row r="1671" spans="1:7" x14ac:dyDescent="0.2">
      <c r="A1671" s="17">
        <v>41036</v>
      </c>
      <c r="B1671" s="16">
        <v>5510.5</v>
      </c>
      <c r="C1671" s="16">
        <v>5387.47</v>
      </c>
      <c r="D1671" s="16">
        <v>5514.73</v>
      </c>
      <c r="E1671" s="16">
        <v>5379.64</v>
      </c>
      <c r="F1671" s="14" t="s">
        <v>2309</v>
      </c>
      <c r="G1671" s="15">
        <v>-2.5600000000000001E-2</v>
      </c>
    </row>
    <row r="1672" spans="1:7" x14ac:dyDescent="0.2">
      <c r="A1672" s="17">
        <v>41033</v>
      </c>
      <c r="B1672" s="16">
        <v>5472.23</v>
      </c>
      <c r="C1672" s="16">
        <v>5579.91</v>
      </c>
      <c r="D1672" s="16">
        <v>5581.14</v>
      </c>
      <c r="E1672" s="16">
        <v>5454.9</v>
      </c>
      <c r="F1672" s="14" t="s">
        <v>8310</v>
      </c>
      <c r="G1672" s="15">
        <v>-6.9999999999999999E-4</v>
      </c>
    </row>
    <row r="1673" spans="1:7" x14ac:dyDescent="0.2">
      <c r="A1673" s="17">
        <v>41032</v>
      </c>
      <c r="B1673" s="16">
        <v>5615.89</v>
      </c>
      <c r="C1673" s="16">
        <v>5634.72</v>
      </c>
      <c r="D1673" s="16">
        <v>5665.55</v>
      </c>
      <c r="E1673" s="16">
        <v>5589.08</v>
      </c>
      <c r="F1673" s="14" t="s">
        <v>7978</v>
      </c>
      <c r="G1673" s="15">
        <v>-5.4000000000000003E-3</v>
      </c>
    </row>
    <row r="1674" spans="1:7" x14ac:dyDescent="0.2">
      <c r="A1674" s="17">
        <v>41031</v>
      </c>
      <c r="B1674" s="16">
        <v>5619.9</v>
      </c>
      <c r="C1674" s="16">
        <v>5718.82</v>
      </c>
      <c r="D1674" s="16">
        <v>5722.95</v>
      </c>
      <c r="E1674" s="16">
        <v>5580.73</v>
      </c>
      <c r="F1674" s="14" t="s">
        <v>8311</v>
      </c>
      <c r="G1674" s="15">
        <v>-1.1599999999999999E-2</v>
      </c>
    </row>
    <row r="1675" spans="1:7" x14ac:dyDescent="0.2">
      <c r="A1675" s="17">
        <v>41029</v>
      </c>
      <c r="B1675" s="16">
        <v>5650.41</v>
      </c>
      <c r="C1675" s="16">
        <v>5737.25</v>
      </c>
      <c r="D1675" s="16">
        <v>5740.42</v>
      </c>
      <c r="E1675" s="16">
        <v>5642.41</v>
      </c>
      <c r="F1675" s="14" t="s">
        <v>8312</v>
      </c>
      <c r="G1675" s="15">
        <v>1.9400000000000001E-2</v>
      </c>
    </row>
    <row r="1676" spans="1:7" x14ac:dyDescent="0.2">
      <c r="A1676" s="17">
        <v>41026</v>
      </c>
      <c r="B1676" s="16">
        <v>5716.57</v>
      </c>
      <c r="C1676" s="16">
        <v>5595.5</v>
      </c>
      <c r="D1676" s="16">
        <v>5744.95</v>
      </c>
      <c r="E1676" s="16">
        <v>5582.42</v>
      </c>
      <c r="F1676" s="14" t="s">
        <v>8313</v>
      </c>
      <c r="G1676" s="15">
        <v>-1.37E-2</v>
      </c>
    </row>
    <row r="1677" spans="1:7" x14ac:dyDescent="0.2">
      <c r="A1677" s="17">
        <v>41025</v>
      </c>
      <c r="B1677" s="16">
        <v>5607.69</v>
      </c>
      <c r="C1677" s="16">
        <v>5711.13</v>
      </c>
      <c r="D1677" s="16">
        <v>5735.85</v>
      </c>
      <c r="E1677" s="16">
        <v>5595.44</v>
      </c>
      <c r="F1677" s="14" t="s">
        <v>8314</v>
      </c>
      <c r="G1677" s="15">
        <v>2.1899999999999999E-2</v>
      </c>
    </row>
    <row r="1678" spans="1:7" x14ac:dyDescent="0.2">
      <c r="A1678" s="17">
        <v>41024</v>
      </c>
      <c r="B1678" s="16">
        <v>5685.49</v>
      </c>
      <c r="C1678" s="16">
        <v>5584.37</v>
      </c>
      <c r="D1678" s="16">
        <v>5689.57</v>
      </c>
      <c r="E1678" s="16">
        <v>5581.63</v>
      </c>
      <c r="F1678" s="14" t="s">
        <v>2718</v>
      </c>
      <c r="G1678" s="15">
        <v>2.6499999999999999E-2</v>
      </c>
    </row>
    <row r="1679" spans="1:7" x14ac:dyDescent="0.2">
      <c r="A1679" s="17">
        <v>41023</v>
      </c>
      <c r="B1679" s="16">
        <v>5563.85</v>
      </c>
      <c r="C1679" s="16">
        <v>5484.96</v>
      </c>
      <c r="D1679" s="16">
        <v>5567.49</v>
      </c>
      <c r="E1679" s="16">
        <v>5472.7</v>
      </c>
      <c r="F1679" s="14" t="s">
        <v>8315</v>
      </c>
      <c r="G1679" s="15">
        <v>-2.63E-2</v>
      </c>
    </row>
    <row r="1680" spans="1:7" x14ac:dyDescent="0.2">
      <c r="A1680" s="17">
        <v>41022</v>
      </c>
      <c r="B1680" s="16">
        <v>5420.33</v>
      </c>
      <c r="C1680" s="16">
        <v>5547.01</v>
      </c>
      <c r="D1680" s="16">
        <v>5547.01</v>
      </c>
      <c r="E1680" s="16">
        <v>5407.21</v>
      </c>
      <c r="F1680" s="14" t="s">
        <v>7252</v>
      </c>
      <c r="G1680" s="15">
        <v>1.5E-3</v>
      </c>
    </row>
    <row r="1681" spans="1:7" x14ac:dyDescent="0.2">
      <c r="A1681" s="17">
        <v>41019</v>
      </c>
      <c r="B1681" s="16">
        <v>5566.54</v>
      </c>
      <c r="C1681" s="16">
        <v>5563.45</v>
      </c>
      <c r="D1681" s="16">
        <v>5586.27</v>
      </c>
      <c r="E1681" s="16">
        <v>5525.93</v>
      </c>
      <c r="F1681" s="14" t="s">
        <v>8316</v>
      </c>
      <c r="G1681" s="15">
        <v>-8.5000000000000006E-3</v>
      </c>
    </row>
    <row r="1682" spans="1:7" x14ac:dyDescent="0.2">
      <c r="A1682" s="17">
        <v>41018</v>
      </c>
      <c r="B1682" s="16">
        <v>5558.12</v>
      </c>
      <c r="C1682" s="16">
        <v>5628.2</v>
      </c>
      <c r="D1682" s="16">
        <v>5690.18</v>
      </c>
      <c r="E1682" s="16">
        <v>5556.81</v>
      </c>
      <c r="F1682" s="14" t="s">
        <v>8317</v>
      </c>
      <c r="G1682" s="15">
        <v>-1.12E-2</v>
      </c>
    </row>
    <row r="1683" spans="1:7" x14ac:dyDescent="0.2">
      <c r="A1683" s="17">
        <v>41017</v>
      </c>
      <c r="B1683" s="16">
        <v>5605.58</v>
      </c>
      <c r="C1683" s="16">
        <v>5667.28</v>
      </c>
      <c r="D1683" s="16">
        <v>5668.58</v>
      </c>
      <c r="E1683" s="16">
        <v>5582.88</v>
      </c>
      <c r="F1683" s="14" t="s">
        <v>8318</v>
      </c>
      <c r="G1683" s="15">
        <v>2.5600000000000001E-2</v>
      </c>
    </row>
    <row r="1684" spans="1:7" x14ac:dyDescent="0.2">
      <c r="A1684" s="17">
        <v>41016</v>
      </c>
      <c r="B1684" s="16">
        <v>5669.12</v>
      </c>
      <c r="C1684" s="16">
        <v>5519.99</v>
      </c>
      <c r="D1684" s="16">
        <v>5677.63</v>
      </c>
      <c r="E1684" s="16">
        <v>5519.99</v>
      </c>
      <c r="F1684" s="14" t="s">
        <v>8319</v>
      </c>
      <c r="G1684" s="15">
        <v>-2.0000000000000001E-4</v>
      </c>
    </row>
    <row r="1685" spans="1:7" x14ac:dyDescent="0.2">
      <c r="A1685" s="17">
        <v>41015</v>
      </c>
      <c r="B1685" s="16">
        <v>5527.39</v>
      </c>
      <c r="C1685" s="16">
        <v>5522.23</v>
      </c>
      <c r="D1685" s="16">
        <v>5570.44</v>
      </c>
      <c r="E1685" s="16">
        <v>5487.28</v>
      </c>
      <c r="F1685" s="14" t="s">
        <v>8320</v>
      </c>
      <c r="G1685" s="15">
        <v>-1.54E-2</v>
      </c>
    </row>
    <row r="1686" spans="1:7" x14ac:dyDescent="0.2">
      <c r="A1686" s="17">
        <v>41012</v>
      </c>
      <c r="B1686" s="16">
        <v>5528.27</v>
      </c>
      <c r="C1686" s="16">
        <v>5587.07</v>
      </c>
      <c r="D1686" s="16">
        <v>5602.9</v>
      </c>
      <c r="E1686" s="16">
        <v>5512.11</v>
      </c>
      <c r="F1686" s="14" t="s">
        <v>8321</v>
      </c>
      <c r="G1686" s="15">
        <v>-1.1000000000000001E-3</v>
      </c>
    </row>
    <row r="1687" spans="1:7" x14ac:dyDescent="0.2">
      <c r="A1687" s="17">
        <v>41011</v>
      </c>
      <c r="B1687" s="16">
        <v>5614.62</v>
      </c>
      <c r="C1687" s="16">
        <v>5592.76</v>
      </c>
      <c r="D1687" s="16">
        <v>5625.05</v>
      </c>
      <c r="E1687" s="16">
        <v>5513.96</v>
      </c>
      <c r="F1687" s="14" t="s">
        <v>8322</v>
      </c>
      <c r="G1687" s="15">
        <v>-5.7999999999999996E-3</v>
      </c>
    </row>
    <row r="1688" spans="1:7" x14ac:dyDescent="0.2">
      <c r="A1688" s="17">
        <v>41010</v>
      </c>
      <c r="B1688" s="16">
        <v>5620.8</v>
      </c>
      <c r="C1688" s="16">
        <v>5653.14</v>
      </c>
      <c r="D1688" s="16">
        <v>5747.29</v>
      </c>
      <c r="E1688" s="16">
        <v>5596.54</v>
      </c>
      <c r="F1688" s="14" t="s">
        <v>8323</v>
      </c>
      <c r="G1688" s="15">
        <v>-2.98E-2</v>
      </c>
    </row>
    <row r="1689" spans="1:7" x14ac:dyDescent="0.2">
      <c r="A1689" s="17">
        <v>41009</v>
      </c>
      <c r="B1689" s="16">
        <v>5653.57</v>
      </c>
      <c r="C1689" s="16">
        <v>5777.93</v>
      </c>
      <c r="D1689" s="16">
        <v>5787.49</v>
      </c>
      <c r="E1689" s="16">
        <v>5653.57</v>
      </c>
      <c r="F1689" s="14" t="s">
        <v>8324</v>
      </c>
      <c r="G1689" s="15">
        <v>2.2000000000000001E-3</v>
      </c>
    </row>
    <row r="1690" spans="1:7" x14ac:dyDescent="0.2">
      <c r="A1690" s="17">
        <v>41004</v>
      </c>
      <c r="B1690" s="16">
        <v>5827.14</v>
      </c>
      <c r="C1690" s="16">
        <v>5836.15</v>
      </c>
      <c r="D1690" s="16">
        <v>5862.22</v>
      </c>
      <c r="E1690" s="16">
        <v>5736.1</v>
      </c>
      <c r="F1690" s="14" t="s">
        <v>8325</v>
      </c>
      <c r="G1690" s="15">
        <v>-3.4200000000000001E-2</v>
      </c>
    </row>
    <row r="1691" spans="1:7" x14ac:dyDescent="0.2">
      <c r="A1691" s="17">
        <v>41003</v>
      </c>
      <c r="B1691" s="16">
        <v>5814.47</v>
      </c>
      <c r="C1691" s="16">
        <v>5977.24</v>
      </c>
      <c r="D1691" s="16">
        <v>5987.3</v>
      </c>
      <c r="E1691" s="16">
        <v>5809.66</v>
      </c>
      <c r="F1691" s="14" t="s">
        <v>8326</v>
      </c>
      <c r="G1691" s="15">
        <v>-4.7000000000000002E-3</v>
      </c>
    </row>
    <row r="1692" spans="1:7" x14ac:dyDescent="0.2">
      <c r="A1692" s="17">
        <v>41002</v>
      </c>
      <c r="B1692" s="16">
        <v>6020.08</v>
      </c>
      <c r="C1692" s="16">
        <v>6040.9</v>
      </c>
      <c r="D1692" s="16">
        <v>6072.22</v>
      </c>
      <c r="E1692" s="16">
        <v>6020.08</v>
      </c>
      <c r="F1692" s="14" t="s">
        <v>3645</v>
      </c>
      <c r="G1692" s="15">
        <v>2.0999999999999999E-3</v>
      </c>
    </row>
    <row r="1693" spans="1:7" x14ac:dyDescent="0.2">
      <c r="A1693" s="17">
        <v>41001</v>
      </c>
      <c r="B1693" s="16">
        <v>6048.32</v>
      </c>
      <c r="C1693" s="16">
        <v>6048.35</v>
      </c>
      <c r="D1693" s="16">
        <v>6051.92</v>
      </c>
      <c r="E1693" s="16">
        <v>5947.96</v>
      </c>
      <c r="F1693" s="14" t="s">
        <v>2612</v>
      </c>
      <c r="G1693" s="15">
        <v>1.6199999999999999E-2</v>
      </c>
    </row>
    <row r="1694" spans="1:7" x14ac:dyDescent="0.2">
      <c r="A1694" s="17">
        <v>40998</v>
      </c>
      <c r="B1694" s="16">
        <v>6035.35</v>
      </c>
      <c r="C1694" s="16">
        <v>5971.75</v>
      </c>
      <c r="D1694" s="16">
        <v>6055.71</v>
      </c>
      <c r="E1694" s="16">
        <v>5971.75</v>
      </c>
      <c r="F1694" s="14" t="s">
        <v>3379</v>
      </c>
      <c r="G1694" s="15">
        <v>-1.3100000000000001E-2</v>
      </c>
    </row>
    <row r="1695" spans="1:7" x14ac:dyDescent="0.2">
      <c r="A1695" s="17">
        <v>40997</v>
      </c>
      <c r="B1695" s="16">
        <v>5939.06</v>
      </c>
      <c r="C1695" s="16">
        <v>6006.69</v>
      </c>
      <c r="D1695" s="16">
        <v>6038.61</v>
      </c>
      <c r="E1695" s="16">
        <v>5928.73</v>
      </c>
      <c r="F1695" s="14" t="s">
        <v>8327</v>
      </c>
      <c r="G1695" s="15">
        <v>-4.1999999999999997E-3</v>
      </c>
    </row>
    <row r="1696" spans="1:7" x14ac:dyDescent="0.2">
      <c r="A1696" s="17">
        <v>40996</v>
      </c>
      <c r="B1696" s="16">
        <v>6017.81</v>
      </c>
      <c r="C1696" s="16">
        <v>6042.14</v>
      </c>
      <c r="D1696" s="16">
        <v>6081.94</v>
      </c>
      <c r="E1696" s="16">
        <v>6009.96</v>
      </c>
      <c r="F1696" s="14" t="s">
        <v>3764</v>
      </c>
      <c r="G1696" s="15">
        <v>-1.03E-2</v>
      </c>
    </row>
    <row r="1697" spans="1:7" x14ac:dyDescent="0.2">
      <c r="A1697" s="17">
        <v>40995</v>
      </c>
      <c r="B1697" s="16">
        <v>6043.13</v>
      </c>
      <c r="C1697" s="16">
        <v>6119.02</v>
      </c>
      <c r="D1697" s="16">
        <v>6128.96</v>
      </c>
      <c r="E1697" s="16">
        <v>6036.35</v>
      </c>
      <c r="F1697" s="14" t="s">
        <v>3371</v>
      </c>
      <c r="G1697" s="15">
        <v>1.4200000000000001E-2</v>
      </c>
    </row>
    <row r="1698" spans="1:7" x14ac:dyDescent="0.2">
      <c r="A1698" s="17">
        <v>40994</v>
      </c>
      <c r="B1698" s="16">
        <v>6106.05</v>
      </c>
      <c r="C1698" s="16">
        <v>6035.34</v>
      </c>
      <c r="D1698" s="16">
        <v>6106.05</v>
      </c>
      <c r="E1698" s="16">
        <v>5982.15</v>
      </c>
      <c r="F1698" s="14" t="s">
        <v>7746</v>
      </c>
      <c r="G1698" s="15">
        <v>4.7999999999999996E-3</v>
      </c>
    </row>
    <row r="1699" spans="1:7" x14ac:dyDescent="0.2">
      <c r="A1699" s="17">
        <v>40991</v>
      </c>
      <c r="B1699" s="16">
        <v>6020.41</v>
      </c>
      <c r="C1699" s="16">
        <v>5977.24</v>
      </c>
      <c r="D1699" s="16">
        <v>6037.98</v>
      </c>
      <c r="E1699" s="16">
        <v>5932.21</v>
      </c>
      <c r="F1699" s="14" t="s">
        <v>8328</v>
      </c>
      <c r="G1699" s="15">
        <v>-1.32E-2</v>
      </c>
    </row>
    <row r="1700" spans="1:7" x14ac:dyDescent="0.2">
      <c r="A1700" s="17">
        <v>40990</v>
      </c>
      <c r="B1700" s="16">
        <v>5991.39</v>
      </c>
      <c r="C1700" s="16">
        <v>6053.73</v>
      </c>
      <c r="D1700" s="16">
        <v>6065.9</v>
      </c>
      <c r="E1700" s="16">
        <v>5932.55</v>
      </c>
      <c r="F1700" s="14" t="s">
        <v>8055</v>
      </c>
      <c r="G1700" s="15">
        <v>-1.49E-2</v>
      </c>
    </row>
    <row r="1701" spans="1:7" x14ac:dyDescent="0.2">
      <c r="A1701" s="17">
        <v>40989</v>
      </c>
      <c r="B1701" s="16">
        <v>6071.66</v>
      </c>
      <c r="C1701" s="16">
        <v>6154.58</v>
      </c>
      <c r="D1701" s="16">
        <v>6172.9</v>
      </c>
      <c r="E1701" s="16">
        <v>6046.59</v>
      </c>
      <c r="F1701" s="14" t="s">
        <v>2467</v>
      </c>
      <c r="G1701" s="15">
        <v>-1.3899999999999999E-2</v>
      </c>
    </row>
    <row r="1702" spans="1:7" x14ac:dyDescent="0.2">
      <c r="A1702" s="17">
        <v>40988</v>
      </c>
      <c r="B1702" s="16">
        <v>6163.45</v>
      </c>
      <c r="C1702" s="16">
        <v>6213.28</v>
      </c>
      <c r="D1702" s="16">
        <v>6213.28</v>
      </c>
      <c r="E1702" s="16">
        <v>6137.99</v>
      </c>
      <c r="F1702" s="14" t="s">
        <v>8329</v>
      </c>
      <c r="G1702" s="15">
        <v>1.5E-3</v>
      </c>
    </row>
    <row r="1703" spans="1:7" x14ac:dyDescent="0.2">
      <c r="A1703" s="17">
        <v>40987</v>
      </c>
      <c r="B1703" s="16">
        <v>6250.04</v>
      </c>
      <c r="C1703" s="16">
        <v>6241.26</v>
      </c>
      <c r="D1703" s="16">
        <v>6254.17</v>
      </c>
      <c r="E1703" s="16">
        <v>6200.91</v>
      </c>
      <c r="F1703" s="14" t="s">
        <v>8330</v>
      </c>
      <c r="G1703" s="15">
        <v>5.5999999999999999E-3</v>
      </c>
    </row>
    <row r="1704" spans="1:7" x14ac:dyDescent="0.2">
      <c r="A1704" s="17">
        <v>40984</v>
      </c>
      <c r="B1704" s="16">
        <v>6240.54</v>
      </c>
      <c r="C1704" s="16">
        <v>6230.74</v>
      </c>
      <c r="D1704" s="16">
        <v>6245.74</v>
      </c>
      <c r="E1704" s="16">
        <v>6208.13</v>
      </c>
      <c r="F1704" s="14" t="s">
        <v>8331</v>
      </c>
      <c r="G1704" s="15">
        <v>3.5000000000000001E-3</v>
      </c>
    </row>
    <row r="1705" spans="1:7" x14ac:dyDescent="0.2">
      <c r="A1705" s="17">
        <v>40983</v>
      </c>
      <c r="B1705" s="16">
        <v>6205.71</v>
      </c>
      <c r="C1705" s="16">
        <v>6181.72</v>
      </c>
      <c r="D1705" s="16">
        <v>6205.71</v>
      </c>
      <c r="E1705" s="16">
        <v>6171.14</v>
      </c>
      <c r="F1705" s="14" t="s">
        <v>8054</v>
      </c>
      <c r="G1705" s="15">
        <v>2.5999999999999999E-3</v>
      </c>
    </row>
    <row r="1706" spans="1:7" x14ac:dyDescent="0.2">
      <c r="A1706" s="17">
        <v>40982</v>
      </c>
      <c r="B1706" s="16">
        <v>6183.85</v>
      </c>
      <c r="C1706" s="16">
        <v>6199.31</v>
      </c>
      <c r="D1706" s="16">
        <v>6232</v>
      </c>
      <c r="E1706" s="16">
        <v>6181.84</v>
      </c>
      <c r="F1706" s="14" t="s">
        <v>8332</v>
      </c>
      <c r="G1706" s="15">
        <v>1.4200000000000001E-2</v>
      </c>
    </row>
    <row r="1707" spans="1:7" x14ac:dyDescent="0.2">
      <c r="A1707" s="17">
        <v>40981</v>
      </c>
      <c r="B1707" s="16">
        <v>6167.95</v>
      </c>
      <c r="C1707" s="16">
        <v>6116.01</v>
      </c>
      <c r="D1707" s="16">
        <v>6175.52</v>
      </c>
      <c r="E1707" s="16">
        <v>6116.01</v>
      </c>
      <c r="F1707" s="14" t="s">
        <v>8333</v>
      </c>
      <c r="G1707" s="15">
        <v>-1E-3</v>
      </c>
    </row>
    <row r="1708" spans="1:7" x14ac:dyDescent="0.2">
      <c r="A1708" s="17">
        <v>40980</v>
      </c>
      <c r="B1708" s="16">
        <v>6081.35</v>
      </c>
      <c r="C1708" s="16">
        <v>6089.06</v>
      </c>
      <c r="D1708" s="16">
        <v>6094</v>
      </c>
      <c r="E1708" s="16">
        <v>6033.88</v>
      </c>
      <c r="F1708" s="14" t="s">
        <v>2404</v>
      </c>
      <c r="G1708" s="15">
        <v>-1.8E-3</v>
      </c>
    </row>
    <row r="1709" spans="1:7" x14ac:dyDescent="0.2">
      <c r="A1709" s="17">
        <v>40977</v>
      </c>
      <c r="B1709" s="16">
        <v>6087.71</v>
      </c>
      <c r="C1709" s="16">
        <v>6116.19</v>
      </c>
      <c r="D1709" s="16">
        <v>6127.9</v>
      </c>
      <c r="E1709" s="16">
        <v>6068.76</v>
      </c>
      <c r="F1709" s="14" t="s">
        <v>8334</v>
      </c>
      <c r="G1709" s="15">
        <v>1.5599999999999999E-2</v>
      </c>
    </row>
    <row r="1710" spans="1:7" x14ac:dyDescent="0.2">
      <c r="A1710" s="17">
        <v>40976</v>
      </c>
      <c r="B1710" s="16">
        <v>6098.9</v>
      </c>
      <c r="C1710" s="16">
        <v>6016.14</v>
      </c>
      <c r="D1710" s="16">
        <v>6098.9</v>
      </c>
      <c r="E1710" s="16">
        <v>6016.14</v>
      </c>
      <c r="F1710" s="14" t="s">
        <v>8335</v>
      </c>
      <c r="G1710" s="15">
        <v>1.6299999999999999E-2</v>
      </c>
    </row>
    <row r="1711" spans="1:7" x14ac:dyDescent="0.2">
      <c r="A1711" s="17">
        <v>40975</v>
      </c>
      <c r="B1711" s="16">
        <v>6005.38</v>
      </c>
      <c r="C1711" s="16">
        <v>5908.5</v>
      </c>
      <c r="D1711" s="16">
        <v>6009.83</v>
      </c>
      <c r="E1711" s="16">
        <v>5908.5</v>
      </c>
      <c r="F1711" s="14" t="s">
        <v>8336</v>
      </c>
      <c r="G1711" s="15">
        <v>-3.5299999999999998E-2</v>
      </c>
    </row>
    <row r="1712" spans="1:7" x14ac:dyDescent="0.2">
      <c r="A1712" s="17">
        <v>40974</v>
      </c>
      <c r="B1712" s="16">
        <v>5909.22</v>
      </c>
      <c r="C1712" s="16">
        <v>6099.6</v>
      </c>
      <c r="D1712" s="16">
        <v>6099.6</v>
      </c>
      <c r="E1712" s="16">
        <v>5909.22</v>
      </c>
      <c r="F1712" s="14" t="s">
        <v>8337</v>
      </c>
      <c r="G1712" s="15">
        <v>-7.0000000000000001E-3</v>
      </c>
    </row>
    <row r="1713" spans="1:7" x14ac:dyDescent="0.2">
      <c r="A1713" s="17">
        <v>40973</v>
      </c>
      <c r="B1713" s="16">
        <v>6125.57</v>
      </c>
      <c r="C1713" s="16">
        <v>6160.35</v>
      </c>
      <c r="D1713" s="16">
        <v>6163.97</v>
      </c>
      <c r="E1713" s="16">
        <v>6102.09</v>
      </c>
      <c r="F1713" s="14" t="s">
        <v>8338</v>
      </c>
      <c r="G1713" s="15">
        <v>4.7000000000000002E-3</v>
      </c>
    </row>
    <row r="1714" spans="1:7" x14ac:dyDescent="0.2">
      <c r="A1714" s="17">
        <v>40970</v>
      </c>
      <c r="B1714" s="16">
        <v>6168.8</v>
      </c>
      <c r="C1714" s="16">
        <v>6163.93</v>
      </c>
      <c r="D1714" s="16">
        <v>6179.4</v>
      </c>
      <c r="E1714" s="16">
        <v>6129.91</v>
      </c>
      <c r="F1714" s="14" t="s">
        <v>2283</v>
      </c>
      <c r="G1714" s="15">
        <v>8.0000000000000004E-4</v>
      </c>
    </row>
    <row r="1715" spans="1:7" x14ac:dyDescent="0.2">
      <c r="A1715" s="17">
        <v>40969</v>
      </c>
      <c r="B1715" s="16">
        <v>6139.82</v>
      </c>
      <c r="C1715" s="16">
        <v>6127.51</v>
      </c>
      <c r="D1715" s="16">
        <v>6173.21</v>
      </c>
      <c r="E1715" s="16">
        <v>6100.76</v>
      </c>
      <c r="F1715" s="14" t="s">
        <v>8339</v>
      </c>
      <c r="G1715" s="15">
        <v>1.8E-3</v>
      </c>
    </row>
    <row r="1716" spans="1:7" x14ac:dyDescent="0.2">
      <c r="A1716" s="17">
        <v>40968</v>
      </c>
      <c r="B1716" s="16">
        <v>6135</v>
      </c>
      <c r="C1716" s="16">
        <v>6139.25</v>
      </c>
      <c r="D1716" s="16">
        <v>6180.99</v>
      </c>
      <c r="E1716" s="16">
        <v>6109.85</v>
      </c>
      <c r="F1716" s="14" t="s">
        <v>8340</v>
      </c>
      <c r="G1716" s="15">
        <v>-2.7000000000000001E-3</v>
      </c>
    </row>
    <row r="1717" spans="1:7" x14ac:dyDescent="0.2">
      <c r="A1717" s="17">
        <v>40967</v>
      </c>
      <c r="B1717" s="16">
        <v>6124</v>
      </c>
      <c r="C1717" s="16">
        <v>6153.82</v>
      </c>
      <c r="D1717" s="16">
        <v>6190.65</v>
      </c>
      <c r="E1717" s="16">
        <v>6076.19</v>
      </c>
      <c r="F1717" s="14" t="s">
        <v>8233</v>
      </c>
      <c r="G1717" s="15">
        <v>-1.6500000000000001E-2</v>
      </c>
    </row>
    <row r="1718" spans="1:7" x14ac:dyDescent="0.2">
      <c r="A1718" s="17">
        <v>40966</v>
      </c>
      <c r="B1718" s="16">
        <v>6140.39</v>
      </c>
      <c r="C1718" s="16">
        <v>6205.32</v>
      </c>
      <c r="D1718" s="16">
        <v>6205.32</v>
      </c>
      <c r="E1718" s="16">
        <v>6100.64</v>
      </c>
      <c r="F1718" s="14" t="s">
        <v>8341</v>
      </c>
      <c r="G1718" s="15">
        <v>1.3899999999999999E-2</v>
      </c>
    </row>
    <row r="1719" spans="1:7" x14ac:dyDescent="0.2">
      <c r="A1719" s="17">
        <v>40963</v>
      </c>
      <c r="B1719" s="16">
        <v>6243.23</v>
      </c>
      <c r="C1719" s="16">
        <v>6179.96</v>
      </c>
      <c r="D1719" s="16">
        <v>6257.16</v>
      </c>
      <c r="E1719" s="16">
        <v>6175.7</v>
      </c>
      <c r="F1719" s="14" t="s">
        <v>8224</v>
      </c>
      <c r="G1719" s="15">
        <v>-6.6E-3</v>
      </c>
    </row>
    <row r="1720" spans="1:7" x14ac:dyDescent="0.2">
      <c r="A1720" s="17">
        <v>40962</v>
      </c>
      <c r="B1720" s="16">
        <v>6157.74</v>
      </c>
      <c r="C1720" s="16">
        <v>6188.58</v>
      </c>
      <c r="D1720" s="16">
        <v>6229.98</v>
      </c>
      <c r="E1720" s="16">
        <v>6111.58</v>
      </c>
      <c r="F1720" s="14" t="s">
        <v>7774</v>
      </c>
      <c r="G1720" s="15">
        <v>-9.1000000000000004E-3</v>
      </c>
    </row>
    <row r="1721" spans="1:7" x14ac:dyDescent="0.2">
      <c r="A1721" s="17">
        <v>40961</v>
      </c>
      <c r="B1721" s="16">
        <v>6198.61</v>
      </c>
      <c r="C1721" s="16">
        <v>6271.26</v>
      </c>
      <c r="D1721" s="16">
        <v>6287.7</v>
      </c>
      <c r="E1721" s="16">
        <v>6185.84</v>
      </c>
      <c r="F1721" s="14" t="s">
        <v>8342</v>
      </c>
      <c r="G1721" s="15">
        <v>-5.7000000000000002E-3</v>
      </c>
    </row>
    <row r="1722" spans="1:7" x14ac:dyDescent="0.2">
      <c r="A1722" s="17">
        <v>40960</v>
      </c>
      <c r="B1722" s="16">
        <v>6255.54</v>
      </c>
      <c r="C1722" s="16">
        <v>6306.39</v>
      </c>
      <c r="D1722" s="16">
        <v>6308.96</v>
      </c>
      <c r="E1722" s="16">
        <v>6231.15</v>
      </c>
      <c r="F1722" s="14" t="s">
        <v>8343</v>
      </c>
      <c r="G1722" s="15">
        <v>1.9E-2</v>
      </c>
    </row>
    <row r="1723" spans="1:7" x14ac:dyDescent="0.2">
      <c r="A1723" s="17">
        <v>40959</v>
      </c>
      <c r="B1723" s="16">
        <v>6291.35</v>
      </c>
      <c r="C1723" s="16">
        <v>6212.6</v>
      </c>
      <c r="D1723" s="16">
        <v>6291.82</v>
      </c>
      <c r="E1723" s="16">
        <v>6212.6</v>
      </c>
      <c r="F1723" s="14" t="s">
        <v>8091</v>
      </c>
      <c r="G1723" s="15">
        <v>1.7399999999999999E-2</v>
      </c>
    </row>
    <row r="1724" spans="1:7" x14ac:dyDescent="0.2">
      <c r="A1724" s="17">
        <v>40956</v>
      </c>
      <c r="B1724" s="16">
        <v>6174.08</v>
      </c>
      <c r="C1724" s="16">
        <v>6112.59</v>
      </c>
      <c r="D1724" s="16">
        <v>6183.73</v>
      </c>
      <c r="E1724" s="16">
        <v>6112.59</v>
      </c>
      <c r="F1724" s="14" t="s">
        <v>3765</v>
      </c>
      <c r="G1724" s="15">
        <v>-2.2000000000000001E-3</v>
      </c>
    </row>
    <row r="1725" spans="1:7" x14ac:dyDescent="0.2">
      <c r="A1725" s="17">
        <v>40955</v>
      </c>
      <c r="B1725" s="16">
        <v>6068.33</v>
      </c>
      <c r="C1725" s="16">
        <v>6058.93</v>
      </c>
      <c r="D1725" s="16">
        <v>6071.5</v>
      </c>
      <c r="E1725" s="16">
        <v>6003.36</v>
      </c>
      <c r="F1725" s="14" t="s">
        <v>2411</v>
      </c>
      <c r="G1725" s="15">
        <v>0.01</v>
      </c>
    </row>
    <row r="1726" spans="1:7" x14ac:dyDescent="0.2">
      <c r="A1726" s="17">
        <v>40954</v>
      </c>
      <c r="B1726" s="16">
        <v>6081.93</v>
      </c>
      <c r="C1726" s="16">
        <v>6060.63</v>
      </c>
      <c r="D1726" s="16">
        <v>6099.61</v>
      </c>
      <c r="E1726" s="16">
        <v>6060.63</v>
      </c>
      <c r="F1726" s="14" t="s">
        <v>7761</v>
      </c>
      <c r="G1726" s="15">
        <v>-1.1000000000000001E-3</v>
      </c>
    </row>
    <row r="1727" spans="1:7" x14ac:dyDescent="0.2">
      <c r="A1727" s="17">
        <v>40953</v>
      </c>
      <c r="B1727" s="16">
        <v>6022.01</v>
      </c>
      <c r="C1727" s="16">
        <v>6041.03</v>
      </c>
      <c r="D1727" s="16">
        <v>6069.1</v>
      </c>
      <c r="E1727" s="16">
        <v>6003.04</v>
      </c>
      <c r="F1727" s="14" t="s">
        <v>8344</v>
      </c>
      <c r="G1727" s="15">
        <v>6.4000000000000003E-3</v>
      </c>
    </row>
    <row r="1728" spans="1:7" x14ac:dyDescent="0.2">
      <c r="A1728" s="17">
        <v>40952</v>
      </c>
      <c r="B1728" s="16">
        <v>6028.34</v>
      </c>
      <c r="C1728" s="16">
        <v>6030.97</v>
      </c>
      <c r="D1728" s="16">
        <v>6077.15</v>
      </c>
      <c r="E1728" s="16">
        <v>6013.15</v>
      </c>
      <c r="F1728" s="14" t="s">
        <v>8345</v>
      </c>
      <c r="G1728" s="15">
        <v>-9.9000000000000008E-3</v>
      </c>
    </row>
    <row r="1729" spans="1:7" x14ac:dyDescent="0.2">
      <c r="A1729" s="17">
        <v>40949</v>
      </c>
      <c r="B1729" s="16">
        <v>5990.15</v>
      </c>
      <c r="C1729" s="16">
        <v>6024.19</v>
      </c>
      <c r="D1729" s="16">
        <v>6045.03</v>
      </c>
      <c r="E1729" s="16">
        <v>5968</v>
      </c>
      <c r="F1729" s="14" t="s">
        <v>8346</v>
      </c>
      <c r="G1729" s="15">
        <v>-1.8E-3</v>
      </c>
    </row>
    <row r="1730" spans="1:7" x14ac:dyDescent="0.2">
      <c r="A1730" s="17">
        <v>40948</v>
      </c>
      <c r="B1730" s="16">
        <v>6049.83</v>
      </c>
      <c r="C1730" s="16">
        <v>6070.16</v>
      </c>
      <c r="D1730" s="16">
        <v>6095.66</v>
      </c>
      <c r="E1730" s="16">
        <v>6020.5</v>
      </c>
      <c r="F1730" s="14" t="s">
        <v>2524</v>
      </c>
      <c r="G1730" s="15">
        <v>1.34E-2</v>
      </c>
    </row>
    <row r="1731" spans="1:7" x14ac:dyDescent="0.2">
      <c r="A1731" s="17">
        <v>40947</v>
      </c>
      <c r="B1731" s="16">
        <v>6060.93</v>
      </c>
      <c r="C1731" s="16">
        <v>6006.02</v>
      </c>
      <c r="D1731" s="16">
        <v>6084.09</v>
      </c>
      <c r="E1731" s="16">
        <v>6006.02</v>
      </c>
      <c r="F1731" s="14" t="s">
        <v>2639</v>
      </c>
      <c r="G1731" s="15">
        <v>-4.0000000000000001E-3</v>
      </c>
    </row>
    <row r="1732" spans="1:7" x14ac:dyDescent="0.2">
      <c r="A1732" s="17">
        <v>40946</v>
      </c>
      <c r="B1732" s="16">
        <v>5980.94</v>
      </c>
      <c r="C1732" s="16">
        <v>6020.46</v>
      </c>
      <c r="D1732" s="16">
        <v>6025.56</v>
      </c>
      <c r="E1732" s="16">
        <v>5940.87</v>
      </c>
      <c r="F1732" s="14" t="s">
        <v>8347</v>
      </c>
      <c r="G1732" s="15">
        <v>-2.8999999999999998E-3</v>
      </c>
    </row>
    <row r="1733" spans="1:7" x14ac:dyDescent="0.2">
      <c r="A1733" s="17">
        <v>40945</v>
      </c>
      <c r="B1733" s="16">
        <v>6004.94</v>
      </c>
      <c r="C1733" s="16">
        <v>6025.55</v>
      </c>
      <c r="D1733" s="16">
        <v>6027.16</v>
      </c>
      <c r="E1733" s="16">
        <v>5960.55</v>
      </c>
      <c r="F1733" s="14" t="s">
        <v>2600</v>
      </c>
      <c r="G1733" s="15">
        <v>1.3299999999999999E-2</v>
      </c>
    </row>
    <row r="1734" spans="1:7" x14ac:dyDescent="0.2">
      <c r="A1734" s="17">
        <v>40942</v>
      </c>
      <c r="B1734" s="16">
        <v>6022.15</v>
      </c>
      <c r="C1734" s="16">
        <v>5957.78</v>
      </c>
      <c r="D1734" s="16">
        <v>6023.41</v>
      </c>
      <c r="E1734" s="16">
        <v>5919.82</v>
      </c>
      <c r="F1734" s="14" t="s">
        <v>8348</v>
      </c>
      <c r="G1734" s="15">
        <v>3.7000000000000002E-3</v>
      </c>
    </row>
    <row r="1735" spans="1:7" x14ac:dyDescent="0.2">
      <c r="A1735" s="17">
        <v>40941</v>
      </c>
      <c r="B1735" s="16">
        <v>5942.88</v>
      </c>
      <c r="C1735" s="16">
        <v>5943.77</v>
      </c>
      <c r="D1735" s="16">
        <v>5952.9</v>
      </c>
      <c r="E1735" s="16">
        <v>5893.3</v>
      </c>
      <c r="F1735" s="14" t="s">
        <v>8349</v>
      </c>
      <c r="G1735" s="15">
        <v>2.7099999999999999E-2</v>
      </c>
    </row>
    <row r="1736" spans="1:7" x14ac:dyDescent="0.2">
      <c r="A1736" s="17">
        <v>40940</v>
      </c>
      <c r="B1736" s="16">
        <v>5921.08</v>
      </c>
      <c r="C1736" s="16">
        <v>5785.08</v>
      </c>
      <c r="D1736" s="16">
        <v>5931</v>
      </c>
      <c r="E1736" s="16">
        <v>5776.2</v>
      </c>
      <c r="F1736" s="14" t="s">
        <v>8350</v>
      </c>
      <c r="G1736" s="15">
        <v>1.23E-2</v>
      </c>
    </row>
    <row r="1737" spans="1:7" x14ac:dyDescent="0.2">
      <c r="A1737" s="17">
        <v>40939</v>
      </c>
      <c r="B1737" s="16">
        <v>5764.72</v>
      </c>
      <c r="C1737" s="16">
        <v>5737.76</v>
      </c>
      <c r="D1737" s="16">
        <v>5793.56</v>
      </c>
      <c r="E1737" s="16">
        <v>5727.81</v>
      </c>
      <c r="F1737" s="14" t="s">
        <v>8351</v>
      </c>
      <c r="G1737" s="15">
        <v>-2.3900000000000001E-2</v>
      </c>
    </row>
    <row r="1738" spans="1:7" x14ac:dyDescent="0.2">
      <c r="A1738" s="17">
        <v>40938</v>
      </c>
      <c r="B1738" s="16">
        <v>5694.43</v>
      </c>
      <c r="C1738" s="16">
        <v>5806.32</v>
      </c>
      <c r="D1738" s="16">
        <v>5806.32</v>
      </c>
      <c r="E1738" s="16">
        <v>5675.85</v>
      </c>
      <c r="F1738" s="14" t="s">
        <v>8352</v>
      </c>
      <c r="G1738" s="15">
        <v>-1.5299999999999999E-2</v>
      </c>
    </row>
    <row r="1739" spans="1:7" x14ac:dyDescent="0.2">
      <c r="A1739" s="17">
        <v>40935</v>
      </c>
      <c r="B1739" s="16">
        <v>5833.69</v>
      </c>
      <c r="C1739" s="16">
        <v>5875.35</v>
      </c>
      <c r="D1739" s="16">
        <v>5925.3</v>
      </c>
      <c r="E1739" s="16">
        <v>5829.15</v>
      </c>
      <c r="F1739" s="14" t="s">
        <v>8353</v>
      </c>
      <c r="G1739" s="15">
        <v>2.1600000000000001E-2</v>
      </c>
    </row>
    <row r="1740" spans="1:7" x14ac:dyDescent="0.2">
      <c r="A1740" s="17">
        <v>40934</v>
      </c>
      <c r="B1740" s="16">
        <v>5924.34</v>
      </c>
      <c r="C1740" s="16">
        <v>5826.03</v>
      </c>
      <c r="D1740" s="16">
        <v>5930.23</v>
      </c>
      <c r="E1740" s="16">
        <v>5784.25</v>
      </c>
      <c r="F1740" s="14" t="s">
        <v>8354</v>
      </c>
      <c r="G1740" s="15">
        <v>-1.4E-3</v>
      </c>
    </row>
    <row r="1741" spans="1:7" x14ac:dyDescent="0.2">
      <c r="A1741" s="17">
        <v>40933</v>
      </c>
      <c r="B1741" s="16">
        <v>5798.98</v>
      </c>
      <c r="C1741" s="16">
        <v>5827.34</v>
      </c>
      <c r="D1741" s="16">
        <v>5861.29</v>
      </c>
      <c r="E1741" s="16">
        <v>5737.57</v>
      </c>
      <c r="F1741" s="14" t="s">
        <v>8355</v>
      </c>
      <c r="G1741" s="15">
        <v>-2.1600000000000001E-2</v>
      </c>
    </row>
    <row r="1742" spans="1:7" x14ac:dyDescent="0.2">
      <c r="A1742" s="17">
        <v>40932</v>
      </c>
      <c r="B1742" s="16">
        <v>5806.88</v>
      </c>
      <c r="C1742" s="16">
        <v>5907.93</v>
      </c>
      <c r="D1742" s="16">
        <v>5907.93</v>
      </c>
      <c r="E1742" s="16">
        <v>5743.82</v>
      </c>
      <c r="F1742" s="14" t="s">
        <v>8356</v>
      </c>
      <c r="G1742" s="15">
        <v>8.0999999999999996E-3</v>
      </c>
    </row>
    <row r="1743" spans="1:7" x14ac:dyDescent="0.2">
      <c r="A1743" s="17">
        <v>40931</v>
      </c>
      <c r="B1743" s="16">
        <v>5934.95</v>
      </c>
      <c r="C1743" s="16">
        <v>5897</v>
      </c>
      <c r="D1743" s="16">
        <v>5946.43</v>
      </c>
      <c r="E1743" s="16">
        <v>5858.87</v>
      </c>
      <c r="F1743" s="14" t="s">
        <v>8357</v>
      </c>
      <c r="G1743" s="15">
        <v>-3.0999999999999999E-3</v>
      </c>
    </row>
    <row r="1744" spans="1:7" x14ac:dyDescent="0.2">
      <c r="A1744" s="17">
        <v>40928</v>
      </c>
      <c r="B1744" s="16">
        <v>5887.16</v>
      </c>
      <c r="C1744" s="16">
        <v>5933.04</v>
      </c>
      <c r="D1744" s="16">
        <v>5939</v>
      </c>
      <c r="E1744" s="16">
        <v>5838.4</v>
      </c>
      <c r="F1744" s="14" t="s">
        <v>2787</v>
      </c>
      <c r="G1744" s="15">
        <v>1.37E-2</v>
      </c>
    </row>
    <row r="1745" spans="1:7" x14ac:dyDescent="0.2">
      <c r="A1745" s="17">
        <v>40927</v>
      </c>
      <c r="B1745" s="16">
        <v>5905.23</v>
      </c>
      <c r="C1745" s="16">
        <v>5844.13</v>
      </c>
      <c r="D1745" s="16">
        <v>5905.23</v>
      </c>
      <c r="E1745" s="16">
        <v>5815.33</v>
      </c>
      <c r="F1745" s="14" t="s">
        <v>8358</v>
      </c>
      <c r="G1745" s="15">
        <v>9.9000000000000008E-3</v>
      </c>
    </row>
    <row r="1746" spans="1:7" x14ac:dyDescent="0.2">
      <c r="A1746" s="17">
        <v>40926</v>
      </c>
      <c r="B1746" s="16">
        <v>5825.24</v>
      </c>
      <c r="C1746" s="16">
        <v>5792.87</v>
      </c>
      <c r="D1746" s="16">
        <v>5843.63</v>
      </c>
      <c r="E1746" s="16">
        <v>5744.6</v>
      </c>
      <c r="F1746" s="14" t="s">
        <v>8359</v>
      </c>
      <c r="G1746" s="15">
        <v>1.7299999999999999E-2</v>
      </c>
    </row>
    <row r="1747" spans="1:7" x14ac:dyDescent="0.2">
      <c r="A1747" s="17">
        <v>40925</v>
      </c>
      <c r="B1747" s="16">
        <v>5768.13</v>
      </c>
      <c r="C1747" s="16">
        <v>5724.39</v>
      </c>
      <c r="D1747" s="16">
        <v>5817.43</v>
      </c>
      <c r="E1747" s="16">
        <v>5716.8</v>
      </c>
      <c r="F1747" s="14" t="s">
        <v>2430</v>
      </c>
      <c r="G1747" s="15">
        <v>1.8100000000000002E-2</v>
      </c>
    </row>
    <row r="1748" spans="1:7" x14ac:dyDescent="0.2">
      <c r="A1748" s="17">
        <v>40924</v>
      </c>
      <c r="B1748" s="16">
        <v>5669.86</v>
      </c>
      <c r="C1748" s="16">
        <v>5559.77</v>
      </c>
      <c r="D1748" s="16">
        <v>5680.91</v>
      </c>
      <c r="E1748" s="16">
        <v>5543.27</v>
      </c>
      <c r="F1748" s="14" t="s">
        <v>8360</v>
      </c>
      <c r="G1748" s="15">
        <v>-8.2000000000000007E-3</v>
      </c>
    </row>
    <row r="1749" spans="1:7" x14ac:dyDescent="0.2">
      <c r="A1749" s="17">
        <v>40921</v>
      </c>
      <c r="B1749" s="16">
        <v>5569.31</v>
      </c>
      <c r="C1749" s="16">
        <v>5648.65</v>
      </c>
      <c r="D1749" s="16">
        <v>5678.61</v>
      </c>
      <c r="E1749" s="16">
        <v>5530.26</v>
      </c>
      <c r="F1749" s="14" t="s">
        <v>2254</v>
      </c>
      <c r="G1749" s="15">
        <v>7.3000000000000001E-3</v>
      </c>
    </row>
    <row r="1750" spans="1:7" x14ac:dyDescent="0.2">
      <c r="A1750" s="17">
        <v>40920</v>
      </c>
      <c r="B1750" s="16">
        <v>5615.5</v>
      </c>
      <c r="C1750" s="16">
        <v>5601.84</v>
      </c>
      <c r="D1750" s="16">
        <v>5684.14</v>
      </c>
      <c r="E1750" s="16">
        <v>5588.87</v>
      </c>
      <c r="F1750" s="14" t="s">
        <v>2228</v>
      </c>
      <c r="G1750" s="15">
        <v>-7.3000000000000001E-3</v>
      </c>
    </row>
    <row r="1751" spans="1:7" x14ac:dyDescent="0.2">
      <c r="A1751" s="17">
        <v>40919</v>
      </c>
      <c r="B1751" s="16">
        <v>5574.73</v>
      </c>
      <c r="C1751" s="16">
        <v>5608.02</v>
      </c>
      <c r="D1751" s="16">
        <v>5664.36</v>
      </c>
      <c r="E1751" s="16">
        <v>5559.53</v>
      </c>
      <c r="F1751" s="14" t="s">
        <v>7582</v>
      </c>
      <c r="G1751" s="15">
        <v>2.64E-2</v>
      </c>
    </row>
    <row r="1752" spans="1:7" x14ac:dyDescent="0.2">
      <c r="A1752" s="17">
        <v>40918</v>
      </c>
      <c r="B1752" s="16">
        <v>5615.97</v>
      </c>
      <c r="C1752" s="16">
        <v>5518.94</v>
      </c>
      <c r="D1752" s="16">
        <v>5615.97</v>
      </c>
      <c r="E1752" s="16">
        <v>5508.48</v>
      </c>
      <c r="F1752" s="14" t="s">
        <v>8361</v>
      </c>
      <c r="G1752" s="15">
        <v>-7.7000000000000002E-3</v>
      </c>
    </row>
    <row r="1753" spans="1:7" x14ac:dyDescent="0.2">
      <c r="A1753" s="17">
        <v>40917</v>
      </c>
      <c r="B1753" s="16">
        <v>5471.33</v>
      </c>
      <c r="C1753" s="16">
        <v>5524.99</v>
      </c>
      <c r="D1753" s="16">
        <v>5543.82</v>
      </c>
      <c r="E1753" s="16">
        <v>5461.81</v>
      </c>
      <c r="F1753" s="14" t="s">
        <v>2452</v>
      </c>
      <c r="G1753" s="15">
        <v>1.1000000000000001E-3</v>
      </c>
    </row>
    <row r="1754" spans="1:7" x14ac:dyDescent="0.2">
      <c r="A1754" s="17">
        <v>40913</v>
      </c>
      <c r="B1754" s="16">
        <v>5513.83</v>
      </c>
      <c r="C1754" s="16">
        <v>5536.22</v>
      </c>
      <c r="D1754" s="16">
        <v>5558.12</v>
      </c>
      <c r="E1754" s="16">
        <v>5486.31</v>
      </c>
      <c r="F1754" s="14" t="s">
        <v>8362</v>
      </c>
      <c r="G1754" s="15">
        <v>-1.38E-2</v>
      </c>
    </row>
    <row r="1755" spans="1:7" x14ac:dyDescent="0.2">
      <c r="A1755" s="17">
        <v>40912</v>
      </c>
      <c r="B1755" s="16">
        <v>5507.82</v>
      </c>
      <c r="C1755" s="16">
        <v>5574.96</v>
      </c>
      <c r="D1755" s="16">
        <v>5574.96</v>
      </c>
      <c r="E1755" s="16">
        <v>5488.83</v>
      </c>
      <c r="F1755" s="14" t="s">
        <v>2353</v>
      </c>
      <c r="G1755" s="15">
        <v>1.4800000000000001E-2</v>
      </c>
    </row>
    <row r="1756" spans="1:7" x14ac:dyDescent="0.2">
      <c r="A1756" s="17">
        <v>40911</v>
      </c>
      <c r="B1756" s="16">
        <v>5584.84</v>
      </c>
      <c r="C1756" s="16">
        <v>5537.08</v>
      </c>
      <c r="D1756" s="16">
        <v>5584.84</v>
      </c>
      <c r="E1756" s="16">
        <v>5493.86</v>
      </c>
      <c r="F1756" s="14" t="s">
        <v>8363</v>
      </c>
      <c r="G1756" s="15">
        <v>2.7699999999999999E-2</v>
      </c>
    </row>
    <row r="1757" spans="1:7" x14ac:dyDescent="0.2">
      <c r="A1757" s="17">
        <v>40910</v>
      </c>
      <c r="B1757" s="16">
        <v>5503.14</v>
      </c>
      <c r="C1757" s="16">
        <v>5362.41</v>
      </c>
      <c r="D1757" s="16">
        <v>5513.13</v>
      </c>
      <c r="E1757" s="16">
        <v>5361.65</v>
      </c>
      <c r="F1757" s="14" t="s">
        <v>8364</v>
      </c>
      <c r="G1757" s="15">
        <v>1.0800000000000001E-2</v>
      </c>
    </row>
    <row r="1758" spans="1:7" x14ac:dyDescent="0.2">
      <c r="A1758" s="17">
        <v>40907</v>
      </c>
      <c r="B1758" s="16">
        <v>5355.06</v>
      </c>
      <c r="C1758" s="16">
        <v>5311</v>
      </c>
      <c r="D1758" s="16">
        <v>5355.06</v>
      </c>
      <c r="E1758" s="16">
        <v>5276.1</v>
      </c>
      <c r="F1758" s="14" t="s">
        <v>8365</v>
      </c>
      <c r="G1758" s="15">
        <v>8.9999999999999993E-3</v>
      </c>
    </row>
    <row r="1759" spans="1:7" x14ac:dyDescent="0.2">
      <c r="A1759" s="17">
        <v>40906</v>
      </c>
      <c r="B1759" s="16">
        <v>5297.71</v>
      </c>
      <c r="C1759" s="16">
        <v>5254.38</v>
      </c>
      <c r="D1759" s="16">
        <v>5297.71</v>
      </c>
      <c r="E1759" s="16">
        <v>5233.66</v>
      </c>
      <c r="F1759" s="14" t="s">
        <v>8366</v>
      </c>
      <c r="G1759" s="15">
        <v>-4.7000000000000002E-3</v>
      </c>
    </row>
    <row r="1760" spans="1:7" x14ac:dyDescent="0.2">
      <c r="A1760" s="17">
        <v>40905</v>
      </c>
      <c r="B1760" s="16">
        <v>5250.41</v>
      </c>
      <c r="C1760" s="16">
        <v>5282.68</v>
      </c>
      <c r="D1760" s="16">
        <v>5306.21</v>
      </c>
      <c r="E1760" s="16">
        <v>5233.99</v>
      </c>
      <c r="F1760" s="14" t="s">
        <v>8367</v>
      </c>
      <c r="G1760" s="15">
        <v>-7.4000000000000003E-3</v>
      </c>
    </row>
    <row r="1761" spans="1:7" x14ac:dyDescent="0.2">
      <c r="A1761" s="17">
        <v>40904</v>
      </c>
      <c r="B1761" s="16">
        <v>5275.06</v>
      </c>
      <c r="C1761" s="16">
        <v>5322.64</v>
      </c>
      <c r="D1761" s="16">
        <v>5327.22</v>
      </c>
      <c r="E1761" s="16">
        <v>5262.61</v>
      </c>
      <c r="F1761" s="14" t="s">
        <v>8368</v>
      </c>
      <c r="G1761" s="15">
        <v>8.0000000000000002E-3</v>
      </c>
    </row>
    <row r="1762" spans="1:7" x14ac:dyDescent="0.2">
      <c r="A1762" s="17">
        <v>40900</v>
      </c>
      <c r="B1762" s="16">
        <v>5314.57</v>
      </c>
      <c r="C1762" s="16">
        <v>5306.94</v>
      </c>
      <c r="D1762" s="16">
        <v>5326.02</v>
      </c>
      <c r="E1762" s="16">
        <v>5292.58</v>
      </c>
      <c r="F1762" s="14" t="s">
        <v>8369</v>
      </c>
      <c r="G1762" s="15">
        <v>1.6199999999999999E-2</v>
      </c>
    </row>
    <row r="1763" spans="1:7" x14ac:dyDescent="0.2">
      <c r="A1763" s="17">
        <v>40899</v>
      </c>
      <c r="B1763" s="16">
        <v>5272.35</v>
      </c>
      <c r="C1763" s="16">
        <v>5202.6400000000003</v>
      </c>
      <c r="D1763" s="16">
        <v>5272.35</v>
      </c>
      <c r="E1763" s="16">
        <v>5202.6400000000003</v>
      </c>
      <c r="F1763" s="14" t="s">
        <v>8370</v>
      </c>
      <c r="G1763" s="15">
        <v>-5.4999999999999997E-3</v>
      </c>
    </row>
    <row r="1764" spans="1:7" x14ac:dyDescent="0.2">
      <c r="A1764" s="17">
        <v>40898</v>
      </c>
      <c r="B1764" s="16">
        <v>5188.17</v>
      </c>
      <c r="C1764" s="16">
        <v>5255.71</v>
      </c>
      <c r="D1764" s="16">
        <v>5310.4</v>
      </c>
      <c r="E1764" s="16">
        <v>5166.2299999999996</v>
      </c>
      <c r="F1764" s="14" t="s">
        <v>8371</v>
      </c>
      <c r="G1764" s="15">
        <v>3.44E-2</v>
      </c>
    </row>
    <row r="1765" spans="1:7" x14ac:dyDescent="0.2">
      <c r="A1765" s="17">
        <v>40897</v>
      </c>
      <c r="B1765" s="16">
        <v>5217.04</v>
      </c>
      <c r="C1765" s="16">
        <v>5040.3</v>
      </c>
      <c r="D1765" s="16">
        <v>5217.22</v>
      </c>
      <c r="E1765" s="16">
        <v>5024.3</v>
      </c>
      <c r="F1765" s="14" t="s">
        <v>8372</v>
      </c>
      <c r="G1765" s="15">
        <v>-5.7000000000000002E-3</v>
      </c>
    </row>
    <row r="1766" spans="1:7" x14ac:dyDescent="0.2">
      <c r="A1766" s="17">
        <v>40896</v>
      </c>
      <c r="B1766" s="16">
        <v>5043.67</v>
      </c>
      <c r="C1766" s="16">
        <v>5038.91</v>
      </c>
      <c r="D1766" s="16">
        <v>5113.76</v>
      </c>
      <c r="E1766" s="16">
        <v>5032.9399999999996</v>
      </c>
      <c r="F1766" s="14" t="s">
        <v>8373</v>
      </c>
      <c r="G1766" s="15">
        <v>-7.7999999999999996E-3</v>
      </c>
    </row>
    <row r="1767" spans="1:7" x14ac:dyDescent="0.2">
      <c r="A1767" s="17">
        <v>40893</v>
      </c>
      <c r="B1767" s="16">
        <v>5072.75</v>
      </c>
      <c r="C1767" s="16">
        <v>5137.5200000000004</v>
      </c>
      <c r="D1767" s="16">
        <v>5140.41</v>
      </c>
      <c r="E1767" s="16">
        <v>5054.3500000000004</v>
      </c>
      <c r="F1767" s="14" t="s">
        <v>8374</v>
      </c>
      <c r="G1767" s="15">
        <v>5.3E-3</v>
      </c>
    </row>
    <row r="1768" spans="1:7" x14ac:dyDescent="0.2">
      <c r="A1768" s="17">
        <v>40892</v>
      </c>
      <c r="B1768" s="16">
        <v>5112.58</v>
      </c>
      <c r="C1768" s="16">
        <v>5106.6099999999997</v>
      </c>
      <c r="D1768" s="16">
        <v>5142.43</v>
      </c>
      <c r="E1768" s="16">
        <v>5065.82</v>
      </c>
      <c r="F1768" s="14" t="s">
        <v>8375</v>
      </c>
      <c r="G1768" s="15">
        <v>-2.35E-2</v>
      </c>
    </row>
    <row r="1769" spans="1:7" x14ac:dyDescent="0.2">
      <c r="A1769" s="17">
        <v>40891</v>
      </c>
      <c r="B1769" s="16">
        <v>5085.4799999999996</v>
      </c>
      <c r="C1769" s="16">
        <v>5195.22</v>
      </c>
      <c r="D1769" s="16">
        <v>5229.66</v>
      </c>
      <c r="E1769" s="16">
        <v>5085.4799999999996</v>
      </c>
      <c r="F1769" s="14" t="s">
        <v>2346</v>
      </c>
      <c r="G1769" s="15">
        <v>3.3E-3</v>
      </c>
    </row>
    <row r="1770" spans="1:7" x14ac:dyDescent="0.2">
      <c r="A1770" s="17">
        <v>40890</v>
      </c>
      <c r="B1770" s="16">
        <v>5207.93</v>
      </c>
      <c r="C1770" s="16">
        <v>5205.32</v>
      </c>
      <c r="D1770" s="16">
        <v>5266.93</v>
      </c>
      <c r="E1770" s="16">
        <v>5145.9399999999996</v>
      </c>
      <c r="F1770" s="14" t="s">
        <v>8292</v>
      </c>
      <c r="G1770" s="15">
        <v>-2.8400000000000002E-2</v>
      </c>
    </row>
    <row r="1771" spans="1:7" x14ac:dyDescent="0.2">
      <c r="A1771" s="17">
        <v>40889</v>
      </c>
      <c r="B1771" s="16">
        <v>5190.7700000000004</v>
      </c>
      <c r="C1771" s="16">
        <v>5338.3</v>
      </c>
      <c r="D1771" s="16">
        <v>5340.66</v>
      </c>
      <c r="E1771" s="16">
        <v>5186.79</v>
      </c>
      <c r="F1771" s="14" t="s">
        <v>2179</v>
      </c>
      <c r="G1771" s="15">
        <v>7.6E-3</v>
      </c>
    </row>
    <row r="1772" spans="1:7" x14ac:dyDescent="0.2">
      <c r="A1772" s="17">
        <v>40886</v>
      </c>
      <c r="B1772" s="16">
        <v>5342.31</v>
      </c>
      <c r="C1772" s="16">
        <v>5270.79</v>
      </c>
      <c r="D1772" s="16">
        <v>5393.04</v>
      </c>
      <c r="E1772" s="16">
        <v>5266.41</v>
      </c>
      <c r="F1772" s="14" t="s">
        <v>7856</v>
      </c>
      <c r="G1772" s="15">
        <v>-3.0499999999999999E-2</v>
      </c>
    </row>
    <row r="1773" spans="1:7" x14ac:dyDescent="0.2">
      <c r="A1773" s="17">
        <v>40885</v>
      </c>
      <c r="B1773" s="16">
        <v>5302.18</v>
      </c>
      <c r="C1773" s="16">
        <v>5495.66</v>
      </c>
      <c r="D1773" s="16">
        <v>5503.93</v>
      </c>
      <c r="E1773" s="16">
        <v>5298.64</v>
      </c>
      <c r="F1773" s="14" t="s">
        <v>8376</v>
      </c>
      <c r="G1773" s="15">
        <v>-1.8499999999999999E-2</v>
      </c>
    </row>
    <row r="1774" spans="1:7" x14ac:dyDescent="0.2">
      <c r="A1774" s="17">
        <v>40884</v>
      </c>
      <c r="B1774" s="16">
        <v>5469.01</v>
      </c>
      <c r="C1774" s="16">
        <v>5572</v>
      </c>
      <c r="D1774" s="16">
        <v>5614.91</v>
      </c>
      <c r="E1774" s="16">
        <v>5403.18</v>
      </c>
      <c r="F1774" s="14" t="s">
        <v>8377</v>
      </c>
      <c r="G1774" s="15">
        <v>1.29E-2</v>
      </c>
    </row>
    <row r="1775" spans="1:7" x14ac:dyDescent="0.2">
      <c r="A1775" s="17">
        <v>40882</v>
      </c>
      <c r="B1775" s="16">
        <v>5572.28</v>
      </c>
      <c r="C1775" s="16">
        <v>5568.34</v>
      </c>
      <c r="D1775" s="16">
        <v>5584.05</v>
      </c>
      <c r="E1775" s="16">
        <v>5542.37</v>
      </c>
      <c r="F1775" s="14" t="s">
        <v>2287</v>
      </c>
      <c r="G1775" s="15">
        <v>8.0000000000000004E-4</v>
      </c>
    </row>
    <row r="1776" spans="1:7" x14ac:dyDescent="0.2">
      <c r="A1776" s="17">
        <v>40879</v>
      </c>
      <c r="B1776" s="16">
        <v>5501.53</v>
      </c>
      <c r="C1776" s="16">
        <v>5533.84</v>
      </c>
      <c r="D1776" s="16">
        <v>5595.45</v>
      </c>
      <c r="E1776" s="16">
        <v>5484.15</v>
      </c>
      <c r="F1776" s="14" t="s">
        <v>8378</v>
      </c>
      <c r="G1776" s="15">
        <v>-1.4E-2</v>
      </c>
    </row>
    <row r="1777" spans="1:7" x14ac:dyDescent="0.2">
      <c r="A1777" s="17">
        <v>40878</v>
      </c>
      <c r="B1777" s="16">
        <v>5497.07</v>
      </c>
      <c r="C1777" s="16">
        <v>5585.19</v>
      </c>
      <c r="D1777" s="16">
        <v>5585.19</v>
      </c>
      <c r="E1777" s="16">
        <v>5487.14</v>
      </c>
      <c r="F1777" s="14" t="s">
        <v>8200</v>
      </c>
      <c r="G1777" s="15">
        <v>3.4700000000000002E-2</v>
      </c>
    </row>
    <row r="1778" spans="1:7" x14ac:dyDescent="0.2">
      <c r="A1778" s="17">
        <v>40877</v>
      </c>
      <c r="B1778" s="16">
        <v>5575.2</v>
      </c>
      <c r="C1778" s="16">
        <v>5387.76</v>
      </c>
      <c r="D1778" s="16">
        <v>5577.69</v>
      </c>
      <c r="E1778" s="16">
        <v>5289.58</v>
      </c>
      <c r="F1778" s="14" t="s">
        <v>8379</v>
      </c>
      <c r="G1778" s="15">
        <v>6.9999999999999999E-4</v>
      </c>
    </row>
    <row r="1779" spans="1:7" x14ac:dyDescent="0.2">
      <c r="A1779" s="17">
        <v>40876</v>
      </c>
      <c r="B1779" s="16">
        <v>5388.02</v>
      </c>
      <c r="C1779" s="16">
        <v>5370.3</v>
      </c>
      <c r="D1779" s="16">
        <v>5421.65</v>
      </c>
      <c r="E1779" s="16">
        <v>5307.75</v>
      </c>
      <c r="F1779" s="14" t="s">
        <v>7777</v>
      </c>
      <c r="G1779" s="15">
        <v>5.6000000000000001E-2</v>
      </c>
    </row>
    <row r="1780" spans="1:7" x14ac:dyDescent="0.2">
      <c r="A1780" s="17">
        <v>40875</v>
      </c>
      <c r="B1780" s="16">
        <v>5384.43</v>
      </c>
      <c r="C1780" s="16">
        <v>5158.34</v>
      </c>
      <c r="D1780" s="16">
        <v>5387.81</v>
      </c>
      <c r="E1780" s="16">
        <v>5158.34</v>
      </c>
      <c r="F1780" s="14" t="s">
        <v>8380</v>
      </c>
      <c r="G1780" s="15">
        <v>-1.6999999999999999E-3</v>
      </c>
    </row>
    <row r="1781" spans="1:7" x14ac:dyDescent="0.2">
      <c r="A1781" s="17">
        <v>40872</v>
      </c>
      <c r="B1781" s="16">
        <v>5098.97</v>
      </c>
      <c r="C1781" s="16">
        <v>5099.12</v>
      </c>
      <c r="D1781" s="16">
        <v>5138.8599999999997</v>
      </c>
      <c r="E1781" s="16">
        <v>5032.43</v>
      </c>
      <c r="F1781" s="14" t="s">
        <v>2200</v>
      </c>
      <c r="G1781" s="15">
        <v>6.8999999999999999E-3</v>
      </c>
    </row>
    <row r="1782" spans="1:7" x14ac:dyDescent="0.2">
      <c r="A1782" s="17">
        <v>40871</v>
      </c>
      <c r="B1782" s="16">
        <v>5107.41</v>
      </c>
      <c r="C1782" s="16">
        <v>5090.7700000000004</v>
      </c>
      <c r="D1782" s="16">
        <v>5178.91</v>
      </c>
      <c r="E1782" s="16">
        <v>5049.55</v>
      </c>
      <c r="F1782" s="14" t="s">
        <v>8381</v>
      </c>
      <c r="G1782" s="15">
        <v>-1.3599999999999999E-2</v>
      </c>
    </row>
    <row r="1783" spans="1:7" x14ac:dyDescent="0.2">
      <c r="A1783" s="17">
        <v>40870</v>
      </c>
      <c r="B1783" s="16">
        <v>5072.62</v>
      </c>
      <c r="C1783" s="16">
        <v>5098.3100000000004</v>
      </c>
      <c r="D1783" s="16">
        <v>5185.49</v>
      </c>
      <c r="E1783" s="16">
        <v>5069.01</v>
      </c>
      <c r="F1783" s="14" t="s">
        <v>2863</v>
      </c>
      <c r="G1783" s="15">
        <v>-1.04E-2</v>
      </c>
    </row>
    <row r="1784" spans="1:7" x14ac:dyDescent="0.2">
      <c r="A1784" s="17">
        <v>40869</v>
      </c>
      <c r="B1784" s="16">
        <v>5142.5200000000004</v>
      </c>
      <c r="C1784" s="16">
        <v>5210.1499999999996</v>
      </c>
      <c r="D1784" s="16">
        <v>5240.82</v>
      </c>
      <c r="E1784" s="16">
        <v>5134.03</v>
      </c>
      <c r="F1784" s="14" t="s">
        <v>5052</v>
      </c>
      <c r="G1784" s="15">
        <v>-3.8199999999999998E-2</v>
      </c>
    </row>
    <row r="1785" spans="1:7" x14ac:dyDescent="0.2">
      <c r="A1785" s="17">
        <v>40868</v>
      </c>
      <c r="B1785" s="16">
        <v>5196.59</v>
      </c>
      <c r="C1785" s="16">
        <v>5403.46</v>
      </c>
      <c r="D1785" s="16">
        <v>5403.46</v>
      </c>
      <c r="E1785" s="16">
        <v>5194.09</v>
      </c>
      <c r="F1785" s="14" t="s">
        <v>3440</v>
      </c>
      <c r="G1785" s="15">
        <v>-1.46E-2</v>
      </c>
    </row>
    <row r="1786" spans="1:7" x14ac:dyDescent="0.2">
      <c r="A1786" s="17">
        <v>40865</v>
      </c>
      <c r="B1786" s="16">
        <v>5402.81</v>
      </c>
      <c r="C1786" s="16">
        <v>5445.9</v>
      </c>
      <c r="D1786" s="16">
        <v>5458.57</v>
      </c>
      <c r="E1786" s="16">
        <v>5392.34</v>
      </c>
      <c r="F1786" s="14" t="s">
        <v>8382</v>
      </c>
      <c r="G1786" s="15">
        <v>-1.6500000000000001E-2</v>
      </c>
    </row>
    <row r="1787" spans="1:7" x14ac:dyDescent="0.2">
      <c r="A1787" s="17">
        <v>40864</v>
      </c>
      <c r="B1787" s="16">
        <v>5482.68</v>
      </c>
      <c r="C1787" s="16">
        <v>5564.82</v>
      </c>
      <c r="D1787" s="16">
        <v>5579.17</v>
      </c>
      <c r="E1787" s="16">
        <v>5468.73</v>
      </c>
      <c r="F1787" s="14" t="s">
        <v>8383</v>
      </c>
      <c r="G1787" s="15">
        <v>0</v>
      </c>
    </row>
    <row r="1788" spans="1:7" x14ac:dyDescent="0.2">
      <c r="A1788" s="17">
        <v>40863</v>
      </c>
      <c r="B1788" s="16">
        <v>5574.4</v>
      </c>
      <c r="C1788" s="16">
        <v>5571.26</v>
      </c>
      <c r="D1788" s="16">
        <v>5629.62</v>
      </c>
      <c r="E1788" s="16">
        <v>5531.67</v>
      </c>
      <c r="F1788" s="14" t="s">
        <v>8384</v>
      </c>
      <c r="G1788" s="15">
        <v>-1.0800000000000001E-2</v>
      </c>
    </row>
    <row r="1789" spans="1:7" x14ac:dyDescent="0.2">
      <c r="A1789" s="17">
        <v>40862</v>
      </c>
      <c r="B1789" s="16">
        <v>5574.44</v>
      </c>
      <c r="C1789" s="16">
        <v>5601.76</v>
      </c>
      <c r="D1789" s="16">
        <v>5635.12</v>
      </c>
      <c r="E1789" s="16">
        <v>5520.93</v>
      </c>
      <c r="F1789" s="14" t="s">
        <v>7611</v>
      </c>
      <c r="G1789" s="15">
        <v>-1.1900000000000001E-2</v>
      </c>
    </row>
    <row r="1790" spans="1:7" x14ac:dyDescent="0.2">
      <c r="A1790" s="17">
        <v>40861</v>
      </c>
      <c r="B1790" s="16">
        <v>5635.12</v>
      </c>
      <c r="C1790" s="16">
        <v>5766.64</v>
      </c>
      <c r="D1790" s="16">
        <v>5776.31</v>
      </c>
      <c r="E1790" s="16">
        <v>5613.93</v>
      </c>
      <c r="F1790" s="14" t="s">
        <v>8385</v>
      </c>
      <c r="G1790" s="15">
        <v>3.27E-2</v>
      </c>
    </row>
    <row r="1791" spans="1:7" x14ac:dyDescent="0.2">
      <c r="A1791" s="17">
        <v>40858</v>
      </c>
      <c r="B1791" s="16">
        <v>5702.7</v>
      </c>
      <c r="C1791" s="16">
        <v>5550.82</v>
      </c>
      <c r="D1791" s="16">
        <v>5706.1</v>
      </c>
      <c r="E1791" s="16">
        <v>5528.8</v>
      </c>
      <c r="F1791" s="14" t="s">
        <v>8386</v>
      </c>
      <c r="G1791" s="15">
        <v>-7.6E-3</v>
      </c>
    </row>
    <row r="1792" spans="1:7" x14ac:dyDescent="0.2">
      <c r="A1792" s="17">
        <v>40857</v>
      </c>
      <c r="B1792" s="16">
        <v>5521.99</v>
      </c>
      <c r="C1792" s="16">
        <v>5477.04</v>
      </c>
      <c r="D1792" s="16">
        <v>5636.98</v>
      </c>
      <c r="E1792" s="16">
        <v>5465.33</v>
      </c>
      <c r="F1792" s="14" t="s">
        <v>8387</v>
      </c>
      <c r="G1792" s="15">
        <v>-2.1700000000000001E-2</v>
      </c>
    </row>
    <row r="1793" spans="1:7" x14ac:dyDescent="0.2">
      <c r="A1793" s="17">
        <v>40856</v>
      </c>
      <c r="B1793" s="16">
        <v>5564.44</v>
      </c>
      <c r="C1793" s="16">
        <v>5740.78</v>
      </c>
      <c r="D1793" s="16">
        <v>5757.95</v>
      </c>
      <c r="E1793" s="16">
        <v>5523.45</v>
      </c>
      <c r="F1793" s="14" t="s">
        <v>8388</v>
      </c>
      <c r="G1793" s="15">
        <v>2.5000000000000001E-3</v>
      </c>
    </row>
    <row r="1794" spans="1:7" x14ac:dyDescent="0.2">
      <c r="A1794" s="17">
        <v>40855</v>
      </c>
      <c r="B1794" s="16">
        <v>5688.1</v>
      </c>
      <c r="C1794" s="16">
        <v>5678.49</v>
      </c>
      <c r="D1794" s="16">
        <v>5773.79</v>
      </c>
      <c r="E1794" s="16">
        <v>5678.49</v>
      </c>
      <c r="F1794" s="14" t="s">
        <v>7651</v>
      </c>
      <c r="G1794" s="15">
        <v>4.4000000000000003E-3</v>
      </c>
    </row>
    <row r="1795" spans="1:7" x14ac:dyDescent="0.2">
      <c r="A1795" s="17">
        <v>40854</v>
      </c>
      <c r="B1795" s="16">
        <v>5673.84</v>
      </c>
      <c r="C1795" s="16">
        <v>5615.66</v>
      </c>
      <c r="D1795" s="16">
        <v>5741.28</v>
      </c>
      <c r="E1795" s="16">
        <v>5575.19</v>
      </c>
      <c r="F1795" s="14" t="s">
        <v>8389</v>
      </c>
      <c r="G1795" s="15">
        <v>-1.9300000000000001E-2</v>
      </c>
    </row>
    <row r="1796" spans="1:7" x14ac:dyDescent="0.2">
      <c r="A1796" s="17">
        <v>40851</v>
      </c>
      <c r="B1796" s="16">
        <v>5648.74</v>
      </c>
      <c r="C1796" s="16">
        <v>5799.71</v>
      </c>
      <c r="D1796" s="16">
        <v>5816.81</v>
      </c>
      <c r="E1796" s="16">
        <v>5620.41</v>
      </c>
      <c r="F1796" s="14" t="s">
        <v>3421</v>
      </c>
      <c r="G1796" s="15">
        <v>2.6800000000000001E-2</v>
      </c>
    </row>
    <row r="1797" spans="1:7" x14ac:dyDescent="0.2">
      <c r="A1797" s="17">
        <v>40850</v>
      </c>
      <c r="B1797" s="16">
        <v>5759.85</v>
      </c>
      <c r="C1797" s="16">
        <v>5609.75</v>
      </c>
      <c r="D1797" s="16">
        <v>5765.29</v>
      </c>
      <c r="E1797" s="16">
        <v>5504.89</v>
      </c>
      <c r="F1797" s="14" t="s">
        <v>3708</v>
      </c>
      <c r="G1797" s="15">
        <v>1.5699999999999999E-2</v>
      </c>
    </row>
    <row r="1798" spans="1:7" x14ac:dyDescent="0.2">
      <c r="A1798" s="17">
        <v>40849</v>
      </c>
      <c r="B1798" s="16">
        <v>5609.63</v>
      </c>
      <c r="C1798" s="16">
        <v>5551.66</v>
      </c>
      <c r="D1798" s="16">
        <v>5621.17</v>
      </c>
      <c r="E1798" s="16">
        <v>5463.1</v>
      </c>
      <c r="F1798" s="14" t="s">
        <v>8390</v>
      </c>
      <c r="G1798" s="15">
        <v>-3.5799999999999998E-2</v>
      </c>
    </row>
    <row r="1799" spans="1:7" x14ac:dyDescent="0.2">
      <c r="A1799" s="17">
        <v>40848</v>
      </c>
      <c r="B1799" s="16">
        <v>5523.15</v>
      </c>
      <c r="C1799" s="16">
        <v>5628.46</v>
      </c>
      <c r="D1799" s="16">
        <v>5628.46</v>
      </c>
      <c r="E1799" s="16">
        <v>5469.26</v>
      </c>
      <c r="F1799" s="14" t="s">
        <v>8391</v>
      </c>
      <c r="G1799" s="15">
        <v>-4.2500000000000003E-2</v>
      </c>
    </row>
    <row r="1800" spans="1:7" x14ac:dyDescent="0.2">
      <c r="A1800" s="17">
        <v>40847</v>
      </c>
      <c r="B1800" s="16">
        <v>5728.4</v>
      </c>
      <c r="C1800" s="16">
        <v>5942.3</v>
      </c>
      <c r="D1800" s="16">
        <v>5953.13</v>
      </c>
      <c r="E1800" s="16">
        <v>5728.4</v>
      </c>
      <c r="F1800" s="14" t="s">
        <v>8392</v>
      </c>
      <c r="G1800" s="15">
        <v>-5.8999999999999999E-3</v>
      </c>
    </row>
    <row r="1801" spans="1:7" x14ac:dyDescent="0.2">
      <c r="A1801" s="17">
        <v>40844</v>
      </c>
      <c r="B1801" s="16">
        <v>5982.4</v>
      </c>
      <c r="C1801" s="16">
        <v>6055.54</v>
      </c>
      <c r="D1801" s="16">
        <v>6102.71</v>
      </c>
      <c r="E1801" s="16">
        <v>5950.33</v>
      </c>
      <c r="F1801" s="14" t="s">
        <v>8393</v>
      </c>
      <c r="G1801" s="15">
        <v>5.3499999999999999E-2</v>
      </c>
    </row>
    <row r="1802" spans="1:7" x14ac:dyDescent="0.2">
      <c r="A1802" s="17">
        <v>40843</v>
      </c>
      <c r="B1802" s="16">
        <v>6017.64</v>
      </c>
      <c r="C1802" s="16">
        <v>5901.12</v>
      </c>
      <c r="D1802" s="16">
        <v>6024.93</v>
      </c>
      <c r="E1802" s="16">
        <v>5884.79</v>
      </c>
      <c r="F1802" s="14" t="s">
        <v>8394</v>
      </c>
      <c r="G1802" s="15">
        <v>2.3999999999999998E-3</v>
      </c>
    </row>
    <row r="1803" spans="1:7" x14ac:dyDescent="0.2">
      <c r="A1803" s="17">
        <v>40842</v>
      </c>
      <c r="B1803" s="16">
        <v>5711.82</v>
      </c>
      <c r="C1803" s="16">
        <v>5715.75</v>
      </c>
      <c r="D1803" s="16">
        <v>5799.51</v>
      </c>
      <c r="E1803" s="16">
        <v>5671.82</v>
      </c>
      <c r="F1803" s="14" t="s">
        <v>3906</v>
      </c>
      <c r="G1803" s="15">
        <v>-2.5000000000000001E-3</v>
      </c>
    </row>
    <row r="1804" spans="1:7" x14ac:dyDescent="0.2">
      <c r="A1804" s="17">
        <v>40841</v>
      </c>
      <c r="B1804" s="16">
        <v>5698.3</v>
      </c>
      <c r="C1804" s="16">
        <v>5726.39</v>
      </c>
      <c r="D1804" s="16">
        <v>5770.06</v>
      </c>
      <c r="E1804" s="16">
        <v>5659.1</v>
      </c>
      <c r="F1804" s="14" t="s">
        <v>3553</v>
      </c>
      <c r="G1804" s="15">
        <v>3.0200000000000001E-2</v>
      </c>
    </row>
    <row r="1805" spans="1:7" x14ac:dyDescent="0.2">
      <c r="A1805" s="17">
        <v>40840</v>
      </c>
      <c r="B1805" s="16">
        <v>5712.86</v>
      </c>
      <c r="C1805" s="16">
        <v>5601.24</v>
      </c>
      <c r="D1805" s="16">
        <v>5714.58</v>
      </c>
      <c r="E1805" s="16">
        <v>5601.24</v>
      </c>
      <c r="F1805" s="14" t="s">
        <v>8395</v>
      </c>
      <c r="G1805" s="15">
        <v>1.9400000000000001E-2</v>
      </c>
    </row>
    <row r="1806" spans="1:7" x14ac:dyDescent="0.2">
      <c r="A1806" s="17">
        <v>40837</v>
      </c>
      <c r="B1806" s="16">
        <v>5545.57</v>
      </c>
      <c r="C1806" s="16">
        <v>5462.55</v>
      </c>
      <c r="D1806" s="16">
        <v>5546.43</v>
      </c>
      <c r="E1806" s="16">
        <v>5448.25</v>
      </c>
      <c r="F1806" s="14" t="s">
        <v>8396</v>
      </c>
      <c r="G1806" s="15">
        <v>-9.4000000000000004E-3</v>
      </c>
    </row>
    <row r="1807" spans="1:7" x14ac:dyDescent="0.2">
      <c r="A1807" s="17">
        <v>40836</v>
      </c>
      <c r="B1807" s="16">
        <v>5439.94</v>
      </c>
      <c r="C1807" s="16">
        <v>5450.83</v>
      </c>
      <c r="D1807" s="16">
        <v>5562.83</v>
      </c>
      <c r="E1807" s="16">
        <v>5405.08</v>
      </c>
      <c r="F1807" s="14" t="s">
        <v>8397</v>
      </c>
      <c r="G1807" s="15">
        <v>-4.4000000000000003E-3</v>
      </c>
    </row>
    <row r="1808" spans="1:7" x14ac:dyDescent="0.2">
      <c r="A1808" s="17">
        <v>40835</v>
      </c>
      <c r="B1808" s="16">
        <v>5491.4</v>
      </c>
      <c r="C1808" s="16">
        <v>5514.77</v>
      </c>
      <c r="D1808" s="16">
        <v>5549.47</v>
      </c>
      <c r="E1808" s="16">
        <v>5461.54</v>
      </c>
      <c r="F1808" s="14" t="s">
        <v>8398</v>
      </c>
      <c r="G1808" s="15">
        <v>4.1999999999999997E-3</v>
      </c>
    </row>
    <row r="1809" spans="1:7" x14ac:dyDescent="0.2">
      <c r="A1809" s="17">
        <v>40834</v>
      </c>
      <c r="B1809" s="16">
        <v>5515.5</v>
      </c>
      <c r="C1809" s="16">
        <v>5455.58</v>
      </c>
      <c r="D1809" s="16">
        <v>5530.01</v>
      </c>
      <c r="E1809" s="16">
        <v>5400.16</v>
      </c>
      <c r="F1809" s="14" t="s">
        <v>7776</v>
      </c>
      <c r="G1809" s="15">
        <v>-2.9499999999999998E-2</v>
      </c>
    </row>
    <row r="1810" spans="1:7" x14ac:dyDescent="0.2">
      <c r="A1810" s="17">
        <v>40833</v>
      </c>
      <c r="B1810" s="16">
        <v>5492.41</v>
      </c>
      <c r="C1810" s="16">
        <v>5695.94</v>
      </c>
      <c r="D1810" s="16">
        <v>5750.56</v>
      </c>
      <c r="E1810" s="16">
        <v>5471.76</v>
      </c>
      <c r="F1810" s="14" t="s">
        <v>8306</v>
      </c>
      <c r="G1810" s="15">
        <v>1.3299999999999999E-2</v>
      </c>
    </row>
    <row r="1811" spans="1:7" x14ac:dyDescent="0.2">
      <c r="A1811" s="17">
        <v>40830</v>
      </c>
      <c r="B1811" s="16">
        <v>5659.34</v>
      </c>
      <c r="C1811" s="16">
        <v>5608.61</v>
      </c>
      <c r="D1811" s="16">
        <v>5692.1</v>
      </c>
      <c r="E1811" s="16">
        <v>5580.39</v>
      </c>
      <c r="F1811" s="14" t="s">
        <v>2777</v>
      </c>
      <c r="G1811" s="15">
        <v>-7.3000000000000001E-3</v>
      </c>
    </row>
    <row r="1812" spans="1:7" x14ac:dyDescent="0.2">
      <c r="A1812" s="17">
        <v>40829</v>
      </c>
      <c r="B1812" s="16">
        <v>5585.16</v>
      </c>
      <c r="C1812" s="16">
        <v>5617.86</v>
      </c>
      <c r="D1812" s="16">
        <v>5709.46</v>
      </c>
      <c r="E1812" s="16">
        <v>5574.07</v>
      </c>
      <c r="F1812" s="14" t="s">
        <v>8399</v>
      </c>
      <c r="G1812" s="15">
        <v>2.5000000000000001E-2</v>
      </c>
    </row>
    <row r="1813" spans="1:7" x14ac:dyDescent="0.2">
      <c r="A1813" s="17">
        <v>40828</v>
      </c>
      <c r="B1813" s="16">
        <v>5626.16</v>
      </c>
      <c r="C1813" s="16">
        <v>5475.7</v>
      </c>
      <c r="D1813" s="16">
        <v>5630.18</v>
      </c>
      <c r="E1813" s="16">
        <v>5423.08</v>
      </c>
      <c r="F1813" s="14" t="s">
        <v>2940</v>
      </c>
      <c r="G1813" s="15">
        <v>1E-4</v>
      </c>
    </row>
    <row r="1814" spans="1:7" x14ac:dyDescent="0.2">
      <c r="A1814" s="17">
        <v>40827</v>
      </c>
      <c r="B1814" s="16">
        <v>5488.72</v>
      </c>
      <c r="C1814" s="16">
        <v>5490.06</v>
      </c>
      <c r="D1814" s="16">
        <v>5514.07</v>
      </c>
      <c r="E1814" s="16">
        <v>5436.64</v>
      </c>
      <c r="F1814" s="14" t="s">
        <v>7743</v>
      </c>
      <c r="G1814" s="15">
        <v>2.5899999999999999E-2</v>
      </c>
    </row>
    <row r="1815" spans="1:7" x14ac:dyDescent="0.2">
      <c r="A1815" s="17">
        <v>40826</v>
      </c>
      <c r="B1815" s="16">
        <v>5488.2</v>
      </c>
      <c r="C1815" s="16">
        <v>5370.06</v>
      </c>
      <c r="D1815" s="16">
        <v>5488.2</v>
      </c>
      <c r="E1815" s="16">
        <v>5341.61</v>
      </c>
      <c r="F1815" s="14" t="s">
        <v>7835</v>
      </c>
      <c r="G1815" s="15">
        <v>-1.1000000000000001E-3</v>
      </c>
    </row>
    <row r="1816" spans="1:7" x14ac:dyDescent="0.2">
      <c r="A1816" s="17">
        <v>40823</v>
      </c>
      <c r="B1816" s="16">
        <v>5349.44</v>
      </c>
      <c r="C1816" s="16">
        <v>5375.66</v>
      </c>
      <c r="D1816" s="16">
        <v>5412.55</v>
      </c>
      <c r="E1816" s="16">
        <v>5304.8</v>
      </c>
      <c r="F1816" s="14" t="s">
        <v>8400</v>
      </c>
      <c r="G1816" s="15">
        <v>3.2099999999999997E-2</v>
      </c>
    </row>
    <row r="1817" spans="1:7" x14ac:dyDescent="0.2">
      <c r="A1817" s="17">
        <v>40822</v>
      </c>
      <c r="B1817" s="16">
        <v>5355.3</v>
      </c>
      <c r="C1817" s="16">
        <v>5225.4799999999996</v>
      </c>
      <c r="D1817" s="16">
        <v>5355.3</v>
      </c>
      <c r="E1817" s="16">
        <v>5224.24</v>
      </c>
      <c r="F1817" s="14" t="s">
        <v>3311</v>
      </c>
      <c r="G1817" s="15">
        <v>3.3500000000000002E-2</v>
      </c>
    </row>
    <row r="1818" spans="1:7" x14ac:dyDescent="0.2">
      <c r="A1818" s="17">
        <v>40821</v>
      </c>
      <c r="B1818" s="16">
        <v>5188.5600000000004</v>
      </c>
      <c r="C1818" s="16">
        <v>5108.01</v>
      </c>
      <c r="D1818" s="16">
        <v>5189.47</v>
      </c>
      <c r="E1818" s="16">
        <v>5063.8500000000004</v>
      </c>
      <c r="F1818" s="14" t="s">
        <v>8282</v>
      </c>
      <c r="G1818" s="15">
        <v>-4.2299999999999997E-2</v>
      </c>
    </row>
    <row r="1819" spans="1:7" x14ac:dyDescent="0.2">
      <c r="A1819" s="17">
        <v>40820</v>
      </c>
      <c r="B1819" s="16">
        <v>5020.54</v>
      </c>
      <c r="C1819" s="16">
        <v>5191.21</v>
      </c>
      <c r="D1819" s="16">
        <v>5193.2700000000004</v>
      </c>
      <c r="E1819" s="16">
        <v>4977.38</v>
      </c>
      <c r="F1819" s="14" t="s">
        <v>8401</v>
      </c>
      <c r="G1819" s="15">
        <v>-5.5999999999999999E-3</v>
      </c>
    </row>
    <row r="1820" spans="1:7" x14ac:dyDescent="0.2">
      <c r="A1820" s="17">
        <v>40819</v>
      </c>
      <c r="B1820" s="16">
        <v>5242.04</v>
      </c>
      <c r="C1820" s="16">
        <v>5186.54</v>
      </c>
      <c r="D1820" s="16">
        <v>5275.54</v>
      </c>
      <c r="E1820" s="16">
        <v>5146.33</v>
      </c>
      <c r="F1820" s="14" t="s">
        <v>3567</v>
      </c>
      <c r="G1820" s="15">
        <v>-1.9099999999999999E-2</v>
      </c>
    </row>
    <row r="1821" spans="1:7" x14ac:dyDescent="0.2">
      <c r="A1821" s="17">
        <v>40816</v>
      </c>
      <c r="B1821" s="16">
        <v>5271.79</v>
      </c>
      <c r="C1821" s="16">
        <v>5356.78</v>
      </c>
      <c r="D1821" s="16">
        <v>5373.16</v>
      </c>
      <c r="E1821" s="16">
        <v>5240.57</v>
      </c>
      <c r="F1821" s="14" t="s">
        <v>8402</v>
      </c>
      <c r="G1821" s="15">
        <v>1.3100000000000001E-2</v>
      </c>
    </row>
    <row r="1822" spans="1:7" x14ac:dyDescent="0.2">
      <c r="A1822" s="17">
        <v>40815</v>
      </c>
      <c r="B1822" s="16">
        <v>5374.42</v>
      </c>
      <c r="C1822" s="16">
        <v>5282.76</v>
      </c>
      <c r="D1822" s="16">
        <v>5380.07</v>
      </c>
      <c r="E1822" s="16">
        <v>5265.1</v>
      </c>
      <c r="F1822" s="14" t="s">
        <v>8403</v>
      </c>
      <c r="G1822" s="15">
        <v>-1.2E-2</v>
      </c>
    </row>
    <row r="1823" spans="1:7" x14ac:dyDescent="0.2">
      <c r="A1823" s="17">
        <v>40814</v>
      </c>
      <c r="B1823" s="16">
        <v>5304.92</v>
      </c>
      <c r="C1823" s="16">
        <v>5340.55</v>
      </c>
      <c r="D1823" s="16">
        <v>5369.49</v>
      </c>
      <c r="E1823" s="16">
        <v>5262.31</v>
      </c>
      <c r="F1823" s="14" t="s">
        <v>8185</v>
      </c>
      <c r="G1823" s="15">
        <v>5.0799999999999998E-2</v>
      </c>
    </row>
    <row r="1824" spans="1:7" x14ac:dyDescent="0.2">
      <c r="A1824" s="17">
        <v>40813</v>
      </c>
      <c r="B1824" s="16">
        <v>5369.4</v>
      </c>
      <c r="C1824" s="16">
        <v>5232.75</v>
      </c>
      <c r="D1824" s="16">
        <v>5369.4</v>
      </c>
      <c r="E1824" s="16">
        <v>5214.68</v>
      </c>
      <c r="F1824" s="14" t="s">
        <v>8404</v>
      </c>
      <c r="G1824" s="15">
        <v>0.01</v>
      </c>
    </row>
    <row r="1825" spans="1:7" x14ac:dyDescent="0.2">
      <c r="A1825" s="17">
        <v>40812</v>
      </c>
      <c r="B1825" s="16">
        <v>5109.7299999999996</v>
      </c>
      <c r="C1825" s="16">
        <v>4995.57</v>
      </c>
      <c r="D1825" s="16">
        <v>5190.29</v>
      </c>
      <c r="E1825" s="16">
        <v>4974.33</v>
      </c>
      <c r="F1825" s="14" t="s">
        <v>8405</v>
      </c>
      <c r="G1825" s="15">
        <v>-1.0500000000000001E-2</v>
      </c>
    </row>
    <row r="1826" spans="1:7" x14ac:dyDescent="0.2">
      <c r="A1826" s="17">
        <v>40809</v>
      </c>
      <c r="B1826" s="16">
        <v>5059.08</v>
      </c>
      <c r="C1826" s="16">
        <v>5151.8100000000004</v>
      </c>
      <c r="D1826" s="16">
        <v>5166.13</v>
      </c>
      <c r="E1826" s="16">
        <v>4943.21</v>
      </c>
      <c r="F1826" s="14" t="s">
        <v>8406</v>
      </c>
      <c r="G1826" s="15">
        <v>-5.1799999999999999E-2</v>
      </c>
    </row>
    <row r="1827" spans="1:7" x14ac:dyDescent="0.2">
      <c r="A1827" s="17">
        <v>40808</v>
      </c>
      <c r="B1827" s="16">
        <v>5112.6899999999996</v>
      </c>
      <c r="C1827" s="16">
        <v>5268.6</v>
      </c>
      <c r="D1827" s="16">
        <v>5278.78</v>
      </c>
      <c r="E1827" s="16">
        <v>5112.6899999999996</v>
      </c>
      <c r="F1827" s="14" t="s">
        <v>7915</v>
      </c>
      <c r="G1827" s="15">
        <v>-1.15E-2</v>
      </c>
    </row>
    <row r="1828" spans="1:7" x14ac:dyDescent="0.2">
      <c r="A1828" s="17">
        <v>40807</v>
      </c>
      <c r="B1828" s="16">
        <v>5392.23</v>
      </c>
      <c r="C1828" s="16">
        <v>5445.39</v>
      </c>
      <c r="D1828" s="16">
        <v>5453.47</v>
      </c>
      <c r="E1828" s="16">
        <v>5374.9</v>
      </c>
      <c r="F1828" s="14" t="s">
        <v>8407</v>
      </c>
      <c r="G1828" s="15">
        <v>1.6500000000000001E-2</v>
      </c>
    </row>
    <row r="1829" spans="1:7" x14ac:dyDescent="0.2">
      <c r="A1829" s="17">
        <v>40806</v>
      </c>
      <c r="B1829" s="16">
        <v>5455.12</v>
      </c>
      <c r="C1829" s="16">
        <v>5336.27</v>
      </c>
      <c r="D1829" s="16">
        <v>5455.12</v>
      </c>
      <c r="E1829" s="16">
        <v>5327.21</v>
      </c>
      <c r="F1829" s="14" t="s">
        <v>7780</v>
      </c>
      <c r="G1829" s="15">
        <v>-2.87E-2</v>
      </c>
    </row>
    <row r="1830" spans="1:7" x14ac:dyDescent="0.2">
      <c r="A1830" s="17">
        <v>40805</v>
      </c>
      <c r="B1830" s="16">
        <v>5366.72</v>
      </c>
      <c r="C1830" s="16">
        <v>5434.62</v>
      </c>
      <c r="D1830" s="16">
        <v>5458.31</v>
      </c>
      <c r="E1830" s="16">
        <v>5346.76</v>
      </c>
      <c r="F1830" s="14" t="s">
        <v>8408</v>
      </c>
      <c r="G1830" s="15">
        <v>1.3299999999999999E-2</v>
      </c>
    </row>
    <row r="1831" spans="1:7" x14ac:dyDescent="0.2">
      <c r="A1831" s="17">
        <v>40802</v>
      </c>
      <c r="B1831" s="16">
        <v>5525.07</v>
      </c>
      <c r="C1831" s="16">
        <v>5507.94</v>
      </c>
      <c r="D1831" s="16">
        <v>5556.15</v>
      </c>
      <c r="E1831" s="16">
        <v>5433.61</v>
      </c>
      <c r="F1831" s="14" t="s">
        <v>8409</v>
      </c>
      <c r="G1831" s="15">
        <v>2.92E-2</v>
      </c>
    </row>
    <row r="1832" spans="1:7" x14ac:dyDescent="0.2">
      <c r="A1832" s="17">
        <v>40801</v>
      </c>
      <c r="B1832" s="16">
        <v>5452.69</v>
      </c>
      <c r="C1832" s="16">
        <v>5344.88</v>
      </c>
      <c r="D1832" s="16">
        <v>5483.26</v>
      </c>
      <c r="E1832" s="16">
        <v>5338.3</v>
      </c>
      <c r="F1832" s="14" t="s">
        <v>3003</v>
      </c>
      <c r="G1832" s="15">
        <v>1.32E-2</v>
      </c>
    </row>
    <row r="1833" spans="1:7" x14ac:dyDescent="0.2">
      <c r="A1833" s="17">
        <v>40800</v>
      </c>
      <c r="B1833" s="16">
        <v>5297.96</v>
      </c>
      <c r="C1833" s="16">
        <v>5191.5600000000004</v>
      </c>
      <c r="D1833" s="16">
        <v>5309.39</v>
      </c>
      <c r="E1833" s="16">
        <v>5191.5600000000004</v>
      </c>
      <c r="F1833" s="14" t="s">
        <v>2999</v>
      </c>
      <c r="G1833" s="15">
        <v>4.4999999999999997E-3</v>
      </c>
    </row>
    <row r="1834" spans="1:7" x14ac:dyDescent="0.2">
      <c r="A1834" s="17">
        <v>40799</v>
      </c>
      <c r="B1834" s="16">
        <v>5229.13</v>
      </c>
      <c r="C1834" s="16">
        <v>5279.06</v>
      </c>
      <c r="D1834" s="16">
        <v>5280.62</v>
      </c>
      <c r="E1834" s="16">
        <v>5113.68</v>
      </c>
      <c r="F1834" s="14" t="s">
        <v>2687</v>
      </c>
      <c r="G1834" s="15">
        <v>-3.1699999999999999E-2</v>
      </c>
    </row>
    <row r="1835" spans="1:7" x14ac:dyDescent="0.2">
      <c r="A1835" s="17">
        <v>40798</v>
      </c>
      <c r="B1835" s="16">
        <v>5205.8100000000004</v>
      </c>
      <c r="C1835" s="16">
        <v>5249.83</v>
      </c>
      <c r="D1835" s="16">
        <v>5267.38</v>
      </c>
      <c r="E1835" s="16">
        <v>5169.2299999999996</v>
      </c>
      <c r="F1835" s="14" t="s">
        <v>2660</v>
      </c>
      <c r="G1835" s="15">
        <v>-3.5700000000000003E-2</v>
      </c>
    </row>
    <row r="1836" spans="1:7" x14ac:dyDescent="0.2">
      <c r="A1836" s="17">
        <v>40795</v>
      </c>
      <c r="B1836" s="16">
        <v>5375.97</v>
      </c>
      <c r="C1836" s="16">
        <v>5538.21</v>
      </c>
      <c r="D1836" s="16">
        <v>5560.97</v>
      </c>
      <c r="E1836" s="16">
        <v>5375.97</v>
      </c>
      <c r="F1836" s="14" t="s">
        <v>7321</v>
      </c>
      <c r="G1836" s="15">
        <v>5.4000000000000003E-3</v>
      </c>
    </row>
    <row r="1837" spans="1:7" x14ac:dyDescent="0.2">
      <c r="A1837" s="17">
        <v>40794</v>
      </c>
      <c r="B1837" s="16">
        <v>5575.16</v>
      </c>
      <c r="C1837" s="16">
        <v>5539.68</v>
      </c>
      <c r="D1837" s="16">
        <v>5613.66</v>
      </c>
      <c r="E1837" s="16">
        <v>5488.21</v>
      </c>
      <c r="F1837" s="14" t="s">
        <v>8410</v>
      </c>
      <c r="G1837" s="15">
        <v>3.9300000000000002E-2</v>
      </c>
    </row>
    <row r="1838" spans="1:7" x14ac:dyDescent="0.2">
      <c r="A1838" s="17">
        <v>40793</v>
      </c>
      <c r="B1838" s="16">
        <v>5545</v>
      </c>
      <c r="C1838" s="16">
        <v>5424.16</v>
      </c>
      <c r="D1838" s="16">
        <v>5545</v>
      </c>
      <c r="E1838" s="16">
        <v>5423.95</v>
      </c>
      <c r="F1838" s="14" t="s">
        <v>8411</v>
      </c>
      <c r="G1838" s="15">
        <v>-7.1999999999999998E-3</v>
      </c>
    </row>
    <row r="1839" spans="1:7" x14ac:dyDescent="0.2">
      <c r="A1839" s="17">
        <v>40792</v>
      </c>
      <c r="B1839" s="16">
        <v>5335.07</v>
      </c>
      <c r="C1839" s="16">
        <v>5353.86</v>
      </c>
      <c r="D1839" s="16">
        <v>5424.25</v>
      </c>
      <c r="E1839" s="16">
        <v>5294.15</v>
      </c>
      <c r="F1839" s="14" t="s">
        <v>2681</v>
      </c>
      <c r="G1839" s="15">
        <v>-4.1200000000000001E-2</v>
      </c>
    </row>
    <row r="1840" spans="1:7" x14ac:dyDescent="0.2">
      <c r="A1840" s="17">
        <v>40791</v>
      </c>
      <c r="B1840" s="16">
        <v>5373.71</v>
      </c>
      <c r="C1840" s="16">
        <v>5533.54</v>
      </c>
      <c r="D1840" s="16">
        <v>5533.54</v>
      </c>
      <c r="E1840" s="16">
        <v>5343.79</v>
      </c>
      <c r="F1840" s="14" t="s">
        <v>8412</v>
      </c>
      <c r="G1840" s="15">
        <v>-3.0200000000000001E-2</v>
      </c>
    </row>
    <row r="1841" spans="1:7" x14ac:dyDescent="0.2">
      <c r="A1841" s="17">
        <v>40788</v>
      </c>
      <c r="B1841" s="16">
        <v>5604.84</v>
      </c>
      <c r="C1841" s="16">
        <v>5722.69</v>
      </c>
      <c r="D1841" s="16">
        <v>5722.69</v>
      </c>
      <c r="E1841" s="16">
        <v>5581.58</v>
      </c>
      <c r="F1841" s="14" t="s">
        <v>8413</v>
      </c>
      <c r="G1841" s="15">
        <v>2E-3</v>
      </c>
    </row>
    <row r="1842" spans="1:7" x14ac:dyDescent="0.2">
      <c r="A1842" s="17">
        <v>40787</v>
      </c>
      <c r="B1842" s="16">
        <v>5779.35</v>
      </c>
      <c r="C1842" s="16">
        <v>5769.25</v>
      </c>
      <c r="D1842" s="16">
        <v>5791.65</v>
      </c>
      <c r="E1842" s="16">
        <v>5657.43</v>
      </c>
      <c r="F1842" s="14" t="s">
        <v>8414</v>
      </c>
      <c r="G1842" s="15">
        <v>3.1199999999999999E-2</v>
      </c>
    </row>
    <row r="1843" spans="1:7" x14ac:dyDescent="0.2">
      <c r="A1843" s="17">
        <v>40786</v>
      </c>
      <c r="B1843" s="16">
        <v>5767.82</v>
      </c>
      <c r="C1843" s="16">
        <v>5593.07</v>
      </c>
      <c r="D1843" s="16">
        <v>5786.58</v>
      </c>
      <c r="E1843" s="16">
        <v>5593.07</v>
      </c>
      <c r="F1843" s="14" t="s">
        <v>8415</v>
      </c>
      <c r="G1843" s="15">
        <v>0.01</v>
      </c>
    </row>
    <row r="1844" spans="1:7" x14ac:dyDescent="0.2">
      <c r="A1844" s="17">
        <v>40785</v>
      </c>
      <c r="B1844" s="16">
        <v>5593.07</v>
      </c>
      <c r="C1844" s="16">
        <v>5575.45</v>
      </c>
      <c r="D1844" s="16">
        <v>5599.49</v>
      </c>
      <c r="E1844" s="16">
        <v>5503.51</v>
      </c>
      <c r="F1844" s="14" t="s">
        <v>7681</v>
      </c>
      <c r="G1844" s="15">
        <v>2.7699999999999999E-2</v>
      </c>
    </row>
    <row r="1845" spans="1:7" x14ac:dyDescent="0.2">
      <c r="A1845" s="17">
        <v>40784</v>
      </c>
      <c r="B1845" s="16">
        <v>5537.58</v>
      </c>
      <c r="C1845" s="16">
        <v>5388.17</v>
      </c>
      <c r="D1845" s="16">
        <v>5548.71</v>
      </c>
      <c r="E1845" s="16">
        <v>5388.17</v>
      </c>
      <c r="F1845" s="14" t="s">
        <v>8416</v>
      </c>
      <c r="G1845" s="15">
        <v>-5.3E-3</v>
      </c>
    </row>
    <row r="1846" spans="1:7" x14ac:dyDescent="0.2">
      <c r="A1846" s="17">
        <v>40781</v>
      </c>
      <c r="B1846" s="16">
        <v>5388.11</v>
      </c>
      <c r="C1846" s="16">
        <v>5400.93</v>
      </c>
      <c r="D1846" s="16">
        <v>5411.64</v>
      </c>
      <c r="E1846" s="16">
        <v>5256.92</v>
      </c>
      <c r="F1846" s="14" t="s">
        <v>8417</v>
      </c>
      <c r="G1846" s="15">
        <v>-6.3E-3</v>
      </c>
    </row>
    <row r="1847" spans="1:7" x14ac:dyDescent="0.2">
      <c r="A1847" s="17">
        <v>40780</v>
      </c>
      <c r="B1847" s="16">
        <v>5416.73</v>
      </c>
      <c r="C1847" s="16">
        <v>5515.2</v>
      </c>
      <c r="D1847" s="16">
        <v>5546.2</v>
      </c>
      <c r="E1847" s="16">
        <v>5400.33</v>
      </c>
      <c r="F1847" s="14" t="s">
        <v>8418</v>
      </c>
      <c r="G1847" s="15">
        <v>1.23E-2</v>
      </c>
    </row>
    <row r="1848" spans="1:7" x14ac:dyDescent="0.2">
      <c r="A1848" s="17">
        <v>40779</v>
      </c>
      <c r="B1848" s="16">
        <v>5451.05</v>
      </c>
      <c r="C1848" s="16">
        <v>5442.65</v>
      </c>
      <c r="D1848" s="16">
        <v>5513.2</v>
      </c>
      <c r="E1848" s="16">
        <v>5380.95</v>
      </c>
      <c r="F1848" s="14" t="s">
        <v>8419</v>
      </c>
      <c r="G1848" s="15">
        <v>9.9000000000000008E-3</v>
      </c>
    </row>
    <row r="1849" spans="1:7" x14ac:dyDescent="0.2">
      <c r="A1849" s="17">
        <v>40778</v>
      </c>
      <c r="B1849" s="16">
        <v>5384.63</v>
      </c>
      <c r="C1849" s="16">
        <v>5396.6</v>
      </c>
      <c r="D1849" s="16">
        <v>5490.27</v>
      </c>
      <c r="E1849" s="16">
        <v>5350.52</v>
      </c>
      <c r="F1849" s="14" t="s">
        <v>8420</v>
      </c>
      <c r="G1849" s="15">
        <v>4.4999999999999997E-3</v>
      </c>
    </row>
    <row r="1850" spans="1:7" x14ac:dyDescent="0.2">
      <c r="A1850" s="17">
        <v>40777</v>
      </c>
      <c r="B1850" s="16">
        <v>5331.72</v>
      </c>
      <c r="C1850" s="16">
        <v>5259.64</v>
      </c>
      <c r="D1850" s="16">
        <v>5419.57</v>
      </c>
      <c r="E1850" s="16">
        <v>5257.58</v>
      </c>
      <c r="F1850" s="14" t="s">
        <v>8421</v>
      </c>
      <c r="G1850" s="15">
        <v>-1.2999999999999999E-3</v>
      </c>
    </row>
    <row r="1851" spans="1:7" x14ac:dyDescent="0.2">
      <c r="A1851" s="17">
        <v>40774</v>
      </c>
      <c r="B1851" s="16">
        <v>5307.61</v>
      </c>
      <c r="C1851" s="16">
        <v>5308.64</v>
      </c>
      <c r="D1851" s="16">
        <v>5386.94</v>
      </c>
      <c r="E1851" s="16">
        <v>5128.79</v>
      </c>
      <c r="F1851" s="14" t="s">
        <v>8422</v>
      </c>
      <c r="G1851" s="15">
        <v>-5.9400000000000001E-2</v>
      </c>
    </row>
    <row r="1852" spans="1:7" x14ac:dyDescent="0.2">
      <c r="A1852" s="17">
        <v>40773</v>
      </c>
      <c r="B1852" s="16">
        <v>5314.69</v>
      </c>
      <c r="C1852" s="16">
        <v>5649.91</v>
      </c>
      <c r="D1852" s="16">
        <v>5649.91</v>
      </c>
      <c r="E1852" s="16">
        <v>5281.56</v>
      </c>
      <c r="F1852" s="14" t="s">
        <v>8423</v>
      </c>
      <c r="G1852" s="15">
        <v>5.0000000000000001E-3</v>
      </c>
    </row>
    <row r="1853" spans="1:7" x14ac:dyDescent="0.2">
      <c r="A1853" s="17">
        <v>40772</v>
      </c>
      <c r="B1853" s="16">
        <v>5650.26</v>
      </c>
      <c r="C1853" s="16">
        <v>5593.25</v>
      </c>
      <c r="D1853" s="16">
        <v>5689.42</v>
      </c>
      <c r="E1853" s="16">
        <v>5519.47</v>
      </c>
      <c r="F1853" s="14" t="s">
        <v>8424</v>
      </c>
      <c r="G1853" s="15">
        <v>-9.9000000000000008E-3</v>
      </c>
    </row>
    <row r="1854" spans="1:7" x14ac:dyDescent="0.2">
      <c r="A1854" s="17">
        <v>40771</v>
      </c>
      <c r="B1854" s="16">
        <v>5621.88</v>
      </c>
      <c r="C1854" s="16">
        <v>5718.78</v>
      </c>
      <c r="D1854" s="16">
        <v>5718.78</v>
      </c>
      <c r="E1854" s="16">
        <v>5550.95</v>
      </c>
      <c r="F1854" s="14" t="s">
        <v>8425</v>
      </c>
      <c r="G1854" s="15">
        <v>2.24E-2</v>
      </c>
    </row>
    <row r="1855" spans="1:7" x14ac:dyDescent="0.2">
      <c r="A1855" s="17">
        <v>40770</v>
      </c>
      <c r="B1855" s="16">
        <v>5678.02</v>
      </c>
      <c r="C1855" s="16">
        <v>5627.71</v>
      </c>
      <c r="D1855" s="16">
        <v>5815.44</v>
      </c>
      <c r="E1855" s="16">
        <v>5544.27</v>
      </c>
      <c r="F1855" s="14" t="s">
        <v>8426</v>
      </c>
      <c r="G1855" s="15">
        <v>3.56E-2</v>
      </c>
    </row>
    <row r="1856" spans="1:7" x14ac:dyDescent="0.2">
      <c r="A1856" s="17">
        <v>40767</v>
      </c>
      <c r="B1856" s="16">
        <v>5553.84</v>
      </c>
      <c r="C1856" s="16">
        <v>5392.43</v>
      </c>
      <c r="D1856" s="16">
        <v>5565.16</v>
      </c>
      <c r="E1856" s="16">
        <v>5266</v>
      </c>
      <c r="F1856" s="14" t="s">
        <v>2739</v>
      </c>
      <c r="G1856" s="15">
        <v>4.48E-2</v>
      </c>
    </row>
    <row r="1857" spans="1:7" x14ac:dyDescent="0.2">
      <c r="A1857" s="17">
        <v>40766</v>
      </c>
      <c r="B1857" s="16">
        <v>5362.87</v>
      </c>
      <c r="C1857" s="16">
        <v>5247.27</v>
      </c>
      <c r="D1857" s="16">
        <v>5369.42</v>
      </c>
      <c r="E1857" s="16">
        <v>5102.6400000000003</v>
      </c>
      <c r="F1857" s="14" t="s">
        <v>8427</v>
      </c>
      <c r="G1857" s="15">
        <v>-2.4899999999999999E-2</v>
      </c>
    </row>
    <row r="1858" spans="1:7" x14ac:dyDescent="0.2">
      <c r="A1858" s="17">
        <v>40765</v>
      </c>
      <c r="B1858" s="16">
        <v>5132.7299999999996</v>
      </c>
      <c r="C1858" s="16">
        <v>5388.89</v>
      </c>
      <c r="D1858" s="16">
        <v>5481.95</v>
      </c>
      <c r="E1858" s="16">
        <v>5122.8900000000003</v>
      </c>
      <c r="F1858" s="14" t="s">
        <v>8428</v>
      </c>
      <c r="G1858" s="15">
        <v>3.7100000000000001E-2</v>
      </c>
    </row>
    <row r="1859" spans="1:7" x14ac:dyDescent="0.2">
      <c r="A1859" s="17">
        <v>40764</v>
      </c>
      <c r="B1859" s="16">
        <v>5263.83</v>
      </c>
      <c r="C1859" s="16">
        <v>5073.63</v>
      </c>
      <c r="D1859" s="16">
        <v>5263.83</v>
      </c>
      <c r="E1859" s="16">
        <v>4880.28</v>
      </c>
      <c r="F1859" s="14" t="s">
        <v>8429</v>
      </c>
      <c r="G1859" s="15">
        <v>-0.04</v>
      </c>
    </row>
    <row r="1860" spans="1:7" x14ac:dyDescent="0.2">
      <c r="A1860" s="17">
        <v>40763</v>
      </c>
      <c r="B1860" s="16">
        <v>5075.43</v>
      </c>
      <c r="C1860" s="16">
        <v>5246.41</v>
      </c>
      <c r="D1860" s="16">
        <v>5377.66</v>
      </c>
      <c r="E1860" s="16">
        <v>5073.3</v>
      </c>
      <c r="F1860" s="14" t="s">
        <v>8430</v>
      </c>
      <c r="G1860" s="15">
        <v>-1.11E-2</v>
      </c>
    </row>
    <row r="1861" spans="1:7" x14ac:dyDescent="0.2">
      <c r="A1861" s="17">
        <v>40760</v>
      </c>
      <c r="B1861" s="16">
        <v>5286.72</v>
      </c>
      <c r="C1861" s="16">
        <v>5148.6400000000003</v>
      </c>
      <c r="D1861" s="16">
        <v>5429.52</v>
      </c>
      <c r="E1861" s="16">
        <v>5058.3500000000004</v>
      </c>
      <c r="F1861" s="14" t="s">
        <v>4263</v>
      </c>
      <c r="G1861" s="15">
        <v>-5.1400000000000001E-2</v>
      </c>
    </row>
    <row r="1862" spans="1:7" x14ac:dyDescent="0.2">
      <c r="A1862" s="17">
        <v>40759</v>
      </c>
      <c r="B1862" s="16">
        <v>5346.02</v>
      </c>
      <c r="C1862" s="16">
        <v>5636.19</v>
      </c>
      <c r="D1862" s="16">
        <v>5714.61</v>
      </c>
      <c r="E1862" s="16">
        <v>5346.02</v>
      </c>
      <c r="F1862" s="14" t="s">
        <v>8431</v>
      </c>
      <c r="G1862" s="15">
        <v>-3.0099999999999998E-2</v>
      </c>
    </row>
    <row r="1863" spans="1:7" x14ac:dyDescent="0.2">
      <c r="A1863" s="17">
        <v>40758</v>
      </c>
      <c r="B1863" s="16">
        <v>5635.93</v>
      </c>
      <c r="C1863" s="16">
        <v>5702.24</v>
      </c>
      <c r="D1863" s="16">
        <v>5751.07</v>
      </c>
      <c r="E1863" s="16">
        <v>5596.29</v>
      </c>
      <c r="F1863" s="14" t="s">
        <v>8042</v>
      </c>
      <c r="G1863" s="15">
        <v>-2.8799999999999999E-2</v>
      </c>
    </row>
    <row r="1864" spans="1:7" x14ac:dyDescent="0.2">
      <c r="A1864" s="17">
        <v>40757</v>
      </c>
      <c r="B1864" s="16">
        <v>5810.96</v>
      </c>
      <c r="C1864" s="16">
        <v>5975.58</v>
      </c>
      <c r="D1864" s="16">
        <v>5992.69</v>
      </c>
      <c r="E1864" s="16">
        <v>5810.96</v>
      </c>
      <c r="F1864" s="14" t="s">
        <v>8432</v>
      </c>
      <c r="G1864" s="15">
        <v>-2.81E-2</v>
      </c>
    </row>
    <row r="1865" spans="1:7" x14ac:dyDescent="0.2">
      <c r="A1865" s="17">
        <v>40756</v>
      </c>
      <c r="B1865" s="16">
        <v>5983.49</v>
      </c>
      <c r="C1865" s="16">
        <v>6241.54</v>
      </c>
      <c r="D1865" s="16">
        <v>6283.52</v>
      </c>
      <c r="E1865" s="16">
        <v>5983.49</v>
      </c>
      <c r="F1865" s="14" t="s">
        <v>7921</v>
      </c>
      <c r="G1865" s="15">
        <v>-5.5999999999999999E-3</v>
      </c>
    </row>
    <row r="1866" spans="1:7" x14ac:dyDescent="0.2">
      <c r="A1866" s="17">
        <v>40753</v>
      </c>
      <c r="B1866" s="16">
        <v>6156.58</v>
      </c>
      <c r="C1866" s="16">
        <v>6137.04</v>
      </c>
      <c r="D1866" s="16">
        <v>6180.39</v>
      </c>
      <c r="E1866" s="16">
        <v>6091.1</v>
      </c>
      <c r="F1866" s="14" t="s">
        <v>8404</v>
      </c>
      <c r="G1866" s="15">
        <v>-1.17E-2</v>
      </c>
    </row>
    <row r="1867" spans="1:7" x14ac:dyDescent="0.2">
      <c r="A1867" s="17">
        <v>40752</v>
      </c>
      <c r="B1867" s="16">
        <v>6191.35</v>
      </c>
      <c r="C1867" s="16">
        <v>6195.38</v>
      </c>
      <c r="D1867" s="16">
        <v>6225.8</v>
      </c>
      <c r="E1867" s="16">
        <v>6138.62</v>
      </c>
      <c r="F1867" s="14" t="s">
        <v>7382</v>
      </c>
      <c r="G1867" s="15">
        <v>-1.18E-2</v>
      </c>
    </row>
    <row r="1868" spans="1:7" x14ac:dyDescent="0.2">
      <c r="A1868" s="17">
        <v>40751</v>
      </c>
      <c r="B1868" s="16">
        <v>6264.44</v>
      </c>
      <c r="C1868" s="16">
        <v>6321.85</v>
      </c>
      <c r="D1868" s="16">
        <v>6324.03</v>
      </c>
      <c r="E1868" s="16">
        <v>6243.04</v>
      </c>
      <c r="F1868" s="14" t="s">
        <v>8433</v>
      </c>
      <c r="G1868" s="15">
        <v>-4.7999999999999996E-3</v>
      </c>
    </row>
    <row r="1869" spans="1:7" x14ac:dyDescent="0.2">
      <c r="A1869" s="17">
        <v>40750</v>
      </c>
      <c r="B1869" s="16">
        <v>6339.51</v>
      </c>
      <c r="C1869" s="16">
        <v>6370.25</v>
      </c>
      <c r="D1869" s="16">
        <v>6394.75</v>
      </c>
      <c r="E1869" s="16">
        <v>6311.96</v>
      </c>
      <c r="F1869" s="14" t="s">
        <v>8434</v>
      </c>
      <c r="G1869" s="15">
        <v>-8.0999999999999996E-3</v>
      </c>
    </row>
    <row r="1870" spans="1:7" x14ac:dyDescent="0.2">
      <c r="A1870" s="17">
        <v>40749</v>
      </c>
      <c r="B1870" s="16">
        <v>6370.32</v>
      </c>
      <c r="C1870" s="16">
        <v>6394.17</v>
      </c>
      <c r="D1870" s="16">
        <v>6396.15</v>
      </c>
      <c r="E1870" s="16">
        <v>6347.08</v>
      </c>
      <c r="F1870" s="14" t="s">
        <v>7165</v>
      </c>
      <c r="G1870" s="15">
        <v>5.5999999999999999E-3</v>
      </c>
    </row>
    <row r="1871" spans="1:7" x14ac:dyDescent="0.2">
      <c r="A1871" s="17">
        <v>40746</v>
      </c>
      <c r="B1871" s="16">
        <v>6422.5</v>
      </c>
      <c r="C1871" s="16">
        <v>6456.71</v>
      </c>
      <c r="D1871" s="16">
        <v>6486.53</v>
      </c>
      <c r="E1871" s="16">
        <v>6396.17</v>
      </c>
      <c r="F1871" s="14" t="s">
        <v>2287</v>
      </c>
      <c r="G1871" s="15">
        <v>5.7999999999999996E-3</v>
      </c>
    </row>
    <row r="1872" spans="1:7" x14ac:dyDescent="0.2">
      <c r="A1872" s="17">
        <v>40745</v>
      </c>
      <c r="B1872" s="16">
        <v>6386.56</v>
      </c>
      <c r="C1872" s="16">
        <v>6375.71</v>
      </c>
      <c r="D1872" s="16">
        <v>6398.3</v>
      </c>
      <c r="E1872" s="16">
        <v>6265.82</v>
      </c>
      <c r="F1872" s="14" t="s">
        <v>8435</v>
      </c>
      <c r="G1872" s="15">
        <v>0.02</v>
      </c>
    </row>
    <row r="1873" spans="1:7" x14ac:dyDescent="0.2">
      <c r="A1873" s="17">
        <v>40744</v>
      </c>
      <c r="B1873" s="16">
        <v>6349.47</v>
      </c>
      <c r="C1873" s="16">
        <v>6274.7</v>
      </c>
      <c r="D1873" s="16">
        <v>6367.37</v>
      </c>
      <c r="E1873" s="16">
        <v>6274.7</v>
      </c>
      <c r="F1873" s="14" t="s">
        <v>8436</v>
      </c>
      <c r="G1873" s="15">
        <v>8.6E-3</v>
      </c>
    </row>
    <row r="1874" spans="1:7" x14ac:dyDescent="0.2">
      <c r="A1874" s="17">
        <v>40743</v>
      </c>
      <c r="B1874" s="16">
        <v>6224.79</v>
      </c>
      <c r="C1874" s="16">
        <v>6171.52</v>
      </c>
      <c r="D1874" s="16">
        <v>6230.38</v>
      </c>
      <c r="E1874" s="16">
        <v>6162</v>
      </c>
      <c r="F1874" s="14" t="s">
        <v>8437</v>
      </c>
      <c r="G1874" s="15">
        <v>-2.6499999999999999E-2</v>
      </c>
    </row>
    <row r="1875" spans="1:7" x14ac:dyDescent="0.2">
      <c r="A1875" s="17">
        <v>40742</v>
      </c>
      <c r="B1875" s="16">
        <v>6171.77</v>
      </c>
      <c r="C1875" s="16">
        <v>6333.96</v>
      </c>
      <c r="D1875" s="16">
        <v>6333.96</v>
      </c>
      <c r="E1875" s="16">
        <v>6159.68</v>
      </c>
      <c r="F1875" s="14" t="s">
        <v>2348</v>
      </c>
      <c r="G1875" s="15">
        <v>-1.2200000000000001E-2</v>
      </c>
    </row>
    <row r="1876" spans="1:7" x14ac:dyDescent="0.2">
      <c r="A1876" s="17">
        <v>40739</v>
      </c>
      <c r="B1876" s="16">
        <v>6340.07</v>
      </c>
      <c r="C1876" s="16">
        <v>6389.17</v>
      </c>
      <c r="D1876" s="16">
        <v>6389.17</v>
      </c>
      <c r="E1876" s="16">
        <v>6325.53</v>
      </c>
      <c r="F1876" s="14" t="s">
        <v>7370</v>
      </c>
      <c r="G1876" s="15">
        <v>-1.23E-2</v>
      </c>
    </row>
    <row r="1877" spans="1:7" x14ac:dyDescent="0.2">
      <c r="A1877" s="17">
        <v>40738</v>
      </c>
      <c r="B1877" s="16">
        <v>6418.33</v>
      </c>
      <c r="C1877" s="16">
        <v>6450.04</v>
      </c>
      <c r="D1877" s="16">
        <v>6477.32</v>
      </c>
      <c r="E1877" s="16">
        <v>6396.99</v>
      </c>
      <c r="F1877" s="14" t="s">
        <v>2194</v>
      </c>
      <c r="G1877" s="15">
        <v>1.06E-2</v>
      </c>
    </row>
    <row r="1878" spans="1:7" x14ac:dyDescent="0.2">
      <c r="A1878" s="17">
        <v>40737</v>
      </c>
      <c r="B1878" s="16">
        <v>6498</v>
      </c>
      <c r="C1878" s="16">
        <v>6416.29</v>
      </c>
      <c r="D1878" s="16">
        <v>6508.72</v>
      </c>
      <c r="E1878" s="16">
        <v>6404.84</v>
      </c>
      <c r="F1878" s="14" t="s">
        <v>3414</v>
      </c>
      <c r="G1878" s="15">
        <v>-1.21E-2</v>
      </c>
    </row>
    <row r="1879" spans="1:7" x14ac:dyDescent="0.2">
      <c r="A1879" s="17">
        <v>40736</v>
      </c>
      <c r="B1879" s="16">
        <v>6429.99</v>
      </c>
      <c r="C1879" s="16">
        <v>6434.78</v>
      </c>
      <c r="D1879" s="16">
        <v>6449.66</v>
      </c>
      <c r="E1879" s="16">
        <v>6294.82</v>
      </c>
      <c r="F1879" s="14" t="s">
        <v>8438</v>
      </c>
      <c r="G1879" s="15">
        <v>-2.5100000000000001E-2</v>
      </c>
    </row>
    <row r="1880" spans="1:7" x14ac:dyDescent="0.2">
      <c r="A1880" s="17">
        <v>40735</v>
      </c>
      <c r="B1880" s="16">
        <v>6508.59</v>
      </c>
      <c r="C1880" s="16">
        <v>6622.58</v>
      </c>
      <c r="D1880" s="16">
        <v>6622.58</v>
      </c>
      <c r="E1880" s="16">
        <v>6494.72</v>
      </c>
      <c r="F1880" s="14" t="s">
        <v>2624</v>
      </c>
      <c r="G1880" s="15">
        <v>-1.9199999999999998E-2</v>
      </c>
    </row>
    <row r="1881" spans="1:7" x14ac:dyDescent="0.2">
      <c r="A1881" s="17">
        <v>40732</v>
      </c>
      <c r="B1881" s="16">
        <v>6676.4</v>
      </c>
      <c r="C1881" s="16">
        <v>6817.38</v>
      </c>
      <c r="D1881" s="16">
        <v>6828.37</v>
      </c>
      <c r="E1881" s="16">
        <v>6676.4</v>
      </c>
      <c r="F1881" s="14" t="s">
        <v>2368</v>
      </c>
      <c r="G1881" s="15">
        <v>1.2800000000000001E-2</v>
      </c>
    </row>
    <row r="1882" spans="1:7" x14ac:dyDescent="0.2">
      <c r="A1882" s="17">
        <v>40731</v>
      </c>
      <c r="B1882" s="16">
        <v>6807.14</v>
      </c>
      <c r="C1882" s="16">
        <v>6740.7</v>
      </c>
      <c r="D1882" s="16">
        <v>6813.19</v>
      </c>
      <c r="E1882" s="16">
        <v>6733.75</v>
      </c>
      <c r="F1882" s="14" t="s">
        <v>7404</v>
      </c>
      <c r="G1882" s="15">
        <v>-4.1999999999999997E-3</v>
      </c>
    </row>
    <row r="1883" spans="1:7" x14ac:dyDescent="0.2">
      <c r="A1883" s="17">
        <v>40730</v>
      </c>
      <c r="B1883" s="16">
        <v>6721.18</v>
      </c>
      <c r="C1883" s="16">
        <v>6743.89</v>
      </c>
      <c r="D1883" s="16">
        <v>6752.92</v>
      </c>
      <c r="E1883" s="16">
        <v>6708.68</v>
      </c>
      <c r="F1883" s="14" t="s">
        <v>8439</v>
      </c>
      <c r="G1883" s="15">
        <v>-4.7999999999999996E-3</v>
      </c>
    </row>
    <row r="1884" spans="1:7" x14ac:dyDescent="0.2">
      <c r="A1884" s="17">
        <v>40729</v>
      </c>
      <c r="B1884" s="16">
        <v>6749.34</v>
      </c>
      <c r="C1884" s="16">
        <v>6784.49</v>
      </c>
      <c r="D1884" s="16">
        <v>6786.29</v>
      </c>
      <c r="E1884" s="16">
        <v>6738.3</v>
      </c>
      <c r="F1884" s="14" t="s">
        <v>8440</v>
      </c>
      <c r="G1884" s="15">
        <v>2.8E-3</v>
      </c>
    </row>
    <row r="1885" spans="1:7" x14ac:dyDescent="0.2">
      <c r="A1885" s="17">
        <v>40728</v>
      </c>
      <c r="B1885" s="16">
        <v>6781.69</v>
      </c>
      <c r="C1885" s="16">
        <v>6776.13</v>
      </c>
      <c r="D1885" s="16">
        <v>6794.82</v>
      </c>
      <c r="E1885" s="16">
        <v>6759.16</v>
      </c>
      <c r="F1885" s="14" t="s">
        <v>8441</v>
      </c>
      <c r="G1885" s="15">
        <v>6.7999999999999996E-3</v>
      </c>
    </row>
    <row r="1886" spans="1:7" x14ac:dyDescent="0.2">
      <c r="A1886" s="17">
        <v>40725</v>
      </c>
      <c r="B1886" s="16">
        <v>6762.44</v>
      </c>
      <c r="C1886" s="16">
        <v>6735.75</v>
      </c>
      <c r="D1886" s="16">
        <v>6767.63</v>
      </c>
      <c r="E1886" s="16">
        <v>6675.71</v>
      </c>
      <c r="F1886" s="14" t="s">
        <v>8442</v>
      </c>
      <c r="G1886" s="15">
        <v>2.0299999999999999E-2</v>
      </c>
    </row>
    <row r="1887" spans="1:7" x14ac:dyDescent="0.2">
      <c r="A1887" s="17">
        <v>40724</v>
      </c>
      <c r="B1887" s="16">
        <v>6716.62</v>
      </c>
      <c r="C1887" s="16">
        <v>6624.8</v>
      </c>
      <c r="D1887" s="16">
        <v>6716.62</v>
      </c>
      <c r="E1887" s="16">
        <v>6611.92</v>
      </c>
      <c r="F1887" s="14" t="s">
        <v>8443</v>
      </c>
      <c r="G1887" s="15">
        <v>3.4700000000000002E-2</v>
      </c>
    </row>
    <row r="1888" spans="1:7" x14ac:dyDescent="0.2">
      <c r="A1888" s="17">
        <v>40723</v>
      </c>
      <c r="B1888" s="16">
        <v>6583.29</v>
      </c>
      <c r="C1888" s="16">
        <v>6390.12</v>
      </c>
      <c r="D1888" s="16">
        <v>6583.29</v>
      </c>
      <c r="E1888" s="16">
        <v>6390.12</v>
      </c>
      <c r="F1888" s="14" t="s">
        <v>8444</v>
      </c>
      <c r="G1888" s="15">
        <v>4.4999999999999997E-3</v>
      </c>
    </row>
    <row r="1889" spans="1:7" x14ac:dyDescent="0.2">
      <c r="A1889" s="17">
        <v>40722</v>
      </c>
      <c r="B1889" s="16">
        <v>6362.39</v>
      </c>
      <c r="C1889" s="16">
        <v>6343.64</v>
      </c>
      <c r="D1889" s="16">
        <v>6394.6</v>
      </c>
      <c r="E1889" s="16">
        <v>6313.84</v>
      </c>
      <c r="F1889" s="14" t="s">
        <v>7286</v>
      </c>
      <c r="G1889" s="15">
        <v>-5.3E-3</v>
      </c>
    </row>
    <row r="1890" spans="1:7" x14ac:dyDescent="0.2">
      <c r="A1890" s="17">
        <v>40721</v>
      </c>
      <c r="B1890" s="16">
        <v>6333.88</v>
      </c>
      <c r="C1890" s="16">
        <v>6322.26</v>
      </c>
      <c r="D1890" s="16">
        <v>6351.26</v>
      </c>
      <c r="E1890" s="16">
        <v>6304.58</v>
      </c>
      <c r="F1890" s="14" t="s">
        <v>8445</v>
      </c>
      <c r="G1890" s="15">
        <v>-1.5599999999999999E-2</v>
      </c>
    </row>
    <row r="1891" spans="1:7" x14ac:dyDescent="0.2">
      <c r="A1891" s="17">
        <v>40717</v>
      </c>
      <c r="B1891" s="16">
        <v>6367.44</v>
      </c>
      <c r="C1891" s="16">
        <v>6438.9</v>
      </c>
      <c r="D1891" s="16">
        <v>6450.59</v>
      </c>
      <c r="E1891" s="16">
        <v>6360.01</v>
      </c>
      <c r="F1891" s="14" t="s">
        <v>8066</v>
      </c>
      <c r="G1891" s="15">
        <v>-5.0000000000000001E-3</v>
      </c>
    </row>
    <row r="1892" spans="1:7" x14ac:dyDescent="0.2">
      <c r="A1892" s="17">
        <v>40716</v>
      </c>
      <c r="B1892" s="16">
        <v>6468.56</v>
      </c>
      <c r="C1892" s="16">
        <v>6517.73</v>
      </c>
      <c r="D1892" s="16">
        <v>6541.56</v>
      </c>
      <c r="E1892" s="16">
        <v>6468.56</v>
      </c>
      <c r="F1892" s="14" t="s">
        <v>7836</v>
      </c>
      <c r="G1892" s="15">
        <v>1.4999999999999999E-2</v>
      </c>
    </row>
    <row r="1893" spans="1:7" x14ac:dyDescent="0.2">
      <c r="A1893" s="17">
        <v>40715</v>
      </c>
      <c r="B1893" s="16">
        <v>6501.18</v>
      </c>
      <c r="C1893" s="16">
        <v>6405.1</v>
      </c>
      <c r="D1893" s="16">
        <v>6501.18</v>
      </c>
      <c r="E1893" s="16">
        <v>6405.1</v>
      </c>
      <c r="F1893" s="14" t="s">
        <v>3040</v>
      </c>
      <c r="G1893" s="15">
        <v>-3.0700000000000002E-2</v>
      </c>
    </row>
    <row r="1894" spans="1:7" x14ac:dyDescent="0.2">
      <c r="A1894" s="17">
        <v>40714</v>
      </c>
      <c r="B1894" s="16">
        <v>6405.09</v>
      </c>
      <c r="C1894" s="16">
        <v>6543.05</v>
      </c>
      <c r="D1894" s="16">
        <v>6545.59</v>
      </c>
      <c r="E1894" s="16">
        <v>6404.77</v>
      </c>
      <c r="F1894" s="14" t="s">
        <v>8446</v>
      </c>
      <c r="G1894" s="15">
        <v>1.2200000000000001E-2</v>
      </c>
    </row>
    <row r="1895" spans="1:7" x14ac:dyDescent="0.2">
      <c r="A1895" s="17">
        <v>40711</v>
      </c>
      <c r="B1895" s="16">
        <v>6607.67</v>
      </c>
      <c r="C1895" s="16">
        <v>6505.58</v>
      </c>
      <c r="D1895" s="16">
        <v>6631.47</v>
      </c>
      <c r="E1895" s="16">
        <v>6473</v>
      </c>
      <c r="F1895" s="14" t="s">
        <v>8447</v>
      </c>
      <c r="G1895" s="15">
        <v>-1.6299999999999999E-2</v>
      </c>
    </row>
    <row r="1896" spans="1:7" x14ac:dyDescent="0.2">
      <c r="A1896" s="17">
        <v>40710</v>
      </c>
      <c r="B1896" s="16">
        <v>6528.05</v>
      </c>
      <c r="C1896" s="16">
        <v>6596.98</v>
      </c>
      <c r="D1896" s="16">
        <v>6596.98</v>
      </c>
      <c r="E1896" s="16">
        <v>6454.5</v>
      </c>
      <c r="F1896" s="14" t="s">
        <v>3515</v>
      </c>
      <c r="G1896" s="15">
        <v>-1.5699999999999999E-2</v>
      </c>
    </row>
    <row r="1897" spans="1:7" x14ac:dyDescent="0.2">
      <c r="A1897" s="17">
        <v>40709</v>
      </c>
      <c r="B1897" s="16">
        <v>6636.32</v>
      </c>
      <c r="C1897" s="16">
        <v>6745.73</v>
      </c>
      <c r="D1897" s="16">
        <v>6745.73</v>
      </c>
      <c r="E1897" s="16">
        <v>6619.23</v>
      </c>
      <c r="F1897" s="14" t="s">
        <v>8448</v>
      </c>
      <c r="G1897" s="15">
        <v>2E-3</v>
      </c>
    </row>
    <row r="1898" spans="1:7" x14ac:dyDescent="0.2">
      <c r="A1898" s="17">
        <v>40708</v>
      </c>
      <c r="B1898" s="16">
        <v>6741.85</v>
      </c>
      <c r="C1898" s="16">
        <v>6766.86</v>
      </c>
      <c r="D1898" s="16">
        <v>6793.8</v>
      </c>
      <c r="E1898" s="16">
        <v>6723.02</v>
      </c>
      <c r="F1898" s="14" t="s">
        <v>7535</v>
      </c>
      <c r="G1898" s="15">
        <v>-4.8999999999999998E-3</v>
      </c>
    </row>
    <row r="1899" spans="1:7" x14ac:dyDescent="0.2">
      <c r="A1899" s="17">
        <v>40707</v>
      </c>
      <c r="B1899" s="16">
        <v>6728.23</v>
      </c>
      <c r="C1899" s="16">
        <v>6762.44</v>
      </c>
      <c r="D1899" s="16">
        <v>6775.92</v>
      </c>
      <c r="E1899" s="16">
        <v>6717.66</v>
      </c>
      <c r="F1899" s="14" t="s">
        <v>8449</v>
      </c>
      <c r="G1899" s="15">
        <v>-1.35E-2</v>
      </c>
    </row>
    <row r="1900" spans="1:7" x14ac:dyDescent="0.2">
      <c r="A1900" s="17">
        <v>40704</v>
      </c>
      <c r="B1900" s="16">
        <v>6761.62</v>
      </c>
      <c r="C1900" s="16">
        <v>6852.74</v>
      </c>
      <c r="D1900" s="16">
        <v>6852.74</v>
      </c>
      <c r="E1900" s="16">
        <v>6747.8</v>
      </c>
      <c r="F1900" s="14" t="s">
        <v>8450</v>
      </c>
      <c r="G1900" s="15">
        <v>1.38E-2</v>
      </c>
    </row>
    <row r="1901" spans="1:7" x14ac:dyDescent="0.2">
      <c r="A1901" s="17">
        <v>40703</v>
      </c>
      <c r="B1901" s="16">
        <v>6854.36</v>
      </c>
      <c r="C1901" s="16">
        <v>6754.93</v>
      </c>
      <c r="D1901" s="16">
        <v>6854.36</v>
      </c>
      <c r="E1901" s="16">
        <v>6752.25</v>
      </c>
      <c r="F1901" s="14" t="s">
        <v>3035</v>
      </c>
      <c r="G1901" s="15">
        <v>-2.24E-2</v>
      </c>
    </row>
    <row r="1902" spans="1:7" x14ac:dyDescent="0.2">
      <c r="A1902" s="17">
        <v>40702</v>
      </c>
      <c r="B1902" s="16">
        <v>6761.05</v>
      </c>
      <c r="C1902" s="16">
        <v>6915.71</v>
      </c>
      <c r="D1902" s="16">
        <v>6915.71</v>
      </c>
      <c r="E1902" s="16">
        <v>6759.96</v>
      </c>
      <c r="F1902" s="14" t="s">
        <v>7693</v>
      </c>
      <c r="G1902" s="15">
        <v>-8.0000000000000004E-4</v>
      </c>
    </row>
    <row r="1903" spans="1:7" x14ac:dyDescent="0.2">
      <c r="A1903" s="17">
        <v>40701</v>
      </c>
      <c r="B1903" s="16">
        <v>6915.93</v>
      </c>
      <c r="C1903" s="16">
        <v>6917.06</v>
      </c>
      <c r="D1903" s="16">
        <v>6961.37</v>
      </c>
      <c r="E1903" s="16">
        <v>6895.8</v>
      </c>
      <c r="F1903" s="14" t="s">
        <v>8451</v>
      </c>
      <c r="G1903" s="15">
        <v>-4.7999999999999996E-3</v>
      </c>
    </row>
    <row r="1904" spans="1:7" x14ac:dyDescent="0.2">
      <c r="A1904" s="17">
        <v>40700</v>
      </c>
      <c r="B1904" s="16">
        <v>6921.32</v>
      </c>
      <c r="C1904" s="16">
        <v>6940.55</v>
      </c>
      <c r="D1904" s="16">
        <v>6959.23</v>
      </c>
      <c r="E1904" s="16">
        <v>6903.48</v>
      </c>
      <c r="F1904" s="14" t="s">
        <v>8452</v>
      </c>
      <c r="G1904" s="15">
        <v>-1.89E-2</v>
      </c>
    </row>
    <row r="1905" spans="1:7" x14ac:dyDescent="0.2">
      <c r="A1905" s="17">
        <v>40697</v>
      </c>
      <c r="B1905" s="16">
        <v>6954.7</v>
      </c>
      <c r="C1905" s="16">
        <v>7044.38</v>
      </c>
      <c r="D1905" s="16">
        <v>7044.38</v>
      </c>
      <c r="E1905" s="16">
        <v>6931.97</v>
      </c>
      <c r="F1905" s="14" t="s">
        <v>8453</v>
      </c>
      <c r="G1905" s="15">
        <v>-6.1000000000000004E-3</v>
      </c>
    </row>
    <row r="1906" spans="1:7" x14ac:dyDescent="0.2">
      <c r="A1906" s="17">
        <v>40695</v>
      </c>
      <c r="B1906" s="16">
        <v>7088.64</v>
      </c>
      <c r="C1906" s="16">
        <v>7133.55</v>
      </c>
      <c r="D1906" s="16">
        <v>7133.55</v>
      </c>
      <c r="E1906" s="16">
        <v>7018.46</v>
      </c>
      <c r="F1906" s="14" t="s">
        <v>8454</v>
      </c>
      <c r="G1906" s="15">
        <v>-1.6899999999999998E-2</v>
      </c>
    </row>
    <row r="1907" spans="1:7" x14ac:dyDescent="0.2">
      <c r="A1907" s="17">
        <v>40694</v>
      </c>
      <c r="B1907" s="16">
        <v>7131.87</v>
      </c>
      <c r="C1907" s="16">
        <v>7285.68</v>
      </c>
      <c r="D1907" s="16">
        <v>7335.03</v>
      </c>
      <c r="E1907" s="16">
        <v>7117.25</v>
      </c>
      <c r="F1907" s="14" t="s">
        <v>8455</v>
      </c>
      <c r="G1907" s="15">
        <v>3.0000000000000001E-3</v>
      </c>
    </row>
    <row r="1908" spans="1:7" x14ac:dyDescent="0.2">
      <c r="A1908" s="17">
        <v>40693</v>
      </c>
      <c r="B1908" s="16">
        <v>7254.75</v>
      </c>
      <c r="C1908" s="16">
        <v>7249.87</v>
      </c>
      <c r="D1908" s="16">
        <v>7272.27</v>
      </c>
      <c r="E1908" s="16">
        <v>7247.11</v>
      </c>
      <c r="F1908" s="14" t="s">
        <v>8456</v>
      </c>
      <c r="G1908" s="15">
        <v>5.3E-3</v>
      </c>
    </row>
    <row r="1909" spans="1:7" x14ac:dyDescent="0.2">
      <c r="A1909" s="17">
        <v>40690</v>
      </c>
      <c r="B1909" s="16">
        <v>7233.11</v>
      </c>
      <c r="C1909" s="16">
        <v>7239.29</v>
      </c>
      <c r="D1909" s="16">
        <v>7249.52</v>
      </c>
      <c r="E1909" s="16">
        <v>7215.48</v>
      </c>
      <c r="F1909" s="14" t="s">
        <v>7739</v>
      </c>
      <c r="G1909" s="15">
        <v>-6.1999999999999998E-3</v>
      </c>
    </row>
    <row r="1910" spans="1:7" x14ac:dyDescent="0.2">
      <c r="A1910" s="17">
        <v>40689</v>
      </c>
      <c r="B1910" s="16">
        <v>7195.01</v>
      </c>
      <c r="C1910" s="16">
        <v>7239.94</v>
      </c>
      <c r="D1910" s="16">
        <v>7273.39</v>
      </c>
      <c r="E1910" s="16">
        <v>7185.38</v>
      </c>
      <c r="F1910" s="14" t="s">
        <v>7758</v>
      </c>
      <c r="G1910" s="15">
        <v>1.5E-3</v>
      </c>
    </row>
    <row r="1911" spans="1:7" x14ac:dyDescent="0.2">
      <c r="A1911" s="17">
        <v>40688</v>
      </c>
      <c r="B1911" s="16">
        <v>7239.9</v>
      </c>
      <c r="C1911" s="16">
        <v>7200.11</v>
      </c>
      <c r="D1911" s="16">
        <v>7239.9</v>
      </c>
      <c r="E1911" s="16">
        <v>7181.69</v>
      </c>
      <c r="F1911" s="14" t="s">
        <v>8159</v>
      </c>
      <c r="G1911" s="15">
        <v>1E-3</v>
      </c>
    </row>
    <row r="1912" spans="1:7" x14ac:dyDescent="0.2">
      <c r="A1912" s="17">
        <v>40687</v>
      </c>
      <c r="B1912" s="16">
        <v>7229.07</v>
      </c>
      <c r="C1912" s="16">
        <v>7231.81</v>
      </c>
      <c r="D1912" s="16">
        <v>7290.04</v>
      </c>
      <c r="E1912" s="16">
        <v>7229.07</v>
      </c>
      <c r="F1912" s="14" t="s">
        <v>2317</v>
      </c>
      <c r="G1912" s="15">
        <v>-1.83E-2</v>
      </c>
    </row>
    <row r="1913" spans="1:7" x14ac:dyDescent="0.2">
      <c r="A1913" s="17">
        <v>40686</v>
      </c>
      <c r="B1913" s="16">
        <v>7222.05</v>
      </c>
      <c r="C1913" s="16">
        <v>7295.4</v>
      </c>
      <c r="D1913" s="16">
        <v>7295.81</v>
      </c>
      <c r="E1913" s="16">
        <v>7212.08</v>
      </c>
      <c r="F1913" s="14" t="s">
        <v>2254</v>
      </c>
      <c r="G1913" s="15">
        <v>-3.5999999999999999E-3</v>
      </c>
    </row>
    <row r="1914" spans="1:7" x14ac:dyDescent="0.2">
      <c r="A1914" s="17">
        <v>40683</v>
      </c>
      <c r="B1914" s="16">
        <v>7356.61</v>
      </c>
      <c r="C1914" s="16">
        <v>7394.34</v>
      </c>
      <c r="D1914" s="16">
        <v>7428.88</v>
      </c>
      <c r="E1914" s="16">
        <v>7344.9</v>
      </c>
      <c r="F1914" s="14" t="s">
        <v>7601</v>
      </c>
      <c r="G1914" s="15">
        <v>3.7000000000000002E-3</v>
      </c>
    </row>
    <row r="1915" spans="1:7" x14ac:dyDescent="0.2">
      <c r="A1915" s="17">
        <v>40682</v>
      </c>
      <c r="B1915" s="16">
        <v>7383.34</v>
      </c>
      <c r="C1915" s="16">
        <v>7373.52</v>
      </c>
      <c r="D1915" s="16">
        <v>7397.54</v>
      </c>
      <c r="E1915" s="16">
        <v>7336.31</v>
      </c>
      <c r="F1915" s="14" t="s">
        <v>7394</v>
      </c>
      <c r="G1915" s="15">
        <v>2.5000000000000001E-3</v>
      </c>
    </row>
    <row r="1916" spans="1:7" x14ac:dyDescent="0.2">
      <c r="A1916" s="17">
        <v>40681</v>
      </c>
      <c r="B1916" s="16">
        <v>7356.18</v>
      </c>
      <c r="C1916" s="16">
        <v>7371.1</v>
      </c>
      <c r="D1916" s="16">
        <v>7392.34</v>
      </c>
      <c r="E1916" s="16">
        <v>7342.11</v>
      </c>
      <c r="F1916" s="14" t="s">
        <v>8457</v>
      </c>
      <c r="G1916" s="15">
        <v>-5.4999999999999997E-3</v>
      </c>
    </row>
    <row r="1917" spans="1:7" x14ac:dyDescent="0.2">
      <c r="A1917" s="17">
        <v>40680</v>
      </c>
      <c r="B1917" s="16">
        <v>7338.05</v>
      </c>
      <c r="C1917" s="16">
        <v>7369.91</v>
      </c>
      <c r="D1917" s="16">
        <v>7422.83</v>
      </c>
      <c r="E1917" s="16">
        <v>7338.05</v>
      </c>
      <c r="F1917" s="14" t="s">
        <v>8458</v>
      </c>
      <c r="G1917" s="15">
        <v>-1.6000000000000001E-3</v>
      </c>
    </row>
    <row r="1918" spans="1:7" x14ac:dyDescent="0.2">
      <c r="A1918" s="17">
        <v>40679</v>
      </c>
      <c r="B1918" s="16">
        <v>7378.96</v>
      </c>
      <c r="C1918" s="16">
        <v>7347.62</v>
      </c>
      <c r="D1918" s="16">
        <v>7387.07</v>
      </c>
      <c r="E1918" s="16">
        <v>7307.73</v>
      </c>
      <c r="F1918" s="14" t="s">
        <v>8459</v>
      </c>
      <c r="G1918" s="15">
        <v>-1.9E-3</v>
      </c>
    </row>
    <row r="1919" spans="1:7" x14ac:dyDescent="0.2">
      <c r="A1919" s="17">
        <v>40676</v>
      </c>
      <c r="B1919" s="16">
        <v>7390.78</v>
      </c>
      <c r="C1919" s="16">
        <v>7439.35</v>
      </c>
      <c r="D1919" s="16">
        <v>7454.51</v>
      </c>
      <c r="E1919" s="16">
        <v>7380.15</v>
      </c>
      <c r="F1919" s="14" t="s">
        <v>8460</v>
      </c>
      <c r="G1919" s="15">
        <v>-7.3000000000000001E-3</v>
      </c>
    </row>
    <row r="1920" spans="1:7" x14ac:dyDescent="0.2">
      <c r="A1920" s="17">
        <v>40675</v>
      </c>
      <c r="B1920" s="16">
        <v>7404.59</v>
      </c>
      <c r="C1920" s="16">
        <v>7410.26</v>
      </c>
      <c r="D1920" s="16">
        <v>7441.26</v>
      </c>
      <c r="E1920" s="16">
        <v>7361.7</v>
      </c>
      <c r="F1920" s="14" t="s">
        <v>8059</v>
      </c>
      <c r="G1920" s="15">
        <v>3.0000000000000001E-3</v>
      </c>
    </row>
    <row r="1921" spans="1:7" x14ac:dyDescent="0.2">
      <c r="A1921" s="17">
        <v>40674</v>
      </c>
      <c r="B1921" s="16">
        <v>7458.72</v>
      </c>
      <c r="C1921" s="16">
        <v>7451.77</v>
      </c>
      <c r="D1921" s="16">
        <v>7483.45</v>
      </c>
      <c r="E1921" s="16">
        <v>7427.17</v>
      </c>
      <c r="F1921" s="14" t="s">
        <v>8461</v>
      </c>
      <c r="G1921" s="15">
        <v>1.03E-2</v>
      </c>
    </row>
    <row r="1922" spans="1:7" x14ac:dyDescent="0.2">
      <c r="A1922" s="17">
        <v>40673</v>
      </c>
      <c r="B1922" s="16">
        <v>7436.41</v>
      </c>
      <c r="C1922" s="16">
        <v>7365.33</v>
      </c>
      <c r="D1922" s="16">
        <v>7436.41</v>
      </c>
      <c r="E1922" s="16">
        <v>7348.79</v>
      </c>
      <c r="F1922" s="14" t="s">
        <v>8462</v>
      </c>
      <c r="G1922" s="15">
        <v>1.8E-3</v>
      </c>
    </row>
    <row r="1923" spans="1:7" x14ac:dyDescent="0.2">
      <c r="A1923" s="17">
        <v>40672</v>
      </c>
      <c r="B1923" s="16">
        <v>7360.47</v>
      </c>
      <c r="C1923" s="16">
        <v>7339.76</v>
      </c>
      <c r="D1923" s="16">
        <v>7398.09</v>
      </c>
      <c r="E1923" s="16">
        <v>7315.12</v>
      </c>
      <c r="F1923" s="14" t="s">
        <v>8463</v>
      </c>
      <c r="G1923" s="15">
        <v>1.1599999999999999E-2</v>
      </c>
    </row>
    <row r="1924" spans="1:7" x14ac:dyDescent="0.2">
      <c r="A1924" s="17">
        <v>40669</v>
      </c>
      <c r="B1924" s="16">
        <v>7347.01</v>
      </c>
      <c r="C1924" s="16">
        <v>7282.75</v>
      </c>
      <c r="D1924" s="16">
        <v>7350.79</v>
      </c>
      <c r="E1924" s="16">
        <v>7189.71</v>
      </c>
      <c r="F1924" s="14" t="s">
        <v>2625</v>
      </c>
      <c r="G1924" s="15">
        <v>-5.4000000000000003E-3</v>
      </c>
    </row>
    <row r="1925" spans="1:7" x14ac:dyDescent="0.2">
      <c r="A1925" s="17">
        <v>40668</v>
      </c>
      <c r="B1925" s="16">
        <v>7262.85</v>
      </c>
      <c r="C1925" s="16">
        <v>7327.19</v>
      </c>
      <c r="D1925" s="16">
        <v>7353.35</v>
      </c>
      <c r="E1925" s="16">
        <v>7244.65</v>
      </c>
      <c r="F1925" s="14" t="s">
        <v>3160</v>
      </c>
      <c r="G1925" s="15">
        <v>-2.3400000000000001E-2</v>
      </c>
    </row>
    <row r="1926" spans="1:7" x14ac:dyDescent="0.2">
      <c r="A1926" s="17">
        <v>40667</v>
      </c>
      <c r="B1926" s="16">
        <v>7302.59</v>
      </c>
      <c r="C1926" s="16">
        <v>7381.05</v>
      </c>
      <c r="D1926" s="16">
        <v>7410.58</v>
      </c>
      <c r="E1926" s="16">
        <v>7296.26</v>
      </c>
      <c r="F1926" s="14" t="s">
        <v>8464</v>
      </c>
      <c r="G1926" s="15">
        <v>-1.21E-2</v>
      </c>
    </row>
    <row r="1927" spans="1:7" x14ac:dyDescent="0.2">
      <c r="A1927" s="17">
        <v>40666</v>
      </c>
      <c r="B1927" s="16">
        <v>7477.54</v>
      </c>
      <c r="C1927" s="16">
        <v>7555.71</v>
      </c>
      <c r="D1927" s="16">
        <v>7564.69</v>
      </c>
      <c r="E1927" s="16">
        <v>7462.49</v>
      </c>
      <c r="F1927" s="14" t="s">
        <v>8465</v>
      </c>
      <c r="G1927" s="15">
        <v>6.7000000000000002E-3</v>
      </c>
    </row>
    <row r="1928" spans="1:7" x14ac:dyDescent="0.2">
      <c r="A1928" s="17">
        <v>40665</v>
      </c>
      <c r="B1928" s="16">
        <v>7569.35</v>
      </c>
      <c r="C1928" s="16">
        <v>7555.49</v>
      </c>
      <c r="D1928" s="16">
        <v>7572.71</v>
      </c>
      <c r="E1928" s="16">
        <v>7546.03</v>
      </c>
      <c r="F1928" s="14" t="s">
        <v>8466</v>
      </c>
      <c r="G1928" s="15">
        <v>1E-4</v>
      </c>
    </row>
    <row r="1929" spans="1:7" x14ac:dyDescent="0.2">
      <c r="A1929" s="17">
        <v>40662</v>
      </c>
      <c r="B1929" s="16">
        <v>7518.94</v>
      </c>
      <c r="C1929" s="16">
        <v>7505.28</v>
      </c>
      <c r="D1929" s="16">
        <v>7524.4</v>
      </c>
      <c r="E1929" s="16">
        <v>7500.72</v>
      </c>
      <c r="F1929" s="14" t="s">
        <v>8051</v>
      </c>
      <c r="G1929" s="15">
        <v>5.3E-3</v>
      </c>
    </row>
    <row r="1930" spans="1:7" x14ac:dyDescent="0.2">
      <c r="A1930" s="17">
        <v>40661</v>
      </c>
      <c r="B1930" s="16">
        <v>7517.93</v>
      </c>
      <c r="C1930" s="16">
        <v>7503.48</v>
      </c>
      <c r="D1930" s="16">
        <v>7518.56</v>
      </c>
      <c r="E1930" s="16">
        <v>7486.5</v>
      </c>
      <c r="F1930" s="14" t="s">
        <v>8467</v>
      </c>
      <c r="G1930" s="15">
        <v>4.8999999999999998E-3</v>
      </c>
    </row>
    <row r="1931" spans="1:7" x14ac:dyDescent="0.2">
      <c r="A1931" s="17">
        <v>40660</v>
      </c>
      <c r="B1931" s="16">
        <v>7478.13</v>
      </c>
      <c r="C1931" s="16">
        <v>7462.48</v>
      </c>
      <c r="D1931" s="16">
        <v>7487.09</v>
      </c>
      <c r="E1931" s="16">
        <v>7430.37</v>
      </c>
      <c r="F1931" s="14" t="s">
        <v>2627</v>
      </c>
      <c r="G1931" s="15">
        <v>2.3E-3</v>
      </c>
    </row>
    <row r="1932" spans="1:7" x14ac:dyDescent="0.2">
      <c r="A1932" s="17">
        <v>40659</v>
      </c>
      <c r="B1932" s="16">
        <v>7441.92</v>
      </c>
      <c r="C1932" s="16">
        <v>7411.44</v>
      </c>
      <c r="D1932" s="16">
        <v>7447.55</v>
      </c>
      <c r="E1932" s="16">
        <v>7403.23</v>
      </c>
      <c r="F1932" s="14" t="s">
        <v>8128</v>
      </c>
      <c r="G1932" s="15">
        <v>1E-3</v>
      </c>
    </row>
    <row r="1933" spans="1:7" x14ac:dyDescent="0.2">
      <c r="A1933" s="17">
        <v>40654</v>
      </c>
      <c r="B1933" s="16">
        <v>7424.6</v>
      </c>
      <c r="C1933" s="16">
        <v>7424.3</v>
      </c>
      <c r="D1933" s="16">
        <v>7464.13</v>
      </c>
      <c r="E1933" s="16">
        <v>7386.47</v>
      </c>
      <c r="F1933" s="14" t="s">
        <v>8026</v>
      </c>
      <c r="G1933" s="15">
        <v>1.44E-2</v>
      </c>
    </row>
    <row r="1934" spans="1:7" x14ac:dyDescent="0.2">
      <c r="A1934" s="17">
        <v>40653</v>
      </c>
      <c r="B1934" s="16">
        <v>7417.48</v>
      </c>
      <c r="C1934" s="16">
        <v>7339.41</v>
      </c>
      <c r="D1934" s="16">
        <v>7425.23</v>
      </c>
      <c r="E1934" s="16">
        <v>7339.41</v>
      </c>
      <c r="F1934" s="14" t="s">
        <v>3187</v>
      </c>
      <c r="G1934" s="15">
        <v>6.4999999999999997E-3</v>
      </c>
    </row>
    <row r="1935" spans="1:7" x14ac:dyDescent="0.2">
      <c r="A1935" s="17">
        <v>40652</v>
      </c>
      <c r="B1935" s="16">
        <v>7312.37</v>
      </c>
      <c r="C1935" s="16">
        <v>7267.34</v>
      </c>
      <c r="D1935" s="16">
        <v>7333.03</v>
      </c>
      <c r="E1935" s="16">
        <v>7265.94</v>
      </c>
      <c r="F1935" s="14" t="s">
        <v>8468</v>
      </c>
      <c r="G1935" s="15">
        <v>-1.6199999999999999E-2</v>
      </c>
    </row>
    <row r="1936" spans="1:7" x14ac:dyDescent="0.2">
      <c r="A1936" s="17">
        <v>40651</v>
      </c>
      <c r="B1936" s="16">
        <v>7264.86</v>
      </c>
      <c r="C1936" s="16">
        <v>7371.47</v>
      </c>
      <c r="D1936" s="16">
        <v>7380.96</v>
      </c>
      <c r="E1936" s="16">
        <v>7241.41</v>
      </c>
      <c r="F1936" s="14" t="s">
        <v>8469</v>
      </c>
      <c r="G1936" s="15">
        <v>-6.1999999999999998E-3</v>
      </c>
    </row>
    <row r="1937" spans="1:7" x14ac:dyDescent="0.2">
      <c r="A1937" s="17">
        <v>40648</v>
      </c>
      <c r="B1937" s="16">
        <v>7384.3</v>
      </c>
      <c r="C1937" s="16">
        <v>7396.53</v>
      </c>
      <c r="D1937" s="16">
        <v>7415.41</v>
      </c>
      <c r="E1937" s="16">
        <v>7350.55</v>
      </c>
      <c r="F1937" s="14" t="s">
        <v>8470</v>
      </c>
      <c r="G1937" s="15">
        <v>-9.2999999999999992E-3</v>
      </c>
    </row>
    <row r="1938" spans="1:7" x14ac:dyDescent="0.2">
      <c r="A1938" s="17">
        <v>40647</v>
      </c>
      <c r="B1938" s="16">
        <v>7430.52</v>
      </c>
      <c r="C1938" s="16">
        <v>7480.52</v>
      </c>
      <c r="D1938" s="16">
        <v>7500.86</v>
      </c>
      <c r="E1938" s="16">
        <v>7405.01</v>
      </c>
      <c r="F1938" s="14" t="s">
        <v>7404</v>
      </c>
      <c r="G1938" s="15">
        <v>5.5999999999999999E-3</v>
      </c>
    </row>
    <row r="1939" spans="1:7" x14ac:dyDescent="0.2">
      <c r="A1939" s="17">
        <v>40646</v>
      </c>
      <c r="B1939" s="16">
        <v>7500.03</v>
      </c>
      <c r="C1939" s="16">
        <v>7458.29</v>
      </c>
      <c r="D1939" s="16">
        <v>7519.87</v>
      </c>
      <c r="E1939" s="16">
        <v>7458.29</v>
      </c>
      <c r="F1939" s="14" t="s">
        <v>2558</v>
      </c>
      <c r="G1939" s="15">
        <v>-1.7500000000000002E-2</v>
      </c>
    </row>
    <row r="1940" spans="1:7" x14ac:dyDescent="0.2">
      <c r="A1940" s="17">
        <v>40645</v>
      </c>
      <c r="B1940" s="16">
        <v>7458.3</v>
      </c>
      <c r="C1940" s="16">
        <v>7549.5</v>
      </c>
      <c r="D1940" s="16">
        <v>7555.68</v>
      </c>
      <c r="E1940" s="16">
        <v>7446.8</v>
      </c>
      <c r="F1940" s="14" t="s">
        <v>8471</v>
      </c>
      <c r="G1940" s="15">
        <v>2.5999999999999999E-3</v>
      </c>
    </row>
    <row r="1941" spans="1:7" x14ac:dyDescent="0.2">
      <c r="A1941" s="17">
        <v>40644</v>
      </c>
      <c r="B1941" s="16">
        <v>7591.23</v>
      </c>
      <c r="C1941" s="16">
        <v>7567.13</v>
      </c>
      <c r="D1941" s="16">
        <v>7591.23</v>
      </c>
      <c r="E1941" s="16">
        <v>7539.71</v>
      </c>
      <c r="F1941" s="14" t="s">
        <v>8472</v>
      </c>
      <c r="G1941" s="15">
        <v>3.8E-3</v>
      </c>
    </row>
    <row r="1942" spans="1:7" x14ac:dyDescent="0.2">
      <c r="A1942" s="17">
        <v>40641</v>
      </c>
      <c r="B1942" s="16">
        <v>7571.21</v>
      </c>
      <c r="C1942" s="16">
        <v>7548.35</v>
      </c>
      <c r="D1942" s="16">
        <v>7576.87</v>
      </c>
      <c r="E1942" s="16">
        <v>7548.35</v>
      </c>
      <c r="F1942" s="14" t="s">
        <v>2381</v>
      </c>
      <c r="G1942" s="15">
        <v>-8.9999999999999993E-3</v>
      </c>
    </row>
    <row r="1943" spans="1:7" x14ac:dyDescent="0.2">
      <c r="A1943" s="17">
        <v>40640</v>
      </c>
      <c r="B1943" s="16">
        <v>7542.74</v>
      </c>
      <c r="C1943" s="16">
        <v>7599.72</v>
      </c>
      <c r="D1943" s="16">
        <v>7611.66</v>
      </c>
      <c r="E1943" s="16">
        <v>7534.63</v>
      </c>
      <c r="F1943" s="14" t="s">
        <v>8473</v>
      </c>
      <c r="G1943" s="15">
        <v>5.0000000000000001E-4</v>
      </c>
    </row>
    <row r="1944" spans="1:7" x14ac:dyDescent="0.2">
      <c r="A1944" s="17">
        <v>40639</v>
      </c>
      <c r="B1944" s="16">
        <v>7611.18</v>
      </c>
      <c r="C1944" s="16">
        <v>7580.01</v>
      </c>
      <c r="D1944" s="16">
        <v>7611.18</v>
      </c>
      <c r="E1944" s="16">
        <v>7560.97</v>
      </c>
      <c r="F1944" s="14" t="s">
        <v>8474</v>
      </c>
      <c r="G1944" s="15">
        <v>1.6000000000000001E-3</v>
      </c>
    </row>
    <row r="1945" spans="1:7" x14ac:dyDescent="0.2">
      <c r="A1945" s="17">
        <v>40638</v>
      </c>
      <c r="B1945" s="16">
        <v>7607.46</v>
      </c>
      <c r="C1945" s="16">
        <v>7586.13</v>
      </c>
      <c r="D1945" s="16">
        <v>7607.46</v>
      </c>
      <c r="E1945" s="16">
        <v>7554.38</v>
      </c>
      <c r="F1945" s="14" t="s">
        <v>8475</v>
      </c>
      <c r="G1945" s="15">
        <v>6.1999999999999998E-3</v>
      </c>
    </row>
    <row r="1946" spans="1:7" x14ac:dyDescent="0.2">
      <c r="A1946" s="17">
        <v>40637</v>
      </c>
      <c r="B1946" s="16">
        <v>7595.25</v>
      </c>
      <c r="C1946" s="16">
        <v>7549.65</v>
      </c>
      <c r="D1946" s="16">
        <v>7595.25</v>
      </c>
      <c r="E1946" s="16">
        <v>7547.21</v>
      </c>
      <c r="F1946" s="14" t="s">
        <v>7951</v>
      </c>
      <c r="G1946" s="15">
        <v>3.8E-3</v>
      </c>
    </row>
    <row r="1947" spans="1:7" x14ac:dyDescent="0.2">
      <c r="A1947" s="17">
        <v>40634</v>
      </c>
      <c r="B1947" s="16">
        <v>7548.53</v>
      </c>
      <c r="C1947" s="16">
        <v>7500.14</v>
      </c>
      <c r="D1947" s="16">
        <v>7548.88</v>
      </c>
      <c r="E1947" s="16">
        <v>7477.63</v>
      </c>
      <c r="F1947" s="14" t="s">
        <v>7389</v>
      </c>
      <c r="G1947" s="15">
        <v>-5.4000000000000003E-3</v>
      </c>
    </row>
    <row r="1948" spans="1:7" x14ac:dyDescent="0.2">
      <c r="A1948" s="17">
        <v>40633</v>
      </c>
      <c r="B1948" s="16">
        <v>7519.83</v>
      </c>
      <c r="C1948" s="16">
        <v>7547.75</v>
      </c>
      <c r="D1948" s="16">
        <v>7566.49</v>
      </c>
      <c r="E1948" s="16">
        <v>7509.94</v>
      </c>
      <c r="F1948" s="14" t="s">
        <v>7499</v>
      </c>
      <c r="G1948" s="15">
        <v>6.4000000000000003E-3</v>
      </c>
    </row>
    <row r="1949" spans="1:7" x14ac:dyDescent="0.2">
      <c r="A1949" s="17">
        <v>40632</v>
      </c>
      <c r="B1949" s="16">
        <v>7561.03</v>
      </c>
      <c r="C1949" s="16">
        <v>7553.01</v>
      </c>
      <c r="D1949" s="16">
        <v>7579.78</v>
      </c>
      <c r="E1949" s="16">
        <v>7553.01</v>
      </c>
      <c r="F1949" s="14" t="s">
        <v>8476</v>
      </c>
      <c r="G1949" s="15">
        <v>4.0000000000000002E-4</v>
      </c>
    </row>
    <row r="1950" spans="1:7" x14ac:dyDescent="0.2">
      <c r="A1950" s="17">
        <v>40631</v>
      </c>
      <c r="B1950" s="16">
        <v>7513.12</v>
      </c>
      <c r="C1950" s="16">
        <v>7533.65</v>
      </c>
      <c r="D1950" s="16">
        <v>7542.35</v>
      </c>
      <c r="E1950" s="16">
        <v>7468.58</v>
      </c>
      <c r="F1950" s="14" t="s">
        <v>8477</v>
      </c>
      <c r="G1950" s="15">
        <v>5.5999999999999999E-3</v>
      </c>
    </row>
    <row r="1951" spans="1:7" x14ac:dyDescent="0.2">
      <c r="A1951" s="17">
        <v>40630</v>
      </c>
      <c r="B1951" s="16">
        <v>7510.31</v>
      </c>
      <c r="C1951" s="16">
        <v>7482.54</v>
      </c>
      <c r="D1951" s="16">
        <v>7534.13</v>
      </c>
      <c r="E1951" s="16">
        <v>7462.82</v>
      </c>
      <c r="F1951" s="14" t="s">
        <v>8478</v>
      </c>
      <c r="G1951" s="15">
        <v>4.4000000000000003E-3</v>
      </c>
    </row>
    <row r="1952" spans="1:7" x14ac:dyDescent="0.2">
      <c r="A1952" s="17">
        <v>40627</v>
      </c>
      <c r="B1952" s="16">
        <v>7468.65</v>
      </c>
      <c r="C1952" s="16">
        <v>7444.51</v>
      </c>
      <c r="D1952" s="16">
        <v>7471.32</v>
      </c>
      <c r="E1952" s="16">
        <v>7415.83</v>
      </c>
      <c r="F1952" s="14" t="s">
        <v>2283</v>
      </c>
      <c r="G1952" s="15">
        <v>9.9000000000000008E-3</v>
      </c>
    </row>
    <row r="1953" spans="1:7" x14ac:dyDescent="0.2">
      <c r="A1953" s="17">
        <v>40626</v>
      </c>
      <c r="B1953" s="16">
        <v>7435.67</v>
      </c>
      <c r="C1953" s="16">
        <v>7337.74</v>
      </c>
      <c r="D1953" s="16">
        <v>7435.67</v>
      </c>
      <c r="E1953" s="16">
        <v>7334.99</v>
      </c>
      <c r="F1953" s="14" t="s">
        <v>8479</v>
      </c>
      <c r="G1953" s="15">
        <v>4.4000000000000003E-3</v>
      </c>
    </row>
    <row r="1954" spans="1:7" x14ac:dyDescent="0.2">
      <c r="A1954" s="17">
        <v>40625</v>
      </c>
      <c r="B1954" s="16">
        <v>7362.97</v>
      </c>
      <c r="C1954" s="16">
        <v>7311.4</v>
      </c>
      <c r="D1954" s="16">
        <v>7362.97</v>
      </c>
      <c r="E1954" s="16">
        <v>7293.77</v>
      </c>
      <c r="F1954" s="14" t="s">
        <v>2570</v>
      </c>
      <c r="G1954" s="15">
        <v>-2.5999999999999999E-3</v>
      </c>
    </row>
    <row r="1955" spans="1:7" x14ac:dyDescent="0.2">
      <c r="A1955" s="17">
        <v>40624</v>
      </c>
      <c r="B1955" s="16">
        <v>7330.79</v>
      </c>
      <c r="C1955" s="16">
        <v>7361.25</v>
      </c>
      <c r="D1955" s="16">
        <v>7401.85</v>
      </c>
      <c r="E1955" s="16">
        <v>7292.65</v>
      </c>
      <c r="F1955" s="14" t="s">
        <v>2334</v>
      </c>
      <c r="G1955" s="15">
        <v>1.8100000000000002E-2</v>
      </c>
    </row>
    <row r="1956" spans="1:7" x14ac:dyDescent="0.2">
      <c r="A1956" s="17">
        <v>40623</v>
      </c>
      <c r="B1956" s="16">
        <v>7350.06</v>
      </c>
      <c r="C1956" s="16">
        <v>7307.49</v>
      </c>
      <c r="D1956" s="16">
        <v>7358.75</v>
      </c>
      <c r="E1956" s="16">
        <v>7297.01</v>
      </c>
      <c r="F1956" s="14" t="s">
        <v>2445</v>
      </c>
      <c r="G1956" s="15">
        <v>8.6E-3</v>
      </c>
    </row>
    <row r="1957" spans="1:7" x14ac:dyDescent="0.2">
      <c r="A1957" s="17">
        <v>40620</v>
      </c>
      <c r="B1957" s="16">
        <v>7219.07</v>
      </c>
      <c r="C1957" s="16">
        <v>7220.08</v>
      </c>
      <c r="D1957" s="16">
        <v>7266.29</v>
      </c>
      <c r="E1957" s="16">
        <v>7206.57</v>
      </c>
      <c r="F1957" s="14" t="s">
        <v>8480</v>
      </c>
      <c r="G1957" s="15">
        <v>1.4200000000000001E-2</v>
      </c>
    </row>
    <row r="1958" spans="1:7" x14ac:dyDescent="0.2">
      <c r="A1958" s="17">
        <v>40619</v>
      </c>
      <c r="B1958" s="16">
        <v>7157.39</v>
      </c>
      <c r="C1958" s="16">
        <v>7108.07</v>
      </c>
      <c r="D1958" s="16">
        <v>7182.81</v>
      </c>
      <c r="E1958" s="16">
        <v>7084.12</v>
      </c>
      <c r="F1958" s="14" t="s">
        <v>7878</v>
      </c>
      <c r="G1958" s="15">
        <v>-6.1000000000000004E-3</v>
      </c>
    </row>
    <row r="1959" spans="1:7" x14ac:dyDescent="0.2">
      <c r="A1959" s="17">
        <v>40618</v>
      </c>
      <c r="B1959" s="16">
        <v>7057.51</v>
      </c>
      <c r="C1959" s="16">
        <v>7154.02</v>
      </c>
      <c r="D1959" s="16">
        <v>7224.05</v>
      </c>
      <c r="E1959" s="16">
        <v>7057.51</v>
      </c>
      <c r="F1959" s="14" t="s">
        <v>3809</v>
      </c>
      <c r="G1959" s="15">
        <v>-1.0200000000000001E-2</v>
      </c>
    </row>
    <row r="1960" spans="1:7" x14ac:dyDescent="0.2">
      <c r="A1960" s="17">
        <v>40617</v>
      </c>
      <c r="B1960" s="16">
        <v>7101.01</v>
      </c>
      <c r="C1960" s="16">
        <v>7039.67</v>
      </c>
      <c r="D1960" s="16">
        <v>7114.94</v>
      </c>
      <c r="E1960" s="16">
        <v>6864.05</v>
      </c>
      <c r="F1960" s="14" t="s">
        <v>8481</v>
      </c>
      <c r="G1960" s="15">
        <v>-1.5699999999999999E-2</v>
      </c>
    </row>
    <row r="1961" spans="1:7" x14ac:dyDescent="0.2">
      <c r="A1961" s="17">
        <v>40616</v>
      </c>
      <c r="B1961" s="16">
        <v>7174.4</v>
      </c>
      <c r="C1961" s="16">
        <v>7227.65</v>
      </c>
      <c r="D1961" s="16">
        <v>7244.78</v>
      </c>
      <c r="E1961" s="16">
        <v>7169.54</v>
      </c>
      <c r="F1961" s="14" t="s">
        <v>8482</v>
      </c>
      <c r="G1961" s="15">
        <v>-1.6299999999999999E-2</v>
      </c>
    </row>
    <row r="1962" spans="1:7" x14ac:dyDescent="0.2">
      <c r="A1962" s="17">
        <v>40613</v>
      </c>
      <c r="B1962" s="16">
        <v>7289.12</v>
      </c>
      <c r="C1962" s="16">
        <v>7369.94</v>
      </c>
      <c r="D1962" s="16">
        <v>7375.29</v>
      </c>
      <c r="E1962" s="16">
        <v>7289.12</v>
      </c>
      <c r="F1962" s="14" t="s">
        <v>8483</v>
      </c>
      <c r="G1962" s="15">
        <v>-1.0800000000000001E-2</v>
      </c>
    </row>
    <row r="1963" spans="1:7" x14ac:dyDescent="0.2">
      <c r="A1963" s="17">
        <v>40612</v>
      </c>
      <c r="B1963" s="16">
        <v>7409.57</v>
      </c>
      <c r="C1963" s="16">
        <v>7462.75</v>
      </c>
      <c r="D1963" s="16">
        <v>7483.17</v>
      </c>
      <c r="E1963" s="16">
        <v>7403.85</v>
      </c>
      <c r="F1963" s="14" t="s">
        <v>8484</v>
      </c>
      <c r="G1963" s="15">
        <v>9.4000000000000004E-3</v>
      </c>
    </row>
    <row r="1964" spans="1:7" x14ac:dyDescent="0.2">
      <c r="A1964" s="17">
        <v>40611</v>
      </c>
      <c r="B1964" s="16">
        <v>7490.31</v>
      </c>
      <c r="C1964" s="16">
        <v>7451.65</v>
      </c>
      <c r="D1964" s="16">
        <v>7521.71</v>
      </c>
      <c r="E1964" s="16">
        <v>7451.65</v>
      </c>
      <c r="F1964" s="14" t="s">
        <v>2591</v>
      </c>
      <c r="G1964" s="15">
        <v>3.3999999999999998E-3</v>
      </c>
    </row>
    <row r="1965" spans="1:7" x14ac:dyDescent="0.2">
      <c r="A1965" s="17">
        <v>40610</v>
      </c>
      <c r="B1965" s="16">
        <v>7420.33</v>
      </c>
      <c r="C1965" s="16">
        <v>7428.71</v>
      </c>
      <c r="D1965" s="16">
        <v>7454.58</v>
      </c>
      <c r="E1965" s="16">
        <v>7387.43</v>
      </c>
      <c r="F1965" s="14" t="s">
        <v>8485</v>
      </c>
      <c r="G1965" s="15">
        <v>1.2999999999999999E-3</v>
      </c>
    </row>
    <row r="1966" spans="1:7" x14ac:dyDescent="0.2">
      <c r="A1966" s="17">
        <v>40609</v>
      </c>
      <c r="B1966" s="16">
        <v>7394.88</v>
      </c>
      <c r="C1966" s="16">
        <v>7384.39</v>
      </c>
      <c r="D1966" s="16">
        <v>7456.45</v>
      </c>
      <c r="E1966" s="16">
        <v>7347.35</v>
      </c>
      <c r="F1966" s="14" t="s">
        <v>8486</v>
      </c>
      <c r="G1966" s="15">
        <v>-9.7999999999999997E-3</v>
      </c>
    </row>
    <row r="1967" spans="1:7" x14ac:dyDescent="0.2">
      <c r="A1967" s="17">
        <v>40606</v>
      </c>
      <c r="B1967" s="16">
        <v>7385.55</v>
      </c>
      <c r="C1967" s="16">
        <v>7462.16</v>
      </c>
      <c r="D1967" s="16">
        <v>7471.7</v>
      </c>
      <c r="E1967" s="16">
        <v>7375.33</v>
      </c>
      <c r="F1967" s="14" t="s">
        <v>2516</v>
      </c>
      <c r="G1967" s="15">
        <v>5.1999999999999998E-3</v>
      </c>
    </row>
    <row r="1968" spans="1:7" x14ac:dyDescent="0.2">
      <c r="A1968" s="17">
        <v>40605</v>
      </c>
      <c r="B1968" s="16">
        <v>7458.7</v>
      </c>
      <c r="C1968" s="16">
        <v>7452.1</v>
      </c>
      <c r="D1968" s="16">
        <v>7482.05</v>
      </c>
      <c r="E1968" s="16">
        <v>7436.71</v>
      </c>
      <c r="F1968" s="14" t="s">
        <v>8487</v>
      </c>
      <c r="G1968" s="15">
        <v>-9.1999999999999998E-3</v>
      </c>
    </row>
    <row r="1969" spans="1:7" x14ac:dyDescent="0.2">
      <c r="A1969" s="17">
        <v>40604</v>
      </c>
      <c r="B1969" s="16">
        <v>7419.75</v>
      </c>
      <c r="C1969" s="16">
        <v>7459.11</v>
      </c>
      <c r="D1969" s="16">
        <v>7459.11</v>
      </c>
      <c r="E1969" s="16">
        <v>7391.91</v>
      </c>
      <c r="F1969" s="14" t="s">
        <v>8488</v>
      </c>
      <c r="G1969" s="15">
        <v>2.3E-3</v>
      </c>
    </row>
    <row r="1970" spans="1:7" x14ac:dyDescent="0.2">
      <c r="A1970" s="17">
        <v>40603</v>
      </c>
      <c r="B1970" s="16">
        <v>7488.94</v>
      </c>
      <c r="C1970" s="16">
        <v>7503.3</v>
      </c>
      <c r="D1970" s="16">
        <v>7556.34</v>
      </c>
      <c r="E1970" s="16">
        <v>7469.5</v>
      </c>
      <c r="F1970" s="14" t="s">
        <v>8489</v>
      </c>
      <c r="G1970" s="15">
        <v>6.3E-3</v>
      </c>
    </row>
    <row r="1971" spans="1:7" x14ac:dyDescent="0.2">
      <c r="A1971" s="17">
        <v>40602</v>
      </c>
      <c r="B1971" s="16">
        <v>7471.45</v>
      </c>
      <c r="C1971" s="16">
        <v>7441.39</v>
      </c>
      <c r="D1971" s="16">
        <v>7496.36</v>
      </c>
      <c r="E1971" s="16">
        <v>7416.52</v>
      </c>
      <c r="F1971" s="14" t="s">
        <v>7463</v>
      </c>
      <c r="G1971" s="15">
        <v>1.0800000000000001E-2</v>
      </c>
    </row>
    <row r="1972" spans="1:7" x14ac:dyDescent="0.2">
      <c r="A1972" s="17">
        <v>40599</v>
      </c>
      <c r="B1972" s="16">
        <v>7424.79</v>
      </c>
      <c r="C1972" s="16">
        <v>7389.16</v>
      </c>
      <c r="D1972" s="16">
        <v>7445.97</v>
      </c>
      <c r="E1972" s="16">
        <v>7380.13</v>
      </c>
      <c r="F1972" s="14" t="s">
        <v>7209</v>
      </c>
      <c r="G1972" s="15">
        <v>-2.7000000000000001E-3</v>
      </c>
    </row>
    <row r="1973" spans="1:7" x14ac:dyDescent="0.2">
      <c r="A1973" s="17">
        <v>40598</v>
      </c>
      <c r="B1973" s="16">
        <v>7345.42</v>
      </c>
      <c r="C1973" s="16">
        <v>7314.65</v>
      </c>
      <c r="D1973" s="16">
        <v>7384.43</v>
      </c>
      <c r="E1973" s="16">
        <v>7278.98</v>
      </c>
      <c r="F1973" s="14" t="s">
        <v>8490</v>
      </c>
      <c r="G1973" s="15">
        <v>-1.9699999999999999E-2</v>
      </c>
    </row>
    <row r="1974" spans="1:7" x14ac:dyDescent="0.2">
      <c r="A1974" s="17">
        <v>40597</v>
      </c>
      <c r="B1974" s="16">
        <v>7365.42</v>
      </c>
      <c r="C1974" s="16">
        <v>7489.67</v>
      </c>
      <c r="D1974" s="16">
        <v>7490.96</v>
      </c>
      <c r="E1974" s="16">
        <v>7346.22</v>
      </c>
      <c r="F1974" s="14" t="s">
        <v>7555</v>
      </c>
      <c r="G1974" s="15">
        <v>-3.0999999999999999E-3</v>
      </c>
    </row>
    <row r="1975" spans="1:7" x14ac:dyDescent="0.2">
      <c r="A1975" s="17">
        <v>40596</v>
      </c>
      <c r="B1975" s="16">
        <v>7513.58</v>
      </c>
      <c r="C1975" s="16">
        <v>7502.55</v>
      </c>
      <c r="D1975" s="16">
        <v>7527.4</v>
      </c>
      <c r="E1975" s="16">
        <v>7435.34</v>
      </c>
      <c r="F1975" s="14" t="s">
        <v>2713</v>
      </c>
      <c r="G1975" s="15">
        <v>-9.4000000000000004E-3</v>
      </c>
    </row>
    <row r="1976" spans="1:7" x14ac:dyDescent="0.2">
      <c r="A1976" s="17">
        <v>40595</v>
      </c>
      <c r="B1976" s="16">
        <v>7536.57</v>
      </c>
      <c r="C1976" s="16">
        <v>7617.02</v>
      </c>
      <c r="D1976" s="16">
        <v>7629.8</v>
      </c>
      <c r="E1976" s="16">
        <v>7532.99</v>
      </c>
      <c r="F1976" s="14" t="s">
        <v>7496</v>
      </c>
      <c r="G1976" s="15">
        <v>5.7000000000000002E-3</v>
      </c>
    </row>
    <row r="1977" spans="1:7" x14ac:dyDescent="0.2">
      <c r="A1977" s="17">
        <v>40592</v>
      </c>
      <c r="B1977" s="16">
        <v>7608.11</v>
      </c>
      <c r="C1977" s="16">
        <v>7614.35</v>
      </c>
      <c r="D1977" s="16">
        <v>7622.69</v>
      </c>
      <c r="E1977" s="16">
        <v>7563.97</v>
      </c>
      <c r="F1977" s="14" t="s">
        <v>8491</v>
      </c>
      <c r="G1977" s="15">
        <v>-8.6E-3</v>
      </c>
    </row>
    <row r="1978" spans="1:7" x14ac:dyDescent="0.2">
      <c r="A1978" s="17">
        <v>40591</v>
      </c>
      <c r="B1978" s="16">
        <v>7565.23</v>
      </c>
      <c r="C1978" s="16">
        <v>7641.32</v>
      </c>
      <c r="D1978" s="16">
        <v>7641.32</v>
      </c>
      <c r="E1978" s="16">
        <v>7554.1</v>
      </c>
      <c r="F1978" s="14" t="s">
        <v>3440</v>
      </c>
      <c r="G1978" s="15">
        <v>4.4999999999999997E-3</v>
      </c>
    </row>
    <row r="1979" spans="1:7" x14ac:dyDescent="0.2">
      <c r="A1979" s="17">
        <v>40590</v>
      </c>
      <c r="B1979" s="16">
        <v>7631.16</v>
      </c>
      <c r="C1979" s="16">
        <v>7628.59</v>
      </c>
      <c r="D1979" s="16">
        <v>7644.5</v>
      </c>
      <c r="E1979" s="16">
        <v>7622.35</v>
      </c>
      <c r="F1979" s="14" t="s">
        <v>8492</v>
      </c>
      <c r="G1979" s="15">
        <v>-5.1999999999999998E-3</v>
      </c>
    </row>
    <row r="1980" spans="1:7" x14ac:dyDescent="0.2">
      <c r="A1980" s="17">
        <v>40589</v>
      </c>
      <c r="B1980" s="16">
        <v>7596.83</v>
      </c>
      <c r="C1980" s="16">
        <v>7619.44</v>
      </c>
      <c r="D1980" s="16">
        <v>7649.41</v>
      </c>
      <c r="E1980" s="16">
        <v>7569.64</v>
      </c>
      <c r="F1980" s="14" t="s">
        <v>8493</v>
      </c>
      <c r="G1980" s="15">
        <v>-5.4999999999999997E-3</v>
      </c>
    </row>
    <row r="1981" spans="1:7" x14ac:dyDescent="0.2">
      <c r="A1981" s="17">
        <v>40588</v>
      </c>
      <c r="B1981" s="16">
        <v>7636.51</v>
      </c>
      <c r="C1981" s="16">
        <v>7677.92</v>
      </c>
      <c r="D1981" s="16">
        <v>7677.92</v>
      </c>
      <c r="E1981" s="16">
        <v>7634.99</v>
      </c>
      <c r="F1981" s="14" t="s">
        <v>8494</v>
      </c>
      <c r="G1981" s="15">
        <v>-2.0199999999999999E-2</v>
      </c>
    </row>
    <row r="1982" spans="1:7" x14ac:dyDescent="0.2">
      <c r="A1982" s="17">
        <v>40585</v>
      </c>
      <c r="B1982" s="16">
        <v>7678.92</v>
      </c>
      <c r="C1982" s="16">
        <v>7726.92</v>
      </c>
      <c r="D1982" s="16">
        <v>7765.76</v>
      </c>
      <c r="E1982" s="16">
        <v>7666.16</v>
      </c>
      <c r="F1982" s="14" t="s">
        <v>8495</v>
      </c>
      <c r="G1982" s="15">
        <v>-9.4999999999999998E-3</v>
      </c>
    </row>
    <row r="1983" spans="1:7" x14ac:dyDescent="0.2">
      <c r="A1983" s="17">
        <v>40584</v>
      </c>
      <c r="B1983" s="16">
        <v>7837.27</v>
      </c>
      <c r="C1983" s="16">
        <v>7911.69</v>
      </c>
      <c r="D1983" s="16">
        <v>7911.69</v>
      </c>
      <c r="E1983" s="16">
        <v>7811.02</v>
      </c>
      <c r="F1983" s="14" t="s">
        <v>8496</v>
      </c>
      <c r="G1983" s="15">
        <v>5.0000000000000001E-3</v>
      </c>
    </row>
    <row r="1984" spans="1:7" x14ac:dyDescent="0.2">
      <c r="A1984" s="17">
        <v>40583</v>
      </c>
      <c r="B1984" s="16">
        <v>7912.33</v>
      </c>
      <c r="C1984" s="16">
        <v>7878.06</v>
      </c>
      <c r="D1984" s="16">
        <v>7934.61</v>
      </c>
      <c r="E1984" s="16">
        <v>7866.25</v>
      </c>
      <c r="F1984" s="14" t="s">
        <v>8497</v>
      </c>
      <c r="G1984" s="15">
        <v>-1.1000000000000001E-3</v>
      </c>
    </row>
    <row r="1985" spans="1:7" x14ac:dyDescent="0.2">
      <c r="A1985" s="17">
        <v>40582</v>
      </c>
      <c r="B1985" s="16">
        <v>7872.58</v>
      </c>
      <c r="C1985" s="16">
        <v>7897.64</v>
      </c>
      <c r="D1985" s="16">
        <v>7898.17</v>
      </c>
      <c r="E1985" s="16">
        <v>7835.48</v>
      </c>
      <c r="F1985" s="14" t="s">
        <v>2460</v>
      </c>
      <c r="G1985" s="15">
        <v>1.1599999999999999E-2</v>
      </c>
    </row>
    <row r="1986" spans="1:7" x14ac:dyDescent="0.2">
      <c r="A1986" s="17">
        <v>40581</v>
      </c>
      <c r="B1986" s="16">
        <v>7881.4</v>
      </c>
      <c r="C1986" s="16">
        <v>7833.28</v>
      </c>
      <c r="D1986" s="16">
        <v>7901.6</v>
      </c>
      <c r="E1986" s="16">
        <v>7833.1</v>
      </c>
      <c r="F1986" s="14" t="s">
        <v>2837</v>
      </c>
      <c r="G1986" s="15">
        <v>8.0000000000000004E-4</v>
      </c>
    </row>
    <row r="1987" spans="1:7" x14ac:dyDescent="0.2">
      <c r="A1987" s="17">
        <v>40578</v>
      </c>
      <c r="B1987" s="16">
        <v>7790.96</v>
      </c>
      <c r="C1987" s="16">
        <v>7819.28</v>
      </c>
      <c r="D1987" s="16">
        <v>7834.12</v>
      </c>
      <c r="E1987" s="16">
        <v>7760.11</v>
      </c>
      <c r="F1987" s="14" t="s">
        <v>7205</v>
      </c>
      <c r="G1987" s="15">
        <v>-5.0000000000000001E-3</v>
      </c>
    </row>
    <row r="1988" spans="1:7" x14ac:dyDescent="0.2">
      <c r="A1988" s="17">
        <v>40577</v>
      </c>
      <c r="B1988" s="16">
        <v>7784.64</v>
      </c>
      <c r="C1988" s="16">
        <v>7847.67</v>
      </c>
      <c r="D1988" s="16">
        <v>7867.49</v>
      </c>
      <c r="E1988" s="16">
        <v>7762.66</v>
      </c>
      <c r="F1988" s="14" t="s">
        <v>2233</v>
      </c>
      <c r="G1988" s="15">
        <v>-7.6E-3</v>
      </c>
    </row>
    <row r="1989" spans="1:7" x14ac:dyDescent="0.2">
      <c r="A1989" s="17">
        <v>40576</v>
      </c>
      <c r="B1989" s="16">
        <v>7823.96</v>
      </c>
      <c r="C1989" s="16">
        <v>7878</v>
      </c>
      <c r="D1989" s="16">
        <v>7901.55</v>
      </c>
      <c r="E1989" s="16">
        <v>7809.34</v>
      </c>
      <c r="F1989" s="14" t="s">
        <v>8498</v>
      </c>
      <c r="G1989" s="15">
        <v>1.24E-2</v>
      </c>
    </row>
    <row r="1990" spans="1:7" x14ac:dyDescent="0.2">
      <c r="A1990" s="17">
        <v>40575</v>
      </c>
      <c r="B1990" s="16">
        <v>7883.53</v>
      </c>
      <c r="C1990" s="16">
        <v>7823.34</v>
      </c>
      <c r="D1990" s="16">
        <v>7896.21</v>
      </c>
      <c r="E1990" s="16">
        <v>7823.34</v>
      </c>
      <c r="F1990" s="14" t="s">
        <v>3569</v>
      </c>
      <c r="G1990" s="15">
        <v>-2.7000000000000001E-3</v>
      </c>
    </row>
    <row r="1991" spans="1:7" x14ac:dyDescent="0.2">
      <c r="A1991" s="17">
        <v>40574</v>
      </c>
      <c r="B1991" s="16">
        <v>7786.88</v>
      </c>
      <c r="C1991" s="16">
        <v>7792.73</v>
      </c>
      <c r="D1991" s="16">
        <v>7797.56</v>
      </c>
      <c r="E1991" s="16">
        <v>7742.23</v>
      </c>
      <c r="F1991" s="14" t="s">
        <v>8066</v>
      </c>
      <c r="G1991" s="15">
        <v>1.6999999999999999E-3</v>
      </c>
    </row>
    <row r="1992" spans="1:7" x14ac:dyDescent="0.2">
      <c r="A1992" s="17">
        <v>40571</v>
      </c>
      <c r="B1992" s="16">
        <v>7807.8</v>
      </c>
      <c r="C1992" s="16">
        <v>7799.65</v>
      </c>
      <c r="D1992" s="16">
        <v>7876.55</v>
      </c>
      <c r="E1992" s="16">
        <v>7772.76</v>
      </c>
      <c r="F1992" s="14" t="s">
        <v>8499</v>
      </c>
      <c r="G1992" s="15">
        <v>3.5000000000000001E-3</v>
      </c>
    </row>
    <row r="1993" spans="1:7" x14ac:dyDescent="0.2">
      <c r="A1993" s="17">
        <v>40570</v>
      </c>
      <c r="B1993" s="16">
        <v>7794.41</v>
      </c>
      <c r="C1993" s="16">
        <v>7773.83</v>
      </c>
      <c r="D1993" s="16">
        <v>7822.96</v>
      </c>
      <c r="E1993" s="16">
        <v>7680.06</v>
      </c>
      <c r="F1993" s="14" t="s">
        <v>8500</v>
      </c>
      <c r="G1993" s="15">
        <v>5.5999999999999999E-3</v>
      </c>
    </row>
    <row r="1994" spans="1:7" x14ac:dyDescent="0.2">
      <c r="A1994" s="17">
        <v>40569</v>
      </c>
      <c r="B1994" s="16">
        <v>7767.31</v>
      </c>
      <c r="C1994" s="16">
        <v>7757.54</v>
      </c>
      <c r="D1994" s="16">
        <v>7801.25</v>
      </c>
      <c r="E1994" s="16">
        <v>7757.54</v>
      </c>
      <c r="F1994" s="14" t="s">
        <v>8501</v>
      </c>
      <c r="G1994" s="15">
        <v>-2.8999999999999998E-3</v>
      </c>
    </row>
    <row r="1995" spans="1:7" x14ac:dyDescent="0.2">
      <c r="A1995" s="17">
        <v>40568</v>
      </c>
      <c r="B1995" s="16">
        <v>7724.12</v>
      </c>
      <c r="C1995" s="16">
        <v>7786.15</v>
      </c>
      <c r="D1995" s="16">
        <v>7825.97</v>
      </c>
      <c r="E1995" s="16">
        <v>7710.5</v>
      </c>
      <c r="F1995" s="14" t="s">
        <v>8502</v>
      </c>
      <c r="G1995" s="15">
        <v>5.9999999999999995E-4</v>
      </c>
    </row>
    <row r="1996" spans="1:7" x14ac:dyDescent="0.2">
      <c r="A1996" s="17">
        <v>40567</v>
      </c>
      <c r="B1996" s="16">
        <v>7746.56</v>
      </c>
      <c r="C1996" s="16">
        <v>7785.21</v>
      </c>
      <c r="D1996" s="16">
        <v>7811.03</v>
      </c>
      <c r="E1996" s="16">
        <v>7708.63</v>
      </c>
      <c r="F1996" s="14" t="s">
        <v>8503</v>
      </c>
      <c r="G1996" s="15">
        <v>1.2800000000000001E-2</v>
      </c>
    </row>
    <row r="1997" spans="1:7" x14ac:dyDescent="0.2">
      <c r="A1997" s="17">
        <v>40564</v>
      </c>
      <c r="B1997" s="16">
        <v>7742.28</v>
      </c>
      <c r="C1997" s="16">
        <v>7655.08</v>
      </c>
      <c r="D1997" s="16">
        <v>7815.5</v>
      </c>
      <c r="E1997" s="16">
        <v>7655.08</v>
      </c>
      <c r="F1997" s="14" t="s">
        <v>8504</v>
      </c>
      <c r="G1997" s="15">
        <v>-7.1000000000000004E-3</v>
      </c>
    </row>
    <row r="1998" spans="1:7" x14ac:dyDescent="0.2">
      <c r="A1998" s="17">
        <v>40563</v>
      </c>
      <c r="B1998" s="16">
        <v>7644.56</v>
      </c>
      <c r="C1998" s="16">
        <v>7691.55</v>
      </c>
      <c r="D1998" s="16">
        <v>7693.04</v>
      </c>
      <c r="E1998" s="16">
        <v>7608.01</v>
      </c>
      <c r="F1998" s="14" t="s">
        <v>8505</v>
      </c>
      <c r="G1998" s="15">
        <v>-2.07E-2</v>
      </c>
    </row>
    <row r="1999" spans="1:7" x14ac:dyDescent="0.2">
      <c r="A1999" s="17">
        <v>40562</v>
      </c>
      <c r="B1999" s="16">
        <v>7698.93</v>
      </c>
      <c r="C1999" s="16">
        <v>7871.88</v>
      </c>
      <c r="D1999" s="16">
        <v>7871.88</v>
      </c>
      <c r="E1999" s="16">
        <v>7698.93</v>
      </c>
      <c r="F1999" s="14" t="s">
        <v>8506</v>
      </c>
      <c r="G1999" s="15">
        <v>3.3E-3</v>
      </c>
    </row>
    <row r="2000" spans="1:7" x14ac:dyDescent="0.2">
      <c r="A2000" s="17">
        <v>40561</v>
      </c>
      <c r="B2000" s="16">
        <v>7861.49</v>
      </c>
      <c r="C2000" s="16">
        <v>7840.22</v>
      </c>
      <c r="D2000" s="16">
        <v>7881.99</v>
      </c>
      <c r="E2000" s="16">
        <v>7839.13</v>
      </c>
      <c r="F2000" s="14" t="s">
        <v>8507</v>
      </c>
      <c r="G2000" s="15">
        <v>-2.8E-3</v>
      </c>
    </row>
    <row r="2001" spans="1:7" x14ac:dyDescent="0.2">
      <c r="A2001" s="17">
        <v>40560</v>
      </c>
      <c r="B2001" s="16">
        <v>7835.83</v>
      </c>
      <c r="C2001" s="16">
        <v>7866.14</v>
      </c>
      <c r="D2001" s="16">
        <v>7872.71</v>
      </c>
      <c r="E2001" s="16">
        <v>7818.17</v>
      </c>
      <c r="F2001" s="14" t="s">
        <v>8508</v>
      </c>
      <c r="G2001" s="15">
        <v>6.9999999999999999E-4</v>
      </c>
    </row>
    <row r="2002" spans="1:7" x14ac:dyDescent="0.2">
      <c r="A2002" s="17">
        <v>40557</v>
      </c>
      <c r="B2002" s="16">
        <v>7857.89</v>
      </c>
      <c r="C2002" s="16">
        <v>7842.03</v>
      </c>
      <c r="D2002" s="16">
        <v>7863.21</v>
      </c>
      <c r="E2002" s="16">
        <v>7782.44</v>
      </c>
      <c r="F2002" s="14" t="s">
        <v>8509</v>
      </c>
      <c r="G2002" s="15">
        <v>-5.7999999999999996E-3</v>
      </c>
    </row>
    <row r="2003" spans="1:7" x14ac:dyDescent="0.2">
      <c r="A2003" s="17">
        <v>40556</v>
      </c>
      <c r="B2003" s="16">
        <v>7852.53</v>
      </c>
      <c r="C2003" s="16">
        <v>7892.23</v>
      </c>
      <c r="D2003" s="16">
        <v>7901.18</v>
      </c>
      <c r="E2003" s="16">
        <v>7833.48</v>
      </c>
      <c r="F2003" s="14" t="s">
        <v>8510</v>
      </c>
      <c r="G2003" s="15">
        <v>1.4800000000000001E-2</v>
      </c>
    </row>
    <row r="2004" spans="1:7" x14ac:dyDescent="0.2">
      <c r="A2004" s="17">
        <v>40555</v>
      </c>
      <c r="B2004" s="16">
        <v>7897.95</v>
      </c>
      <c r="C2004" s="16">
        <v>7790.63</v>
      </c>
      <c r="D2004" s="16">
        <v>7897.95</v>
      </c>
      <c r="E2004" s="16">
        <v>7789.04</v>
      </c>
      <c r="F2004" s="14" t="s">
        <v>8511</v>
      </c>
      <c r="G2004" s="15">
        <v>1.6299999999999999E-2</v>
      </c>
    </row>
    <row r="2005" spans="1:7" x14ac:dyDescent="0.2">
      <c r="A2005" s="17">
        <v>40554</v>
      </c>
      <c r="B2005" s="16">
        <v>7783.01</v>
      </c>
      <c r="C2005" s="16">
        <v>7688.34</v>
      </c>
      <c r="D2005" s="16">
        <v>7784.99</v>
      </c>
      <c r="E2005" s="16">
        <v>7686.66</v>
      </c>
      <c r="F2005" s="14" t="s">
        <v>7526</v>
      </c>
      <c r="G2005" s="15">
        <v>-1.9199999999999998E-2</v>
      </c>
    </row>
    <row r="2006" spans="1:7" x14ac:dyDescent="0.2">
      <c r="A2006" s="17">
        <v>40553</v>
      </c>
      <c r="B2006" s="16">
        <v>7657.99</v>
      </c>
      <c r="C2006" s="16">
        <v>7798.06</v>
      </c>
      <c r="D2006" s="16">
        <v>7798.06</v>
      </c>
      <c r="E2006" s="16">
        <v>7657.99</v>
      </c>
      <c r="F2006" s="14" t="s">
        <v>3235</v>
      </c>
      <c r="G2006" s="15">
        <v>4.4000000000000003E-3</v>
      </c>
    </row>
    <row r="2007" spans="1:7" x14ac:dyDescent="0.2">
      <c r="A2007" s="17">
        <v>40550</v>
      </c>
      <c r="B2007" s="16">
        <v>7808.08</v>
      </c>
      <c r="C2007" s="16">
        <v>7808.78</v>
      </c>
      <c r="D2007" s="16">
        <v>7830.05</v>
      </c>
      <c r="E2007" s="16">
        <v>7761.69</v>
      </c>
      <c r="F2007" s="14" t="s">
        <v>3009</v>
      </c>
      <c r="G2007" s="15">
        <v>-1.2999999999999999E-3</v>
      </c>
    </row>
    <row r="2008" spans="1:7" x14ac:dyDescent="0.2">
      <c r="A2008" s="17">
        <v>40548</v>
      </c>
      <c r="B2008" s="16">
        <v>7773.79</v>
      </c>
      <c r="C2008" s="16">
        <v>7801.17</v>
      </c>
      <c r="D2008" s="16">
        <v>7811.42</v>
      </c>
      <c r="E2008" s="16">
        <v>7732.29</v>
      </c>
      <c r="F2008" s="14" t="s">
        <v>8066</v>
      </c>
      <c r="G2008" s="15">
        <v>-3.5999999999999999E-3</v>
      </c>
    </row>
    <row r="2009" spans="1:7" x14ac:dyDescent="0.2">
      <c r="A2009" s="17">
        <v>40547</v>
      </c>
      <c r="B2009" s="16">
        <v>7783.77</v>
      </c>
      <c r="C2009" s="16">
        <v>7832.15</v>
      </c>
      <c r="D2009" s="16">
        <v>7860.34</v>
      </c>
      <c r="E2009" s="16">
        <v>7780.37</v>
      </c>
      <c r="F2009" s="14" t="s">
        <v>3179</v>
      </c>
      <c r="G2009" s="15">
        <v>1.9599999999999999E-2</v>
      </c>
    </row>
    <row r="2010" spans="1:7" x14ac:dyDescent="0.2">
      <c r="A2010" s="17">
        <v>40546</v>
      </c>
      <c r="B2010" s="16">
        <v>7812.24</v>
      </c>
      <c r="C2010" s="16">
        <v>7699.79</v>
      </c>
      <c r="D2010" s="16">
        <v>7818.26</v>
      </c>
      <c r="E2010" s="16">
        <v>7699.79</v>
      </c>
      <c r="F2010" s="14" t="s">
        <v>8512</v>
      </c>
      <c r="G2010" s="15">
        <v>-4.7999999999999996E-3</v>
      </c>
    </row>
    <row r="2011" spans="1:7" x14ac:dyDescent="0.2">
      <c r="A2011" s="17">
        <v>40542</v>
      </c>
      <c r="B2011" s="16">
        <v>7661.9</v>
      </c>
      <c r="C2011" s="16">
        <v>7705.28</v>
      </c>
      <c r="D2011" s="16">
        <v>7716.66</v>
      </c>
      <c r="E2011" s="16">
        <v>7657.83</v>
      </c>
      <c r="F2011" s="14" t="s">
        <v>7791</v>
      </c>
      <c r="G2011" s="15">
        <v>3.0000000000000001E-3</v>
      </c>
    </row>
    <row r="2012" spans="1:7" x14ac:dyDescent="0.2">
      <c r="A2012" s="17">
        <v>40541</v>
      </c>
      <c r="B2012" s="16">
        <v>7698.99</v>
      </c>
      <c r="C2012" s="16">
        <v>7689.28</v>
      </c>
      <c r="D2012" s="16">
        <v>7716.49</v>
      </c>
      <c r="E2012" s="16">
        <v>7688.72</v>
      </c>
      <c r="F2012" s="14" t="s">
        <v>8513</v>
      </c>
      <c r="G2012" s="15">
        <v>1.6999999999999999E-3</v>
      </c>
    </row>
    <row r="2013" spans="1:7" x14ac:dyDescent="0.2">
      <c r="A2013" s="17">
        <v>40540</v>
      </c>
      <c r="B2013" s="16">
        <v>7676.11</v>
      </c>
      <c r="C2013" s="16">
        <v>7663.15</v>
      </c>
      <c r="D2013" s="16">
        <v>7685.96</v>
      </c>
      <c r="E2013" s="16">
        <v>7663.15</v>
      </c>
      <c r="F2013" s="14" t="s">
        <v>8514</v>
      </c>
      <c r="G2013" s="15">
        <v>-4.0000000000000001E-3</v>
      </c>
    </row>
    <row r="2014" spans="1:7" x14ac:dyDescent="0.2">
      <c r="A2014" s="17">
        <v>40539</v>
      </c>
      <c r="B2014" s="16">
        <v>7662.87</v>
      </c>
      <c r="C2014" s="16">
        <v>7692.27</v>
      </c>
      <c r="D2014" s="16">
        <v>7692.27</v>
      </c>
      <c r="E2014" s="16">
        <v>7650.15</v>
      </c>
      <c r="F2014" s="14" t="s">
        <v>8515</v>
      </c>
      <c r="G2014" s="15">
        <v>2.0000000000000001E-4</v>
      </c>
    </row>
    <row r="2015" spans="1:7" x14ac:dyDescent="0.2">
      <c r="A2015" s="17">
        <v>40535</v>
      </c>
      <c r="B2015" s="16">
        <v>7693.78</v>
      </c>
      <c r="C2015" s="16">
        <v>7685.24</v>
      </c>
      <c r="D2015" s="16">
        <v>7699.71</v>
      </c>
      <c r="E2015" s="16">
        <v>7674.69</v>
      </c>
      <c r="F2015" s="14" t="s">
        <v>8516</v>
      </c>
      <c r="G2015" s="15">
        <v>4.5999999999999999E-3</v>
      </c>
    </row>
    <row r="2016" spans="1:7" x14ac:dyDescent="0.2">
      <c r="A2016" s="17">
        <v>40534</v>
      </c>
      <c r="B2016" s="16">
        <v>7692.23</v>
      </c>
      <c r="C2016" s="16">
        <v>7667.34</v>
      </c>
      <c r="D2016" s="16">
        <v>7699.49</v>
      </c>
      <c r="E2016" s="16">
        <v>7667.34</v>
      </c>
      <c r="F2016" s="14" t="s">
        <v>7414</v>
      </c>
      <c r="G2016" s="15">
        <v>1.5299999999999999E-2</v>
      </c>
    </row>
    <row r="2017" spans="1:7" x14ac:dyDescent="0.2">
      <c r="A2017" s="17">
        <v>40533</v>
      </c>
      <c r="B2017" s="16">
        <v>7657.04</v>
      </c>
      <c r="C2017" s="16">
        <v>7593.43</v>
      </c>
      <c r="D2017" s="16">
        <v>7660.54</v>
      </c>
      <c r="E2017" s="16">
        <v>7593.43</v>
      </c>
      <c r="F2017" s="14" t="s">
        <v>8517</v>
      </c>
      <c r="G2017" s="15">
        <v>8.5000000000000006E-3</v>
      </c>
    </row>
    <row r="2018" spans="1:7" x14ac:dyDescent="0.2">
      <c r="A2018" s="17">
        <v>40532</v>
      </c>
      <c r="B2018" s="16">
        <v>7541.46</v>
      </c>
      <c r="C2018" s="16">
        <v>7485.03</v>
      </c>
      <c r="D2018" s="16">
        <v>7556.18</v>
      </c>
      <c r="E2018" s="16">
        <v>7485.03</v>
      </c>
      <c r="F2018" s="14" t="s">
        <v>8518</v>
      </c>
      <c r="G2018" s="15">
        <v>-1.1999999999999999E-3</v>
      </c>
    </row>
    <row r="2019" spans="1:7" x14ac:dyDescent="0.2">
      <c r="A2019" s="17">
        <v>40529</v>
      </c>
      <c r="B2019" s="16">
        <v>7477.75</v>
      </c>
      <c r="C2019" s="16">
        <v>7494.66</v>
      </c>
      <c r="D2019" s="16">
        <v>7522.69</v>
      </c>
      <c r="E2019" s="16">
        <v>7477.75</v>
      </c>
      <c r="F2019" s="14" t="s">
        <v>8519</v>
      </c>
      <c r="G2019" s="15">
        <v>3.0000000000000001E-3</v>
      </c>
    </row>
    <row r="2020" spans="1:7" x14ac:dyDescent="0.2">
      <c r="A2020" s="17">
        <v>40528</v>
      </c>
      <c r="B2020" s="16">
        <v>7486.57</v>
      </c>
      <c r="C2020" s="16">
        <v>7459.28</v>
      </c>
      <c r="D2020" s="16">
        <v>7492.94</v>
      </c>
      <c r="E2020" s="16">
        <v>7451.36</v>
      </c>
      <c r="F2020" s="14" t="s">
        <v>8520</v>
      </c>
      <c r="G2020" s="15">
        <v>3.5999999999999999E-3</v>
      </c>
    </row>
    <row r="2021" spans="1:7" x14ac:dyDescent="0.2">
      <c r="A2021" s="17">
        <v>40527</v>
      </c>
      <c r="B2021" s="16">
        <v>7464.42</v>
      </c>
      <c r="C2021" s="16">
        <v>7427.96</v>
      </c>
      <c r="D2021" s="16">
        <v>7468.17</v>
      </c>
      <c r="E2021" s="16">
        <v>7390.12</v>
      </c>
      <c r="F2021" s="14" t="s">
        <v>8521</v>
      </c>
      <c r="G2021" s="15">
        <v>-5.9999999999999995E-4</v>
      </c>
    </row>
    <row r="2022" spans="1:7" x14ac:dyDescent="0.2">
      <c r="A2022" s="17">
        <v>40526</v>
      </c>
      <c r="B2022" s="16">
        <v>7438.01</v>
      </c>
      <c r="C2022" s="16">
        <v>7440.82</v>
      </c>
      <c r="D2022" s="16">
        <v>7443.26</v>
      </c>
      <c r="E2022" s="16">
        <v>7392.3</v>
      </c>
      <c r="F2022" s="14" t="s">
        <v>2330</v>
      </c>
      <c r="G2022" s="15">
        <v>7.4000000000000003E-3</v>
      </c>
    </row>
    <row r="2023" spans="1:7" x14ac:dyDescent="0.2">
      <c r="A2023" s="17">
        <v>40525</v>
      </c>
      <c r="B2023" s="16">
        <v>7442.36</v>
      </c>
      <c r="C2023" s="16">
        <v>7408.95</v>
      </c>
      <c r="D2023" s="16">
        <v>7451.61</v>
      </c>
      <c r="E2023" s="16">
        <v>7408.95</v>
      </c>
      <c r="F2023" s="14" t="s">
        <v>8522</v>
      </c>
      <c r="G2023" s="15">
        <v>-2E-3</v>
      </c>
    </row>
    <row r="2024" spans="1:7" x14ac:dyDescent="0.2">
      <c r="A2024" s="17">
        <v>40522</v>
      </c>
      <c r="B2024" s="16">
        <v>7387.93</v>
      </c>
      <c r="C2024" s="16">
        <v>7403.7</v>
      </c>
      <c r="D2024" s="16">
        <v>7407.53</v>
      </c>
      <c r="E2024" s="16">
        <v>7366.08</v>
      </c>
      <c r="F2024" s="14" t="s">
        <v>8523</v>
      </c>
      <c r="G2024" s="15">
        <v>-8.6999999999999994E-3</v>
      </c>
    </row>
    <row r="2025" spans="1:7" x14ac:dyDescent="0.2">
      <c r="A2025" s="17">
        <v>40521</v>
      </c>
      <c r="B2025" s="16">
        <v>7402.57</v>
      </c>
      <c r="C2025" s="16">
        <v>7467.69</v>
      </c>
      <c r="D2025" s="16">
        <v>7524.86</v>
      </c>
      <c r="E2025" s="16">
        <v>7389.09</v>
      </c>
      <c r="F2025" s="14" t="s">
        <v>3469</v>
      </c>
      <c r="G2025" s="15">
        <v>2.9999999999999997E-4</v>
      </c>
    </row>
    <row r="2026" spans="1:7" x14ac:dyDescent="0.2">
      <c r="A2026" s="17">
        <v>40520</v>
      </c>
      <c r="B2026" s="16">
        <v>7467.7</v>
      </c>
      <c r="C2026" s="16">
        <v>7440.04</v>
      </c>
      <c r="D2026" s="16">
        <v>7504.48</v>
      </c>
      <c r="E2026" s="16">
        <v>7439.37</v>
      </c>
      <c r="F2026" s="14" t="s">
        <v>8524</v>
      </c>
      <c r="G2026" s="15">
        <v>1.0699999999999999E-2</v>
      </c>
    </row>
    <row r="2027" spans="1:7" x14ac:dyDescent="0.2">
      <c r="A2027" s="17">
        <v>40519</v>
      </c>
      <c r="B2027" s="16">
        <v>7465.2</v>
      </c>
      <c r="C2027" s="16">
        <v>7372.37</v>
      </c>
      <c r="D2027" s="16">
        <v>7480.15</v>
      </c>
      <c r="E2027" s="16">
        <v>7372.37</v>
      </c>
      <c r="F2027" s="14" t="s">
        <v>2598</v>
      </c>
      <c r="G2027" s="15">
        <v>2E-3</v>
      </c>
    </row>
    <row r="2028" spans="1:7" x14ac:dyDescent="0.2">
      <c r="A2028" s="17">
        <v>40515</v>
      </c>
      <c r="B2028" s="16">
        <v>7386.43</v>
      </c>
      <c r="C2028" s="16">
        <v>7380.4</v>
      </c>
      <c r="D2028" s="16">
        <v>7417.41</v>
      </c>
      <c r="E2028" s="16">
        <v>7309.49</v>
      </c>
      <c r="F2028" s="14" t="s">
        <v>8525</v>
      </c>
      <c r="G2028" s="15">
        <v>1.7600000000000001E-2</v>
      </c>
    </row>
    <row r="2029" spans="1:7" x14ac:dyDescent="0.2">
      <c r="A2029" s="17">
        <v>40514</v>
      </c>
      <c r="B2029" s="16">
        <v>7371.7</v>
      </c>
      <c r="C2029" s="16">
        <v>7258.45</v>
      </c>
      <c r="D2029" s="16">
        <v>7371.7</v>
      </c>
      <c r="E2029" s="16">
        <v>7241.08</v>
      </c>
      <c r="F2029" s="14" t="s">
        <v>2936</v>
      </c>
      <c r="G2029" s="15">
        <v>2.4299999999999999E-2</v>
      </c>
    </row>
    <row r="2030" spans="1:7" x14ac:dyDescent="0.2">
      <c r="A2030" s="17">
        <v>40513</v>
      </c>
      <c r="B2030" s="16">
        <v>7243.93</v>
      </c>
      <c r="C2030" s="16">
        <v>7110.32</v>
      </c>
      <c r="D2030" s="16">
        <v>7243.93</v>
      </c>
      <c r="E2030" s="16">
        <v>7110.23</v>
      </c>
      <c r="F2030" s="14" t="s">
        <v>2569</v>
      </c>
      <c r="G2030" s="15">
        <v>-2.8999999999999998E-3</v>
      </c>
    </row>
    <row r="2031" spans="1:7" x14ac:dyDescent="0.2">
      <c r="A2031" s="17">
        <v>40512</v>
      </c>
      <c r="B2031" s="16">
        <v>7071.95</v>
      </c>
      <c r="C2031" s="16">
        <v>7092.73</v>
      </c>
      <c r="D2031" s="16">
        <v>7123.33</v>
      </c>
      <c r="E2031" s="16">
        <v>7033.51</v>
      </c>
      <c r="F2031" s="14" t="s">
        <v>8526</v>
      </c>
      <c r="G2031" s="15">
        <v>-1.8499999999999999E-2</v>
      </c>
    </row>
    <row r="2032" spans="1:7" x14ac:dyDescent="0.2">
      <c r="A2032" s="17">
        <v>40511</v>
      </c>
      <c r="B2032" s="16">
        <v>7092.73</v>
      </c>
      <c r="C2032" s="16">
        <v>7235.26</v>
      </c>
      <c r="D2032" s="16">
        <v>7273.31</v>
      </c>
      <c r="E2032" s="16">
        <v>7091.98</v>
      </c>
      <c r="F2032" s="14" t="s">
        <v>7880</v>
      </c>
      <c r="G2032" s="15">
        <v>-5.4999999999999997E-3</v>
      </c>
    </row>
    <row r="2033" spans="1:7" x14ac:dyDescent="0.2">
      <c r="A2033" s="17">
        <v>40508</v>
      </c>
      <c r="B2033" s="16">
        <v>7226.56</v>
      </c>
      <c r="C2033" s="16">
        <v>7242.78</v>
      </c>
      <c r="D2033" s="16">
        <v>7283.05</v>
      </c>
      <c r="E2033" s="16">
        <v>7196.33</v>
      </c>
      <c r="F2033" s="14" t="s">
        <v>2416</v>
      </c>
      <c r="G2033" s="15">
        <v>1.15E-2</v>
      </c>
    </row>
    <row r="2034" spans="1:7" x14ac:dyDescent="0.2">
      <c r="A2034" s="17">
        <v>40507</v>
      </c>
      <c r="B2034" s="16">
        <v>7266.32</v>
      </c>
      <c r="C2034" s="16">
        <v>7206.1</v>
      </c>
      <c r="D2034" s="16">
        <v>7271.13</v>
      </c>
      <c r="E2034" s="16">
        <v>7195.59</v>
      </c>
      <c r="F2034" s="14" t="s">
        <v>2559</v>
      </c>
      <c r="G2034" s="15">
        <v>1.3100000000000001E-2</v>
      </c>
    </row>
    <row r="2035" spans="1:7" x14ac:dyDescent="0.2">
      <c r="A2035" s="17">
        <v>40506</v>
      </c>
      <c r="B2035" s="16">
        <v>7183.53</v>
      </c>
      <c r="C2035" s="16">
        <v>7096.87</v>
      </c>
      <c r="D2035" s="16">
        <v>7193.99</v>
      </c>
      <c r="E2035" s="16">
        <v>7069.15</v>
      </c>
      <c r="F2035" s="14" t="s">
        <v>2619</v>
      </c>
      <c r="G2035" s="15">
        <v>-1.5699999999999999E-2</v>
      </c>
    </row>
    <row r="2036" spans="1:7" x14ac:dyDescent="0.2">
      <c r="A2036" s="17">
        <v>40505</v>
      </c>
      <c r="B2036" s="16">
        <v>7090.31</v>
      </c>
      <c r="C2036" s="16">
        <v>7172.17</v>
      </c>
      <c r="D2036" s="16">
        <v>7172.17</v>
      </c>
      <c r="E2036" s="16">
        <v>7090.31</v>
      </c>
      <c r="F2036" s="14" t="s">
        <v>8527</v>
      </c>
      <c r="G2036" s="15">
        <v>-7.7999999999999996E-3</v>
      </c>
    </row>
    <row r="2037" spans="1:7" x14ac:dyDescent="0.2">
      <c r="A2037" s="17">
        <v>40504</v>
      </c>
      <c r="B2037" s="16">
        <v>7203.2</v>
      </c>
      <c r="C2037" s="16">
        <v>7289</v>
      </c>
      <c r="D2037" s="16">
        <v>7295.91</v>
      </c>
      <c r="E2037" s="16">
        <v>7180.07</v>
      </c>
      <c r="F2037" s="14" t="s">
        <v>8528</v>
      </c>
      <c r="G2037" s="15">
        <v>-3.5000000000000001E-3</v>
      </c>
    </row>
    <row r="2038" spans="1:7" x14ac:dyDescent="0.2">
      <c r="A2038" s="17">
        <v>40501</v>
      </c>
      <c r="B2038" s="16">
        <v>7260.01</v>
      </c>
      <c r="C2038" s="16">
        <v>7304.17</v>
      </c>
      <c r="D2038" s="16">
        <v>7305.66</v>
      </c>
      <c r="E2038" s="16">
        <v>7227.35</v>
      </c>
      <c r="F2038" s="14" t="s">
        <v>8529</v>
      </c>
      <c r="G2038" s="15">
        <v>1.09E-2</v>
      </c>
    </row>
    <row r="2039" spans="1:7" x14ac:dyDescent="0.2">
      <c r="A2039" s="17">
        <v>40500</v>
      </c>
      <c r="B2039" s="16">
        <v>7285.27</v>
      </c>
      <c r="C2039" s="16">
        <v>7245.61</v>
      </c>
      <c r="D2039" s="16">
        <v>7293.36</v>
      </c>
      <c r="E2039" s="16">
        <v>7245.4</v>
      </c>
      <c r="F2039" s="14" t="s">
        <v>7372</v>
      </c>
      <c r="G2039" s="15">
        <v>6.0000000000000001E-3</v>
      </c>
    </row>
    <row r="2040" spans="1:7" x14ac:dyDescent="0.2">
      <c r="A2040" s="17">
        <v>40499</v>
      </c>
      <c r="B2040" s="16">
        <v>7207.03</v>
      </c>
      <c r="C2040" s="16">
        <v>7144.64</v>
      </c>
      <c r="D2040" s="16">
        <v>7218.78</v>
      </c>
      <c r="E2040" s="16">
        <v>7139.26</v>
      </c>
      <c r="F2040" s="14" t="s">
        <v>8097</v>
      </c>
      <c r="G2040" s="15">
        <v>-2.2599999999999999E-2</v>
      </c>
    </row>
    <row r="2041" spans="1:7" x14ac:dyDescent="0.2">
      <c r="A2041" s="17">
        <v>40498</v>
      </c>
      <c r="B2041" s="16">
        <v>7164.31</v>
      </c>
      <c r="C2041" s="16">
        <v>7311</v>
      </c>
      <c r="D2041" s="16">
        <v>7311</v>
      </c>
      <c r="E2041" s="16">
        <v>7148.53</v>
      </c>
      <c r="F2041" s="14" t="s">
        <v>8363</v>
      </c>
      <c r="G2041" s="15">
        <v>8.6E-3</v>
      </c>
    </row>
    <row r="2042" spans="1:7" x14ac:dyDescent="0.2">
      <c r="A2042" s="17">
        <v>40497</v>
      </c>
      <c r="B2042" s="16">
        <v>7329.6</v>
      </c>
      <c r="C2042" s="16">
        <v>7231.15</v>
      </c>
      <c r="D2042" s="16">
        <v>7334.32</v>
      </c>
      <c r="E2042" s="16">
        <v>7224.07</v>
      </c>
      <c r="F2042" s="14" t="s">
        <v>8530</v>
      </c>
      <c r="G2042" s="15">
        <v>-7.0000000000000001E-3</v>
      </c>
    </row>
    <row r="2043" spans="1:7" x14ac:dyDescent="0.2">
      <c r="A2043" s="17">
        <v>40494</v>
      </c>
      <c r="B2043" s="16">
        <v>7266.88</v>
      </c>
      <c r="C2043" s="16">
        <v>7257.6</v>
      </c>
      <c r="D2043" s="16">
        <v>7303.85</v>
      </c>
      <c r="E2043" s="16">
        <v>7198.29</v>
      </c>
      <c r="F2043" s="14" t="s">
        <v>7305</v>
      </c>
      <c r="G2043" s="15">
        <v>-7.1999999999999998E-3</v>
      </c>
    </row>
    <row r="2044" spans="1:7" x14ac:dyDescent="0.2">
      <c r="A2044" s="17">
        <v>40493</v>
      </c>
      <c r="B2044" s="16">
        <v>7318.23</v>
      </c>
      <c r="C2044" s="16">
        <v>7388.87</v>
      </c>
      <c r="D2044" s="16">
        <v>7391.03</v>
      </c>
      <c r="E2044" s="16">
        <v>7297.13</v>
      </c>
      <c r="F2044" s="14" t="s">
        <v>8531</v>
      </c>
      <c r="G2044" s="15">
        <v>-4.4000000000000003E-3</v>
      </c>
    </row>
    <row r="2045" spans="1:7" x14ac:dyDescent="0.2">
      <c r="A2045" s="17">
        <v>40492</v>
      </c>
      <c r="B2045" s="16">
        <v>7371.57</v>
      </c>
      <c r="C2045" s="16">
        <v>7395.86</v>
      </c>
      <c r="D2045" s="16">
        <v>7425.79</v>
      </c>
      <c r="E2045" s="16">
        <v>7352.83</v>
      </c>
      <c r="F2045" s="14" t="s">
        <v>2271</v>
      </c>
      <c r="G2045" s="15">
        <v>1.5900000000000001E-2</v>
      </c>
    </row>
    <row r="2046" spans="1:7" x14ac:dyDescent="0.2">
      <c r="A2046" s="17">
        <v>40491</v>
      </c>
      <c r="B2046" s="16">
        <v>7404.2</v>
      </c>
      <c r="C2046" s="16">
        <v>7285.64</v>
      </c>
      <c r="D2046" s="16">
        <v>7409.15</v>
      </c>
      <c r="E2046" s="16">
        <v>7285.43</v>
      </c>
      <c r="F2046" s="14" t="s">
        <v>8532</v>
      </c>
      <c r="G2046" s="15">
        <v>-5.7999999999999996E-3</v>
      </c>
    </row>
    <row r="2047" spans="1:7" x14ac:dyDescent="0.2">
      <c r="A2047" s="17">
        <v>40490</v>
      </c>
      <c r="B2047" s="16">
        <v>7288.61</v>
      </c>
      <c r="C2047" s="16">
        <v>7337.54</v>
      </c>
      <c r="D2047" s="16">
        <v>7337.54</v>
      </c>
      <c r="E2047" s="16">
        <v>7273.64</v>
      </c>
      <c r="F2047" s="14" t="s">
        <v>8533</v>
      </c>
      <c r="G2047" s="15">
        <v>1.1000000000000001E-3</v>
      </c>
    </row>
    <row r="2048" spans="1:7" x14ac:dyDescent="0.2">
      <c r="A2048" s="17">
        <v>40487</v>
      </c>
      <c r="B2048" s="16">
        <v>7331.06</v>
      </c>
      <c r="C2048" s="16">
        <v>7331.15</v>
      </c>
      <c r="D2048" s="16">
        <v>7357.99</v>
      </c>
      <c r="E2048" s="16">
        <v>7279.85</v>
      </c>
      <c r="F2048" s="14" t="s">
        <v>3903</v>
      </c>
      <c r="G2048" s="15">
        <v>1.78E-2</v>
      </c>
    </row>
    <row r="2049" spans="1:7" x14ac:dyDescent="0.2">
      <c r="A2049" s="17">
        <v>40486</v>
      </c>
      <c r="B2049" s="16">
        <v>7323.21</v>
      </c>
      <c r="C2049" s="16">
        <v>7268.48</v>
      </c>
      <c r="D2049" s="16">
        <v>7343.35</v>
      </c>
      <c r="E2049" s="16">
        <v>7265.82</v>
      </c>
      <c r="F2049" s="14" t="s">
        <v>7727</v>
      </c>
      <c r="G2049" s="15">
        <v>-7.0000000000000001E-3</v>
      </c>
    </row>
    <row r="2050" spans="1:7" x14ac:dyDescent="0.2">
      <c r="A2050" s="17">
        <v>40485</v>
      </c>
      <c r="B2050" s="16">
        <v>7195</v>
      </c>
      <c r="C2050" s="16">
        <v>7253.85</v>
      </c>
      <c r="D2050" s="16">
        <v>7279.8</v>
      </c>
      <c r="E2050" s="16">
        <v>7181.7</v>
      </c>
      <c r="F2050" s="14" t="s">
        <v>7270</v>
      </c>
      <c r="G2050" s="15">
        <v>1E-3</v>
      </c>
    </row>
    <row r="2051" spans="1:7" x14ac:dyDescent="0.2">
      <c r="A2051" s="17">
        <v>40484</v>
      </c>
      <c r="B2051" s="16">
        <v>7246.04</v>
      </c>
      <c r="C2051" s="16">
        <v>7239.94</v>
      </c>
      <c r="D2051" s="16">
        <v>7265.65</v>
      </c>
      <c r="E2051" s="16">
        <v>7231.51</v>
      </c>
      <c r="F2051" s="14" t="s">
        <v>8534</v>
      </c>
      <c r="G2051" s="15">
        <v>1.5E-3</v>
      </c>
    </row>
    <row r="2052" spans="1:7" x14ac:dyDescent="0.2">
      <c r="A2052" s="17">
        <v>40483</v>
      </c>
      <c r="B2052" s="16">
        <v>7238.49</v>
      </c>
      <c r="C2052" s="16">
        <v>7271.95</v>
      </c>
      <c r="D2052" s="16">
        <v>7278.23</v>
      </c>
      <c r="E2052" s="16">
        <v>7204.86</v>
      </c>
      <c r="F2052" s="14" t="s">
        <v>7412</v>
      </c>
      <c r="G2052" s="15">
        <v>-9.2999999999999992E-3</v>
      </c>
    </row>
    <row r="2053" spans="1:7" x14ac:dyDescent="0.2">
      <c r="A2053" s="17">
        <v>40480</v>
      </c>
      <c r="B2053" s="16">
        <v>7227.84</v>
      </c>
      <c r="C2053" s="16">
        <v>7299.51</v>
      </c>
      <c r="D2053" s="16">
        <v>7312.6</v>
      </c>
      <c r="E2053" s="16">
        <v>7215.74</v>
      </c>
      <c r="F2053" s="14" t="s">
        <v>8535</v>
      </c>
      <c r="G2053" s="15">
        <v>-4.4000000000000003E-3</v>
      </c>
    </row>
    <row r="2054" spans="1:7" x14ac:dyDescent="0.2">
      <c r="A2054" s="17">
        <v>40479</v>
      </c>
      <c r="B2054" s="16">
        <v>7295.76</v>
      </c>
      <c r="C2054" s="16">
        <v>7345.27</v>
      </c>
      <c r="D2054" s="16">
        <v>7357.41</v>
      </c>
      <c r="E2054" s="16">
        <v>7285.02</v>
      </c>
      <c r="F2054" s="14" t="s">
        <v>7685</v>
      </c>
      <c r="G2054" s="15">
        <v>-4.7000000000000002E-3</v>
      </c>
    </row>
    <row r="2055" spans="1:7" x14ac:dyDescent="0.2">
      <c r="A2055" s="17">
        <v>40478</v>
      </c>
      <c r="B2055" s="16">
        <v>7328.06</v>
      </c>
      <c r="C2055" s="16">
        <v>7366.87</v>
      </c>
      <c r="D2055" s="16">
        <v>7399.24</v>
      </c>
      <c r="E2055" s="16">
        <v>7322.3</v>
      </c>
      <c r="F2055" s="14" t="s">
        <v>8248</v>
      </c>
      <c r="G2055" s="15">
        <v>-8.0999999999999996E-3</v>
      </c>
    </row>
    <row r="2056" spans="1:7" x14ac:dyDescent="0.2">
      <c r="A2056" s="17">
        <v>40477</v>
      </c>
      <c r="B2056" s="16">
        <v>7362.59</v>
      </c>
      <c r="C2056" s="16">
        <v>7414.66</v>
      </c>
      <c r="D2056" s="16">
        <v>7420.03</v>
      </c>
      <c r="E2056" s="16">
        <v>7350.19</v>
      </c>
      <c r="F2056" s="14" t="s">
        <v>8536</v>
      </c>
      <c r="G2056" s="15">
        <v>6.6E-3</v>
      </c>
    </row>
    <row r="2057" spans="1:7" x14ac:dyDescent="0.2">
      <c r="A2057" s="17">
        <v>40476</v>
      </c>
      <c r="B2057" s="16">
        <v>7422.96</v>
      </c>
      <c r="C2057" s="16">
        <v>7398.02</v>
      </c>
      <c r="D2057" s="16">
        <v>7450.27</v>
      </c>
      <c r="E2057" s="16">
        <v>7391.96</v>
      </c>
      <c r="F2057" s="14" t="s">
        <v>7358</v>
      </c>
      <c r="G2057" s="15">
        <v>-6.0000000000000001E-3</v>
      </c>
    </row>
    <row r="2058" spans="1:7" x14ac:dyDescent="0.2">
      <c r="A2058" s="17">
        <v>40473</v>
      </c>
      <c r="B2058" s="16">
        <v>7374.47</v>
      </c>
      <c r="C2058" s="16">
        <v>7385.17</v>
      </c>
      <c r="D2058" s="16">
        <v>7393.37</v>
      </c>
      <c r="E2058" s="16">
        <v>7361.46</v>
      </c>
      <c r="F2058" s="14" t="s">
        <v>3035</v>
      </c>
      <c r="G2058" s="15">
        <v>2.5899999999999999E-2</v>
      </c>
    </row>
    <row r="2059" spans="1:7" x14ac:dyDescent="0.2">
      <c r="A2059" s="17">
        <v>40472</v>
      </c>
      <c r="B2059" s="16">
        <v>7419.06</v>
      </c>
      <c r="C2059" s="16">
        <v>7239.5</v>
      </c>
      <c r="D2059" s="16">
        <v>7439.83</v>
      </c>
      <c r="E2059" s="16">
        <v>7239.36</v>
      </c>
      <c r="F2059" s="14" t="s">
        <v>8537</v>
      </c>
      <c r="G2059" s="15">
        <v>5.4999999999999997E-3</v>
      </c>
    </row>
    <row r="2060" spans="1:7" x14ac:dyDescent="0.2">
      <c r="A2060" s="17">
        <v>40471</v>
      </c>
      <c r="B2060" s="16">
        <v>7231.53</v>
      </c>
      <c r="C2060" s="16">
        <v>7177.06</v>
      </c>
      <c r="D2060" s="16">
        <v>7234.71</v>
      </c>
      <c r="E2060" s="16">
        <v>7167.84</v>
      </c>
      <c r="F2060" s="14" t="s">
        <v>7687</v>
      </c>
      <c r="G2060" s="15">
        <v>-7.1999999999999998E-3</v>
      </c>
    </row>
    <row r="2061" spans="1:7" x14ac:dyDescent="0.2">
      <c r="A2061" s="17">
        <v>40470</v>
      </c>
      <c r="B2061" s="16">
        <v>7192.18</v>
      </c>
      <c r="C2061" s="16">
        <v>7232.28</v>
      </c>
      <c r="D2061" s="16">
        <v>7285.25</v>
      </c>
      <c r="E2061" s="16">
        <v>7181.84</v>
      </c>
      <c r="F2061" s="14" t="s">
        <v>2520</v>
      </c>
      <c r="G2061" s="15">
        <v>-2E-3</v>
      </c>
    </row>
    <row r="2062" spans="1:7" x14ac:dyDescent="0.2">
      <c r="A2062" s="17">
        <v>40469</v>
      </c>
      <c r="B2062" s="16">
        <v>7244.52</v>
      </c>
      <c r="C2062" s="16">
        <v>7258.24</v>
      </c>
      <c r="D2062" s="16">
        <v>7280.75</v>
      </c>
      <c r="E2062" s="16">
        <v>7217.25</v>
      </c>
      <c r="F2062" s="14" t="s">
        <v>8538</v>
      </c>
      <c r="G2062" s="15">
        <v>-9.4000000000000004E-3</v>
      </c>
    </row>
    <row r="2063" spans="1:7" x14ac:dyDescent="0.2">
      <c r="A2063" s="17">
        <v>40466</v>
      </c>
      <c r="B2063" s="16">
        <v>7259.03</v>
      </c>
      <c r="C2063" s="16">
        <v>7349.82</v>
      </c>
      <c r="D2063" s="16">
        <v>7351.23</v>
      </c>
      <c r="E2063" s="16">
        <v>7225.23</v>
      </c>
      <c r="F2063" s="14" t="s">
        <v>8539</v>
      </c>
      <c r="G2063" s="15">
        <v>-1.6299999999999999E-2</v>
      </c>
    </row>
    <row r="2064" spans="1:7" x14ac:dyDescent="0.2">
      <c r="A2064" s="17">
        <v>40465</v>
      </c>
      <c r="B2064" s="16">
        <v>7328.13</v>
      </c>
      <c r="C2064" s="16">
        <v>7473.99</v>
      </c>
      <c r="D2064" s="16">
        <v>7479.42</v>
      </c>
      <c r="E2064" s="16">
        <v>7325.06</v>
      </c>
      <c r="F2064" s="14" t="s">
        <v>8540</v>
      </c>
      <c r="G2064" s="15">
        <v>1.54E-2</v>
      </c>
    </row>
    <row r="2065" spans="1:7" x14ac:dyDescent="0.2">
      <c r="A2065" s="17">
        <v>40464</v>
      </c>
      <c r="B2065" s="16">
        <v>7449.69</v>
      </c>
      <c r="C2065" s="16">
        <v>7363.17</v>
      </c>
      <c r="D2065" s="16">
        <v>7463.25</v>
      </c>
      <c r="E2065" s="16">
        <v>7363.17</v>
      </c>
      <c r="F2065" s="14" t="s">
        <v>8541</v>
      </c>
      <c r="G2065" s="15">
        <v>-8.9999999999999998E-4</v>
      </c>
    </row>
    <row r="2066" spans="1:7" x14ac:dyDescent="0.2">
      <c r="A2066" s="17">
        <v>40463</v>
      </c>
      <c r="B2066" s="16">
        <v>7336.5</v>
      </c>
      <c r="C2066" s="16">
        <v>7327.83</v>
      </c>
      <c r="D2066" s="16">
        <v>7342.55</v>
      </c>
      <c r="E2066" s="16">
        <v>7266.54</v>
      </c>
      <c r="F2066" s="14" t="s">
        <v>7183</v>
      </c>
      <c r="G2066" s="15">
        <v>1.01E-2</v>
      </c>
    </row>
    <row r="2067" spans="1:7" x14ac:dyDescent="0.2">
      <c r="A2067" s="17">
        <v>40462</v>
      </c>
      <c r="B2067" s="16">
        <v>7343.12</v>
      </c>
      <c r="C2067" s="16">
        <v>7293.04</v>
      </c>
      <c r="D2067" s="16">
        <v>7353.37</v>
      </c>
      <c r="E2067" s="16">
        <v>7293.04</v>
      </c>
      <c r="F2067" s="14" t="s">
        <v>8542</v>
      </c>
      <c r="G2067" s="15">
        <v>2.7000000000000001E-3</v>
      </c>
    </row>
    <row r="2068" spans="1:7" x14ac:dyDescent="0.2">
      <c r="A2068" s="17">
        <v>40459</v>
      </c>
      <c r="B2068" s="16">
        <v>7269.84</v>
      </c>
      <c r="C2068" s="16">
        <v>7255.58</v>
      </c>
      <c r="D2068" s="16">
        <v>7272.74</v>
      </c>
      <c r="E2068" s="16">
        <v>7213.45</v>
      </c>
      <c r="F2068" s="14" t="s">
        <v>8543</v>
      </c>
      <c r="G2068" s="15">
        <v>8.2000000000000007E-3</v>
      </c>
    </row>
    <row r="2069" spans="1:7" x14ac:dyDescent="0.2">
      <c r="A2069" s="17">
        <v>40458</v>
      </c>
      <c r="B2069" s="16">
        <v>7250.29</v>
      </c>
      <c r="C2069" s="16">
        <v>7195.4</v>
      </c>
      <c r="D2069" s="16">
        <v>7265.81</v>
      </c>
      <c r="E2069" s="16">
        <v>7168.67</v>
      </c>
      <c r="F2069" s="14" t="s">
        <v>3305</v>
      </c>
      <c r="G2069" s="15">
        <v>5.1999999999999998E-3</v>
      </c>
    </row>
    <row r="2070" spans="1:7" x14ac:dyDescent="0.2">
      <c r="A2070" s="17">
        <v>40457</v>
      </c>
      <c r="B2070" s="16">
        <v>7191.27</v>
      </c>
      <c r="C2070" s="16">
        <v>7190.04</v>
      </c>
      <c r="D2070" s="16">
        <v>7237.19</v>
      </c>
      <c r="E2070" s="16">
        <v>7175</v>
      </c>
      <c r="F2070" s="14" t="s">
        <v>2393</v>
      </c>
      <c r="G2070" s="15">
        <v>1.3100000000000001E-2</v>
      </c>
    </row>
    <row r="2071" spans="1:7" x14ac:dyDescent="0.2">
      <c r="A2071" s="17">
        <v>40456</v>
      </c>
      <c r="B2071" s="16">
        <v>7154.26</v>
      </c>
      <c r="C2071" s="16">
        <v>7058.48</v>
      </c>
      <c r="D2071" s="16">
        <v>7169.09</v>
      </c>
      <c r="E2071" s="16">
        <v>7045.27</v>
      </c>
      <c r="F2071" s="14" t="s">
        <v>8544</v>
      </c>
      <c r="G2071" s="15">
        <v>-8.6E-3</v>
      </c>
    </row>
    <row r="2072" spans="1:7" x14ac:dyDescent="0.2">
      <c r="A2072" s="17">
        <v>40455</v>
      </c>
      <c r="B2072" s="16">
        <v>7061.44</v>
      </c>
      <c r="C2072" s="16">
        <v>7122.47</v>
      </c>
      <c r="D2072" s="16">
        <v>7151.54</v>
      </c>
      <c r="E2072" s="16">
        <v>7061.44</v>
      </c>
      <c r="F2072" s="14" t="s">
        <v>8538</v>
      </c>
      <c r="G2072" s="15">
        <v>3.8E-3</v>
      </c>
    </row>
    <row r="2073" spans="1:7" x14ac:dyDescent="0.2">
      <c r="A2073" s="17">
        <v>40452</v>
      </c>
      <c r="B2073" s="16">
        <v>7122.6</v>
      </c>
      <c r="C2073" s="16">
        <v>7120.66</v>
      </c>
      <c r="D2073" s="16">
        <v>7171.02</v>
      </c>
      <c r="E2073" s="16">
        <v>7099.07</v>
      </c>
      <c r="F2073" s="14" t="s">
        <v>3548</v>
      </c>
      <c r="G2073" s="15">
        <v>7.4000000000000003E-3</v>
      </c>
    </row>
    <row r="2074" spans="1:7" x14ac:dyDescent="0.2">
      <c r="A2074" s="17">
        <v>40451</v>
      </c>
      <c r="B2074" s="16">
        <v>7095.68</v>
      </c>
      <c r="C2074" s="16">
        <v>7039.46</v>
      </c>
      <c r="D2074" s="16">
        <v>7154.07</v>
      </c>
      <c r="E2074" s="16">
        <v>7033.18</v>
      </c>
      <c r="F2074" s="14" t="s">
        <v>8545</v>
      </c>
      <c r="G2074" s="15">
        <v>8.0000000000000004E-4</v>
      </c>
    </row>
    <row r="2075" spans="1:7" x14ac:dyDescent="0.2">
      <c r="A2075" s="17">
        <v>40450</v>
      </c>
      <c r="B2075" s="16">
        <v>7043.6</v>
      </c>
      <c r="C2075" s="16">
        <v>7048.14</v>
      </c>
      <c r="D2075" s="16">
        <v>7077.59</v>
      </c>
      <c r="E2075" s="16">
        <v>7020.17</v>
      </c>
      <c r="F2075" s="14" t="s">
        <v>7547</v>
      </c>
      <c r="G2075" s="15">
        <v>8.5000000000000006E-3</v>
      </c>
    </row>
    <row r="2076" spans="1:7" x14ac:dyDescent="0.2">
      <c r="A2076" s="17">
        <v>40449</v>
      </c>
      <c r="B2076" s="16">
        <v>7038.32</v>
      </c>
      <c r="C2076" s="16">
        <v>6981.4</v>
      </c>
      <c r="D2076" s="16">
        <v>7042.3</v>
      </c>
      <c r="E2076" s="16">
        <v>6953.72</v>
      </c>
      <c r="F2076" s="14" t="s">
        <v>8546</v>
      </c>
      <c r="G2076" s="15">
        <v>-5.4000000000000003E-3</v>
      </c>
    </row>
    <row r="2077" spans="1:7" x14ac:dyDescent="0.2">
      <c r="A2077" s="17">
        <v>40448</v>
      </c>
      <c r="B2077" s="16">
        <v>6978.98</v>
      </c>
      <c r="C2077" s="16">
        <v>7035.02</v>
      </c>
      <c r="D2077" s="16">
        <v>7037.47</v>
      </c>
      <c r="E2077" s="16">
        <v>6976.46</v>
      </c>
      <c r="F2077" s="14" t="s">
        <v>7380</v>
      </c>
      <c r="G2077" s="15">
        <v>1.4500000000000001E-2</v>
      </c>
    </row>
    <row r="2078" spans="1:7" x14ac:dyDescent="0.2">
      <c r="A2078" s="17">
        <v>40445</v>
      </c>
      <c r="B2078" s="16">
        <v>7016.63</v>
      </c>
      <c r="C2078" s="16">
        <v>6896.43</v>
      </c>
      <c r="D2078" s="16">
        <v>7020.57</v>
      </c>
      <c r="E2078" s="16">
        <v>6882.56</v>
      </c>
      <c r="F2078" s="14" t="s">
        <v>8547</v>
      </c>
      <c r="G2078" s="15">
        <v>-7.4999999999999997E-3</v>
      </c>
    </row>
    <row r="2079" spans="1:7" x14ac:dyDescent="0.2">
      <c r="A2079" s="17">
        <v>40444</v>
      </c>
      <c r="B2079" s="16">
        <v>6916.61</v>
      </c>
      <c r="C2079" s="16">
        <v>7000.98</v>
      </c>
      <c r="D2079" s="16">
        <v>7013.1</v>
      </c>
      <c r="E2079" s="16">
        <v>6861.92</v>
      </c>
      <c r="F2079" s="14" t="s">
        <v>2497</v>
      </c>
      <c r="G2079" s="15">
        <v>-1.17E-2</v>
      </c>
    </row>
    <row r="2080" spans="1:7" x14ac:dyDescent="0.2">
      <c r="A2080" s="17">
        <v>40443</v>
      </c>
      <c r="B2080" s="16">
        <v>6969.05</v>
      </c>
      <c r="C2080" s="16">
        <v>7055.18</v>
      </c>
      <c r="D2080" s="16">
        <v>7056.35</v>
      </c>
      <c r="E2080" s="16">
        <v>6961.89</v>
      </c>
      <c r="F2080" s="14" t="s">
        <v>8548</v>
      </c>
      <c r="G2080" s="15">
        <v>-7.3000000000000001E-3</v>
      </c>
    </row>
    <row r="2081" spans="1:7" x14ac:dyDescent="0.2">
      <c r="A2081" s="17">
        <v>40442</v>
      </c>
      <c r="B2081" s="16">
        <v>7051.68</v>
      </c>
      <c r="C2081" s="16">
        <v>7073.52</v>
      </c>
      <c r="D2081" s="16">
        <v>7115.75</v>
      </c>
      <c r="E2081" s="16">
        <v>7043.86</v>
      </c>
      <c r="F2081" s="14" t="s">
        <v>8549</v>
      </c>
      <c r="G2081" s="15">
        <v>1.4500000000000001E-2</v>
      </c>
    </row>
    <row r="2082" spans="1:7" x14ac:dyDescent="0.2">
      <c r="A2082" s="17">
        <v>40441</v>
      </c>
      <c r="B2082" s="16">
        <v>7103.54</v>
      </c>
      <c r="C2082" s="16">
        <v>7017.41</v>
      </c>
      <c r="D2082" s="16">
        <v>7104.3</v>
      </c>
      <c r="E2082" s="16">
        <v>7017.41</v>
      </c>
      <c r="F2082" s="14" t="s">
        <v>8239</v>
      </c>
      <c r="G2082" s="15">
        <v>1.6999999999999999E-3</v>
      </c>
    </row>
    <row r="2083" spans="1:7" x14ac:dyDescent="0.2">
      <c r="A2083" s="17">
        <v>40438</v>
      </c>
      <c r="B2083" s="16">
        <v>7002.04</v>
      </c>
      <c r="C2083" s="16">
        <v>7048.7</v>
      </c>
      <c r="D2083" s="16">
        <v>7097.31</v>
      </c>
      <c r="E2083" s="16">
        <v>6974.42</v>
      </c>
      <c r="F2083" s="14" t="s">
        <v>8550</v>
      </c>
      <c r="G2083" s="15">
        <v>8.9999999999999998E-4</v>
      </c>
    </row>
    <row r="2084" spans="1:7" x14ac:dyDescent="0.2">
      <c r="A2084" s="17">
        <v>40437</v>
      </c>
      <c r="B2084" s="16">
        <v>6989.93</v>
      </c>
      <c r="C2084" s="16">
        <v>6987.72</v>
      </c>
      <c r="D2084" s="16">
        <v>7006.65</v>
      </c>
      <c r="E2084" s="16">
        <v>6961.36</v>
      </c>
      <c r="F2084" s="14" t="s">
        <v>2336</v>
      </c>
      <c r="G2084" s="15">
        <v>5.9999999999999995E-4</v>
      </c>
    </row>
    <row r="2085" spans="1:7" x14ac:dyDescent="0.2">
      <c r="A2085" s="17">
        <v>40436</v>
      </c>
      <c r="B2085" s="16">
        <v>6983.79</v>
      </c>
      <c r="C2085" s="16">
        <v>7001.22</v>
      </c>
      <c r="D2085" s="16">
        <v>7001.86</v>
      </c>
      <c r="E2085" s="16">
        <v>6936.42</v>
      </c>
      <c r="F2085" s="14" t="s">
        <v>8551</v>
      </c>
      <c r="G2085" s="15">
        <v>-8.0000000000000002E-3</v>
      </c>
    </row>
    <row r="2086" spans="1:7" x14ac:dyDescent="0.2">
      <c r="A2086" s="17">
        <v>40435</v>
      </c>
      <c r="B2086" s="16">
        <v>6979.92</v>
      </c>
      <c r="C2086" s="16">
        <v>7045.51</v>
      </c>
      <c r="D2086" s="16">
        <v>7057.36</v>
      </c>
      <c r="E2086" s="16">
        <v>6941.29</v>
      </c>
      <c r="F2086" s="14" t="s">
        <v>3566</v>
      </c>
      <c r="G2086" s="15">
        <v>9.1999999999999998E-3</v>
      </c>
    </row>
    <row r="2087" spans="1:7" x14ac:dyDescent="0.2">
      <c r="A2087" s="17">
        <v>40434</v>
      </c>
      <c r="B2087" s="16">
        <v>7036.23</v>
      </c>
      <c r="C2087" s="16">
        <v>7022.64</v>
      </c>
      <c r="D2087" s="16">
        <v>7064.38</v>
      </c>
      <c r="E2087" s="16">
        <v>7017.45</v>
      </c>
      <c r="F2087" s="14" t="s">
        <v>7809</v>
      </c>
      <c r="G2087" s="15">
        <v>7.3000000000000001E-3</v>
      </c>
    </row>
    <row r="2088" spans="1:7" x14ac:dyDescent="0.2">
      <c r="A2088" s="17">
        <v>40431</v>
      </c>
      <c r="B2088" s="16">
        <v>6972.32</v>
      </c>
      <c r="C2088" s="16">
        <v>7004.15</v>
      </c>
      <c r="D2088" s="16">
        <v>7043.94</v>
      </c>
      <c r="E2088" s="16">
        <v>6970.31</v>
      </c>
      <c r="F2088" s="14" t="s">
        <v>7902</v>
      </c>
      <c r="G2088" s="15">
        <v>9.4000000000000004E-3</v>
      </c>
    </row>
    <row r="2089" spans="1:7" x14ac:dyDescent="0.2">
      <c r="A2089" s="17">
        <v>40430</v>
      </c>
      <c r="B2089" s="16">
        <v>6921.72</v>
      </c>
      <c r="C2089" s="16">
        <v>6849.21</v>
      </c>
      <c r="D2089" s="16">
        <v>6937.95</v>
      </c>
      <c r="E2089" s="16">
        <v>6830.13</v>
      </c>
      <c r="F2089" s="14" t="s">
        <v>8552</v>
      </c>
      <c r="G2089" s="15">
        <v>1.2800000000000001E-2</v>
      </c>
    </row>
    <row r="2090" spans="1:7" x14ac:dyDescent="0.2">
      <c r="A2090" s="17">
        <v>40429</v>
      </c>
      <c r="B2090" s="16">
        <v>6857.44</v>
      </c>
      <c r="C2090" s="16">
        <v>6759.64</v>
      </c>
      <c r="D2090" s="16">
        <v>6868.96</v>
      </c>
      <c r="E2090" s="16">
        <v>6745.77</v>
      </c>
      <c r="F2090" s="14" t="s">
        <v>8553</v>
      </c>
      <c r="G2090" s="15">
        <v>1E-4</v>
      </c>
    </row>
    <row r="2091" spans="1:7" x14ac:dyDescent="0.2">
      <c r="A2091" s="17">
        <v>40428</v>
      </c>
      <c r="B2091" s="16">
        <v>6771.04</v>
      </c>
      <c r="C2091" s="16">
        <v>6796.71</v>
      </c>
      <c r="D2091" s="16">
        <v>6818.77</v>
      </c>
      <c r="E2091" s="16">
        <v>6741.69</v>
      </c>
      <c r="F2091" s="14" t="s">
        <v>2287</v>
      </c>
      <c r="G2091" s="15">
        <v>1.4E-3</v>
      </c>
    </row>
    <row r="2092" spans="1:7" x14ac:dyDescent="0.2">
      <c r="A2092" s="17">
        <v>40427</v>
      </c>
      <c r="B2092" s="16">
        <v>6770.53</v>
      </c>
      <c r="C2092" s="16">
        <v>6797.82</v>
      </c>
      <c r="D2092" s="16">
        <v>6818.37</v>
      </c>
      <c r="E2092" s="16">
        <v>6764.54</v>
      </c>
      <c r="F2092" s="14" t="s">
        <v>8554</v>
      </c>
      <c r="G2092" s="15">
        <v>4.4999999999999997E-3</v>
      </c>
    </row>
    <row r="2093" spans="1:7" x14ac:dyDescent="0.2">
      <c r="A2093" s="17">
        <v>40424</v>
      </c>
      <c r="B2093" s="16">
        <v>6761.03</v>
      </c>
      <c r="C2093" s="16">
        <v>6750.9</v>
      </c>
      <c r="D2093" s="16">
        <v>6797.35</v>
      </c>
      <c r="E2093" s="16">
        <v>6716.63</v>
      </c>
      <c r="F2093" s="14" t="s">
        <v>8555</v>
      </c>
      <c r="G2093" s="15">
        <v>2.2000000000000001E-3</v>
      </c>
    </row>
    <row r="2094" spans="1:7" x14ac:dyDescent="0.2">
      <c r="A2094" s="17">
        <v>40423</v>
      </c>
      <c r="B2094" s="16">
        <v>6730.73</v>
      </c>
      <c r="C2094" s="16">
        <v>6720.09</v>
      </c>
      <c r="D2094" s="16">
        <v>6747.37</v>
      </c>
      <c r="E2094" s="16">
        <v>6703.65</v>
      </c>
      <c r="F2094" s="14" t="s">
        <v>7676</v>
      </c>
      <c r="G2094" s="15">
        <v>2.8799999999999999E-2</v>
      </c>
    </row>
    <row r="2095" spans="1:7" x14ac:dyDescent="0.2">
      <c r="A2095" s="17">
        <v>40422</v>
      </c>
      <c r="B2095" s="16">
        <v>6715.77</v>
      </c>
      <c r="C2095" s="16">
        <v>6557.95</v>
      </c>
      <c r="D2095" s="16">
        <v>6715.77</v>
      </c>
      <c r="E2095" s="16">
        <v>6527.84</v>
      </c>
      <c r="F2095" s="14" t="s">
        <v>8478</v>
      </c>
      <c r="G2095" s="15">
        <v>1.4E-3</v>
      </c>
    </row>
    <row r="2096" spans="1:7" x14ac:dyDescent="0.2">
      <c r="A2096" s="17">
        <v>40421</v>
      </c>
      <c r="B2096" s="16">
        <v>6527.67</v>
      </c>
      <c r="C2096" s="16">
        <v>6458.33</v>
      </c>
      <c r="D2096" s="16">
        <v>6527.67</v>
      </c>
      <c r="E2096" s="16">
        <v>6441.47</v>
      </c>
      <c r="F2096" s="14" t="s">
        <v>8556</v>
      </c>
      <c r="G2096" s="15">
        <v>3.0999999999999999E-3</v>
      </c>
    </row>
    <row r="2097" spans="1:7" x14ac:dyDescent="0.2">
      <c r="A2097" s="17">
        <v>40420</v>
      </c>
      <c r="B2097" s="16">
        <v>6518.39</v>
      </c>
      <c r="C2097" s="16">
        <v>6534.42</v>
      </c>
      <c r="D2097" s="16">
        <v>6542.36</v>
      </c>
      <c r="E2097" s="16">
        <v>6495.36</v>
      </c>
      <c r="F2097" s="14" t="s">
        <v>8557</v>
      </c>
      <c r="G2097" s="15">
        <v>1.9E-3</v>
      </c>
    </row>
    <row r="2098" spans="1:7" x14ac:dyDescent="0.2">
      <c r="A2098" s="17">
        <v>40417</v>
      </c>
      <c r="B2098" s="16">
        <v>6498.29</v>
      </c>
      <c r="C2098" s="16">
        <v>6472.87</v>
      </c>
      <c r="D2098" s="16">
        <v>6498.29</v>
      </c>
      <c r="E2098" s="16">
        <v>6402.74</v>
      </c>
      <c r="F2098" s="14" t="s">
        <v>8558</v>
      </c>
      <c r="G2098" s="15">
        <v>7.7999999999999996E-3</v>
      </c>
    </row>
    <row r="2099" spans="1:7" x14ac:dyDescent="0.2">
      <c r="A2099" s="17">
        <v>40416</v>
      </c>
      <c r="B2099" s="16">
        <v>6485.98</v>
      </c>
      <c r="C2099" s="16">
        <v>6489.58</v>
      </c>
      <c r="D2099" s="16">
        <v>6502.03</v>
      </c>
      <c r="E2099" s="16">
        <v>6451.1</v>
      </c>
      <c r="F2099" s="14" t="s">
        <v>7958</v>
      </c>
      <c r="G2099" s="15">
        <v>-9.1999999999999998E-3</v>
      </c>
    </row>
    <row r="2100" spans="1:7" x14ac:dyDescent="0.2">
      <c r="A2100" s="17">
        <v>40415</v>
      </c>
      <c r="B2100" s="16">
        <v>6435.91</v>
      </c>
      <c r="C2100" s="16">
        <v>6479.86</v>
      </c>
      <c r="D2100" s="16">
        <v>6531.91</v>
      </c>
      <c r="E2100" s="16">
        <v>6387.52</v>
      </c>
      <c r="F2100" s="14" t="s">
        <v>8559</v>
      </c>
      <c r="G2100" s="15">
        <v>-1.77E-2</v>
      </c>
    </row>
    <row r="2101" spans="1:7" x14ac:dyDescent="0.2">
      <c r="A2101" s="17">
        <v>40414</v>
      </c>
      <c r="B2101" s="16">
        <v>6495.58</v>
      </c>
      <c r="C2101" s="16">
        <v>6581.57</v>
      </c>
      <c r="D2101" s="16">
        <v>6584.1</v>
      </c>
      <c r="E2101" s="16">
        <v>6457.84</v>
      </c>
      <c r="F2101" s="14" t="s">
        <v>8560</v>
      </c>
      <c r="G2101" s="15">
        <v>-1E-3</v>
      </c>
    </row>
    <row r="2102" spans="1:7" x14ac:dyDescent="0.2">
      <c r="A2102" s="17">
        <v>40413</v>
      </c>
      <c r="B2102" s="16">
        <v>6612.71</v>
      </c>
      <c r="C2102" s="16">
        <v>6625.49</v>
      </c>
      <c r="D2102" s="16">
        <v>6655.4</v>
      </c>
      <c r="E2102" s="16">
        <v>6596.27</v>
      </c>
      <c r="F2102" s="14" t="s">
        <v>8561</v>
      </c>
      <c r="G2102" s="15">
        <v>-1.18E-2</v>
      </c>
    </row>
    <row r="2103" spans="1:7" x14ac:dyDescent="0.2">
      <c r="A2103" s="17">
        <v>40410</v>
      </c>
      <c r="B2103" s="16">
        <v>6619.18</v>
      </c>
      <c r="C2103" s="16">
        <v>6695.37</v>
      </c>
      <c r="D2103" s="16">
        <v>6718.74</v>
      </c>
      <c r="E2103" s="16">
        <v>6597.09</v>
      </c>
      <c r="F2103" s="14" t="s">
        <v>7944</v>
      </c>
      <c r="G2103" s="15">
        <v>-6.4999999999999997E-3</v>
      </c>
    </row>
    <row r="2104" spans="1:7" x14ac:dyDescent="0.2">
      <c r="A2104" s="17">
        <v>40409</v>
      </c>
      <c r="B2104" s="16">
        <v>6698.26</v>
      </c>
      <c r="C2104" s="16">
        <v>6775.62</v>
      </c>
      <c r="D2104" s="16">
        <v>6820.26</v>
      </c>
      <c r="E2104" s="16">
        <v>6698.26</v>
      </c>
      <c r="F2104" s="14" t="s">
        <v>8562</v>
      </c>
      <c r="G2104" s="15">
        <v>-1.1000000000000001E-3</v>
      </c>
    </row>
    <row r="2105" spans="1:7" x14ac:dyDescent="0.2">
      <c r="A2105" s="17">
        <v>40408</v>
      </c>
      <c r="B2105" s="16">
        <v>6742.13</v>
      </c>
      <c r="C2105" s="16">
        <v>6737.06</v>
      </c>
      <c r="D2105" s="16">
        <v>6760.77</v>
      </c>
      <c r="E2105" s="16">
        <v>6712.16</v>
      </c>
      <c r="F2105" s="14" t="s">
        <v>8563</v>
      </c>
      <c r="G2105" s="15">
        <v>1.49E-2</v>
      </c>
    </row>
    <row r="2106" spans="1:7" x14ac:dyDescent="0.2">
      <c r="A2106" s="17">
        <v>40407</v>
      </c>
      <c r="B2106" s="16">
        <v>6749.7</v>
      </c>
      <c r="C2106" s="16">
        <v>6658.99</v>
      </c>
      <c r="D2106" s="16">
        <v>6749.7</v>
      </c>
      <c r="E2106" s="16">
        <v>6658.99</v>
      </c>
      <c r="F2106" s="14" t="s">
        <v>8564</v>
      </c>
      <c r="G2106" s="15">
        <v>-4.4000000000000003E-3</v>
      </c>
    </row>
    <row r="2107" spans="1:7" x14ac:dyDescent="0.2">
      <c r="A2107" s="17">
        <v>40406</v>
      </c>
      <c r="B2107" s="16">
        <v>6650.87</v>
      </c>
      <c r="C2107" s="16">
        <v>6687.35</v>
      </c>
      <c r="D2107" s="16">
        <v>6708.27</v>
      </c>
      <c r="E2107" s="16">
        <v>6611.14</v>
      </c>
      <c r="F2107" s="14" t="s">
        <v>8565</v>
      </c>
      <c r="G2107" s="15">
        <v>8.3000000000000001E-3</v>
      </c>
    </row>
    <row r="2108" spans="1:7" x14ac:dyDescent="0.2">
      <c r="A2108" s="17">
        <v>40403</v>
      </c>
      <c r="B2108" s="16">
        <v>6679.94</v>
      </c>
      <c r="C2108" s="16">
        <v>6680.99</v>
      </c>
      <c r="D2108" s="16">
        <v>6695.63</v>
      </c>
      <c r="E2108" s="16">
        <v>6604.39</v>
      </c>
      <c r="F2108" s="14" t="s">
        <v>8472</v>
      </c>
      <c r="G2108" s="15">
        <v>-1.1000000000000001E-3</v>
      </c>
    </row>
    <row r="2109" spans="1:7" x14ac:dyDescent="0.2">
      <c r="A2109" s="17">
        <v>40402</v>
      </c>
      <c r="B2109" s="16">
        <v>6624.73</v>
      </c>
      <c r="C2109" s="16">
        <v>6598.46</v>
      </c>
      <c r="D2109" s="16">
        <v>6684.39</v>
      </c>
      <c r="E2109" s="16">
        <v>6579.78</v>
      </c>
      <c r="F2109" s="14" t="s">
        <v>2444</v>
      </c>
      <c r="G2109" s="15">
        <v>-2.3599999999999999E-2</v>
      </c>
    </row>
    <row r="2110" spans="1:7" x14ac:dyDescent="0.2">
      <c r="A2110" s="17">
        <v>40401</v>
      </c>
      <c r="B2110" s="16">
        <v>6631.95</v>
      </c>
      <c r="C2110" s="16">
        <v>6778.94</v>
      </c>
      <c r="D2110" s="16">
        <v>6781.4</v>
      </c>
      <c r="E2110" s="16">
        <v>6630.5</v>
      </c>
      <c r="F2110" s="14" t="s">
        <v>8566</v>
      </c>
      <c r="G2110" s="15">
        <v>-1.17E-2</v>
      </c>
    </row>
    <row r="2111" spans="1:7" x14ac:dyDescent="0.2">
      <c r="A2111" s="17">
        <v>40400</v>
      </c>
      <c r="B2111" s="16">
        <v>6792.02</v>
      </c>
      <c r="C2111" s="16">
        <v>6859.03</v>
      </c>
      <c r="D2111" s="16">
        <v>6859.03</v>
      </c>
      <c r="E2111" s="16">
        <v>6781.13</v>
      </c>
      <c r="F2111" s="14" t="s">
        <v>8567</v>
      </c>
      <c r="G2111" s="15">
        <v>1.17E-2</v>
      </c>
    </row>
    <row r="2112" spans="1:7" x14ac:dyDescent="0.2">
      <c r="A2112" s="17">
        <v>40399</v>
      </c>
      <c r="B2112" s="16">
        <v>6872.48</v>
      </c>
      <c r="C2112" s="16">
        <v>6830.05</v>
      </c>
      <c r="D2112" s="16">
        <v>6874.84</v>
      </c>
      <c r="E2112" s="16">
        <v>6830.05</v>
      </c>
      <c r="F2112" s="14" t="s">
        <v>8568</v>
      </c>
      <c r="G2112" s="15">
        <v>-7.6E-3</v>
      </c>
    </row>
    <row r="2113" spans="1:7" x14ac:dyDescent="0.2">
      <c r="A2113" s="17">
        <v>40396</v>
      </c>
      <c r="B2113" s="16">
        <v>6793.12</v>
      </c>
      <c r="C2113" s="16">
        <v>6866.49</v>
      </c>
      <c r="D2113" s="16">
        <v>6896.86</v>
      </c>
      <c r="E2113" s="16">
        <v>6773.54</v>
      </c>
      <c r="F2113" s="14" t="s">
        <v>8120</v>
      </c>
      <c r="G2113" s="15">
        <v>4.7000000000000002E-3</v>
      </c>
    </row>
    <row r="2114" spans="1:7" x14ac:dyDescent="0.2">
      <c r="A2114" s="17">
        <v>40395</v>
      </c>
      <c r="B2114" s="16">
        <v>6844.82</v>
      </c>
      <c r="C2114" s="16">
        <v>6832.31</v>
      </c>
      <c r="D2114" s="16">
        <v>6875.32</v>
      </c>
      <c r="E2114" s="16">
        <v>6825.82</v>
      </c>
      <c r="F2114" s="14" t="s">
        <v>7580</v>
      </c>
      <c r="G2114" s="15">
        <v>-2.2000000000000001E-3</v>
      </c>
    </row>
    <row r="2115" spans="1:7" x14ac:dyDescent="0.2">
      <c r="A2115" s="17">
        <v>40394</v>
      </c>
      <c r="B2115" s="16">
        <v>6812.64</v>
      </c>
      <c r="C2115" s="16">
        <v>6831.56</v>
      </c>
      <c r="D2115" s="16">
        <v>6831.56</v>
      </c>
      <c r="E2115" s="16">
        <v>6765.06</v>
      </c>
      <c r="F2115" s="14" t="s">
        <v>8569</v>
      </c>
      <c r="G2115" s="15">
        <v>3.5000000000000001E-3</v>
      </c>
    </row>
    <row r="2116" spans="1:7" x14ac:dyDescent="0.2">
      <c r="A2116" s="17">
        <v>40393</v>
      </c>
      <c r="B2116" s="16">
        <v>6827.8</v>
      </c>
      <c r="C2116" s="16">
        <v>6822.76</v>
      </c>
      <c r="D2116" s="16">
        <v>6844.52</v>
      </c>
      <c r="E2116" s="16">
        <v>6791.22</v>
      </c>
      <c r="F2116" s="14" t="s">
        <v>8570</v>
      </c>
      <c r="G2116" s="15">
        <v>2.5000000000000001E-2</v>
      </c>
    </row>
    <row r="2117" spans="1:7" x14ac:dyDescent="0.2">
      <c r="A2117" s="17">
        <v>40392</v>
      </c>
      <c r="B2117" s="16">
        <v>6803.72</v>
      </c>
      <c r="C2117" s="16">
        <v>6710</v>
      </c>
      <c r="D2117" s="16">
        <v>6803.72</v>
      </c>
      <c r="E2117" s="16">
        <v>6702.89</v>
      </c>
      <c r="F2117" s="14" t="s">
        <v>7181</v>
      </c>
      <c r="G2117" s="15">
        <v>-7.1999999999999998E-3</v>
      </c>
    </row>
    <row r="2118" spans="1:7" x14ac:dyDescent="0.2">
      <c r="A2118" s="17">
        <v>40389</v>
      </c>
      <c r="B2118" s="16">
        <v>6637.69</v>
      </c>
      <c r="C2118" s="16">
        <v>6667.69</v>
      </c>
      <c r="D2118" s="16">
        <v>6689.35</v>
      </c>
      <c r="E2118" s="16">
        <v>6595</v>
      </c>
      <c r="F2118" s="14" t="s">
        <v>8571</v>
      </c>
      <c r="G2118" s="15">
        <v>1E-4</v>
      </c>
    </row>
    <row r="2119" spans="1:7" x14ac:dyDescent="0.2">
      <c r="A2119" s="17">
        <v>40388</v>
      </c>
      <c r="B2119" s="16">
        <v>6685.53</v>
      </c>
      <c r="C2119" s="16">
        <v>6688.09</v>
      </c>
      <c r="D2119" s="16">
        <v>6745.34</v>
      </c>
      <c r="E2119" s="16">
        <v>6647.3</v>
      </c>
      <c r="F2119" s="14" t="s">
        <v>8572</v>
      </c>
      <c r="G2119" s="15">
        <v>8.0000000000000004E-4</v>
      </c>
    </row>
    <row r="2120" spans="1:7" x14ac:dyDescent="0.2">
      <c r="A2120" s="17">
        <v>40387</v>
      </c>
      <c r="B2120" s="16">
        <v>6685.19</v>
      </c>
      <c r="C2120" s="16">
        <v>6702.36</v>
      </c>
      <c r="D2120" s="16">
        <v>6716.56</v>
      </c>
      <c r="E2120" s="16">
        <v>6659.44</v>
      </c>
      <c r="F2120" s="14" t="s">
        <v>8573</v>
      </c>
      <c r="G2120" s="15">
        <v>1E-4</v>
      </c>
    </row>
    <row r="2121" spans="1:7" x14ac:dyDescent="0.2">
      <c r="A2121" s="17">
        <v>40386</v>
      </c>
      <c r="B2121" s="16">
        <v>6680.11</v>
      </c>
      <c r="C2121" s="16">
        <v>6709.53</v>
      </c>
      <c r="D2121" s="16">
        <v>6737.34</v>
      </c>
      <c r="E2121" s="16">
        <v>6668.53</v>
      </c>
      <c r="F2121" s="14" t="s">
        <v>7328</v>
      </c>
      <c r="G2121" s="15">
        <v>7.7000000000000002E-3</v>
      </c>
    </row>
    <row r="2122" spans="1:7" x14ac:dyDescent="0.2">
      <c r="A2122" s="17">
        <v>40385</v>
      </c>
      <c r="B2122" s="16">
        <v>6679.3</v>
      </c>
      <c r="C2122" s="16">
        <v>6686.02</v>
      </c>
      <c r="D2122" s="16">
        <v>6699.2</v>
      </c>
      <c r="E2122" s="16">
        <v>6640.16</v>
      </c>
      <c r="F2122" s="14" t="s">
        <v>7224</v>
      </c>
      <c r="G2122" s="15">
        <v>8.2000000000000007E-3</v>
      </c>
    </row>
    <row r="2123" spans="1:7" x14ac:dyDescent="0.2">
      <c r="A2123" s="17">
        <v>40382</v>
      </c>
      <c r="B2123" s="16">
        <v>6628.47</v>
      </c>
      <c r="C2123" s="16">
        <v>6609.19</v>
      </c>
      <c r="D2123" s="16">
        <v>6660.65</v>
      </c>
      <c r="E2123" s="16">
        <v>6587.64</v>
      </c>
      <c r="F2123" s="14" t="s">
        <v>7781</v>
      </c>
      <c r="G2123" s="15">
        <v>1.6E-2</v>
      </c>
    </row>
    <row r="2124" spans="1:7" x14ac:dyDescent="0.2">
      <c r="A2124" s="17">
        <v>40381</v>
      </c>
      <c r="B2124" s="16">
        <v>6574.77</v>
      </c>
      <c r="C2124" s="16">
        <v>6472.36</v>
      </c>
      <c r="D2124" s="16">
        <v>6584.75</v>
      </c>
      <c r="E2124" s="16">
        <v>6450.38</v>
      </c>
      <c r="F2124" s="14" t="s">
        <v>8574</v>
      </c>
      <c r="G2124" s="15">
        <v>1.2699999999999999E-2</v>
      </c>
    </row>
    <row r="2125" spans="1:7" x14ac:dyDescent="0.2">
      <c r="A2125" s="17">
        <v>40380</v>
      </c>
      <c r="B2125" s="16">
        <v>6471.53</v>
      </c>
      <c r="C2125" s="16">
        <v>6428.85</v>
      </c>
      <c r="D2125" s="16">
        <v>6520.33</v>
      </c>
      <c r="E2125" s="16">
        <v>6428.85</v>
      </c>
      <c r="F2125" s="14" t="s">
        <v>8462</v>
      </c>
      <c r="G2125" s="15">
        <v>4.5999999999999999E-3</v>
      </c>
    </row>
    <row r="2126" spans="1:7" x14ac:dyDescent="0.2">
      <c r="A2126" s="17">
        <v>40379</v>
      </c>
      <c r="B2126" s="16">
        <v>6390.44</v>
      </c>
      <c r="C2126" s="16">
        <v>6428.52</v>
      </c>
      <c r="D2126" s="16">
        <v>6441</v>
      </c>
      <c r="E2126" s="16">
        <v>6362.32</v>
      </c>
      <c r="F2126" s="14" t="s">
        <v>2709</v>
      </c>
      <c r="G2126" s="15">
        <v>-2.2000000000000001E-3</v>
      </c>
    </row>
    <row r="2127" spans="1:7" x14ac:dyDescent="0.2">
      <c r="A2127" s="17">
        <v>40378</v>
      </c>
      <c r="B2127" s="16">
        <v>6360.88</v>
      </c>
      <c r="C2127" s="16">
        <v>6391.55</v>
      </c>
      <c r="D2127" s="16">
        <v>6426.03</v>
      </c>
      <c r="E2127" s="16">
        <v>6338.96</v>
      </c>
      <c r="F2127" s="14" t="s">
        <v>8575</v>
      </c>
      <c r="G2127" s="15">
        <v>-1.8200000000000001E-2</v>
      </c>
    </row>
    <row r="2128" spans="1:7" x14ac:dyDescent="0.2">
      <c r="A2128" s="17">
        <v>40375</v>
      </c>
      <c r="B2128" s="16">
        <v>6375.22</v>
      </c>
      <c r="C2128" s="16">
        <v>6496.53</v>
      </c>
      <c r="D2128" s="16">
        <v>6529.4</v>
      </c>
      <c r="E2128" s="16">
        <v>6375.22</v>
      </c>
      <c r="F2128" s="14" t="s">
        <v>8133</v>
      </c>
      <c r="G2128" s="15">
        <v>-3.5999999999999999E-3</v>
      </c>
    </row>
    <row r="2129" spans="1:7" x14ac:dyDescent="0.2">
      <c r="A2129" s="17">
        <v>40374</v>
      </c>
      <c r="B2129" s="16">
        <v>6493.41</v>
      </c>
      <c r="C2129" s="16">
        <v>6516.42</v>
      </c>
      <c r="D2129" s="16">
        <v>6556.43</v>
      </c>
      <c r="E2129" s="16">
        <v>6471.81</v>
      </c>
      <c r="F2129" s="14" t="s">
        <v>3028</v>
      </c>
      <c r="G2129" s="15">
        <v>-2.0000000000000001E-4</v>
      </c>
    </row>
    <row r="2130" spans="1:7" x14ac:dyDescent="0.2">
      <c r="A2130" s="17">
        <v>40373</v>
      </c>
      <c r="B2130" s="16">
        <v>6517.11</v>
      </c>
      <c r="C2130" s="16">
        <v>6556.74</v>
      </c>
      <c r="D2130" s="16">
        <v>6571.47</v>
      </c>
      <c r="E2130" s="16">
        <v>6480.76</v>
      </c>
      <c r="F2130" s="14" t="s">
        <v>8576</v>
      </c>
      <c r="G2130" s="15">
        <v>1.7100000000000001E-2</v>
      </c>
    </row>
    <row r="2131" spans="1:7" x14ac:dyDescent="0.2">
      <c r="A2131" s="17">
        <v>40372</v>
      </c>
      <c r="B2131" s="16">
        <v>6518.56</v>
      </c>
      <c r="C2131" s="16">
        <v>6426.24</v>
      </c>
      <c r="D2131" s="16">
        <v>6526.06</v>
      </c>
      <c r="E2131" s="16">
        <v>6416.19</v>
      </c>
      <c r="F2131" s="14" t="s">
        <v>7217</v>
      </c>
      <c r="G2131" s="15">
        <v>1.5E-3</v>
      </c>
    </row>
    <row r="2132" spans="1:7" x14ac:dyDescent="0.2">
      <c r="A2132" s="17">
        <v>40371</v>
      </c>
      <c r="B2132" s="16">
        <v>6409.21</v>
      </c>
      <c r="C2132" s="16">
        <v>6421.9</v>
      </c>
      <c r="D2132" s="16">
        <v>6448.63</v>
      </c>
      <c r="E2132" s="16">
        <v>6387.39</v>
      </c>
      <c r="F2132" s="14" t="s">
        <v>8577</v>
      </c>
      <c r="G2132" s="15">
        <v>6.4000000000000003E-3</v>
      </c>
    </row>
    <row r="2133" spans="1:7" x14ac:dyDescent="0.2">
      <c r="A2133" s="17">
        <v>40368</v>
      </c>
      <c r="B2133" s="16">
        <v>6399.45</v>
      </c>
      <c r="C2133" s="16">
        <v>6378.62</v>
      </c>
      <c r="D2133" s="16">
        <v>6408.69</v>
      </c>
      <c r="E2133" s="16">
        <v>6365.35</v>
      </c>
      <c r="F2133" s="14" t="s">
        <v>8578</v>
      </c>
      <c r="G2133" s="15">
        <v>2.8999999999999998E-3</v>
      </c>
    </row>
    <row r="2134" spans="1:7" x14ac:dyDescent="0.2">
      <c r="A2134" s="17">
        <v>40367</v>
      </c>
      <c r="B2134" s="16">
        <v>6358.73</v>
      </c>
      <c r="C2134" s="16">
        <v>6384.51</v>
      </c>
      <c r="D2134" s="16">
        <v>6403.5</v>
      </c>
      <c r="E2134" s="16">
        <v>6339.77</v>
      </c>
      <c r="F2134" s="14" t="s">
        <v>8579</v>
      </c>
      <c r="G2134" s="15">
        <v>7.4999999999999997E-3</v>
      </c>
    </row>
    <row r="2135" spans="1:7" x14ac:dyDescent="0.2">
      <c r="A2135" s="17">
        <v>40366</v>
      </c>
      <c r="B2135" s="16">
        <v>6340.21</v>
      </c>
      <c r="C2135" s="16">
        <v>6264.22</v>
      </c>
      <c r="D2135" s="16">
        <v>6358.74</v>
      </c>
      <c r="E2135" s="16">
        <v>6192.78</v>
      </c>
      <c r="F2135" s="14" t="s">
        <v>8300</v>
      </c>
      <c r="G2135" s="15">
        <v>2.47E-2</v>
      </c>
    </row>
    <row r="2136" spans="1:7" x14ac:dyDescent="0.2">
      <c r="A2136" s="17">
        <v>40365</v>
      </c>
      <c r="B2136" s="16">
        <v>6292.91</v>
      </c>
      <c r="C2136" s="16">
        <v>6178.38</v>
      </c>
      <c r="D2136" s="16">
        <v>6325.27</v>
      </c>
      <c r="E2136" s="16">
        <v>6172.19</v>
      </c>
      <c r="F2136" s="14" t="s">
        <v>2610</v>
      </c>
      <c r="G2136" s="15">
        <v>-5.7999999999999996E-3</v>
      </c>
    </row>
    <row r="2137" spans="1:7" x14ac:dyDescent="0.2">
      <c r="A2137" s="17">
        <v>40364</v>
      </c>
      <c r="B2137" s="16">
        <v>6140.93</v>
      </c>
      <c r="C2137" s="16">
        <v>6215.16</v>
      </c>
      <c r="D2137" s="16">
        <v>6223.09</v>
      </c>
      <c r="E2137" s="16">
        <v>6140.93</v>
      </c>
      <c r="F2137" s="14" t="s">
        <v>8580</v>
      </c>
      <c r="G2137" s="15">
        <v>6.7999999999999996E-3</v>
      </c>
    </row>
    <row r="2138" spans="1:7" x14ac:dyDescent="0.2">
      <c r="A2138" s="17">
        <v>40361</v>
      </c>
      <c r="B2138" s="16">
        <v>6176.63</v>
      </c>
      <c r="C2138" s="16">
        <v>6178.3</v>
      </c>
      <c r="D2138" s="16">
        <v>6250.35</v>
      </c>
      <c r="E2138" s="16">
        <v>6159.75</v>
      </c>
      <c r="F2138" s="14" t="s">
        <v>8581</v>
      </c>
      <c r="G2138" s="15">
        <v>-1.8599999999999998E-2</v>
      </c>
    </row>
    <row r="2139" spans="1:7" x14ac:dyDescent="0.2">
      <c r="A2139" s="17">
        <v>40360</v>
      </c>
      <c r="B2139" s="16">
        <v>6134.78</v>
      </c>
      <c r="C2139" s="16">
        <v>6211.07</v>
      </c>
      <c r="D2139" s="16">
        <v>6271.86</v>
      </c>
      <c r="E2139" s="16">
        <v>6122.68</v>
      </c>
      <c r="F2139" s="14" t="s">
        <v>8582</v>
      </c>
      <c r="G2139" s="15">
        <v>1E-3</v>
      </c>
    </row>
    <row r="2140" spans="1:7" x14ac:dyDescent="0.2">
      <c r="A2140" s="17">
        <v>40359</v>
      </c>
      <c r="B2140" s="16">
        <v>6251.04</v>
      </c>
      <c r="C2140" s="16">
        <v>6252.21</v>
      </c>
      <c r="D2140" s="16">
        <v>6298.42</v>
      </c>
      <c r="E2140" s="16">
        <v>6223.74</v>
      </c>
      <c r="F2140" s="14" t="s">
        <v>8583</v>
      </c>
      <c r="G2140" s="15">
        <v>-2.9399999999999999E-2</v>
      </c>
    </row>
    <row r="2141" spans="1:7" x14ac:dyDescent="0.2">
      <c r="A2141" s="17">
        <v>40358</v>
      </c>
      <c r="B2141" s="16">
        <v>6244.68</v>
      </c>
      <c r="C2141" s="16">
        <v>6389.27</v>
      </c>
      <c r="D2141" s="16">
        <v>6389.27</v>
      </c>
      <c r="E2141" s="16">
        <v>6240.23</v>
      </c>
      <c r="F2141" s="14" t="s">
        <v>7470</v>
      </c>
      <c r="G2141" s="15">
        <v>2.2000000000000001E-3</v>
      </c>
    </row>
    <row r="2142" spans="1:7" x14ac:dyDescent="0.2">
      <c r="A2142" s="17">
        <v>40357</v>
      </c>
      <c r="B2142" s="16">
        <v>6433.56</v>
      </c>
      <c r="C2142" s="16">
        <v>6415.68</v>
      </c>
      <c r="D2142" s="16">
        <v>6451.01</v>
      </c>
      <c r="E2142" s="16">
        <v>6369.13</v>
      </c>
      <c r="F2142" s="14" t="s">
        <v>8584</v>
      </c>
      <c r="G2142" s="15">
        <v>-2.18E-2</v>
      </c>
    </row>
    <row r="2143" spans="1:7" x14ac:dyDescent="0.2">
      <c r="A2143" s="17">
        <v>40353</v>
      </c>
      <c r="B2143" s="16">
        <v>6419.72</v>
      </c>
      <c r="C2143" s="16">
        <v>6588.75</v>
      </c>
      <c r="D2143" s="16">
        <v>6590.5</v>
      </c>
      <c r="E2143" s="16">
        <v>6408.72</v>
      </c>
      <c r="F2143" s="14" t="s">
        <v>7290</v>
      </c>
      <c r="G2143" s="15">
        <v>-1.0200000000000001E-2</v>
      </c>
    </row>
    <row r="2144" spans="1:7" x14ac:dyDescent="0.2">
      <c r="A2144" s="17">
        <v>40352</v>
      </c>
      <c r="B2144" s="16">
        <v>6562.54</v>
      </c>
      <c r="C2144" s="16">
        <v>6581.13</v>
      </c>
      <c r="D2144" s="16">
        <v>6617.88</v>
      </c>
      <c r="E2144" s="16">
        <v>6535.94</v>
      </c>
      <c r="F2144" s="14" t="s">
        <v>8585</v>
      </c>
      <c r="G2144" s="15">
        <v>-4.3E-3</v>
      </c>
    </row>
    <row r="2145" spans="1:7" x14ac:dyDescent="0.2">
      <c r="A2145" s="17">
        <v>40351</v>
      </c>
      <c r="B2145" s="16">
        <v>6630.06</v>
      </c>
      <c r="C2145" s="16">
        <v>6639.01</v>
      </c>
      <c r="D2145" s="16">
        <v>6664.67</v>
      </c>
      <c r="E2145" s="16">
        <v>6569.82</v>
      </c>
      <c r="F2145" s="14" t="s">
        <v>7538</v>
      </c>
      <c r="G2145" s="15">
        <v>4.8999999999999998E-3</v>
      </c>
    </row>
    <row r="2146" spans="1:7" x14ac:dyDescent="0.2">
      <c r="A2146" s="17">
        <v>40350</v>
      </c>
      <c r="B2146" s="16">
        <v>6658.97</v>
      </c>
      <c r="C2146" s="16">
        <v>6691.43</v>
      </c>
      <c r="D2146" s="16">
        <v>6724.57</v>
      </c>
      <c r="E2146" s="16">
        <v>6648.21</v>
      </c>
      <c r="F2146" s="14" t="s">
        <v>2331</v>
      </c>
      <c r="G2146" s="15">
        <v>8.6E-3</v>
      </c>
    </row>
    <row r="2147" spans="1:7" x14ac:dyDescent="0.2">
      <c r="A2147" s="17">
        <v>40347</v>
      </c>
      <c r="B2147" s="16">
        <v>6626.42</v>
      </c>
      <c r="C2147" s="16">
        <v>6602.36</v>
      </c>
      <c r="D2147" s="16">
        <v>6641.69</v>
      </c>
      <c r="E2147" s="16">
        <v>6589.06</v>
      </c>
      <c r="F2147" s="14" t="s">
        <v>8586</v>
      </c>
      <c r="G2147" s="15">
        <v>-8.9999999999999998E-4</v>
      </c>
    </row>
    <row r="2148" spans="1:7" x14ac:dyDescent="0.2">
      <c r="A2148" s="17">
        <v>40346</v>
      </c>
      <c r="B2148" s="16">
        <v>6570.12</v>
      </c>
      <c r="C2148" s="16">
        <v>6561.8</v>
      </c>
      <c r="D2148" s="16">
        <v>6583.25</v>
      </c>
      <c r="E2148" s="16">
        <v>6518.21</v>
      </c>
      <c r="F2148" s="14" t="s">
        <v>8586</v>
      </c>
      <c r="G2148" s="15">
        <v>-2.2599999999999999E-2</v>
      </c>
    </row>
    <row r="2149" spans="1:7" x14ac:dyDescent="0.2">
      <c r="A2149" s="17">
        <v>40345</v>
      </c>
      <c r="B2149" s="16">
        <v>6575.73</v>
      </c>
      <c r="C2149" s="16">
        <v>6767.76</v>
      </c>
      <c r="D2149" s="16">
        <v>6774.13</v>
      </c>
      <c r="E2149" s="16">
        <v>6513.86</v>
      </c>
      <c r="F2149" s="14" t="s">
        <v>8587</v>
      </c>
      <c r="G2149" s="15">
        <v>1.04E-2</v>
      </c>
    </row>
    <row r="2150" spans="1:7" x14ac:dyDescent="0.2">
      <c r="A2150" s="17">
        <v>40344</v>
      </c>
      <c r="B2150" s="16">
        <v>6727.5</v>
      </c>
      <c r="C2150" s="16">
        <v>6630.24</v>
      </c>
      <c r="D2150" s="16">
        <v>6731.23</v>
      </c>
      <c r="E2150" s="16">
        <v>6600</v>
      </c>
      <c r="F2150" s="14" t="s">
        <v>8588</v>
      </c>
      <c r="G2150" s="15">
        <v>1.26E-2</v>
      </c>
    </row>
    <row r="2151" spans="1:7" x14ac:dyDescent="0.2">
      <c r="A2151" s="17">
        <v>40343</v>
      </c>
      <c r="B2151" s="16">
        <v>6658.16</v>
      </c>
      <c r="C2151" s="16">
        <v>6628.99</v>
      </c>
      <c r="D2151" s="16">
        <v>6664.43</v>
      </c>
      <c r="E2151" s="16">
        <v>6620</v>
      </c>
      <c r="F2151" s="14" t="s">
        <v>8589</v>
      </c>
      <c r="G2151" s="15">
        <v>2.3999999999999998E-3</v>
      </c>
    </row>
    <row r="2152" spans="1:7" x14ac:dyDescent="0.2">
      <c r="A2152" s="17">
        <v>40340</v>
      </c>
      <c r="B2152" s="16">
        <v>6575.14</v>
      </c>
      <c r="C2152" s="16">
        <v>6596.48</v>
      </c>
      <c r="D2152" s="16">
        <v>6597.67</v>
      </c>
      <c r="E2152" s="16">
        <v>6490.48</v>
      </c>
      <c r="F2152" s="14" t="s">
        <v>8590</v>
      </c>
      <c r="G2152" s="15">
        <v>1.7000000000000001E-2</v>
      </c>
    </row>
    <row r="2153" spans="1:7" x14ac:dyDescent="0.2">
      <c r="A2153" s="17">
        <v>40339</v>
      </c>
      <c r="B2153" s="16">
        <v>6559.25</v>
      </c>
      <c r="C2153" s="16">
        <v>6432.39</v>
      </c>
      <c r="D2153" s="16">
        <v>6569.63</v>
      </c>
      <c r="E2153" s="16">
        <v>6384.73</v>
      </c>
      <c r="F2153" s="14" t="s">
        <v>7883</v>
      </c>
      <c r="G2153" s="15">
        <v>0.01</v>
      </c>
    </row>
    <row r="2154" spans="1:7" x14ac:dyDescent="0.2">
      <c r="A2154" s="17">
        <v>40338</v>
      </c>
      <c r="B2154" s="16">
        <v>6449.46</v>
      </c>
      <c r="C2154" s="16">
        <v>6446.26</v>
      </c>
      <c r="D2154" s="16">
        <v>6496.04</v>
      </c>
      <c r="E2154" s="16">
        <v>6368.28</v>
      </c>
      <c r="F2154" s="14" t="s">
        <v>3535</v>
      </c>
      <c r="G2154" s="15">
        <v>-1.9E-3</v>
      </c>
    </row>
    <row r="2155" spans="1:7" x14ac:dyDescent="0.2">
      <c r="A2155" s="17">
        <v>40337</v>
      </c>
      <c r="B2155" s="16">
        <v>6385.83</v>
      </c>
      <c r="C2155" s="16">
        <v>6451.1</v>
      </c>
      <c r="D2155" s="16">
        <v>6472.25</v>
      </c>
      <c r="E2155" s="16">
        <v>6330.69</v>
      </c>
      <c r="F2155" s="14" t="s">
        <v>8591</v>
      </c>
      <c r="G2155" s="15">
        <v>-1.12E-2</v>
      </c>
    </row>
    <row r="2156" spans="1:7" x14ac:dyDescent="0.2">
      <c r="A2156" s="17">
        <v>40336</v>
      </c>
      <c r="B2156" s="16">
        <v>6397.88</v>
      </c>
      <c r="C2156" s="16">
        <v>6401.19</v>
      </c>
      <c r="D2156" s="16">
        <v>6483.02</v>
      </c>
      <c r="E2156" s="16">
        <v>6356.75</v>
      </c>
      <c r="F2156" s="14" t="s">
        <v>8091</v>
      </c>
      <c r="G2156" s="15">
        <v>-2.1000000000000001E-2</v>
      </c>
    </row>
    <row r="2157" spans="1:7" x14ac:dyDescent="0.2">
      <c r="A2157" s="17">
        <v>40333</v>
      </c>
      <c r="B2157" s="16">
        <v>6470.45</v>
      </c>
      <c r="C2157" s="16">
        <v>6616.93</v>
      </c>
      <c r="D2157" s="16">
        <v>6673.24</v>
      </c>
      <c r="E2157" s="16">
        <v>6469.7</v>
      </c>
      <c r="F2157" s="14" t="s">
        <v>2608</v>
      </c>
      <c r="G2157" s="15">
        <v>1.3100000000000001E-2</v>
      </c>
    </row>
    <row r="2158" spans="1:7" x14ac:dyDescent="0.2">
      <c r="A2158" s="17">
        <v>40332</v>
      </c>
      <c r="B2158" s="16">
        <v>6609.06</v>
      </c>
      <c r="C2158" s="16">
        <v>6614.63</v>
      </c>
      <c r="D2158" s="16">
        <v>6657.99</v>
      </c>
      <c r="E2158" s="16">
        <v>6598.53</v>
      </c>
      <c r="F2158" s="14" t="s">
        <v>8592</v>
      </c>
      <c r="G2158" s="15">
        <v>3.5000000000000001E-3</v>
      </c>
    </row>
    <row r="2159" spans="1:7" x14ac:dyDescent="0.2">
      <c r="A2159" s="17">
        <v>40331</v>
      </c>
      <c r="B2159" s="16">
        <v>6523.44</v>
      </c>
      <c r="C2159" s="16">
        <v>6468.99</v>
      </c>
      <c r="D2159" s="16">
        <v>6529.32</v>
      </c>
      <c r="E2159" s="16">
        <v>6424.24</v>
      </c>
      <c r="F2159" s="14" t="s">
        <v>8593</v>
      </c>
      <c r="G2159" s="15">
        <v>1.6000000000000001E-3</v>
      </c>
    </row>
    <row r="2160" spans="1:7" x14ac:dyDescent="0.2">
      <c r="A2160" s="17">
        <v>40330</v>
      </c>
      <c r="B2160" s="16">
        <v>6500.58</v>
      </c>
      <c r="C2160" s="16">
        <v>6470.81</v>
      </c>
      <c r="D2160" s="16">
        <v>6518.5</v>
      </c>
      <c r="E2160" s="16">
        <v>6360.36</v>
      </c>
      <c r="F2160" s="14" t="s">
        <v>8594</v>
      </c>
      <c r="G2160" s="15">
        <v>5.0000000000000001E-4</v>
      </c>
    </row>
    <row r="2161" spans="1:7" x14ac:dyDescent="0.2">
      <c r="A2161" s="17">
        <v>40329</v>
      </c>
      <c r="B2161" s="16">
        <v>6490.4</v>
      </c>
      <c r="C2161" s="16">
        <v>6486.39</v>
      </c>
      <c r="D2161" s="16">
        <v>6524.18</v>
      </c>
      <c r="E2161" s="16">
        <v>6479.21</v>
      </c>
      <c r="F2161" s="14" t="s">
        <v>8595</v>
      </c>
      <c r="G2161" s="15">
        <v>5.0000000000000001E-4</v>
      </c>
    </row>
    <row r="2162" spans="1:7" x14ac:dyDescent="0.2">
      <c r="A2162" s="17">
        <v>40326</v>
      </c>
      <c r="B2162" s="16">
        <v>6487.3</v>
      </c>
      <c r="C2162" s="16">
        <v>6521.61</v>
      </c>
      <c r="D2162" s="16">
        <v>6551.08</v>
      </c>
      <c r="E2162" s="16">
        <v>6473.99</v>
      </c>
      <c r="F2162" s="14" t="s">
        <v>8596</v>
      </c>
      <c r="G2162" s="15">
        <v>2.5899999999999999E-2</v>
      </c>
    </row>
    <row r="2163" spans="1:7" x14ac:dyDescent="0.2">
      <c r="A2163" s="17">
        <v>40325</v>
      </c>
      <c r="B2163" s="16">
        <v>6484.33</v>
      </c>
      <c r="C2163" s="16">
        <v>6350.76</v>
      </c>
      <c r="D2163" s="16">
        <v>6484.33</v>
      </c>
      <c r="E2163" s="16">
        <v>6323.85</v>
      </c>
      <c r="F2163" s="14" t="s">
        <v>2186</v>
      </c>
      <c r="G2163" s="15">
        <v>2.64E-2</v>
      </c>
    </row>
    <row r="2164" spans="1:7" x14ac:dyDescent="0.2">
      <c r="A2164" s="17">
        <v>40324</v>
      </c>
      <c r="B2164" s="16">
        <v>6320.64</v>
      </c>
      <c r="C2164" s="16">
        <v>6259.91</v>
      </c>
      <c r="D2164" s="16">
        <v>6379.78</v>
      </c>
      <c r="E2164" s="16">
        <v>6258.63</v>
      </c>
      <c r="F2164" s="14" t="s">
        <v>8597</v>
      </c>
      <c r="G2164" s="15">
        <v>-2.18E-2</v>
      </c>
    </row>
    <row r="2165" spans="1:7" x14ac:dyDescent="0.2">
      <c r="A2165" s="17">
        <v>40323</v>
      </c>
      <c r="B2165" s="16">
        <v>6158.33</v>
      </c>
      <c r="C2165" s="16">
        <v>6185.11</v>
      </c>
      <c r="D2165" s="16">
        <v>6185.11</v>
      </c>
      <c r="E2165" s="16">
        <v>6071.62</v>
      </c>
      <c r="F2165" s="14" t="s">
        <v>8493</v>
      </c>
      <c r="G2165" s="15">
        <v>-8.0000000000000004E-4</v>
      </c>
    </row>
    <row r="2166" spans="1:7" x14ac:dyDescent="0.2">
      <c r="A2166" s="17">
        <v>40322</v>
      </c>
      <c r="B2166" s="16">
        <v>6295.84</v>
      </c>
      <c r="C2166" s="16">
        <v>6348.21</v>
      </c>
      <c r="D2166" s="16">
        <v>6387.05</v>
      </c>
      <c r="E2166" s="16">
        <v>6251.54</v>
      </c>
      <c r="F2166" s="14" t="s">
        <v>8598</v>
      </c>
      <c r="G2166" s="15">
        <v>-1.4E-3</v>
      </c>
    </row>
    <row r="2167" spans="1:7" x14ac:dyDescent="0.2">
      <c r="A2167" s="17">
        <v>40319</v>
      </c>
      <c r="B2167" s="16">
        <v>6301</v>
      </c>
      <c r="C2167" s="16">
        <v>6314.03</v>
      </c>
      <c r="D2167" s="16">
        <v>6350.58</v>
      </c>
      <c r="E2167" s="16">
        <v>6172.28</v>
      </c>
      <c r="F2167" s="14" t="s">
        <v>8599</v>
      </c>
      <c r="G2167" s="15">
        <v>-2.0199999999999999E-2</v>
      </c>
    </row>
    <row r="2168" spans="1:7" x14ac:dyDescent="0.2">
      <c r="A2168" s="17">
        <v>40318</v>
      </c>
      <c r="B2168" s="16">
        <v>6310.12</v>
      </c>
      <c r="C2168" s="16">
        <v>6477.21</v>
      </c>
      <c r="D2168" s="16">
        <v>6512.85</v>
      </c>
      <c r="E2168" s="16">
        <v>6236.86</v>
      </c>
      <c r="F2168" s="14" t="s">
        <v>2654</v>
      </c>
      <c r="G2168" s="15">
        <v>-3.2500000000000001E-2</v>
      </c>
    </row>
    <row r="2169" spans="1:7" x14ac:dyDescent="0.2">
      <c r="A2169" s="17">
        <v>40317</v>
      </c>
      <c r="B2169" s="16">
        <v>6440.22</v>
      </c>
      <c r="C2169" s="16">
        <v>6592.19</v>
      </c>
      <c r="D2169" s="16">
        <v>6592.19</v>
      </c>
      <c r="E2169" s="16">
        <v>6439.68</v>
      </c>
      <c r="F2169" s="14" t="s">
        <v>8600</v>
      </c>
      <c r="G2169" s="15">
        <v>1.5599999999999999E-2</v>
      </c>
    </row>
    <row r="2170" spans="1:7" x14ac:dyDescent="0.2">
      <c r="A2170" s="17">
        <v>40316</v>
      </c>
      <c r="B2170" s="16">
        <v>6656.71</v>
      </c>
      <c r="C2170" s="16">
        <v>6640.6</v>
      </c>
      <c r="D2170" s="16">
        <v>6688.96</v>
      </c>
      <c r="E2170" s="16">
        <v>6622.05</v>
      </c>
      <c r="F2170" s="14" t="s">
        <v>8601</v>
      </c>
      <c r="G2170" s="15">
        <v>5.0000000000000001E-4</v>
      </c>
    </row>
    <row r="2171" spans="1:7" x14ac:dyDescent="0.2">
      <c r="A2171" s="17">
        <v>40315</v>
      </c>
      <c r="B2171" s="16">
        <v>6554.35</v>
      </c>
      <c r="C2171" s="16">
        <v>6524.43</v>
      </c>
      <c r="D2171" s="16">
        <v>6643.98</v>
      </c>
      <c r="E2171" s="16">
        <v>6521.98</v>
      </c>
      <c r="F2171" s="14" t="s">
        <v>8602</v>
      </c>
      <c r="G2171" s="15">
        <v>-3.4799999999999998E-2</v>
      </c>
    </row>
    <row r="2172" spans="1:7" x14ac:dyDescent="0.2">
      <c r="A2172" s="17">
        <v>40312</v>
      </c>
      <c r="B2172" s="16">
        <v>6550.82</v>
      </c>
      <c r="C2172" s="16">
        <v>6766.02</v>
      </c>
      <c r="D2172" s="16">
        <v>6766.02</v>
      </c>
      <c r="E2172" s="16">
        <v>6545.36</v>
      </c>
      <c r="F2172" s="14" t="s">
        <v>3263</v>
      </c>
      <c r="G2172" s="15">
        <v>2.1000000000000001E-2</v>
      </c>
    </row>
    <row r="2173" spans="1:7" x14ac:dyDescent="0.2">
      <c r="A2173" s="17">
        <v>40310</v>
      </c>
      <c r="B2173" s="16">
        <v>6786.81</v>
      </c>
      <c r="C2173" s="16">
        <v>6630.51</v>
      </c>
      <c r="D2173" s="16">
        <v>6801.18</v>
      </c>
      <c r="E2173" s="16">
        <v>6607.86</v>
      </c>
      <c r="F2173" s="14" t="s">
        <v>8603</v>
      </c>
      <c r="G2173" s="15">
        <v>-1.17E-2</v>
      </c>
    </row>
    <row r="2174" spans="1:7" x14ac:dyDescent="0.2">
      <c r="A2174" s="17">
        <v>40309</v>
      </c>
      <c r="B2174" s="16">
        <v>6647.49</v>
      </c>
      <c r="C2174" s="16">
        <v>6703.77</v>
      </c>
      <c r="D2174" s="16">
        <v>6703.77</v>
      </c>
      <c r="E2174" s="16">
        <v>6564.07</v>
      </c>
      <c r="F2174" s="14" t="s">
        <v>8604</v>
      </c>
      <c r="G2174" s="15">
        <v>7.3899999999999993E-2</v>
      </c>
    </row>
    <row r="2175" spans="1:7" x14ac:dyDescent="0.2">
      <c r="A2175" s="17">
        <v>40308</v>
      </c>
      <c r="B2175" s="16">
        <v>6726.17</v>
      </c>
      <c r="C2175" s="16">
        <v>6480.55</v>
      </c>
      <c r="D2175" s="16">
        <v>6755.16</v>
      </c>
      <c r="E2175" s="16">
        <v>6480.55</v>
      </c>
      <c r="F2175" s="14" t="s">
        <v>8605</v>
      </c>
      <c r="G2175" s="15">
        <v>-4.2999999999999997E-2</v>
      </c>
    </row>
    <row r="2176" spans="1:7" x14ac:dyDescent="0.2">
      <c r="A2176" s="17">
        <v>40305</v>
      </c>
      <c r="B2176" s="16">
        <v>6263.22</v>
      </c>
      <c r="C2176" s="16">
        <v>6337.43</v>
      </c>
      <c r="D2176" s="16">
        <v>6422.48</v>
      </c>
      <c r="E2176" s="16">
        <v>6206.77</v>
      </c>
      <c r="F2176" s="14" t="s">
        <v>8606</v>
      </c>
      <c r="G2176" s="15">
        <v>-1.5900000000000001E-2</v>
      </c>
    </row>
    <row r="2177" spans="1:7" x14ac:dyDescent="0.2">
      <c r="A2177" s="17">
        <v>40304</v>
      </c>
      <c r="B2177" s="16">
        <v>6544.35</v>
      </c>
      <c r="C2177" s="16">
        <v>6571.38</v>
      </c>
      <c r="D2177" s="16">
        <v>6673.24</v>
      </c>
      <c r="E2177" s="16">
        <v>6525.2</v>
      </c>
      <c r="F2177" s="14" t="s">
        <v>3794</v>
      </c>
      <c r="G2177" s="15">
        <v>-1.84E-2</v>
      </c>
    </row>
    <row r="2178" spans="1:7" x14ac:dyDescent="0.2">
      <c r="A2178" s="17">
        <v>40303</v>
      </c>
      <c r="B2178" s="16">
        <v>6650.21</v>
      </c>
      <c r="C2178" s="16">
        <v>6742.04</v>
      </c>
      <c r="D2178" s="16">
        <v>6779.54</v>
      </c>
      <c r="E2178" s="16">
        <v>6619.92</v>
      </c>
      <c r="F2178" s="14" t="s">
        <v>8607</v>
      </c>
      <c r="G2178" s="15">
        <v>-3.0499999999999999E-2</v>
      </c>
    </row>
    <row r="2179" spans="1:7" x14ac:dyDescent="0.2">
      <c r="A2179" s="17">
        <v>40302</v>
      </c>
      <c r="B2179" s="16">
        <v>6774.83</v>
      </c>
      <c r="C2179" s="16">
        <v>7000.65</v>
      </c>
      <c r="D2179" s="16">
        <v>7013.82</v>
      </c>
      <c r="E2179" s="16">
        <v>6774.83</v>
      </c>
      <c r="F2179" s="14" t="s">
        <v>3899</v>
      </c>
      <c r="G2179" s="15">
        <v>-1.4E-3</v>
      </c>
    </row>
    <row r="2180" spans="1:7" x14ac:dyDescent="0.2">
      <c r="A2180" s="17">
        <v>40301</v>
      </c>
      <c r="B2180" s="16">
        <v>6988.08</v>
      </c>
      <c r="C2180" s="16">
        <v>6984.09</v>
      </c>
      <c r="D2180" s="16">
        <v>7010.68</v>
      </c>
      <c r="E2180" s="16">
        <v>6947.67</v>
      </c>
      <c r="F2180" s="14" t="s">
        <v>7498</v>
      </c>
      <c r="G2180" s="15">
        <v>1.01E-2</v>
      </c>
    </row>
    <row r="2181" spans="1:7" x14ac:dyDescent="0.2">
      <c r="A2181" s="17">
        <v>40298</v>
      </c>
      <c r="B2181" s="16">
        <v>6997.54</v>
      </c>
      <c r="C2181" s="16">
        <v>6928.79</v>
      </c>
      <c r="D2181" s="16">
        <v>7003.22</v>
      </c>
      <c r="E2181" s="16">
        <v>6928.54</v>
      </c>
      <c r="F2181" s="14" t="s">
        <v>2648</v>
      </c>
      <c r="G2181" s="15">
        <v>1.2800000000000001E-2</v>
      </c>
    </row>
    <row r="2182" spans="1:7" x14ac:dyDescent="0.2">
      <c r="A2182" s="17">
        <v>40297</v>
      </c>
      <c r="B2182" s="16">
        <v>6927.67</v>
      </c>
      <c r="C2182" s="16">
        <v>6850.15</v>
      </c>
      <c r="D2182" s="16">
        <v>6947.28</v>
      </c>
      <c r="E2182" s="16">
        <v>6833.65</v>
      </c>
      <c r="F2182" s="14" t="s">
        <v>7931</v>
      </c>
      <c r="G2182" s="15">
        <v>-1.1599999999999999E-2</v>
      </c>
    </row>
    <row r="2183" spans="1:7" x14ac:dyDescent="0.2">
      <c r="A2183" s="17">
        <v>40296</v>
      </c>
      <c r="B2183" s="16">
        <v>6839.8</v>
      </c>
      <c r="C2183" s="16">
        <v>6895.19</v>
      </c>
      <c r="D2183" s="16">
        <v>6939.54</v>
      </c>
      <c r="E2183" s="16">
        <v>6773.63</v>
      </c>
      <c r="F2183" s="14" t="s">
        <v>8608</v>
      </c>
      <c r="G2183" s="15">
        <v>-2.4299999999999999E-2</v>
      </c>
    </row>
    <row r="2184" spans="1:7" x14ac:dyDescent="0.2">
      <c r="A2184" s="17">
        <v>40295</v>
      </c>
      <c r="B2184" s="16">
        <v>6920.01</v>
      </c>
      <c r="C2184" s="16">
        <v>7098.58</v>
      </c>
      <c r="D2184" s="16">
        <v>7103.72</v>
      </c>
      <c r="E2184" s="16">
        <v>6920.01</v>
      </c>
      <c r="F2184" s="14" t="s">
        <v>2228</v>
      </c>
      <c r="G2184" s="15">
        <v>6.4999999999999997E-3</v>
      </c>
    </row>
    <row r="2185" spans="1:7" x14ac:dyDescent="0.2">
      <c r="A2185" s="17">
        <v>40294</v>
      </c>
      <c r="B2185" s="16">
        <v>7092.65</v>
      </c>
      <c r="C2185" s="16">
        <v>7087.2</v>
      </c>
      <c r="D2185" s="16">
        <v>7127.94</v>
      </c>
      <c r="E2185" s="16">
        <v>7073.44</v>
      </c>
      <c r="F2185" s="14" t="s">
        <v>8609</v>
      </c>
      <c r="G2185" s="15">
        <v>5.4000000000000003E-3</v>
      </c>
    </row>
    <row r="2186" spans="1:7" x14ac:dyDescent="0.2">
      <c r="A2186" s="17">
        <v>40291</v>
      </c>
      <c r="B2186" s="16">
        <v>7046.66</v>
      </c>
      <c r="C2186" s="16">
        <v>7016.54</v>
      </c>
      <c r="D2186" s="16">
        <v>7062.21</v>
      </c>
      <c r="E2186" s="16">
        <v>6974.16</v>
      </c>
      <c r="F2186" s="14" t="s">
        <v>3100</v>
      </c>
      <c r="G2186" s="15">
        <v>-4.1200000000000001E-2</v>
      </c>
    </row>
    <row r="2187" spans="1:7" x14ac:dyDescent="0.2">
      <c r="A2187" s="17">
        <v>40290</v>
      </c>
      <c r="B2187" s="16">
        <v>7009.08</v>
      </c>
      <c r="C2187" s="16">
        <v>7301.38</v>
      </c>
      <c r="D2187" s="16">
        <v>7388.69</v>
      </c>
      <c r="E2187" s="16">
        <v>6964.69</v>
      </c>
      <c r="F2187" s="14" t="s">
        <v>8610</v>
      </c>
      <c r="G2187" s="15">
        <v>-7.4000000000000003E-3</v>
      </c>
    </row>
    <row r="2188" spans="1:7" x14ac:dyDescent="0.2">
      <c r="A2188" s="17">
        <v>40289</v>
      </c>
      <c r="B2188" s="16">
        <v>7310.33</v>
      </c>
      <c r="C2188" s="16">
        <v>7355.63</v>
      </c>
      <c r="D2188" s="16">
        <v>7365.69</v>
      </c>
      <c r="E2188" s="16">
        <v>7310.33</v>
      </c>
      <c r="F2188" s="14" t="s">
        <v>8182</v>
      </c>
      <c r="G2188" s="15">
        <v>1.84E-2</v>
      </c>
    </row>
    <row r="2189" spans="1:7" x14ac:dyDescent="0.2">
      <c r="A2189" s="17">
        <v>40288</v>
      </c>
      <c r="B2189" s="16">
        <v>7365.11</v>
      </c>
      <c r="C2189" s="16">
        <v>7277.69</v>
      </c>
      <c r="D2189" s="16">
        <v>7395.2</v>
      </c>
      <c r="E2189" s="16">
        <v>7277.69</v>
      </c>
      <c r="F2189" s="14" t="s">
        <v>8611</v>
      </c>
      <c r="G2189" s="15">
        <v>-1.4E-3</v>
      </c>
    </row>
    <row r="2190" spans="1:7" x14ac:dyDescent="0.2">
      <c r="A2190" s="17">
        <v>40287</v>
      </c>
      <c r="B2190" s="16">
        <v>7232.06</v>
      </c>
      <c r="C2190" s="16">
        <v>7202.5</v>
      </c>
      <c r="D2190" s="16">
        <v>7267.93</v>
      </c>
      <c r="E2190" s="16">
        <v>7168.54</v>
      </c>
      <c r="F2190" s="14" t="s">
        <v>8440</v>
      </c>
      <c r="G2190" s="15">
        <v>-1.9599999999999999E-2</v>
      </c>
    </row>
    <row r="2191" spans="1:7" x14ac:dyDescent="0.2">
      <c r="A2191" s="17">
        <v>40284</v>
      </c>
      <c r="B2191" s="16">
        <v>7242.36</v>
      </c>
      <c r="C2191" s="16">
        <v>7342.1</v>
      </c>
      <c r="D2191" s="16">
        <v>7376.57</v>
      </c>
      <c r="E2191" s="16">
        <v>7237.09</v>
      </c>
      <c r="F2191" s="14" t="s">
        <v>7348</v>
      </c>
      <c r="G2191" s="15">
        <v>2E-3</v>
      </c>
    </row>
    <row r="2192" spans="1:7" x14ac:dyDescent="0.2">
      <c r="A2192" s="17">
        <v>40283</v>
      </c>
      <c r="B2192" s="16">
        <v>7387.23</v>
      </c>
      <c r="C2192" s="16">
        <v>7393.61</v>
      </c>
      <c r="D2192" s="16">
        <v>7423.73</v>
      </c>
      <c r="E2192" s="16">
        <v>7355.15</v>
      </c>
      <c r="F2192" s="14" t="s">
        <v>3393</v>
      </c>
      <c r="G2192" s="15">
        <v>3.8E-3</v>
      </c>
    </row>
    <row r="2193" spans="1:7" x14ac:dyDescent="0.2">
      <c r="A2193" s="17">
        <v>40282</v>
      </c>
      <c r="B2193" s="16">
        <v>7372.58</v>
      </c>
      <c r="C2193" s="16">
        <v>7346.88</v>
      </c>
      <c r="D2193" s="16">
        <v>7399.69</v>
      </c>
      <c r="E2193" s="16">
        <v>7346.88</v>
      </c>
      <c r="F2193" s="14" t="s">
        <v>8612</v>
      </c>
      <c r="G2193" s="15">
        <v>-2.5000000000000001E-3</v>
      </c>
    </row>
    <row r="2194" spans="1:7" x14ac:dyDescent="0.2">
      <c r="A2194" s="17">
        <v>40281</v>
      </c>
      <c r="B2194" s="16">
        <v>7345.02</v>
      </c>
      <c r="C2194" s="16">
        <v>7352.42</v>
      </c>
      <c r="D2194" s="16">
        <v>7383.5</v>
      </c>
      <c r="E2194" s="16">
        <v>7327.45</v>
      </c>
      <c r="F2194" s="14" t="s">
        <v>2266</v>
      </c>
      <c r="G2194" s="15">
        <v>-1.1000000000000001E-3</v>
      </c>
    </row>
    <row r="2195" spans="1:7" x14ac:dyDescent="0.2">
      <c r="A2195" s="17">
        <v>40280</v>
      </c>
      <c r="B2195" s="16">
        <v>7363.54</v>
      </c>
      <c r="C2195" s="16">
        <v>7388.38</v>
      </c>
      <c r="D2195" s="16">
        <v>7406.01</v>
      </c>
      <c r="E2195" s="16">
        <v>7343.61</v>
      </c>
      <c r="F2195" s="14" t="s">
        <v>8590</v>
      </c>
      <c r="G2195" s="15">
        <v>2.8999999999999998E-3</v>
      </c>
    </row>
    <row r="2196" spans="1:7" x14ac:dyDescent="0.2">
      <c r="A2196" s="17">
        <v>40277</v>
      </c>
      <c r="B2196" s="16">
        <v>7371.59</v>
      </c>
      <c r="C2196" s="16">
        <v>7356.42</v>
      </c>
      <c r="D2196" s="16">
        <v>7403.82</v>
      </c>
      <c r="E2196" s="16">
        <v>7350.83</v>
      </c>
      <c r="F2196" s="14" t="s">
        <v>8125</v>
      </c>
      <c r="G2196" s="15">
        <v>-1.38E-2</v>
      </c>
    </row>
    <row r="2197" spans="1:7" x14ac:dyDescent="0.2">
      <c r="A2197" s="17">
        <v>40276</v>
      </c>
      <c r="B2197" s="16">
        <v>7349.98</v>
      </c>
      <c r="C2197" s="16">
        <v>7413.25</v>
      </c>
      <c r="D2197" s="16">
        <v>7413.25</v>
      </c>
      <c r="E2197" s="16">
        <v>7325.66</v>
      </c>
      <c r="F2197" s="14" t="s">
        <v>8613</v>
      </c>
      <c r="G2197" s="15">
        <v>2E-3</v>
      </c>
    </row>
    <row r="2198" spans="1:7" x14ac:dyDescent="0.2">
      <c r="A2198" s="17">
        <v>40275</v>
      </c>
      <c r="B2198" s="16">
        <v>7452.62</v>
      </c>
      <c r="C2198" s="16">
        <v>7477.24</v>
      </c>
      <c r="D2198" s="16">
        <v>7487.06</v>
      </c>
      <c r="E2198" s="16">
        <v>7441.32</v>
      </c>
      <c r="F2198" s="14" t="s">
        <v>8614</v>
      </c>
      <c r="G2198" s="15">
        <v>6.1000000000000004E-3</v>
      </c>
    </row>
    <row r="2199" spans="1:7" x14ac:dyDescent="0.2">
      <c r="A2199" s="17">
        <v>40274</v>
      </c>
      <c r="B2199" s="16">
        <v>7437.91</v>
      </c>
      <c r="C2199" s="16">
        <v>7398.59</v>
      </c>
      <c r="D2199" s="16">
        <v>7461.6</v>
      </c>
      <c r="E2199" s="16">
        <v>7394.44</v>
      </c>
      <c r="F2199" s="14" t="s">
        <v>7913</v>
      </c>
      <c r="G2199" s="15">
        <v>1.2999999999999999E-2</v>
      </c>
    </row>
    <row r="2200" spans="1:7" x14ac:dyDescent="0.2">
      <c r="A2200" s="17">
        <v>40269</v>
      </c>
      <c r="B2200" s="16">
        <v>7392.98</v>
      </c>
      <c r="C2200" s="16">
        <v>7323.25</v>
      </c>
      <c r="D2200" s="16">
        <v>7409.35</v>
      </c>
      <c r="E2200" s="16">
        <v>7321.26</v>
      </c>
      <c r="F2200" s="14" t="s">
        <v>8615</v>
      </c>
      <c r="G2200" s="15">
        <v>4.0000000000000002E-4</v>
      </c>
    </row>
    <row r="2201" spans="1:7" x14ac:dyDescent="0.2">
      <c r="A2201" s="17">
        <v>40268</v>
      </c>
      <c r="B2201" s="16">
        <v>7297.79</v>
      </c>
      <c r="C2201" s="16">
        <v>7290.1</v>
      </c>
      <c r="D2201" s="16">
        <v>7317.66</v>
      </c>
      <c r="E2201" s="16">
        <v>7260.17</v>
      </c>
      <c r="F2201" s="14" t="s">
        <v>8616</v>
      </c>
      <c r="G2201" s="15">
        <v>-3.5000000000000001E-3</v>
      </c>
    </row>
    <row r="2202" spans="1:7" x14ac:dyDescent="0.2">
      <c r="A2202" s="17">
        <v>40267</v>
      </c>
      <c r="B2202" s="16">
        <v>7295.06</v>
      </c>
      <c r="C2202" s="16">
        <v>7346.91</v>
      </c>
      <c r="D2202" s="16">
        <v>7360.29</v>
      </c>
      <c r="E2202" s="16">
        <v>7289.91</v>
      </c>
      <c r="F2202" s="14" t="s">
        <v>8617</v>
      </c>
      <c r="G2202" s="15">
        <v>-5.4000000000000003E-3</v>
      </c>
    </row>
    <row r="2203" spans="1:7" x14ac:dyDescent="0.2">
      <c r="A2203" s="17">
        <v>40266</v>
      </c>
      <c r="B2203" s="16">
        <v>7320.98</v>
      </c>
      <c r="C2203" s="16">
        <v>7378.72</v>
      </c>
      <c r="D2203" s="16">
        <v>7407.35</v>
      </c>
      <c r="E2203" s="16">
        <v>7299.4</v>
      </c>
      <c r="F2203" s="14" t="s">
        <v>8618</v>
      </c>
      <c r="G2203" s="15">
        <v>-2.2000000000000001E-3</v>
      </c>
    </row>
    <row r="2204" spans="1:7" x14ac:dyDescent="0.2">
      <c r="A2204" s="17">
        <v>40263</v>
      </c>
      <c r="B2204" s="16">
        <v>7360.46</v>
      </c>
      <c r="C2204" s="16">
        <v>7344.19</v>
      </c>
      <c r="D2204" s="16">
        <v>7380.06</v>
      </c>
      <c r="E2204" s="16">
        <v>7329.57</v>
      </c>
      <c r="F2204" s="14" t="s">
        <v>8619</v>
      </c>
      <c r="G2204" s="15">
        <v>1.2699999999999999E-2</v>
      </c>
    </row>
    <row r="2205" spans="1:7" x14ac:dyDescent="0.2">
      <c r="A2205" s="17">
        <v>40262</v>
      </c>
      <c r="B2205" s="16">
        <v>7376.93</v>
      </c>
      <c r="C2205" s="16">
        <v>7268.35</v>
      </c>
      <c r="D2205" s="16">
        <v>7388.52</v>
      </c>
      <c r="E2205" s="16">
        <v>7266.38</v>
      </c>
      <c r="F2205" s="14" t="s">
        <v>2934</v>
      </c>
      <c r="G2205" s="15">
        <v>1.9E-3</v>
      </c>
    </row>
    <row r="2206" spans="1:7" x14ac:dyDescent="0.2">
      <c r="A2206" s="17">
        <v>40261</v>
      </c>
      <c r="B2206" s="16">
        <v>7284.32</v>
      </c>
      <c r="C2206" s="16">
        <v>7298.5</v>
      </c>
      <c r="D2206" s="16">
        <v>7317.7</v>
      </c>
      <c r="E2206" s="16">
        <v>7240.66</v>
      </c>
      <c r="F2206" s="14" t="s">
        <v>8384</v>
      </c>
      <c r="G2206" s="15">
        <v>5.1999999999999998E-3</v>
      </c>
    </row>
    <row r="2207" spans="1:7" x14ac:dyDescent="0.2">
      <c r="A2207" s="17">
        <v>40260</v>
      </c>
      <c r="B2207" s="16">
        <v>7270.16</v>
      </c>
      <c r="C2207" s="16">
        <v>7230.96</v>
      </c>
      <c r="D2207" s="16">
        <v>7276.72</v>
      </c>
      <c r="E2207" s="16">
        <v>7230.96</v>
      </c>
      <c r="F2207" s="14" t="s">
        <v>8620</v>
      </c>
      <c r="G2207" s="15">
        <v>6.3E-3</v>
      </c>
    </row>
    <row r="2208" spans="1:7" x14ac:dyDescent="0.2">
      <c r="A2208" s="17">
        <v>40259</v>
      </c>
      <c r="B2208" s="16">
        <v>7232.65</v>
      </c>
      <c r="C2208" s="16">
        <v>7172.24</v>
      </c>
      <c r="D2208" s="16">
        <v>7232.65</v>
      </c>
      <c r="E2208" s="16">
        <v>7118.34</v>
      </c>
      <c r="F2208" s="14" t="s">
        <v>2310</v>
      </c>
      <c r="G2208" s="15">
        <v>-8.0000000000000002E-3</v>
      </c>
    </row>
    <row r="2209" spans="1:7" x14ac:dyDescent="0.2">
      <c r="A2209" s="17">
        <v>40256</v>
      </c>
      <c r="B2209" s="16">
        <v>7187.36</v>
      </c>
      <c r="C2209" s="16">
        <v>7268.35</v>
      </c>
      <c r="D2209" s="16">
        <v>7295.15</v>
      </c>
      <c r="E2209" s="16">
        <v>7176.55</v>
      </c>
      <c r="F2209" s="14" t="s">
        <v>2835</v>
      </c>
      <c r="G2209" s="15">
        <v>-9.1999999999999998E-3</v>
      </c>
    </row>
    <row r="2210" spans="1:7" x14ac:dyDescent="0.2">
      <c r="A2210" s="17">
        <v>40255</v>
      </c>
      <c r="B2210" s="16">
        <v>7245.34</v>
      </c>
      <c r="C2210" s="16">
        <v>7282.11</v>
      </c>
      <c r="D2210" s="16">
        <v>7301.32</v>
      </c>
      <c r="E2210" s="16">
        <v>7238.48</v>
      </c>
      <c r="F2210" s="14" t="s">
        <v>8621</v>
      </c>
      <c r="G2210" s="15">
        <v>1.03E-2</v>
      </c>
    </row>
    <row r="2211" spans="1:7" x14ac:dyDescent="0.2">
      <c r="A2211" s="17">
        <v>40254</v>
      </c>
      <c r="B2211" s="16">
        <v>7312.31</v>
      </c>
      <c r="C2211" s="16">
        <v>7277.31</v>
      </c>
      <c r="D2211" s="16">
        <v>7325.35</v>
      </c>
      <c r="E2211" s="16">
        <v>7277.31</v>
      </c>
      <c r="F2211" s="14" t="s">
        <v>8622</v>
      </c>
      <c r="G2211" s="15">
        <v>1.0699999999999999E-2</v>
      </c>
    </row>
    <row r="2212" spans="1:7" x14ac:dyDescent="0.2">
      <c r="A2212" s="17">
        <v>40253</v>
      </c>
      <c r="B2212" s="16">
        <v>7237.78</v>
      </c>
      <c r="C2212" s="16">
        <v>7184.95</v>
      </c>
      <c r="D2212" s="16">
        <v>7243.16</v>
      </c>
      <c r="E2212" s="16">
        <v>7183.19</v>
      </c>
      <c r="F2212" s="14" t="s">
        <v>8623</v>
      </c>
      <c r="G2212" s="15">
        <v>-2.2000000000000001E-3</v>
      </c>
    </row>
    <row r="2213" spans="1:7" x14ac:dyDescent="0.2">
      <c r="A2213" s="17">
        <v>40252</v>
      </c>
      <c r="B2213" s="16">
        <v>7161.38</v>
      </c>
      <c r="C2213" s="16">
        <v>7194.4</v>
      </c>
      <c r="D2213" s="16">
        <v>7197.52</v>
      </c>
      <c r="E2213" s="16">
        <v>7142.2</v>
      </c>
      <c r="F2213" s="14" t="s">
        <v>8624</v>
      </c>
      <c r="G2213" s="15">
        <v>1.6400000000000001E-2</v>
      </c>
    </row>
    <row r="2214" spans="1:7" x14ac:dyDescent="0.2">
      <c r="A2214" s="17">
        <v>40249</v>
      </c>
      <c r="B2214" s="16">
        <v>7177.47</v>
      </c>
      <c r="C2214" s="16">
        <v>7072.88</v>
      </c>
      <c r="D2214" s="16">
        <v>7218.58</v>
      </c>
      <c r="E2214" s="16">
        <v>7072.88</v>
      </c>
      <c r="F2214" s="14" t="s">
        <v>2779</v>
      </c>
      <c r="G2214" s="15">
        <v>-6.3E-3</v>
      </c>
    </row>
    <row r="2215" spans="1:7" x14ac:dyDescent="0.2">
      <c r="A2215" s="17">
        <v>40248</v>
      </c>
      <c r="B2215" s="16">
        <v>7061.9</v>
      </c>
      <c r="C2215" s="16">
        <v>7096.17</v>
      </c>
      <c r="D2215" s="16">
        <v>7103.46</v>
      </c>
      <c r="E2215" s="16">
        <v>7044.88</v>
      </c>
      <c r="F2215" s="14" t="s">
        <v>7473</v>
      </c>
      <c r="G2215" s="15">
        <v>1.2E-2</v>
      </c>
    </row>
    <row r="2216" spans="1:7" x14ac:dyDescent="0.2">
      <c r="A2216" s="17">
        <v>40247</v>
      </c>
      <c r="B2216" s="16">
        <v>7106.78</v>
      </c>
      <c r="C2216" s="16">
        <v>7016.64</v>
      </c>
      <c r="D2216" s="16">
        <v>7112.1</v>
      </c>
      <c r="E2216" s="16">
        <v>7011.98</v>
      </c>
      <c r="F2216" s="14" t="s">
        <v>7252</v>
      </c>
      <c r="G2216" s="15">
        <v>1.6999999999999999E-3</v>
      </c>
    </row>
    <row r="2217" spans="1:7" x14ac:dyDescent="0.2">
      <c r="A2217" s="17">
        <v>40246</v>
      </c>
      <c r="B2217" s="16">
        <v>7022.27</v>
      </c>
      <c r="C2217" s="16">
        <v>7021.16</v>
      </c>
      <c r="D2217" s="16">
        <v>7044</v>
      </c>
      <c r="E2217" s="16">
        <v>6958.11</v>
      </c>
      <c r="F2217" s="14" t="s">
        <v>7270</v>
      </c>
      <c r="G2217" s="15">
        <v>6.4000000000000003E-3</v>
      </c>
    </row>
    <row r="2218" spans="1:7" x14ac:dyDescent="0.2">
      <c r="A2218" s="17">
        <v>40245</v>
      </c>
      <c r="B2218" s="16">
        <v>7010.1</v>
      </c>
      <c r="C2218" s="16">
        <v>6998.38</v>
      </c>
      <c r="D2218" s="16">
        <v>7019.43</v>
      </c>
      <c r="E2218" s="16">
        <v>6970.28</v>
      </c>
      <c r="F2218" s="14" t="s">
        <v>8625</v>
      </c>
      <c r="G2218" s="15">
        <v>1.01E-2</v>
      </c>
    </row>
    <row r="2219" spans="1:7" x14ac:dyDescent="0.2">
      <c r="A2219" s="17">
        <v>40242</v>
      </c>
      <c r="B2219" s="16">
        <v>6965.61</v>
      </c>
      <c r="C2219" s="16">
        <v>6900.2</v>
      </c>
      <c r="D2219" s="16">
        <v>6967.26</v>
      </c>
      <c r="E2219" s="16">
        <v>6900.2</v>
      </c>
      <c r="F2219" s="14" t="s">
        <v>2449</v>
      </c>
      <c r="G2219" s="15">
        <v>-1E-4</v>
      </c>
    </row>
    <row r="2220" spans="1:7" x14ac:dyDescent="0.2">
      <c r="A2220" s="17">
        <v>40241</v>
      </c>
      <c r="B2220" s="16">
        <v>6895.91</v>
      </c>
      <c r="C2220" s="16">
        <v>6874.24</v>
      </c>
      <c r="D2220" s="16">
        <v>6922.89</v>
      </c>
      <c r="E2220" s="16">
        <v>6850.21</v>
      </c>
      <c r="F2220" s="14" t="s">
        <v>3022</v>
      </c>
      <c r="G2220" s="15">
        <v>1.3599999999999999E-2</v>
      </c>
    </row>
    <row r="2221" spans="1:7" x14ac:dyDescent="0.2">
      <c r="A2221" s="17">
        <v>40240</v>
      </c>
      <c r="B2221" s="16">
        <v>6896.82</v>
      </c>
      <c r="C2221" s="16">
        <v>6793.6</v>
      </c>
      <c r="D2221" s="16">
        <v>6899.02</v>
      </c>
      <c r="E2221" s="16">
        <v>6786.84</v>
      </c>
      <c r="F2221" s="14" t="s">
        <v>8626</v>
      </c>
      <c r="G2221" s="15">
        <v>7.6E-3</v>
      </c>
    </row>
    <row r="2222" spans="1:7" x14ac:dyDescent="0.2">
      <c r="A2222" s="17">
        <v>40239</v>
      </c>
      <c r="B2222" s="16">
        <v>6804.38</v>
      </c>
      <c r="C2222" s="16">
        <v>6736.75</v>
      </c>
      <c r="D2222" s="16">
        <v>6804.38</v>
      </c>
      <c r="E2222" s="16">
        <v>6715.13</v>
      </c>
      <c r="F2222" s="14" t="s">
        <v>8598</v>
      </c>
      <c r="G2222" s="15">
        <v>1.09E-2</v>
      </c>
    </row>
    <row r="2223" spans="1:7" x14ac:dyDescent="0.2">
      <c r="A2223" s="17">
        <v>40238</v>
      </c>
      <c r="B2223" s="16">
        <v>6753.27</v>
      </c>
      <c r="C2223" s="16">
        <v>6727.83</v>
      </c>
      <c r="D2223" s="16">
        <v>6754.89</v>
      </c>
      <c r="E2223" s="16">
        <v>6693.93</v>
      </c>
      <c r="F2223" s="14" t="s">
        <v>8627</v>
      </c>
      <c r="G2223" s="15">
        <v>1.12E-2</v>
      </c>
    </row>
    <row r="2224" spans="1:7" x14ac:dyDescent="0.2">
      <c r="A2224" s="17">
        <v>40235</v>
      </c>
      <c r="B2224" s="16">
        <v>6680.45</v>
      </c>
      <c r="C2224" s="16">
        <v>6641.48</v>
      </c>
      <c r="D2224" s="16">
        <v>6681.87</v>
      </c>
      <c r="E2224" s="16">
        <v>6618.53</v>
      </c>
      <c r="F2224" s="14" t="s">
        <v>2564</v>
      </c>
      <c r="G2224" s="15">
        <v>-1.2500000000000001E-2</v>
      </c>
    </row>
    <row r="2225" spans="1:7" x14ac:dyDescent="0.2">
      <c r="A2225" s="17">
        <v>40234</v>
      </c>
      <c r="B2225" s="16">
        <v>6606.14</v>
      </c>
      <c r="C2225" s="16">
        <v>6693.09</v>
      </c>
      <c r="D2225" s="16">
        <v>6702.97</v>
      </c>
      <c r="E2225" s="16">
        <v>6596.38</v>
      </c>
      <c r="F2225" s="14" t="s">
        <v>8439</v>
      </c>
      <c r="G2225" s="15">
        <v>3.7000000000000002E-3</v>
      </c>
    </row>
    <row r="2226" spans="1:7" x14ac:dyDescent="0.2">
      <c r="A2226" s="17">
        <v>40233</v>
      </c>
      <c r="B2226" s="16">
        <v>6689.99</v>
      </c>
      <c r="C2226" s="16">
        <v>6695.81</v>
      </c>
      <c r="D2226" s="16">
        <v>6711.43</v>
      </c>
      <c r="E2226" s="16">
        <v>6652.57</v>
      </c>
      <c r="F2226" s="14" t="s">
        <v>8628</v>
      </c>
      <c r="G2226" s="15">
        <v>-4.4999999999999997E-3</v>
      </c>
    </row>
    <row r="2227" spans="1:7" x14ac:dyDescent="0.2">
      <c r="A2227" s="17">
        <v>40232</v>
      </c>
      <c r="B2227" s="16">
        <v>6665.15</v>
      </c>
      <c r="C2227" s="16">
        <v>6725.42</v>
      </c>
      <c r="D2227" s="16">
        <v>6760.12</v>
      </c>
      <c r="E2227" s="16">
        <v>6664.31</v>
      </c>
      <c r="F2227" s="14" t="s">
        <v>8629</v>
      </c>
      <c r="G2227" s="15">
        <v>3.3999999999999998E-3</v>
      </c>
    </row>
    <row r="2228" spans="1:7" x14ac:dyDescent="0.2">
      <c r="A2228" s="17">
        <v>40231</v>
      </c>
      <c r="B2228" s="16">
        <v>6694.99</v>
      </c>
      <c r="C2228" s="16">
        <v>6694.6</v>
      </c>
      <c r="D2228" s="16">
        <v>6739.45</v>
      </c>
      <c r="E2228" s="16">
        <v>6682.53</v>
      </c>
      <c r="F2228" s="14" t="s">
        <v>8630</v>
      </c>
      <c r="G2228" s="15">
        <v>1.9E-3</v>
      </c>
    </row>
    <row r="2229" spans="1:7" x14ac:dyDescent="0.2">
      <c r="A2229" s="17">
        <v>40228</v>
      </c>
      <c r="B2229" s="16">
        <v>6672.06</v>
      </c>
      <c r="C2229" s="16">
        <v>6613.71</v>
      </c>
      <c r="D2229" s="16">
        <v>6679.16</v>
      </c>
      <c r="E2229" s="16">
        <v>6594.13</v>
      </c>
      <c r="F2229" s="14" t="s">
        <v>7945</v>
      </c>
      <c r="G2229" s="15">
        <v>6.4999999999999997E-3</v>
      </c>
    </row>
    <row r="2230" spans="1:7" x14ac:dyDescent="0.2">
      <c r="A2230" s="17">
        <v>40227</v>
      </c>
      <c r="B2230" s="16">
        <v>6659.46</v>
      </c>
      <c r="C2230" s="16">
        <v>6624.94</v>
      </c>
      <c r="D2230" s="16">
        <v>6661.43</v>
      </c>
      <c r="E2230" s="16">
        <v>6602.84</v>
      </c>
      <c r="F2230" s="14" t="s">
        <v>8631</v>
      </c>
      <c r="G2230" s="15">
        <v>1.54E-2</v>
      </c>
    </row>
    <row r="2231" spans="1:7" x14ac:dyDescent="0.2">
      <c r="A2231" s="17">
        <v>40226</v>
      </c>
      <c r="B2231" s="16">
        <v>6616.77</v>
      </c>
      <c r="C2231" s="16">
        <v>6555.88</v>
      </c>
      <c r="D2231" s="16">
        <v>6635.45</v>
      </c>
      <c r="E2231" s="16">
        <v>6555.88</v>
      </c>
      <c r="F2231" s="14" t="s">
        <v>2633</v>
      </c>
      <c r="G2231" s="15">
        <v>1.1299999999999999E-2</v>
      </c>
    </row>
    <row r="2232" spans="1:7" x14ac:dyDescent="0.2">
      <c r="A2232" s="17">
        <v>40225</v>
      </c>
      <c r="B2232" s="16">
        <v>6516.17</v>
      </c>
      <c r="C2232" s="16">
        <v>6476.69</v>
      </c>
      <c r="D2232" s="16">
        <v>6516.17</v>
      </c>
      <c r="E2232" s="16">
        <v>6451.84</v>
      </c>
      <c r="F2232" s="14" t="s">
        <v>2756</v>
      </c>
      <c r="G2232" s="15">
        <v>1.1000000000000001E-3</v>
      </c>
    </row>
    <row r="2233" spans="1:7" x14ac:dyDescent="0.2">
      <c r="A2233" s="17">
        <v>40224</v>
      </c>
      <c r="B2233" s="16">
        <v>6443.36</v>
      </c>
      <c r="C2233" s="16">
        <v>6462.7</v>
      </c>
      <c r="D2233" s="16">
        <v>6479.14</v>
      </c>
      <c r="E2233" s="16">
        <v>6433.38</v>
      </c>
      <c r="F2233" s="14" t="s">
        <v>8632</v>
      </c>
      <c r="G2233" s="15">
        <v>-8.0000000000000002E-3</v>
      </c>
    </row>
    <row r="2234" spans="1:7" x14ac:dyDescent="0.2">
      <c r="A2234" s="17">
        <v>40221</v>
      </c>
      <c r="B2234" s="16">
        <v>6436.12</v>
      </c>
      <c r="C2234" s="16">
        <v>6531.63</v>
      </c>
      <c r="D2234" s="16">
        <v>6539.44</v>
      </c>
      <c r="E2234" s="16">
        <v>6416.39</v>
      </c>
      <c r="F2234" s="14" t="s">
        <v>2467</v>
      </c>
      <c r="G2234" s="15">
        <v>3.5999999999999999E-3</v>
      </c>
    </row>
    <row r="2235" spans="1:7" x14ac:dyDescent="0.2">
      <c r="A2235" s="17">
        <v>40220</v>
      </c>
      <c r="B2235" s="16">
        <v>6488.07</v>
      </c>
      <c r="C2235" s="16">
        <v>6522.74</v>
      </c>
      <c r="D2235" s="16">
        <v>6559.69</v>
      </c>
      <c r="E2235" s="16">
        <v>6443.3</v>
      </c>
      <c r="F2235" s="14" t="s">
        <v>7935</v>
      </c>
      <c r="G2235" s="15">
        <v>-3.0000000000000001E-3</v>
      </c>
    </row>
    <row r="2236" spans="1:7" x14ac:dyDescent="0.2">
      <c r="A2236" s="17">
        <v>40219</v>
      </c>
      <c r="B2236" s="16">
        <v>6464.73</v>
      </c>
      <c r="C2236" s="16">
        <v>6521.72</v>
      </c>
      <c r="D2236" s="16">
        <v>6541.02</v>
      </c>
      <c r="E2236" s="16">
        <v>6445.81</v>
      </c>
      <c r="F2236" s="14" t="s">
        <v>2464</v>
      </c>
      <c r="G2236" s="15">
        <v>2.2000000000000001E-3</v>
      </c>
    </row>
    <row r="2237" spans="1:7" x14ac:dyDescent="0.2">
      <c r="A2237" s="17">
        <v>40218</v>
      </c>
      <c r="B2237" s="16">
        <v>6483.95</v>
      </c>
      <c r="C2237" s="16">
        <v>6466.94</v>
      </c>
      <c r="D2237" s="16">
        <v>6527.22</v>
      </c>
      <c r="E2237" s="16">
        <v>6450.19</v>
      </c>
      <c r="F2237" s="14" t="s">
        <v>3257</v>
      </c>
      <c r="G2237" s="15">
        <v>-7.0000000000000001E-3</v>
      </c>
    </row>
    <row r="2238" spans="1:7" x14ac:dyDescent="0.2">
      <c r="A2238" s="17">
        <v>40217</v>
      </c>
      <c r="B2238" s="16">
        <v>6469.78</v>
      </c>
      <c r="C2238" s="16">
        <v>6571.91</v>
      </c>
      <c r="D2238" s="16">
        <v>7195.1</v>
      </c>
      <c r="E2238" s="16">
        <v>6420.37</v>
      </c>
      <c r="F2238" s="14" t="s">
        <v>8633</v>
      </c>
      <c r="G2238" s="15">
        <v>-2.06E-2</v>
      </c>
    </row>
    <row r="2239" spans="1:7" x14ac:dyDescent="0.2">
      <c r="A2239" s="17">
        <v>40214</v>
      </c>
      <c r="B2239" s="16">
        <v>6515.36</v>
      </c>
      <c r="C2239" s="16">
        <v>6652.18</v>
      </c>
      <c r="D2239" s="16">
        <v>6654.56</v>
      </c>
      <c r="E2239" s="16">
        <v>6512.84</v>
      </c>
      <c r="F2239" s="14" t="s">
        <v>8634</v>
      </c>
      <c r="G2239" s="15">
        <v>-0.02</v>
      </c>
    </row>
    <row r="2240" spans="1:7" x14ac:dyDescent="0.2">
      <c r="A2240" s="17">
        <v>40213</v>
      </c>
      <c r="B2240" s="16">
        <v>6652.41</v>
      </c>
      <c r="C2240" s="16">
        <v>6812.75</v>
      </c>
      <c r="D2240" s="16">
        <v>6834.9</v>
      </c>
      <c r="E2240" s="16">
        <v>6640.8</v>
      </c>
      <c r="F2240" s="14" t="s">
        <v>3319</v>
      </c>
      <c r="G2240" s="15">
        <v>-1.9E-3</v>
      </c>
    </row>
    <row r="2241" spans="1:7" x14ac:dyDescent="0.2">
      <c r="A2241" s="17">
        <v>40212</v>
      </c>
      <c r="B2241" s="16">
        <v>6788.36</v>
      </c>
      <c r="C2241" s="16">
        <v>6822.22</v>
      </c>
      <c r="D2241" s="16">
        <v>6835.75</v>
      </c>
      <c r="E2241" s="16">
        <v>6776.44</v>
      </c>
      <c r="F2241" s="14" t="s">
        <v>8635</v>
      </c>
      <c r="G2241" s="15">
        <v>6.8999999999999999E-3</v>
      </c>
    </row>
    <row r="2242" spans="1:7" x14ac:dyDescent="0.2">
      <c r="A2242" s="17">
        <v>40211</v>
      </c>
      <c r="B2242" s="16">
        <v>6801.35</v>
      </c>
      <c r="C2242" s="16">
        <v>6789.46</v>
      </c>
      <c r="D2242" s="16">
        <v>6828.63</v>
      </c>
      <c r="E2242" s="16">
        <v>6759.47</v>
      </c>
      <c r="F2242" s="14" t="s">
        <v>8636</v>
      </c>
      <c r="G2242" s="15">
        <v>7.6E-3</v>
      </c>
    </row>
    <row r="2243" spans="1:7" x14ac:dyDescent="0.2">
      <c r="A2243" s="17">
        <v>40210</v>
      </c>
      <c r="B2243" s="16">
        <v>6754.98</v>
      </c>
      <c r="C2243" s="16">
        <v>6683.38</v>
      </c>
      <c r="D2243" s="16">
        <v>6769.34</v>
      </c>
      <c r="E2243" s="16">
        <v>6676.81</v>
      </c>
      <c r="F2243" s="14" t="s">
        <v>2348</v>
      </c>
      <c r="G2243" s="15">
        <v>1.23E-2</v>
      </c>
    </row>
    <row r="2244" spans="1:7" x14ac:dyDescent="0.2">
      <c r="A2244" s="17">
        <v>40207</v>
      </c>
      <c r="B2244" s="16">
        <v>6704.05</v>
      </c>
      <c r="C2244" s="16">
        <v>6681.45</v>
      </c>
      <c r="D2244" s="16">
        <v>6738.97</v>
      </c>
      <c r="E2244" s="16">
        <v>6642.97</v>
      </c>
      <c r="F2244" s="14" t="s">
        <v>8637</v>
      </c>
      <c r="G2244" s="15">
        <v>2.2599999999999999E-2</v>
      </c>
    </row>
    <row r="2245" spans="1:7" x14ac:dyDescent="0.2">
      <c r="A2245" s="17">
        <v>40206</v>
      </c>
      <c r="B2245" s="16">
        <v>6622.67</v>
      </c>
      <c r="C2245" s="16">
        <v>6564.94</v>
      </c>
      <c r="D2245" s="16">
        <v>6790.12</v>
      </c>
      <c r="E2245" s="16">
        <v>6556.87</v>
      </c>
      <c r="F2245" s="14" t="s">
        <v>8638</v>
      </c>
      <c r="G2245" s="15">
        <v>4.0000000000000001E-3</v>
      </c>
    </row>
    <row r="2246" spans="1:7" x14ac:dyDescent="0.2">
      <c r="A2246" s="17">
        <v>40205</v>
      </c>
      <c r="B2246" s="16">
        <v>6476.61</v>
      </c>
      <c r="C2246" s="16">
        <v>6449.12</v>
      </c>
      <c r="D2246" s="16">
        <v>6524.82</v>
      </c>
      <c r="E2246" s="16">
        <v>6396.84</v>
      </c>
      <c r="F2246" s="14" t="s">
        <v>2366</v>
      </c>
      <c r="G2246" s="15">
        <v>-6.7999999999999996E-3</v>
      </c>
    </row>
    <row r="2247" spans="1:7" x14ac:dyDescent="0.2">
      <c r="A2247" s="17">
        <v>40204</v>
      </c>
      <c r="B2247" s="16">
        <v>6450.55</v>
      </c>
      <c r="C2247" s="16">
        <v>6469.55</v>
      </c>
      <c r="D2247" s="16">
        <v>6503</v>
      </c>
      <c r="E2247" s="16">
        <v>6410.74</v>
      </c>
      <c r="F2247" s="14" t="s">
        <v>7856</v>
      </c>
      <c r="G2247" s="15">
        <v>-6.0000000000000001E-3</v>
      </c>
    </row>
    <row r="2248" spans="1:7" x14ac:dyDescent="0.2">
      <c r="A2248" s="17">
        <v>40203</v>
      </c>
      <c r="B2248" s="16">
        <v>6495</v>
      </c>
      <c r="C2248" s="16">
        <v>6516.64</v>
      </c>
      <c r="D2248" s="16">
        <v>6575.17</v>
      </c>
      <c r="E2248" s="16">
        <v>6489.28</v>
      </c>
      <c r="F2248" s="14" t="s">
        <v>8639</v>
      </c>
      <c r="G2248" s="15">
        <v>-1.01E-2</v>
      </c>
    </row>
    <row r="2249" spans="1:7" x14ac:dyDescent="0.2">
      <c r="A2249" s="17">
        <v>40200</v>
      </c>
      <c r="B2249" s="16">
        <v>6534.06</v>
      </c>
      <c r="C2249" s="16">
        <v>6571.52</v>
      </c>
      <c r="D2249" s="16">
        <v>6616.17</v>
      </c>
      <c r="E2249" s="16">
        <v>6499.32</v>
      </c>
      <c r="F2249" s="14" t="s">
        <v>2312</v>
      </c>
      <c r="G2249" s="15">
        <v>2.9999999999999997E-4</v>
      </c>
    </row>
    <row r="2250" spans="1:7" x14ac:dyDescent="0.2">
      <c r="A2250" s="17">
        <v>40199</v>
      </c>
      <c r="B2250" s="16">
        <v>6600.96</v>
      </c>
      <c r="C2250" s="16">
        <v>6641.25</v>
      </c>
      <c r="D2250" s="16">
        <v>6680.31</v>
      </c>
      <c r="E2250" s="16">
        <v>6584.64</v>
      </c>
      <c r="F2250" s="14" t="s">
        <v>3087</v>
      </c>
      <c r="G2250" s="15">
        <v>-1.15E-2</v>
      </c>
    </row>
    <row r="2251" spans="1:7" x14ac:dyDescent="0.2">
      <c r="A2251" s="17">
        <v>40198</v>
      </c>
      <c r="B2251" s="16">
        <v>6598.82</v>
      </c>
      <c r="C2251" s="16">
        <v>6680.99</v>
      </c>
      <c r="D2251" s="16">
        <v>6696.71</v>
      </c>
      <c r="E2251" s="16">
        <v>6595.19</v>
      </c>
      <c r="F2251" s="14" t="s">
        <v>8640</v>
      </c>
      <c r="G2251" s="15">
        <v>2.5000000000000001E-3</v>
      </c>
    </row>
    <row r="2252" spans="1:7" x14ac:dyDescent="0.2">
      <c r="A2252" s="17">
        <v>40197</v>
      </c>
      <c r="B2252" s="16">
        <v>6675.32</v>
      </c>
      <c r="C2252" s="16">
        <v>6657.03</v>
      </c>
      <c r="D2252" s="16">
        <v>6702.3</v>
      </c>
      <c r="E2252" s="16">
        <v>6598.55</v>
      </c>
      <c r="F2252" s="14" t="s">
        <v>2345</v>
      </c>
      <c r="G2252" s="15">
        <v>1.0999999999999999E-2</v>
      </c>
    </row>
    <row r="2253" spans="1:7" x14ac:dyDescent="0.2">
      <c r="A2253" s="17">
        <v>40196</v>
      </c>
      <c r="B2253" s="16">
        <v>6658.43</v>
      </c>
      <c r="C2253" s="16">
        <v>6603.39</v>
      </c>
      <c r="D2253" s="16">
        <v>6659.89</v>
      </c>
      <c r="E2253" s="16">
        <v>6603.39</v>
      </c>
      <c r="F2253" s="14" t="s">
        <v>8641</v>
      </c>
      <c r="G2253" s="15">
        <v>-5.0000000000000001E-3</v>
      </c>
    </row>
    <row r="2254" spans="1:7" x14ac:dyDescent="0.2">
      <c r="A2254" s="17">
        <v>40193</v>
      </c>
      <c r="B2254" s="16">
        <v>6585.92</v>
      </c>
      <c r="C2254" s="16">
        <v>6653.39</v>
      </c>
      <c r="D2254" s="16">
        <v>6675.59</v>
      </c>
      <c r="E2254" s="16">
        <v>6579.13</v>
      </c>
      <c r="F2254" s="14" t="s">
        <v>8642</v>
      </c>
      <c r="G2254" s="15">
        <v>8.0999999999999996E-3</v>
      </c>
    </row>
    <row r="2255" spans="1:7" x14ac:dyDescent="0.2">
      <c r="A2255" s="17">
        <v>40192</v>
      </c>
      <c r="B2255" s="16">
        <v>6618.91</v>
      </c>
      <c r="C2255" s="16">
        <v>6603.43</v>
      </c>
      <c r="D2255" s="16">
        <v>6640.49</v>
      </c>
      <c r="E2255" s="16">
        <v>6584.58</v>
      </c>
      <c r="F2255" s="14" t="s">
        <v>8643</v>
      </c>
      <c r="G2255" s="15">
        <v>5.1999999999999998E-3</v>
      </c>
    </row>
    <row r="2256" spans="1:7" x14ac:dyDescent="0.2">
      <c r="A2256" s="17">
        <v>40191</v>
      </c>
      <c r="B2256" s="16">
        <v>6565.52</v>
      </c>
      <c r="C2256" s="16">
        <v>6509.6</v>
      </c>
      <c r="D2256" s="16">
        <v>6600.95</v>
      </c>
      <c r="E2256" s="16">
        <v>6504.9</v>
      </c>
      <c r="F2256" s="14" t="s">
        <v>2394</v>
      </c>
      <c r="G2256" s="15">
        <v>-1.6299999999999999E-2</v>
      </c>
    </row>
    <row r="2257" spans="1:7" x14ac:dyDescent="0.2">
      <c r="A2257" s="17">
        <v>40190</v>
      </c>
      <c r="B2257" s="16">
        <v>6531.34</v>
      </c>
      <c r="C2257" s="16">
        <v>6663.5</v>
      </c>
      <c r="D2257" s="16">
        <v>6663.5</v>
      </c>
      <c r="E2257" s="16">
        <v>6496.12</v>
      </c>
      <c r="F2257" s="14" t="s">
        <v>8644</v>
      </c>
      <c r="G2257" s="15">
        <v>-7.6E-3</v>
      </c>
    </row>
    <row r="2258" spans="1:7" x14ac:dyDescent="0.2">
      <c r="A2258" s="17">
        <v>40189</v>
      </c>
      <c r="B2258" s="16">
        <v>6639.32</v>
      </c>
      <c r="C2258" s="16">
        <v>6712.31</v>
      </c>
      <c r="D2258" s="16">
        <v>6743.22</v>
      </c>
      <c r="E2258" s="16">
        <v>6624.47</v>
      </c>
      <c r="F2258" s="14" t="s">
        <v>2295</v>
      </c>
      <c r="G2258" s="15">
        <v>3.2000000000000002E-3</v>
      </c>
    </row>
    <row r="2259" spans="1:7" x14ac:dyDescent="0.2">
      <c r="A2259" s="17">
        <v>40186</v>
      </c>
      <c r="B2259" s="16">
        <v>6690.24</v>
      </c>
      <c r="C2259" s="16">
        <v>6709.93</v>
      </c>
      <c r="D2259" s="16">
        <v>6711.7</v>
      </c>
      <c r="E2259" s="16">
        <v>6639.87</v>
      </c>
      <c r="F2259" s="14" t="s">
        <v>8645</v>
      </c>
      <c r="G2259" s="15">
        <v>5.4000000000000003E-3</v>
      </c>
    </row>
    <row r="2260" spans="1:7" x14ac:dyDescent="0.2">
      <c r="A2260" s="17">
        <v>40185</v>
      </c>
      <c r="B2260" s="16">
        <v>6669.09</v>
      </c>
      <c r="C2260" s="16">
        <v>6609</v>
      </c>
      <c r="D2260" s="16">
        <v>6676.02</v>
      </c>
      <c r="E2260" s="16">
        <v>6579.44</v>
      </c>
      <c r="F2260" s="14" t="s">
        <v>8074</v>
      </c>
      <c r="G2260" s="15">
        <v>8.9999999999999998E-4</v>
      </c>
    </row>
    <row r="2261" spans="1:7" x14ac:dyDescent="0.2">
      <c r="A2261" s="17">
        <v>40183</v>
      </c>
      <c r="B2261" s="16">
        <v>6633.54</v>
      </c>
      <c r="C2261" s="16">
        <v>6644.95</v>
      </c>
      <c r="D2261" s="16">
        <v>6652.11</v>
      </c>
      <c r="E2261" s="16">
        <v>6604.2</v>
      </c>
      <c r="F2261" s="14" t="s">
        <v>2342</v>
      </c>
      <c r="G2261" s="15">
        <v>2.6499999999999999E-2</v>
      </c>
    </row>
    <row r="2262" spans="1:7" x14ac:dyDescent="0.2">
      <c r="A2262" s="17">
        <v>40182</v>
      </c>
      <c r="B2262" s="16">
        <v>6627.39</v>
      </c>
      <c r="C2262" s="16">
        <v>6495.33</v>
      </c>
      <c r="D2262" s="16">
        <v>6632.29</v>
      </c>
      <c r="E2262" s="16">
        <v>6490.51</v>
      </c>
      <c r="F2262" s="14" t="s">
        <v>2343</v>
      </c>
      <c r="G2262" s="15">
        <v>4.4000000000000003E-3</v>
      </c>
    </row>
    <row r="2263" spans="1:7" x14ac:dyDescent="0.2">
      <c r="A2263" s="17">
        <v>40177</v>
      </c>
      <c r="B2263" s="16">
        <v>6456.13</v>
      </c>
      <c r="C2263" s="16">
        <v>6428.46</v>
      </c>
      <c r="D2263" s="16">
        <v>6475.47</v>
      </c>
      <c r="E2263" s="16">
        <v>6419.35</v>
      </c>
      <c r="F2263" s="14" t="s">
        <v>8646</v>
      </c>
      <c r="G2263" s="15">
        <v>1.04E-2</v>
      </c>
    </row>
    <row r="2264" spans="1:7" x14ac:dyDescent="0.2">
      <c r="A2264" s="17">
        <v>40176</v>
      </c>
      <c r="B2264" s="16">
        <v>6427.91</v>
      </c>
      <c r="C2264" s="16">
        <v>6370.9</v>
      </c>
      <c r="D2264" s="16">
        <v>6437.65</v>
      </c>
      <c r="E2264" s="16">
        <v>6367.73</v>
      </c>
      <c r="F2264" s="14" t="s">
        <v>7965</v>
      </c>
      <c r="G2264" s="15">
        <v>0</v>
      </c>
    </row>
    <row r="2265" spans="1:7" x14ac:dyDescent="0.2">
      <c r="A2265" s="17">
        <v>40175</v>
      </c>
      <c r="B2265" s="16">
        <v>6361.6</v>
      </c>
      <c r="C2265" s="16">
        <v>6390.63</v>
      </c>
      <c r="D2265" s="16">
        <v>6401.86</v>
      </c>
      <c r="E2265" s="16">
        <v>6341.53</v>
      </c>
      <c r="F2265" s="14" t="s">
        <v>2179</v>
      </c>
      <c r="G2265" s="15">
        <v>2.8999999999999998E-3</v>
      </c>
    </row>
    <row r="2266" spans="1:7" x14ac:dyDescent="0.2">
      <c r="A2266" s="17">
        <v>40170</v>
      </c>
      <c r="B2266" s="16">
        <v>6361.53</v>
      </c>
      <c r="C2266" s="16">
        <v>6368.37</v>
      </c>
      <c r="D2266" s="16">
        <v>6383.61</v>
      </c>
      <c r="E2266" s="16">
        <v>6342.59</v>
      </c>
      <c r="F2266" s="14" t="s">
        <v>8647</v>
      </c>
      <c r="G2266" s="15">
        <v>1.41E-2</v>
      </c>
    </row>
    <row r="2267" spans="1:7" x14ac:dyDescent="0.2">
      <c r="A2267" s="17">
        <v>40169</v>
      </c>
      <c r="B2267" s="16">
        <v>6343.31</v>
      </c>
      <c r="C2267" s="16">
        <v>6286.8</v>
      </c>
      <c r="D2267" s="16">
        <v>6348.87</v>
      </c>
      <c r="E2267" s="16">
        <v>6281.47</v>
      </c>
      <c r="F2267" s="14" t="s">
        <v>8648</v>
      </c>
      <c r="G2267" s="15">
        <v>6.4000000000000003E-3</v>
      </c>
    </row>
    <row r="2268" spans="1:7" x14ac:dyDescent="0.2">
      <c r="A2268" s="17">
        <v>40168</v>
      </c>
      <c r="B2268" s="16">
        <v>6255.34</v>
      </c>
      <c r="C2268" s="16">
        <v>6225.58</v>
      </c>
      <c r="D2268" s="16">
        <v>6265.89</v>
      </c>
      <c r="E2268" s="16">
        <v>6205.07</v>
      </c>
      <c r="F2268" s="14" t="s">
        <v>7496</v>
      </c>
      <c r="G2268" s="15">
        <v>-2.8999999999999998E-3</v>
      </c>
    </row>
    <row r="2269" spans="1:7" x14ac:dyDescent="0.2">
      <c r="A2269" s="17">
        <v>40165</v>
      </c>
      <c r="B2269" s="16">
        <v>6215.43</v>
      </c>
      <c r="C2269" s="16">
        <v>6237.11</v>
      </c>
      <c r="D2269" s="16">
        <v>6288.25</v>
      </c>
      <c r="E2269" s="16">
        <v>6202.2</v>
      </c>
      <c r="F2269" s="14" t="s">
        <v>8649</v>
      </c>
      <c r="G2269" s="15">
        <v>-5.4000000000000003E-3</v>
      </c>
    </row>
    <row r="2270" spans="1:7" x14ac:dyDescent="0.2">
      <c r="A2270" s="17">
        <v>40164</v>
      </c>
      <c r="B2270" s="16">
        <v>6233.37</v>
      </c>
      <c r="C2270" s="16">
        <v>6246.08</v>
      </c>
      <c r="D2270" s="16">
        <v>6268.77</v>
      </c>
      <c r="E2270" s="16">
        <v>6188.44</v>
      </c>
      <c r="F2270" s="14" t="s">
        <v>8650</v>
      </c>
      <c r="G2270" s="15">
        <v>3.8999999999999998E-3</v>
      </c>
    </row>
    <row r="2271" spans="1:7" x14ac:dyDescent="0.2">
      <c r="A2271" s="17">
        <v>40163</v>
      </c>
      <c r="B2271" s="16">
        <v>6267.31</v>
      </c>
      <c r="C2271" s="16">
        <v>6242.67</v>
      </c>
      <c r="D2271" s="16">
        <v>6275.89</v>
      </c>
      <c r="E2271" s="16">
        <v>6241.66</v>
      </c>
      <c r="F2271" s="14" t="s">
        <v>8651</v>
      </c>
      <c r="G2271" s="15">
        <v>-1.6999999999999999E-3</v>
      </c>
    </row>
    <row r="2272" spans="1:7" x14ac:dyDescent="0.2">
      <c r="A2272" s="17">
        <v>40162</v>
      </c>
      <c r="B2272" s="16">
        <v>6242.77</v>
      </c>
      <c r="C2272" s="16">
        <v>6281.95</v>
      </c>
      <c r="D2272" s="16">
        <v>6282.28</v>
      </c>
      <c r="E2272" s="16">
        <v>6206.13</v>
      </c>
      <c r="F2272" s="14" t="s">
        <v>7277</v>
      </c>
      <c r="G2272" s="15">
        <v>2.2000000000000001E-3</v>
      </c>
    </row>
    <row r="2273" spans="1:7" x14ac:dyDescent="0.2">
      <c r="A2273" s="17">
        <v>40161</v>
      </c>
      <c r="B2273" s="16">
        <v>6253.1</v>
      </c>
      <c r="C2273" s="16">
        <v>6284.62</v>
      </c>
      <c r="D2273" s="16">
        <v>6289.82</v>
      </c>
      <c r="E2273" s="16">
        <v>6231.03</v>
      </c>
      <c r="F2273" s="14" t="s">
        <v>2571</v>
      </c>
      <c r="G2273" s="15">
        <v>1.0699999999999999E-2</v>
      </c>
    </row>
    <row r="2274" spans="1:7" x14ac:dyDescent="0.2">
      <c r="A2274" s="17">
        <v>40158</v>
      </c>
      <c r="B2274" s="16">
        <v>6239.68</v>
      </c>
      <c r="C2274" s="16">
        <v>6200.68</v>
      </c>
      <c r="D2274" s="16">
        <v>6259.36</v>
      </c>
      <c r="E2274" s="16">
        <v>6198.01</v>
      </c>
      <c r="F2274" s="14" t="s">
        <v>8158</v>
      </c>
      <c r="G2274" s="15">
        <v>7.7000000000000002E-3</v>
      </c>
    </row>
    <row r="2275" spans="1:7" x14ac:dyDescent="0.2">
      <c r="A2275" s="17">
        <v>40157</v>
      </c>
      <c r="B2275" s="16">
        <v>6173.43</v>
      </c>
      <c r="C2275" s="16">
        <v>6142.11</v>
      </c>
      <c r="D2275" s="16">
        <v>6196.61</v>
      </c>
      <c r="E2275" s="16">
        <v>6135.88</v>
      </c>
      <c r="F2275" s="14" t="s">
        <v>8036</v>
      </c>
      <c r="G2275" s="15">
        <v>-7.1000000000000004E-3</v>
      </c>
    </row>
    <row r="2276" spans="1:7" x14ac:dyDescent="0.2">
      <c r="A2276" s="17">
        <v>40156</v>
      </c>
      <c r="B2276" s="16">
        <v>6126.5</v>
      </c>
      <c r="C2276" s="16">
        <v>6161.24</v>
      </c>
      <c r="D2276" s="16">
        <v>6178.57</v>
      </c>
      <c r="E2276" s="16">
        <v>6112.86</v>
      </c>
      <c r="F2276" s="14" t="s">
        <v>7289</v>
      </c>
      <c r="G2276" s="15">
        <v>-4.5999999999999999E-3</v>
      </c>
    </row>
    <row r="2277" spans="1:7" x14ac:dyDescent="0.2">
      <c r="A2277" s="17">
        <v>40155</v>
      </c>
      <c r="B2277" s="16">
        <v>6170.12</v>
      </c>
      <c r="C2277" s="16">
        <v>6199.95</v>
      </c>
      <c r="D2277" s="16">
        <v>6238.69</v>
      </c>
      <c r="E2277" s="16">
        <v>6149.09</v>
      </c>
      <c r="F2277" s="14" t="s">
        <v>8167</v>
      </c>
      <c r="G2277" s="15">
        <v>-1E-3</v>
      </c>
    </row>
    <row r="2278" spans="1:7" x14ac:dyDescent="0.2">
      <c r="A2278" s="17">
        <v>40154</v>
      </c>
      <c r="B2278" s="16">
        <v>6198.5</v>
      </c>
      <c r="C2278" s="16">
        <v>6207.13</v>
      </c>
      <c r="D2278" s="16">
        <v>6214.2</v>
      </c>
      <c r="E2278" s="16">
        <v>6157.46</v>
      </c>
      <c r="F2278" s="14" t="s">
        <v>7165</v>
      </c>
      <c r="G2278" s="15">
        <v>4.7000000000000002E-3</v>
      </c>
    </row>
    <row r="2279" spans="1:7" x14ac:dyDescent="0.2">
      <c r="A2279" s="17">
        <v>40151</v>
      </c>
      <c r="B2279" s="16">
        <v>6204.49</v>
      </c>
      <c r="C2279" s="16">
        <v>6173.54</v>
      </c>
      <c r="D2279" s="16">
        <v>6262.88</v>
      </c>
      <c r="E2279" s="16">
        <v>6142.07</v>
      </c>
      <c r="F2279" s="14" t="s">
        <v>8652</v>
      </c>
      <c r="G2279" s="15">
        <v>-7.4000000000000003E-3</v>
      </c>
    </row>
    <row r="2280" spans="1:7" x14ac:dyDescent="0.2">
      <c r="A2280" s="17">
        <v>40150</v>
      </c>
      <c r="B2280" s="16">
        <v>6175.72</v>
      </c>
      <c r="C2280" s="16">
        <v>6259.13</v>
      </c>
      <c r="D2280" s="16">
        <v>6259.49</v>
      </c>
      <c r="E2280" s="16">
        <v>6159.28</v>
      </c>
      <c r="F2280" s="14" t="s">
        <v>2688</v>
      </c>
      <c r="G2280" s="15">
        <v>-5.0000000000000001E-4</v>
      </c>
    </row>
    <row r="2281" spans="1:7" x14ac:dyDescent="0.2">
      <c r="A2281" s="17">
        <v>40149</v>
      </c>
      <c r="B2281" s="16">
        <v>6221.51</v>
      </c>
      <c r="C2281" s="16">
        <v>6243.81</v>
      </c>
      <c r="D2281" s="16">
        <v>6276.53</v>
      </c>
      <c r="E2281" s="16">
        <v>6202.88</v>
      </c>
      <c r="F2281" s="14" t="s">
        <v>7369</v>
      </c>
      <c r="G2281" s="15">
        <v>1.9800000000000002E-2</v>
      </c>
    </row>
    <row r="2282" spans="1:7" x14ac:dyDescent="0.2">
      <c r="A2282" s="17">
        <v>40148</v>
      </c>
      <c r="B2282" s="16">
        <v>6224.77</v>
      </c>
      <c r="C2282" s="16">
        <v>6170.37</v>
      </c>
      <c r="D2282" s="16">
        <v>6240.91</v>
      </c>
      <c r="E2282" s="16">
        <v>6164.74</v>
      </c>
      <c r="F2282" s="14" t="s">
        <v>8472</v>
      </c>
      <c r="G2282" s="15">
        <v>-1.4E-2</v>
      </c>
    </row>
    <row r="2283" spans="1:7" x14ac:dyDescent="0.2">
      <c r="A2283" s="17">
        <v>40147</v>
      </c>
      <c r="B2283" s="16">
        <v>6104.17</v>
      </c>
      <c r="C2283" s="16">
        <v>6213.94</v>
      </c>
      <c r="D2283" s="16">
        <v>6238.44</v>
      </c>
      <c r="E2283" s="16">
        <v>6091.99</v>
      </c>
      <c r="F2283" s="14" t="s">
        <v>8458</v>
      </c>
      <c r="G2283" s="15">
        <v>1.47E-2</v>
      </c>
    </row>
    <row r="2284" spans="1:7" x14ac:dyDescent="0.2">
      <c r="A2284" s="17">
        <v>40144</v>
      </c>
      <c r="B2284" s="16">
        <v>6190.97</v>
      </c>
      <c r="C2284" s="16">
        <v>6041.18</v>
      </c>
      <c r="D2284" s="16">
        <v>6202.77</v>
      </c>
      <c r="E2284" s="16">
        <v>6017.91</v>
      </c>
      <c r="F2284" s="14" t="s">
        <v>7704</v>
      </c>
      <c r="G2284" s="15">
        <v>-2.9499999999999998E-2</v>
      </c>
    </row>
    <row r="2285" spans="1:7" x14ac:dyDescent="0.2">
      <c r="A2285" s="17">
        <v>40143</v>
      </c>
      <c r="B2285" s="16">
        <v>6101.35</v>
      </c>
      <c r="C2285" s="16">
        <v>6270.12</v>
      </c>
      <c r="D2285" s="16">
        <v>6270.46</v>
      </c>
      <c r="E2285" s="16">
        <v>6078.86</v>
      </c>
      <c r="F2285" s="14" t="s">
        <v>2382</v>
      </c>
      <c r="G2285" s="15">
        <v>-8.9999999999999998E-4</v>
      </c>
    </row>
    <row r="2286" spans="1:7" x14ac:dyDescent="0.2">
      <c r="A2286" s="17">
        <v>40142</v>
      </c>
      <c r="B2286" s="16">
        <v>6286.6</v>
      </c>
      <c r="C2286" s="16">
        <v>6301.98</v>
      </c>
      <c r="D2286" s="16">
        <v>6336.68</v>
      </c>
      <c r="E2286" s="16">
        <v>6270.42</v>
      </c>
      <c r="F2286" s="14" t="s">
        <v>8653</v>
      </c>
      <c r="G2286" s="15">
        <v>-8.6999999999999994E-3</v>
      </c>
    </row>
    <row r="2287" spans="1:7" x14ac:dyDescent="0.2">
      <c r="A2287" s="17">
        <v>40141</v>
      </c>
      <c r="B2287" s="16">
        <v>6292.34</v>
      </c>
      <c r="C2287" s="16">
        <v>6331.34</v>
      </c>
      <c r="D2287" s="16">
        <v>6333.9</v>
      </c>
      <c r="E2287" s="16">
        <v>6279.74</v>
      </c>
      <c r="F2287" s="14" t="s">
        <v>8654</v>
      </c>
      <c r="G2287" s="15">
        <v>1.6500000000000001E-2</v>
      </c>
    </row>
    <row r="2288" spans="1:7" x14ac:dyDescent="0.2">
      <c r="A2288" s="17">
        <v>40140</v>
      </c>
      <c r="B2288" s="16">
        <v>6347.6</v>
      </c>
      <c r="C2288" s="16">
        <v>6279.43</v>
      </c>
      <c r="D2288" s="16">
        <v>6360.93</v>
      </c>
      <c r="E2288" s="16">
        <v>6279.43</v>
      </c>
      <c r="F2288" s="14" t="s">
        <v>8655</v>
      </c>
      <c r="G2288" s="15">
        <v>-5.4000000000000003E-3</v>
      </c>
    </row>
    <row r="2289" spans="1:7" x14ac:dyDescent="0.2">
      <c r="A2289" s="17">
        <v>40137</v>
      </c>
      <c r="B2289" s="16">
        <v>6244.48</v>
      </c>
      <c r="C2289" s="16">
        <v>6292.78</v>
      </c>
      <c r="D2289" s="16">
        <v>6323.37</v>
      </c>
      <c r="E2289" s="16">
        <v>6217.02</v>
      </c>
      <c r="F2289" s="14" t="s">
        <v>7513</v>
      </c>
      <c r="G2289" s="15">
        <v>-1.9699999999999999E-2</v>
      </c>
    </row>
    <row r="2290" spans="1:7" x14ac:dyDescent="0.2">
      <c r="A2290" s="17">
        <v>40136</v>
      </c>
      <c r="B2290" s="16">
        <v>6278.16</v>
      </c>
      <c r="C2290" s="16">
        <v>6391.58</v>
      </c>
      <c r="D2290" s="16">
        <v>6404.18</v>
      </c>
      <c r="E2290" s="16">
        <v>6269.71</v>
      </c>
      <c r="F2290" s="14" t="s">
        <v>7577</v>
      </c>
      <c r="G2290" s="15">
        <v>1.12E-2</v>
      </c>
    </row>
    <row r="2291" spans="1:7" x14ac:dyDescent="0.2">
      <c r="A2291" s="17">
        <v>40135</v>
      </c>
      <c r="B2291" s="16">
        <v>6404.51</v>
      </c>
      <c r="C2291" s="16">
        <v>6346.2</v>
      </c>
      <c r="D2291" s="16">
        <v>6447.79</v>
      </c>
      <c r="E2291" s="16">
        <v>6346.2</v>
      </c>
      <c r="F2291" s="14" t="s">
        <v>3523</v>
      </c>
      <c r="G2291" s="15">
        <v>-8.9999999999999993E-3</v>
      </c>
    </row>
    <row r="2292" spans="1:7" x14ac:dyDescent="0.2">
      <c r="A2292" s="17">
        <v>40134</v>
      </c>
      <c r="B2292" s="16">
        <v>6333.29</v>
      </c>
      <c r="C2292" s="16">
        <v>6402.63</v>
      </c>
      <c r="D2292" s="16">
        <v>6402.63</v>
      </c>
      <c r="E2292" s="16">
        <v>6328.63</v>
      </c>
      <c r="F2292" s="14" t="s">
        <v>3903</v>
      </c>
      <c r="G2292" s="15">
        <v>1.3899999999999999E-2</v>
      </c>
    </row>
    <row r="2293" spans="1:7" x14ac:dyDescent="0.2">
      <c r="A2293" s="17">
        <v>40133</v>
      </c>
      <c r="B2293" s="16">
        <v>6390.78</v>
      </c>
      <c r="C2293" s="16">
        <v>6347.46</v>
      </c>
      <c r="D2293" s="16">
        <v>6406.18</v>
      </c>
      <c r="E2293" s="16">
        <v>6347.46</v>
      </c>
      <c r="F2293" s="14" t="s">
        <v>8656</v>
      </c>
      <c r="G2293" s="15">
        <v>2.5999999999999999E-3</v>
      </c>
    </row>
    <row r="2294" spans="1:7" x14ac:dyDescent="0.2">
      <c r="A2294" s="17">
        <v>40130</v>
      </c>
      <c r="B2294" s="16">
        <v>6303.44</v>
      </c>
      <c r="C2294" s="16">
        <v>6285.09</v>
      </c>
      <c r="D2294" s="16">
        <v>6315.71</v>
      </c>
      <c r="E2294" s="16">
        <v>6268.97</v>
      </c>
      <c r="F2294" s="14" t="s">
        <v>7877</v>
      </c>
      <c r="G2294" s="15">
        <v>3.0999999999999999E-3</v>
      </c>
    </row>
    <row r="2295" spans="1:7" x14ac:dyDescent="0.2">
      <c r="A2295" s="17">
        <v>40129</v>
      </c>
      <c r="B2295" s="16">
        <v>6286.82</v>
      </c>
      <c r="C2295" s="16">
        <v>6267.38</v>
      </c>
      <c r="D2295" s="16">
        <v>6332.25</v>
      </c>
      <c r="E2295" s="16">
        <v>6267.38</v>
      </c>
      <c r="F2295" s="14" t="s">
        <v>3114</v>
      </c>
      <c r="G2295" s="15">
        <v>1.5699999999999999E-2</v>
      </c>
    </row>
    <row r="2296" spans="1:7" x14ac:dyDescent="0.2">
      <c r="A2296" s="17">
        <v>40128</v>
      </c>
      <c r="B2296" s="16">
        <v>6267.38</v>
      </c>
      <c r="C2296" s="16">
        <v>6185.78</v>
      </c>
      <c r="D2296" s="16">
        <v>6308.63</v>
      </c>
      <c r="E2296" s="16">
        <v>6185.78</v>
      </c>
      <c r="F2296" s="14" t="s">
        <v>2334</v>
      </c>
      <c r="G2296" s="15">
        <v>-6.4000000000000003E-3</v>
      </c>
    </row>
    <row r="2297" spans="1:7" x14ac:dyDescent="0.2">
      <c r="A2297" s="17">
        <v>40127</v>
      </c>
      <c r="B2297" s="16">
        <v>6170.23</v>
      </c>
      <c r="C2297" s="16">
        <v>6192.39</v>
      </c>
      <c r="D2297" s="16">
        <v>6203.58</v>
      </c>
      <c r="E2297" s="16">
        <v>6166.13</v>
      </c>
      <c r="F2297" s="14" t="s">
        <v>8657</v>
      </c>
      <c r="G2297" s="15">
        <v>2.1700000000000001E-2</v>
      </c>
    </row>
    <row r="2298" spans="1:7" x14ac:dyDescent="0.2">
      <c r="A2298" s="17">
        <v>40126</v>
      </c>
      <c r="B2298" s="16">
        <v>6209.68</v>
      </c>
      <c r="C2298" s="16">
        <v>6105.36</v>
      </c>
      <c r="D2298" s="16">
        <v>6223.89</v>
      </c>
      <c r="E2298" s="16">
        <v>6105.36</v>
      </c>
      <c r="F2298" s="14" t="s">
        <v>2923</v>
      </c>
      <c r="G2298" s="15">
        <v>5.1000000000000004E-3</v>
      </c>
    </row>
    <row r="2299" spans="1:7" x14ac:dyDescent="0.2">
      <c r="A2299" s="17">
        <v>40123</v>
      </c>
      <c r="B2299" s="16">
        <v>6077.7</v>
      </c>
      <c r="C2299" s="16">
        <v>6058.72</v>
      </c>
      <c r="D2299" s="16">
        <v>6106.71</v>
      </c>
      <c r="E2299" s="16">
        <v>6008.78</v>
      </c>
      <c r="F2299" s="14" t="s">
        <v>7254</v>
      </c>
      <c r="G2299" s="15">
        <v>3.3E-3</v>
      </c>
    </row>
    <row r="2300" spans="1:7" x14ac:dyDescent="0.2">
      <c r="A2300" s="17">
        <v>40122</v>
      </c>
      <c r="B2300" s="16">
        <v>6046.62</v>
      </c>
      <c r="C2300" s="16">
        <v>6009.21</v>
      </c>
      <c r="D2300" s="16">
        <v>6071.23</v>
      </c>
      <c r="E2300" s="16">
        <v>5944.95</v>
      </c>
      <c r="F2300" s="14" t="s">
        <v>8658</v>
      </c>
      <c r="G2300" s="15">
        <v>1.9E-2</v>
      </c>
    </row>
    <row r="2301" spans="1:7" x14ac:dyDescent="0.2">
      <c r="A2301" s="17">
        <v>40121</v>
      </c>
      <c r="B2301" s="16">
        <v>6026.5</v>
      </c>
      <c r="C2301" s="16">
        <v>5932.93</v>
      </c>
      <c r="D2301" s="16">
        <v>6034.3</v>
      </c>
      <c r="E2301" s="16">
        <v>5932.93</v>
      </c>
      <c r="F2301" s="14" t="s">
        <v>8303</v>
      </c>
      <c r="G2301" s="15">
        <v>-1.09E-2</v>
      </c>
    </row>
    <row r="2302" spans="1:7" x14ac:dyDescent="0.2">
      <c r="A2302" s="17">
        <v>40120</v>
      </c>
      <c r="B2302" s="16">
        <v>5913.92</v>
      </c>
      <c r="C2302" s="16">
        <v>5965.53</v>
      </c>
      <c r="D2302" s="16">
        <v>5965.53</v>
      </c>
      <c r="E2302" s="16">
        <v>5874.02</v>
      </c>
      <c r="F2302" s="14" t="s">
        <v>7353</v>
      </c>
      <c r="G2302" s="15">
        <v>4.4000000000000003E-3</v>
      </c>
    </row>
    <row r="2303" spans="1:7" x14ac:dyDescent="0.2">
      <c r="A2303" s="17">
        <v>40119</v>
      </c>
      <c r="B2303" s="16">
        <v>5979.36</v>
      </c>
      <c r="C2303" s="16">
        <v>5954.69</v>
      </c>
      <c r="D2303" s="16">
        <v>5998.53</v>
      </c>
      <c r="E2303" s="16">
        <v>5923.64</v>
      </c>
      <c r="F2303" s="14" t="s">
        <v>8659</v>
      </c>
      <c r="G2303" s="15">
        <v>-1.4200000000000001E-2</v>
      </c>
    </row>
    <row r="2304" spans="1:7" x14ac:dyDescent="0.2">
      <c r="A2304" s="17">
        <v>40116</v>
      </c>
      <c r="B2304" s="16">
        <v>5952.96</v>
      </c>
      <c r="C2304" s="16">
        <v>6050.72</v>
      </c>
      <c r="D2304" s="16">
        <v>6128.63</v>
      </c>
      <c r="E2304" s="16">
        <v>5945.46</v>
      </c>
      <c r="F2304" s="14" t="s">
        <v>3038</v>
      </c>
      <c r="G2304" s="15">
        <v>1.4999999999999999E-2</v>
      </c>
    </row>
    <row r="2305" spans="1:7" x14ac:dyDescent="0.2">
      <c r="A2305" s="17">
        <v>40115</v>
      </c>
      <c r="B2305" s="16">
        <v>6038.62</v>
      </c>
      <c r="C2305" s="16">
        <v>5945.7</v>
      </c>
      <c r="D2305" s="16">
        <v>6060.03</v>
      </c>
      <c r="E2305" s="16">
        <v>5921.97</v>
      </c>
      <c r="F2305" s="14" t="s">
        <v>2578</v>
      </c>
      <c r="G2305" s="15">
        <v>-2.1100000000000001E-2</v>
      </c>
    </row>
    <row r="2306" spans="1:7" x14ac:dyDescent="0.2">
      <c r="A2306" s="17">
        <v>40114</v>
      </c>
      <c r="B2306" s="16">
        <v>5949.16</v>
      </c>
      <c r="C2306" s="16">
        <v>6086.35</v>
      </c>
      <c r="D2306" s="16">
        <v>6096.35</v>
      </c>
      <c r="E2306" s="16">
        <v>5946.73</v>
      </c>
      <c r="F2306" s="14" t="s">
        <v>8140</v>
      </c>
      <c r="G2306" s="15">
        <v>-2.3E-3</v>
      </c>
    </row>
    <row r="2307" spans="1:7" x14ac:dyDescent="0.2">
      <c r="A2307" s="17">
        <v>40113</v>
      </c>
      <c r="B2307" s="16">
        <v>6077.7</v>
      </c>
      <c r="C2307" s="16">
        <v>6098.78</v>
      </c>
      <c r="D2307" s="16">
        <v>6165.84</v>
      </c>
      <c r="E2307" s="16">
        <v>6062.17</v>
      </c>
      <c r="F2307" s="14" t="s">
        <v>8660</v>
      </c>
      <c r="G2307" s="15">
        <v>-1.23E-2</v>
      </c>
    </row>
    <row r="2308" spans="1:7" x14ac:dyDescent="0.2">
      <c r="A2308" s="17">
        <v>40112</v>
      </c>
      <c r="B2308" s="16">
        <v>6091.86</v>
      </c>
      <c r="C2308" s="16">
        <v>6169.43</v>
      </c>
      <c r="D2308" s="16">
        <v>6216.16</v>
      </c>
      <c r="E2308" s="16">
        <v>6083.84</v>
      </c>
      <c r="F2308" s="14" t="s">
        <v>2402</v>
      </c>
      <c r="G2308" s="15">
        <v>-3.3E-3</v>
      </c>
    </row>
    <row r="2309" spans="1:7" x14ac:dyDescent="0.2">
      <c r="A2309" s="17">
        <v>40109</v>
      </c>
      <c r="B2309" s="16">
        <v>6167.7</v>
      </c>
      <c r="C2309" s="16">
        <v>6198.49</v>
      </c>
      <c r="D2309" s="16">
        <v>6255.38</v>
      </c>
      <c r="E2309" s="16">
        <v>6167.12</v>
      </c>
      <c r="F2309" s="14" t="s">
        <v>8661</v>
      </c>
      <c r="G2309" s="15">
        <v>-7.6E-3</v>
      </c>
    </row>
    <row r="2310" spans="1:7" x14ac:dyDescent="0.2">
      <c r="A2310" s="17">
        <v>40108</v>
      </c>
      <c r="B2310" s="16">
        <v>6188.12</v>
      </c>
      <c r="C2310" s="16">
        <v>6220.16</v>
      </c>
      <c r="D2310" s="16">
        <v>6229.12</v>
      </c>
      <c r="E2310" s="16">
        <v>6146.17</v>
      </c>
      <c r="F2310" s="14" t="s">
        <v>3482</v>
      </c>
      <c r="G2310" s="15">
        <v>-6.8999999999999999E-3</v>
      </c>
    </row>
    <row r="2311" spans="1:7" x14ac:dyDescent="0.2">
      <c r="A2311" s="17">
        <v>40107</v>
      </c>
      <c r="B2311" s="16">
        <v>6235.72</v>
      </c>
      <c r="C2311" s="16">
        <v>6284.22</v>
      </c>
      <c r="D2311" s="16">
        <v>6288.45</v>
      </c>
      <c r="E2311" s="16">
        <v>6193.96</v>
      </c>
      <c r="F2311" s="14" t="s">
        <v>8662</v>
      </c>
      <c r="G2311" s="15">
        <v>-8.0000000000000004E-4</v>
      </c>
    </row>
    <row r="2312" spans="1:7" x14ac:dyDescent="0.2">
      <c r="A2312" s="17">
        <v>40106</v>
      </c>
      <c r="B2312" s="16">
        <v>6279.03</v>
      </c>
      <c r="C2312" s="16">
        <v>6271.99</v>
      </c>
      <c r="D2312" s="16">
        <v>6308.16</v>
      </c>
      <c r="E2312" s="16">
        <v>6229.79</v>
      </c>
      <c r="F2312" s="14" t="s">
        <v>2620</v>
      </c>
      <c r="G2312" s="15">
        <v>7.7000000000000002E-3</v>
      </c>
    </row>
    <row r="2313" spans="1:7" x14ac:dyDescent="0.2">
      <c r="A2313" s="17">
        <v>40105</v>
      </c>
      <c r="B2313" s="16">
        <v>6284.09</v>
      </c>
      <c r="C2313" s="16">
        <v>6231.15</v>
      </c>
      <c r="D2313" s="16">
        <v>6294.13</v>
      </c>
      <c r="E2313" s="16">
        <v>6229.9</v>
      </c>
      <c r="F2313" s="14" t="s">
        <v>8162</v>
      </c>
      <c r="G2313" s="15">
        <v>-1.2999999999999999E-3</v>
      </c>
    </row>
    <row r="2314" spans="1:7" x14ac:dyDescent="0.2">
      <c r="A2314" s="17">
        <v>40102</v>
      </c>
      <c r="B2314" s="16">
        <v>6236.34</v>
      </c>
      <c r="C2314" s="16">
        <v>6247.75</v>
      </c>
      <c r="D2314" s="16">
        <v>6320.05</v>
      </c>
      <c r="E2314" s="16">
        <v>6223.55</v>
      </c>
      <c r="F2314" s="14" t="s">
        <v>3222</v>
      </c>
      <c r="G2314" s="15">
        <v>-3.1E-2</v>
      </c>
    </row>
    <row r="2315" spans="1:7" x14ac:dyDescent="0.2">
      <c r="A2315" s="17">
        <v>40101</v>
      </c>
      <c r="B2315" s="16">
        <v>6244.29</v>
      </c>
      <c r="C2315" s="16">
        <v>6468.1</v>
      </c>
      <c r="D2315" s="16">
        <v>6533</v>
      </c>
      <c r="E2315" s="16">
        <v>6234.64</v>
      </c>
      <c r="F2315" s="14" t="s">
        <v>8663</v>
      </c>
      <c r="G2315" s="15">
        <v>1.5699999999999999E-2</v>
      </c>
    </row>
    <row r="2316" spans="1:7" x14ac:dyDescent="0.2">
      <c r="A2316" s="17">
        <v>40100</v>
      </c>
      <c r="B2316" s="16">
        <v>6443.9</v>
      </c>
      <c r="C2316" s="16">
        <v>6389.19</v>
      </c>
      <c r="D2316" s="16">
        <v>6495.57</v>
      </c>
      <c r="E2316" s="16">
        <v>6383.43</v>
      </c>
      <c r="F2316" s="14" t="s">
        <v>7166</v>
      </c>
      <c r="G2316" s="15">
        <v>-6.7999999999999996E-3</v>
      </c>
    </row>
    <row r="2317" spans="1:7" x14ac:dyDescent="0.2">
      <c r="A2317" s="17">
        <v>40099</v>
      </c>
      <c r="B2317" s="16">
        <v>6344.25</v>
      </c>
      <c r="C2317" s="16">
        <v>6389.56</v>
      </c>
      <c r="D2317" s="16">
        <v>6439.64</v>
      </c>
      <c r="E2317" s="16">
        <v>6327.6</v>
      </c>
      <c r="F2317" s="14" t="s">
        <v>7516</v>
      </c>
      <c r="G2317" s="15">
        <v>6.4999999999999997E-3</v>
      </c>
    </row>
    <row r="2318" spans="1:7" x14ac:dyDescent="0.2">
      <c r="A2318" s="17">
        <v>40098</v>
      </c>
      <c r="B2318" s="16">
        <v>6387.83</v>
      </c>
      <c r="C2318" s="16">
        <v>6389.69</v>
      </c>
      <c r="D2318" s="16">
        <v>6456.84</v>
      </c>
      <c r="E2318" s="16">
        <v>6378.6</v>
      </c>
      <c r="F2318" s="14" t="s">
        <v>7890</v>
      </c>
      <c r="G2318" s="15">
        <v>5.0000000000000001E-3</v>
      </c>
    </row>
    <row r="2319" spans="1:7" x14ac:dyDescent="0.2">
      <c r="A2319" s="17">
        <v>40095</v>
      </c>
      <c r="B2319" s="16">
        <v>6346.47</v>
      </c>
      <c r="C2319" s="16">
        <v>6309.96</v>
      </c>
      <c r="D2319" s="16">
        <v>6362.06</v>
      </c>
      <c r="E2319" s="16">
        <v>6306.71</v>
      </c>
      <c r="F2319" s="14" t="s">
        <v>7561</v>
      </c>
      <c r="G2319" s="15">
        <v>6.4000000000000003E-3</v>
      </c>
    </row>
    <row r="2320" spans="1:7" x14ac:dyDescent="0.2">
      <c r="A2320" s="17">
        <v>40094</v>
      </c>
      <c r="B2320" s="16">
        <v>6315.14</v>
      </c>
      <c r="C2320" s="16">
        <v>6293.74</v>
      </c>
      <c r="D2320" s="16">
        <v>6351.14</v>
      </c>
      <c r="E2320" s="16">
        <v>6274.74</v>
      </c>
      <c r="F2320" s="14" t="s">
        <v>8664</v>
      </c>
      <c r="G2320" s="15">
        <v>-5.8999999999999999E-3</v>
      </c>
    </row>
    <row r="2321" spans="1:7" x14ac:dyDescent="0.2">
      <c r="A2321" s="17">
        <v>40093</v>
      </c>
      <c r="B2321" s="16">
        <v>6274.72</v>
      </c>
      <c r="C2321" s="16">
        <v>6316.89</v>
      </c>
      <c r="D2321" s="16">
        <v>6334.22</v>
      </c>
      <c r="E2321" s="16">
        <v>6243.75</v>
      </c>
      <c r="F2321" s="14" t="s">
        <v>8665</v>
      </c>
      <c r="G2321" s="15">
        <v>2.2599999999999999E-2</v>
      </c>
    </row>
    <row r="2322" spans="1:7" x14ac:dyDescent="0.2">
      <c r="A2322" s="17">
        <v>40092</v>
      </c>
      <c r="B2322" s="16">
        <v>6311.7</v>
      </c>
      <c r="C2322" s="16">
        <v>6173.68</v>
      </c>
      <c r="D2322" s="16">
        <v>6312.58</v>
      </c>
      <c r="E2322" s="16">
        <v>6168.49</v>
      </c>
      <c r="F2322" s="14" t="s">
        <v>7475</v>
      </c>
      <c r="G2322" s="15">
        <v>1.2500000000000001E-2</v>
      </c>
    </row>
    <row r="2323" spans="1:7" x14ac:dyDescent="0.2">
      <c r="A2323" s="17">
        <v>40091</v>
      </c>
      <c r="B2323" s="16">
        <v>6171.95</v>
      </c>
      <c r="C2323" s="16">
        <v>6111.5</v>
      </c>
      <c r="D2323" s="16">
        <v>6191.94</v>
      </c>
      <c r="E2323" s="16">
        <v>6102.12</v>
      </c>
      <c r="F2323" s="14" t="s">
        <v>8232</v>
      </c>
      <c r="G2323" s="15">
        <v>-2.5499999999999998E-2</v>
      </c>
    </row>
    <row r="2324" spans="1:7" x14ac:dyDescent="0.2">
      <c r="A2324" s="17">
        <v>40088</v>
      </c>
      <c r="B2324" s="16">
        <v>6095.93</v>
      </c>
      <c r="C2324" s="16">
        <v>6236.51</v>
      </c>
      <c r="D2324" s="16">
        <v>6238.24</v>
      </c>
      <c r="E2324" s="16">
        <v>6045</v>
      </c>
      <c r="F2324" s="14" t="s">
        <v>7499</v>
      </c>
      <c r="G2324" s="15">
        <v>-1.78E-2</v>
      </c>
    </row>
    <row r="2325" spans="1:7" x14ac:dyDescent="0.2">
      <c r="A2325" s="17">
        <v>40087</v>
      </c>
      <c r="B2325" s="16">
        <v>6255.53</v>
      </c>
      <c r="C2325" s="16">
        <v>6349.8</v>
      </c>
      <c r="D2325" s="16">
        <v>6399.68</v>
      </c>
      <c r="E2325" s="16">
        <v>6255.03</v>
      </c>
      <c r="F2325" s="14" t="s">
        <v>8666</v>
      </c>
      <c r="G2325" s="15">
        <v>-8.0999999999999996E-3</v>
      </c>
    </row>
    <row r="2326" spans="1:7" x14ac:dyDescent="0.2">
      <c r="A2326" s="17">
        <v>40086</v>
      </c>
      <c r="B2326" s="16">
        <v>6368.82</v>
      </c>
      <c r="C2326" s="16">
        <v>6412.13</v>
      </c>
      <c r="D2326" s="16">
        <v>6443.13</v>
      </c>
      <c r="E2326" s="16">
        <v>6333.75</v>
      </c>
      <c r="F2326" s="14" t="s">
        <v>8667</v>
      </c>
      <c r="G2326" s="15">
        <v>-1.2999999999999999E-2</v>
      </c>
    </row>
    <row r="2327" spans="1:7" x14ac:dyDescent="0.2">
      <c r="A2327" s="17">
        <v>40085</v>
      </c>
      <c r="B2327" s="16">
        <v>6420.77</v>
      </c>
      <c r="C2327" s="16">
        <v>6499.84</v>
      </c>
      <c r="D2327" s="16">
        <v>6515.68</v>
      </c>
      <c r="E2327" s="16">
        <v>6410.9</v>
      </c>
      <c r="F2327" s="14" t="s">
        <v>7357</v>
      </c>
      <c r="G2327" s="15">
        <v>1.55E-2</v>
      </c>
    </row>
    <row r="2328" spans="1:7" x14ac:dyDescent="0.2">
      <c r="A2328" s="17">
        <v>40084</v>
      </c>
      <c r="B2328" s="16">
        <v>6505.05</v>
      </c>
      <c r="C2328" s="16">
        <v>6379.51</v>
      </c>
      <c r="D2328" s="16">
        <v>6507.14</v>
      </c>
      <c r="E2328" s="16">
        <v>6321.31</v>
      </c>
      <c r="F2328" s="14" t="s">
        <v>7638</v>
      </c>
      <c r="G2328" s="15">
        <v>-2.5999999999999999E-3</v>
      </c>
    </row>
    <row r="2329" spans="1:7" x14ac:dyDescent="0.2">
      <c r="A2329" s="17">
        <v>40081</v>
      </c>
      <c r="B2329" s="16">
        <v>6405.56</v>
      </c>
      <c r="C2329" s="16">
        <v>6413.7</v>
      </c>
      <c r="D2329" s="16">
        <v>6433.27</v>
      </c>
      <c r="E2329" s="16">
        <v>6363.16</v>
      </c>
      <c r="F2329" s="14" t="s">
        <v>8668</v>
      </c>
      <c r="G2329" s="15">
        <v>-2.5999999999999999E-2</v>
      </c>
    </row>
    <row r="2330" spans="1:7" x14ac:dyDescent="0.2">
      <c r="A2330" s="17">
        <v>40080</v>
      </c>
      <c r="B2330" s="16">
        <v>6422.38</v>
      </c>
      <c r="C2330" s="16">
        <v>6593.76</v>
      </c>
      <c r="D2330" s="16">
        <v>6593.76</v>
      </c>
      <c r="E2330" s="16">
        <v>6417.41</v>
      </c>
      <c r="F2330" s="14" t="s">
        <v>8669</v>
      </c>
      <c r="G2330" s="15">
        <v>5.9999999999999995E-4</v>
      </c>
    </row>
    <row r="2331" spans="1:7" x14ac:dyDescent="0.2">
      <c r="A2331" s="17">
        <v>40079</v>
      </c>
      <c r="B2331" s="16">
        <v>6593.76</v>
      </c>
      <c r="C2331" s="16">
        <v>6575.66</v>
      </c>
      <c r="D2331" s="16">
        <v>6622.44</v>
      </c>
      <c r="E2331" s="16">
        <v>6572.18</v>
      </c>
      <c r="F2331" s="14" t="s">
        <v>8670</v>
      </c>
      <c r="G2331" s="15">
        <v>3.3999999999999998E-3</v>
      </c>
    </row>
    <row r="2332" spans="1:7" x14ac:dyDescent="0.2">
      <c r="A2332" s="17">
        <v>40078</v>
      </c>
      <c r="B2332" s="16">
        <v>6589.57</v>
      </c>
      <c r="C2332" s="16">
        <v>6569.07</v>
      </c>
      <c r="D2332" s="16">
        <v>6633.73</v>
      </c>
      <c r="E2332" s="16">
        <v>6569.07</v>
      </c>
      <c r="F2332" s="14" t="s">
        <v>2404</v>
      </c>
      <c r="G2332" s="15">
        <v>-6.8999999999999999E-3</v>
      </c>
    </row>
    <row r="2333" spans="1:7" x14ac:dyDescent="0.2">
      <c r="A2333" s="17">
        <v>40077</v>
      </c>
      <c r="B2333" s="16">
        <v>6567.33</v>
      </c>
      <c r="C2333" s="16">
        <v>6623.16</v>
      </c>
      <c r="D2333" s="16">
        <v>6624.45</v>
      </c>
      <c r="E2333" s="16">
        <v>6535.96</v>
      </c>
      <c r="F2333" s="14" t="s">
        <v>8671</v>
      </c>
      <c r="G2333" s="15">
        <v>-3.0000000000000001E-3</v>
      </c>
    </row>
    <row r="2334" spans="1:7" x14ac:dyDescent="0.2">
      <c r="A2334" s="17">
        <v>40074</v>
      </c>
      <c r="B2334" s="16">
        <v>6612.73</v>
      </c>
      <c r="C2334" s="16">
        <v>6627.13</v>
      </c>
      <c r="D2334" s="16">
        <v>6631.07</v>
      </c>
      <c r="E2334" s="16">
        <v>6551.39</v>
      </c>
      <c r="F2334" s="14" t="s">
        <v>2196</v>
      </c>
      <c r="G2334" s="15">
        <v>6.1999999999999998E-3</v>
      </c>
    </row>
    <row r="2335" spans="1:7" x14ac:dyDescent="0.2">
      <c r="A2335" s="17">
        <v>40073</v>
      </c>
      <c r="B2335" s="16">
        <v>6632.35</v>
      </c>
      <c r="C2335" s="16">
        <v>6612.53</v>
      </c>
      <c r="D2335" s="16">
        <v>6671.58</v>
      </c>
      <c r="E2335" s="16">
        <v>6592.98</v>
      </c>
      <c r="F2335" s="14" t="s">
        <v>3609</v>
      </c>
      <c r="G2335" s="15">
        <v>1.47E-2</v>
      </c>
    </row>
    <row r="2336" spans="1:7" x14ac:dyDescent="0.2">
      <c r="A2336" s="17">
        <v>40072</v>
      </c>
      <c r="B2336" s="16">
        <v>6591.67</v>
      </c>
      <c r="C2336" s="16">
        <v>6508.25</v>
      </c>
      <c r="D2336" s="16">
        <v>6615.56</v>
      </c>
      <c r="E2336" s="16">
        <v>6508.25</v>
      </c>
      <c r="F2336" s="14" t="s">
        <v>8672</v>
      </c>
      <c r="G2336" s="15">
        <v>1.5599999999999999E-2</v>
      </c>
    </row>
    <row r="2337" spans="1:7" x14ac:dyDescent="0.2">
      <c r="A2337" s="17">
        <v>40071</v>
      </c>
      <c r="B2337" s="16">
        <v>6496.08</v>
      </c>
      <c r="C2337" s="16">
        <v>6422.06</v>
      </c>
      <c r="D2337" s="16">
        <v>6531</v>
      </c>
      <c r="E2337" s="16">
        <v>6415.97</v>
      </c>
      <c r="F2337" s="14" t="s">
        <v>8673</v>
      </c>
      <c r="G2337" s="15">
        <v>-8.0999999999999996E-3</v>
      </c>
    </row>
    <row r="2338" spans="1:7" x14ac:dyDescent="0.2">
      <c r="A2338" s="17">
        <v>40070</v>
      </c>
      <c r="B2338" s="16">
        <v>6395.99</v>
      </c>
      <c r="C2338" s="16">
        <v>6434.31</v>
      </c>
      <c r="D2338" s="16">
        <v>6434.31</v>
      </c>
      <c r="E2338" s="16">
        <v>6327.23</v>
      </c>
      <c r="F2338" s="14" t="s">
        <v>8158</v>
      </c>
      <c r="G2338" s="15">
        <v>-4.0000000000000002E-4</v>
      </c>
    </row>
    <row r="2339" spans="1:7" x14ac:dyDescent="0.2">
      <c r="A2339" s="17">
        <v>40067</v>
      </c>
      <c r="B2339" s="16">
        <v>6448.21</v>
      </c>
      <c r="C2339" s="16">
        <v>6456.06</v>
      </c>
      <c r="D2339" s="16">
        <v>6524.67</v>
      </c>
      <c r="E2339" s="16">
        <v>6433.28</v>
      </c>
      <c r="F2339" s="14" t="s">
        <v>2420</v>
      </c>
      <c r="G2339" s="15">
        <v>3.0999999999999999E-3</v>
      </c>
    </row>
    <row r="2340" spans="1:7" x14ac:dyDescent="0.2">
      <c r="A2340" s="17">
        <v>40066</v>
      </c>
      <c r="B2340" s="16">
        <v>6450.84</v>
      </c>
      <c r="C2340" s="16">
        <v>6463.93</v>
      </c>
      <c r="D2340" s="16">
        <v>6521.93</v>
      </c>
      <c r="E2340" s="16">
        <v>6420.89</v>
      </c>
      <c r="F2340" s="14" t="s">
        <v>8674</v>
      </c>
      <c r="G2340" s="15">
        <v>1.06E-2</v>
      </c>
    </row>
    <row r="2341" spans="1:7" x14ac:dyDescent="0.2">
      <c r="A2341" s="17">
        <v>40065</v>
      </c>
      <c r="B2341" s="16">
        <v>6430.89</v>
      </c>
      <c r="C2341" s="16">
        <v>6359.69</v>
      </c>
      <c r="D2341" s="16">
        <v>6431.1</v>
      </c>
      <c r="E2341" s="16">
        <v>6347.78</v>
      </c>
      <c r="F2341" s="14" t="s">
        <v>8675</v>
      </c>
      <c r="G2341" s="15">
        <v>6.6E-3</v>
      </c>
    </row>
    <row r="2342" spans="1:7" x14ac:dyDescent="0.2">
      <c r="A2342" s="17">
        <v>40064</v>
      </c>
      <c r="B2342" s="16">
        <v>6363.16</v>
      </c>
      <c r="C2342" s="16">
        <v>6323.04</v>
      </c>
      <c r="D2342" s="16">
        <v>6415.95</v>
      </c>
      <c r="E2342" s="16">
        <v>6323.04</v>
      </c>
      <c r="F2342" s="14" t="s">
        <v>8132</v>
      </c>
      <c r="G2342" s="15">
        <v>2.0299999999999999E-2</v>
      </c>
    </row>
    <row r="2343" spans="1:7" x14ac:dyDescent="0.2">
      <c r="A2343" s="17">
        <v>40063</v>
      </c>
      <c r="B2343" s="16">
        <v>6321.3</v>
      </c>
      <c r="C2343" s="16">
        <v>6204.13</v>
      </c>
      <c r="D2343" s="16">
        <v>6338.67</v>
      </c>
      <c r="E2343" s="16">
        <v>6204.13</v>
      </c>
      <c r="F2343" s="14" t="s">
        <v>8676</v>
      </c>
      <c r="G2343" s="15">
        <v>2.0799999999999999E-2</v>
      </c>
    </row>
    <row r="2344" spans="1:7" x14ac:dyDescent="0.2">
      <c r="A2344" s="17">
        <v>40060</v>
      </c>
      <c r="B2344" s="16">
        <v>6195.44</v>
      </c>
      <c r="C2344" s="16">
        <v>6095.04</v>
      </c>
      <c r="D2344" s="16">
        <v>6197.91</v>
      </c>
      <c r="E2344" s="16">
        <v>6089.47</v>
      </c>
      <c r="F2344" s="14" t="s">
        <v>8266</v>
      </c>
      <c r="G2344" s="15">
        <v>1.52E-2</v>
      </c>
    </row>
    <row r="2345" spans="1:7" x14ac:dyDescent="0.2">
      <c r="A2345" s="17">
        <v>40059</v>
      </c>
      <c r="B2345" s="16">
        <v>6068.96</v>
      </c>
      <c r="C2345" s="16">
        <v>6007.51</v>
      </c>
      <c r="D2345" s="16">
        <v>6147.03</v>
      </c>
      <c r="E2345" s="16">
        <v>6007.51</v>
      </c>
      <c r="F2345" s="14" t="s">
        <v>8677</v>
      </c>
      <c r="G2345" s="15">
        <v>-0.02</v>
      </c>
    </row>
    <row r="2346" spans="1:7" x14ac:dyDescent="0.2">
      <c r="A2346" s="17">
        <v>40058</v>
      </c>
      <c r="B2346" s="16">
        <v>5977.95</v>
      </c>
      <c r="C2346" s="16">
        <v>6100.13</v>
      </c>
      <c r="D2346" s="16">
        <v>6107.08</v>
      </c>
      <c r="E2346" s="16">
        <v>5946.06</v>
      </c>
      <c r="F2346" s="14" t="s">
        <v>8678</v>
      </c>
      <c r="G2346" s="15">
        <v>-2.0899999999999998E-2</v>
      </c>
    </row>
    <row r="2347" spans="1:7" x14ac:dyDescent="0.2">
      <c r="A2347" s="17">
        <v>40057</v>
      </c>
      <c r="B2347" s="16">
        <v>6100.13</v>
      </c>
      <c r="C2347" s="16">
        <v>6211.5</v>
      </c>
      <c r="D2347" s="16">
        <v>6239.96</v>
      </c>
      <c r="E2347" s="16">
        <v>6084.58</v>
      </c>
      <c r="F2347" s="14" t="s">
        <v>8679</v>
      </c>
      <c r="G2347" s="15">
        <v>-1.1900000000000001E-2</v>
      </c>
    </row>
    <row r="2348" spans="1:7" x14ac:dyDescent="0.2">
      <c r="A2348" s="17">
        <v>40056</v>
      </c>
      <c r="B2348" s="16">
        <v>6230.62</v>
      </c>
      <c r="C2348" s="16">
        <v>6303.82</v>
      </c>
      <c r="D2348" s="16">
        <v>6305.56</v>
      </c>
      <c r="E2348" s="16">
        <v>6188.05</v>
      </c>
      <c r="F2348" s="14" t="s">
        <v>8680</v>
      </c>
      <c r="G2348" s="15">
        <v>1.6199999999999999E-2</v>
      </c>
    </row>
    <row r="2349" spans="1:7" x14ac:dyDescent="0.2">
      <c r="A2349" s="17">
        <v>40053</v>
      </c>
      <c r="B2349" s="16">
        <v>6305.56</v>
      </c>
      <c r="C2349" s="16">
        <v>6227.6</v>
      </c>
      <c r="D2349" s="16">
        <v>6381.58</v>
      </c>
      <c r="E2349" s="16">
        <v>6221.5</v>
      </c>
      <c r="F2349" s="14" t="s">
        <v>3353</v>
      </c>
      <c r="G2349" s="15">
        <v>8.6E-3</v>
      </c>
    </row>
    <row r="2350" spans="1:7" x14ac:dyDescent="0.2">
      <c r="A2350" s="17">
        <v>40052</v>
      </c>
      <c r="B2350" s="16">
        <v>6205</v>
      </c>
      <c r="C2350" s="16">
        <v>6160.69</v>
      </c>
      <c r="D2350" s="16">
        <v>6260.57</v>
      </c>
      <c r="E2350" s="16">
        <v>6157.22</v>
      </c>
      <c r="F2350" s="14" t="s">
        <v>3385</v>
      </c>
      <c r="G2350" s="15">
        <v>4.1000000000000003E-3</v>
      </c>
    </row>
    <row r="2351" spans="1:7" x14ac:dyDescent="0.2">
      <c r="A2351" s="17">
        <v>40051</v>
      </c>
      <c r="B2351" s="16">
        <v>6152</v>
      </c>
      <c r="C2351" s="16">
        <v>6137.22</v>
      </c>
      <c r="D2351" s="16">
        <v>6220.54</v>
      </c>
      <c r="E2351" s="16">
        <v>6131.71</v>
      </c>
      <c r="F2351" s="14" t="s">
        <v>8681</v>
      </c>
      <c r="G2351" s="15">
        <v>-1.5E-3</v>
      </c>
    </row>
    <row r="2352" spans="1:7" x14ac:dyDescent="0.2">
      <c r="A2352" s="17">
        <v>40050</v>
      </c>
      <c r="B2352" s="16">
        <v>6126.79</v>
      </c>
      <c r="C2352" s="16">
        <v>6104.97</v>
      </c>
      <c r="D2352" s="16">
        <v>6166.53</v>
      </c>
      <c r="E2352" s="16">
        <v>6070.82</v>
      </c>
      <c r="F2352" s="14" t="s">
        <v>8682</v>
      </c>
      <c r="G2352" s="15">
        <v>1.9400000000000001E-2</v>
      </c>
    </row>
    <row r="2353" spans="1:7" x14ac:dyDescent="0.2">
      <c r="A2353" s="17">
        <v>40049</v>
      </c>
      <c r="B2353" s="16">
        <v>6136.26</v>
      </c>
      <c r="C2353" s="16">
        <v>6024.68</v>
      </c>
      <c r="D2353" s="16">
        <v>6143.83</v>
      </c>
      <c r="E2353" s="16">
        <v>6016</v>
      </c>
      <c r="F2353" s="14" t="s">
        <v>2454</v>
      </c>
      <c r="G2353" s="15">
        <v>2.5700000000000001E-2</v>
      </c>
    </row>
    <row r="2354" spans="1:7" x14ac:dyDescent="0.2">
      <c r="A2354" s="17">
        <v>40046</v>
      </c>
      <c r="B2354" s="16">
        <v>6019.47</v>
      </c>
      <c r="C2354" s="16">
        <v>5875.87</v>
      </c>
      <c r="D2354" s="16">
        <v>6019.5</v>
      </c>
      <c r="E2354" s="16">
        <v>5844.95</v>
      </c>
      <c r="F2354" s="14" t="s">
        <v>8683</v>
      </c>
      <c r="G2354" s="15">
        <v>9.1999999999999998E-3</v>
      </c>
    </row>
    <row r="2355" spans="1:7" x14ac:dyDescent="0.2">
      <c r="A2355" s="17">
        <v>40045</v>
      </c>
      <c r="B2355" s="16">
        <v>5868.92</v>
      </c>
      <c r="C2355" s="16">
        <v>5837.98</v>
      </c>
      <c r="D2355" s="16">
        <v>5922.45</v>
      </c>
      <c r="E2355" s="16">
        <v>5835.31</v>
      </c>
      <c r="F2355" s="14" t="s">
        <v>7901</v>
      </c>
      <c r="G2355" s="15">
        <v>-4.3E-3</v>
      </c>
    </row>
    <row r="2356" spans="1:7" x14ac:dyDescent="0.2">
      <c r="A2356" s="17">
        <v>40044</v>
      </c>
      <c r="B2356" s="16">
        <v>5815.38</v>
      </c>
      <c r="C2356" s="16">
        <v>5836.9</v>
      </c>
      <c r="D2356" s="16">
        <v>5838.64</v>
      </c>
      <c r="E2356" s="16">
        <v>5772.34</v>
      </c>
      <c r="F2356" s="14" t="s">
        <v>7170</v>
      </c>
      <c r="G2356" s="15">
        <v>6.7999999999999996E-3</v>
      </c>
    </row>
    <row r="2357" spans="1:7" x14ac:dyDescent="0.2">
      <c r="A2357" s="17">
        <v>40043</v>
      </c>
      <c r="B2357" s="16">
        <v>5840.38</v>
      </c>
      <c r="C2357" s="16">
        <v>5812.89</v>
      </c>
      <c r="D2357" s="16">
        <v>5874.7</v>
      </c>
      <c r="E2357" s="16">
        <v>5809.41</v>
      </c>
      <c r="F2357" s="14" t="s">
        <v>8684</v>
      </c>
      <c r="G2357" s="15">
        <v>-2.5000000000000001E-2</v>
      </c>
    </row>
    <row r="2358" spans="1:7" x14ac:dyDescent="0.2">
      <c r="A2358" s="17">
        <v>40042</v>
      </c>
      <c r="B2358" s="16">
        <v>5800.72</v>
      </c>
      <c r="C2358" s="16">
        <v>5940.88</v>
      </c>
      <c r="D2358" s="16">
        <v>5946.09</v>
      </c>
      <c r="E2358" s="16">
        <v>5791.24</v>
      </c>
      <c r="F2358" s="14" t="s">
        <v>7541</v>
      </c>
      <c r="G2358" s="15">
        <v>-2.7000000000000001E-3</v>
      </c>
    </row>
    <row r="2359" spans="1:7" x14ac:dyDescent="0.2">
      <c r="A2359" s="17">
        <v>40039</v>
      </c>
      <c r="B2359" s="16">
        <v>5949.57</v>
      </c>
      <c r="C2359" s="16">
        <v>5958.69</v>
      </c>
      <c r="D2359" s="16">
        <v>6023.5</v>
      </c>
      <c r="E2359" s="16">
        <v>5928.77</v>
      </c>
      <c r="F2359" s="14" t="s">
        <v>8622</v>
      </c>
      <c r="G2359" s="15">
        <v>1.43E-2</v>
      </c>
    </row>
    <row r="2360" spans="1:7" x14ac:dyDescent="0.2">
      <c r="A2360" s="17">
        <v>40038</v>
      </c>
      <c r="B2360" s="16">
        <v>5965.65</v>
      </c>
      <c r="C2360" s="16">
        <v>5881.63</v>
      </c>
      <c r="D2360" s="16">
        <v>6007.41</v>
      </c>
      <c r="E2360" s="16">
        <v>5877.95</v>
      </c>
      <c r="F2360" s="14" t="s">
        <v>3317</v>
      </c>
      <c r="G2360" s="15">
        <v>1.04E-2</v>
      </c>
    </row>
    <row r="2361" spans="1:7" x14ac:dyDescent="0.2">
      <c r="A2361" s="17">
        <v>40037</v>
      </c>
      <c r="B2361" s="16">
        <v>5881.63</v>
      </c>
      <c r="C2361" s="16">
        <v>5833.26</v>
      </c>
      <c r="D2361" s="16">
        <v>5889.04</v>
      </c>
      <c r="E2361" s="16">
        <v>5797.34</v>
      </c>
      <c r="F2361" s="14" t="s">
        <v>2272</v>
      </c>
      <c r="G2361" s="15">
        <v>-1.0500000000000001E-2</v>
      </c>
    </row>
    <row r="2362" spans="1:7" x14ac:dyDescent="0.2">
      <c r="A2362" s="17">
        <v>40036</v>
      </c>
      <c r="B2362" s="16">
        <v>5821.07</v>
      </c>
      <c r="C2362" s="16">
        <v>5882.77</v>
      </c>
      <c r="D2362" s="16">
        <v>5946.35</v>
      </c>
      <c r="E2362" s="16">
        <v>5806.43</v>
      </c>
      <c r="F2362" s="14" t="s">
        <v>7641</v>
      </c>
      <c r="G2362" s="15">
        <v>-0.01</v>
      </c>
    </row>
    <row r="2363" spans="1:7" x14ac:dyDescent="0.2">
      <c r="A2363" s="17">
        <v>40035</v>
      </c>
      <c r="B2363" s="16">
        <v>5882.77</v>
      </c>
      <c r="C2363" s="16">
        <v>5921.46</v>
      </c>
      <c r="D2363" s="16">
        <v>5946.71</v>
      </c>
      <c r="E2363" s="16">
        <v>5882.13</v>
      </c>
      <c r="F2363" s="14" t="s">
        <v>2420</v>
      </c>
      <c r="G2363" s="15">
        <v>1.14E-2</v>
      </c>
    </row>
    <row r="2364" spans="1:7" x14ac:dyDescent="0.2">
      <c r="A2364" s="17">
        <v>40032</v>
      </c>
      <c r="B2364" s="16">
        <v>5942.34</v>
      </c>
      <c r="C2364" s="16">
        <v>5865.01</v>
      </c>
      <c r="D2364" s="16">
        <v>5947.47</v>
      </c>
      <c r="E2364" s="16">
        <v>5795.17</v>
      </c>
      <c r="F2364" s="14" t="s">
        <v>2778</v>
      </c>
      <c r="G2364" s="15">
        <v>6.0000000000000001E-3</v>
      </c>
    </row>
    <row r="2365" spans="1:7" x14ac:dyDescent="0.2">
      <c r="A2365" s="17">
        <v>40031</v>
      </c>
      <c r="B2365" s="16">
        <v>5875.45</v>
      </c>
      <c r="C2365" s="16">
        <v>5847.51</v>
      </c>
      <c r="D2365" s="16">
        <v>5919.96</v>
      </c>
      <c r="E2365" s="16">
        <v>5832.34</v>
      </c>
      <c r="F2365" s="14" t="s">
        <v>7478</v>
      </c>
      <c r="G2365" s="15">
        <v>1.6999999999999999E-3</v>
      </c>
    </row>
    <row r="2366" spans="1:7" x14ac:dyDescent="0.2">
      <c r="A2366" s="17">
        <v>40030</v>
      </c>
      <c r="B2366" s="16">
        <v>5840.55</v>
      </c>
      <c r="C2366" s="16">
        <v>5818.47</v>
      </c>
      <c r="D2366" s="16">
        <v>5915.82</v>
      </c>
      <c r="E2366" s="16">
        <v>5818.47</v>
      </c>
      <c r="F2366" s="14" t="s">
        <v>3628</v>
      </c>
      <c r="G2366" s="15">
        <v>-7.3000000000000001E-3</v>
      </c>
    </row>
    <row r="2367" spans="1:7" x14ac:dyDescent="0.2">
      <c r="A2367" s="17">
        <v>40029</v>
      </c>
      <c r="B2367" s="16">
        <v>5830.66</v>
      </c>
      <c r="C2367" s="16">
        <v>5875.45</v>
      </c>
      <c r="D2367" s="16">
        <v>5890.68</v>
      </c>
      <c r="E2367" s="16">
        <v>5802.42</v>
      </c>
      <c r="F2367" s="14" t="s">
        <v>8685</v>
      </c>
      <c r="G2367" s="15">
        <v>2.1299999999999999E-2</v>
      </c>
    </row>
    <row r="2368" spans="1:7" x14ac:dyDescent="0.2">
      <c r="A2368" s="17">
        <v>40028</v>
      </c>
      <c r="B2368" s="16">
        <v>5873.71</v>
      </c>
      <c r="C2368" s="16">
        <v>5765.39</v>
      </c>
      <c r="D2368" s="16">
        <v>5894.9</v>
      </c>
      <c r="E2368" s="16">
        <v>5761.91</v>
      </c>
      <c r="F2368" s="14" t="s">
        <v>8686</v>
      </c>
      <c r="G2368" s="15">
        <v>-3.5000000000000001E-3</v>
      </c>
    </row>
    <row r="2369" spans="1:7" x14ac:dyDescent="0.2">
      <c r="A2369" s="17">
        <v>40025</v>
      </c>
      <c r="B2369" s="16">
        <v>5751.47</v>
      </c>
      <c r="C2369" s="16">
        <v>5757.55</v>
      </c>
      <c r="D2369" s="16">
        <v>5802.28</v>
      </c>
      <c r="E2369" s="16">
        <v>5722.36</v>
      </c>
      <c r="F2369" s="14" t="s">
        <v>2253</v>
      </c>
      <c r="G2369" s="15">
        <v>2.23E-2</v>
      </c>
    </row>
    <row r="2370" spans="1:7" x14ac:dyDescent="0.2">
      <c r="A2370" s="17">
        <v>40024</v>
      </c>
      <c r="B2370" s="16">
        <v>5771.47</v>
      </c>
      <c r="C2370" s="16">
        <v>5655.96</v>
      </c>
      <c r="D2370" s="16">
        <v>5787.27</v>
      </c>
      <c r="E2370" s="16">
        <v>5653.12</v>
      </c>
      <c r="F2370" s="14" t="s">
        <v>8687</v>
      </c>
      <c r="G2370" s="15">
        <v>2.9999999999999997E-4</v>
      </c>
    </row>
    <row r="2371" spans="1:7" x14ac:dyDescent="0.2">
      <c r="A2371" s="17">
        <v>40023</v>
      </c>
      <c r="B2371" s="16">
        <v>5645.52</v>
      </c>
      <c r="C2371" s="16">
        <v>5640.3</v>
      </c>
      <c r="D2371" s="16">
        <v>5678.08</v>
      </c>
      <c r="E2371" s="16">
        <v>5628.33</v>
      </c>
      <c r="F2371" s="14" t="s">
        <v>7768</v>
      </c>
      <c r="G2371" s="15">
        <v>-5.7999999999999996E-3</v>
      </c>
    </row>
    <row r="2372" spans="1:7" x14ac:dyDescent="0.2">
      <c r="A2372" s="17">
        <v>40022</v>
      </c>
      <c r="B2372" s="16">
        <v>5643.78</v>
      </c>
      <c r="C2372" s="16">
        <v>5667.9</v>
      </c>
      <c r="D2372" s="16">
        <v>5740.51</v>
      </c>
      <c r="E2372" s="16">
        <v>5638.73</v>
      </c>
      <c r="F2372" s="14" t="s">
        <v>7513</v>
      </c>
      <c r="G2372" s="15">
        <v>3.0000000000000001E-3</v>
      </c>
    </row>
    <row r="2373" spans="1:7" x14ac:dyDescent="0.2">
      <c r="A2373" s="17">
        <v>40021</v>
      </c>
      <c r="B2373" s="16">
        <v>5676.59</v>
      </c>
      <c r="C2373" s="16">
        <v>5682.49</v>
      </c>
      <c r="D2373" s="16">
        <v>5739.91</v>
      </c>
      <c r="E2373" s="16">
        <v>5649.09</v>
      </c>
      <c r="F2373" s="14" t="s">
        <v>7174</v>
      </c>
      <c r="G2373" s="15">
        <v>-4.0000000000000002E-4</v>
      </c>
    </row>
    <row r="2374" spans="1:7" x14ac:dyDescent="0.2">
      <c r="A2374" s="17">
        <v>40018</v>
      </c>
      <c r="B2374" s="16">
        <v>5659.88</v>
      </c>
      <c r="C2374" s="16">
        <v>5643</v>
      </c>
      <c r="D2374" s="16">
        <v>5709.11</v>
      </c>
      <c r="E2374" s="16">
        <v>5632.44</v>
      </c>
      <c r="F2374" s="14" t="s">
        <v>8688</v>
      </c>
      <c r="G2374" s="15">
        <v>1.5299999999999999E-2</v>
      </c>
    </row>
    <row r="2375" spans="1:7" x14ac:dyDescent="0.2">
      <c r="A2375" s="17">
        <v>40017</v>
      </c>
      <c r="B2375" s="16">
        <v>5662.13</v>
      </c>
      <c r="C2375" s="16">
        <v>5588.73</v>
      </c>
      <c r="D2375" s="16">
        <v>5666.91</v>
      </c>
      <c r="E2375" s="16">
        <v>5578.08</v>
      </c>
      <c r="F2375" s="14" t="s">
        <v>3225</v>
      </c>
      <c r="G2375" s="15">
        <v>9.9000000000000008E-3</v>
      </c>
    </row>
    <row r="2376" spans="1:7" x14ac:dyDescent="0.2">
      <c r="A2376" s="17">
        <v>40016</v>
      </c>
      <c r="B2376" s="16">
        <v>5576.56</v>
      </c>
      <c r="C2376" s="16">
        <v>5523.57</v>
      </c>
      <c r="D2376" s="16">
        <v>5585.82</v>
      </c>
      <c r="E2376" s="16">
        <v>5444.26</v>
      </c>
      <c r="F2376" s="14" t="s">
        <v>8689</v>
      </c>
      <c r="G2376" s="15">
        <v>6.1999999999999998E-3</v>
      </c>
    </row>
    <row r="2377" spans="1:7" x14ac:dyDescent="0.2">
      <c r="A2377" s="17">
        <v>40015</v>
      </c>
      <c r="B2377" s="16">
        <v>5521.83</v>
      </c>
      <c r="C2377" s="16">
        <v>5458.2</v>
      </c>
      <c r="D2377" s="16">
        <v>5548.91</v>
      </c>
      <c r="E2377" s="16">
        <v>5454.46</v>
      </c>
      <c r="F2377" s="14" t="s">
        <v>2713</v>
      </c>
      <c r="G2377" s="15">
        <v>9.5999999999999992E-3</v>
      </c>
    </row>
    <row r="2378" spans="1:7" x14ac:dyDescent="0.2">
      <c r="A2378" s="17">
        <v>40014</v>
      </c>
      <c r="B2378" s="16">
        <v>5487.78</v>
      </c>
      <c r="C2378" s="16">
        <v>5454.85</v>
      </c>
      <c r="D2378" s="16">
        <v>5530.12</v>
      </c>
      <c r="E2378" s="16">
        <v>5451.37</v>
      </c>
      <c r="F2378" s="14" t="s">
        <v>7451</v>
      </c>
      <c r="G2378" s="15">
        <v>-5.9999999999999995E-4</v>
      </c>
    </row>
    <row r="2379" spans="1:7" x14ac:dyDescent="0.2">
      <c r="A2379" s="17">
        <v>40011</v>
      </c>
      <c r="B2379" s="16">
        <v>5435.71</v>
      </c>
      <c r="C2379" s="16">
        <v>5461.42</v>
      </c>
      <c r="D2379" s="16">
        <v>5475.43</v>
      </c>
      <c r="E2379" s="16">
        <v>5391.16</v>
      </c>
      <c r="F2379" s="14" t="s">
        <v>8023</v>
      </c>
      <c r="G2379" s="15">
        <v>-5.4699999999999999E-2</v>
      </c>
    </row>
    <row r="2380" spans="1:7" x14ac:dyDescent="0.2">
      <c r="A2380" s="17">
        <v>40010</v>
      </c>
      <c r="B2380" s="16">
        <v>5438.81</v>
      </c>
      <c r="C2380" s="16">
        <v>5767.55</v>
      </c>
      <c r="D2380" s="16">
        <v>5767.55</v>
      </c>
      <c r="E2380" s="16">
        <v>5437.19</v>
      </c>
      <c r="F2380" s="14" t="s">
        <v>8690</v>
      </c>
      <c r="G2380" s="15">
        <v>4.4499999999999998E-2</v>
      </c>
    </row>
    <row r="2381" spans="1:7" x14ac:dyDescent="0.2">
      <c r="A2381" s="17">
        <v>40009</v>
      </c>
      <c r="B2381" s="16">
        <v>5753.63</v>
      </c>
      <c r="C2381" s="16">
        <v>5558.88</v>
      </c>
      <c r="D2381" s="16">
        <v>5753.66</v>
      </c>
      <c r="E2381" s="16">
        <v>5553.66</v>
      </c>
      <c r="F2381" s="14" t="s">
        <v>7458</v>
      </c>
      <c r="G2381" s="15">
        <v>7.4000000000000003E-3</v>
      </c>
    </row>
    <row r="2382" spans="1:7" x14ac:dyDescent="0.2">
      <c r="A2382" s="17">
        <v>40008</v>
      </c>
      <c r="B2382" s="16">
        <v>5508.43</v>
      </c>
      <c r="C2382" s="16">
        <v>5492.11</v>
      </c>
      <c r="D2382" s="16">
        <v>5558.04</v>
      </c>
      <c r="E2382" s="16">
        <v>5470.51</v>
      </c>
      <c r="F2382" s="14" t="s">
        <v>7400</v>
      </c>
      <c r="G2382" s="15">
        <v>2.1700000000000001E-2</v>
      </c>
    </row>
    <row r="2383" spans="1:7" x14ac:dyDescent="0.2">
      <c r="A2383" s="17">
        <v>40007</v>
      </c>
      <c r="B2383" s="16">
        <v>5467.75</v>
      </c>
      <c r="C2383" s="16">
        <v>5351.64</v>
      </c>
      <c r="D2383" s="16">
        <v>5486.68</v>
      </c>
      <c r="E2383" s="16">
        <v>5337.72</v>
      </c>
      <c r="F2383" s="14" t="s">
        <v>8691</v>
      </c>
      <c r="G2383" s="15">
        <v>-1.1599999999999999E-2</v>
      </c>
    </row>
    <row r="2384" spans="1:7" x14ac:dyDescent="0.2">
      <c r="A2384" s="17">
        <v>40004</v>
      </c>
      <c r="B2384" s="16">
        <v>5351.64</v>
      </c>
      <c r="C2384" s="16">
        <v>5406</v>
      </c>
      <c r="D2384" s="16">
        <v>5435.77</v>
      </c>
      <c r="E2384" s="16">
        <v>5350.33</v>
      </c>
      <c r="F2384" s="14" t="s">
        <v>2666</v>
      </c>
      <c r="G2384" s="15">
        <v>3.0000000000000001E-3</v>
      </c>
    </row>
    <row r="2385" spans="1:7" x14ac:dyDescent="0.2">
      <c r="A2385" s="17">
        <v>40003</v>
      </c>
      <c r="B2385" s="16">
        <v>5414.69</v>
      </c>
      <c r="C2385" s="16">
        <v>5416.09</v>
      </c>
      <c r="D2385" s="16">
        <v>5470.24</v>
      </c>
      <c r="E2385" s="16">
        <v>5398.5</v>
      </c>
      <c r="F2385" s="14" t="s">
        <v>8692</v>
      </c>
      <c r="G2385" s="15">
        <v>-1.7600000000000001E-2</v>
      </c>
    </row>
    <row r="2386" spans="1:7" x14ac:dyDescent="0.2">
      <c r="A2386" s="17">
        <v>40002</v>
      </c>
      <c r="B2386" s="16">
        <v>5398.69</v>
      </c>
      <c r="C2386" s="16">
        <v>5474.66</v>
      </c>
      <c r="D2386" s="16">
        <v>5484.53</v>
      </c>
      <c r="E2386" s="16">
        <v>5398.22</v>
      </c>
      <c r="F2386" s="14" t="s">
        <v>8693</v>
      </c>
      <c r="G2386" s="15">
        <v>5.9999999999999995E-4</v>
      </c>
    </row>
    <row r="2387" spans="1:7" x14ac:dyDescent="0.2">
      <c r="A2387" s="17">
        <v>40001</v>
      </c>
      <c r="B2387" s="16">
        <v>5495.53</v>
      </c>
      <c r="C2387" s="16">
        <v>5490.75</v>
      </c>
      <c r="D2387" s="16">
        <v>5549.54</v>
      </c>
      <c r="E2387" s="16">
        <v>5465.54</v>
      </c>
      <c r="F2387" s="14" t="s">
        <v>8694</v>
      </c>
      <c r="G2387" s="15">
        <v>-1.12E-2</v>
      </c>
    </row>
    <row r="2388" spans="1:7" x14ac:dyDescent="0.2">
      <c r="A2388" s="17">
        <v>40000</v>
      </c>
      <c r="B2388" s="16">
        <v>5492.49</v>
      </c>
      <c r="C2388" s="16">
        <v>5556.22</v>
      </c>
      <c r="D2388" s="16">
        <v>5568.14</v>
      </c>
      <c r="E2388" s="16">
        <v>5466.97</v>
      </c>
      <c r="F2388" s="14" t="s">
        <v>8695</v>
      </c>
      <c r="G2388" s="15">
        <v>-9.4000000000000004E-3</v>
      </c>
    </row>
    <row r="2389" spans="1:7" x14ac:dyDescent="0.2">
      <c r="A2389" s="17">
        <v>39997</v>
      </c>
      <c r="B2389" s="16">
        <v>5554.48</v>
      </c>
      <c r="C2389" s="16">
        <v>5614.16</v>
      </c>
      <c r="D2389" s="16">
        <v>5627.38</v>
      </c>
      <c r="E2389" s="16">
        <v>5539.29</v>
      </c>
      <c r="F2389" s="14" t="s">
        <v>8696</v>
      </c>
      <c r="G2389" s="15">
        <v>-1.9300000000000001E-2</v>
      </c>
    </row>
    <row r="2390" spans="1:7" x14ac:dyDescent="0.2">
      <c r="A2390" s="17">
        <v>39996</v>
      </c>
      <c r="B2390" s="16">
        <v>5607.2</v>
      </c>
      <c r="C2390" s="16">
        <v>5682.61</v>
      </c>
      <c r="D2390" s="16">
        <v>5705.52</v>
      </c>
      <c r="E2390" s="16">
        <v>5601.77</v>
      </c>
      <c r="F2390" s="14" t="s">
        <v>8697</v>
      </c>
      <c r="G2390" s="15">
        <v>1.9599999999999999E-2</v>
      </c>
    </row>
    <row r="2391" spans="1:7" x14ac:dyDescent="0.2">
      <c r="A2391" s="17">
        <v>39995</v>
      </c>
      <c r="B2391" s="16">
        <v>5717.43</v>
      </c>
      <c r="C2391" s="16">
        <v>5618.12</v>
      </c>
      <c r="D2391" s="16">
        <v>5728.35</v>
      </c>
      <c r="E2391" s="16">
        <v>5618.12</v>
      </c>
      <c r="F2391" s="14" t="s">
        <v>8523</v>
      </c>
      <c r="G2391" s="15">
        <v>-1.9E-2</v>
      </c>
    </row>
    <row r="2392" spans="1:7" x14ac:dyDescent="0.2">
      <c r="A2392" s="17">
        <v>39994</v>
      </c>
      <c r="B2392" s="16">
        <v>5607.68</v>
      </c>
      <c r="C2392" s="16">
        <v>5716.3</v>
      </c>
      <c r="D2392" s="16">
        <v>5751.12</v>
      </c>
      <c r="E2392" s="16">
        <v>5607.21</v>
      </c>
      <c r="F2392" s="14" t="s">
        <v>8698</v>
      </c>
      <c r="G2392" s="15">
        <v>1.8100000000000002E-2</v>
      </c>
    </row>
    <row r="2393" spans="1:7" x14ac:dyDescent="0.2">
      <c r="A2393" s="17">
        <v>39993</v>
      </c>
      <c r="B2393" s="16">
        <v>5716.3</v>
      </c>
      <c r="C2393" s="16">
        <v>5607.86</v>
      </c>
      <c r="D2393" s="16">
        <v>5719.52</v>
      </c>
      <c r="E2393" s="16">
        <v>5605.64</v>
      </c>
      <c r="F2393" s="14" t="s">
        <v>8699</v>
      </c>
      <c r="G2393" s="15">
        <v>1.1900000000000001E-2</v>
      </c>
    </row>
    <row r="2394" spans="1:7" x14ac:dyDescent="0.2">
      <c r="A2394" s="17">
        <v>39990</v>
      </c>
      <c r="B2394" s="16">
        <v>5614.83</v>
      </c>
      <c r="C2394" s="16">
        <v>5575.03</v>
      </c>
      <c r="D2394" s="16">
        <v>5659.09</v>
      </c>
      <c r="E2394" s="16">
        <v>5573.29</v>
      </c>
      <c r="F2394" s="14" t="s">
        <v>8100</v>
      </c>
      <c r="G2394" s="15">
        <v>-8.3000000000000001E-3</v>
      </c>
    </row>
    <row r="2395" spans="1:7" x14ac:dyDescent="0.2">
      <c r="A2395" s="17">
        <v>39989</v>
      </c>
      <c r="B2395" s="16">
        <v>5548.91</v>
      </c>
      <c r="C2395" s="16">
        <v>5595.29</v>
      </c>
      <c r="D2395" s="16">
        <v>5581.57</v>
      </c>
      <c r="E2395" s="16">
        <v>5514.6</v>
      </c>
      <c r="F2395" s="14" t="s">
        <v>7739</v>
      </c>
      <c r="G2395" s="15">
        <v>3.0300000000000001E-2</v>
      </c>
    </row>
    <row r="2396" spans="1:7" x14ac:dyDescent="0.2">
      <c r="A2396" s="17">
        <v>39988</v>
      </c>
      <c r="B2396" s="16">
        <v>5595.25</v>
      </c>
      <c r="C2396" s="16">
        <v>5430.52</v>
      </c>
      <c r="D2396" s="16">
        <v>5597.42</v>
      </c>
      <c r="E2396" s="16">
        <v>5430.52</v>
      </c>
      <c r="F2396" s="14" t="s">
        <v>8700</v>
      </c>
      <c r="G2396" s="15">
        <v>-1.09E-2</v>
      </c>
    </row>
    <row r="2397" spans="1:7" x14ac:dyDescent="0.2">
      <c r="A2397" s="17">
        <v>39987</v>
      </c>
      <c r="B2397" s="16">
        <v>5430.46</v>
      </c>
      <c r="C2397" s="16">
        <v>5490.51</v>
      </c>
      <c r="D2397" s="16">
        <v>5513.95</v>
      </c>
      <c r="E2397" s="16">
        <v>5411.28</v>
      </c>
      <c r="F2397" s="14" t="s">
        <v>8701</v>
      </c>
      <c r="G2397" s="15">
        <v>-2.1999999999999999E-2</v>
      </c>
    </row>
    <row r="2398" spans="1:7" x14ac:dyDescent="0.2">
      <c r="A2398" s="17">
        <v>39986</v>
      </c>
      <c r="B2398" s="16">
        <v>5490.55</v>
      </c>
      <c r="C2398" s="16">
        <v>5614.2</v>
      </c>
      <c r="D2398" s="16">
        <v>5614.2</v>
      </c>
      <c r="E2398" s="16">
        <v>5473.09</v>
      </c>
      <c r="F2398" s="14" t="s">
        <v>2474</v>
      </c>
      <c r="G2398" s="15">
        <v>4.0000000000000001E-3</v>
      </c>
    </row>
    <row r="2399" spans="1:7" x14ac:dyDescent="0.2">
      <c r="A2399" s="17">
        <v>39982</v>
      </c>
      <c r="B2399" s="16">
        <v>5614.24</v>
      </c>
      <c r="C2399" s="16">
        <v>5607.48</v>
      </c>
      <c r="D2399" s="16">
        <v>5649.14</v>
      </c>
      <c r="E2399" s="16">
        <v>5554.04</v>
      </c>
      <c r="F2399" s="14" t="s">
        <v>3694</v>
      </c>
      <c r="G2399" s="15">
        <v>-3.0599999999999999E-2</v>
      </c>
    </row>
    <row r="2400" spans="1:7" x14ac:dyDescent="0.2">
      <c r="A2400" s="17">
        <v>39981</v>
      </c>
      <c r="B2400" s="16">
        <v>5591.81</v>
      </c>
      <c r="C2400" s="16">
        <v>5754.4</v>
      </c>
      <c r="D2400" s="16">
        <v>5759.62</v>
      </c>
      <c r="E2400" s="16">
        <v>5576.1</v>
      </c>
      <c r="F2400" s="14" t="s">
        <v>8348</v>
      </c>
      <c r="G2400" s="15">
        <v>1.9E-3</v>
      </c>
    </row>
    <row r="2401" spans="1:7" x14ac:dyDescent="0.2">
      <c r="A2401" s="17">
        <v>39980</v>
      </c>
      <c r="B2401" s="16">
        <v>5768.33</v>
      </c>
      <c r="C2401" s="16">
        <v>5743.67</v>
      </c>
      <c r="D2401" s="16">
        <v>5836.08</v>
      </c>
      <c r="E2401" s="16">
        <v>5736</v>
      </c>
      <c r="F2401" s="14" t="s">
        <v>8702</v>
      </c>
      <c r="G2401" s="15">
        <v>-2.4400000000000002E-2</v>
      </c>
    </row>
    <row r="2402" spans="1:7" x14ac:dyDescent="0.2">
      <c r="A2402" s="17">
        <v>39979</v>
      </c>
      <c r="B2402" s="16">
        <v>5757.6</v>
      </c>
      <c r="C2402" s="16">
        <v>5880.96</v>
      </c>
      <c r="D2402" s="16">
        <v>5888.21</v>
      </c>
      <c r="E2402" s="16">
        <v>5742.72</v>
      </c>
      <c r="F2402" s="14" t="s">
        <v>8703</v>
      </c>
      <c r="G2402" s="15">
        <v>-1.11E-2</v>
      </c>
    </row>
    <row r="2403" spans="1:7" x14ac:dyDescent="0.2">
      <c r="A2403" s="17">
        <v>39976</v>
      </c>
      <c r="B2403" s="16">
        <v>5901.86</v>
      </c>
      <c r="C2403" s="16">
        <v>5953.96</v>
      </c>
      <c r="D2403" s="16">
        <v>5969.66</v>
      </c>
      <c r="E2403" s="16">
        <v>5882.97</v>
      </c>
      <c r="F2403" s="14" t="s">
        <v>8704</v>
      </c>
      <c r="G2403" s="15">
        <v>7.4000000000000003E-3</v>
      </c>
    </row>
    <row r="2404" spans="1:7" x14ac:dyDescent="0.2">
      <c r="A2404" s="17">
        <v>39975</v>
      </c>
      <c r="B2404" s="16">
        <v>5967.89</v>
      </c>
      <c r="C2404" s="16">
        <v>5924.03</v>
      </c>
      <c r="D2404" s="16">
        <v>5971.42</v>
      </c>
      <c r="E2404" s="16">
        <v>5911.35</v>
      </c>
      <c r="F2404" s="14" t="s">
        <v>8384</v>
      </c>
      <c r="G2404" s="15">
        <v>1.54E-2</v>
      </c>
    </row>
    <row r="2405" spans="1:7" x14ac:dyDescent="0.2">
      <c r="A2405" s="17">
        <v>39974</v>
      </c>
      <c r="B2405" s="16">
        <v>5924.03</v>
      </c>
      <c r="C2405" s="16">
        <v>5868.75</v>
      </c>
      <c r="D2405" s="16">
        <v>5987.19</v>
      </c>
      <c r="E2405" s="16">
        <v>5861.79</v>
      </c>
      <c r="F2405" s="14" t="s">
        <v>7258</v>
      </c>
      <c r="G2405" s="15">
        <v>1.6799999999999999E-2</v>
      </c>
    </row>
    <row r="2406" spans="1:7" x14ac:dyDescent="0.2">
      <c r="A2406" s="17">
        <v>39973</v>
      </c>
      <c r="B2406" s="16">
        <v>5833.93</v>
      </c>
      <c r="C2406" s="16">
        <v>5775.61</v>
      </c>
      <c r="D2406" s="16">
        <v>5872.63</v>
      </c>
      <c r="E2406" s="16">
        <v>5775.61</v>
      </c>
      <c r="F2406" s="14" t="s">
        <v>8705</v>
      </c>
      <c r="G2406" s="15">
        <v>-1.1299999999999999E-2</v>
      </c>
    </row>
    <row r="2407" spans="1:7" x14ac:dyDescent="0.2">
      <c r="A2407" s="17">
        <v>39972</v>
      </c>
      <c r="B2407" s="16">
        <v>5737.3</v>
      </c>
      <c r="C2407" s="16">
        <v>5780.19</v>
      </c>
      <c r="D2407" s="16">
        <v>5792.38</v>
      </c>
      <c r="E2407" s="16">
        <v>5716.67</v>
      </c>
      <c r="F2407" s="14" t="s">
        <v>8706</v>
      </c>
      <c r="G2407" s="15">
        <v>8.0000000000000004E-4</v>
      </c>
    </row>
    <row r="2408" spans="1:7" x14ac:dyDescent="0.2">
      <c r="A2408" s="17">
        <v>39969</v>
      </c>
      <c r="B2408" s="16">
        <v>5802.82</v>
      </c>
      <c r="C2408" s="16">
        <v>5789.21</v>
      </c>
      <c r="D2408" s="16">
        <v>5900.13</v>
      </c>
      <c r="E2408" s="16">
        <v>5789.21</v>
      </c>
      <c r="F2408" s="14" t="s">
        <v>3089</v>
      </c>
      <c r="G2408" s="15">
        <v>-4.7000000000000002E-3</v>
      </c>
    </row>
    <row r="2409" spans="1:7" x14ac:dyDescent="0.2">
      <c r="A2409" s="17">
        <v>39968</v>
      </c>
      <c r="B2409" s="16">
        <v>5797.92</v>
      </c>
      <c r="C2409" s="16">
        <v>5809.87</v>
      </c>
      <c r="D2409" s="16">
        <v>5882.61</v>
      </c>
      <c r="E2409" s="16">
        <v>5754.74</v>
      </c>
      <c r="F2409" s="14" t="s">
        <v>8707</v>
      </c>
      <c r="G2409" s="15">
        <v>-3.4200000000000001E-2</v>
      </c>
    </row>
    <row r="2410" spans="1:7" x14ac:dyDescent="0.2">
      <c r="A2410" s="17">
        <v>39967</v>
      </c>
      <c r="B2410" s="16">
        <v>5825.55</v>
      </c>
      <c r="C2410" s="16">
        <v>6007.55</v>
      </c>
      <c r="D2410" s="16">
        <v>6023.42</v>
      </c>
      <c r="E2410" s="16">
        <v>5792.22</v>
      </c>
      <c r="F2410" s="14" t="s">
        <v>8708</v>
      </c>
      <c r="G2410" s="15">
        <v>2.3E-3</v>
      </c>
    </row>
    <row r="2411" spans="1:7" x14ac:dyDescent="0.2">
      <c r="A2411" s="17">
        <v>39966</v>
      </c>
      <c r="B2411" s="16">
        <v>6031.94</v>
      </c>
      <c r="C2411" s="16">
        <v>6007.37</v>
      </c>
      <c r="D2411" s="16">
        <v>6076.83</v>
      </c>
      <c r="E2411" s="16">
        <v>5984.94</v>
      </c>
      <c r="F2411" s="14" t="s">
        <v>8709</v>
      </c>
      <c r="G2411" s="15">
        <v>3.9100000000000003E-2</v>
      </c>
    </row>
    <row r="2412" spans="1:7" x14ac:dyDescent="0.2">
      <c r="A2412" s="17">
        <v>39965</v>
      </c>
      <c r="B2412" s="16">
        <v>6017.82</v>
      </c>
      <c r="C2412" s="16">
        <v>5828.12</v>
      </c>
      <c r="D2412" s="16">
        <v>6032.58</v>
      </c>
      <c r="E2412" s="16">
        <v>5824.63</v>
      </c>
      <c r="F2412" s="14" t="s">
        <v>8710</v>
      </c>
      <c r="G2412" s="15">
        <v>-7.7000000000000002E-3</v>
      </c>
    </row>
    <row r="2413" spans="1:7" x14ac:dyDescent="0.2">
      <c r="A2413" s="17">
        <v>39962</v>
      </c>
      <c r="B2413" s="16">
        <v>5791.54</v>
      </c>
      <c r="C2413" s="16">
        <v>5867.6</v>
      </c>
      <c r="D2413" s="16">
        <v>5897.03</v>
      </c>
      <c r="E2413" s="16">
        <v>5779.35</v>
      </c>
      <c r="F2413" s="14" t="s">
        <v>8711</v>
      </c>
      <c r="G2413" s="15">
        <v>-3.3999999999999998E-3</v>
      </c>
    </row>
    <row r="2414" spans="1:7" x14ac:dyDescent="0.2">
      <c r="A2414" s="17">
        <v>39961</v>
      </c>
      <c r="B2414" s="16">
        <v>5836.29</v>
      </c>
      <c r="C2414" s="16">
        <v>5828.11</v>
      </c>
      <c r="D2414" s="16">
        <v>5867.61</v>
      </c>
      <c r="E2414" s="16">
        <v>5755.24</v>
      </c>
      <c r="F2414" s="14" t="s">
        <v>8712</v>
      </c>
      <c r="G2414" s="15">
        <v>1.3899999999999999E-2</v>
      </c>
    </row>
    <row r="2415" spans="1:7" x14ac:dyDescent="0.2">
      <c r="A2415" s="17">
        <v>39960</v>
      </c>
      <c r="B2415" s="16">
        <v>5855.93</v>
      </c>
      <c r="C2415" s="16">
        <v>5791.27</v>
      </c>
      <c r="D2415" s="16">
        <v>5860.68</v>
      </c>
      <c r="E2415" s="16">
        <v>5777.17</v>
      </c>
      <c r="F2415" s="14" t="s">
        <v>8636</v>
      </c>
      <c r="G2415" s="15">
        <v>-8.9999999999999993E-3</v>
      </c>
    </row>
    <row r="2416" spans="1:7" x14ac:dyDescent="0.2">
      <c r="A2416" s="17">
        <v>39959</v>
      </c>
      <c r="B2416" s="16">
        <v>5775.61</v>
      </c>
      <c r="C2416" s="16">
        <v>5810.64</v>
      </c>
      <c r="D2416" s="16">
        <v>5810.64</v>
      </c>
      <c r="E2416" s="16">
        <v>5644.85</v>
      </c>
      <c r="F2416" s="14" t="s">
        <v>8713</v>
      </c>
      <c r="G2416" s="15">
        <v>8.0999999999999996E-3</v>
      </c>
    </row>
    <row r="2417" spans="1:7" x14ac:dyDescent="0.2">
      <c r="A2417" s="17">
        <v>39958</v>
      </c>
      <c r="B2417" s="16">
        <v>5828.03</v>
      </c>
      <c r="C2417" s="16">
        <v>5786.45</v>
      </c>
      <c r="D2417" s="16">
        <v>5835.22</v>
      </c>
      <c r="E2417" s="16">
        <v>5721.93</v>
      </c>
      <c r="F2417" s="14" t="s">
        <v>8714</v>
      </c>
      <c r="G2417" s="15">
        <v>-3.49E-2</v>
      </c>
    </row>
    <row r="2418" spans="1:7" x14ac:dyDescent="0.2">
      <c r="A2418" s="17">
        <v>39955</v>
      </c>
      <c r="B2418" s="16">
        <v>5781.22</v>
      </c>
      <c r="C2418" s="16">
        <v>5894.28</v>
      </c>
      <c r="D2418" s="16">
        <v>5906.48</v>
      </c>
      <c r="E2418" s="16">
        <v>5731.29</v>
      </c>
      <c r="F2418" s="14" t="s">
        <v>8715</v>
      </c>
      <c r="G2418" s="15">
        <v>1.7999999999999999E-2</v>
      </c>
    </row>
    <row r="2419" spans="1:7" x14ac:dyDescent="0.2">
      <c r="A2419" s="17">
        <v>39953</v>
      </c>
      <c r="B2419" s="16">
        <v>5990.13</v>
      </c>
      <c r="C2419" s="16">
        <v>5903.52</v>
      </c>
      <c r="D2419" s="16">
        <v>6010.52</v>
      </c>
      <c r="E2419" s="16">
        <v>5903.52</v>
      </c>
      <c r="F2419" s="14" t="s">
        <v>8716</v>
      </c>
      <c r="G2419" s="15">
        <v>2.3699999999999999E-2</v>
      </c>
    </row>
    <row r="2420" spans="1:7" x14ac:dyDescent="0.2">
      <c r="A2420" s="17">
        <v>39952</v>
      </c>
      <c r="B2420" s="16">
        <v>5884.35</v>
      </c>
      <c r="C2420" s="16">
        <v>5763.73</v>
      </c>
      <c r="D2420" s="16">
        <v>5941.16</v>
      </c>
      <c r="E2420" s="16">
        <v>5761.98</v>
      </c>
      <c r="F2420" s="14" t="s">
        <v>3441</v>
      </c>
      <c r="G2420" s="15">
        <v>1.6500000000000001E-2</v>
      </c>
    </row>
    <row r="2421" spans="1:7" x14ac:dyDescent="0.2">
      <c r="A2421" s="17">
        <v>39951</v>
      </c>
      <c r="B2421" s="16">
        <v>5748.04</v>
      </c>
      <c r="C2421" s="16">
        <v>5633.75</v>
      </c>
      <c r="D2421" s="16">
        <v>5750.63</v>
      </c>
      <c r="E2421" s="16">
        <v>5548.07</v>
      </c>
      <c r="F2421" s="14" t="s">
        <v>8211</v>
      </c>
      <c r="G2421" s="15">
        <v>2.2200000000000001E-2</v>
      </c>
    </row>
    <row r="2422" spans="1:7" x14ac:dyDescent="0.2">
      <c r="A2422" s="17">
        <v>39948</v>
      </c>
      <c r="B2422" s="16">
        <v>5654.67</v>
      </c>
      <c r="C2422" s="16">
        <v>5558.27</v>
      </c>
      <c r="D2422" s="16">
        <v>5694.82</v>
      </c>
      <c r="E2422" s="16">
        <v>5553.04</v>
      </c>
      <c r="F2422" s="14" t="s">
        <v>8717</v>
      </c>
      <c r="G2422" s="15">
        <v>1.2800000000000001E-2</v>
      </c>
    </row>
    <row r="2423" spans="1:7" x14ac:dyDescent="0.2">
      <c r="A2423" s="17">
        <v>39947</v>
      </c>
      <c r="B2423" s="16">
        <v>5532.13</v>
      </c>
      <c r="C2423" s="16">
        <v>5445</v>
      </c>
      <c r="D2423" s="16">
        <v>5532.41</v>
      </c>
      <c r="E2423" s="16">
        <v>5356.03</v>
      </c>
      <c r="F2423" s="14" t="s">
        <v>8718</v>
      </c>
      <c r="G2423" s="15">
        <v>-3.1300000000000001E-2</v>
      </c>
    </row>
    <row r="2424" spans="1:7" x14ac:dyDescent="0.2">
      <c r="A2424" s="17">
        <v>39946</v>
      </c>
      <c r="B2424" s="16">
        <v>5462.43</v>
      </c>
      <c r="C2424" s="16">
        <v>5634.03</v>
      </c>
      <c r="D2424" s="16">
        <v>5657.47</v>
      </c>
      <c r="E2424" s="16">
        <v>5441.53</v>
      </c>
      <c r="F2424" s="14" t="s">
        <v>8719</v>
      </c>
      <c r="G2424" s="15">
        <v>-1.7899999999999999E-2</v>
      </c>
    </row>
    <row r="2425" spans="1:7" x14ac:dyDescent="0.2">
      <c r="A2425" s="17">
        <v>39945</v>
      </c>
      <c r="B2425" s="16">
        <v>5638.64</v>
      </c>
      <c r="C2425" s="16">
        <v>5720.38</v>
      </c>
      <c r="D2425" s="16">
        <v>5798.76</v>
      </c>
      <c r="E2425" s="16">
        <v>5623.89</v>
      </c>
      <c r="F2425" s="14" t="s">
        <v>8233</v>
      </c>
      <c r="G2425" s="15">
        <v>-3.8399999999999997E-2</v>
      </c>
    </row>
    <row r="2426" spans="1:7" x14ac:dyDescent="0.2">
      <c r="A2426" s="17">
        <v>39944</v>
      </c>
      <c r="B2426" s="16">
        <v>5741.3</v>
      </c>
      <c r="C2426" s="16">
        <v>5970.6</v>
      </c>
      <c r="D2426" s="16">
        <v>5970.6</v>
      </c>
      <c r="E2426" s="16">
        <v>5721.66</v>
      </c>
      <c r="F2426" s="14" t="s">
        <v>2456</v>
      </c>
      <c r="G2426" s="15">
        <v>1.49E-2</v>
      </c>
    </row>
    <row r="2427" spans="1:7" x14ac:dyDescent="0.2">
      <c r="A2427" s="17">
        <v>39941</v>
      </c>
      <c r="B2427" s="16">
        <v>5970.6</v>
      </c>
      <c r="C2427" s="16">
        <v>5913.03</v>
      </c>
      <c r="D2427" s="16">
        <v>6052.48</v>
      </c>
      <c r="E2427" s="16">
        <v>5893.87</v>
      </c>
      <c r="F2427" s="14" t="s">
        <v>7846</v>
      </c>
      <c r="G2427" s="15">
        <v>-8.6999999999999994E-3</v>
      </c>
    </row>
    <row r="2428" spans="1:7" x14ac:dyDescent="0.2">
      <c r="A2428" s="17">
        <v>39940</v>
      </c>
      <c r="B2428" s="16">
        <v>5883.23</v>
      </c>
      <c r="C2428" s="16">
        <v>5959.63</v>
      </c>
      <c r="D2428" s="16">
        <v>6139.12</v>
      </c>
      <c r="E2428" s="16">
        <v>5869.2</v>
      </c>
      <c r="F2428" s="14" t="s">
        <v>8720</v>
      </c>
      <c r="G2428" s="15">
        <v>2.3199999999999998E-2</v>
      </c>
    </row>
    <row r="2429" spans="1:7" x14ac:dyDescent="0.2">
      <c r="A2429" s="17">
        <v>39939</v>
      </c>
      <c r="B2429" s="16">
        <v>5935.09</v>
      </c>
      <c r="C2429" s="16">
        <v>5769.06</v>
      </c>
      <c r="D2429" s="16">
        <v>6005.99</v>
      </c>
      <c r="E2429" s="16">
        <v>5767.31</v>
      </c>
      <c r="F2429" s="14" t="s">
        <v>8721</v>
      </c>
      <c r="G2429" s="15">
        <v>-1.23E-2</v>
      </c>
    </row>
    <row r="2430" spans="1:7" x14ac:dyDescent="0.2">
      <c r="A2430" s="17">
        <v>39938</v>
      </c>
      <c r="B2430" s="16">
        <v>5800.61</v>
      </c>
      <c r="C2430" s="16">
        <v>5867.73</v>
      </c>
      <c r="D2430" s="16">
        <v>5909</v>
      </c>
      <c r="E2430" s="16">
        <v>5790.88</v>
      </c>
      <c r="F2430" s="14" t="s">
        <v>8722</v>
      </c>
      <c r="G2430" s="15">
        <v>4.7500000000000001E-2</v>
      </c>
    </row>
    <row r="2431" spans="1:7" x14ac:dyDescent="0.2">
      <c r="A2431" s="17">
        <v>39937</v>
      </c>
      <c r="B2431" s="16">
        <v>5872.99</v>
      </c>
      <c r="C2431" s="16">
        <v>5603.29</v>
      </c>
      <c r="D2431" s="16">
        <v>5888.77</v>
      </c>
      <c r="E2431" s="16">
        <v>5603.29</v>
      </c>
      <c r="F2431" s="14" t="s">
        <v>8723</v>
      </c>
      <c r="G2431" s="15">
        <v>3.0700000000000002E-2</v>
      </c>
    </row>
    <row r="2432" spans="1:7" x14ac:dyDescent="0.2">
      <c r="A2432" s="17">
        <v>39933</v>
      </c>
      <c r="B2432" s="16">
        <v>5606.79</v>
      </c>
      <c r="C2432" s="16">
        <v>5493.94</v>
      </c>
      <c r="D2432" s="16">
        <v>5647.13</v>
      </c>
      <c r="E2432" s="16">
        <v>5486.31</v>
      </c>
      <c r="F2432" s="14" t="s">
        <v>8724</v>
      </c>
      <c r="G2432" s="15">
        <v>2.9700000000000001E-2</v>
      </c>
    </row>
    <row r="2433" spans="1:7" x14ac:dyDescent="0.2">
      <c r="A2433" s="17">
        <v>39932</v>
      </c>
      <c r="B2433" s="16">
        <v>5439.63</v>
      </c>
      <c r="C2433" s="16">
        <v>5268.74</v>
      </c>
      <c r="D2433" s="16">
        <v>5453.73</v>
      </c>
      <c r="E2433" s="16">
        <v>5259.34</v>
      </c>
      <c r="F2433" s="14" t="s">
        <v>8725</v>
      </c>
      <c r="G2433" s="15">
        <v>-1.8700000000000001E-2</v>
      </c>
    </row>
    <row r="2434" spans="1:7" x14ac:dyDescent="0.2">
      <c r="A2434" s="17">
        <v>39931</v>
      </c>
      <c r="B2434" s="16">
        <v>5282.75</v>
      </c>
      <c r="C2434" s="16">
        <v>5337.76</v>
      </c>
      <c r="D2434" s="16">
        <v>5344.77</v>
      </c>
      <c r="E2434" s="16">
        <v>5217.38</v>
      </c>
      <c r="F2434" s="14" t="s">
        <v>8726</v>
      </c>
      <c r="G2434" s="15">
        <v>-8.6E-3</v>
      </c>
    </row>
    <row r="2435" spans="1:7" x14ac:dyDescent="0.2">
      <c r="A2435" s="17">
        <v>39930</v>
      </c>
      <c r="B2435" s="16">
        <v>5383.31</v>
      </c>
      <c r="C2435" s="16">
        <v>5366.87</v>
      </c>
      <c r="D2435" s="16">
        <v>5400.97</v>
      </c>
      <c r="E2435" s="16">
        <v>5305.02</v>
      </c>
      <c r="F2435" s="14" t="s">
        <v>8727</v>
      </c>
      <c r="G2435" s="15">
        <v>4.3E-3</v>
      </c>
    </row>
    <row r="2436" spans="1:7" x14ac:dyDescent="0.2">
      <c r="A2436" s="17">
        <v>39927</v>
      </c>
      <c r="B2436" s="16">
        <v>5429.94</v>
      </c>
      <c r="C2436" s="16">
        <v>5371.54</v>
      </c>
      <c r="D2436" s="16">
        <v>5429.98</v>
      </c>
      <c r="E2436" s="16">
        <v>5321.16</v>
      </c>
      <c r="F2436" s="14" t="s">
        <v>8728</v>
      </c>
      <c r="G2436" s="15">
        <v>-6.9999999999999999E-4</v>
      </c>
    </row>
    <row r="2437" spans="1:7" x14ac:dyDescent="0.2">
      <c r="A2437" s="17">
        <v>39926</v>
      </c>
      <c r="B2437" s="16">
        <v>5406.58</v>
      </c>
      <c r="C2437" s="16">
        <v>5405.24</v>
      </c>
      <c r="D2437" s="16">
        <v>5516.83</v>
      </c>
      <c r="E2437" s="16">
        <v>5379.59</v>
      </c>
      <c r="F2437" s="14" t="s">
        <v>8729</v>
      </c>
      <c r="G2437" s="15">
        <v>2.1299999999999999E-2</v>
      </c>
    </row>
    <row r="2438" spans="1:7" x14ac:dyDescent="0.2">
      <c r="A2438" s="17">
        <v>39925</v>
      </c>
      <c r="B2438" s="16">
        <v>5410.5</v>
      </c>
      <c r="C2438" s="16">
        <v>5302.67</v>
      </c>
      <c r="D2438" s="16">
        <v>5417.17</v>
      </c>
      <c r="E2438" s="16">
        <v>5262.33</v>
      </c>
      <c r="F2438" s="14" t="s">
        <v>2185</v>
      </c>
      <c r="G2438" s="15">
        <v>8.8000000000000005E-3</v>
      </c>
    </row>
    <row r="2439" spans="1:7" x14ac:dyDescent="0.2">
      <c r="A2439" s="17">
        <v>39924</v>
      </c>
      <c r="B2439" s="16">
        <v>5297.41</v>
      </c>
      <c r="C2439" s="16">
        <v>5261.56</v>
      </c>
      <c r="D2439" s="16">
        <v>5313.16</v>
      </c>
      <c r="E2439" s="16">
        <v>5155.6000000000004</v>
      </c>
      <c r="F2439" s="14" t="s">
        <v>8730</v>
      </c>
      <c r="G2439" s="15">
        <v>-2.8299999999999999E-2</v>
      </c>
    </row>
    <row r="2440" spans="1:7" x14ac:dyDescent="0.2">
      <c r="A2440" s="17">
        <v>39923</v>
      </c>
      <c r="B2440" s="16">
        <v>5251.05</v>
      </c>
      <c r="C2440" s="16">
        <v>5412.98</v>
      </c>
      <c r="D2440" s="16">
        <v>5412.98</v>
      </c>
      <c r="E2440" s="16">
        <v>5211.43</v>
      </c>
      <c r="F2440" s="14" t="s">
        <v>8731</v>
      </c>
      <c r="G2440" s="15">
        <v>2.3699999999999999E-2</v>
      </c>
    </row>
    <row r="2441" spans="1:7" x14ac:dyDescent="0.2">
      <c r="A2441" s="17">
        <v>39920</v>
      </c>
      <c r="B2441" s="16">
        <v>5404.03</v>
      </c>
      <c r="C2441" s="16">
        <v>5317.63</v>
      </c>
      <c r="D2441" s="16">
        <v>5418.59</v>
      </c>
      <c r="E2441" s="16">
        <v>5306.3</v>
      </c>
      <c r="F2441" s="14" t="s">
        <v>8732</v>
      </c>
      <c r="G2441" s="15">
        <v>5.2499999999999998E-2</v>
      </c>
    </row>
    <row r="2442" spans="1:7" x14ac:dyDescent="0.2">
      <c r="A2442" s="17">
        <v>39919</v>
      </c>
      <c r="B2442" s="16">
        <v>5278.84</v>
      </c>
      <c r="C2442" s="16">
        <v>5015.5600000000004</v>
      </c>
      <c r="D2442" s="16">
        <v>5354.58</v>
      </c>
      <c r="E2442" s="16">
        <v>4979.21</v>
      </c>
      <c r="F2442" s="14" t="s">
        <v>8733</v>
      </c>
      <c r="G2442" s="15">
        <v>-1.6199999999999999E-2</v>
      </c>
    </row>
    <row r="2443" spans="1:7" x14ac:dyDescent="0.2">
      <c r="A2443" s="17">
        <v>39918</v>
      </c>
      <c r="B2443" s="16">
        <v>5015.5600000000004</v>
      </c>
      <c r="C2443" s="16">
        <v>5073.22</v>
      </c>
      <c r="D2443" s="16">
        <v>5083.82</v>
      </c>
      <c r="E2443" s="16">
        <v>4992.2700000000004</v>
      </c>
      <c r="F2443" s="14" t="s">
        <v>8734</v>
      </c>
      <c r="G2443" s="15">
        <v>2.0799999999999999E-2</v>
      </c>
    </row>
    <row r="2444" spans="1:7" x14ac:dyDescent="0.2">
      <c r="A2444" s="17">
        <v>39917</v>
      </c>
      <c r="B2444" s="16">
        <v>5097.8999999999996</v>
      </c>
      <c r="C2444" s="16">
        <v>4994.21</v>
      </c>
      <c r="D2444" s="16">
        <v>5119.2</v>
      </c>
      <c r="E2444" s="16">
        <v>4959.6000000000004</v>
      </c>
      <c r="F2444" s="14" t="s">
        <v>8735</v>
      </c>
      <c r="G2444" s="15">
        <v>2.9399999999999999E-2</v>
      </c>
    </row>
    <row r="2445" spans="1:7" x14ac:dyDescent="0.2">
      <c r="A2445" s="17">
        <v>39912</v>
      </c>
      <c r="B2445" s="16">
        <v>4994.21</v>
      </c>
      <c r="C2445" s="16">
        <v>4883.24</v>
      </c>
      <c r="D2445" s="16">
        <v>5011.92</v>
      </c>
      <c r="E2445" s="16">
        <v>4864.8500000000004</v>
      </c>
      <c r="F2445" s="14" t="s">
        <v>7943</v>
      </c>
      <c r="G2445" s="15">
        <v>-1.9E-3</v>
      </c>
    </row>
    <row r="2446" spans="1:7" x14ac:dyDescent="0.2">
      <c r="A2446" s="17">
        <v>39911</v>
      </c>
      <c r="B2446" s="16">
        <v>4851.51</v>
      </c>
      <c r="C2446" s="16">
        <v>4835.88</v>
      </c>
      <c r="D2446" s="16">
        <v>4866.37</v>
      </c>
      <c r="E2446" s="16">
        <v>4716.38</v>
      </c>
      <c r="F2446" s="14" t="s">
        <v>7900</v>
      </c>
      <c r="G2446" s="15">
        <v>-1.78E-2</v>
      </c>
    </row>
    <row r="2447" spans="1:7" x14ac:dyDescent="0.2">
      <c r="A2447" s="17">
        <v>39910</v>
      </c>
      <c r="B2447" s="16">
        <v>4860.57</v>
      </c>
      <c r="C2447" s="16">
        <v>4961.24</v>
      </c>
      <c r="D2447" s="16">
        <v>4968.28</v>
      </c>
      <c r="E2447" s="16">
        <v>4812.66</v>
      </c>
      <c r="F2447" s="14" t="s">
        <v>8736</v>
      </c>
      <c r="G2447" s="15">
        <v>1.34E-2</v>
      </c>
    </row>
    <row r="2448" spans="1:7" x14ac:dyDescent="0.2">
      <c r="A2448" s="17">
        <v>39909</v>
      </c>
      <c r="B2448" s="16">
        <v>4948.8999999999996</v>
      </c>
      <c r="C2448" s="16">
        <v>4924.1499999999996</v>
      </c>
      <c r="D2448" s="16">
        <v>5038.59</v>
      </c>
      <c r="E2448" s="16">
        <v>4909.3100000000004</v>
      </c>
      <c r="F2448" s="14" t="s">
        <v>8737</v>
      </c>
      <c r="G2448" s="15">
        <v>-5.3E-3</v>
      </c>
    </row>
    <row r="2449" spans="1:7" x14ac:dyDescent="0.2">
      <c r="A2449" s="17">
        <v>39906</v>
      </c>
      <c r="B2449" s="16">
        <v>4883.6000000000004</v>
      </c>
      <c r="C2449" s="16">
        <v>4916.91</v>
      </c>
      <c r="D2449" s="16">
        <v>4993.4799999999996</v>
      </c>
      <c r="E2449" s="16">
        <v>4860.4799999999996</v>
      </c>
      <c r="F2449" s="14" t="s">
        <v>8738</v>
      </c>
      <c r="G2449" s="15">
        <v>6.4500000000000002E-2</v>
      </c>
    </row>
    <row r="2450" spans="1:7" x14ac:dyDescent="0.2">
      <c r="A2450" s="17">
        <v>39905</v>
      </c>
      <c r="B2450" s="16">
        <v>4909.8599999999997</v>
      </c>
      <c r="C2450" s="16">
        <v>4663.3599999999997</v>
      </c>
      <c r="D2450" s="16">
        <v>4916.59</v>
      </c>
      <c r="E2450" s="16">
        <v>4661.6000000000004</v>
      </c>
      <c r="F2450" s="14" t="s">
        <v>8739</v>
      </c>
      <c r="G2450" s="15">
        <v>2.3999999999999998E-3</v>
      </c>
    </row>
    <row r="2451" spans="1:7" x14ac:dyDescent="0.2">
      <c r="A2451" s="17">
        <v>39904</v>
      </c>
      <c r="B2451" s="16">
        <v>4612.2299999999996</v>
      </c>
      <c r="C2451" s="16">
        <v>4595.95</v>
      </c>
      <c r="D2451" s="16">
        <v>4644.38</v>
      </c>
      <c r="E2451" s="16">
        <v>4490.33</v>
      </c>
      <c r="F2451" s="14" t="s">
        <v>8740</v>
      </c>
      <c r="G2451" s="15">
        <v>2.2100000000000002E-2</v>
      </c>
    </row>
    <row r="2452" spans="1:7" x14ac:dyDescent="0.2">
      <c r="A2452" s="17">
        <v>39903</v>
      </c>
      <c r="B2452" s="16">
        <v>4601.24</v>
      </c>
      <c r="C2452" s="16">
        <v>4499.79</v>
      </c>
      <c r="D2452" s="16">
        <v>4608.99</v>
      </c>
      <c r="E2452" s="16">
        <v>4496.99</v>
      </c>
      <c r="F2452" s="14" t="s">
        <v>8741</v>
      </c>
      <c r="G2452" s="15">
        <v>-4.41E-2</v>
      </c>
    </row>
    <row r="2453" spans="1:7" x14ac:dyDescent="0.2">
      <c r="A2453" s="17">
        <v>39902</v>
      </c>
      <c r="B2453" s="16">
        <v>4501.54</v>
      </c>
      <c r="C2453" s="16">
        <v>4677.5600000000004</v>
      </c>
      <c r="D2453" s="16">
        <v>4689.1000000000004</v>
      </c>
      <c r="E2453" s="16">
        <v>4494.8999999999996</v>
      </c>
      <c r="F2453" s="14" t="s">
        <v>8521</v>
      </c>
      <c r="G2453" s="15">
        <v>-8.9999999999999993E-3</v>
      </c>
    </row>
    <row r="2454" spans="1:7" x14ac:dyDescent="0.2">
      <c r="A2454" s="17">
        <v>39899</v>
      </c>
      <c r="B2454" s="16">
        <v>4709.18</v>
      </c>
      <c r="C2454" s="16">
        <v>4737.78</v>
      </c>
      <c r="D2454" s="16">
        <v>4803.08</v>
      </c>
      <c r="E2454" s="16">
        <v>4687.7700000000004</v>
      </c>
      <c r="F2454" s="14" t="s">
        <v>2741</v>
      </c>
      <c r="G2454" s="15">
        <v>-1.04E-2</v>
      </c>
    </row>
    <row r="2455" spans="1:7" x14ac:dyDescent="0.2">
      <c r="A2455" s="17">
        <v>39898</v>
      </c>
      <c r="B2455" s="16">
        <v>4751.83</v>
      </c>
      <c r="C2455" s="16">
        <v>4800.01</v>
      </c>
      <c r="D2455" s="16">
        <v>4801.7700000000004</v>
      </c>
      <c r="E2455" s="16">
        <v>4682.66</v>
      </c>
      <c r="F2455" s="14" t="s">
        <v>3448</v>
      </c>
      <c r="G2455" s="15">
        <v>1.7999999999999999E-2</v>
      </c>
    </row>
    <row r="2456" spans="1:7" x14ac:dyDescent="0.2">
      <c r="A2456" s="17">
        <v>39897</v>
      </c>
      <c r="B2456" s="16">
        <v>4801.7700000000004</v>
      </c>
      <c r="C2456" s="16">
        <v>4702.5600000000004</v>
      </c>
      <c r="D2456" s="16">
        <v>4817.57</v>
      </c>
      <c r="E2456" s="16">
        <v>4678.8599999999997</v>
      </c>
      <c r="F2456" s="14" t="s">
        <v>8742</v>
      </c>
      <c r="G2456" s="15">
        <v>-1.6000000000000001E-3</v>
      </c>
    </row>
    <row r="2457" spans="1:7" x14ac:dyDescent="0.2">
      <c r="A2457" s="17">
        <v>39896</v>
      </c>
      <c r="B2457" s="16">
        <v>4716.75</v>
      </c>
      <c r="C2457" s="16">
        <v>4752.8100000000004</v>
      </c>
      <c r="D2457" s="16">
        <v>4800.13</v>
      </c>
      <c r="E2457" s="16">
        <v>4693.3500000000004</v>
      </c>
      <c r="F2457" s="14" t="s">
        <v>8743</v>
      </c>
      <c r="G2457" s="15">
        <v>2.1600000000000001E-2</v>
      </c>
    </row>
    <row r="2458" spans="1:7" x14ac:dyDescent="0.2">
      <c r="A2458" s="17">
        <v>39895</v>
      </c>
      <c r="B2458" s="16">
        <v>4724.43</v>
      </c>
      <c r="C2458" s="16">
        <v>4658.38</v>
      </c>
      <c r="D2458" s="16">
        <v>4724.7299999999996</v>
      </c>
      <c r="E2458" s="16">
        <v>4625.6099999999997</v>
      </c>
      <c r="F2458" s="14" t="s">
        <v>8744</v>
      </c>
      <c r="G2458" s="15">
        <v>-2.24E-2</v>
      </c>
    </row>
    <row r="2459" spans="1:7" x14ac:dyDescent="0.2">
      <c r="A2459" s="17">
        <v>39892</v>
      </c>
      <c r="B2459" s="16">
        <v>4624.68</v>
      </c>
      <c r="C2459" s="16">
        <v>4687.95</v>
      </c>
      <c r="D2459" s="16">
        <v>4691.5</v>
      </c>
      <c r="E2459" s="16">
        <v>4571.12</v>
      </c>
      <c r="F2459" s="14" t="s">
        <v>8745</v>
      </c>
      <c r="G2459" s="15">
        <v>0.02</v>
      </c>
    </row>
    <row r="2460" spans="1:7" x14ac:dyDescent="0.2">
      <c r="A2460" s="17">
        <v>39891</v>
      </c>
      <c r="B2460" s="16">
        <v>4730.5200000000004</v>
      </c>
      <c r="C2460" s="16">
        <v>4629.03</v>
      </c>
      <c r="D2460" s="16">
        <v>4769.8100000000004</v>
      </c>
      <c r="E2460" s="16">
        <v>4613.04</v>
      </c>
      <c r="F2460" s="14" t="s">
        <v>8746</v>
      </c>
      <c r="G2460" s="15">
        <v>8.9999999999999998E-4</v>
      </c>
    </row>
    <row r="2461" spans="1:7" x14ac:dyDescent="0.2">
      <c r="A2461" s="17">
        <v>39890</v>
      </c>
      <c r="B2461" s="16">
        <v>4637.8999999999996</v>
      </c>
      <c r="C2461" s="16">
        <v>4655.22</v>
      </c>
      <c r="D2461" s="16">
        <v>4703.96</v>
      </c>
      <c r="E2461" s="16">
        <v>4582.3</v>
      </c>
      <c r="F2461" s="14" t="s">
        <v>2786</v>
      </c>
      <c r="G2461" s="15">
        <v>-1.8800000000000001E-2</v>
      </c>
    </row>
    <row r="2462" spans="1:7" x14ac:dyDescent="0.2">
      <c r="A2462" s="17">
        <v>39889</v>
      </c>
      <c r="B2462" s="16">
        <v>4633.9399999999996</v>
      </c>
      <c r="C2462" s="16">
        <v>4694.37</v>
      </c>
      <c r="D2462" s="16">
        <v>4703.5200000000004</v>
      </c>
      <c r="E2462" s="16">
        <v>4600.17</v>
      </c>
      <c r="F2462" s="14" t="s">
        <v>8747</v>
      </c>
      <c r="G2462" s="15">
        <v>4.5600000000000002E-2</v>
      </c>
    </row>
    <row r="2463" spans="1:7" x14ac:dyDescent="0.2">
      <c r="A2463" s="17">
        <v>39888</v>
      </c>
      <c r="B2463" s="16">
        <v>4722.76</v>
      </c>
      <c r="C2463" s="16">
        <v>4571.58</v>
      </c>
      <c r="D2463" s="16">
        <v>4723.3599999999997</v>
      </c>
      <c r="E2463" s="16">
        <v>4559.16</v>
      </c>
      <c r="F2463" s="14" t="s">
        <v>3670</v>
      </c>
      <c r="G2463" s="15">
        <v>-1.18E-2</v>
      </c>
    </row>
    <row r="2464" spans="1:7" x14ac:dyDescent="0.2">
      <c r="A2464" s="17">
        <v>39885</v>
      </c>
      <c r="B2464" s="16">
        <v>4516.59</v>
      </c>
      <c r="C2464" s="16">
        <v>4591.96</v>
      </c>
      <c r="D2464" s="16">
        <v>4660.08</v>
      </c>
      <c r="E2464" s="16">
        <v>4513.8900000000003</v>
      </c>
      <c r="F2464" s="14" t="s">
        <v>8748</v>
      </c>
      <c r="G2464" s="15">
        <v>1.6E-2</v>
      </c>
    </row>
    <row r="2465" spans="1:7" x14ac:dyDescent="0.2">
      <c r="A2465" s="17">
        <v>39884</v>
      </c>
      <c r="B2465" s="16">
        <v>4570.68</v>
      </c>
      <c r="C2465" s="16">
        <v>4472.08</v>
      </c>
      <c r="D2465" s="16">
        <v>4574.38</v>
      </c>
      <c r="E2465" s="16">
        <v>4399.59</v>
      </c>
      <c r="F2465" s="14" t="s">
        <v>8749</v>
      </c>
      <c r="G2465" s="15">
        <v>2.9600000000000001E-2</v>
      </c>
    </row>
    <row r="2466" spans="1:7" x14ac:dyDescent="0.2">
      <c r="A2466" s="17">
        <v>39883</v>
      </c>
      <c r="B2466" s="16">
        <v>4498.79</v>
      </c>
      <c r="C2466" s="16">
        <v>4374.84</v>
      </c>
      <c r="D2466" s="16">
        <v>4588.75</v>
      </c>
      <c r="E2466" s="16">
        <v>4366.12</v>
      </c>
      <c r="F2466" s="14" t="s">
        <v>8750</v>
      </c>
      <c r="G2466" s="15">
        <v>5.6399999999999999E-2</v>
      </c>
    </row>
    <row r="2467" spans="1:7" x14ac:dyDescent="0.2">
      <c r="A2467" s="17">
        <v>39882</v>
      </c>
      <c r="B2467" s="16">
        <v>4369.5</v>
      </c>
      <c r="C2467" s="16">
        <v>4139.7700000000004</v>
      </c>
      <c r="D2467" s="16">
        <v>4386.6899999999996</v>
      </c>
      <c r="E2467" s="16">
        <v>4135.13</v>
      </c>
      <c r="F2467" s="14" t="s">
        <v>8751</v>
      </c>
      <c r="G2467" s="15">
        <v>6.3E-3</v>
      </c>
    </row>
    <row r="2468" spans="1:7" x14ac:dyDescent="0.2">
      <c r="A2468" s="17">
        <v>39881</v>
      </c>
      <c r="B2468" s="16">
        <v>4136.21</v>
      </c>
      <c r="C2468" s="16">
        <v>4112.09</v>
      </c>
      <c r="D2468" s="16">
        <v>4142.0200000000004</v>
      </c>
      <c r="E2468" s="16">
        <v>4028.41</v>
      </c>
      <c r="F2468" s="14" t="s">
        <v>8752</v>
      </c>
      <c r="G2468" s="15">
        <v>-2.52E-2</v>
      </c>
    </row>
    <row r="2469" spans="1:7" x14ac:dyDescent="0.2">
      <c r="A2469" s="17">
        <v>39878</v>
      </c>
      <c r="B2469" s="16">
        <v>4110.3100000000004</v>
      </c>
      <c r="C2469" s="16">
        <v>4204.22</v>
      </c>
      <c r="D2469" s="16">
        <v>4207.78</v>
      </c>
      <c r="E2469" s="16">
        <v>4098.29</v>
      </c>
      <c r="F2469" s="14" t="s">
        <v>8753</v>
      </c>
      <c r="G2469" s="15">
        <v>-2.4400000000000002E-2</v>
      </c>
    </row>
    <row r="2470" spans="1:7" x14ac:dyDescent="0.2">
      <c r="A2470" s="17">
        <v>39877</v>
      </c>
      <c r="B2470" s="16">
        <v>4216.68</v>
      </c>
      <c r="C2470" s="16">
        <v>4307.7299999999996</v>
      </c>
      <c r="D2470" s="16">
        <v>4312.26</v>
      </c>
      <c r="E2470" s="16">
        <v>4206.1499999999996</v>
      </c>
      <c r="F2470" s="14" t="s">
        <v>2211</v>
      </c>
      <c r="G2470" s="15">
        <v>3.1600000000000003E-2</v>
      </c>
    </row>
    <row r="2471" spans="1:7" x14ac:dyDescent="0.2">
      <c r="A2471" s="17">
        <v>39876</v>
      </c>
      <c r="B2471" s="16">
        <v>4321.97</v>
      </c>
      <c r="C2471" s="16">
        <v>4210.75</v>
      </c>
      <c r="D2471" s="16">
        <v>4322.09</v>
      </c>
      <c r="E2471" s="16">
        <v>4210.75</v>
      </c>
      <c r="F2471" s="14" t="s">
        <v>8754</v>
      </c>
      <c r="G2471" s="15">
        <v>-4.4000000000000003E-3</v>
      </c>
    </row>
    <row r="2472" spans="1:7" x14ac:dyDescent="0.2">
      <c r="A2472" s="17">
        <v>39875</v>
      </c>
      <c r="B2472" s="16">
        <v>4189.3900000000003</v>
      </c>
      <c r="C2472" s="16">
        <v>4216.6499999999996</v>
      </c>
      <c r="D2472" s="16">
        <v>4254.2299999999996</v>
      </c>
      <c r="E2472" s="16">
        <v>4157.76</v>
      </c>
      <c r="F2472" s="14" t="s">
        <v>2489</v>
      </c>
      <c r="G2472" s="15">
        <v>-4.2700000000000002E-2</v>
      </c>
    </row>
    <row r="2473" spans="1:7" x14ac:dyDescent="0.2">
      <c r="A2473" s="17">
        <v>39874</v>
      </c>
      <c r="B2473" s="16">
        <v>4207.75</v>
      </c>
      <c r="C2473" s="16">
        <v>4350.93</v>
      </c>
      <c r="D2473" s="16">
        <v>4355.1000000000004</v>
      </c>
      <c r="E2473" s="16">
        <v>4207.08</v>
      </c>
      <c r="F2473" s="14" t="s">
        <v>8713</v>
      </c>
      <c r="G2473" s="15">
        <v>-1.14E-2</v>
      </c>
    </row>
    <row r="2474" spans="1:7" x14ac:dyDescent="0.2">
      <c r="A2474" s="17">
        <v>39871</v>
      </c>
      <c r="B2474" s="16">
        <v>4395.43</v>
      </c>
      <c r="C2474" s="16">
        <v>4421.17</v>
      </c>
      <c r="D2474" s="16">
        <v>4421.17</v>
      </c>
      <c r="E2474" s="16">
        <v>4327.84</v>
      </c>
      <c r="F2474" s="14" t="s">
        <v>8755</v>
      </c>
      <c r="G2474" s="15">
        <v>1.3299999999999999E-2</v>
      </c>
    </row>
    <row r="2475" spans="1:7" x14ac:dyDescent="0.2">
      <c r="A2475" s="17">
        <v>39870</v>
      </c>
      <c r="B2475" s="16">
        <v>4446.1099999999997</v>
      </c>
      <c r="C2475" s="16">
        <v>4405.58</v>
      </c>
      <c r="D2475" s="16">
        <v>4460.83</v>
      </c>
      <c r="E2475" s="16">
        <v>4391.32</v>
      </c>
      <c r="F2475" s="14" t="s">
        <v>8756</v>
      </c>
      <c r="G2475" s="15">
        <v>-1.49E-2</v>
      </c>
    </row>
    <row r="2476" spans="1:7" x14ac:dyDescent="0.2">
      <c r="A2476" s="17">
        <v>39869</v>
      </c>
      <c r="B2476" s="16">
        <v>4387.76</v>
      </c>
      <c r="C2476" s="16">
        <v>4484.53</v>
      </c>
      <c r="D2476" s="16">
        <v>4570.38</v>
      </c>
      <c r="E2476" s="16">
        <v>4366.45</v>
      </c>
      <c r="F2476" s="14" t="s">
        <v>8757</v>
      </c>
      <c r="G2476" s="15">
        <v>-1.8800000000000001E-2</v>
      </c>
    </row>
    <row r="2477" spans="1:7" x14ac:dyDescent="0.2">
      <c r="A2477" s="17">
        <v>39868</v>
      </c>
      <c r="B2477" s="16">
        <v>4454.25</v>
      </c>
      <c r="C2477" s="16">
        <v>4525.5600000000004</v>
      </c>
      <c r="D2477" s="16">
        <v>4529.13</v>
      </c>
      <c r="E2477" s="16">
        <v>4417.46</v>
      </c>
      <c r="F2477" s="14" t="s">
        <v>2916</v>
      </c>
      <c r="G2477" s="15">
        <v>-1.1599999999999999E-2</v>
      </c>
    </row>
    <row r="2478" spans="1:7" x14ac:dyDescent="0.2">
      <c r="A2478" s="17">
        <v>39867</v>
      </c>
      <c r="B2478" s="16">
        <v>4539.82</v>
      </c>
      <c r="C2478" s="16">
        <v>4696.43</v>
      </c>
      <c r="D2478" s="16">
        <v>4696.43</v>
      </c>
      <c r="E2478" s="16">
        <v>4515.42</v>
      </c>
      <c r="F2478" s="14" t="s">
        <v>2333</v>
      </c>
      <c r="G2478" s="15">
        <v>-3.73E-2</v>
      </c>
    </row>
    <row r="2479" spans="1:7" x14ac:dyDescent="0.2">
      <c r="A2479" s="17">
        <v>39864</v>
      </c>
      <c r="B2479" s="16">
        <v>4593.04</v>
      </c>
      <c r="C2479" s="16">
        <v>4756.51</v>
      </c>
      <c r="D2479" s="16">
        <v>4756.51</v>
      </c>
      <c r="E2479" s="16">
        <v>4592.8900000000003</v>
      </c>
      <c r="F2479" s="14" t="s">
        <v>2315</v>
      </c>
      <c r="G2479" s="15">
        <v>-2.0299999999999999E-2</v>
      </c>
    </row>
    <row r="2480" spans="1:7" x14ac:dyDescent="0.2">
      <c r="A2480" s="17">
        <v>39863</v>
      </c>
      <c r="B2480" s="16">
        <v>4770.76</v>
      </c>
      <c r="C2480" s="16">
        <v>4855.6099999999997</v>
      </c>
      <c r="D2480" s="16">
        <v>4872.51</v>
      </c>
      <c r="E2480" s="16">
        <v>4748.3100000000004</v>
      </c>
      <c r="F2480" s="14" t="s">
        <v>2508</v>
      </c>
      <c r="G2480" s="15">
        <v>-5.0000000000000001E-4</v>
      </c>
    </row>
    <row r="2481" spans="1:7" x14ac:dyDescent="0.2">
      <c r="A2481" s="17">
        <v>39862</v>
      </c>
      <c r="B2481" s="16">
        <v>4869.8599999999997</v>
      </c>
      <c r="C2481" s="16">
        <v>4888.21</v>
      </c>
      <c r="D2481" s="16">
        <v>4919.18</v>
      </c>
      <c r="E2481" s="16">
        <v>4807.72</v>
      </c>
      <c r="F2481" s="14" t="s">
        <v>8758</v>
      </c>
      <c r="G2481" s="15">
        <v>-3.85E-2</v>
      </c>
    </row>
    <row r="2482" spans="1:7" x14ac:dyDescent="0.2">
      <c r="A2482" s="17">
        <v>39861</v>
      </c>
      <c r="B2482" s="16">
        <v>4872.18</v>
      </c>
      <c r="C2482" s="16">
        <v>5038.83</v>
      </c>
      <c r="D2482" s="16">
        <v>5042.3900000000003</v>
      </c>
      <c r="E2482" s="16">
        <v>4862.21</v>
      </c>
      <c r="F2482" s="14" t="s">
        <v>8759</v>
      </c>
      <c r="G2482" s="15">
        <v>-1.09E-2</v>
      </c>
    </row>
    <row r="2483" spans="1:7" x14ac:dyDescent="0.2">
      <c r="A2483" s="17">
        <v>39860</v>
      </c>
      <c r="B2483" s="16">
        <v>5067.28</v>
      </c>
      <c r="C2483" s="16">
        <v>5082.42</v>
      </c>
      <c r="D2483" s="16">
        <v>5123.83</v>
      </c>
      <c r="E2483" s="16">
        <v>5067.28</v>
      </c>
      <c r="F2483" s="14" t="s">
        <v>8760</v>
      </c>
      <c r="G2483" s="15">
        <v>-1E-4</v>
      </c>
    </row>
    <row r="2484" spans="1:7" x14ac:dyDescent="0.2">
      <c r="A2484" s="17">
        <v>39857</v>
      </c>
      <c r="B2484" s="16">
        <v>5123.32</v>
      </c>
      <c r="C2484" s="16">
        <v>5157.45</v>
      </c>
      <c r="D2484" s="16">
        <v>5194.59</v>
      </c>
      <c r="E2484" s="16">
        <v>5118.18</v>
      </c>
      <c r="F2484" s="14" t="s">
        <v>2942</v>
      </c>
      <c r="G2484" s="15">
        <v>-1.0999999999999999E-2</v>
      </c>
    </row>
    <row r="2485" spans="1:7" x14ac:dyDescent="0.2">
      <c r="A2485" s="17">
        <v>39856</v>
      </c>
      <c r="B2485" s="16">
        <v>5123.67</v>
      </c>
      <c r="C2485" s="16">
        <v>5177.32</v>
      </c>
      <c r="D2485" s="16">
        <v>5178.49</v>
      </c>
      <c r="E2485" s="16">
        <v>5083.67</v>
      </c>
      <c r="F2485" s="14" t="s">
        <v>8761</v>
      </c>
      <c r="G2485" s="15">
        <v>-7.7000000000000002E-3</v>
      </c>
    </row>
    <row r="2486" spans="1:7" x14ac:dyDescent="0.2">
      <c r="A2486" s="17">
        <v>39855</v>
      </c>
      <c r="B2486" s="16">
        <v>5180.88</v>
      </c>
      <c r="C2486" s="16">
        <v>5214.22</v>
      </c>
      <c r="D2486" s="16">
        <v>5250.13</v>
      </c>
      <c r="E2486" s="16">
        <v>5160.97</v>
      </c>
      <c r="F2486" s="14" t="s">
        <v>8762</v>
      </c>
      <c r="G2486" s="15">
        <v>-3.2399999999999998E-2</v>
      </c>
    </row>
    <row r="2487" spans="1:7" x14ac:dyDescent="0.2">
      <c r="A2487" s="17">
        <v>39854</v>
      </c>
      <c r="B2487" s="16">
        <v>5221.33</v>
      </c>
      <c r="C2487" s="16">
        <v>5358.93</v>
      </c>
      <c r="D2487" s="16">
        <v>5366.04</v>
      </c>
      <c r="E2487" s="16">
        <v>5218.38</v>
      </c>
      <c r="F2487" s="14" t="s">
        <v>3377</v>
      </c>
      <c r="G2487" s="15">
        <v>3.2000000000000002E-3</v>
      </c>
    </row>
    <row r="2488" spans="1:7" x14ac:dyDescent="0.2">
      <c r="A2488" s="17">
        <v>39853</v>
      </c>
      <c r="B2488" s="16">
        <v>5396.27</v>
      </c>
      <c r="C2488" s="16">
        <v>5324.06</v>
      </c>
      <c r="D2488" s="16">
        <v>5409.73</v>
      </c>
      <c r="E2488" s="16">
        <v>5298.17</v>
      </c>
      <c r="F2488" s="14" t="s">
        <v>8763</v>
      </c>
      <c r="G2488" s="15">
        <v>3.1600000000000003E-2</v>
      </c>
    </row>
    <row r="2489" spans="1:7" x14ac:dyDescent="0.2">
      <c r="A2489" s="17">
        <v>39850</v>
      </c>
      <c r="B2489" s="16">
        <v>5379.18</v>
      </c>
      <c r="C2489" s="16">
        <v>5242.95</v>
      </c>
      <c r="D2489" s="16">
        <v>5380.03</v>
      </c>
      <c r="E2489" s="16">
        <v>5217.5</v>
      </c>
      <c r="F2489" s="14" t="s">
        <v>8764</v>
      </c>
      <c r="G2489" s="15">
        <v>-2.8999999999999998E-3</v>
      </c>
    </row>
    <row r="2490" spans="1:7" x14ac:dyDescent="0.2">
      <c r="A2490" s="17">
        <v>39849</v>
      </c>
      <c r="B2490" s="16">
        <v>5214.5</v>
      </c>
      <c r="C2490" s="16">
        <v>5197.63</v>
      </c>
      <c r="D2490" s="16">
        <v>5214.55</v>
      </c>
      <c r="E2490" s="16">
        <v>5116.3999999999996</v>
      </c>
      <c r="F2490" s="14" t="s">
        <v>8765</v>
      </c>
      <c r="G2490" s="15">
        <v>4.1200000000000001E-2</v>
      </c>
    </row>
    <row r="2491" spans="1:7" x14ac:dyDescent="0.2">
      <c r="A2491" s="17">
        <v>39848</v>
      </c>
      <c r="B2491" s="16">
        <v>5229.6400000000003</v>
      </c>
      <c r="C2491" s="16">
        <v>5049.34</v>
      </c>
      <c r="D2491" s="16">
        <v>5247.78</v>
      </c>
      <c r="E2491" s="16">
        <v>5035.0200000000004</v>
      </c>
      <c r="F2491" s="14" t="s">
        <v>8766</v>
      </c>
      <c r="G2491" s="15">
        <v>6.3E-3</v>
      </c>
    </row>
    <row r="2492" spans="1:7" x14ac:dyDescent="0.2">
      <c r="A2492" s="17">
        <v>39847</v>
      </c>
      <c r="B2492" s="16">
        <v>5022.67</v>
      </c>
      <c r="C2492" s="16">
        <v>5003.7700000000004</v>
      </c>
      <c r="D2492" s="16">
        <v>5028.72</v>
      </c>
      <c r="E2492" s="16">
        <v>4938.93</v>
      </c>
      <c r="F2492" s="14" t="s">
        <v>8767</v>
      </c>
      <c r="G2492" s="15">
        <v>-2.24E-2</v>
      </c>
    </row>
    <row r="2493" spans="1:7" x14ac:dyDescent="0.2">
      <c r="A2493" s="17">
        <v>39846</v>
      </c>
      <c r="B2493" s="16">
        <v>4991.32</v>
      </c>
      <c r="C2493" s="16">
        <v>5096.76</v>
      </c>
      <c r="D2493" s="16">
        <v>5103.87</v>
      </c>
      <c r="E2493" s="16">
        <v>4973.6000000000004</v>
      </c>
      <c r="F2493" s="14" t="s">
        <v>3898</v>
      </c>
      <c r="G2493" s="15">
        <v>0</v>
      </c>
    </row>
    <row r="2494" spans="1:7" x14ac:dyDescent="0.2">
      <c r="A2494" s="17">
        <v>39843</v>
      </c>
      <c r="B2494" s="16">
        <v>5105.6499999999996</v>
      </c>
      <c r="C2494" s="16">
        <v>5105.55</v>
      </c>
      <c r="D2494" s="16">
        <v>5143.28</v>
      </c>
      <c r="E2494" s="16">
        <v>5052</v>
      </c>
      <c r="F2494" s="14" t="s">
        <v>3918</v>
      </c>
      <c r="G2494" s="15">
        <v>-2.1399999999999999E-2</v>
      </c>
    </row>
    <row r="2495" spans="1:7" x14ac:dyDescent="0.2">
      <c r="A2495" s="17">
        <v>39842</v>
      </c>
      <c r="B2495" s="16">
        <v>5105.55</v>
      </c>
      <c r="C2495" s="16">
        <v>5217.03</v>
      </c>
      <c r="D2495" s="16">
        <v>5217.03</v>
      </c>
      <c r="E2495" s="16">
        <v>5076.12</v>
      </c>
      <c r="F2495" s="14" t="s">
        <v>8334</v>
      </c>
      <c r="G2495" s="15">
        <v>3.0200000000000001E-2</v>
      </c>
    </row>
    <row r="2496" spans="1:7" x14ac:dyDescent="0.2">
      <c r="A2496" s="17">
        <v>39841</v>
      </c>
      <c r="B2496" s="16">
        <v>5217.03</v>
      </c>
      <c r="C2496" s="16">
        <v>5064.21</v>
      </c>
      <c r="D2496" s="16">
        <v>5228.21</v>
      </c>
      <c r="E2496" s="16">
        <v>5064.21</v>
      </c>
      <c r="F2496" s="14" t="s">
        <v>8613</v>
      </c>
      <c r="G2496" s="15">
        <v>9.1999999999999998E-3</v>
      </c>
    </row>
    <row r="2497" spans="1:7" x14ac:dyDescent="0.2">
      <c r="A2497" s="17">
        <v>39840</v>
      </c>
      <c r="B2497" s="16">
        <v>5064.21</v>
      </c>
      <c r="C2497" s="16">
        <v>5018.1000000000004</v>
      </c>
      <c r="D2497" s="16">
        <v>5075.2700000000004</v>
      </c>
      <c r="E2497" s="16">
        <v>4994.9799999999996</v>
      </c>
      <c r="F2497" s="14" t="s">
        <v>8768</v>
      </c>
      <c r="G2497" s="15">
        <v>1.15E-2</v>
      </c>
    </row>
    <row r="2498" spans="1:7" x14ac:dyDescent="0.2">
      <c r="A2498" s="17">
        <v>39839</v>
      </c>
      <c r="B2498" s="16">
        <v>5018.1000000000004</v>
      </c>
      <c r="C2498" s="16">
        <v>4960.8599999999997</v>
      </c>
      <c r="D2498" s="16">
        <v>5038.25</v>
      </c>
      <c r="E2498" s="16">
        <v>4894.3900000000003</v>
      </c>
      <c r="F2498" s="14" t="s">
        <v>8769</v>
      </c>
      <c r="G2498" s="15">
        <v>3.5000000000000001E-3</v>
      </c>
    </row>
    <row r="2499" spans="1:7" x14ac:dyDescent="0.2">
      <c r="A2499" s="17">
        <v>39836</v>
      </c>
      <c r="B2499" s="16">
        <v>4960.8599999999997</v>
      </c>
      <c r="C2499" s="16">
        <v>4943.63</v>
      </c>
      <c r="D2499" s="16">
        <v>4965.21</v>
      </c>
      <c r="E2499" s="16">
        <v>4817.18</v>
      </c>
      <c r="F2499" s="14" t="s">
        <v>8770</v>
      </c>
      <c r="G2499" s="15">
        <v>-3.1199999999999999E-2</v>
      </c>
    </row>
    <row r="2500" spans="1:7" x14ac:dyDescent="0.2">
      <c r="A2500" s="17">
        <v>39835</v>
      </c>
      <c r="B2500" s="16">
        <v>4943.63</v>
      </c>
      <c r="C2500" s="16">
        <v>5102.68</v>
      </c>
      <c r="D2500" s="16">
        <v>5266.11</v>
      </c>
      <c r="E2500" s="16">
        <v>4905.28</v>
      </c>
      <c r="F2500" s="14" t="s">
        <v>8771</v>
      </c>
      <c r="G2500" s="15">
        <v>3.7000000000000002E-3</v>
      </c>
    </row>
    <row r="2501" spans="1:7" x14ac:dyDescent="0.2">
      <c r="A2501" s="17">
        <v>39834</v>
      </c>
      <c r="B2501" s="16">
        <v>5102.68</v>
      </c>
      <c r="C2501" s="16">
        <v>5084.04</v>
      </c>
      <c r="D2501" s="16">
        <v>5173.41</v>
      </c>
      <c r="E2501" s="16">
        <v>4996.78</v>
      </c>
      <c r="F2501" s="14" t="s">
        <v>8772</v>
      </c>
      <c r="G2501" s="15">
        <v>-2.52E-2</v>
      </c>
    </row>
    <row r="2502" spans="1:7" x14ac:dyDescent="0.2">
      <c r="A2502" s="17">
        <v>39833</v>
      </c>
      <c r="B2502" s="16">
        <v>5084.04</v>
      </c>
      <c r="C2502" s="16">
        <v>5215.5200000000004</v>
      </c>
      <c r="D2502" s="16">
        <v>5267.99</v>
      </c>
      <c r="E2502" s="16">
        <v>5079.1000000000004</v>
      </c>
      <c r="F2502" s="14" t="s">
        <v>8773</v>
      </c>
      <c r="G2502" s="15">
        <v>-1.77E-2</v>
      </c>
    </row>
    <row r="2503" spans="1:7" x14ac:dyDescent="0.2">
      <c r="A2503" s="17">
        <v>39832</v>
      </c>
      <c r="B2503" s="16">
        <v>5215.5200000000004</v>
      </c>
      <c r="C2503" s="16">
        <v>5309.24</v>
      </c>
      <c r="D2503" s="16">
        <v>5333.62</v>
      </c>
      <c r="E2503" s="16">
        <v>5183.3900000000003</v>
      </c>
      <c r="F2503" s="14" t="s">
        <v>8774</v>
      </c>
      <c r="G2503" s="15">
        <v>2.2599999999999999E-2</v>
      </c>
    </row>
    <row r="2504" spans="1:7" x14ac:dyDescent="0.2">
      <c r="A2504" s="17">
        <v>39829</v>
      </c>
      <c r="B2504" s="16">
        <v>5309.24</v>
      </c>
      <c r="C2504" s="16">
        <v>5191.6499999999996</v>
      </c>
      <c r="D2504" s="16">
        <v>5362.32</v>
      </c>
      <c r="E2504" s="16">
        <v>5191.6499999999996</v>
      </c>
      <c r="F2504" s="14" t="s">
        <v>8775</v>
      </c>
      <c r="G2504" s="15">
        <v>-3.0999999999999999E-3</v>
      </c>
    </row>
    <row r="2505" spans="1:7" x14ac:dyDescent="0.2">
      <c r="A2505" s="17">
        <v>39828</v>
      </c>
      <c r="B2505" s="16">
        <v>5191.6499999999996</v>
      </c>
      <c r="C2505" s="16">
        <v>5207.7700000000004</v>
      </c>
      <c r="D2505" s="16">
        <v>5248.25</v>
      </c>
      <c r="E2505" s="16">
        <v>5102.2700000000004</v>
      </c>
      <c r="F2505" s="14" t="s">
        <v>8776</v>
      </c>
      <c r="G2505" s="15">
        <v>-3.85E-2</v>
      </c>
    </row>
    <row r="2506" spans="1:7" x14ac:dyDescent="0.2">
      <c r="A2506" s="17">
        <v>39827</v>
      </c>
      <c r="B2506" s="16">
        <v>5207.7700000000004</v>
      </c>
      <c r="C2506" s="16">
        <v>5416.14</v>
      </c>
      <c r="D2506" s="16">
        <v>5501.9</v>
      </c>
      <c r="E2506" s="16">
        <v>5188.84</v>
      </c>
      <c r="F2506" s="14" t="s">
        <v>8777</v>
      </c>
      <c r="G2506" s="15">
        <v>-2.86E-2</v>
      </c>
    </row>
    <row r="2507" spans="1:7" x14ac:dyDescent="0.2">
      <c r="A2507" s="17">
        <v>39826</v>
      </c>
      <c r="B2507" s="16">
        <v>5416.14</v>
      </c>
      <c r="C2507" s="16">
        <v>5575.77</v>
      </c>
      <c r="D2507" s="16">
        <v>5575.77</v>
      </c>
      <c r="E2507" s="16">
        <v>5394.24</v>
      </c>
      <c r="F2507" s="14" t="s">
        <v>7626</v>
      </c>
      <c r="G2507" s="15">
        <v>-9.7000000000000003E-3</v>
      </c>
    </row>
    <row r="2508" spans="1:7" x14ac:dyDescent="0.2">
      <c r="A2508" s="17">
        <v>39825</v>
      </c>
      <c r="B2508" s="16">
        <v>5575.77</v>
      </c>
      <c r="C2508" s="16">
        <v>5630.54</v>
      </c>
      <c r="D2508" s="16">
        <v>5676.27</v>
      </c>
      <c r="E2508" s="16">
        <v>5575.06</v>
      </c>
      <c r="F2508" s="14" t="s">
        <v>7645</v>
      </c>
      <c r="G2508" s="15">
        <v>4.8999999999999998E-3</v>
      </c>
    </row>
    <row r="2509" spans="1:7" x14ac:dyDescent="0.2">
      <c r="A2509" s="17">
        <v>39822</v>
      </c>
      <c r="B2509" s="16">
        <v>5630.54</v>
      </c>
      <c r="C2509" s="16">
        <v>5603.36</v>
      </c>
      <c r="D2509" s="16">
        <v>5723.62</v>
      </c>
      <c r="E2509" s="16">
        <v>5585.43</v>
      </c>
      <c r="F2509" s="14" t="s">
        <v>8778</v>
      </c>
      <c r="G2509" s="15">
        <v>-3.0800000000000001E-2</v>
      </c>
    </row>
    <row r="2510" spans="1:7" x14ac:dyDescent="0.2">
      <c r="A2510" s="17">
        <v>39821</v>
      </c>
      <c r="B2510" s="16">
        <v>5603.36</v>
      </c>
      <c r="C2510" s="16">
        <v>5781.48</v>
      </c>
      <c r="D2510" s="16">
        <v>5781.48</v>
      </c>
      <c r="E2510" s="16">
        <v>5502.21</v>
      </c>
      <c r="F2510" s="14" t="s">
        <v>7521</v>
      </c>
      <c r="G2510" s="15">
        <v>-1.09E-2</v>
      </c>
    </row>
    <row r="2511" spans="1:7" x14ac:dyDescent="0.2">
      <c r="A2511" s="17">
        <v>39820</v>
      </c>
      <c r="B2511" s="16">
        <v>5781.48</v>
      </c>
      <c r="C2511" s="16">
        <v>5845.05</v>
      </c>
      <c r="D2511" s="16">
        <v>5940.4</v>
      </c>
      <c r="E2511" s="16">
        <v>5723.31</v>
      </c>
      <c r="F2511" s="14" t="s">
        <v>8779</v>
      </c>
      <c r="G2511" s="15">
        <v>4.4999999999999998E-2</v>
      </c>
    </row>
    <row r="2512" spans="1:7" x14ac:dyDescent="0.2">
      <c r="A2512" s="17">
        <v>39818</v>
      </c>
      <c r="B2512" s="16">
        <v>5845.05</v>
      </c>
      <c r="C2512" s="16">
        <v>5593.35</v>
      </c>
      <c r="D2512" s="16">
        <v>5845.63</v>
      </c>
      <c r="E2512" s="16">
        <v>5593.35</v>
      </c>
      <c r="F2512" s="14" t="s">
        <v>7774</v>
      </c>
      <c r="G2512" s="15">
        <v>3.5099999999999999E-2</v>
      </c>
    </row>
    <row r="2513" spans="1:7" x14ac:dyDescent="0.2">
      <c r="A2513" s="17">
        <v>39815</v>
      </c>
      <c r="B2513" s="16">
        <v>5593.35</v>
      </c>
      <c r="C2513" s="16">
        <v>5403.52</v>
      </c>
      <c r="D2513" s="16">
        <v>5602.1</v>
      </c>
      <c r="E2513" s="16">
        <v>5403.52</v>
      </c>
      <c r="F2513" s="14" t="s">
        <v>7827</v>
      </c>
      <c r="G2513" s="15">
        <v>3.5299999999999998E-2</v>
      </c>
    </row>
    <row r="2514" spans="1:7" x14ac:dyDescent="0.2">
      <c r="A2514" s="17">
        <v>39812</v>
      </c>
      <c r="B2514" s="16">
        <v>5403.52</v>
      </c>
      <c r="C2514" s="16">
        <v>5219.3100000000004</v>
      </c>
      <c r="D2514" s="16">
        <v>5410.65</v>
      </c>
      <c r="E2514" s="16">
        <v>5219.3100000000004</v>
      </c>
      <c r="F2514" s="14" t="s">
        <v>7229</v>
      </c>
      <c r="G2514" s="15">
        <v>-1.09E-2</v>
      </c>
    </row>
    <row r="2515" spans="1:7" x14ac:dyDescent="0.2">
      <c r="A2515" s="17">
        <v>39811</v>
      </c>
      <c r="B2515" s="16">
        <v>5219.3100000000004</v>
      </c>
      <c r="C2515" s="16">
        <v>5276.84</v>
      </c>
      <c r="D2515" s="16">
        <v>5286.75</v>
      </c>
      <c r="E2515" s="16">
        <v>5182.26</v>
      </c>
      <c r="F2515" s="14" t="s">
        <v>8780</v>
      </c>
      <c r="G2515" s="15">
        <v>8.9999999999999998E-4</v>
      </c>
    </row>
    <row r="2516" spans="1:7" x14ac:dyDescent="0.2">
      <c r="A2516" s="17">
        <v>39805</v>
      </c>
      <c r="B2516" s="16">
        <v>5276.84</v>
      </c>
      <c r="C2516" s="16">
        <v>5272.11</v>
      </c>
      <c r="D2516" s="16">
        <v>5328.95</v>
      </c>
      <c r="E2516" s="16">
        <v>5247.96</v>
      </c>
      <c r="F2516" s="14" t="s">
        <v>7245</v>
      </c>
      <c r="G2516" s="15">
        <v>-1.2800000000000001E-2</v>
      </c>
    </row>
    <row r="2517" spans="1:7" x14ac:dyDescent="0.2">
      <c r="A2517" s="17">
        <v>39804</v>
      </c>
      <c r="B2517" s="16">
        <v>5272.11</v>
      </c>
      <c r="C2517" s="16">
        <v>5340.39</v>
      </c>
      <c r="D2517" s="16">
        <v>5340.39</v>
      </c>
      <c r="E2517" s="16">
        <v>5235.21</v>
      </c>
      <c r="F2517" s="14" t="s">
        <v>7798</v>
      </c>
      <c r="G2517" s="15">
        <v>-2.9999999999999997E-4</v>
      </c>
    </row>
    <row r="2518" spans="1:7" x14ac:dyDescent="0.2">
      <c r="A2518" s="17">
        <v>39801</v>
      </c>
      <c r="B2518" s="16">
        <v>5340.39</v>
      </c>
      <c r="C2518" s="16">
        <v>5341.9</v>
      </c>
      <c r="D2518" s="16">
        <v>5419.75</v>
      </c>
      <c r="E2518" s="16">
        <v>5293.51</v>
      </c>
      <c r="F2518" s="14" t="s">
        <v>3562</v>
      </c>
      <c r="G2518" s="15">
        <v>-1.8E-3</v>
      </c>
    </row>
    <row r="2519" spans="1:7" x14ac:dyDescent="0.2">
      <c r="A2519" s="17">
        <v>39800</v>
      </c>
      <c r="B2519" s="16">
        <v>5341.9</v>
      </c>
      <c r="C2519" s="16">
        <v>5351.78</v>
      </c>
      <c r="D2519" s="16">
        <v>5382.63</v>
      </c>
      <c r="E2519" s="16">
        <v>5322.38</v>
      </c>
      <c r="F2519" s="14" t="s">
        <v>8781</v>
      </c>
      <c r="G2519" s="15">
        <v>-5.1000000000000004E-3</v>
      </c>
    </row>
    <row r="2520" spans="1:7" x14ac:dyDescent="0.2">
      <c r="A2520" s="17">
        <v>39799</v>
      </c>
      <c r="B2520" s="16">
        <v>5351.78</v>
      </c>
      <c r="C2520" s="16">
        <v>5379.01</v>
      </c>
      <c r="D2520" s="16">
        <v>5432.27</v>
      </c>
      <c r="E2520" s="16">
        <v>5291.92</v>
      </c>
      <c r="F2520" s="14" t="s">
        <v>8395</v>
      </c>
      <c r="G2520" s="15">
        <v>6.1999999999999998E-3</v>
      </c>
    </row>
    <row r="2521" spans="1:7" x14ac:dyDescent="0.2">
      <c r="A2521" s="17">
        <v>39798</v>
      </c>
      <c r="B2521" s="16">
        <v>5379.01</v>
      </c>
      <c r="C2521" s="16">
        <v>5345.99</v>
      </c>
      <c r="D2521" s="16">
        <v>5384.41</v>
      </c>
      <c r="E2521" s="16">
        <v>5308.71</v>
      </c>
      <c r="F2521" s="14" t="s">
        <v>7875</v>
      </c>
      <c r="G2521" s="15">
        <v>-5.8999999999999999E-3</v>
      </c>
    </row>
    <row r="2522" spans="1:7" x14ac:dyDescent="0.2">
      <c r="A2522" s="17">
        <v>39797</v>
      </c>
      <c r="B2522" s="16">
        <v>5345.99</v>
      </c>
      <c r="C2522" s="16">
        <v>5377.9</v>
      </c>
      <c r="D2522" s="16">
        <v>5457.98</v>
      </c>
      <c r="E2522" s="16">
        <v>5310.08</v>
      </c>
      <c r="F2522" s="14" t="s">
        <v>8782</v>
      </c>
      <c r="G2522" s="15">
        <v>-2.75E-2</v>
      </c>
    </row>
    <row r="2523" spans="1:7" x14ac:dyDescent="0.2">
      <c r="A2523" s="17">
        <v>39794</v>
      </c>
      <c r="B2523" s="16">
        <v>5377.9</v>
      </c>
      <c r="C2523" s="16">
        <v>5530.1</v>
      </c>
      <c r="D2523" s="16">
        <v>5530.1</v>
      </c>
      <c r="E2523" s="16">
        <v>5277.14</v>
      </c>
      <c r="F2523" s="14" t="s">
        <v>8679</v>
      </c>
      <c r="G2523" s="15">
        <v>-8.6E-3</v>
      </c>
    </row>
    <row r="2524" spans="1:7" x14ac:dyDescent="0.2">
      <c r="A2524" s="17">
        <v>39793</v>
      </c>
      <c r="B2524" s="16">
        <v>5530.1</v>
      </c>
      <c r="C2524" s="16">
        <v>5577.89</v>
      </c>
      <c r="D2524" s="16">
        <v>5577.89</v>
      </c>
      <c r="E2524" s="16">
        <v>5401.39</v>
      </c>
      <c r="F2524" s="14" t="s">
        <v>8783</v>
      </c>
      <c r="G2524" s="15">
        <v>1.1299999999999999E-2</v>
      </c>
    </row>
    <row r="2525" spans="1:7" x14ac:dyDescent="0.2">
      <c r="A2525" s="17">
        <v>39792</v>
      </c>
      <c r="B2525" s="16">
        <v>5577.89</v>
      </c>
      <c r="C2525" s="16">
        <v>5515.63</v>
      </c>
      <c r="D2525" s="16">
        <v>5583.45</v>
      </c>
      <c r="E2525" s="16">
        <v>5506.57</v>
      </c>
      <c r="F2525" s="14" t="s">
        <v>8784</v>
      </c>
      <c r="G2525" s="15">
        <v>1.6E-2</v>
      </c>
    </row>
    <row r="2526" spans="1:7" x14ac:dyDescent="0.2">
      <c r="A2526" s="17">
        <v>39791</v>
      </c>
      <c r="B2526" s="16">
        <v>5515.63</v>
      </c>
      <c r="C2526" s="16">
        <v>5428.7</v>
      </c>
      <c r="D2526" s="16">
        <v>5556.4</v>
      </c>
      <c r="E2526" s="16">
        <v>5308.28</v>
      </c>
      <c r="F2526" s="14" t="s">
        <v>8785</v>
      </c>
      <c r="G2526" s="15">
        <v>5.6899999999999999E-2</v>
      </c>
    </row>
    <row r="2527" spans="1:7" x14ac:dyDescent="0.2">
      <c r="A2527" s="17">
        <v>39790</v>
      </c>
      <c r="B2527" s="16">
        <v>5428.7</v>
      </c>
      <c r="C2527" s="16">
        <v>5136.62</v>
      </c>
      <c r="D2527" s="16">
        <v>5431.97</v>
      </c>
      <c r="E2527" s="16">
        <v>5136.62</v>
      </c>
      <c r="F2527" s="14" t="s">
        <v>2435</v>
      </c>
      <c r="G2527" s="15">
        <v>-4.7699999999999999E-2</v>
      </c>
    </row>
    <row r="2528" spans="1:7" x14ac:dyDescent="0.2">
      <c r="A2528" s="17">
        <v>39787</v>
      </c>
      <c r="B2528" s="16">
        <v>5136.62</v>
      </c>
      <c r="C2528" s="16">
        <v>5393.89</v>
      </c>
      <c r="D2528" s="16">
        <v>5393.89</v>
      </c>
      <c r="E2528" s="16">
        <v>5114.3500000000004</v>
      </c>
      <c r="F2528" s="14" t="s">
        <v>8187</v>
      </c>
      <c r="G2528" s="15">
        <v>7.6E-3</v>
      </c>
    </row>
    <row r="2529" spans="1:7" x14ac:dyDescent="0.2">
      <c r="A2529" s="17">
        <v>39786</v>
      </c>
      <c r="B2529" s="16">
        <v>5393.89</v>
      </c>
      <c r="C2529" s="16">
        <v>5353.25</v>
      </c>
      <c r="D2529" s="16">
        <v>5507.31</v>
      </c>
      <c r="E2529" s="16">
        <v>5277.02</v>
      </c>
      <c r="F2529" s="14" t="s">
        <v>3918</v>
      </c>
      <c r="G2529" s="15">
        <v>-8.3000000000000001E-3</v>
      </c>
    </row>
    <row r="2530" spans="1:7" x14ac:dyDescent="0.2">
      <c r="A2530" s="17">
        <v>39785</v>
      </c>
      <c r="B2530" s="16">
        <v>5353.25</v>
      </c>
      <c r="C2530" s="16">
        <v>5398.12</v>
      </c>
      <c r="D2530" s="16">
        <v>5398.12</v>
      </c>
      <c r="E2530" s="16">
        <v>5231.6000000000004</v>
      </c>
      <c r="F2530" s="14" t="s">
        <v>8786</v>
      </c>
      <c r="G2530" s="15">
        <v>2.0899999999999998E-2</v>
      </c>
    </row>
    <row r="2531" spans="1:7" x14ac:dyDescent="0.2">
      <c r="A2531" s="17">
        <v>39784</v>
      </c>
      <c r="B2531" s="16">
        <v>5398.12</v>
      </c>
      <c r="C2531" s="16">
        <v>5287.79</v>
      </c>
      <c r="D2531" s="16">
        <v>5399.87</v>
      </c>
      <c r="E2531" s="16">
        <v>5142.1400000000003</v>
      </c>
      <c r="F2531" s="14" t="s">
        <v>2626</v>
      </c>
      <c r="G2531" s="15">
        <v>-5.57E-2</v>
      </c>
    </row>
    <row r="2532" spans="1:7" x14ac:dyDescent="0.2">
      <c r="A2532" s="17">
        <v>39783</v>
      </c>
      <c r="B2532" s="16">
        <v>5287.79</v>
      </c>
      <c r="C2532" s="16">
        <v>5599.92</v>
      </c>
      <c r="D2532" s="16">
        <v>5601.4</v>
      </c>
      <c r="E2532" s="16">
        <v>5269.65</v>
      </c>
      <c r="F2532" s="14" t="s">
        <v>7781</v>
      </c>
      <c r="G2532" s="15">
        <v>-5.1000000000000004E-3</v>
      </c>
    </row>
    <row r="2533" spans="1:7" x14ac:dyDescent="0.2">
      <c r="A2533" s="17">
        <v>39780</v>
      </c>
      <c r="B2533" s="16">
        <v>5599.92</v>
      </c>
      <c r="C2533" s="16">
        <v>5628.72</v>
      </c>
      <c r="D2533" s="16">
        <v>5651.53</v>
      </c>
      <c r="E2533" s="16">
        <v>5508.51</v>
      </c>
      <c r="F2533" s="14" t="s">
        <v>7979</v>
      </c>
      <c r="G2533" s="15">
        <v>2.9000000000000001E-2</v>
      </c>
    </row>
    <row r="2534" spans="1:7" x14ac:dyDescent="0.2">
      <c r="A2534" s="17">
        <v>39779</v>
      </c>
      <c r="B2534" s="16">
        <v>5628.72</v>
      </c>
      <c r="C2534" s="16">
        <v>5470.24</v>
      </c>
      <c r="D2534" s="16">
        <v>5661.18</v>
      </c>
      <c r="E2534" s="16">
        <v>5470.24</v>
      </c>
      <c r="F2534" s="14" t="s">
        <v>7486</v>
      </c>
      <c r="G2534" s="15">
        <v>-2E-3</v>
      </c>
    </row>
    <row r="2535" spans="1:7" x14ac:dyDescent="0.2">
      <c r="A2535" s="17">
        <v>39778</v>
      </c>
      <c r="B2535" s="16">
        <v>5470.24</v>
      </c>
      <c r="C2535" s="16">
        <v>5481.15</v>
      </c>
      <c r="D2535" s="16">
        <v>5564.12</v>
      </c>
      <c r="E2535" s="16">
        <v>5392.57</v>
      </c>
      <c r="F2535" s="14" t="s">
        <v>8787</v>
      </c>
      <c r="G2535" s="15">
        <v>1.2800000000000001E-2</v>
      </c>
    </row>
    <row r="2536" spans="1:7" x14ac:dyDescent="0.2">
      <c r="A2536" s="17">
        <v>39777</v>
      </c>
      <c r="B2536" s="16">
        <v>5481.15</v>
      </c>
      <c r="C2536" s="16">
        <v>5412.11</v>
      </c>
      <c r="D2536" s="16">
        <v>5509.17</v>
      </c>
      <c r="E2536" s="16">
        <v>5319.26</v>
      </c>
      <c r="F2536" s="14" t="s">
        <v>8788</v>
      </c>
      <c r="G2536" s="15">
        <v>7.22E-2</v>
      </c>
    </row>
    <row r="2537" spans="1:7" x14ac:dyDescent="0.2">
      <c r="A2537" s="17">
        <v>39776</v>
      </c>
      <c r="B2537" s="16">
        <v>5412.11</v>
      </c>
      <c r="C2537" s="16">
        <v>5047.6899999999996</v>
      </c>
      <c r="D2537" s="16">
        <v>5412.11</v>
      </c>
      <c r="E2537" s="16">
        <v>5047.6899999999996</v>
      </c>
      <c r="F2537" s="14" t="s">
        <v>8789</v>
      </c>
      <c r="G2537" s="15">
        <v>-3.3300000000000003E-2</v>
      </c>
    </row>
    <row r="2538" spans="1:7" x14ac:dyDescent="0.2">
      <c r="A2538" s="17">
        <v>39773</v>
      </c>
      <c r="B2538" s="16">
        <v>5047.6899999999996</v>
      </c>
      <c r="C2538" s="16">
        <v>5221.3</v>
      </c>
      <c r="D2538" s="16">
        <v>5261.19</v>
      </c>
      <c r="E2538" s="16">
        <v>5028</v>
      </c>
      <c r="F2538" s="14" t="s">
        <v>8790</v>
      </c>
      <c r="G2538" s="15">
        <v>-2.9499999999999998E-2</v>
      </c>
    </row>
    <row r="2539" spans="1:7" x14ac:dyDescent="0.2">
      <c r="A2539" s="17">
        <v>39772</v>
      </c>
      <c r="B2539" s="16">
        <v>5221.3</v>
      </c>
      <c r="C2539" s="16">
        <v>5380.26</v>
      </c>
      <c r="D2539" s="16">
        <v>5380.26</v>
      </c>
      <c r="E2539" s="16">
        <v>5100.9399999999996</v>
      </c>
      <c r="F2539" s="14" t="s">
        <v>3519</v>
      </c>
      <c r="G2539" s="15">
        <v>-1.8200000000000001E-2</v>
      </c>
    </row>
    <row r="2540" spans="1:7" x14ac:dyDescent="0.2">
      <c r="A2540" s="17">
        <v>39771</v>
      </c>
      <c r="B2540" s="16">
        <v>5380.26</v>
      </c>
      <c r="C2540" s="16">
        <v>5479.9</v>
      </c>
      <c r="D2540" s="16">
        <v>5547.94</v>
      </c>
      <c r="E2540" s="16">
        <v>5380.26</v>
      </c>
      <c r="F2540" s="14" t="s">
        <v>8761</v>
      </c>
      <c r="G2540" s="15">
        <v>5.5999999999999999E-3</v>
      </c>
    </row>
    <row r="2541" spans="1:7" x14ac:dyDescent="0.2">
      <c r="A2541" s="17">
        <v>39770</v>
      </c>
      <c r="B2541" s="16">
        <v>5479.9</v>
      </c>
      <c r="C2541" s="16">
        <v>5449.18</v>
      </c>
      <c r="D2541" s="16">
        <v>5550.88</v>
      </c>
      <c r="E2541" s="16">
        <v>5389.82</v>
      </c>
      <c r="F2541" s="14" t="s">
        <v>8791</v>
      </c>
      <c r="G2541" s="15">
        <v>-1.7899999999999999E-2</v>
      </c>
    </row>
    <row r="2542" spans="1:7" x14ac:dyDescent="0.2">
      <c r="A2542" s="17">
        <v>39769</v>
      </c>
      <c r="B2542" s="16">
        <v>5449.18</v>
      </c>
      <c r="C2542" s="16">
        <v>5548.58</v>
      </c>
      <c r="D2542" s="16">
        <v>5644.91</v>
      </c>
      <c r="E2542" s="16">
        <v>5424.6</v>
      </c>
      <c r="F2542" s="14" t="s">
        <v>7559</v>
      </c>
      <c r="G2542" s="15">
        <v>-1.54E-2</v>
      </c>
    </row>
    <row r="2543" spans="1:7" x14ac:dyDescent="0.2">
      <c r="A2543" s="17">
        <v>39766</v>
      </c>
      <c r="B2543" s="16">
        <v>5548.58</v>
      </c>
      <c r="C2543" s="16">
        <v>5635.39</v>
      </c>
      <c r="D2543" s="16">
        <v>5824.1</v>
      </c>
      <c r="E2543" s="16">
        <v>5488.92</v>
      </c>
      <c r="F2543" s="14" t="s">
        <v>3392</v>
      </c>
      <c r="G2543" s="15">
        <v>-9.7000000000000003E-3</v>
      </c>
    </row>
    <row r="2544" spans="1:7" x14ac:dyDescent="0.2">
      <c r="A2544" s="17">
        <v>39765</v>
      </c>
      <c r="B2544" s="16">
        <v>5635.39</v>
      </c>
      <c r="C2544" s="16">
        <v>5690.61</v>
      </c>
      <c r="D2544" s="16">
        <v>5710.72</v>
      </c>
      <c r="E2544" s="16">
        <v>5549.87</v>
      </c>
      <c r="F2544" s="14" t="s">
        <v>8792</v>
      </c>
      <c r="G2544" s="15">
        <v>-3.9800000000000002E-2</v>
      </c>
    </row>
    <row r="2545" spans="1:7" x14ac:dyDescent="0.2">
      <c r="A2545" s="17">
        <v>39764</v>
      </c>
      <c r="B2545" s="16">
        <v>5690.61</v>
      </c>
      <c r="C2545" s="16">
        <v>5926.73</v>
      </c>
      <c r="D2545" s="16">
        <v>6023.6</v>
      </c>
      <c r="E2545" s="16">
        <v>5686.5</v>
      </c>
      <c r="F2545" s="14" t="s">
        <v>8793</v>
      </c>
      <c r="G2545" s="15">
        <v>-4.6199999999999998E-2</v>
      </c>
    </row>
    <row r="2546" spans="1:7" x14ac:dyDescent="0.2">
      <c r="A2546" s="17">
        <v>39763</v>
      </c>
      <c r="B2546" s="16">
        <v>5926.73</v>
      </c>
      <c r="C2546" s="16">
        <v>6213.77</v>
      </c>
      <c r="D2546" s="16">
        <v>6213.77</v>
      </c>
      <c r="E2546" s="16">
        <v>5873.1</v>
      </c>
      <c r="F2546" s="14" t="s">
        <v>8794</v>
      </c>
      <c r="G2546" s="15">
        <v>0.01</v>
      </c>
    </row>
    <row r="2547" spans="1:7" x14ac:dyDescent="0.2">
      <c r="A2547" s="17">
        <v>39762</v>
      </c>
      <c r="B2547" s="16">
        <v>6213.77</v>
      </c>
      <c r="C2547" s="16">
        <v>6152.15</v>
      </c>
      <c r="D2547" s="16">
        <v>6392.31</v>
      </c>
      <c r="E2547" s="16">
        <v>6152.15</v>
      </c>
      <c r="F2547" s="14" t="s">
        <v>8572</v>
      </c>
      <c r="G2547" s="15">
        <v>1.49E-2</v>
      </c>
    </row>
    <row r="2548" spans="1:7" x14ac:dyDescent="0.2">
      <c r="A2548" s="17">
        <v>39759</v>
      </c>
      <c r="B2548" s="16">
        <v>6152.15</v>
      </c>
      <c r="C2548" s="16">
        <v>6062</v>
      </c>
      <c r="D2548" s="16">
        <v>6201.62</v>
      </c>
      <c r="E2548" s="16">
        <v>6013.78</v>
      </c>
      <c r="F2548" s="14" t="s">
        <v>2625</v>
      </c>
      <c r="G2548" s="15">
        <v>-6.7100000000000007E-2</v>
      </c>
    </row>
    <row r="2549" spans="1:7" x14ac:dyDescent="0.2">
      <c r="A2549" s="17">
        <v>39758</v>
      </c>
      <c r="B2549" s="16">
        <v>6062</v>
      </c>
      <c r="C2549" s="16">
        <v>6498.19</v>
      </c>
      <c r="D2549" s="16">
        <v>6498.19</v>
      </c>
      <c r="E2549" s="16">
        <v>6062</v>
      </c>
      <c r="F2549" s="14" t="s">
        <v>8795</v>
      </c>
      <c r="G2549" s="15">
        <v>-1.4E-2</v>
      </c>
    </row>
    <row r="2550" spans="1:7" x14ac:dyDescent="0.2">
      <c r="A2550" s="17">
        <v>39757</v>
      </c>
      <c r="B2550" s="16">
        <v>6498.19</v>
      </c>
      <c r="C2550" s="16">
        <v>6590.21</v>
      </c>
      <c r="D2550" s="16">
        <v>6590.21</v>
      </c>
      <c r="E2550" s="16">
        <v>6388.44</v>
      </c>
      <c r="F2550" s="14" t="s">
        <v>2351</v>
      </c>
      <c r="G2550" s="15">
        <v>4.3299999999999998E-2</v>
      </c>
    </row>
    <row r="2551" spans="1:7" x14ac:dyDescent="0.2">
      <c r="A2551" s="17">
        <v>39756</v>
      </c>
      <c r="B2551" s="16">
        <v>6590.21</v>
      </c>
      <c r="C2551" s="16">
        <v>6316.92</v>
      </c>
      <c r="D2551" s="16">
        <v>6600.93</v>
      </c>
      <c r="E2551" s="16">
        <v>6316.92</v>
      </c>
      <c r="F2551" s="14" t="s">
        <v>8796</v>
      </c>
      <c r="G2551" s="15">
        <v>2.6100000000000002E-2</v>
      </c>
    </row>
    <row r="2552" spans="1:7" x14ac:dyDescent="0.2">
      <c r="A2552" s="17">
        <v>39755</v>
      </c>
      <c r="B2552" s="16">
        <v>6316.92</v>
      </c>
      <c r="C2552" s="16">
        <v>6156.12</v>
      </c>
      <c r="D2552" s="16">
        <v>6317</v>
      </c>
      <c r="E2552" s="16">
        <v>6156.12</v>
      </c>
      <c r="F2552" s="14" t="s">
        <v>8797</v>
      </c>
      <c r="G2552" s="15">
        <v>-2.7000000000000001E-3</v>
      </c>
    </row>
    <row r="2553" spans="1:7" x14ac:dyDescent="0.2">
      <c r="A2553" s="17">
        <v>39752</v>
      </c>
      <c r="B2553" s="16">
        <v>6156.12</v>
      </c>
      <c r="C2553" s="16">
        <v>6172.79</v>
      </c>
      <c r="D2553" s="16">
        <v>6193.59</v>
      </c>
      <c r="E2553" s="16">
        <v>6087.41</v>
      </c>
      <c r="F2553" s="14" t="s">
        <v>8798</v>
      </c>
      <c r="G2553" s="15">
        <v>2.7099999999999999E-2</v>
      </c>
    </row>
    <row r="2554" spans="1:7" x14ac:dyDescent="0.2">
      <c r="A2554" s="17">
        <v>39751</v>
      </c>
      <c r="B2554" s="16">
        <v>6172.79</v>
      </c>
      <c r="C2554" s="16">
        <v>6010.05</v>
      </c>
      <c r="D2554" s="16">
        <v>6233.9</v>
      </c>
      <c r="E2554" s="16">
        <v>6010.05</v>
      </c>
      <c r="F2554" s="14" t="s">
        <v>8799</v>
      </c>
      <c r="G2554" s="15">
        <v>5.91E-2</v>
      </c>
    </row>
    <row r="2555" spans="1:7" x14ac:dyDescent="0.2">
      <c r="A2555" s="17">
        <v>39750</v>
      </c>
      <c r="B2555" s="16">
        <v>6010.05</v>
      </c>
      <c r="C2555" s="16">
        <v>5674.7</v>
      </c>
      <c r="D2555" s="16">
        <v>6045.73</v>
      </c>
      <c r="E2555" s="16">
        <v>5674.7</v>
      </c>
      <c r="F2555" s="14" t="s">
        <v>8800</v>
      </c>
      <c r="G2555" s="15">
        <v>-6.7999999999999996E-3</v>
      </c>
    </row>
    <row r="2556" spans="1:7" x14ac:dyDescent="0.2">
      <c r="A2556" s="17">
        <v>39749</v>
      </c>
      <c r="B2556" s="16">
        <v>5674.7</v>
      </c>
      <c r="C2556" s="16">
        <v>5713.73</v>
      </c>
      <c r="D2556" s="16">
        <v>5886.11</v>
      </c>
      <c r="E2556" s="16">
        <v>5612.76</v>
      </c>
      <c r="F2556" s="14" t="s">
        <v>3560</v>
      </c>
      <c r="G2556" s="15">
        <v>-1.7000000000000001E-2</v>
      </c>
    </row>
    <row r="2557" spans="1:7" x14ac:dyDescent="0.2">
      <c r="A2557" s="17">
        <v>39748</v>
      </c>
      <c r="B2557" s="16">
        <v>5713.73</v>
      </c>
      <c r="C2557" s="16">
        <v>5812.62</v>
      </c>
      <c r="D2557" s="16">
        <v>5831.82</v>
      </c>
      <c r="E2557" s="16">
        <v>5519.55</v>
      </c>
      <c r="F2557" s="14" t="s">
        <v>8801</v>
      </c>
      <c r="G2557" s="15">
        <v>-3.4299999999999997E-2</v>
      </c>
    </row>
    <row r="2558" spans="1:7" x14ac:dyDescent="0.2">
      <c r="A2558" s="17">
        <v>39745</v>
      </c>
      <c r="B2558" s="16">
        <v>5812.62</v>
      </c>
      <c r="C2558" s="16">
        <v>6018.93</v>
      </c>
      <c r="D2558" s="16">
        <v>6018.93</v>
      </c>
      <c r="E2558" s="16">
        <v>5506.52</v>
      </c>
      <c r="F2558" s="14" t="s">
        <v>8802</v>
      </c>
      <c r="G2558" s="15">
        <v>1.6000000000000001E-3</v>
      </c>
    </row>
    <row r="2559" spans="1:7" x14ac:dyDescent="0.2">
      <c r="A2559" s="17">
        <v>39744</v>
      </c>
      <c r="B2559" s="16">
        <v>6018.93</v>
      </c>
      <c r="C2559" s="16">
        <v>6009.55</v>
      </c>
      <c r="D2559" s="16">
        <v>6069.91</v>
      </c>
      <c r="E2559" s="16">
        <v>5806.92</v>
      </c>
      <c r="F2559" s="14" t="s">
        <v>2220</v>
      </c>
      <c r="G2559" s="15">
        <v>-5.2499999999999998E-2</v>
      </c>
    </row>
    <row r="2560" spans="1:7" x14ac:dyDescent="0.2">
      <c r="A2560" s="17">
        <v>39743</v>
      </c>
      <c r="B2560" s="16">
        <v>6009.55</v>
      </c>
      <c r="C2560" s="16">
        <v>6342.62</v>
      </c>
      <c r="D2560" s="16">
        <v>6342.62</v>
      </c>
      <c r="E2560" s="16">
        <v>5995.34</v>
      </c>
      <c r="F2560" s="14" t="s">
        <v>8803</v>
      </c>
      <c r="G2560" s="15">
        <v>4.1999999999999997E-3</v>
      </c>
    </row>
    <row r="2561" spans="1:7" x14ac:dyDescent="0.2">
      <c r="A2561" s="17">
        <v>39742</v>
      </c>
      <c r="B2561" s="16">
        <v>6342.62</v>
      </c>
      <c r="C2561" s="16">
        <v>6316.14</v>
      </c>
      <c r="D2561" s="16">
        <v>6397.5</v>
      </c>
      <c r="E2561" s="16">
        <v>6202.63</v>
      </c>
      <c r="F2561" s="14" t="s">
        <v>2439</v>
      </c>
      <c r="G2561" s="15">
        <v>3.8800000000000001E-2</v>
      </c>
    </row>
    <row r="2562" spans="1:7" x14ac:dyDescent="0.2">
      <c r="A2562" s="17">
        <v>39741</v>
      </c>
      <c r="B2562" s="16">
        <v>6316.14</v>
      </c>
      <c r="C2562" s="16">
        <v>6080.19</v>
      </c>
      <c r="D2562" s="16">
        <v>6396.56</v>
      </c>
      <c r="E2562" s="16">
        <v>6080.19</v>
      </c>
      <c r="F2562" s="14" t="s">
        <v>3084</v>
      </c>
      <c r="G2562" s="15">
        <v>4.9700000000000001E-2</v>
      </c>
    </row>
    <row r="2563" spans="1:7" x14ac:dyDescent="0.2">
      <c r="A2563" s="17">
        <v>39738</v>
      </c>
      <c r="B2563" s="16">
        <v>6080.19</v>
      </c>
      <c r="C2563" s="16">
        <v>5792.54</v>
      </c>
      <c r="D2563" s="16">
        <v>6126.64</v>
      </c>
      <c r="E2563" s="16">
        <v>5792.54</v>
      </c>
      <c r="F2563" s="14" t="s">
        <v>8804</v>
      </c>
      <c r="G2563" s="15">
        <v>-4.0800000000000003E-2</v>
      </c>
    </row>
    <row r="2564" spans="1:7" x14ac:dyDescent="0.2">
      <c r="A2564" s="17">
        <v>39737</v>
      </c>
      <c r="B2564" s="16">
        <v>5792.54</v>
      </c>
      <c r="C2564" s="16">
        <v>6039.12</v>
      </c>
      <c r="D2564" s="16">
        <v>6117.35</v>
      </c>
      <c r="E2564" s="16">
        <v>5683.84</v>
      </c>
      <c r="F2564" s="14" t="s">
        <v>8805</v>
      </c>
      <c r="G2564" s="15">
        <v>-6.3799999999999996E-2</v>
      </c>
    </row>
    <row r="2565" spans="1:7" x14ac:dyDescent="0.2">
      <c r="A2565" s="17">
        <v>39736</v>
      </c>
      <c r="B2565" s="16">
        <v>6039.12</v>
      </c>
      <c r="C2565" s="16">
        <v>6450.62</v>
      </c>
      <c r="D2565" s="16">
        <v>6477.58</v>
      </c>
      <c r="E2565" s="16">
        <v>5989.95</v>
      </c>
      <c r="F2565" s="14" t="s">
        <v>3940</v>
      </c>
      <c r="G2565" s="15">
        <v>4.1500000000000002E-2</v>
      </c>
    </row>
    <row r="2566" spans="1:7" x14ac:dyDescent="0.2">
      <c r="A2566" s="17">
        <v>39735</v>
      </c>
      <c r="B2566" s="16">
        <v>6450.62</v>
      </c>
      <c r="C2566" s="16">
        <v>6193.69</v>
      </c>
      <c r="D2566" s="16">
        <v>6690.65</v>
      </c>
      <c r="E2566" s="16">
        <v>6193.69</v>
      </c>
      <c r="F2566" s="14" t="s">
        <v>8806</v>
      </c>
      <c r="G2566" s="15">
        <v>6.8000000000000005E-2</v>
      </c>
    </row>
    <row r="2567" spans="1:7" x14ac:dyDescent="0.2">
      <c r="A2567" s="17">
        <v>39734</v>
      </c>
      <c r="B2567" s="16">
        <v>6193.69</v>
      </c>
      <c r="C2567" s="16">
        <v>5799.43</v>
      </c>
      <c r="D2567" s="16">
        <v>6197.4</v>
      </c>
      <c r="E2567" s="16">
        <v>5799.43</v>
      </c>
      <c r="F2567" s="14" t="s">
        <v>8807</v>
      </c>
      <c r="G2567" s="15">
        <v>-4.1700000000000001E-2</v>
      </c>
    </row>
    <row r="2568" spans="1:7" x14ac:dyDescent="0.2">
      <c r="A2568" s="17">
        <v>39731</v>
      </c>
      <c r="B2568" s="16">
        <v>5799.43</v>
      </c>
      <c r="C2568" s="16">
        <v>6052.06</v>
      </c>
      <c r="D2568" s="16">
        <v>6052.06</v>
      </c>
      <c r="E2568" s="16">
        <v>5542.1</v>
      </c>
      <c r="F2568" s="14" t="s">
        <v>6155</v>
      </c>
      <c r="G2568" s="15">
        <v>-1.6000000000000001E-3</v>
      </c>
    </row>
    <row r="2569" spans="1:7" x14ac:dyDescent="0.2">
      <c r="A2569" s="17">
        <v>39730</v>
      </c>
      <c r="B2569" s="16">
        <v>6052.06</v>
      </c>
      <c r="C2569" s="16">
        <v>6061.6</v>
      </c>
      <c r="D2569" s="16">
        <v>6329.42</v>
      </c>
      <c r="E2569" s="16">
        <v>5947.65</v>
      </c>
      <c r="F2569" s="14" t="s">
        <v>8808</v>
      </c>
      <c r="G2569" s="15">
        <v>-4.3700000000000003E-2</v>
      </c>
    </row>
    <row r="2570" spans="1:7" x14ac:dyDescent="0.2">
      <c r="A2570" s="17">
        <v>39729</v>
      </c>
      <c r="B2570" s="16">
        <v>6061.6</v>
      </c>
      <c r="C2570" s="16">
        <v>6338.77</v>
      </c>
      <c r="D2570" s="16">
        <v>6429.44</v>
      </c>
      <c r="E2570" s="16">
        <v>5924.14</v>
      </c>
      <c r="F2570" s="14" t="s">
        <v>8809</v>
      </c>
      <c r="G2570" s="15">
        <v>-1.15E-2</v>
      </c>
    </row>
    <row r="2571" spans="1:7" x14ac:dyDescent="0.2">
      <c r="A2571" s="17">
        <v>39728</v>
      </c>
      <c r="B2571" s="16">
        <v>6338.77</v>
      </c>
      <c r="C2571" s="16">
        <v>6412.69</v>
      </c>
      <c r="D2571" s="16">
        <v>6536.29</v>
      </c>
      <c r="E2571" s="16">
        <v>6227.44</v>
      </c>
      <c r="F2571" s="14" t="s">
        <v>8810</v>
      </c>
      <c r="G2571" s="15">
        <v>-7.6200000000000004E-2</v>
      </c>
    </row>
    <row r="2572" spans="1:7" x14ac:dyDescent="0.2">
      <c r="A2572" s="17">
        <v>39727</v>
      </c>
      <c r="B2572" s="16">
        <v>6412.69</v>
      </c>
      <c r="C2572" s="16">
        <v>6941.5</v>
      </c>
      <c r="D2572" s="16">
        <v>6941.5</v>
      </c>
      <c r="E2572" s="16">
        <v>6303.31</v>
      </c>
      <c r="F2572" s="14" t="s">
        <v>8811</v>
      </c>
      <c r="G2572" s="15">
        <v>2.06E-2</v>
      </c>
    </row>
    <row r="2573" spans="1:7" x14ac:dyDescent="0.2">
      <c r="A2573" s="17">
        <v>39724</v>
      </c>
      <c r="B2573" s="16">
        <v>6941.5</v>
      </c>
      <c r="C2573" s="16">
        <v>6801.55</v>
      </c>
      <c r="D2573" s="16">
        <v>6982.32</v>
      </c>
      <c r="E2573" s="16">
        <v>6773.25</v>
      </c>
      <c r="F2573" s="14" t="s">
        <v>2475</v>
      </c>
      <c r="G2573" s="15">
        <v>-2.1899999999999999E-2</v>
      </c>
    </row>
    <row r="2574" spans="1:7" x14ac:dyDescent="0.2">
      <c r="A2574" s="17">
        <v>39723</v>
      </c>
      <c r="B2574" s="16">
        <v>6801.55</v>
      </c>
      <c r="C2574" s="16">
        <v>6953.68</v>
      </c>
      <c r="D2574" s="16">
        <v>7003.64</v>
      </c>
      <c r="E2574" s="16">
        <v>6743.11</v>
      </c>
      <c r="F2574" s="14" t="s">
        <v>8812</v>
      </c>
      <c r="G2574" s="15">
        <v>2.3999999999999998E-3</v>
      </c>
    </row>
    <row r="2575" spans="1:7" x14ac:dyDescent="0.2">
      <c r="A2575" s="17">
        <v>39722</v>
      </c>
      <c r="B2575" s="16">
        <v>6953.68</v>
      </c>
      <c r="C2575" s="16">
        <v>6936.73</v>
      </c>
      <c r="D2575" s="16">
        <v>7127.92</v>
      </c>
      <c r="E2575" s="16">
        <v>6923.67</v>
      </c>
      <c r="F2575" s="14" t="s">
        <v>8813</v>
      </c>
      <c r="G2575" s="15">
        <v>7.7999999999999996E-3</v>
      </c>
    </row>
    <row r="2576" spans="1:7" x14ac:dyDescent="0.2">
      <c r="A2576" s="17">
        <v>39721</v>
      </c>
      <c r="B2576" s="16">
        <v>6936.73</v>
      </c>
      <c r="C2576" s="16">
        <v>6883.03</v>
      </c>
      <c r="D2576" s="16">
        <v>7009.09</v>
      </c>
      <c r="E2576" s="16">
        <v>6710.76</v>
      </c>
      <c r="F2576" s="14" t="s">
        <v>8814</v>
      </c>
      <c r="G2576" s="15">
        <v>-5.0900000000000001E-2</v>
      </c>
    </row>
    <row r="2577" spans="1:7" x14ac:dyDescent="0.2">
      <c r="A2577" s="17">
        <v>39720</v>
      </c>
      <c r="B2577" s="16">
        <v>6883.03</v>
      </c>
      <c r="C2577" s="16">
        <v>7252.19</v>
      </c>
      <c r="D2577" s="16">
        <v>7252.19</v>
      </c>
      <c r="E2577" s="16">
        <v>6864.15</v>
      </c>
      <c r="F2577" s="14" t="s">
        <v>8815</v>
      </c>
      <c r="G2577" s="15">
        <v>-2.3800000000000002E-2</v>
      </c>
    </row>
    <row r="2578" spans="1:7" x14ac:dyDescent="0.2">
      <c r="A2578" s="17">
        <v>39717</v>
      </c>
      <c r="B2578" s="16">
        <v>7252.19</v>
      </c>
      <c r="C2578" s="16">
        <v>7428.67</v>
      </c>
      <c r="D2578" s="16">
        <v>7428.67</v>
      </c>
      <c r="E2578" s="16">
        <v>7187.94</v>
      </c>
      <c r="F2578" s="14" t="s">
        <v>8816</v>
      </c>
      <c r="G2578" s="15">
        <v>1.4E-2</v>
      </c>
    </row>
    <row r="2579" spans="1:7" x14ac:dyDescent="0.2">
      <c r="A2579" s="17">
        <v>39716</v>
      </c>
      <c r="B2579" s="16">
        <v>7428.67</v>
      </c>
      <c r="C2579" s="16">
        <v>7326.39</v>
      </c>
      <c r="D2579" s="16">
        <v>7451.27</v>
      </c>
      <c r="E2579" s="16">
        <v>7312.33</v>
      </c>
      <c r="F2579" s="14" t="s">
        <v>8817</v>
      </c>
      <c r="G2579" s="15">
        <v>-9.7000000000000003E-3</v>
      </c>
    </row>
    <row r="2580" spans="1:7" x14ac:dyDescent="0.2">
      <c r="A2580" s="17">
        <v>39715</v>
      </c>
      <c r="B2580" s="16">
        <v>7326.39</v>
      </c>
      <c r="C2580" s="16">
        <v>7398.41</v>
      </c>
      <c r="D2580" s="16">
        <v>7440.47</v>
      </c>
      <c r="E2580" s="16">
        <v>7314.43</v>
      </c>
      <c r="F2580" s="14" t="s">
        <v>2371</v>
      </c>
      <c r="G2580" s="15">
        <v>-1.5900000000000001E-2</v>
      </c>
    </row>
    <row r="2581" spans="1:7" x14ac:dyDescent="0.2">
      <c r="A2581" s="17">
        <v>39714</v>
      </c>
      <c r="B2581" s="16">
        <v>7398.41</v>
      </c>
      <c r="C2581" s="16">
        <v>7517.76</v>
      </c>
      <c r="D2581" s="16">
        <v>7517.76</v>
      </c>
      <c r="E2581" s="16">
        <v>7315.53</v>
      </c>
      <c r="F2581" s="14" t="s">
        <v>8818</v>
      </c>
      <c r="G2581" s="15">
        <v>-3.04E-2</v>
      </c>
    </row>
    <row r="2582" spans="1:7" x14ac:dyDescent="0.2">
      <c r="A2582" s="17">
        <v>39713</v>
      </c>
      <c r="B2582" s="16">
        <v>7517.76</v>
      </c>
      <c r="C2582" s="16">
        <v>7753.71</v>
      </c>
      <c r="D2582" s="16">
        <v>7788.95</v>
      </c>
      <c r="E2582" s="16">
        <v>7505.71</v>
      </c>
      <c r="F2582" s="14" t="s">
        <v>8046</v>
      </c>
      <c r="G2582" s="15">
        <v>8.8900000000000007E-2</v>
      </c>
    </row>
    <row r="2583" spans="1:7" x14ac:dyDescent="0.2">
      <c r="A2583" s="17">
        <v>39710</v>
      </c>
      <c r="B2583" s="16">
        <v>7753.71</v>
      </c>
      <c r="C2583" s="16">
        <v>7120.67</v>
      </c>
      <c r="D2583" s="16">
        <v>7753.95</v>
      </c>
      <c r="E2583" s="16">
        <v>7120.67</v>
      </c>
      <c r="F2583" s="14" t="s">
        <v>8819</v>
      </c>
      <c r="G2583" s="15">
        <v>-1.5900000000000001E-2</v>
      </c>
    </row>
    <row r="2584" spans="1:7" x14ac:dyDescent="0.2">
      <c r="A2584" s="17">
        <v>39709</v>
      </c>
      <c r="B2584" s="16">
        <v>7120.67</v>
      </c>
      <c r="C2584" s="16">
        <v>7235.47</v>
      </c>
      <c r="D2584" s="16">
        <v>7304.33</v>
      </c>
      <c r="E2584" s="16">
        <v>7120.67</v>
      </c>
      <c r="F2584" s="14" t="s">
        <v>8820</v>
      </c>
      <c r="G2584" s="15">
        <v>-3.8600000000000002E-2</v>
      </c>
    </row>
    <row r="2585" spans="1:7" x14ac:dyDescent="0.2">
      <c r="A2585" s="17">
        <v>39708</v>
      </c>
      <c r="B2585" s="16">
        <v>7235.47</v>
      </c>
      <c r="C2585" s="16">
        <v>7526.25</v>
      </c>
      <c r="D2585" s="16">
        <v>7609.13</v>
      </c>
      <c r="E2585" s="16">
        <v>7230.58</v>
      </c>
      <c r="F2585" s="14" t="s">
        <v>3576</v>
      </c>
      <c r="G2585" s="15">
        <v>-1.49E-2</v>
      </c>
    </row>
    <row r="2586" spans="1:7" x14ac:dyDescent="0.2">
      <c r="A2586" s="17">
        <v>39707</v>
      </c>
      <c r="B2586" s="16">
        <v>7526.25</v>
      </c>
      <c r="C2586" s="16">
        <v>7640.24</v>
      </c>
      <c r="D2586" s="16">
        <v>7640.24</v>
      </c>
      <c r="E2586" s="16">
        <v>7371.57</v>
      </c>
      <c r="F2586" s="14" t="s">
        <v>8821</v>
      </c>
      <c r="G2586" s="15">
        <v>-2.06E-2</v>
      </c>
    </row>
    <row r="2587" spans="1:7" x14ac:dyDescent="0.2">
      <c r="A2587" s="17">
        <v>39706</v>
      </c>
      <c r="B2587" s="16">
        <v>7640.24</v>
      </c>
      <c r="C2587" s="16">
        <v>7800.92</v>
      </c>
      <c r="D2587" s="16">
        <v>7800.92</v>
      </c>
      <c r="E2587" s="16">
        <v>7487.89</v>
      </c>
      <c r="F2587" s="14" t="s">
        <v>5055</v>
      </c>
      <c r="G2587" s="15">
        <v>2.18E-2</v>
      </c>
    </row>
    <row r="2588" spans="1:7" x14ac:dyDescent="0.2">
      <c r="A2588" s="17">
        <v>39703</v>
      </c>
      <c r="B2588" s="16">
        <v>7800.92</v>
      </c>
      <c r="C2588" s="16">
        <v>7634.23</v>
      </c>
      <c r="D2588" s="16">
        <v>7808.44</v>
      </c>
      <c r="E2588" s="16">
        <v>7634.23</v>
      </c>
      <c r="F2588" s="14" t="s">
        <v>8822</v>
      </c>
      <c r="G2588" s="15">
        <v>2.3999999999999998E-3</v>
      </c>
    </row>
    <row r="2589" spans="1:7" x14ac:dyDescent="0.2">
      <c r="A2589" s="17">
        <v>39702</v>
      </c>
      <c r="B2589" s="16">
        <v>7634.23</v>
      </c>
      <c r="C2589" s="16">
        <v>7616.1</v>
      </c>
      <c r="D2589" s="16">
        <v>7716.01</v>
      </c>
      <c r="E2589" s="16">
        <v>7557.19</v>
      </c>
      <c r="F2589" s="14" t="s">
        <v>8823</v>
      </c>
      <c r="G2589" s="15">
        <v>-4.3E-3</v>
      </c>
    </row>
    <row r="2590" spans="1:7" x14ac:dyDescent="0.2">
      <c r="A2590" s="17">
        <v>39701</v>
      </c>
      <c r="B2590" s="16">
        <v>7616.1</v>
      </c>
      <c r="C2590" s="16">
        <v>7648.61</v>
      </c>
      <c r="D2590" s="16">
        <v>7693.9</v>
      </c>
      <c r="E2590" s="16">
        <v>7563.15</v>
      </c>
      <c r="F2590" s="14" t="s">
        <v>8824</v>
      </c>
      <c r="G2590" s="15">
        <v>-1.24E-2</v>
      </c>
    </row>
    <row r="2591" spans="1:7" x14ac:dyDescent="0.2">
      <c r="A2591" s="17">
        <v>39700</v>
      </c>
      <c r="B2591" s="16">
        <v>7648.61</v>
      </c>
      <c r="C2591" s="16">
        <v>7744.69</v>
      </c>
      <c r="D2591" s="16">
        <v>7750.56</v>
      </c>
      <c r="E2591" s="16">
        <v>7611.04</v>
      </c>
      <c r="F2591" s="14" t="s">
        <v>8825</v>
      </c>
      <c r="G2591" s="15">
        <v>1.55E-2</v>
      </c>
    </row>
    <row r="2592" spans="1:7" x14ac:dyDescent="0.2">
      <c r="A2592" s="17">
        <v>39699</v>
      </c>
      <c r="B2592" s="16">
        <v>7744.69</v>
      </c>
      <c r="C2592" s="16">
        <v>7626.25</v>
      </c>
      <c r="D2592" s="16">
        <v>7880.18</v>
      </c>
      <c r="E2592" s="16">
        <v>7626.25</v>
      </c>
      <c r="F2592" s="14" t="s">
        <v>3828</v>
      </c>
      <c r="G2592" s="15">
        <v>-5.1700000000000003E-2</v>
      </c>
    </row>
    <row r="2593" spans="1:7" x14ac:dyDescent="0.2">
      <c r="A2593" s="17">
        <v>39696</v>
      </c>
      <c r="B2593" s="16">
        <v>7626.25</v>
      </c>
      <c r="C2593" s="16">
        <v>8042.04</v>
      </c>
      <c r="D2593" s="16">
        <v>8042.04</v>
      </c>
      <c r="E2593" s="16">
        <v>7550.48</v>
      </c>
      <c r="F2593" s="14" t="s">
        <v>8826</v>
      </c>
      <c r="G2593" s="15">
        <v>-3.0099999999999998E-2</v>
      </c>
    </row>
    <row r="2594" spans="1:7" x14ac:dyDescent="0.2">
      <c r="A2594" s="17">
        <v>39695</v>
      </c>
      <c r="B2594" s="16">
        <v>8042.04</v>
      </c>
      <c r="C2594" s="16">
        <v>8291.26</v>
      </c>
      <c r="D2594" s="16">
        <v>8291.26</v>
      </c>
      <c r="E2594" s="16">
        <v>8041.84</v>
      </c>
      <c r="F2594" s="14" t="s">
        <v>8827</v>
      </c>
      <c r="G2594" s="15">
        <v>-2.0299999999999999E-2</v>
      </c>
    </row>
    <row r="2595" spans="1:7" x14ac:dyDescent="0.2">
      <c r="A2595" s="17">
        <v>39694</v>
      </c>
      <c r="B2595" s="16">
        <v>8291.26</v>
      </c>
      <c r="C2595" s="16">
        <v>8463.41</v>
      </c>
      <c r="D2595" s="16">
        <v>8463.41</v>
      </c>
      <c r="E2595" s="16">
        <v>8275.2900000000009</v>
      </c>
      <c r="F2595" s="14" t="s">
        <v>8181</v>
      </c>
      <c r="G2595" s="15">
        <v>-5.0000000000000001E-3</v>
      </c>
    </row>
    <row r="2596" spans="1:7" x14ac:dyDescent="0.2">
      <c r="A2596" s="17">
        <v>39693</v>
      </c>
      <c r="B2596" s="16">
        <v>8463.41</v>
      </c>
      <c r="C2596" s="16">
        <v>8505.5400000000009</v>
      </c>
      <c r="D2596" s="16">
        <v>8535.24</v>
      </c>
      <c r="E2596" s="16">
        <v>8434.94</v>
      </c>
      <c r="F2596" s="14" t="s">
        <v>3528</v>
      </c>
      <c r="G2596" s="15">
        <v>2.9999999999999997E-4</v>
      </c>
    </row>
    <row r="2597" spans="1:7" x14ac:dyDescent="0.2">
      <c r="A2597" s="17">
        <v>39692</v>
      </c>
      <c r="B2597" s="16">
        <v>8505.5400000000009</v>
      </c>
      <c r="C2597" s="16">
        <v>8502.66</v>
      </c>
      <c r="D2597" s="16">
        <v>8509.64</v>
      </c>
      <c r="E2597" s="16">
        <v>8423.1299999999992</v>
      </c>
      <c r="F2597" s="14" t="s">
        <v>8828</v>
      </c>
      <c r="G2597" s="15">
        <v>-4.4000000000000003E-3</v>
      </c>
    </row>
    <row r="2598" spans="1:7" x14ac:dyDescent="0.2">
      <c r="A2598" s="17">
        <v>39689</v>
      </c>
      <c r="B2598" s="16">
        <v>8502.66</v>
      </c>
      <c r="C2598" s="16">
        <v>8540.08</v>
      </c>
      <c r="D2598" s="16">
        <v>8540.57</v>
      </c>
      <c r="E2598" s="16">
        <v>8457.14</v>
      </c>
      <c r="F2598" s="14" t="s">
        <v>8829</v>
      </c>
      <c r="G2598" s="15">
        <v>3.8999999999999998E-3</v>
      </c>
    </row>
    <row r="2599" spans="1:7" x14ac:dyDescent="0.2">
      <c r="A2599" s="17">
        <v>39688</v>
      </c>
      <c r="B2599" s="16">
        <v>8540.08</v>
      </c>
      <c r="C2599" s="16">
        <v>8507.16</v>
      </c>
      <c r="D2599" s="16">
        <v>8549.48</v>
      </c>
      <c r="E2599" s="16">
        <v>8423.5499999999993</v>
      </c>
      <c r="F2599" s="14" t="s">
        <v>8830</v>
      </c>
      <c r="G2599" s="15">
        <v>-6.4000000000000003E-3</v>
      </c>
    </row>
    <row r="2600" spans="1:7" x14ac:dyDescent="0.2">
      <c r="A2600" s="17">
        <v>39687</v>
      </c>
      <c r="B2600" s="16">
        <v>8507.16</v>
      </c>
      <c r="C2600" s="16">
        <v>8561.59</v>
      </c>
      <c r="D2600" s="16">
        <v>8569.5499999999993</v>
      </c>
      <c r="E2600" s="16">
        <v>8446.19</v>
      </c>
      <c r="F2600" s="14" t="s">
        <v>8831</v>
      </c>
      <c r="G2600" s="15">
        <v>8.6999999999999994E-3</v>
      </c>
    </row>
    <row r="2601" spans="1:7" x14ac:dyDescent="0.2">
      <c r="A2601" s="17">
        <v>39686</v>
      </c>
      <c r="B2601" s="16">
        <v>8561.59</v>
      </c>
      <c r="C2601" s="16">
        <v>8487.5</v>
      </c>
      <c r="D2601" s="16">
        <v>8578.1200000000008</v>
      </c>
      <c r="E2601" s="16">
        <v>8454.7800000000007</v>
      </c>
      <c r="F2601" s="14" t="s">
        <v>8832</v>
      </c>
      <c r="G2601" s="15">
        <v>-8.5000000000000006E-3</v>
      </c>
    </row>
    <row r="2602" spans="1:7" x14ac:dyDescent="0.2">
      <c r="A2602" s="17">
        <v>39685</v>
      </c>
      <c r="B2602" s="16">
        <v>8487.5</v>
      </c>
      <c r="C2602" s="16">
        <v>8559.89</v>
      </c>
      <c r="D2602" s="16">
        <v>8601.67</v>
      </c>
      <c r="E2602" s="16">
        <v>8482.11</v>
      </c>
      <c r="F2602" s="14" t="s">
        <v>8833</v>
      </c>
      <c r="G2602" s="15">
        <v>2.3900000000000001E-2</v>
      </c>
    </row>
    <row r="2603" spans="1:7" x14ac:dyDescent="0.2">
      <c r="A2603" s="17">
        <v>39682</v>
      </c>
      <c r="B2603" s="16">
        <v>8559.89</v>
      </c>
      <c r="C2603" s="16">
        <v>8359.86</v>
      </c>
      <c r="D2603" s="16">
        <v>8561.2800000000007</v>
      </c>
      <c r="E2603" s="16">
        <v>8359.86</v>
      </c>
      <c r="F2603" s="14" t="s">
        <v>8834</v>
      </c>
      <c r="G2603" s="15">
        <v>-1.4E-3</v>
      </c>
    </row>
    <row r="2604" spans="1:7" x14ac:dyDescent="0.2">
      <c r="A2604" s="17">
        <v>39681</v>
      </c>
      <c r="B2604" s="16">
        <v>8359.86</v>
      </c>
      <c r="C2604" s="16">
        <v>8371.68</v>
      </c>
      <c r="D2604" s="16">
        <v>8429.1</v>
      </c>
      <c r="E2604" s="16">
        <v>8311.3799999999992</v>
      </c>
      <c r="F2604" s="14" t="s">
        <v>2923</v>
      </c>
      <c r="G2604" s="15">
        <v>6.1999999999999998E-3</v>
      </c>
    </row>
    <row r="2605" spans="1:7" x14ac:dyDescent="0.2">
      <c r="A2605" s="17">
        <v>39680</v>
      </c>
      <c r="B2605" s="16">
        <v>8371.68</v>
      </c>
      <c r="C2605" s="16">
        <v>8320.1299999999992</v>
      </c>
      <c r="D2605" s="16">
        <v>8425.07</v>
      </c>
      <c r="E2605" s="16">
        <v>8320.1299999999992</v>
      </c>
      <c r="F2605" s="14" t="s">
        <v>8675</v>
      </c>
      <c r="G2605" s="15">
        <v>-2.2499999999999999E-2</v>
      </c>
    </row>
    <row r="2606" spans="1:7" x14ac:dyDescent="0.2">
      <c r="A2606" s="17">
        <v>39679</v>
      </c>
      <c r="B2606" s="16">
        <v>8320.1299999999992</v>
      </c>
      <c r="C2606" s="16">
        <v>8511.7900000000009</v>
      </c>
      <c r="D2606" s="16">
        <v>8511.7900000000009</v>
      </c>
      <c r="E2606" s="16">
        <v>8312.5</v>
      </c>
      <c r="F2606" s="14" t="s">
        <v>8835</v>
      </c>
      <c r="G2606" s="15">
        <v>-3.8999999999999998E-3</v>
      </c>
    </row>
    <row r="2607" spans="1:7" x14ac:dyDescent="0.2">
      <c r="A2607" s="17">
        <v>39678</v>
      </c>
      <c r="B2607" s="16">
        <v>8511.7900000000009</v>
      </c>
      <c r="C2607" s="16">
        <v>8545.09</v>
      </c>
      <c r="D2607" s="16">
        <v>8572.23</v>
      </c>
      <c r="E2607" s="16">
        <v>8456.69</v>
      </c>
      <c r="F2607" s="14" t="s">
        <v>8565</v>
      </c>
      <c r="G2607" s="15">
        <v>2.5999999999999999E-3</v>
      </c>
    </row>
    <row r="2608" spans="1:7" x14ac:dyDescent="0.2">
      <c r="A2608" s="17">
        <v>39675</v>
      </c>
      <c r="B2608" s="16">
        <v>8545.09</v>
      </c>
      <c r="C2608" s="16">
        <v>8523.15</v>
      </c>
      <c r="D2608" s="16">
        <v>8583.1299999999992</v>
      </c>
      <c r="E2608" s="16">
        <v>8484.5499999999993</v>
      </c>
      <c r="F2608" s="14" t="s">
        <v>7862</v>
      </c>
      <c r="G2608" s="15">
        <v>1.77E-2</v>
      </c>
    </row>
    <row r="2609" spans="1:7" x14ac:dyDescent="0.2">
      <c r="A2609" s="17">
        <v>39674</v>
      </c>
      <c r="B2609" s="16">
        <v>8523.15</v>
      </c>
      <c r="C2609" s="16">
        <v>8375.2999999999993</v>
      </c>
      <c r="D2609" s="16">
        <v>8523.15</v>
      </c>
      <c r="E2609" s="16">
        <v>8375.2999999999993</v>
      </c>
      <c r="F2609" s="14" t="s">
        <v>8836</v>
      </c>
      <c r="G2609" s="15">
        <v>-2.35E-2</v>
      </c>
    </row>
    <row r="2610" spans="1:7" x14ac:dyDescent="0.2">
      <c r="A2610" s="17">
        <v>39673</v>
      </c>
      <c r="B2610" s="16">
        <v>8375.2999999999993</v>
      </c>
      <c r="C2610" s="16">
        <v>8577.27</v>
      </c>
      <c r="D2610" s="16">
        <v>8577.27</v>
      </c>
      <c r="E2610" s="16">
        <v>8373.91</v>
      </c>
      <c r="F2610" s="14" t="s">
        <v>8649</v>
      </c>
      <c r="G2610" s="15">
        <v>-3.0999999999999999E-3</v>
      </c>
    </row>
    <row r="2611" spans="1:7" x14ac:dyDescent="0.2">
      <c r="A2611" s="17">
        <v>39672</v>
      </c>
      <c r="B2611" s="16">
        <v>8577.27</v>
      </c>
      <c r="C2611" s="16">
        <v>8603.8799999999992</v>
      </c>
      <c r="D2611" s="16">
        <v>8625.0300000000007</v>
      </c>
      <c r="E2611" s="16">
        <v>8543.4</v>
      </c>
      <c r="F2611" s="14" t="s">
        <v>3200</v>
      </c>
      <c r="G2611" s="15">
        <v>8.5000000000000006E-3</v>
      </c>
    </row>
    <row r="2612" spans="1:7" x14ac:dyDescent="0.2">
      <c r="A2612" s="17">
        <v>39671</v>
      </c>
      <c r="B2612" s="16">
        <v>8603.8799999999992</v>
      </c>
      <c r="C2612" s="16">
        <v>8531.69</v>
      </c>
      <c r="D2612" s="16">
        <v>8631.26</v>
      </c>
      <c r="E2612" s="16">
        <v>8531.69</v>
      </c>
      <c r="F2612" s="14" t="s">
        <v>3525</v>
      </c>
      <c r="G2612" s="15">
        <v>8.0999999999999996E-3</v>
      </c>
    </row>
    <row r="2613" spans="1:7" x14ac:dyDescent="0.2">
      <c r="A2613" s="17">
        <v>39668</v>
      </c>
      <c r="B2613" s="16">
        <v>8531.69</v>
      </c>
      <c r="C2613" s="16">
        <v>8463.15</v>
      </c>
      <c r="D2613" s="16">
        <v>8531.93</v>
      </c>
      <c r="E2613" s="16">
        <v>8378.7900000000009</v>
      </c>
      <c r="F2613" s="14" t="s">
        <v>7252</v>
      </c>
      <c r="G2613" s="15">
        <v>-4.4000000000000003E-3</v>
      </c>
    </row>
    <row r="2614" spans="1:7" x14ac:dyDescent="0.2">
      <c r="A2614" s="17">
        <v>39667</v>
      </c>
      <c r="B2614" s="16">
        <v>8463.15</v>
      </c>
      <c r="C2614" s="16">
        <v>8500.49</v>
      </c>
      <c r="D2614" s="16">
        <v>8578.4500000000007</v>
      </c>
      <c r="E2614" s="16">
        <v>8417.6</v>
      </c>
      <c r="F2614" s="14" t="s">
        <v>8835</v>
      </c>
      <c r="G2614" s="15">
        <v>5.7999999999999996E-3</v>
      </c>
    </row>
    <row r="2615" spans="1:7" x14ac:dyDescent="0.2">
      <c r="A2615" s="17">
        <v>39666</v>
      </c>
      <c r="B2615" s="16">
        <v>8500.49</v>
      </c>
      <c r="C2615" s="16">
        <v>8451.5</v>
      </c>
      <c r="D2615" s="16">
        <v>8547.4</v>
      </c>
      <c r="E2615" s="16">
        <v>8438.84</v>
      </c>
      <c r="F2615" s="14" t="s">
        <v>8837</v>
      </c>
      <c r="G2615" s="15">
        <v>1.6799999999999999E-2</v>
      </c>
    </row>
    <row r="2616" spans="1:7" x14ac:dyDescent="0.2">
      <c r="A2616" s="17">
        <v>39665</v>
      </c>
      <c r="B2616" s="16">
        <v>8451.5</v>
      </c>
      <c r="C2616" s="16">
        <v>8312.14</v>
      </c>
      <c r="D2616" s="16">
        <v>8456.68</v>
      </c>
      <c r="E2616" s="16">
        <v>8281.94</v>
      </c>
      <c r="F2616" s="14" t="s">
        <v>8747</v>
      </c>
      <c r="G2616" s="15">
        <v>-3.3E-3</v>
      </c>
    </row>
    <row r="2617" spans="1:7" x14ac:dyDescent="0.2">
      <c r="A2617" s="17">
        <v>39664</v>
      </c>
      <c r="B2617" s="16">
        <v>8312.14</v>
      </c>
      <c r="C2617" s="16">
        <v>8339.74</v>
      </c>
      <c r="D2617" s="16">
        <v>8409.57</v>
      </c>
      <c r="E2617" s="16">
        <v>8297.61</v>
      </c>
      <c r="F2617" s="14" t="s">
        <v>7212</v>
      </c>
      <c r="G2617" s="15">
        <v>-1.66E-2</v>
      </c>
    </row>
    <row r="2618" spans="1:7" x14ac:dyDescent="0.2">
      <c r="A2618" s="17">
        <v>39661</v>
      </c>
      <c r="B2618" s="16">
        <v>8339.74</v>
      </c>
      <c r="C2618" s="16">
        <v>8480.36</v>
      </c>
      <c r="D2618" s="16">
        <v>8480.36</v>
      </c>
      <c r="E2618" s="16">
        <v>8325.31</v>
      </c>
      <c r="F2618" s="14" t="s">
        <v>2202</v>
      </c>
      <c r="G2618" s="15">
        <v>2.9999999999999997E-4</v>
      </c>
    </row>
    <row r="2619" spans="1:7" x14ac:dyDescent="0.2">
      <c r="A2619" s="17">
        <v>39660</v>
      </c>
      <c r="B2619" s="16">
        <v>8480.36</v>
      </c>
      <c r="C2619" s="16">
        <v>8477.44</v>
      </c>
      <c r="D2619" s="16">
        <v>8509.0300000000007</v>
      </c>
      <c r="E2619" s="16">
        <v>8375.6200000000008</v>
      </c>
      <c r="F2619" s="14" t="s">
        <v>7701</v>
      </c>
      <c r="G2619" s="15">
        <v>1.3299999999999999E-2</v>
      </c>
    </row>
    <row r="2620" spans="1:7" x14ac:dyDescent="0.2">
      <c r="A2620" s="17">
        <v>39659</v>
      </c>
      <c r="B2620" s="16">
        <v>8477.44</v>
      </c>
      <c r="C2620" s="16">
        <v>8366.56</v>
      </c>
      <c r="D2620" s="16">
        <v>8494.85</v>
      </c>
      <c r="E2620" s="16">
        <v>8366.56</v>
      </c>
      <c r="F2620" s="14" t="s">
        <v>7650</v>
      </c>
      <c r="G2620" s="15">
        <v>-2.5999999999999999E-3</v>
      </c>
    </row>
    <row r="2621" spans="1:7" x14ac:dyDescent="0.2">
      <c r="A2621" s="17">
        <v>39658</v>
      </c>
      <c r="B2621" s="16">
        <v>8366.56</v>
      </c>
      <c r="C2621" s="16">
        <v>8388.57</v>
      </c>
      <c r="D2621" s="16">
        <v>8401.7999999999993</v>
      </c>
      <c r="E2621" s="16">
        <v>8281.65</v>
      </c>
      <c r="F2621" s="14" t="s">
        <v>7468</v>
      </c>
      <c r="G2621" s="15">
        <v>-9.7999999999999997E-3</v>
      </c>
    </row>
    <row r="2622" spans="1:7" x14ac:dyDescent="0.2">
      <c r="A2622" s="17">
        <v>39657</v>
      </c>
      <c r="B2622" s="16">
        <v>8388.57</v>
      </c>
      <c r="C2622" s="16">
        <v>8471.66</v>
      </c>
      <c r="D2622" s="16">
        <v>8481.93</v>
      </c>
      <c r="E2622" s="16">
        <v>8378.2000000000007</v>
      </c>
      <c r="F2622" s="14" t="s">
        <v>8408</v>
      </c>
      <c r="G2622" s="15">
        <v>6.1999999999999998E-3</v>
      </c>
    </row>
    <row r="2623" spans="1:7" x14ac:dyDescent="0.2">
      <c r="A2623" s="17">
        <v>39654</v>
      </c>
      <c r="B2623" s="16">
        <v>8471.66</v>
      </c>
      <c r="C2623" s="16">
        <v>8419.08</v>
      </c>
      <c r="D2623" s="16">
        <v>8504.6299999999992</v>
      </c>
      <c r="E2623" s="16">
        <v>8289.91</v>
      </c>
      <c r="F2623" s="14" t="s">
        <v>8838</v>
      </c>
      <c r="G2623" s="15">
        <v>-1.29E-2</v>
      </c>
    </row>
    <row r="2624" spans="1:7" x14ac:dyDescent="0.2">
      <c r="A2624" s="17">
        <v>39653</v>
      </c>
      <c r="B2624" s="16">
        <v>8419.08</v>
      </c>
      <c r="C2624" s="16">
        <v>8529.0400000000009</v>
      </c>
      <c r="D2624" s="16">
        <v>8618.61</v>
      </c>
      <c r="E2624" s="16">
        <v>8401.5300000000007</v>
      </c>
      <c r="F2624" s="14" t="s">
        <v>2965</v>
      </c>
      <c r="G2624" s="15">
        <v>-1.2999999999999999E-3</v>
      </c>
    </row>
    <row r="2625" spans="1:7" x14ac:dyDescent="0.2">
      <c r="A2625" s="17">
        <v>39652</v>
      </c>
      <c r="B2625" s="16">
        <v>8529.0400000000009</v>
      </c>
      <c r="C2625" s="16">
        <v>8540.02</v>
      </c>
      <c r="D2625" s="16">
        <v>8632.1299999999992</v>
      </c>
      <c r="E2625" s="16">
        <v>8504.0300000000007</v>
      </c>
      <c r="F2625" s="14" t="s">
        <v>8839</v>
      </c>
      <c r="G2625" s="15">
        <v>-1.43E-2</v>
      </c>
    </row>
    <row r="2626" spans="1:7" x14ac:dyDescent="0.2">
      <c r="A2626" s="17">
        <v>39651</v>
      </c>
      <c r="B2626" s="16">
        <v>8540.02</v>
      </c>
      <c r="C2626" s="16">
        <v>8664.1200000000008</v>
      </c>
      <c r="D2626" s="16">
        <v>8664.1200000000008</v>
      </c>
      <c r="E2626" s="16">
        <v>8444.82</v>
      </c>
      <c r="F2626" s="14" t="s">
        <v>8840</v>
      </c>
      <c r="G2626" s="15">
        <v>1.03E-2</v>
      </c>
    </row>
    <row r="2627" spans="1:7" x14ac:dyDescent="0.2">
      <c r="A2627" s="17">
        <v>39650</v>
      </c>
      <c r="B2627" s="16">
        <v>8664.1200000000008</v>
      </c>
      <c r="C2627" s="16">
        <v>8575.6</v>
      </c>
      <c r="D2627" s="16">
        <v>8707.02</v>
      </c>
      <c r="E2627" s="16">
        <v>8510.23</v>
      </c>
      <c r="F2627" s="14" t="s">
        <v>8841</v>
      </c>
      <c r="G2627" s="15">
        <v>1.15E-2</v>
      </c>
    </row>
    <row r="2628" spans="1:7" x14ac:dyDescent="0.2">
      <c r="A2628" s="17">
        <v>39647</v>
      </c>
      <c r="B2628" s="16">
        <v>8575.6</v>
      </c>
      <c r="C2628" s="16">
        <v>8478.23</v>
      </c>
      <c r="D2628" s="16">
        <v>8575.65</v>
      </c>
      <c r="E2628" s="16">
        <v>8453.09</v>
      </c>
      <c r="F2628" s="14" t="s">
        <v>8842</v>
      </c>
      <c r="G2628" s="15">
        <v>3.49E-2</v>
      </c>
    </row>
    <row r="2629" spans="1:7" x14ac:dyDescent="0.2">
      <c r="A2629" s="17">
        <v>39646</v>
      </c>
      <c r="B2629" s="16">
        <v>8478.23</v>
      </c>
      <c r="C2629" s="16">
        <v>8192.5400000000009</v>
      </c>
      <c r="D2629" s="16">
        <v>8555.61</v>
      </c>
      <c r="E2629" s="16">
        <v>8192.5400000000009</v>
      </c>
      <c r="F2629" s="14" t="s">
        <v>8843</v>
      </c>
      <c r="G2629" s="15">
        <v>1.12E-2</v>
      </c>
    </row>
    <row r="2630" spans="1:7" x14ac:dyDescent="0.2">
      <c r="A2630" s="17">
        <v>39645</v>
      </c>
      <c r="B2630" s="16">
        <v>8192.5400000000009</v>
      </c>
      <c r="C2630" s="16">
        <v>8101.73</v>
      </c>
      <c r="D2630" s="16">
        <v>8220.06</v>
      </c>
      <c r="E2630" s="16">
        <v>8014.06</v>
      </c>
      <c r="F2630" s="14" t="s">
        <v>3290</v>
      </c>
      <c r="G2630" s="15">
        <v>-1.55E-2</v>
      </c>
    </row>
    <row r="2631" spans="1:7" x14ac:dyDescent="0.2">
      <c r="A2631" s="17">
        <v>39644</v>
      </c>
      <c r="B2631" s="16">
        <v>8101.73</v>
      </c>
      <c r="C2631" s="16">
        <v>8228.93</v>
      </c>
      <c r="D2631" s="16">
        <v>8228.93</v>
      </c>
      <c r="E2631" s="16">
        <v>7973.21</v>
      </c>
      <c r="F2631" s="14" t="s">
        <v>8844</v>
      </c>
      <c r="G2631" s="15">
        <v>-4.1000000000000003E-3</v>
      </c>
    </row>
    <row r="2632" spans="1:7" x14ac:dyDescent="0.2">
      <c r="A2632" s="17">
        <v>39643</v>
      </c>
      <c r="B2632" s="16">
        <v>8228.93</v>
      </c>
      <c r="C2632" s="16">
        <v>8262.92</v>
      </c>
      <c r="D2632" s="16">
        <v>8420.84</v>
      </c>
      <c r="E2632" s="16">
        <v>8206.7900000000009</v>
      </c>
      <c r="F2632" s="14" t="s">
        <v>3567</v>
      </c>
      <c r="G2632" s="15">
        <v>-9.7999999999999997E-3</v>
      </c>
    </row>
    <row r="2633" spans="1:7" x14ac:dyDescent="0.2">
      <c r="A2633" s="17">
        <v>39640</v>
      </c>
      <c r="B2633" s="16">
        <v>8262.92</v>
      </c>
      <c r="C2633" s="16">
        <v>8344.5300000000007</v>
      </c>
      <c r="D2633" s="16">
        <v>8470.1200000000008</v>
      </c>
      <c r="E2633" s="16">
        <v>8237.2099999999991</v>
      </c>
      <c r="F2633" s="14" t="s">
        <v>8845</v>
      </c>
      <c r="G2633" s="15">
        <v>-1.0800000000000001E-2</v>
      </c>
    </row>
    <row r="2634" spans="1:7" x14ac:dyDescent="0.2">
      <c r="A2634" s="17">
        <v>39639</v>
      </c>
      <c r="B2634" s="16">
        <v>8344.5300000000007</v>
      </c>
      <c r="C2634" s="16">
        <v>8435.5</v>
      </c>
      <c r="D2634" s="16">
        <v>8435.5</v>
      </c>
      <c r="E2634" s="16">
        <v>8296.66</v>
      </c>
      <c r="F2634" s="14" t="s">
        <v>8197</v>
      </c>
      <c r="G2634" s="15">
        <v>2.1700000000000001E-2</v>
      </c>
    </row>
    <row r="2635" spans="1:7" x14ac:dyDescent="0.2">
      <c r="A2635" s="17">
        <v>39638</v>
      </c>
      <c r="B2635" s="16">
        <v>8435.5</v>
      </c>
      <c r="C2635" s="16">
        <v>8256.4699999999993</v>
      </c>
      <c r="D2635" s="16">
        <v>8478.65</v>
      </c>
      <c r="E2635" s="16">
        <v>8256.4699999999993</v>
      </c>
      <c r="F2635" s="14" t="s">
        <v>7484</v>
      </c>
      <c r="G2635" s="15">
        <v>-1.67E-2</v>
      </c>
    </row>
    <row r="2636" spans="1:7" x14ac:dyDescent="0.2">
      <c r="A2636" s="17">
        <v>39637</v>
      </c>
      <c r="B2636" s="16">
        <v>8256.4699999999993</v>
      </c>
      <c r="C2636" s="16">
        <v>8396.32</v>
      </c>
      <c r="D2636" s="16">
        <v>8396.32</v>
      </c>
      <c r="E2636" s="16">
        <v>8169.15</v>
      </c>
      <c r="F2636" s="14" t="s">
        <v>2347</v>
      </c>
      <c r="G2636" s="15">
        <v>1.6E-2</v>
      </c>
    </row>
    <row r="2637" spans="1:7" x14ac:dyDescent="0.2">
      <c r="A2637" s="17">
        <v>39636</v>
      </c>
      <c r="B2637" s="16">
        <v>8396.32</v>
      </c>
      <c r="C2637" s="16">
        <v>8264.2999999999993</v>
      </c>
      <c r="D2637" s="16">
        <v>8447.1200000000008</v>
      </c>
      <c r="E2637" s="16">
        <v>8264.2999999999993</v>
      </c>
      <c r="F2637" s="14" t="s">
        <v>8846</v>
      </c>
      <c r="G2637" s="15">
        <v>-1.1299999999999999E-2</v>
      </c>
    </row>
    <row r="2638" spans="1:7" x14ac:dyDescent="0.2">
      <c r="A2638" s="17">
        <v>39633</v>
      </c>
      <c r="B2638" s="16">
        <v>8264.2999999999993</v>
      </c>
      <c r="C2638" s="16">
        <v>8359.06</v>
      </c>
      <c r="D2638" s="16">
        <v>8415.58</v>
      </c>
      <c r="E2638" s="16">
        <v>8263.26</v>
      </c>
      <c r="F2638" s="14" t="s">
        <v>8847</v>
      </c>
      <c r="G2638" s="15">
        <v>7.7000000000000002E-3</v>
      </c>
    </row>
    <row r="2639" spans="1:7" x14ac:dyDescent="0.2">
      <c r="A2639" s="17">
        <v>39632</v>
      </c>
      <c r="B2639" s="16">
        <v>8359.06</v>
      </c>
      <c r="C2639" s="16">
        <v>8295.31</v>
      </c>
      <c r="D2639" s="16">
        <v>8396.86</v>
      </c>
      <c r="E2639" s="16">
        <v>8121.57</v>
      </c>
      <c r="F2639" s="14" t="s">
        <v>8848</v>
      </c>
      <c r="G2639" s="15">
        <v>-1.2500000000000001E-2</v>
      </c>
    </row>
    <row r="2640" spans="1:7" x14ac:dyDescent="0.2">
      <c r="A2640" s="17">
        <v>39631</v>
      </c>
      <c r="B2640" s="16">
        <v>8295.31</v>
      </c>
      <c r="C2640" s="16">
        <v>8400.67</v>
      </c>
      <c r="D2640" s="16">
        <v>8534.83</v>
      </c>
      <c r="E2640" s="16">
        <v>8292.2999999999993</v>
      </c>
      <c r="F2640" s="14" t="s">
        <v>8849</v>
      </c>
      <c r="G2640" s="15">
        <v>-2.0500000000000001E-2</v>
      </c>
    </row>
    <row r="2641" spans="1:7" x14ac:dyDescent="0.2">
      <c r="A2641" s="17">
        <v>39630</v>
      </c>
      <c r="B2641" s="16">
        <v>8400.67</v>
      </c>
      <c r="C2641" s="16">
        <v>8576.92</v>
      </c>
      <c r="D2641" s="16">
        <v>8598.17</v>
      </c>
      <c r="E2641" s="16">
        <v>8330.31</v>
      </c>
      <c r="F2641" s="14" t="s">
        <v>3186</v>
      </c>
      <c r="G2641" s="15">
        <v>6.6E-3</v>
      </c>
    </row>
    <row r="2642" spans="1:7" x14ac:dyDescent="0.2">
      <c r="A2642" s="17">
        <v>39629</v>
      </c>
      <c r="B2642" s="16">
        <v>8576.92</v>
      </c>
      <c r="C2642" s="16">
        <v>8520.7800000000007</v>
      </c>
      <c r="D2642" s="16">
        <v>8595.8799999999992</v>
      </c>
      <c r="E2642" s="16">
        <v>8432.86</v>
      </c>
      <c r="F2642" s="14" t="s">
        <v>8850</v>
      </c>
      <c r="G2642" s="15">
        <v>-1.01E-2</v>
      </c>
    </row>
    <row r="2643" spans="1:7" x14ac:dyDescent="0.2">
      <c r="A2643" s="17">
        <v>39626</v>
      </c>
      <c r="B2643" s="16">
        <v>8520.7800000000007</v>
      </c>
      <c r="C2643" s="16">
        <v>8608.06</v>
      </c>
      <c r="D2643" s="16">
        <v>8608.06</v>
      </c>
      <c r="E2643" s="16">
        <v>8441.7099999999991</v>
      </c>
      <c r="F2643" s="14" t="s">
        <v>2833</v>
      </c>
      <c r="G2643" s="15">
        <v>-2.6100000000000002E-2</v>
      </c>
    </row>
    <row r="2644" spans="1:7" x14ac:dyDescent="0.2">
      <c r="A2644" s="17">
        <v>39625</v>
      </c>
      <c r="B2644" s="16">
        <v>8608.06</v>
      </c>
      <c r="C2644" s="16">
        <v>8838.35</v>
      </c>
      <c r="D2644" s="16">
        <v>8838.35</v>
      </c>
      <c r="E2644" s="16">
        <v>8607.34</v>
      </c>
      <c r="F2644" s="14" t="s">
        <v>8851</v>
      </c>
      <c r="G2644" s="15">
        <v>2.8400000000000002E-2</v>
      </c>
    </row>
    <row r="2645" spans="1:7" x14ac:dyDescent="0.2">
      <c r="A2645" s="17">
        <v>39624</v>
      </c>
      <c r="B2645" s="16">
        <v>8838.35</v>
      </c>
      <c r="C2645" s="16">
        <v>8594.5</v>
      </c>
      <c r="D2645" s="16">
        <v>8860.9</v>
      </c>
      <c r="E2645" s="16">
        <v>8594.5</v>
      </c>
      <c r="F2645" s="14" t="s">
        <v>8852</v>
      </c>
      <c r="G2645" s="15">
        <v>-4.7999999999999996E-3</v>
      </c>
    </row>
    <row r="2646" spans="1:7" x14ac:dyDescent="0.2">
      <c r="A2646" s="17">
        <v>39623</v>
      </c>
      <c r="B2646" s="16">
        <v>8594.5</v>
      </c>
      <c r="C2646" s="16">
        <v>8636.2000000000007</v>
      </c>
      <c r="D2646" s="16">
        <v>8729.35</v>
      </c>
      <c r="E2646" s="16">
        <v>8462.44</v>
      </c>
      <c r="F2646" s="14" t="s">
        <v>8853</v>
      </c>
      <c r="G2646" s="15">
        <v>-2.01E-2</v>
      </c>
    </row>
    <row r="2647" spans="1:7" x14ac:dyDescent="0.2">
      <c r="A2647" s="17">
        <v>39622</v>
      </c>
      <c r="B2647" s="16">
        <v>8636.2000000000007</v>
      </c>
      <c r="C2647" s="16">
        <v>8813.7900000000009</v>
      </c>
      <c r="D2647" s="16">
        <v>8813.7900000000009</v>
      </c>
      <c r="E2647" s="16">
        <v>8623.48</v>
      </c>
      <c r="F2647" s="14" t="s">
        <v>8763</v>
      </c>
      <c r="G2647" s="15">
        <v>-1.8700000000000001E-2</v>
      </c>
    </row>
    <row r="2648" spans="1:7" x14ac:dyDescent="0.2">
      <c r="A2648" s="17">
        <v>39618</v>
      </c>
      <c r="B2648" s="16">
        <v>8813.7900000000009</v>
      </c>
      <c r="C2648" s="16">
        <v>8981.43</v>
      </c>
      <c r="D2648" s="16">
        <v>8981.43</v>
      </c>
      <c r="E2648" s="16">
        <v>8804.81</v>
      </c>
      <c r="F2648" s="14" t="s">
        <v>8854</v>
      </c>
      <c r="G2648" s="15">
        <v>-1.15E-2</v>
      </c>
    </row>
    <row r="2649" spans="1:7" x14ac:dyDescent="0.2">
      <c r="A2649" s="17">
        <v>39617</v>
      </c>
      <c r="B2649" s="16">
        <v>8981.43</v>
      </c>
      <c r="C2649" s="16">
        <v>9085.4699999999993</v>
      </c>
      <c r="D2649" s="16">
        <v>9085.4699999999993</v>
      </c>
      <c r="E2649" s="16">
        <v>8943.9500000000007</v>
      </c>
      <c r="F2649" s="14" t="s">
        <v>8855</v>
      </c>
      <c r="G2649" s="15">
        <v>1.6999999999999999E-3</v>
      </c>
    </row>
    <row r="2650" spans="1:7" x14ac:dyDescent="0.2">
      <c r="A2650" s="17">
        <v>39616</v>
      </c>
      <c r="B2650" s="16">
        <v>9085.4699999999993</v>
      </c>
      <c r="C2650" s="16">
        <v>9070.4</v>
      </c>
      <c r="D2650" s="16">
        <v>9168.94</v>
      </c>
      <c r="E2650" s="16">
        <v>9068.6200000000008</v>
      </c>
      <c r="F2650" s="14" t="s">
        <v>8856</v>
      </c>
      <c r="G2650" s="15">
        <v>-2.3E-3</v>
      </c>
    </row>
    <row r="2651" spans="1:7" x14ac:dyDescent="0.2">
      <c r="A2651" s="17">
        <v>39615</v>
      </c>
      <c r="B2651" s="16">
        <v>9070.4</v>
      </c>
      <c r="C2651" s="16">
        <v>9091.75</v>
      </c>
      <c r="D2651" s="16">
        <v>9176.0400000000009</v>
      </c>
      <c r="E2651" s="16">
        <v>9022.18</v>
      </c>
      <c r="F2651" s="14" t="s">
        <v>7386</v>
      </c>
      <c r="G2651" s="15">
        <v>8.3000000000000001E-3</v>
      </c>
    </row>
    <row r="2652" spans="1:7" x14ac:dyDescent="0.2">
      <c r="A2652" s="17">
        <v>39612</v>
      </c>
      <c r="B2652" s="16">
        <v>9091.75</v>
      </c>
      <c r="C2652" s="16">
        <v>9016.89</v>
      </c>
      <c r="D2652" s="16">
        <v>9134.27</v>
      </c>
      <c r="E2652" s="16">
        <v>8928.6200000000008</v>
      </c>
      <c r="F2652" s="14" t="s">
        <v>8857</v>
      </c>
      <c r="G2652" s="15">
        <v>-5.9999999999999995E-4</v>
      </c>
    </row>
    <row r="2653" spans="1:7" x14ac:dyDescent="0.2">
      <c r="A2653" s="17">
        <v>39611</v>
      </c>
      <c r="B2653" s="16">
        <v>9016.89</v>
      </c>
      <c r="C2653" s="16">
        <v>9022.3799999999992</v>
      </c>
      <c r="D2653" s="16">
        <v>9046.5</v>
      </c>
      <c r="E2653" s="16">
        <v>8951.25</v>
      </c>
      <c r="F2653" s="14" t="s">
        <v>8858</v>
      </c>
      <c r="G2653" s="15">
        <v>-1.7299999999999999E-2</v>
      </c>
    </row>
    <row r="2654" spans="1:7" x14ac:dyDescent="0.2">
      <c r="A2654" s="17">
        <v>39610</v>
      </c>
      <c r="B2654" s="16">
        <v>9022.3799999999992</v>
      </c>
      <c r="C2654" s="16">
        <v>9181.57</v>
      </c>
      <c r="D2654" s="16">
        <v>9208.44</v>
      </c>
      <c r="E2654" s="16">
        <v>8978.01</v>
      </c>
      <c r="F2654" s="14" t="s">
        <v>8859</v>
      </c>
      <c r="G2654" s="15">
        <v>-9.1999999999999998E-3</v>
      </c>
    </row>
    <row r="2655" spans="1:7" x14ac:dyDescent="0.2">
      <c r="A2655" s="17">
        <v>39609</v>
      </c>
      <c r="B2655" s="16">
        <v>9181.57</v>
      </c>
      <c r="C2655" s="16">
        <v>9266.91</v>
      </c>
      <c r="D2655" s="16">
        <v>9266.91</v>
      </c>
      <c r="E2655" s="16">
        <v>9145.43</v>
      </c>
      <c r="F2655" s="14" t="s">
        <v>3317</v>
      </c>
      <c r="G2655" s="15">
        <v>-4.7999999999999996E-3</v>
      </c>
    </row>
    <row r="2656" spans="1:7" x14ac:dyDescent="0.2">
      <c r="A2656" s="17">
        <v>39608</v>
      </c>
      <c r="B2656" s="16">
        <v>9266.91</v>
      </c>
      <c r="C2656" s="16">
        <v>9311.3799999999992</v>
      </c>
      <c r="D2656" s="16">
        <v>9355.56</v>
      </c>
      <c r="E2656" s="16">
        <v>9240.2000000000007</v>
      </c>
      <c r="F2656" s="14" t="s">
        <v>2320</v>
      </c>
      <c r="G2656" s="15">
        <v>-1.7100000000000001E-2</v>
      </c>
    </row>
    <row r="2657" spans="1:7" x14ac:dyDescent="0.2">
      <c r="A2657" s="17">
        <v>39605</v>
      </c>
      <c r="B2657" s="16">
        <v>9311.3799999999992</v>
      </c>
      <c r="C2657" s="16">
        <v>9473.16</v>
      </c>
      <c r="D2657" s="16">
        <v>9580.51</v>
      </c>
      <c r="E2657" s="16">
        <v>9287.08</v>
      </c>
      <c r="F2657" s="14" t="s">
        <v>3177</v>
      </c>
      <c r="G2657" s="15">
        <v>-1.2200000000000001E-2</v>
      </c>
    </row>
    <row r="2658" spans="1:7" x14ac:dyDescent="0.2">
      <c r="A2658" s="17">
        <v>39604</v>
      </c>
      <c r="B2658" s="16">
        <v>9473.16</v>
      </c>
      <c r="C2658" s="16">
        <v>9590.5</v>
      </c>
      <c r="D2658" s="16">
        <v>9590.5</v>
      </c>
      <c r="E2658" s="16">
        <v>9428.94</v>
      </c>
      <c r="F2658" s="14" t="s">
        <v>3178</v>
      </c>
      <c r="G2658" s="15">
        <v>-1.24E-2</v>
      </c>
    </row>
    <row r="2659" spans="1:7" x14ac:dyDescent="0.2">
      <c r="A2659" s="17">
        <v>39603</v>
      </c>
      <c r="B2659" s="16">
        <v>9590.5</v>
      </c>
      <c r="C2659" s="16">
        <v>9711.0400000000009</v>
      </c>
      <c r="D2659" s="16">
        <v>9711.0400000000009</v>
      </c>
      <c r="E2659" s="16">
        <v>9531.2999999999993</v>
      </c>
      <c r="F2659" s="14" t="s">
        <v>8860</v>
      </c>
      <c r="G2659" s="15">
        <v>6.8999999999999999E-3</v>
      </c>
    </row>
    <row r="2660" spans="1:7" x14ac:dyDescent="0.2">
      <c r="A2660" s="17">
        <v>39602</v>
      </c>
      <c r="B2660" s="16">
        <v>9711.0400000000009</v>
      </c>
      <c r="C2660" s="16">
        <v>9644.91</v>
      </c>
      <c r="D2660" s="16">
        <v>9719.51</v>
      </c>
      <c r="E2660" s="16">
        <v>9629.24</v>
      </c>
      <c r="F2660" s="14" t="s">
        <v>8861</v>
      </c>
      <c r="G2660" s="15">
        <v>-1.4200000000000001E-2</v>
      </c>
    </row>
    <row r="2661" spans="1:7" x14ac:dyDescent="0.2">
      <c r="A2661" s="17">
        <v>39601</v>
      </c>
      <c r="B2661" s="16">
        <v>9644.91</v>
      </c>
      <c r="C2661" s="16">
        <v>9783.65</v>
      </c>
      <c r="D2661" s="16">
        <v>9783.65</v>
      </c>
      <c r="E2661" s="16">
        <v>9617.15</v>
      </c>
      <c r="F2661" s="14" t="s">
        <v>2178</v>
      </c>
      <c r="G2661" s="15">
        <v>1.2200000000000001E-2</v>
      </c>
    </row>
    <row r="2662" spans="1:7" x14ac:dyDescent="0.2">
      <c r="A2662" s="17">
        <v>39598</v>
      </c>
      <c r="B2662" s="16">
        <v>9783.65</v>
      </c>
      <c r="C2662" s="16">
        <v>9665.7800000000007</v>
      </c>
      <c r="D2662" s="16">
        <v>9810.85</v>
      </c>
      <c r="E2662" s="16">
        <v>9665.7800000000007</v>
      </c>
      <c r="F2662" s="14" t="s">
        <v>8862</v>
      </c>
      <c r="G2662" s="15">
        <v>2.3E-3</v>
      </c>
    </row>
    <row r="2663" spans="1:7" x14ac:dyDescent="0.2">
      <c r="A2663" s="17">
        <v>39597</v>
      </c>
      <c r="B2663" s="16">
        <v>9665.7800000000007</v>
      </c>
      <c r="C2663" s="16">
        <v>9643.7099999999991</v>
      </c>
      <c r="D2663" s="16">
        <v>9696.65</v>
      </c>
      <c r="E2663" s="16">
        <v>9607.0400000000009</v>
      </c>
      <c r="F2663" s="14" t="s">
        <v>8863</v>
      </c>
      <c r="G2663" s="15">
        <v>9.7000000000000003E-3</v>
      </c>
    </row>
    <row r="2664" spans="1:7" x14ac:dyDescent="0.2">
      <c r="A2664" s="17">
        <v>39596</v>
      </c>
      <c r="B2664" s="16">
        <v>9643.7099999999991</v>
      </c>
      <c r="C2664" s="16">
        <v>9551.4699999999993</v>
      </c>
      <c r="D2664" s="16">
        <v>9675.08</v>
      </c>
      <c r="E2664" s="16">
        <v>9533.76</v>
      </c>
      <c r="F2664" s="14" t="s">
        <v>3248</v>
      </c>
      <c r="G2664" s="15">
        <v>-4.1000000000000003E-3</v>
      </c>
    </row>
    <row r="2665" spans="1:7" x14ac:dyDescent="0.2">
      <c r="A2665" s="17">
        <v>39595</v>
      </c>
      <c r="B2665" s="16">
        <v>9551.4699999999993</v>
      </c>
      <c r="C2665" s="16">
        <v>9590.35</v>
      </c>
      <c r="D2665" s="16">
        <v>9616.2999999999993</v>
      </c>
      <c r="E2665" s="16">
        <v>9432.07</v>
      </c>
      <c r="F2665" s="14" t="s">
        <v>2333</v>
      </c>
      <c r="G2665" s="15">
        <v>-6.4000000000000003E-3</v>
      </c>
    </row>
    <row r="2666" spans="1:7" x14ac:dyDescent="0.2">
      <c r="A2666" s="17">
        <v>39594</v>
      </c>
      <c r="B2666" s="16">
        <v>9590.35</v>
      </c>
      <c r="C2666" s="16">
        <v>9652.5300000000007</v>
      </c>
      <c r="D2666" s="16">
        <v>9652.5300000000007</v>
      </c>
      <c r="E2666" s="16">
        <v>9554.82</v>
      </c>
      <c r="F2666" s="14" t="s">
        <v>8864</v>
      </c>
      <c r="G2666" s="15">
        <v>-1.9E-2</v>
      </c>
    </row>
    <row r="2667" spans="1:7" x14ac:dyDescent="0.2">
      <c r="A2667" s="17">
        <v>39591</v>
      </c>
      <c r="B2667" s="16">
        <v>9652.5300000000007</v>
      </c>
      <c r="C2667" s="16">
        <v>9839.7099999999991</v>
      </c>
      <c r="D2667" s="16">
        <v>9839.7099999999991</v>
      </c>
      <c r="E2667" s="16">
        <v>9651.9500000000007</v>
      </c>
      <c r="F2667" s="14" t="s">
        <v>8865</v>
      </c>
      <c r="G2667" s="15">
        <v>2.2000000000000001E-3</v>
      </c>
    </row>
    <row r="2668" spans="1:7" x14ac:dyDescent="0.2">
      <c r="A2668" s="17">
        <v>39590</v>
      </c>
      <c r="B2668" s="16">
        <v>9839.7099999999991</v>
      </c>
      <c r="C2668" s="16">
        <v>9817.86</v>
      </c>
      <c r="D2668" s="16">
        <v>9842.2000000000007</v>
      </c>
      <c r="E2668" s="16">
        <v>9729.6</v>
      </c>
      <c r="F2668" s="14" t="s">
        <v>8866</v>
      </c>
      <c r="G2668" s="15">
        <v>-4.4000000000000003E-3</v>
      </c>
    </row>
    <row r="2669" spans="1:7" x14ac:dyDescent="0.2">
      <c r="A2669" s="17">
        <v>39589</v>
      </c>
      <c r="B2669" s="16">
        <v>9817.86</v>
      </c>
      <c r="C2669" s="16">
        <v>9861.4500000000007</v>
      </c>
      <c r="D2669" s="16">
        <v>9927.08</v>
      </c>
      <c r="E2669" s="16">
        <v>9814.42</v>
      </c>
      <c r="F2669" s="14" t="s">
        <v>3393</v>
      </c>
      <c r="G2669" s="15">
        <v>-2.2800000000000001E-2</v>
      </c>
    </row>
    <row r="2670" spans="1:7" x14ac:dyDescent="0.2">
      <c r="A2670" s="17">
        <v>39588</v>
      </c>
      <c r="B2670" s="16">
        <v>9861.4500000000007</v>
      </c>
      <c r="C2670" s="16">
        <v>10091.77</v>
      </c>
      <c r="D2670" s="16">
        <v>10091.77</v>
      </c>
      <c r="E2670" s="16">
        <v>9833.69</v>
      </c>
      <c r="F2670" s="14" t="s">
        <v>8867</v>
      </c>
      <c r="G2670" s="15">
        <v>2.29E-2</v>
      </c>
    </row>
    <row r="2671" spans="1:7" x14ac:dyDescent="0.2">
      <c r="A2671" s="17">
        <v>39587</v>
      </c>
      <c r="B2671" s="16">
        <v>10091.77</v>
      </c>
      <c r="C2671" s="16">
        <v>9865.82</v>
      </c>
      <c r="D2671" s="16">
        <v>10098.93</v>
      </c>
      <c r="E2671" s="16">
        <v>9865.82</v>
      </c>
      <c r="F2671" s="14" t="s">
        <v>8868</v>
      </c>
      <c r="G2671" s="15">
        <v>1.26E-2</v>
      </c>
    </row>
    <row r="2672" spans="1:7" x14ac:dyDescent="0.2">
      <c r="A2672" s="17">
        <v>39584</v>
      </c>
      <c r="B2672" s="16">
        <v>9865.82</v>
      </c>
      <c r="C2672" s="16">
        <v>9743.0499999999993</v>
      </c>
      <c r="D2672" s="16">
        <v>9970.41</v>
      </c>
      <c r="E2672" s="16">
        <v>9743.0499999999993</v>
      </c>
      <c r="F2672" s="14" t="s">
        <v>8869</v>
      </c>
      <c r="G2672" s="15">
        <v>-7.4999999999999997E-3</v>
      </c>
    </row>
    <row r="2673" spans="1:7" x14ac:dyDescent="0.2">
      <c r="A2673" s="17">
        <v>39583</v>
      </c>
      <c r="B2673" s="16">
        <v>9743.0499999999993</v>
      </c>
      <c r="C2673" s="16">
        <v>9816.3700000000008</v>
      </c>
      <c r="D2673" s="16">
        <v>9816.3700000000008</v>
      </c>
      <c r="E2673" s="16">
        <v>9707.17</v>
      </c>
      <c r="F2673" s="14" t="s">
        <v>8870</v>
      </c>
      <c r="G2673" s="15">
        <v>9.4000000000000004E-3</v>
      </c>
    </row>
    <row r="2674" spans="1:7" x14ac:dyDescent="0.2">
      <c r="A2674" s="17">
        <v>39582</v>
      </c>
      <c r="B2674" s="16">
        <v>9816.3700000000008</v>
      </c>
      <c r="C2674" s="16">
        <v>9725.3700000000008</v>
      </c>
      <c r="D2674" s="16">
        <v>9835.7199999999993</v>
      </c>
      <c r="E2674" s="16">
        <v>9692.42</v>
      </c>
      <c r="F2674" s="14" t="s">
        <v>2781</v>
      </c>
      <c r="G2674" s="15">
        <v>5.0000000000000001E-4</v>
      </c>
    </row>
    <row r="2675" spans="1:7" x14ac:dyDescent="0.2">
      <c r="A2675" s="17">
        <v>39581</v>
      </c>
      <c r="B2675" s="16">
        <v>9725.3700000000008</v>
      </c>
      <c r="C2675" s="16">
        <v>9720.94</v>
      </c>
      <c r="D2675" s="16">
        <v>9782.76</v>
      </c>
      <c r="E2675" s="16">
        <v>9669.82</v>
      </c>
      <c r="F2675" s="14" t="s">
        <v>8183</v>
      </c>
      <c r="G2675" s="15">
        <v>3.5000000000000001E-3</v>
      </c>
    </row>
    <row r="2676" spans="1:7" x14ac:dyDescent="0.2">
      <c r="A2676" s="17">
        <v>39580</v>
      </c>
      <c r="B2676" s="16">
        <v>9720.94</v>
      </c>
      <c r="C2676" s="16">
        <v>9687.43</v>
      </c>
      <c r="D2676" s="16">
        <v>9753.2999999999993</v>
      </c>
      <c r="E2676" s="16">
        <v>9674.98</v>
      </c>
      <c r="F2676" s="14" t="s">
        <v>7408</v>
      </c>
      <c r="G2676" s="15">
        <v>-1.5299999999999999E-2</v>
      </c>
    </row>
    <row r="2677" spans="1:7" x14ac:dyDescent="0.2">
      <c r="A2677" s="17">
        <v>39577</v>
      </c>
      <c r="B2677" s="16">
        <v>9687.43</v>
      </c>
      <c r="C2677" s="16">
        <v>9838.19</v>
      </c>
      <c r="D2677" s="16">
        <v>9838.19</v>
      </c>
      <c r="E2677" s="16">
        <v>9641.84</v>
      </c>
      <c r="F2677" s="14" t="s">
        <v>8871</v>
      </c>
      <c r="G2677" s="15">
        <v>-9.7999999999999997E-3</v>
      </c>
    </row>
    <row r="2678" spans="1:7" x14ac:dyDescent="0.2">
      <c r="A2678" s="17">
        <v>39576</v>
      </c>
      <c r="B2678" s="16">
        <v>9838.19</v>
      </c>
      <c r="C2678" s="16">
        <v>9936.06</v>
      </c>
      <c r="D2678" s="16">
        <v>9936.06</v>
      </c>
      <c r="E2678" s="16">
        <v>9789.07</v>
      </c>
      <c r="F2678" s="14" t="s">
        <v>8183</v>
      </c>
      <c r="G2678" s="15">
        <v>2.3300000000000001E-2</v>
      </c>
    </row>
    <row r="2679" spans="1:7" x14ac:dyDescent="0.2">
      <c r="A2679" s="17">
        <v>39575</v>
      </c>
      <c r="B2679" s="16">
        <v>9936.06</v>
      </c>
      <c r="C2679" s="16">
        <v>9709.93</v>
      </c>
      <c r="D2679" s="16">
        <v>9958.56</v>
      </c>
      <c r="E2679" s="16">
        <v>9709.93</v>
      </c>
      <c r="F2679" s="14" t="s">
        <v>8872</v>
      </c>
      <c r="G2679" s="15">
        <v>-6.4000000000000003E-3</v>
      </c>
    </row>
    <row r="2680" spans="1:7" x14ac:dyDescent="0.2">
      <c r="A2680" s="17">
        <v>39574</v>
      </c>
      <c r="B2680" s="16">
        <v>9709.93</v>
      </c>
      <c r="C2680" s="16">
        <v>9772.5499999999993</v>
      </c>
      <c r="D2680" s="16">
        <v>9787.17</v>
      </c>
      <c r="E2680" s="16">
        <v>9671.18</v>
      </c>
      <c r="F2680" s="14" t="s">
        <v>7275</v>
      </c>
      <c r="G2680" s="15">
        <v>-2.7000000000000001E-3</v>
      </c>
    </row>
    <row r="2681" spans="1:7" x14ac:dyDescent="0.2">
      <c r="A2681" s="17">
        <v>39573</v>
      </c>
      <c r="B2681" s="16">
        <v>9772.5499999999993</v>
      </c>
      <c r="C2681" s="16">
        <v>9798.8700000000008</v>
      </c>
      <c r="D2681" s="16">
        <v>9798.8700000000008</v>
      </c>
      <c r="E2681" s="16">
        <v>9719.9</v>
      </c>
      <c r="F2681" s="14" t="s">
        <v>7667</v>
      </c>
      <c r="G2681" s="15">
        <v>7.1999999999999998E-3</v>
      </c>
    </row>
    <row r="2682" spans="1:7" x14ac:dyDescent="0.2">
      <c r="A2682" s="17">
        <v>39570</v>
      </c>
      <c r="B2682" s="16">
        <v>9798.8700000000008</v>
      </c>
      <c r="C2682" s="16">
        <v>9729.2099999999991</v>
      </c>
      <c r="D2682" s="16">
        <v>9866.16</v>
      </c>
      <c r="E2682" s="16">
        <v>9729.2099999999991</v>
      </c>
      <c r="F2682" s="14" t="s">
        <v>8873</v>
      </c>
      <c r="G2682" s="15">
        <v>1.49E-2</v>
      </c>
    </row>
    <row r="2683" spans="1:7" x14ac:dyDescent="0.2">
      <c r="A2683" s="17">
        <v>39568</v>
      </c>
      <c r="B2683" s="16">
        <v>9729.2099999999991</v>
      </c>
      <c r="C2683" s="16">
        <v>9586.1299999999992</v>
      </c>
      <c r="D2683" s="16">
        <v>9729.6</v>
      </c>
      <c r="E2683" s="16">
        <v>9583.73</v>
      </c>
      <c r="F2683" s="14" t="s">
        <v>8874</v>
      </c>
      <c r="G2683" s="15">
        <v>-3.8E-3</v>
      </c>
    </row>
    <row r="2684" spans="1:7" x14ac:dyDescent="0.2">
      <c r="A2684" s="17">
        <v>39567</v>
      </c>
      <c r="B2684" s="16">
        <v>9586.1299999999992</v>
      </c>
      <c r="C2684" s="16">
        <v>9622.65</v>
      </c>
      <c r="D2684" s="16">
        <v>9638.74</v>
      </c>
      <c r="E2684" s="16">
        <v>9533.7000000000007</v>
      </c>
      <c r="F2684" s="14" t="s">
        <v>7726</v>
      </c>
      <c r="G2684" s="15">
        <v>7.7000000000000002E-3</v>
      </c>
    </row>
    <row r="2685" spans="1:7" x14ac:dyDescent="0.2">
      <c r="A2685" s="17">
        <v>39566</v>
      </c>
      <c r="B2685" s="16">
        <v>9622.65</v>
      </c>
      <c r="C2685" s="16">
        <v>9548.7000000000007</v>
      </c>
      <c r="D2685" s="16">
        <v>9649.83</v>
      </c>
      <c r="E2685" s="16">
        <v>9542.75</v>
      </c>
      <c r="F2685" s="14" t="s">
        <v>3244</v>
      </c>
      <c r="G2685" s="15">
        <v>2.18E-2</v>
      </c>
    </row>
    <row r="2686" spans="1:7" x14ac:dyDescent="0.2">
      <c r="A2686" s="17">
        <v>39563</v>
      </c>
      <c r="B2686" s="16">
        <v>9548.7000000000007</v>
      </c>
      <c r="C2686" s="16">
        <v>9344.7800000000007</v>
      </c>
      <c r="D2686" s="16">
        <v>9620.1200000000008</v>
      </c>
      <c r="E2686" s="16">
        <v>9344.7800000000007</v>
      </c>
      <c r="F2686" s="14" t="s">
        <v>5048</v>
      </c>
      <c r="G2686" s="15">
        <v>-8.5000000000000006E-3</v>
      </c>
    </row>
    <row r="2687" spans="1:7" x14ac:dyDescent="0.2">
      <c r="A2687" s="17">
        <v>39562</v>
      </c>
      <c r="B2687" s="16">
        <v>9344.7800000000007</v>
      </c>
      <c r="C2687" s="16">
        <v>9424.6299999999992</v>
      </c>
      <c r="D2687" s="16">
        <v>9424.6299999999992</v>
      </c>
      <c r="E2687" s="16">
        <v>9284.17</v>
      </c>
      <c r="F2687" s="14" t="s">
        <v>7285</v>
      </c>
      <c r="G2687" s="15">
        <v>6.6E-3</v>
      </c>
    </row>
    <row r="2688" spans="1:7" x14ac:dyDescent="0.2">
      <c r="A2688" s="17">
        <v>39561</v>
      </c>
      <c r="B2688" s="16">
        <v>9424.6299999999992</v>
      </c>
      <c r="C2688" s="16">
        <v>9362.39</v>
      </c>
      <c r="D2688" s="16">
        <v>9428.27</v>
      </c>
      <c r="E2688" s="16">
        <v>9300.33</v>
      </c>
      <c r="F2688" s="14" t="s">
        <v>8875</v>
      </c>
      <c r="G2688" s="15">
        <v>-9.2999999999999992E-3</v>
      </c>
    </row>
    <row r="2689" spans="1:7" x14ac:dyDescent="0.2">
      <c r="A2689" s="17">
        <v>39560</v>
      </c>
      <c r="B2689" s="16">
        <v>9362.39</v>
      </c>
      <c r="C2689" s="16">
        <v>9449.76</v>
      </c>
      <c r="D2689" s="16">
        <v>9449.76</v>
      </c>
      <c r="E2689" s="16">
        <v>9328.85</v>
      </c>
      <c r="F2689" s="14" t="s">
        <v>8876</v>
      </c>
      <c r="G2689" s="15">
        <v>2.9999999999999997E-4</v>
      </c>
    </row>
    <row r="2690" spans="1:7" x14ac:dyDescent="0.2">
      <c r="A2690" s="17">
        <v>39559</v>
      </c>
      <c r="B2690" s="16">
        <v>9449.83</v>
      </c>
      <c r="C2690" s="16">
        <v>9446.89</v>
      </c>
      <c r="D2690" s="16">
        <v>9493.2000000000007</v>
      </c>
      <c r="E2690" s="16">
        <v>9406.48</v>
      </c>
      <c r="F2690" s="14" t="s">
        <v>8877</v>
      </c>
      <c r="G2690" s="15">
        <v>1.06E-2</v>
      </c>
    </row>
    <row r="2691" spans="1:7" x14ac:dyDescent="0.2">
      <c r="A2691" s="17">
        <v>39556</v>
      </c>
      <c r="B2691" s="16">
        <v>9446.89</v>
      </c>
      <c r="C2691" s="16">
        <v>9347.4500000000007</v>
      </c>
      <c r="D2691" s="16">
        <v>9497.16</v>
      </c>
      <c r="E2691" s="16">
        <v>9341.82</v>
      </c>
      <c r="F2691" s="14" t="s">
        <v>8878</v>
      </c>
      <c r="G2691" s="15">
        <v>-5.6899999999999999E-2</v>
      </c>
    </row>
    <row r="2692" spans="1:7" x14ac:dyDescent="0.2">
      <c r="A2692" s="17">
        <v>39555</v>
      </c>
      <c r="B2692" s="16">
        <v>9347.4500000000007</v>
      </c>
      <c r="C2692" s="16">
        <v>9911.57</v>
      </c>
      <c r="D2692" s="16">
        <v>10022.07</v>
      </c>
      <c r="E2692" s="16">
        <v>9343.94</v>
      </c>
      <c r="F2692" s="14" t="s">
        <v>4755</v>
      </c>
      <c r="G2692" s="15">
        <v>2.7799999999999998E-2</v>
      </c>
    </row>
    <row r="2693" spans="1:7" x14ac:dyDescent="0.2">
      <c r="A2693" s="17">
        <v>39554</v>
      </c>
      <c r="B2693" s="16">
        <v>9911.57</v>
      </c>
      <c r="C2693" s="16">
        <v>9643.27</v>
      </c>
      <c r="D2693" s="16">
        <v>9912.39</v>
      </c>
      <c r="E2693" s="16">
        <v>9643.27</v>
      </c>
      <c r="F2693" s="14" t="s">
        <v>8879</v>
      </c>
      <c r="G2693" s="15">
        <v>4.0000000000000002E-4</v>
      </c>
    </row>
    <row r="2694" spans="1:7" x14ac:dyDescent="0.2">
      <c r="A2694" s="17">
        <v>39553</v>
      </c>
      <c r="B2694" s="16">
        <v>9643.27</v>
      </c>
      <c r="C2694" s="16">
        <v>9638.9599999999991</v>
      </c>
      <c r="D2694" s="16">
        <v>9725.2800000000007</v>
      </c>
      <c r="E2694" s="16">
        <v>9552.09</v>
      </c>
      <c r="F2694" s="14" t="s">
        <v>8880</v>
      </c>
      <c r="G2694" s="15">
        <v>-8.6E-3</v>
      </c>
    </row>
    <row r="2695" spans="1:7" x14ac:dyDescent="0.2">
      <c r="A2695" s="17">
        <v>39552</v>
      </c>
      <c r="B2695" s="16">
        <v>9638.9599999999991</v>
      </c>
      <c r="C2695" s="16">
        <v>9722.35</v>
      </c>
      <c r="D2695" s="16">
        <v>9722.35</v>
      </c>
      <c r="E2695" s="16">
        <v>9591.19</v>
      </c>
      <c r="F2695" s="14" t="s">
        <v>2201</v>
      </c>
      <c r="G2695" s="15">
        <v>-9.7999999999999997E-3</v>
      </c>
    </row>
    <row r="2696" spans="1:7" x14ac:dyDescent="0.2">
      <c r="A2696" s="17">
        <v>39549</v>
      </c>
      <c r="B2696" s="16">
        <v>9722.35</v>
      </c>
      <c r="C2696" s="16">
        <v>9818.64</v>
      </c>
      <c r="D2696" s="16">
        <v>9921.3700000000008</v>
      </c>
      <c r="E2696" s="16">
        <v>9686.36</v>
      </c>
      <c r="F2696" s="14" t="s">
        <v>8881</v>
      </c>
      <c r="G2696" s="15">
        <v>-7.9000000000000008E-3</v>
      </c>
    </row>
    <row r="2697" spans="1:7" x14ac:dyDescent="0.2">
      <c r="A2697" s="17">
        <v>39548</v>
      </c>
      <c r="B2697" s="16">
        <v>9818.64</v>
      </c>
      <c r="C2697" s="16">
        <v>9896.5499999999993</v>
      </c>
      <c r="D2697" s="16">
        <v>9896.5499999999993</v>
      </c>
      <c r="E2697" s="16">
        <v>9719.11</v>
      </c>
      <c r="F2697" s="14" t="s">
        <v>8882</v>
      </c>
      <c r="G2697" s="15">
        <v>-1.1599999999999999E-2</v>
      </c>
    </row>
    <row r="2698" spans="1:7" x14ac:dyDescent="0.2">
      <c r="A2698" s="17">
        <v>39547</v>
      </c>
      <c r="B2698" s="16">
        <v>9896.5499999999993</v>
      </c>
      <c r="C2698" s="16">
        <v>10012.61</v>
      </c>
      <c r="D2698" s="16">
        <v>10012.61</v>
      </c>
      <c r="E2698" s="16">
        <v>9853.0400000000009</v>
      </c>
      <c r="F2698" s="14" t="s">
        <v>2952</v>
      </c>
      <c r="G2698" s="15">
        <v>-0.01</v>
      </c>
    </row>
    <row r="2699" spans="1:7" x14ac:dyDescent="0.2">
      <c r="A2699" s="17">
        <v>39546</v>
      </c>
      <c r="B2699" s="16">
        <v>10012.61</v>
      </c>
      <c r="C2699" s="16">
        <v>10114.200000000001</v>
      </c>
      <c r="D2699" s="16">
        <v>10114.200000000001</v>
      </c>
      <c r="E2699" s="16">
        <v>9912.94</v>
      </c>
      <c r="F2699" s="14" t="s">
        <v>3400</v>
      </c>
      <c r="G2699" s="15">
        <v>1.09E-2</v>
      </c>
    </row>
    <row r="2700" spans="1:7" x14ac:dyDescent="0.2">
      <c r="A2700" s="17">
        <v>39545</v>
      </c>
      <c r="B2700" s="16">
        <v>10114.200000000001</v>
      </c>
      <c r="C2700" s="16">
        <v>10004.69</v>
      </c>
      <c r="D2700" s="16">
        <v>10220.870000000001</v>
      </c>
      <c r="E2700" s="16">
        <v>10004.69</v>
      </c>
      <c r="F2700" s="14" t="s">
        <v>8883</v>
      </c>
      <c r="G2700" s="15">
        <v>-3.5000000000000001E-3</v>
      </c>
    </row>
    <row r="2701" spans="1:7" x14ac:dyDescent="0.2">
      <c r="A2701" s="17">
        <v>39542</v>
      </c>
      <c r="B2701" s="16">
        <v>10004.69</v>
      </c>
      <c r="C2701" s="16">
        <v>10039.530000000001</v>
      </c>
      <c r="D2701" s="16">
        <v>10051.299999999999</v>
      </c>
      <c r="E2701" s="16">
        <v>9915.06</v>
      </c>
      <c r="F2701" s="14" t="s">
        <v>7747</v>
      </c>
      <c r="G2701" s="15">
        <v>-1.09E-2</v>
      </c>
    </row>
    <row r="2702" spans="1:7" x14ac:dyDescent="0.2">
      <c r="A2702" s="17">
        <v>39541</v>
      </c>
      <c r="B2702" s="16">
        <v>10039.530000000001</v>
      </c>
      <c r="C2702" s="16">
        <v>10150.08</v>
      </c>
      <c r="D2702" s="16">
        <v>10212.75</v>
      </c>
      <c r="E2702" s="16">
        <v>9993.2999999999993</v>
      </c>
      <c r="F2702" s="14" t="s">
        <v>8776</v>
      </c>
      <c r="G2702" s="15">
        <v>-2.8E-3</v>
      </c>
    </row>
    <row r="2703" spans="1:7" x14ac:dyDescent="0.2">
      <c r="A2703" s="17">
        <v>39540</v>
      </c>
      <c r="B2703" s="16">
        <v>10150.08</v>
      </c>
      <c r="C2703" s="16">
        <v>10178.31</v>
      </c>
      <c r="D2703" s="16">
        <v>10224.16</v>
      </c>
      <c r="E2703" s="16">
        <v>10076.370000000001</v>
      </c>
      <c r="F2703" s="14" t="s">
        <v>2676</v>
      </c>
      <c r="G2703" s="15">
        <v>4.3099999999999999E-2</v>
      </c>
    </row>
    <row r="2704" spans="1:7" x14ac:dyDescent="0.2">
      <c r="A2704" s="17">
        <v>39539</v>
      </c>
      <c r="B2704" s="16">
        <v>10178.31</v>
      </c>
      <c r="C2704" s="16">
        <v>9757.66</v>
      </c>
      <c r="D2704" s="16">
        <v>10186.280000000001</v>
      </c>
      <c r="E2704" s="16">
        <v>9757.66</v>
      </c>
      <c r="F2704" s="14" t="s">
        <v>8884</v>
      </c>
      <c r="G2704" s="15">
        <v>5.9999999999999995E-4</v>
      </c>
    </row>
    <row r="2705" spans="1:7" x14ac:dyDescent="0.2">
      <c r="A2705" s="17">
        <v>39538</v>
      </c>
      <c r="B2705" s="16">
        <v>9757.66</v>
      </c>
      <c r="C2705" s="16">
        <v>9751.61</v>
      </c>
      <c r="D2705" s="16">
        <v>9801.43</v>
      </c>
      <c r="E2705" s="16">
        <v>9643.1</v>
      </c>
      <c r="F2705" s="14" t="s">
        <v>3909</v>
      </c>
      <c r="G2705" s="15">
        <v>2.7000000000000001E-3</v>
      </c>
    </row>
    <row r="2706" spans="1:7" x14ac:dyDescent="0.2">
      <c r="A2706" s="17">
        <v>39535</v>
      </c>
      <c r="B2706" s="16">
        <v>9751.61</v>
      </c>
      <c r="C2706" s="16">
        <v>9724.9699999999993</v>
      </c>
      <c r="D2706" s="16">
        <v>9773.33</v>
      </c>
      <c r="E2706" s="16">
        <v>9689.6</v>
      </c>
      <c r="F2706" s="14" t="s">
        <v>2654</v>
      </c>
      <c r="G2706" s="15">
        <v>3.8999999999999998E-3</v>
      </c>
    </row>
    <row r="2707" spans="1:7" x14ac:dyDescent="0.2">
      <c r="A2707" s="17">
        <v>39534</v>
      </c>
      <c r="B2707" s="16">
        <v>9724.9699999999993</v>
      </c>
      <c r="C2707" s="16">
        <v>9686.94</v>
      </c>
      <c r="D2707" s="16">
        <v>9788.56</v>
      </c>
      <c r="E2707" s="16">
        <v>9621.7099999999991</v>
      </c>
      <c r="F2707" s="14" t="s">
        <v>8885</v>
      </c>
      <c r="G2707" s="15">
        <v>2.2000000000000001E-3</v>
      </c>
    </row>
    <row r="2708" spans="1:7" x14ac:dyDescent="0.2">
      <c r="A2708" s="17">
        <v>39533</v>
      </c>
      <c r="B2708" s="16">
        <v>9686.94</v>
      </c>
      <c r="C2708" s="16">
        <v>9666.07</v>
      </c>
      <c r="D2708" s="16">
        <v>9780.11</v>
      </c>
      <c r="E2708" s="16">
        <v>9609.17</v>
      </c>
      <c r="F2708" s="14" t="s">
        <v>8886</v>
      </c>
      <c r="G2708" s="15">
        <v>5.1700000000000003E-2</v>
      </c>
    </row>
    <row r="2709" spans="1:7" x14ac:dyDescent="0.2">
      <c r="A2709" s="17">
        <v>39532</v>
      </c>
      <c r="B2709" s="16">
        <v>9666.07</v>
      </c>
      <c r="C2709" s="16">
        <v>9190.48</v>
      </c>
      <c r="D2709" s="16">
        <v>9687.8700000000008</v>
      </c>
      <c r="E2709" s="16">
        <v>9190.48</v>
      </c>
      <c r="F2709" s="14" t="s">
        <v>8887</v>
      </c>
      <c r="G2709" s="15">
        <v>-2.07E-2</v>
      </c>
    </row>
    <row r="2710" spans="1:7" x14ac:dyDescent="0.2">
      <c r="A2710" s="17">
        <v>39527</v>
      </c>
      <c r="B2710" s="16">
        <v>9190.48</v>
      </c>
      <c r="C2710" s="16">
        <v>9384.49</v>
      </c>
      <c r="D2710" s="16">
        <v>9384.49</v>
      </c>
      <c r="E2710" s="16">
        <v>9152.43</v>
      </c>
      <c r="F2710" s="14" t="s">
        <v>8888</v>
      </c>
      <c r="G2710" s="15">
        <v>-2.81E-2</v>
      </c>
    </row>
    <row r="2711" spans="1:7" x14ac:dyDescent="0.2">
      <c r="A2711" s="17">
        <v>39526</v>
      </c>
      <c r="B2711" s="16">
        <v>9384.49</v>
      </c>
      <c r="C2711" s="16">
        <v>9656.1299999999992</v>
      </c>
      <c r="D2711" s="16">
        <v>9656.1299999999992</v>
      </c>
      <c r="E2711" s="16">
        <v>9295.81</v>
      </c>
      <c r="F2711" s="14" t="s">
        <v>8889</v>
      </c>
      <c r="G2711" s="15">
        <v>3.2199999999999999E-2</v>
      </c>
    </row>
    <row r="2712" spans="1:7" x14ac:dyDescent="0.2">
      <c r="A2712" s="17">
        <v>39525</v>
      </c>
      <c r="B2712" s="16">
        <v>9656.1299999999992</v>
      </c>
      <c r="C2712" s="16">
        <v>9355.35</v>
      </c>
      <c r="D2712" s="16">
        <v>9710.94</v>
      </c>
      <c r="E2712" s="16">
        <v>9355.35</v>
      </c>
      <c r="F2712" s="14" t="s">
        <v>8890</v>
      </c>
      <c r="G2712" s="15">
        <v>-3.8600000000000002E-2</v>
      </c>
    </row>
    <row r="2713" spans="1:7" x14ac:dyDescent="0.2">
      <c r="A2713" s="17">
        <v>39524</v>
      </c>
      <c r="B2713" s="16">
        <v>9355.35</v>
      </c>
      <c r="C2713" s="16">
        <v>9730.9</v>
      </c>
      <c r="D2713" s="16">
        <v>9730.9</v>
      </c>
      <c r="E2713" s="16">
        <v>9354.3700000000008</v>
      </c>
      <c r="F2713" s="14" t="s">
        <v>8891</v>
      </c>
      <c r="G2713" s="15">
        <v>-1.2500000000000001E-2</v>
      </c>
    </row>
    <row r="2714" spans="1:7" x14ac:dyDescent="0.2">
      <c r="A2714" s="17">
        <v>39521</v>
      </c>
      <c r="B2714" s="16">
        <v>9730.9</v>
      </c>
      <c r="C2714" s="16">
        <v>9854.2000000000007</v>
      </c>
      <c r="D2714" s="16">
        <v>9982.8799999999992</v>
      </c>
      <c r="E2714" s="16">
        <v>9678.26</v>
      </c>
      <c r="F2714" s="14" t="s">
        <v>2792</v>
      </c>
      <c r="G2714" s="15">
        <v>-8.3000000000000001E-3</v>
      </c>
    </row>
    <row r="2715" spans="1:7" x14ac:dyDescent="0.2">
      <c r="A2715" s="17">
        <v>39520</v>
      </c>
      <c r="B2715" s="16">
        <v>9854.2000000000007</v>
      </c>
      <c r="C2715" s="16">
        <v>9936.84</v>
      </c>
      <c r="D2715" s="16">
        <v>9936.84</v>
      </c>
      <c r="E2715" s="16">
        <v>9670.2800000000007</v>
      </c>
      <c r="F2715" s="14" t="s">
        <v>8892</v>
      </c>
      <c r="G2715" s="15">
        <v>1.26E-2</v>
      </c>
    </row>
    <row r="2716" spans="1:7" x14ac:dyDescent="0.2">
      <c r="A2716" s="17">
        <v>39519</v>
      </c>
      <c r="B2716" s="16">
        <v>9936.84</v>
      </c>
      <c r="C2716" s="16">
        <v>9813.18</v>
      </c>
      <c r="D2716" s="16">
        <v>10000.19</v>
      </c>
      <c r="E2716" s="16">
        <v>9813.18</v>
      </c>
      <c r="F2716" s="14" t="s">
        <v>8893</v>
      </c>
      <c r="G2716" s="15">
        <v>-9.5999999999999992E-3</v>
      </c>
    </row>
    <row r="2717" spans="1:7" x14ac:dyDescent="0.2">
      <c r="A2717" s="17">
        <v>39518</v>
      </c>
      <c r="B2717" s="16">
        <v>9813.18</v>
      </c>
      <c r="C2717" s="16">
        <v>9907.9500000000007</v>
      </c>
      <c r="D2717" s="16">
        <v>9916.09</v>
      </c>
      <c r="E2717" s="16">
        <v>9641.7999999999993</v>
      </c>
      <c r="F2717" s="14" t="s">
        <v>8894</v>
      </c>
      <c r="G2717" s="15">
        <v>-1.67E-2</v>
      </c>
    </row>
    <row r="2718" spans="1:7" x14ac:dyDescent="0.2">
      <c r="A2718" s="17">
        <v>39517</v>
      </c>
      <c r="B2718" s="16">
        <v>9907.9500000000007</v>
      </c>
      <c r="C2718" s="16">
        <v>10075.719999999999</v>
      </c>
      <c r="D2718" s="16">
        <v>10075.790000000001</v>
      </c>
      <c r="E2718" s="16">
        <v>9835.24</v>
      </c>
      <c r="F2718" s="14" t="s">
        <v>8895</v>
      </c>
      <c r="G2718" s="15">
        <v>-9.4000000000000004E-3</v>
      </c>
    </row>
    <row r="2719" spans="1:7" x14ac:dyDescent="0.2">
      <c r="A2719" s="17">
        <v>39514</v>
      </c>
      <c r="B2719" s="16">
        <v>10075.719999999999</v>
      </c>
      <c r="C2719" s="16">
        <v>10171.81</v>
      </c>
      <c r="D2719" s="16">
        <v>10171.81</v>
      </c>
      <c r="E2719" s="16">
        <v>9971.92</v>
      </c>
      <c r="F2719" s="14" t="s">
        <v>8896</v>
      </c>
      <c r="G2719" s="15">
        <v>-1.5800000000000002E-2</v>
      </c>
    </row>
    <row r="2720" spans="1:7" x14ac:dyDescent="0.2">
      <c r="A2720" s="17">
        <v>39513</v>
      </c>
      <c r="B2720" s="16">
        <v>10171.81</v>
      </c>
      <c r="C2720" s="16">
        <v>10334.65</v>
      </c>
      <c r="D2720" s="16">
        <v>10343.83</v>
      </c>
      <c r="E2720" s="16">
        <v>10149.84</v>
      </c>
      <c r="F2720" s="14" t="s">
        <v>3376</v>
      </c>
      <c r="G2720" s="15">
        <v>2.2100000000000002E-2</v>
      </c>
    </row>
    <row r="2721" spans="1:7" x14ac:dyDescent="0.2">
      <c r="A2721" s="17">
        <v>39512</v>
      </c>
      <c r="B2721" s="16">
        <v>10334.65</v>
      </c>
      <c r="C2721" s="16">
        <v>10110.81</v>
      </c>
      <c r="D2721" s="16">
        <v>10366.86</v>
      </c>
      <c r="E2721" s="16">
        <v>10110.81</v>
      </c>
      <c r="F2721" s="14" t="s">
        <v>8722</v>
      </c>
      <c r="G2721" s="15">
        <v>-2.7300000000000001E-2</v>
      </c>
    </row>
    <row r="2722" spans="1:7" x14ac:dyDescent="0.2">
      <c r="A2722" s="17">
        <v>39511</v>
      </c>
      <c r="B2722" s="16">
        <v>10110.81</v>
      </c>
      <c r="C2722" s="16">
        <v>10394.219999999999</v>
      </c>
      <c r="D2722" s="16">
        <v>10395.75</v>
      </c>
      <c r="E2722" s="16">
        <v>10082.68</v>
      </c>
      <c r="F2722" s="14" t="s">
        <v>8076</v>
      </c>
      <c r="G2722" s="15">
        <v>-2.46E-2</v>
      </c>
    </row>
    <row r="2723" spans="1:7" x14ac:dyDescent="0.2">
      <c r="A2723" s="17">
        <v>39510</v>
      </c>
      <c r="B2723" s="16">
        <v>10394.219999999999</v>
      </c>
      <c r="C2723" s="16">
        <v>10656.4</v>
      </c>
      <c r="D2723" s="16">
        <v>10656.4</v>
      </c>
      <c r="E2723" s="16">
        <v>10352.61</v>
      </c>
      <c r="F2723" s="14" t="s">
        <v>3603</v>
      </c>
      <c r="G2723" s="15">
        <v>-2.3900000000000001E-2</v>
      </c>
    </row>
    <row r="2724" spans="1:7" x14ac:dyDescent="0.2">
      <c r="A2724" s="17">
        <v>39507</v>
      </c>
      <c r="B2724" s="16">
        <v>10656.4</v>
      </c>
      <c r="C2724" s="16">
        <v>10917.7</v>
      </c>
      <c r="D2724" s="16">
        <v>10917.7</v>
      </c>
      <c r="E2724" s="16">
        <v>10603.54</v>
      </c>
      <c r="F2724" s="14" t="s">
        <v>8897</v>
      </c>
      <c r="G2724" s="15">
        <v>-1.24E-2</v>
      </c>
    </row>
    <row r="2725" spans="1:7" x14ac:dyDescent="0.2">
      <c r="A2725" s="17">
        <v>39506</v>
      </c>
      <c r="B2725" s="16">
        <v>10917.7</v>
      </c>
      <c r="C2725" s="16">
        <v>11055.19</v>
      </c>
      <c r="D2725" s="16">
        <v>11055.19</v>
      </c>
      <c r="E2725" s="16">
        <v>10906.09</v>
      </c>
      <c r="F2725" s="14" t="s">
        <v>8282</v>
      </c>
      <c r="G2725" s="15">
        <v>3.2000000000000002E-3</v>
      </c>
    </row>
    <row r="2726" spans="1:7" x14ac:dyDescent="0.2">
      <c r="A2726" s="17">
        <v>39505</v>
      </c>
      <c r="B2726" s="16">
        <v>11055.19</v>
      </c>
      <c r="C2726" s="16">
        <v>11020.29</v>
      </c>
      <c r="D2726" s="16">
        <v>11066.54</v>
      </c>
      <c r="E2726" s="16">
        <v>10848.4</v>
      </c>
      <c r="F2726" s="14" t="s">
        <v>2627</v>
      </c>
      <c r="G2726" s="15">
        <v>1.3899999999999999E-2</v>
      </c>
    </row>
    <row r="2727" spans="1:7" x14ac:dyDescent="0.2">
      <c r="A2727" s="17">
        <v>39504</v>
      </c>
      <c r="B2727" s="16">
        <v>11020.29</v>
      </c>
      <c r="C2727" s="16">
        <v>10868.99</v>
      </c>
      <c r="D2727" s="16">
        <v>11020.29</v>
      </c>
      <c r="E2727" s="16">
        <v>10844.63</v>
      </c>
      <c r="F2727" s="14" t="s">
        <v>8898</v>
      </c>
      <c r="G2727" s="15">
        <v>1.6E-2</v>
      </c>
    </row>
    <row r="2728" spans="1:7" x14ac:dyDescent="0.2">
      <c r="A2728" s="17">
        <v>39503</v>
      </c>
      <c r="B2728" s="16">
        <v>10868.99</v>
      </c>
      <c r="C2728" s="16">
        <v>10697.54</v>
      </c>
      <c r="D2728" s="16">
        <v>10869.1</v>
      </c>
      <c r="E2728" s="16">
        <v>10697.54</v>
      </c>
      <c r="F2728" s="14" t="s">
        <v>8899</v>
      </c>
      <c r="G2728" s="15">
        <v>-1.18E-2</v>
      </c>
    </row>
    <row r="2729" spans="1:7" x14ac:dyDescent="0.2">
      <c r="A2729" s="17">
        <v>39500</v>
      </c>
      <c r="B2729" s="16">
        <v>10697.54</v>
      </c>
      <c r="C2729" s="16">
        <v>10824.86</v>
      </c>
      <c r="D2729" s="16">
        <v>10859.42</v>
      </c>
      <c r="E2729" s="16">
        <v>10659.85</v>
      </c>
      <c r="F2729" s="14" t="s">
        <v>8900</v>
      </c>
      <c r="G2729" s="15">
        <v>3.0999999999999999E-3</v>
      </c>
    </row>
    <row r="2730" spans="1:7" x14ac:dyDescent="0.2">
      <c r="A2730" s="17">
        <v>39499</v>
      </c>
      <c r="B2730" s="16">
        <v>10824.86</v>
      </c>
      <c r="C2730" s="16">
        <v>10791.36</v>
      </c>
      <c r="D2730" s="16">
        <v>10975.8</v>
      </c>
      <c r="E2730" s="16">
        <v>10791.36</v>
      </c>
      <c r="F2730" s="14" t="s">
        <v>7921</v>
      </c>
      <c r="G2730" s="15">
        <v>-5.4999999999999997E-3</v>
      </c>
    </row>
    <row r="2731" spans="1:7" x14ac:dyDescent="0.2">
      <c r="A2731" s="17">
        <v>39498</v>
      </c>
      <c r="B2731" s="16">
        <v>10791.36</v>
      </c>
      <c r="C2731" s="16">
        <v>10851.26</v>
      </c>
      <c r="D2731" s="16">
        <v>10851.26</v>
      </c>
      <c r="E2731" s="16">
        <v>10723.5</v>
      </c>
      <c r="F2731" s="14" t="s">
        <v>8901</v>
      </c>
      <c r="G2731" s="15">
        <v>0</v>
      </c>
    </row>
    <row r="2732" spans="1:7" x14ac:dyDescent="0.2">
      <c r="A2732" s="17">
        <v>39497</v>
      </c>
      <c r="B2732" s="16">
        <v>10851.26</v>
      </c>
      <c r="C2732" s="16">
        <v>10851.31</v>
      </c>
      <c r="D2732" s="16">
        <v>10929.14</v>
      </c>
      <c r="E2732" s="16">
        <v>10729.89</v>
      </c>
      <c r="F2732" s="14" t="s">
        <v>8902</v>
      </c>
      <c r="G2732" s="15">
        <v>2.4E-2</v>
      </c>
    </row>
    <row r="2733" spans="1:7" x14ac:dyDescent="0.2">
      <c r="A2733" s="17">
        <v>39496</v>
      </c>
      <c r="B2733" s="16">
        <v>10851.31</v>
      </c>
      <c r="C2733" s="16">
        <v>10597.46</v>
      </c>
      <c r="D2733" s="16">
        <v>10857.3</v>
      </c>
      <c r="E2733" s="16">
        <v>10597.46</v>
      </c>
      <c r="F2733" s="14" t="s">
        <v>8903</v>
      </c>
      <c r="G2733" s="15">
        <v>-1.89E-2</v>
      </c>
    </row>
    <row r="2734" spans="1:7" x14ac:dyDescent="0.2">
      <c r="A2734" s="17">
        <v>39493</v>
      </c>
      <c r="B2734" s="16">
        <v>10597.46</v>
      </c>
      <c r="C2734" s="16">
        <v>10801.99</v>
      </c>
      <c r="D2734" s="16">
        <v>10851.84</v>
      </c>
      <c r="E2734" s="16">
        <v>10574.07</v>
      </c>
      <c r="F2734" s="14" t="s">
        <v>7699</v>
      </c>
      <c r="G2734" s="15">
        <v>-3.0999999999999999E-3</v>
      </c>
    </row>
    <row r="2735" spans="1:7" x14ac:dyDescent="0.2">
      <c r="A2735" s="17">
        <v>39492</v>
      </c>
      <c r="B2735" s="16">
        <v>10801.99</v>
      </c>
      <c r="C2735" s="16">
        <v>10835.56</v>
      </c>
      <c r="D2735" s="16">
        <v>10987.71</v>
      </c>
      <c r="E2735" s="16">
        <v>10768.67</v>
      </c>
      <c r="F2735" s="14" t="s">
        <v>2690</v>
      </c>
      <c r="G2735" s="15">
        <v>-2.5999999999999999E-3</v>
      </c>
    </row>
    <row r="2736" spans="1:7" x14ac:dyDescent="0.2">
      <c r="A2736" s="17">
        <v>39491</v>
      </c>
      <c r="B2736" s="16">
        <v>10835.56</v>
      </c>
      <c r="C2736" s="16">
        <v>10863.79</v>
      </c>
      <c r="D2736" s="16">
        <v>10863.79</v>
      </c>
      <c r="E2736" s="16">
        <v>10680.86</v>
      </c>
      <c r="F2736" s="14" t="s">
        <v>8904</v>
      </c>
      <c r="G2736" s="15">
        <v>3.6200000000000003E-2</v>
      </c>
    </row>
    <row r="2737" spans="1:7" x14ac:dyDescent="0.2">
      <c r="A2737" s="17">
        <v>39490</v>
      </c>
      <c r="B2737" s="16">
        <v>10863.79</v>
      </c>
      <c r="C2737" s="16">
        <v>10484.01</v>
      </c>
      <c r="D2737" s="16">
        <v>10869.01</v>
      </c>
      <c r="E2737" s="16">
        <v>10484.01</v>
      </c>
      <c r="F2737" s="14" t="s">
        <v>8905</v>
      </c>
      <c r="G2737" s="15">
        <v>3.8E-3</v>
      </c>
    </row>
    <row r="2738" spans="1:7" x14ac:dyDescent="0.2">
      <c r="A2738" s="17">
        <v>39489</v>
      </c>
      <c r="B2738" s="16">
        <v>10484.01</v>
      </c>
      <c r="C2738" s="16">
        <v>10444.530000000001</v>
      </c>
      <c r="D2738" s="16">
        <v>10564.08</v>
      </c>
      <c r="E2738" s="16">
        <v>10360.540000000001</v>
      </c>
      <c r="F2738" s="14" t="s">
        <v>8906</v>
      </c>
      <c r="G2738" s="15">
        <v>1.21E-2</v>
      </c>
    </row>
    <row r="2739" spans="1:7" x14ac:dyDescent="0.2">
      <c r="A2739" s="17">
        <v>39486</v>
      </c>
      <c r="B2739" s="16">
        <v>10444.530000000001</v>
      </c>
      <c r="C2739" s="16">
        <v>10319.91</v>
      </c>
      <c r="D2739" s="16">
        <v>10519.95</v>
      </c>
      <c r="E2739" s="16">
        <v>10267.66</v>
      </c>
      <c r="F2739" s="14" t="s">
        <v>8907</v>
      </c>
      <c r="G2739" s="15">
        <v>-2.07E-2</v>
      </c>
    </row>
    <row r="2740" spans="1:7" x14ac:dyDescent="0.2">
      <c r="A2740" s="17">
        <v>39485</v>
      </c>
      <c r="B2740" s="16">
        <v>10319.91</v>
      </c>
      <c r="C2740" s="16">
        <v>10538.05</v>
      </c>
      <c r="D2740" s="16">
        <v>10538.05</v>
      </c>
      <c r="E2740" s="16">
        <v>10161.209999999999</v>
      </c>
      <c r="F2740" s="14" t="s">
        <v>8908</v>
      </c>
      <c r="G2740" s="15">
        <v>1.2E-2</v>
      </c>
    </row>
    <row r="2741" spans="1:7" x14ac:dyDescent="0.2">
      <c r="A2741" s="17">
        <v>39484</v>
      </c>
      <c r="B2741" s="16">
        <v>10538.05</v>
      </c>
      <c r="C2741" s="16">
        <v>10413.07</v>
      </c>
      <c r="D2741" s="16">
        <v>10553.54</v>
      </c>
      <c r="E2741" s="16">
        <v>10303.83</v>
      </c>
      <c r="F2741" s="14" t="s">
        <v>8909</v>
      </c>
      <c r="G2741" s="15">
        <v>-4.2700000000000002E-2</v>
      </c>
    </row>
    <row r="2742" spans="1:7" x14ac:dyDescent="0.2">
      <c r="A2742" s="17">
        <v>39483</v>
      </c>
      <c r="B2742" s="16">
        <v>10413.07</v>
      </c>
      <c r="C2742" s="16">
        <v>10877.08</v>
      </c>
      <c r="D2742" s="16">
        <v>10877.28</v>
      </c>
      <c r="E2742" s="16">
        <v>10413.07</v>
      </c>
      <c r="F2742" s="14" t="s">
        <v>8910</v>
      </c>
      <c r="G2742" s="15">
        <v>7.3000000000000001E-3</v>
      </c>
    </row>
    <row r="2743" spans="1:7" x14ac:dyDescent="0.2">
      <c r="A2743" s="17">
        <v>39482</v>
      </c>
      <c r="B2743" s="16">
        <v>10877.08</v>
      </c>
      <c r="C2743" s="16">
        <v>10798.64</v>
      </c>
      <c r="D2743" s="16">
        <v>10942.91</v>
      </c>
      <c r="E2743" s="16">
        <v>10798.64</v>
      </c>
      <c r="F2743" s="14" t="s">
        <v>2509</v>
      </c>
      <c r="G2743" s="15">
        <v>2.6700000000000002E-2</v>
      </c>
    </row>
    <row r="2744" spans="1:7" x14ac:dyDescent="0.2">
      <c r="A2744" s="17">
        <v>39479</v>
      </c>
      <c r="B2744" s="16">
        <v>10798.64</v>
      </c>
      <c r="C2744" s="16">
        <v>10518.03</v>
      </c>
      <c r="D2744" s="16">
        <v>10850.63</v>
      </c>
      <c r="E2744" s="16">
        <v>10518.03</v>
      </c>
      <c r="F2744" s="14" t="s">
        <v>8911</v>
      </c>
      <c r="G2744" s="15">
        <v>8.3999999999999995E-3</v>
      </c>
    </row>
    <row r="2745" spans="1:7" x14ac:dyDescent="0.2">
      <c r="A2745" s="17">
        <v>39478</v>
      </c>
      <c r="B2745" s="16">
        <v>10518.03</v>
      </c>
      <c r="C2745" s="16">
        <v>10430.33</v>
      </c>
      <c r="D2745" s="16">
        <v>10518.03</v>
      </c>
      <c r="E2745" s="16">
        <v>10240.280000000001</v>
      </c>
      <c r="F2745" s="14" t="s">
        <v>8912</v>
      </c>
      <c r="G2745" s="15">
        <v>-5.0000000000000001E-4</v>
      </c>
    </row>
    <row r="2746" spans="1:7" x14ac:dyDescent="0.2">
      <c r="A2746" s="17">
        <v>39477</v>
      </c>
      <c r="B2746" s="16">
        <v>10430.33</v>
      </c>
      <c r="C2746" s="16">
        <v>10435.14</v>
      </c>
      <c r="D2746" s="16">
        <v>10511.96</v>
      </c>
      <c r="E2746" s="16">
        <v>10351.35</v>
      </c>
      <c r="F2746" s="14" t="s">
        <v>3209</v>
      </c>
      <c r="G2746" s="15">
        <v>1.2500000000000001E-2</v>
      </c>
    </row>
    <row r="2747" spans="1:7" x14ac:dyDescent="0.2">
      <c r="A2747" s="17">
        <v>39476</v>
      </c>
      <c r="B2747" s="16">
        <v>10435.14</v>
      </c>
      <c r="C2747" s="16">
        <v>10306.290000000001</v>
      </c>
      <c r="D2747" s="16">
        <v>10435.14</v>
      </c>
      <c r="E2747" s="16">
        <v>10306.290000000001</v>
      </c>
      <c r="F2747" s="14" t="s">
        <v>8913</v>
      </c>
      <c r="G2747" s="15">
        <v>-2.5000000000000001E-2</v>
      </c>
    </row>
    <row r="2748" spans="1:7" x14ac:dyDescent="0.2">
      <c r="A2748" s="17">
        <v>39475</v>
      </c>
      <c r="B2748" s="16">
        <v>10306.290000000001</v>
      </c>
      <c r="C2748" s="16">
        <v>10570.59</v>
      </c>
      <c r="D2748" s="16">
        <v>10570.59</v>
      </c>
      <c r="E2748" s="16">
        <v>10182.780000000001</v>
      </c>
      <c r="F2748" s="14" t="s">
        <v>8708</v>
      </c>
      <c r="G2748" s="15">
        <v>1.9800000000000002E-2</v>
      </c>
    </row>
    <row r="2749" spans="1:7" x14ac:dyDescent="0.2">
      <c r="A2749" s="17">
        <v>39472</v>
      </c>
      <c r="B2749" s="16">
        <v>10570.03</v>
      </c>
      <c r="C2749" s="16">
        <v>10365.23</v>
      </c>
      <c r="D2749" s="16">
        <v>10756.96</v>
      </c>
      <c r="E2749" s="16">
        <v>10365.23</v>
      </c>
      <c r="F2749" s="14" t="s">
        <v>8914</v>
      </c>
      <c r="G2749" s="15">
        <v>9.2499999999999999E-2</v>
      </c>
    </row>
    <row r="2750" spans="1:7" x14ac:dyDescent="0.2">
      <c r="A2750" s="17">
        <v>39471</v>
      </c>
      <c r="B2750" s="16">
        <v>10365.23</v>
      </c>
      <c r="C2750" s="16">
        <v>9487.33</v>
      </c>
      <c r="D2750" s="16">
        <v>10388.040000000001</v>
      </c>
      <c r="E2750" s="16">
        <v>9487.33</v>
      </c>
      <c r="F2750" s="14" t="s">
        <v>8915</v>
      </c>
      <c r="G2750" s="15">
        <v>-2.0199999999999999E-2</v>
      </c>
    </row>
    <row r="2751" spans="1:7" x14ac:dyDescent="0.2">
      <c r="A2751" s="17">
        <v>39470</v>
      </c>
      <c r="B2751" s="16">
        <v>9487.33</v>
      </c>
      <c r="C2751" s="16">
        <v>9682.5499999999993</v>
      </c>
      <c r="D2751" s="16">
        <v>9887.3799999999992</v>
      </c>
      <c r="E2751" s="16">
        <v>9329.18</v>
      </c>
      <c r="F2751" s="14" t="s">
        <v>8916</v>
      </c>
      <c r="G2751" s="15">
        <v>1.9099999999999999E-2</v>
      </c>
    </row>
    <row r="2752" spans="1:7" x14ac:dyDescent="0.2">
      <c r="A2752" s="17">
        <v>39469</v>
      </c>
      <c r="B2752" s="16">
        <v>9682.5499999999993</v>
      </c>
      <c r="C2752" s="16">
        <v>9500.7099999999991</v>
      </c>
      <c r="D2752" s="16">
        <v>9769.43</v>
      </c>
      <c r="E2752" s="16">
        <v>8982.9</v>
      </c>
      <c r="F2752" s="14" t="s">
        <v>8917</v>
      </c>
      <c r="G2752" s="15">
        <v>-5.3199999999999997E-2</v>
      </c>
    </row>
    <row r="2753" spans="1:7" x14ac:dyDescent="0.2">
      <c r="A2753" s="17">
        <v>39468</v>
      </c>
      <c r="B2753" s="16">
        <v>9500.7099999999991</v>
      </c>
      <c r="C2753" s="16">
        <v>10034.870000000001</v>
      </c>
      <c r="D2753" s="16">
        <v>10034.870000000001</v>
      </c>
      <c r="E2753" s="16">
        <v>9500.5400000000009</v>
      </c>
      <c r="F2753" s="14" t="s">
        <v>8918</v>
      </c>
      <c r="G2753" s="15">
        <v>-0.02</v>
      </c>
    </row>
    <row r="2754" spans="1:7" x14ac:dyDescent="0.2">
      <c r="A2754" s="17">
        <v>39465</v>
      </c>
      <c r="B2754" s="16">
        <v>10034.870000000001</v>
      </c>
      <c r="C2754" s="16">
        <v>10239.68</v>
      </c>
      <c r="D2754" s="16">
        <v>10350.27</v>
      </c>
      <c r="E2754" s="16">
        <v>10031.16</v>
      </c>
      <c r="F2754" s="14" t="s">
        <v>8919</v>
      </c>
      <c r="G2754" s="15">
        <v>-3.7000000000000002E-3</v>
      </c>
    </row>
    <row r="2755" spans="1:7" x14ac:dyDescent="0.2">
      <c r="A2755" s="17">
        <v>39464</v>
      </c>
      <c r="B2755" s="16">
        <v>10239.68</v>
      </c>
      <c r="C2755" s="16">
        <v>10277.89</v>
      </c>
      <c r="D2755" s="16">
        <v>10433.86</v>
      </c>
      <c r="E2755" s="16">
        <v>10219.52</v>
      </c>
      <c r="F2755" s="14" t="s">
        <v>8191</v>
      </c>
      <c r="G2755" s="15">
        <v>-1.9300000000000001E-2</v>
      </c>
    </row>
    <row r="2756" spans="1:7" x14ac:dyDescent="0.2">
      <c r="A2756" s="17">
        <v>39463</v>
      </c>
      <c r="B2756" s="16">
        <v>10277.89</v>
      </c>
      <c r="C2756" s="16">
        <v>10480.4</v>
      </c>
      <c r="D2756" s="16">
        <v>10480.4</v>
      </c>
      <c r="E2756" s="16">
        <v>10173.58</v>
      </c>
      <c r="F2756" s="14" t="s">
        <v>8920</v>
      </c>
      <c r="G2756" s="15">
        <v>-1.8700000000000001E-2</v>
      </c>
    </row>
    <row r="2757" spans="1:7" x14ac:dyDescent="0.2">
      <c r="A2757" s="17">
        <v>39462</v>
      </c>
      <c r="B2757" s="16">
        <v>10480.4</v>
      </c>
      <c r="C2757" s="16">
        <v>10680.38</v>
      </c>
      <c r="D2757" s="16">
        <v>10761.3</v>
      </c>
      <c r="E2757" s="16">
        <v>10415.66</v>
      </c>
      <c r="F2757" s="14" t="s">
        <v>3563</v>
      </c>
      <c r="G2757" s="15">
        <v>1.1299999999999999E-2</v>
      </c>
    </row>
    <row r="2758" spans="1:7" x14ac:dyDescent="0.2">
      <c r="A2758" s="17">
        <v>39461</v>
      </c>
      <c r="B2758" s="16">
        <v>10680.38</v>
      </c>
      <c r="C2758" s="16">
        <v>10560.93</v>
      </c>
      <c r="D2758" s="16">
        <v>10735.1</v>
      </c>
      <c r="E2758" s="16">
        <v>10441.709999999999</v>
      </c>
      <c r="F2758" s="14" t="s">
        <v>8921</v>
      </c>
      <c r="G2758" s="15">
        <v>-2.8E-3</v>
      </c>
    </row>
    <row r="2759" spans="1:7" x14ac:dyDescent="0.2">
      <c r="A2759" s="17">
        <v>39458</v>
      </c>
      <c r="B2759" s="16">
        <v>10560.93</v>
      </c>
      <c r="C2759" s="16">
        <v>10590.98</v>
      </c>
      <c r="D2759" s="16">
        <v>10735.42</v>
      </c>
      <c r="E2759" s="16">
        <v>10473.01</v>
      </c>
      <c r="F2759" s="14" t="s">
        <v>8922</v>
      </c>
      <c r="G2759" s="15">
        <v>-8.9999999999999993E-3</v>
      </c>
    </row>
    <row r="2760" spans="1:7" x14ac:dyDescent="0.2">
      <c r="A2760" s="17">
        <v>39457</v>
      </c>
      <c r="B2760" s="16">
        <v>10590.98</v>
      </c>
      <c r="C2760" s="16">
        <v>10686.64</v>
      </c>
      <c r="D2760" s="16">
        <v>10809.57</v>
      </c>
      <c r="E2760" s="16">
        <v>10525.64</v>
      </c>
      <c r="F2760" s="14" t="s">
        <v>8923</v>
      </c>
      <c r="G2760" s="15">
        <v>-2.4E-2</v>
      </c>
    </row>
    <row r="2761" spans="1:7" x14ac:dyDescent="0.2">
      <c r="A2761" s="17">
        <v>39456</v>
      </c>
      <c r="B2761" s="16">
        <v>10686.64</v>
      </c>
      <c r="C2761" s="16">
        <v>10949.51</v>
      </c>
      <c r="D2761" s="16">
        <v>10949.51</v>
      </c>
      <c r="E2761" s="16">
        <v>10609.38</v>
      </c>
      <c r="F2761" s="14" t="s">
        <v>8924</v>
      </c>
      <c r="G2761" s="15">
        <v>4.7000000000000002E-3</v>
      </c>
    </row>
    <row r="2762" spans="1:7" x14ac:dyDescent="0.2">
      <c r="A2762" s="17">
        <v>39455</v>
      </c>
      <c r="B2762" s="16">
        <v>10949.51</v>
      </c>
      <c r="C2762" s="16">
        <v>10898.36</v>
      </c>
      <c r="D2762" s="16">
        <v>11061.66</v>
      </c>
      <c r="E2762" s="16">
        <v>10817.88</v>
      </c>
      <c r="F2762" s="14" t="s">
        <v>8925</v>
      </c>
      <c r="G2762" s="15">
        <v>-2.53E-2</v>
      </c>
    </row>
    <row r="2763" spans="1:7" x14ac:dyDescent="0.2">
      <c r="A2763" s="17">
        <v>39454</v>
      </c>
      <c r="B2763" s="16">
        <v>10898.36</v>
      </c>
      <c r="C2763" s="16">
        <v>11180.88</v>
      </c>
      <c r="D2763" s="16">
        <v>11228.96</v>
      </c>
      <c r="E2763" s="16">
        <v>10805.08</v>
      </c>
      <c r="F2763" s="14" t="s">
        <v>8926</v>
      </c>
      <c r="G2763" s="15">
        <v>-2.8299999999999999E-2</v>
      </c>
    </row>
    <row r="2764" spans="1:7" x14ac:dyDescent="0.2">
      <c r="A2764" s="17">
        <v>39451</v>
      </c>
      <c r="B2764" s="16">
        <v>11180.88</v>
      </c>
      <c r="C2764" s="16">
        <v>11506.04</v>
      </c>
      <c r="D2764" s="16">
        <v>11574.64</v>
      </c>
      <c r="E2764" s="16">
        <v>11177.55</v>
      </c>
      <c r="F2764" s="14" t="s">
        <v>8927</v>
      </c>
      <c r="G2764" s="15">
        <v>3.8999999999999998E-3</v>
      </c>
    </row>
    <row r="2765" spans="1:7" x14ac:dyDescent="0.2">
      <c r="A2765" s="17">
        <v>39450</v>
      </c>
      <c r="B2765" s="16">
        <v>11506.04</v>
      </c>
      <c r="C2765" s="16">
        <v>11461.24</v>
      </c>
      <c r="D2765" s="16">
        <v>11550.64</v>
      </c>
      <c r="E2765" s="16">
        <v>11400.59</v>
      </c>
      <c r="F2765" s="14" t="s">
        <v>8928</v>
      </c>
      <c r="G2765" s="15">
        <v>-1.18E-2</v>
      </c>
    </row>
    <row r="2766" spans="1:7" x14ac:dyDescent="0.2">
      <c r="A2766" s="17">
        <v>39449</v>
      </c>
      <c r="B2766" s="16">
        <v>11461.24</v>
      </c>
      <c r="C2766" s="16">
        <v>11598.42</v>
      </c>
      <c r="D2766" s="16">
        <v>11642.12</v>
      </c>
      <c r="E2766" s="16">
        <v>11457.19</v>
      </c>
      <c r="F2766" s="14" t="s">
        <v>8227</v>
      </c>
      <c r="G2766" s="15">
        <v>2.0000000000000001E-4</v>
      </c>
    </row>
    <row r="2767" spans="1:7" x14ac:dyDescent="0.2">
      <c r="A2767" s="17">
        <v>39444</v>
      </c>
      <c r="B2767" s="16">
        <v>11598.42</v>
      </c>
      <c r="C2767" s="16">
        <v>11596.55</v>
      </c>
      <c r="D2767" s="16">
        <v>11656.41</v>
      </c>
      <c r="E2767" s="16">
        <v>11513.66</v>
      </c>
      <c r="F2767" s="14" t="s">
        <v>8929</v>
      </c>
      <c r="G2767" s="15">
        <v>-1.9E-3</v>
      </c>
    </row>
    <row r="2768" spans="1:7" x14ac:dyDescent="0.2">
      <c r="A2768" s="17">
        <v>39443</v>
      </c>
      <c r="B2768" s="16">
        <v>11596.55</v>
      </c>
      <c r="C2768" s="16">
        <v>11619.2</v>
      </c>
      <c r="D2768" s="16">
        <v>11739.52</v>
      </c>
      <c r="E2768" s="16">
        <v>11593.1</v>
      </c>
      <c r="F2768" s="14" t="s">
        <v>8930</v>
      </c>
      <c r="G2768" s="15">
        <v>2.5899999999999999E-2</v>
      </c>
    </row>
    <row r="2769" spans="1:7" x14ac:dyDescent="0.2">
      <c r="A2769" s="17">
        <v>39437</v>
      </c>
      <c r="B2769" s="16">
        <v>11619.2</v>
      </c>
      <c r="C2769" s="16">
        <v>11326.33</v>
      </c>
      <c r="D2769" s="16">
        <v>11626.2</v>
      </c>
      <c r="E2769" s="16">
        <v>11326.33</v>
      </c>
      <c r="F2769" s="14" t="s">
        <v>8931</v>
      </c>
      <c r="G2769" s="15">
        <v>8.3000000000000001E-3</v>
      </c>
    </row>
    <row r="2770" spans="1:7" x14ac:dyDescent="0.2">
      <c r="A2770" s="17">
        <v>39436</v>
      </c>
      <c r="B2770" s="16">
        <v>11326.33</v>
      </c>
      <c r="C2770" s="16">
        <v>11232.7</v>
      </c>
      <c r="D2770" s="16">
        <v>11357.76</v>
      </c>
      <c r="E2770" s="16">
        <v>11226.67</v>
      </c>
      <c r="F2770" s="14" t="s">
        <v>8932</v>
      </c>
      <c r="G2770" s="15">
        <v>2E-3</v>
      </c>
    </row>
    <row r="2771" spans="1:7" x14ac:dyDescent="0.2">
      <c r="A2771" s="17">
        <v>39435</v>
      </c>
      <c r="B2771" s="16">
        <v>11232.7</v>
      </c>
      <c r="C2771" s="16">
        <v>11210.33</v>
      </c>
      <c r="D2771" s="16">
        <v>11291.75</v>
      </c>
      <c r="E2771" s="16">
        <v>11142.88</v>
      </c>
      <c r="F2771" s="14" t="s">
        <v>3842</v>
      </c>
      <c r="G2771" s="15">
        <v>-9.7000000000000003E-3</v>
      </c>
    </row>
    <row r="2772" spans="1:7" x14ac:dyDescent="0.2">
      <c r="A2772" s="17">
        <v>39434</v>
      </c>
      <c r="B2772" s="16">
        <v>11210.33</v>
      </c>
      <c r="C2772" s="16">
        <v>11319.8</v>
      </c>
      <c r="D2772" s="16">
        <v>11326.45</v>
      </c>
      <c r="E2772" s="16">
        <v>11172.92</v>
      </c>
      <c r="F2772" s="14" t="s">
        <v>2578</v>
      </c>
      <c r="G2772" s="15">
        <v>-2.5399999999999999E-2</v>
      </c>
    </row>
    <row r="2773" spans="1:7" x14ac:dyDescent="0.2">
      <c r="A2773" s="17">
        <v>39433</v>
      </c>
      <c r="B2773" s="16">
        <v>11319.8</v>
      </c>
      <c r="C2773" s="16">
        <v>11615.38</v>
      </c>
      <c r="D2773" s="16">
        <v>11615.38</v>
      </c>
      <c r="E2773" s="16">
        <v>11310.49</v>
      </c>
      <c r="F2773" s="14" t="s">
        <v>8933</v>
      </c>
      <c r="G2773" s="15">
        <v>5.9999999999999995E-4</v>
      </c>
    </row>
    <row r="2774" spans="1:7" x14ac:dyDescent="0.2">
      <c r="A2774" s="17">
        <v>39430</v>
      </c>
      <c r="B2774" s="16">
        <v>11615.38</v>
      </c>
      <c r="C2774" s="16">
        <v>11608.33</v>
      </c>
      <c r="D2774" s="16">
        <v>11688.82</v>
      </c>
      <c r="E2774" s="16">
        <v>11493.07</v>
      </c>
      <c r="F2774" s="14" t="s">
        <v>2497</v>
      </c>
      <c r="G2774" s="15">
        <v>-2.5999999999999999E-2</v>
      </c>
    </row>
    <row r="2775" spans="1:7" x14ac:dyDescent="0.2">
      <c r="A2775" s="17">
        <v>39429</v>
      </c>
      <c r="B2775" s="16">
        <v>11608.33</v>
      </c>
      <c r="C2775" s="16">
        <v>11918.57</v>
      </c>
      <c r="D2775" s="16">
        <v>11918.57</v>
      </c>
      <c r="E2775" s="16">
        <v>11586.68</v>
      </c>
      <c r="F2775" s="14" t="s">
        <v>8791</v>
      </c>
      <c r="G2775" s="15">
        <v>-8.9999999999999998E-4</v>
      </c>
    </row>
    <row r="2776" spans="1:7" x14ac:dyDescent="0.2">
      <c r="A2776" s="17">
        <v>39428</v>
      </c>
      <c r="B2776" s="16">
        <v>11918.57</v>
      </c>
      <c r="C2776" s="16">
        <v>11928.79</v>
      </c>
      <c r="D2776" s="16">
        <v>11962.24</v>
      </c>
      <c r="E2776" s="16">
        <v>11720.88</v>
      </c>
      <c r="F2776" s="14" t="s">
        <v>8934</v>
      </c>
      <c r="G2776" s="15">
        <v>-1E-3</v>
      </c>
    </row>
    <row r="2777" spans="1:7" x14ac:dyDescent="0.2">
      <c r="A2777" s="17">
        <v>39427</v>
      </c>
      <c r="B2777" s="16">
        <v>11928.79</v>
      </c>
      <c r="C2777" s="16">
        <v>11941.21</v>
      </c>
      <c r="D2777" s="16">
        <v>12029.18</v>
      </c>
      <c r="E2777" s="16">
        <v>11911.52</v>
      </c>
      <c r="F2777" s="14" t="s">
        <v>2250</v>
      </c>
      <c r="G2777" s="15">
        <v>7.7999999999999996E-3</v>
      </c>
    </row>
    <row r="2778" spans="1:7" x14ac:dyDescent="0.2">
      <c r="A2778" s="17">
        <v>39426</v>
      </c>
      <c r="B2778" s="16">
        <v>11941.21</v>
      </c>
      <c r="C2778" s="16">
        <v>11848.7</v>
      </c>
      <c r="D2778" s="16">
        <v>11979.87</v>
      </c>
      <c r="E2778" s="16">
        <v>11833.05</v>
      </c>
      <c r="F2778" s="14" t="s">
        <v>8345</v>
      </c>
      <c r="G2778" s="15">
        <v>7.1999999999999998E-3</v>
      </c>
    </row>
    <row r="2779" spans="1:7" x14ac:dyDescent="0.2">
      <c r="A2779" s="17">
        <v>39423</v>
      </c>
      <c r="B2779" s="16">
        <v>11848.7</v>
      </c>
      <c r="C2779" s="16">
        <v>11764.54</v>
      </c>
      <c r="D2779" s="16">
        <v>11910.79</v>
      </c>
      <c r="E2779" s="16">
        <v>11739.77</v>
      </c>
      <c r="F2779" s="14" t="s">
        <v>8935</v>
      </c>
      <c r="G2779" s="15">
        <v>1.5299999999999999E-2</v>
      </c>
    </row>
    <row r="2780" spans="1:7" x14ac:dyDescent="0.2">
      <c r="A2780" s="17">
        <v>39421</v>
      </c>
      <c r="B2780" s="16">
        <v>11764.54</v>
      </c>
      <c r="C2780" s="16">
        <v>11587.03</v>
      </c>
      <c r="D2780" s="16">
        <v>11780.17</v>
      </c>
      <c r="E2780" s="16">
        <v>11587.03</v>
      </c>
      <c r="F2780" s="14" t="s">
        <v>3604</v>
      </c>
      <c r="G2780" s="15">
        <v>-2.75E-2</v>
      </c>
    </row>
    <row r="2781" spans="1:7" x14ac:dyDescent="0.2">
      <c r="A2781" s="17">
        <v>39420</v>
      </c>
      <c r="B2781" s="16">
        <v>11587.03</v>
      </c>
      <c r="C2781" s="16">
        <v>11914.53</v>
      </c>
      <c r="D2781" s="16">
        <v>11954.09</v>
      </c>
      <c r="E2781" s="16">
        <v>11558.47</v>
      </c>
      <c r="F2781" s="14" t="s">
        <v>8936</v>
      </c>
      <c r="G2781" s="15">
        <v>2.9999999999999997E-4</v>
      </c>
    </row>
    <row r="2782" spans="1:7" x14ac:dyDescent="0.2">
      <c r="A2782" s="17">
        <v>39419</v>
      </c>
      <c r="B2782" s="16">
        <v>11914.53</v>
      </c>
      <c r="C2782" s="16">
        <v>11910.56</v>
      </c>
      <c r="D2782" s="16">
        <v>11929.28</v>
      </c>
      <c r="E2782" s="16">
        <v>11843.37</v>
      </c>
      <c r="F2782" s="14" t="s">
        <v>8794</v>
      </c>
      <c r="G2782" s="15">
        <v>9.7000000000000003E-3</v>
      </c>
    </row>
    <row r="2783" spans="1:7" x14ac:dyDescent="0.2">
      <c r="A2783" s="17">
        <v>39416</v>
      </c>
      <c r="B2783" s="16">
        <v>11910.56</v>
      </c>
      <c r="C2783" s="16">
        <v>11796.53</v>
      </c>
      <c r="D2783" s="16">
        <v>11968.99</v>
      </c>
      <c r="E2783" s="16">
        <v>11796.16</v>
      </c>
      <c r="F2783" s="14" t="s">
        <v>7981</v>
      </c>
      <c r="G2783" s="15">
        <v>6.4999999999999997E-3</v>
      </c>
    </row>
    <row r="2784" spans="1:7" x14ac:dyDescent="0.2">
      <c r="A2784" s="17">
        <v>39415</v>
      </c>
      <c r="B2784" s="16">
        <v>11796.53</v>
      </c>
      <c r="C2784" s="16">
        <v>11720.1</v>
      </c>
      <c r="D2784" s="16">
        <v>11871.97</v>
      </c>
      <c r="E2784" s="16">
        <v>11713.16</v>
      </c>
      <c r="F2784" s="14" t="s">
        <v>2357</v>
      </c>
      <c r="G2784" s="15">
        <v>3.1899999999999998E-2</v>
      </c>
    </row>
    <row r="2785" spans="1:7" x14ac:dyDescent="0.2">
      <c r="A2785" s="17">
        <v>39414</v>
      </c>
      <c r="B2785" s="16">
        <v>11720.1</v>
      </c>
      <c r="C2785" s="16">
        <v>11358.23</v>
      </c>
      <c r="D2785" s="16">
        <v>11726.23</v>
      </c>
      <c r="E2785" s="16">
        <v>11358.23</v>
      </c>
      <c r="F2785" s="14" t="s">
        <v>8937</v>
      </c>
      <c r="G2785" s="15">
        <v>-1.9300000000000001E-2</v>
      </c>
    </row>
    <row r="2786" spans="1:7" x14ac:dyDescent="0.2">
      <c r="A2786" s="17">
        <v>39413</v>
      </c>
      <c r="B2786" s="16">
        <v>11358.23</v>
      </c>
      <c r="C2786" s="16">
        <v>11581.18</v>
      </c>
      <c r="D2786" s="16">
        <v>11581.18</v>
      </c>
      <c r="E2786" s="16">
        <v>11277.92</v>
      </c>
      <c r="F2786" s="14" t="s">
        <v>3616</v>
      </c>
      <c r="G2786" s="15">
        <v>7.3000000000000001E-3</v>
      </c>
    </row>
    <row r="2787" spans="1:7" x14ac:dyDescent="0.2">
      <c r="A2787" s="17">
        <v>39412</v>
      </c>
      <c r="B2787" s="16">
        <v>11581.18</v>
      </c>
      <c r="C2787" s="16">
        <v>11497.2</v>
      </c>
      <c r="D2787" s="16">
        <v>11785.2</v>
      </c>
      <c r="E2787" s="16">
        <v>11497.2</v>
      </c>
      <c r="F2787" s="14" t="s">
        <v>8938</v>
      </c>
      <c r="G2787" s="15">
        <v>9.5999999999999992E-3</v>
      </c>
    </row>
    <row r="2788" spans="1:7" x14ac:dyDescent="0.2">
      <c r="A2788" s="17">
        <v>39409</v>
      </c>
      <c r="B2788" s="16">
        <v>11497.2</v>
      </c>
      <c r="C2788" s="16">
        <v>11387.71</v>
      </c>
      <c r="D2788" s="16">
        <v>11548.88</v>
      </c>
      <c r="E2788" s="16">
        <v>11372.12</v>
      </c>
      <c r="F2788" s="14" t="s">
        <v>2598</v>
      </c>
      <c r="G2788" s="15">
        <v>3.5000000000000001E-3</v>
      </c>
    </row>
    <row r="2789" spans="1:7" x14ac:dyDescent="0.2">
      <c r="A2789" s="17">
        <v>39408</v>
      </c>
      <c r="B2789" s="16">
        <v>11387.71</v>
      </c>
      <c r="C2789" s="16">
        <v>11348.04</v>
      </c>
      <c r="D2789" s="16">
        <v>11506.43</v>
      </c>
      <c r="E2789" s="16">
        <v>11348.04</v>
      </c>
      <c r="F2789" s="14" t="s">
        <v>8418</v>
      </c>
      <c r="G2789" s="15">
        <v>-3.2300000000000002E-2</v>
      </c>
    </row>
    <row r="2790" spans="1:7" x14ac:dyDescent="0.2">
      <c r="A2790" s="17">
        <v>39407</v>
      </c>
      <c r="B2790" s="16">
        <v>11348.04</v>
      </c>
      <c r="C2790" s="16">
        <v>11726.57</v>
      </c>
      <c r="D2790" s="16">
        <v>11726.57</v>
      </c>
      <c r="E2790" s="16">
        <v>11259.19</v>
      </c>
      <c r="F2790" s="14" t="s">
        <v>8939</v>
      </c>
      <c r="G2790" s="15">
        <v>1.35E-2</v>
      </c>
    </row>
    <row r="2791" spans="1:7" x14ac:dyDescent="0.2">
      <c r="A2791" s="17">
        <v>39406</v>
      </c>
      <c r="B2791" s="16">
        <v>11726.57</v>
      </c>
      <c r="C2791" s="16">
        <v>11570.05</v>
      </c>
      <c r="D2791" s="16">
        <v>11778.67</v>
      </c>
      <c r="E2791" s="16">
        <v>11548.56</v>
      </c>
      <c r="F2791" s="14" t="s">
        <v>8940</v>
      </c>
      <c r="G2791" s="15">
        <v>-1.24E-2</v>
      </c>
    </row>
    <row r="2792" spans="1:7" x14ac:dyDescent="0.2">
      <c r="A2792" s="17">
        <v>39405</v>
      </c>
      <c r="B2792" s="16">
        <v>11570.05</v>
      </c>
      <c r="C2792" s="16">
        <v>11714.77</v>
      </c>
      <c r="D2792" s="16">
        <v>11805.84</v>
      </c>
      <c r="E2792" s="16">
        <v>11560.69</v>
      </c>
      <c r="F2792" s="14" t="s">
        <v>5763</v>
      </c>
      <c r="G2792" s="15">
        <v>-9.9000000000000008E-3</v>
      </c>
    </row>
    <row r="2793" spans="1:7" x14ac:dyDescent="0.2">
      <c r="A2793" s="17">
        <v>39402</v>
      </c>
      <c r="B2793" s="16">
        <v>11714.77</v>
      </c>
      <c r="C2793" s="16">
        <v>11831.71</v>
      </c>
      <c r="D2793" s="16">
        <v>11831.71</v>
      </c>
      <c r="E2793" s="16">
        <v>11618.93</v>
      </c>
      <c r="F2793" s="14" t="s">
        <v>8941</v>
      </c>
      <c r="G2793" s="15">
        <v>-1.12E-2</v>
      </c>
    </row>
    <row r="2794" spans="1:7" x14ac:dyDescent="0.2">
      <c r="A2794" s="17">
        <v>39401</v>
      </c>
      <c r="B2794" s="16">
        <v>11831.71</v>
      </c>
      <c r="C2794" s="16">
        <v>11966.06</v>
      </c>
      <c r="D2794" s="16">
        <v>11990.32</v>
      </c>
      <c r="E2794" s="16">
        <v>11717</v>
      </c>
      <c r="F2794" s="14" t="s">
        <v>8942</v>
      </c>
      <c r="G2794" s="15">
        <v>7.7000000000000002E-3</v>
      </c>
    </row>
    <row r="2795" spans="1:7" x14ac:dyDescent="0.2">
      <c r="A2795" s="17">
        <v>39400</v>
      </c>
      <c r="B2795" s="16">
        <v>11966.06</v>
      </c>
      <c r="C2795" s="16">
        <v>11874.07</v>
      </c>
      <c r="D2795" s="16">
        <v>12095.36</v>
      </c>
      <c r="E2795" s="16">
        <v>11874.07</v>
      </c>
      <c r="F2795" s="14" t="s">
        <v>8082</v>
      </c>
      <c r="G2795" s="15">
        <v>-4.0000000000000001E-3</v>
      </c>
    </row>
    <row r="2796" spans="1:7" x14ac:dyDescent="0.2">
      <c r="A2796" s="17">
        <v>39399</v>
      </c>
      <c r="B2796" s="16">
        <v>11874.07</v>
      </c>
      <c r="C2796" s="16">
        <v>11922.08</v>
      </c>
      <c r="D2796" s="16">
        <v>11922.08</v>
      </c>
      <c r="E2796" s="16">
        <v>11689.8</v>
      </c>
      <c r="F2796" s="14" t="s">
        <v>8943</v>
      </c>
      <c r="G2796" s="15">
        <v>-9.1999999999999998E-3</v>
      </c>
    </row>
    <row r="2797" spans="1:7" x14ac:dyDescent="0.2">
      <c r="A2797" s="17">
        <v>39398</v>
      </c>
      <c r="B2797" s="16">
        <v>11922.08</v>
      </c>
      <c r="C2797" s="16">
        <v>12033.38</v>
      </c>
      <c r="D2797" s="16">
        <v>12033.38</v>
      </c>
      <c r="E2797" s="16">
        <v>11855.71</v>
      </c>
      <c r="F2797" s="14" t="s">
        <v>8944</v>
      </c>
      <c r="G2797" s="15">
        <v>-2.6700000000000002E-2</v>
      </c>
    </row>
    <row r="2798" spans="1:7" x14ac:dyDescent="0.2">
      <c r="A2798" s="17">
        <v>39395</v>
      </c>
      <c r="B2798" s="16">
        <v>12033.38</v>
      </c>
      <c r="C2798" s="16">
        <v>12364.04</v>
      </c>
      <c r="D2798" s="16">
        <v>12413.62</v>
      </c>
      <c r="E2798" s="16">
        <v>11977.46</v>
      </c>
      <c r="F2798" s="14" t="s">
        <v>8945</v>
      </c>
      <c r="G2798" s="15">
        <v>-2.3099999999999999E-2</v>
      </c>
    </row>
    <row r="2799" spans="1:7" x14ac:dyDescent="0.2">
      <c r="A2799" s="17">
        <v>39394</v>
      </c>
      <c r="B2799" s="16">
        <v>12364.04</v>
      </c>
      <c r="C2799" s="16">
        <v>12656.77</v>
      </c>
      <c r="D2799" s="16">
        <v>12656.77</v>
      </c>
      <c r="E2799" s="16">
        <v>12363.82</v>
      </c>
      <c r="F2799" s="14" t="s">
        <v>3703</v>
      </c>
      <c r="G2799" s="15">
        <v>5.4999999999999997E-3</v>
      </c>
    </row>
    <row r="2800" spans="1:7" x14ac:dyDescent="0.2">
      <c r="A2800" s="17">
        <v>39393</v>
      </c>
      <c r="B2800" s="16">
        <v>12656.77</v>
      </c>
      <c r="C2800" s="16">
        <v>12588.06</v>
      </c>
      <c r="D2800" s="16">
        <v>12696.27</v>
      </c>
      <c r="E2800" s="16">
        <v>12502.41</v>
      </c>
      <c r="F2800" s="14" t="s">
        <v>8946</v>
      </c>
      <c r="G2800" s="15">
        <v>1.5299999999999999E-2</v>
      </c>
    </row>
    <row r="2801" spans="1:7" x14ac:dyDescent="0.2">
      <c r="A2801" s="17">
        <v>39392</v>
      </c>
      <c r="B2801" s="16">
        <v>12588.06</v>
      </c>
      <c r="C2801" s="16">
        <v>12398.22</v>
      </c>
      <c r="D2801" s="16">
        <v>12640.37</v>
      </c>
      <c r="E2801" s="16">
        <v>12398.22</v>
      </c>
      <c r="F2801" s="14" t="s">
        <v>3769</v>
      </c>
      <c r="G2801" s="15">
        <v>-4.4999999999999997E-3</v>
      </c>
    </row>
    <row r="2802" spans="1:7" x14ac:dyDescent="0.2">
      <c r="A2802" s="17">
        <v>39391</v>
      </c>
      <c r="B2802" s="16">
        <v>12398.22</v>
      </c>
      <c r="C2802" s="16">
        <v>12454.79</v>
      </c>
      <c r="D2802" s="16">
        <v>12454.79</v>
      </c>
      <c r="E2802" s="16">
        <v>12363.94</v>
      </c>
      <c r="F2802" s="14" t="s">
        <v>7901</v>
      </c>
      <c r="G2802" s="15">
        <v>-8.9999999999999998E-4</v>
      </c>
    </row>
    <row r="2803" spans="1:7" x14ac:dyDescent="0.2">
      <c r="A2803" s="17">
        <v>39388</v>
      </c>
      <c r="B2803" s="16">
        <v>12454.79</v>
      </c>
      <c r="C2803" s="16">
        <v>12466.17</v>
      </c>
      <c r="D2803" s="16">
        <v>12466.17</v>
      </c>
      <c r="E2803" s="16">
        <v>12354.4</v>
      </c>
      <c r="F2803" s="14" t="s">
        <v>8947</v>
      </c>
      <c r="G2803" s="15">
        <v>-4.7999999999999996E-3</v>
      </c>
    </row>
    <row r="2804" spans="1:7" x14ac:dyDescent="0.2">
      <c r="A2804" s="17">
        <v>39387</v>
      </c>
      <c r="B2804" s="16">
        <v>12466.17</v>
      </c>
      <c r="C2804" s="16">
        <v>12525.87</v>
      </c>
      <c r="D2804" s="16">
        <v>12643.08</v>
      </c>
      <c r="E2804" s="16">
        <v>12423.41</v>
      </c>
      <c r="F2804" s="14" t="s">
        <v>8948</v>
      </c>
      <c r="G2804" s="15">
        <v>4.4000000000000003E-3</v>
      </c>
    </row>
    <row r="2805" spans="1:7" x14ac:dyDescent="0.2">
      <c r="A2805" s="17">
        <v>39386</v>
      </c>
      <c r="B2805" s="16">
        <v>12525.87</v>
      </c>
      <c r="C2805" s="16">
        <v>12470.44</v>
      </c>
      <c r="D2805" s="16">
        <v>12533.15</v>
      </c>
      <c r="E2805" s="16">
        <v>12425.24</v>
      </c>
      <c r="F2805" s="14" t="s">
        <v>8949</v>
      </c>
      <c r="G2805" s="15">
        <v>-3.3999999999999998E-3</v>
      </c>
    </row>
    <row r="2806" spans="1:7" x14ac:dyDescent="0.2">
      <c r="A2806" s="17">
        <v>39385</v>
      </c>
      <c r="B2806" s="16">
        <v>12470.44</v>
      </c>
      <c r="C2806" s="16">
        <v>12512.45</v>
      </c>
      <c r="D2806" s="16">
        <v>12546.56</v>
      </c>
      <c r="E2806" s="16">
        <v>12435.48</v>
      </c>
      <c r="F2806" s="14" t="s">
        <v>8950</v>
      </c>
      <c r="G2806" s="15">
        <v>6.7000000000000002E-3</v>
      </c>
    </row>
    <row r="2807" spans="1:7" x14ac:dyDescent="0.2">
      <c r="A2807" s="17">
        <v>39384</v>
      </c>
      <c r="B2807" s="16">
        <v>12512.45</v>
      </c>
      <c r="C2807" s="16">
        <v>12429.74</v>
      </c>
      <c r="D2807" s="16">
        <v>12571.82</v>
      </c>
      <c r="E2807" s="16">
        <v>12425.22</v>
      </c>
      <c r="F2807" s="14" t="s">
        <v>8951</v>
      </c>
      <c r="G2807" s="15">
        <v>6.1999999999999998E-3</v>
      </c>
    </row>
    <row r="2808" spans="1:7" x14ac:dyDescent="0.2">
      <c r="A2808" s="17">
        <v>39381</v>
      </c>
      <c r="B2808" s="16">
        <v>12429.74</v>
      </c>
      <c r="C2808" s="16">
        <v>12353.44</v>
      </c>
      <c r="D2808" s="16">
        <v>12467.27</v>
      </c>
      <c r="E2808" s="16">
        <v>12338.88</v>
      </c>
      <c r="F2808" s="14" t="s">
        <v>8952</v>
      </c>
      <c r="G2808" s="15">
        <v>1.54E-2</v>
      </c>
    </row>
    <row r="2809" spans="1:7" x14ac:dyDescent="0.2">
      <c r="A2809" s="17">
        <v>39380</v>
      </c>
      <c r="B2809" s="16">
        <v>12353.44</v>
      </c>
      <c r="C2809" s="16">
        <v>12166.13</v>
      </c>
      <c r="D2809" s="16">
        <v>12363.21</v>
      </c>
      <c r="E2809" s="16">
        <v>12165.07</v>
      </c>
      <c r="F2809" s="14" t="s">
        <v>8953</v>
      </c>
      <c r="G2809" s="15">
        <v>2.9999999999999997E-4</v>
      </c>
    </row>
    <row r="2810" spans="1:7" x14ac:dyDescent="0.2">
      <c r="A2810" s="17">
        <v>39379</v>
      </c>
      <c r="B2810" s="16">
        <v>12166.13</v>
      </c>
      <c r="C2810" s="16">
        <v>12163.03</v>
      </c>
      <c r="D2810" s="16">
        <v>12341.93</v>
      </c>
      <c r="E2810" s="16">
        <v>12162.47</v>
      </c>
      <c r="F2810" s="14" t="s">
        <v>8954</v>
      </c>
      <c r="G2810" s="15">
        <v>1.5900000000000001E-2</v>
      </c>
    </row>
    <row r="2811" spans="1:7" x14ac:dyDescent="0.2">
      <c r="A2811" s="17">
        <v>39378</v>
      </c>
      <c r="B2811" s="16">
        <v>12163.03</v>
      </c>
      <c r="C2811" s="16">
        <v>11973.02</v>
      </c>
      <c r="D2811" s="16">
        <v>12233.48</v>
      </c>
      <c r="E2811" s="16">
        <v>11972.69</v>
      </c>
      <c r="F2811" s="14" t="s">
        <v>3751</v>
      </c>
      <c r="G2811" s="15">
        <v>-1.18E-2</v>
      </c>
    </row>
    <row r="2812" spans="1:7" x14ac:dyDescent="0.2">
      <c r="A2812" s="17">
        <v>39377</v>
      </c>
      <c r="B2812" s="16">
        <v>11973.02</v>
      </c>
      <c r="C2812" s="16">
        <v>12115.39</v>
      </c>
      <c r="D2812" s="16">
        <v>12115.39</v>
      </c>
      <c r="E2812" s="16">
        <v>11885.64</v>
      </c>
      <c r="F2812" s="14" t="s">
        <v>8955</v>
      </c>
      <c r="G2812" s="15">
        <v>-2E-3</v>
      </c>
    </row>
    <row r="2813" spans="1:7" x14ac:dyDescent="0.2">
      <c r="A2813" s="17">
        <v>39374</v>
      </c>
      <c r="B2813" s="16">
        <v>12115.39</v>
      </c>
      <c r="C2813" s="16">
        <v>12140.07</v>
      </c>
      <c r="D2813" s="16">
        <v>12263.15</v>
      </c>
      <c r="E2813" s="16">
        <v>12097.84</v>
      </c>
      <c r="F2813" s="14" t="s">
        <v>8956</v>
      </c>
      <c r="G2813" s="15">
        <v>9.4000000000000004E-3</v>
      </c>
    </row>
    <row r="2814" spans="1:7" x14ac:dyDescent="0.2">
      <c r="A2814" s="17">
        <v>39373</v>
      </c>
      <c r="B2814" s="16">
        <v>12140.07</v>
      </c>
      <c r="C2814" s="16">
        <v>12026.99</v>
      </c>
      <c r="D2814" s="16">
        <v>12361.75</v>
      </c>
      <c r="E2814" s="16">
        <v>12024.87</v>
      </c>
      <c r="F2814" s="14" t="s">
        <v>8957</v>
      </c>
      <c r="G2814" s="15">
        <v>1.77E-2</v>
      </c>
    </row>
    <row r="2815" spans="1:7" x14ac:dyDescent="0.2">
      <c r="A2815" s="17">
        <v>39372</v>
      </c>
      <c r="B2815" s="16">
        <v>12026.99</v>
      </c>
      <c r="C2815" s="16">
        <v>11817.85</v>
      </c>
      <c r="D2815" s="16">
        <v>12030.33</v>
      </c>
      <c r="E2815" s="16">
        <v>11817.09</v>
      </c>
      <c r="F2815" s="14" t="s">
        <v>8958</v>
      </c>
      <c r="G2815" s="15">
        <v>-1.54E-2</v>
      </c>
    </row>
    <row r="2816" spans="1:7" x14ac:dyDescent="0.2">
      <c r="A2816" s="17">
        <v>39371</v>
      </c>
      <c r="B2816" s="16">
        <v>11817.85</v>
      </c>
      <c r="C2816" s="16">
        <v>12002.97</v>
      </c>
      <c r="D2816" s="16">
        <v>12002.97</v>
      </c>
      <c r="E2816" s="16">
        <v>11791.98</v>
      </c>
      <c r="F2816" s="14" t="s">
        <v>8959</v>
      </c>
      <c r="G2816" s="15">
        <v>-1.6400000000000001E-2</v>
      </c>
    </row>
    <row r="2817" spans="1:7" x14ac:dyDescent="0.2">
      <c r="A2817" s="17">
        <v>39370</v>
      </c>
      <c r="B2817" s="16">
        <v>12002.97</v>
      </c>
      <c r="C2817" s="16">
        <v>12203.67</v>
      </c>
      <c r="D2817" s="16">
        <v>12210.31</v>
      </c>
      <c r="E2817" s="16">
        <v>12002.97</v>
      </c>
      <c r="F2817" s="14" t="s">
        <v>2930</v>
      </c>
      <c r="G2817" s="15">
        <v>-1.2200000000000001E-2</v>
      </c>
    </row>
    <row r="2818" spans="1:7" x14ac:dyDescent="0.2">
      <c r="A2818" s="17">
        <v>39367</v>
      </c>
      <c r="B2818" s="16">
        <v>12203.67</v>
      </c>
      <c r="C2818" s="16">
        <v>12354.98</v>
      </c>
      <c r="D2818" s="16">
        <v>12354.98</v>
      </c>
      <c r="E2818" s="16">
        <v>12131.61</v>
      </c>
      <c r="F2818" s="14" t="s">
        <v>8960</v>
      </c>
      <c r="G2818" s="15">
        <v>1.7100000000000001E-2</v>
      </c>
    </row>
    <row r="2819" spans="1:7" x14ac:dyDescent="0.2">
      <c r="A2819" s="17">
        <v>39366</v>
      </c>
      <c r="B2819" s="16">
        <v>12354.98</v>
      </c>
      <c r="C2819" s="16">
        <v>12147.41</v>
      </c>
      <c r="D2819" s="16">
        <v>12383.07</v>
      </c>
      <c r="E2819" s="16">
        <v>12147.41</v>
      </c>
      <c r="F2819" s="14" t="s">
        <v>3913</v>
      </c>
      <c r="G2819" s="15">
        <v>5.7999999999999996E-3</v>
      </c>
    </row>
    <row r="2820" spans="1:7" x14ac:dyDescent="0.2">
      <c r="A2820" s="17">
        <v>39365</v>
      </c>
      <c r="B2820" s="16">
        <v>12147.41</v>
      </c>
      <c r="C2820" s="16">
        <v>12077.64</v>
      </c>
      <c r="D2820" s="16">
        <v>12149.69</v>
      </c>
      <c r="E2820" s="16">
        <v>12051.49</v>
      </c>
      <c r="F2820" s="14" t="s">
        <v>8609</v>
      </c>
      <c r="G2820" s="15">
        <v>1.6999999999999999E-3</v>
      </c>
    </row>
    <row r="2821" spans="1:7" x14ac:dyDescent="0.2">
      <c r="A2821" s="17">
        <v>39364</v>
      </c>
      <c r="B2821" s="16">
        <v>12077.64</v>
      </c>
      <c r="C2821" s="16">
        <v>12057.68</v>
      </c>
      <c r="D2821" s="16">
        <v>12103.52</v>
      </c>
      <c r="E2821" s="16">
        <v>12021.4</v>
      </c>
      <c r="F2821" s="14" t="s">
        <v>8961</v>
      </c>
      <c r="G2821" s="15">
        <v>-3.3999999999999998E-3</v>
      </c>
    </row>
    <row r="2822" spans="1:7" x14ac:dyDescent="0.2">
      <c r="A2822" s="17">
        <v>39363</v>
      </c>
      <c r="B2822" s="16">
        <v>12057.68</v>
      </c>
      <c r="C2822" s="16">
        <v>12099.3</v>
      </c>
      <c r="D2822" s="16">
        <v>12149.48</v>
      </c>
      <c r="E2822" s="16">
        <v>12038.43</v>
      </c>
      <c r="F2822" s="14" t="s">
        <v>7368</v>
      </c>
      <c r="G2822" s="15">
        <v>7.7999999999999996E-3</v>
      </c>
    </row>
    <row r="2823" spans="1:7" x14ac:dyDescent="0.2">
      <c r="A2823" s="17">
        <v>39360</v>
      </c>
      <c r="B2823" s="16">
        <v>12099.3</v>
      </c>
      <c r="C2823" s="16">
        <v>12006.07</v>
      </c>
      <c r="D2823" s="16">
        <v>12182.88</v>
      </c>
      <c r="E2823" s="16">
        <v>12006.07</v>
      </c>
      <c r="F2823" s="14" t="s">
        <v>8962</v>
      </c>
      <c r="G2823" s="15">
        <v>-1.3599999999999999E-2</v>
      </c>
    </row>
    <row r="2824" spans="1:7" x14ac:dyDescent="0.2">
      <c r="A2824" s="17">
        <v>39359</v>
      </c>
      <c r="B2824" s="16">
        <v>12006.07</v>
      </c>
      <c r="C2824" s="16">
        <v>12171.08</v>
      </c>
      <c r="D2824" s="16">
        <v>12171.54</v>
      </c>
      <c r="E2824" s="16">
        <v>11950.34</v>
      </c>
      <c r="F2824" s="14" t="s">
        <v>5411</v>
      </c>
      <c r="G2824" s="15">
        <v>-4.3E-3</v>
      </c>
    </row>
    <row r="2825" spans="1:7" x14ac:dyDescent="0.2">
      <c r="A2825" s="17">
        <v>39358</v>
      </c>
      <c r="B2825" s="16">
        <v>12171.08</v>
      </c>
      <c r="C2825" s="16">
        <v>12223.47</v>
      </c>
      <c r="D2825" s="16">
        <v>12261.32</v>
      </c>
      <c r="E2825" s="16">
        <v>12151.06</v>
      </c>
      <c r="F2825" s="14" t="s">
        <v>8963</v>
      </c>
      <c r="G2825" s="15">
        <v>2.9999999999999997E-4</v>
      </c>
    </row>
    <row r="2826" spans="1:7" x14ac:dyDescent="0.2">
      <c r="A2826" s="17">
        <v>39357</v>
      </c>
      <c r="B2826" s="16">
        <v>12223.47</v>
      </c>
      <c r="C2826" s="16">
        <v>12220.09</v>
      </c>
      <c r="D2826" s="16">
        <v>12364.71</v>
      </c>
      <c r="E2826" s="16">
        <v>12194.43</v>
      </c>
      <c r="F2826" s="14" t="s">
        <v>8964</v>
      </c>
      <c r="G2826" s="15">
        <v>-5.7000000000000002E-3</v>
      </c>
    </row>
    <row r="2827" spans="1:7" x14ac:dyDescent="0.2">
      <c r="A2827" s="17">
        <v>39356</v>
      </c>
      <c r="B2827" s="16">
        <v>12220.09</v>
      </c>
      <c r="C2827" s="16">
        <v>12289.82</v>
      </c>
      <c r="D2827" s="16">
        <v>12289.82</v>
      </c>
      <c r="E2827" s="16">
        <v>12040.65</v>
      </c>
      <c r="F2827" s="14" t="s">
        <v>8965</v>
      </c>
      <c r="G2827" s="15">
        <v>-1.1999999999999999E-3</v>
      </c>
    </row>
    <row r="2828" spans="1:7" x14ac:dyDescent="0.2">
      <c r="A2828" s="17">
        <v>39353</v>
      </c>
      <c r="B2828" s="16">
        <v>12290.15</v>
      </c>
      <c r="C2828" s="16">
        <v>12305.23</v>
      </c>
      <c r="D2828" s="16">
        <v>12338.93</v>
      </c>
      <c r="E2828" s="16">
        <v>12242.05</v>
      </c>
      <c r="F2828" s="14" t="s">
        <v>3070</v>
      </c>
      <c r="G2828" s="15">
        <v>8.0000000000000002E-3</v>
      </c>
    </row>
    <row r="2829" spans="1:7" x14ac:dyDescent="0.2">
      <c r="A2829" s="17">
        <v>39352</v>
      </c>
      <c r="B2829" s="16">
        <v>12305.23</v>
      </c>
      <c r="C2829" s="16">
        <v>12210.82</v>
      </c>
      <c r="D2829" s="16">
        <v>12336.97</v>
      </c>
      <c r="E2829" s="16">
        <v>12210.82</v>
      </c>
      <c r="F2829" s="14" t="s">
        <v>8175</v>
      </c>
      <c r="G2829" s="15">
        <v>1.7600000000000001E-2</v>
      </c>
    </row>
    <row r="2830" spans="1:7" x14ac:dyDescent="0.2">
      <c r="A2830" s="17">
        <v>39351</v>
      </c>
      <c r="B2830" s="16">
        <v>12208.09</v>
      </c>
      <c r="C2830" s="16">
        <v>11997.02</v>
      </c>
      <c r="D2830" s="16">
        <v>12242.37</v>
      </c>
      <c r="E2830" s="16">
        <v>11996.88</v>
      </c>
      <c r="F2830" s="14" t="s">
        <v>3271</v>
      </c>
      <c r="G2830" s="15">
        <v>-1.18E-2</v>
      </c>
    </row>
    <row r="2831" spans="1:7" x14ac:dyDescent="0.2">
      <c r="A2831" s="17">
        <v>39350</v>
      </c>
      <c r="B2831" s="16">
        <v>11997.02</v>
      </c>
      <c r="C2831" s="16">
        <v>12140.01</v>
      </c>
      <c r="D2831" s="16">
        <v>12176.33</v>
      </c>
      <c r="E2831" s="16">
        <v>11910.61</v>
      </c>
      <c r="F2831" s="14" t="s">
        <v>8966</v>
      </c>
      <c r="G2831" s="15">
        <v>-1.5E-3</v>
      </c>
    </row>
    <row r="2832" spans="1:7" x14ac:dyDescent="0.2">
      <c r="A2832" s="17">
        <v>39349</v>
      </c>
      <c r="B2832" s="16">
        <v>12140.01</v>
      </c>
      <c r="C2832" s="16">
        <v>12158</v>
      </c>
      <c r="D2832" s="16">
        <v>12253.57</v>
      </c>
      <c r="E2832" s="16">
        <v>12093.04</v>
      </c>
      <c r="F2832" s="14" t="s">
        <v>3751</v>
      </c>
      <c r="G2832" s="15">
        <v>1.1900000000000001E-2</v>
      </c>
    </row>
    <row r="2833" spans="1:7" x14ac:dyDescent="0.2">
      <c r="A2833" s="17">
        <v>39346</v>
      </c>
      <c r="B2833" s="16">
        <v>12158</v>
      </c>
      <c r="C2833" s="16">
        <v>12014.95</v>
      </c>
      <c r="D2833" s="16">
        <v>12198.85</v>
      </c>
      <c r="E2833" s="16">
        <v>12005.12</v>
      </c>
      <c r="F2833" s="14" t="s">
        <v>8967</v>
      </c>
      <c r="G2833" s="15">
        <v>-7.4999999999999997E-3</v>
      </c>
    </row>
    <row r="2834" spans="1:7" x14ac:dyDescent="0.2">
      <c r="A2834" s="17">
        <v>39345</v>
      </c>
      <c r="B2834" s="16">
        <v>12014.95</v>
      </c>
      <c r="C2834" s="16">
        <v>12105.17</v>
      </c>
      <c r="D2834" s="16">
        <v>12105.17</v>
      </c>
      <c r="E2834" s="16">
        <v>11952.51</v>
      </c>
      <c r="F2834" s="14" t="s">
        <v>5050</v>
      </c>
      <c r="G2834" s="15">
        <v>3.95E-2</v>
      </c>
    </row>
    <row r="2835" spans="1:7" x14ac:dyDescent="0.2">
      <c r="A2835" s="17">
        <v>39344</v>
      </c>
      <c r="B2835" s="16">
        <v>12105.17</v>
      </c>
      <c r="C2835" s="16">
        <v>11645.34</v>
      </c>
      <c r="D2835" s="16">
        <v>12121.84</v>
      </c>
      <c r="E2835" s="16">
        <v>11645.34</v>
      </c>
      <c r="F2835" s="14" t="s">
        <v>3812</v>
      </c>
      <c r="G2835" s="15">
        <v>1.4200000000000001E-2</v>
      </c>
    </row>
    <row r="2836" spans="1:7" x14ac:dyDescent="0.2">
      <c r="A2836" s="17">
        <v>39343</v>
      </c>
      <c r="B2836" s="16">
        <v>11645.34</v>
      </c>
      <c r="C2836" s="16">
        <v>11482.02</v>
      </c>
      <c r="D2836" s="16">
        <v>11658.52</v>
      </c>
      <c r="E2836" s="16">
        <v>11425.91</v>
      </c>
      <c r="F2836" s="14" t="s">
        <v>7683</v>
      </c>
      <c r="G2836" s="15">
        <v>-3.8E-3</v>
      </c>
    </row>
    <row r="2837" spans="1:7" x14ac:dyDescent="0.2">
      <c r="A2837" s="17">
        <v>39342</v>
      </c>
      <c r="B2837" s="16">
        <v>11482.02</v>
      </c>
      <c r="C2837" s="16">
        <v>11525.94</v>
      </c>
      <c r="D2837" s="16">
        <v>11573.28</v>
      </c>
      <c r="E2837" s="16">
        <v>11469.55</v>
      </c>
      <c r="F2837" s="14" t="s">
        <v>2314</v>
      </c>
      <c r="G2837" s="15">
        <v>-3.5999999999999999E-3</v>
      </c>
    </row>
    <row r="2838" spans="1:7" x14ac:dyDescent="0.2">
      <c r="A2838" s="17">
        <v>39339</v>
      </c>
      <c r="B2838" s="16">
        <v>11525.94</v>
      </c>
      <c r="C2838" s="16">
        <v>11567.57</v>
      </c>
      <c r="D2838" s="16">
        <v>11573.66</v>
      </c>
      <c r="E2838" s="16">
        <v>11467.38</v>
      </c>
      <c r="F2838" s="14" t="s">
        <v>8968</v>
      </c>
      <c r="G2838" s="15">
        <v>1.6999999999999999E-3</v>
      </c>
    </row>
    <row r="2839" spans="1:7" x14ac:dyDescent="0.2">
      <c r="A2839" s="17">
        <v>39338</v>
      </c>
      <c r="B2839" s="16">
        <v>11567.57</v>
      </c>
      <c r="C2839" s="16">
        <v>11547.81</v>
      </c>
      <c r="D2839" s="16">
        <v>11589.67</v>
      </c>
      <c r="E2839" s="16">
        <v>11451.42</v>
      </c>
      <c r="F2839" s="14" t="s">
        <v>7856</v>
      </c>
      <c r="G2839" s="15">
        <v>-8.8999999999999999E-3</v>
      </c>
    </row>
    <row r="2840" spans="1:7" x14ac:dyDescent="0.2">
      <c r="A2840" s="17">
        <v>39337</v>
      </c>
      <c r="B2840" s="16">
        <v>11547.81</v>
      </c>
      <c r="C2840" s="16">
        <v>11650.95</v>
      </c>
      <c r="D2840" s="16">
        <v>11651.29</v>
      </c>
      <c r="E2840" s="16">
        <v>11470.86</v>
      </c>
      <c r="F2840" s="14" t="s">
        <v>8969</v>
      </c>
      <c r="G2840" s="15">
        <v>1.6400000000000001E-2</v>
      </c>
    </row>
    <row r="2841" spans="1:7" x14ac:dyDescent="0.2">
      <c r="A2841" s="17">
        <v>39336</v>
      </c>
      <c r="B2841" s="16">
        <v>11650.95</v>
      </c>
      <c r="C2841" s="16">
        <v>11463.01</v>
      </c>
      <c r="D2841" s="16">
        <v>11693.94</v>
      </c>
      <c r="E2841" s="16">
        <v>11463.01</v>
      </c>
      <c r="F2841" s="14" t="s">
        <v>8942</v>
      </c>
      <c r="G2841" s="15">
        <v>-9.4999999999999998E-3</v>
      </c>
    </row>
    <row r="2842" spans="1:7" x14ac:dyDescent="0.2">
      <c r="A2842" s="17">
        <v>39335</v>
      </c>
      <c r="B2842" s="16">
        <v>11463.01</v>
      </c>
      <c r="C2842" s="16">
        <v>11572.81</v>
      </c>
      <c r="D2842" s="16">
        <v>11662.34</v>
      </c>
      <c r="E2842" s="16">
        <v>11458.47</v>
      </c>
      <c r="F2842" s="14" t="s">
        <v>8970</v>
      </c>
      <c r="G2842" s="15">
        <v>-1.47E-2</v>
      </c>
    </row>
    <row r="2843" spans="1:7" x14ac:dyDescent="0.2">
      <c r="A2843" s="17">
        <v>39332</v>
      </c>
      <c r="B2843" s="16">
        <v>11572.81</v>
      </c>
      <c r="C2843" s="16">
        <v>11745.03</v>
      </c>
      <c r="D2843" s="16">
        <v>11880.28</v>
      </c>
      <c r="E2843" s="16">
        <v>11569.68</v>
      </c>
      <c r="F2843" s="14" t="s">
        <v>8971</v>
      </c>
      <c r="G2843" s="15">
        <v>1.0500000000000001E-2</v>
      </c>
    </row>
    <row r="2844" spans="1:7" x14ac:dyDescent="0.2">
      <c r="A2844" s="17">
        <v>39331</v>
      </c>
      <c r="B2844" s="16">
        <v>11745.03</v>
      </c>
      <c r="C2844" s="16">
        <v>11622.56</v>
      </c>
      <c r="D2844" s="16">
        <v>11776.01</v>
      </c>
      <c r="E2844" s="16">
        <v>11622.56</v>
      </c>
      <c r="F2844" s="14" t="s">
        <v>8972</v>
      </c>
      <c r="G2844" s="15">
        <v>-1.2999999999999999E-2</v>
      </c>
    </row>
    <row r="2845" spans="1:7" x14ac:dyDescent="0.2">
      <c r="A2845" s="17">
        <v>39330</v>
      </c>
      <c r="B2845" s="16">
        <v>11622.56</v>
      </c>
      <c r="C2845" s="16">
        <v>11775.92</v>
      </c>
      <c r="D2845" s="16">
        <v>11827.04</v>
      </c>
      <c r="E2845" s="16">
        <v>11619.72</v>
      </c>
      <c r="F2845" s="14" t="s">
        <v>8973</v>
      </c>
      <c r="G2845" s="15">
        <v>1.0800000000000001E-2</v>
      </c>
    </row>
    <row r="2846" spans="1:7" x14ac:dyDescent="0.2">
      <c r="A2846" s="17">
        <v>39329</v>
      </c>
      <c r="B2846" s="16">
        <v>11775.92</v>
      </c>
      <c r="C2846" s="16">
        <v>11649.94</v>
      </c>
      <c r="D2846" s="16">
        <v>11775.92</v>
      </c>
      <c r="E2846" s="16">
        <v>11585.06</v>
      </c>
      <c r="F2846" s="14" t="s">
        <v>8974</v>
      </c>
      <c r="G2846" s="15">
        <v>1.1000000000000001E-3</v>
      </c>
    </row>
    <row r="2847" spans="1:7" x14ac:dyDescent="0.2">
      <c r="A2847" s="17">
        <v>39328</v>
      </c>
      <c r="B2847" s="16">
        <v>11649.94</v>
      </c>
      <c r="C2847" s="16">
        <v>11637.31</v>
      </c>
      <c r="D2847" s="16">
        <v>11672.22</v>
      </c>
      <c r="E2847" s="16">
        <v>11619.68</v>
      </c>
      <c r="F2847" s="14" t="s">
        <v>2179</v>
      </c>
      <c r="G2847" s="15">
        <v>9.5999999999999992E-3</v>
      </c>
    </row>
    <row r="2848" spans="1:7" x14ac:dyDescent="0.2">
      <c r="A2848" s="17">
        <v>39325</v>
      </c>
      <c r="B2848" s="16">
        <v>11637.31</v>
      </c>
      <c r="C2848" s="16">
        <v>11526.43</v>
      </c>
      <c r="D2848" s="16">
        <v>11660.61</v>
      </c>
      <c r="E2848" s="16">
        <v>11501.95</v>
      </c>
      <c r="F2848" s="14" t="s">
        <v>8229</v>
      </c>
      <c r="G2848" s="15">
        <v>1.5900000000000001E-2</v>
      </c>
    </row>
    <row r="2849" spans="1:7" x14ac:dyDescent="0.2">
      <c r="A2849" s="17">
        <v>39324</v>
      </c>
      <c r="B2849" s="16">
        <v>11526.43</v>
      </c>
      <c r="C2849" s="16">
        <v>11345.81</v>
      </c>
      <c r="D2849" s="16">
        <v>11528.75</v>
      </c>
      <c r="E2849" s="16">
        <v>11345.68</v>
      </c>
      <c r="F2849" s="14" t="s">
        <v>8975</v>
      </c>
      <c r="G2849" s="15">
        <v>2.4E-2</v>
      </c>
    </row>
    <row r="2850" spans="1:7" x14ac:dyDescent="0.2">
      <c r="A2850" s="17">
        <v>39323</v>
      </c>
      <c r="B2850" s="16">
        <v>11345.81</v>
      </c>
      <c r="C2850" s="16">
        <v>11079.54</v>
      </c>
      <c r="D2850" s="16">
        <v>11377.02</v>
      </c>
      <c r="E2850" s="16">
        <v>10992.24</v>
      </c>
      <c r="F2850" s="14" t="s">
        <v>2996</v>
      </c>
      <c r="G2850" s="15">
        <v>-1.7000000000000001E-2</v>
      </c>
    </row>
    <row r="2851" spans="1:7" x14ac:dyDescent="0.2">
      <c r="A2851" s="17">
        <v>39322</v>
      </c>
      <c r="B2851" s="16">
        <v>11079.54</v>
      </c>
      <c r="C2851" s="16">
        <v>11270.73</v>
      </c>
      <c r="D2851" s="16">
        <v>11270.77</v>
      </c>
      <c r="E2851" s="16">
        <v>11079.22</v>
      </c>
      <c r="F2851" s="14" t="s">
        <v>8976</v>
      </c>
      <c r="G2851" s="15">
        <v>4.4999999999999997E-3</v>
      </c>
    </row>
    <row r="2852" spans="1:7" x14ac:dyDescent="0.2">
      <c r="A2852" s="17">
        <v>39321</v>
      </c>
      <c r="B2852" s="16">
        <v>11270.87</v>
      </c>
      <c r="C2852" s="16">
        <v>11220.79</v>
      </c>
      <c r="D2852" s="16">
        <v>11308.77</v>
      </c>
      <c r="E2852" s="16">
        <v>11220.79</v>
      </c>
      <c r="F2852" s="14" t="s">
        <v>7592</v>
      </c>
      <c r="G2852" s="15">
        <v>5.4999999999999997E-3</v>
      </c>
    </row>
    <row r="2853" spans="1:7" x14ac:dyDescent="0.2">
      <c r="A2853" s="17">
        <v>39318</v>
      </c>
      <c r="B2853" s="16">
        <v>11220.73</v>
      </c>
      <c r="C2853" s="16">
        <v>11159.8</v>
      </c>
      <c r="D2853" s="16">
        <v>11247.71</v>
      </c>
      <c r="E2853" s="16">
        <v>11080.85</v>
      </c>
      <c r="F2853" s="14" t="s">
        <v>8130</v>
      </c>
      <c r="G2853" s="15">
        <v>-3.0000000000000001E-3</v>
      </c>
    </row>
    <row r="2854" spans="1:7" x14ac:dyDescent="0.2">
      <c r="A2854" s="17">
        <v>39317</v>
      </c>
      <c r="B2854" s="16">
        <v>11159.8</v>
      </c>
      <c r="C2854" s="16">
        <v>11193.14</v>
      </c>
      <c r="D2854" s="16">
        <v>11328.09</v>
      </c>
      <c r="E2854" s="16">
        <v>11140.32</v>
      </c>
      <c r="F2854" s="14" t="s">
        <v>8977</v>
      </c>
      <c r="G2854" s="15">
        <v>2.5100000000000001E-2</v>
      </c>
    </row>
    <row r="2855" spans="1:7" x14ac:dyDescent="0.2">
      <c r="A2855" s="17">
        <v>39316</v>
      </c>
      <c r="B2855" s="16">
        <v>11193.27</v>
      </c>
      <c r="C2855" s="16">
        <v>10919.48</v>
      </c>
      <c r="D2855" s="16">
        <v>11218.53</v>
      </c>
      <c r="E2855" s="16">
        <v>10919.34</v>
      </c>
      <c r="F2855" s="14" t="s">
        <v>8978</v>
      </c>
      <c r="G2855" s="15">
        <v>4.0000000000000002E-4</v>
      </c>
    </row>
    <row r="2856" spans="1:7" x14ac:dyDescent="0.2">
      <c r="A2856" s="17">
        <v>39315</v>
      </c>
      <c r="B2856" s="16">
        <v>10919.48</v>
      </c>
      <c r="C2856" s="16">
        <v>10915.13</v>
      </c>
      <c r="D2856" s="16">
        <v>10939.51</v>
      </c>
      <c r="E2856" s="16">
        <v>10778.84</v>
      </c>
      <c r="F2856" s="14" t="s">
        <v>3562</v>
      </c>
      <c r="G2856" s="15">
        <v>1.41E-2</v>
      </c>
    </row>
    <row r="2857" spans="1:7" x14ac:dyDescent="0.2">
      <c r="A2857" s="17">
        <v>39314</v>
      </c>
      <c r="B2857" s="16">
        <v>10915.13</v>
      </c>
      <c r="C2857" s="16">
        <v>10763.61</v>
      </c>
      <c r="D2857" s="16">
        <v>11002.18</v>
      </c>
      <c r="E2857" s="16">
        <v>10763.21</v>
      </c>
      <c r="F2857" s="14" t="s">
        <v>8979</v>
      </c>
      <c r="G2857" s="15">
        <v>1.66E-2</v>
      </c>
    </row>
    <row r="2858" spans="1:7" x14ac:dyDescent="0.2">
      <c r="A2858" s="17">
        <v>39311</v>
      </c>
      <c r="B2858" s="16">
        <v>10763.61</v>
      </c>
      <c r="C2858" s="16">
        <v>10587.87</v>
      </c>
      <c r="D2858" s="16">
        <v>10933.81</v>
      </c>
      <c r="E2858" s="16">
        <v>10468.200000000001</v>
      </c>
      <c r="F2858" s="14" t="s">
        <v>5437</v>
      </c>
      <c r="G2858" s="15">
        <v>-3.6700000000000003E-2</v>
      </c>
    </row>
    <row r="2859" spans="1:7" x14ac:dyDescent="0.2">
      <c r="A2859" s="17">
        <v>39310</v>
      </c>
      <c r="B2859" s="16">
        <v>10587.87</v>
      </c>
      <c r="C2859" s="16">
        <v>10991.51</v>
      </c>
      <c r="D2859" s="16">
        <v>10991.51</v>
      </c>
      <c r="E2859" s="16">
        <v>10526.39</v>
      </c>
      <c r="F2859" s="14" t="s">
        <v>8980</v>
      </c>
      <c r="G2859" s="15">
        <v>-1.17E-2</v>
      </c>
    </row>
    <row r="2860" spans="1:7" x14ac:dyDescent="0.2">
      <c r="A2860" s="17">
        <v>39309</v>
      </c>
      <c r="B2860" s="16">
        <v>10991.51</v>
      </c>
      <c r="C2860" s="16">
        <v>11121.11</v>
      </c>
      <c r="D2860" s="16">
        <v>11121.11</v>
      </c>
      <c r="E2860" s="16">
        <v>10894.36</v>
      </c>
      <c r="F2860" s="14" t="s">
        <v>8981</v>
      </c>
      <c r="G2860" s="15">
        <v>-9.4999999999999998E-3</v>
      </c>
    </row>
    <row r="2861" spans="1:7" x14ac:dyDescent="0.2">
      <c r="A2861" s="17">
        <v>39308</v>
      </c>
      <c r="B2861" s="16">
        <v>11121.11</v>
      </c>
      <c r="C2861" s="16">
        <v>11227.83</v>
      </c>
      <c r="D2861" s="16">
        <v>11233.93</v>
      </c>
      <c r="E2861" s="16">
        <v>11108.47</v>
      </c>
      <c r="F2861" s="14" t="s">
        <v>8973</v>
      </c>
      <c r="G2861" s="15">
        <v>3.7600000000000001E-2</v>
      </c>
    </row>
    <row r="2862" spans="1:7" x14ac:dyDescent="0.2">
      <c r="A2862" s="17">
        <v>39307</v>
      </c>
      <c r="B2862" s="16">
        <v>11227.83</v>
      </c>
      <c r="C2862" s="16">
        <v>10821.28</v>
      </c>
      <c r="D2862" s="16">
        <v>11236.52</v>
      </c>
      <c r="E2862" s="16">
        <v>10820.85</v>
      </c>
      <c r="F2862" s="14" t="s">
        <v>8982</v>
      </c>
      <c r="G2862" s="15">
        <v>-0.03</v>
      </c>
    </row>
    <row r="2863" spans="1:7" x14ac:dyDescent="0.2">
      <c r="A2863" s="17">
        <v>39304</v>
      </c>
      <c r="B2863" s="16">
        <v>10821.28</v>
      </c>
      <c r="C2863" s="16">
        <v>11155.97</v>
      </c>
      <c r="D2863" s="16">
        <v>11155.97</v>
      </c>
      <c r="E2863" s="16">
        <v>10763.48</v>
      </c>
      <c r="F2863" s="14" t="s">
        <v>8983</v>
      </c>
      <c r="G2863" s="15">
        <v>-1.5699999999999999E-2</v>
      </c>
    </row>
    <row r="2864" spans="1:7" x14ac:dyDescent="0.2">
      <c r="A2864" s="17">
        <v>39303</v>
      </c>
      <c r="B2864" s="16">
        <v>11155.97</v>
      </c>
      <c r="C2864" s="16">
        <v>11334.28</v>
      </c>
      <c r="D2864" s="16">
        <v>11334.44</v>
      </c>
      <c r="E2864" s="16">
        <v>11096.26</v>
      </c>
      <c r="F2864" s="14" t="s">
        <v>8984</v>
      </c>
      <c r="G2864" s="15">
        <v>2.41E-2</v>
      </c>
    </row>
    <row r="2865" spans="1:7" x14ac:dyDescent="0.2">
      <c r="A2865" s="17">
        <v>39302</v>
      </c>
      <c r="B2865" s="16">
        <v>11333.88</v>
      </c>
      <c r="C2865" s="16">
        <v>11067.64</v>
      </c>
      <c r="D2865" s="16">
        <v>11344.65</v>
      </c>
      <c r="E2865" s="16">
        <v>11067.24</v>
      </c>
      <c r="F2865" s="14" t="s">
        <v>8985</v>
      </c>
      <c r="G2865" s="15">
        <v>6.6E-3</v>
      </c>
    </row>
    <row r="2866" spans="1:7" x14ac:dyDescent="0.2">
      <c r="A2866" s="17">
        <v>39301</v>
      </c>
      <c r="B2866" s="16">
        <v>11067.64</v>
      </c>
      <c r="C2866" s="16">
        <v>10995.34</v>
      </c>
      <c r="D2866" s="16">
        <v>11164.98</v>
      </c>
      <c r="E2866" s="16">
        <v>10995.3</v>
      </c>
      <c r="F2866" s="14" t="s">
        <v>8759</v>
      </c>
      <c r="G2866" s="15">
        <v>-1.26E-2</v>
      </c>
    </row>
    <row r="2867" spans="1:7" x14ac:dyDescent="0.2">
      <c r="A2867" s="17">
        <v>39300</v>
      </c>
      <c r="B2867" s="16">
        <v>10995.34</v>
      </c>
      <c r="C2867" s="16">
        <v>11135.31</v>
      </c>
      <c r="D2867" s="16">
        <v>11135.31</v>
      </c>
      <c r="E2867" s="16">
        <v>10964.36</v>
      </c>
      <c r="F2867" s="14" t="s">
        <v>8986</v>
      </c>
      <c r="G2867" s="15">
        <v>-1.9400000000000001E-2</v>
      </c>
    </row>
    <row r="2868" spans="1:7" x14ac:dyDescent="0.2">
      <c r="A2868" s="17">
        <v>39297</v>
      </c>
      <c r="B2868" s="16">
        <v>11136.2</v>
      </c>
      <c r="C2868" s="16">
        <v>11356.21</v>
      </c>
      <c r="D2868" s="16">
        <v>11481.02</v>
      </c>
      <c r="E2868" s="16">
        <v>11122.31</v>
      </c>
      <c r="F2868" s="14" t="s">
        <v>8987</v>
      </c>
      <c r="G2868" s="15">
        <v>3.0499999999999999E-2</v>
      </c>
    </row>
    <row r="2869" spans="1:7" x14ac:dyDescent="0.2">
      <c r="A2869" s="17">
        <v>39296</v>
      </c>
      <c r="B2869" s="16">
        <v>11356.21</v>
      </c>
      <c r="C2869" s="16">
        <v>11019.83</v>
      </c>
      <c r="D2869" s="16">
        <v>11417.02</v>
      </c>
      <c r="E2869" s="16">
        <v>11019.83</v>
      </c>
      <c r="F2869" s="14" t="s">
        <v>3886</v>
      </c>
      <c r="G2869" s="15">
        <v>-2.3099999999999999E-2</v>
      </c>
    </row>
    <row r="2870" spans="1:7" x14ac:dyDescent="0.2">
      <c r="A2870" s="17">
        <v>39295</v>
      </c>
      <c r="B2870" s="16">
        <v>11019.83</v>
      </c>
      <c r="C2870" s="16">
        <v>11280.69</v>
      </c>
      <c r="D2870" s="16">
        <v>11280.69</v>
      </c>
      <c r="E2870" s="16">
        <v>10955.24</v>
      </c>
      <c r="F2870" s="14" t="s">
        <v>8988</v>
      </c>
      <c r="G2870" s="15">
        <v>1.6799999999999999E-2</v>
      </c>
    </row>
    <row r="2871" spans="1:7" x14ac:dyDescent="0.2">
      <c r="A2871" s="17">
        <v>39294</v>
      </c>
      <c r="B2871" s="16">
        <v>11280.69</v>
      </c>
      <c r="C2871" s="16">
        <v>11094.44</v>
      </c>
      <c r="D2871" s="16">
        <v>11309.47</v>
      </c>
      <c r="E2871" s="16">
        <v>11094.44</v>
      </c>
      <c r="F2871" s="14" t="s">
        <v>7997</v>
      </c>
      <c r="G2871" s="15">
        <v>4.1000000000000003E-3</v>
      </c>
    </row>
    <row r="2872" spans="1:7" x14ac:dyDescent="0.2">
      <c r="A2872" s="17">
        <v>39293</v>
      </c>
      <c r="B2872" s="16">
        <v>11094.44</v>
      </c>
      <c r="C2872" s="16">
        <v>11049.08</v>
      </c>
      <c r="D2872" s="16">
        <v>11155.23</v>
      </c>
      <c r="E2872" s="16">
        <v>11025.94</v>
      </c>
      <c r="F2872" s="14" t="s">
        <v>8989</v>
      </c>
      <c r="G2872" s="15">
        <v>7.3000000000000001E-3</v>
      </c>
    </row>
    <row r="2873" spans="1:7" x14ac:dyDescent="0.2">
      <c r="A2873" s="17">
        <v>39290</v>
      </c>
      <c r="B2873" s="16">
        <v>11049.08</v>
      </c>
      <c r="C2873" s="16">
        <v>10969.35</v>
      </c>
      <c r="D2873" s="16">
        <v>11145.34</v>
      </c>
      <c r="E2873" s="16">
        <v>10871.8</v>
      </c>
      <c r="F2873" s="14" t="s">
        <v>8990</v>
      </c>
      <c r="G2873" s="15">
        <v>-2.18E-2</v>
      </c>
    </row>
    <row r="2874" spans="1:7" x14ac:dyDescent="0.2">
      <c r="A2874" s="17">
        <v>39289</v>
      </c>
      <c r="B2874" s="16">
        <v>10969.35</v>
      </c>
      <c r="C2874" s="16">
        <v>11214.19</v>
      </c>
      <c r="D2874" s="16">
        <v>11261.59</v>
      </c>
      <c r="E2874" s="16">
        <v>10952.12</v>
      </c>
      <c r="F2874" s="14" t="s">
        <v>5712</v>
      </c>
      <c r="G2874" s="15">
        <v>-1.5900000000000001E-2</v>
      </c>
    </row>
    <row r="2875" spans="1:7" x14ac:dyDescent="0.2">
      <c r="A2875" s="17">
        <v>39288</v>
      </c>
      <c r="B2875" s="16">
        <v>11214.19</v>
      </c>
      <c r="C2875" s="16">
        <v>11395.44</v>
      </c>
      <c r="D2875" s="16">
        <v>11395.44</v>
      </c>
      <c r="E2875" s="16">
        <v>11212.88</v>
      </c>
      <c r="F2875" s="14" t="s">
        <v>8991</v>
      </c>
      <c r="G2875" s="15">
        <v>-1.26E-2</v>
      </c>
    </row>
    <row r="2876" spans="1:7" x14ac:dyDescent="0.2">
      <c r="A2876" s="17">
        <v>39287</v>
      </c>
      <c r="B2876" s="16">
        <v>11395.44</v>
      </c>
      <c r="C2876" s="16">
        <v>11541.01</v>
      </c>
      <c r="D2876" s="16">
        <v>11552.49</v>
      </c>
      <c r="E2876" s="16">
        <v>11377.22</v>
      </c>
      <c r="F2876" s="14" t="s">
        <v>8992</v>
      </c>
      <c r="G2876" s="15">
        <v>-8.9999999999999998E-4</v>
      </c>
    </row>
    <row r="2877" spans="1:7" x14ac:dyDescent="0.2">
      <c r="A2877" s="17">
        <v>39286</v>
      </c>
      <c r="B2877" s="16">
        <v>11541.01</v>
      </c>
      <c r="C2877" s="16">
        <v>11551.85</v>
      </c>
      <c r="D2877" s="16">
        <v>11570.88</v>
      </c>
      <c r="E2877" s="16">
        <v>11483.54</v>
      </c>
      <c r="F2877" s="14" t="s">
        <v>2696</v>
      </c>
      <c r="G2877" s="15">
        <v>-7.7999999999999996E-3</v>
      </c>
    </row>
    <row r="2878" spans="1:7" x14ac:dyDescent="0.2">
      <c r="A2878" s="17">
        <v>39283</v>
      </c>
      <c r="B2878" s="16">
        <v>11551.85</v>
      </c>
      <c r="C2878" s="16">
        <v>11642.73</v>
      </c>
      <c r="D2878" s="16">
        <v>11692.61</v>
      </c>
      <c r="E2878" s="16">
        <v>11549.17</v>
      </c>
      <c r="F2878" s="14" t="s">
        <v>8993</v>
      </c>
      <c r="G2878" s="15">
        <v>8.9999999999999998E-4</v>
      </c>
    </row>
    <row r="2879" spans="1:7" x14ac:dyDescent="0.2">
      <c r="A2879" s="17">
        <v>39282</v>
      </c>
      <c r="B2879" s="16">
        <v>11642.73</v>
      </c>
      <c r="C2879" s="16">
        <v>11633.35</v>
      </c>
      <c r="D2879" s="16">
        <v>11711.05</v>
      </c>
      <c r="E2879" s="16">
        <v>11615.23</v>
      </c>
      <c r="F2879" s="14" t="s">
        <v>2490</v>
      </c>
      <c r="G2879" s="15">
        <v>-8.6999999999999994E-3</v>
      </c>
    </row>
    <row r="2880" spans="1:7" x14ac:dyDescent="0.2">
      <c r="A2880" s="17">
        <v>39281</v>
      </c>
      <c r="B2880" s="16">
        <v>11632.82</v>
      </c>
      <c r="C2880" s="16">
        <v>11735.36</v>
      </c>
      <c r="D2880" s="16">
        <v>11735.36</v>
      </c>
      <c r="E2880" s="16">
        <v>11627.67</v>
      </c>
      <c r="F2880" s="14" t="s">
        <v>7892</v>
      </c>
      <c r="G2880" s="15">
        <v>-4.5999999999999999E-3</v>
      </c>
    </row>
    <row r="2881" spans="1:7" x14ac:dyDescent="0.2">
      <c r="A2881" s="17">
        <v>39280</v>
      </c>
      <c r="B2881" s="16">
        <v>11735.36</v>
      </c>
      <c r="C2881" s="16">
        <v>11789.2</v>
      </c>
      <c r="D2881" s="16">
        <v>11789.34</v>
      </c>
      <c r="E2881" s="16">
        <v>11685.46</v>
      </c>
      <c r="F2881" s="14" t="s">
        <v>8994</v>
      </c>
      <c r="G2881" s="15">
        <v>-1.5E-3</v>
      </c>
    </row>
    <row r="2882" spans="1:7" x14ac:dyDescent="0.2">
      <c r="A2882" s="17">
        <v>39279</v>
      </c>
      <c r="B2882" s="16">
        <v>11789.2</v>
      </c>
      <c r="C2882" s="16">
        <v>11807.11</v>
      </c>
      <c r="D2882" s="16">
        <v>11841.42</v>
      </c>
      <c r="E2882" s="16">
        <v>11778.48</v>
      </c>
      <c r="F2882" s="14" t="s">
        <v>8995</v>
      </c>
      <c r="G2882" s="15">
        <v>8.8000000000000005E-3</v>
      </c>
    </row>
    <row r="2883" spans="1:7" x14ac:dyDescent="0.2">
      <c r="A2883" s="17">
        <v>39276</v>
      </c>
      <c r="B2883" s="16">
        <v>11807.11</v>
      </c>
      <c r="C2883" s="16">
        <v>11703.94</v>
      </c>
      <c r="D2883" s="16">
        <v>11846.77</v>
      </c>
      <c r="E2883" s="16">
        <v>11703.94</v>
      </c>
      <c r="F2883" s="14" t="s">
        <v>7200</v>
      </c>
      <c r="G2883" s="15">
        <v>1.37E-2</v>
      </c>
    </row>
    <row r="2884" spans="1:7" x14ac:dyDescent="0.2">
      <c r="A2884" s="17">
        <v>39275</v>
      </c>
      <c r="B2884" s="16">
        <v>11703.94</v>
      </c>
      <c r="C2884" s="16">
        <v>11545.41</v>
      </c>
      <c r="D2884" s="16">
        <v>11709.49</v>
      </c>
      <c r="E2884" s="16">
        <v>11545.41</v>
      </c>
      <c r="F2884" s="14" t="s">
        <v>8299</v>
      </c>
      <c r="G2884" s="15">
        <v>-4.8999999999999998E-3</v>
      </c>
    </row>
    <row r="2885" spans="1:7" x14ac:dyDescent="0.2">
      <c r="A2885" s="17">
        <v>39274</v>
      </c>
      <c r="B2885" s="16">
        <v>11545.41</v>
      </c>
      <c r="C2885" s="16">
        <v>11601.81</v>
      </c>
      <c r="D2885" s="16">
        <v>11601.81</v>
      </c>
      <c r="E2885" s="16">
        <v>11455.43</v>
      </c>
      <c r="F2885" s="14" t="s">
        <v>8996</v>
      </c>
      <c r="G2885" s="15">
        <v>-5.1000000000000004E-3</v>
      </c>
    </row>
    <row r="2886" spans="1:7" x14ac:dyDescent="0.2">
      <c r="A2886" s="17">
        <v>39273</v>
      </c>
      <c r="B2886" s="16">
        <v>11601.81</v>
      </c>
      <c r="C2886" s="16">
        <v>11660.99</v>
      </c>
      <c r="D2886" s="16">
        <v>11705.21</v>
      </c>
      <c r="E2886" s="16">
        <v>11558.35</v>
      </c>
      <c r="F2886" s="14" t="s">
        <v>3595</v>
      </c>
      <c r="G2886" s="15">
        <v>3.3999999999999998E-3</v>
      </c>
    </row>
    <row r="2887" spans="1:7" x14ac:dyDescent="0.2">
      <c r="A2887" s="17">
        <v>39272</v>
      </c>
      <c r="B2887" s="16">
        <v>11660.99</v>
      </c>
      <c r="C2887" s="16">
        <v>11621.6</v>
      </c>
      <c r="D2887" s="16">
        <v>11700.48</v>
      </c>
      <c r="E2887" s="16">
        <v>11606.41</v>
      </c>
      <c r="F2887" s="14" t="s">
        <v>7503</v>
      </c>
      <c r="G2887" s="15">
        <v>7.4999999999999997E-3</v>
      </c>
    </row>
    <row r="2888" spans="1:7" x14ac:dyDescent="0.2">
      <c r="A2888" s="17">
        <v>39269</v>
      </c>
      <c r="B2888" s="16">
        <v>11621.6</v>
      </c>
      <c r="C2888" s="16">
        <v>11535.58</v>
      </c>
      <c r="D2888" s="16">
        <v>11622.94</v>
      </c>
      <c r="E2888" s="16">
        <v>11535.58</v>
      </c>
      <c r="F2888" s="14" t="s">
        <v>3508</v>
      </c>
      <c r="G2888" s="15">
        <v>-7.1000000000000004E-3</v>
      </c>
    </row>
    <row r="2889" spans="1:7" x14ac:dyDescent="0.2">
      <c r="A2889" s="17">
        <v>39268</v>
      </c>
      <c r="B2889" s="16">
        <v>11535.58</v>
      </c>
      <c r="C2889" s="16">
        <v>11617.57</v>
      </c>
      <c r="D2889" s="16">
        <v>11645.8</v>
      </c>
      <c r="E2889" s="16">
        <v>11530.14</v>
      </c>
      <c r="F2889" s="14" t="s">
        <v>2180</v>
      </c>
      <c r="G2889" s="15">
        <v>3.5000000000000001E-3</v>
      </c>
    </row>
    <row r="2890" spans="1:7" x14ac:dyDescent="0.2">
      <c r="A2890" s="17">
        <v>39267</v>
      </c>
      <c r="B2890" s="16">
        <v>11617.57</v>
      </c>
      <c r="C2890" s="16">
        <v>11577.6</v>
      </c>
      <c r="D2890" s="16">
        <v>11646.47</v>
      </c>
      <c r="E2890" s="16">
        <v>11577.6</v>
      </c>
      <c r="F2890" s="14" t="s">
        <v>2418</v>
      </c>
      <c r="G2890" s="15">
        <v>1.15E-2</v>
      </c>
    </row>
    <row r="2891" spans="1:7" x14ac:dyDescent="0.2">
      <c r="A2891" s="17">
        <v>39266</v>
      </c>
      <c r="B2891" s="16">
        <v>11577.6</v>
      </c>
      <c r="C2891" s="16">
        <v>11445.81</v>
      </c>
      <c r="D2891" s="16">
        <v>11585.68</v>
      </c>
      <c r="E2891" s="16">
        <v>11445.81</v>
      </c>
      <c r="F2891" s="14" t="s">
        <v>8997</v>
      </c>
      <c r="G2891" s="15">
        <v>8.6999999999999994E-3</v>
      </c>
    </row>
    <row r="2892" spans="1:7" x14ac:dyDescent="0.2">
      <c r="A2892" s="17">
        <v>39265</v>
      </c>
      <c r="B2892" s="16">
        <v>11445.81</v>
      </c>
      <c r="C2892" s="16">
        <v>11346.87</v>
      </c>
      <c r="D2892" s="16">
        <v>11462.29</v>
      </c>
      <c r="E2892" s="16">
        <v>11308.64</v>
      </c>
      <c r="F2892" s="14" t="s">
        <v>8998</v>
      </c>
      <c r="G2892" s="15">
        <v>1E-4</v>
      </c>
    </row>
    <row r="2893" spans="1:7" x14ac:dyDescent="0.2">
      <c r="A2893" s="17">
        <v>39262</v>
      </c>
      <c r="B2893" s="16">
        <v>11346.87</v>
      </c>
      <c r="C2893" s="16">
        <v>11345.85</v>
      </c>
      <c r="D2893" s="16">
        <v>11436.23</v>
      </c>
      <c r="E2893" s="16">
        <v>11330.12</v>
      </c>
      <c r="F2893" s="14" t="s">
        <v>2719</v>
      </c>
      <c r="G2893" s="15">
        <v>1.2699999999999999E-2</v>
      </c>
    </row>
    <row r="2894" spans="1:7" x14ac:dyDescent="0.2">
      <c r="A2894" s="17">
        <v>39261</v>
      </c>
      <c r="B2894" s="16">
        <v>11345.85</v>
      </c>
      <c r="C2894" s="16">
        <v>11203.62</v>
      </c>
      <c r="D2894" s="16">
        <v>11355.55</v>
      </c>
      <c r="E2894" s="16">
        <v>11203.62</v>
      </c>
      <c r="F2894" s="14" t="s">
        <v>7841</v>
      </c>
      <c r="G2894" s="15">
        <v>-9.4000000000000004E-3</v>
      </c>
    </row>
    <row r="2895" spans="1:7" x14ac:dyDescent="0.2">
      <c r="A2895" s="17">
        <v>39260</v>
      </c>
      <c r="B2895" s="16">
        <v>11203.62</v>
      </c>
      <c r="C2895" s="16">
        <v>11309.43</v>
      </c>
      <c r="D2895" s="16">
        <v>11309.43</v>
      </c>
      <c r="E2895" s="16">
        <v>11167.63</v>
      </c>
      <c r="F2895" s="14" t="s">
        <v>2599</v>
      </c>
      <c r="G2895" s="15">
        <v>-3.3999999999999998E-3</v>
      </c>
    </row>
    <row r="2896" spans="1:7" x14ac:dyDescent="0.2">
      <c r="A2896" s="17">
        <v>39259</v>
      </c>
      <c r="B2896" s="16">
        <v>11309.43</v>
      </c>
      <c r="C2896" s="16">
        <v>11347.68</v>
      </c>
      <c r="D2896" s="16">
        <v>11347.68</v>
      </c>
      <c r="E2896" s="16">
        <v>11258.84</v>
      </c>
      <c r="F2896" s="14" t="s">
        <v>8999</v>
      </c>
      <c r="G2896" s="15">
        <v>-7.7000000000000002E-3</v>
      </c>
    </row>
    <row r="2897" spans="1:7" x14ac:dyDescent="0.2">
      <c r="A2897" s="17">
        <v>39258</v>
      </c>
      <c r="B2897" s="16">
        <v>11347.68</v>
      </c>
      <c r="C2897" s="16">
        <v>11435.3</v>
      </c>
      <c r="D2897" s="16">
        <v>11435.3</v>
      </c>
      <c r="E2897" s="16">
        <v>11249.06</v>
      </c>
      <c r="F2897" s="14" t="s">
        <v>8411</v>
      </c>
      <c r="G2897" s="15">
        <v>-1.5100000000000001E-2</v>
      </c>
    </row>
    <row r="2898" spans="1:7" x14ac:dyDescent="0.2">
      <c r="A2898" s="17">
        <v>39254</v>
      </c>
      <c r="B2898" s="16">
        <v>11435.3</v>
      </c>
      <c r="C2898" s="16">
        <v>11610.81</v>
      </c>
      <c r="D2898" s="16">
        <v>11610.81</v>
      </c>
      <c r="E2898" s="16">
        <v>11356.44</v>
      </c>
      <c r="F2898" s="14" t="s">
        <v>9000</v>
      </c>
      <c r="G2898" s="15">
        <v>5.3E-3</v>
      </c>
    </row>
    <row r="2899" spans="1:7" x14ac:dyDescent="0.2">
      <c r="A2899" s="17">
        <v>39253</v>
      </c>
      <c r="B2899" s="16">
        <v>11610.81</v>
      </c>
      <c r="C2899" s="16">
        <v>11549.7</v>
      </c>
      <c r="D2899" s="16">
        <v>11706.01</v>
      </c>
      <c r="E2899" s="16">
        <v>11549.7</v>
      </c>
      <c r="F2899" s="14" t="s">
        <v>9001</v>
      </c>
      <c r="G2899" s="15">
        <v>-2.0999999999999999E-3</v>
      </c>
    </row>
    <row r="2900" spans="1:7" x14ac:dyDescent="0.2">
      <c r="A2900" s="17">
        <v>39252</v>
      </c>
      <c r="B2900" s="16">
        <v>11549.7</v>
      </c>
      <c r="C2900" s="16">
        <v>11573.56</v>
      </c>
      <c r="D2900" s="16">
        <v>11624.4</v>
      </c>
      <c r="E2900" s="16">
        <v>11502.71</v>
      </c>
      <c r="F2900" s="14" t="s">
        <v>9002</v>
      </c>
      <c r="G2900" s="15">
        <v>-4.7999999999999996E-3</v>
      </c>
    </row>
    <row r="2901" spans="1:7" x14ac:dyDescent="0.2">
      <c r="A2901" s="17">
        <v>39251</v>
      </c>
      <c r="B2901" s="16">
        <v>11573.56</v>
      </c>
      <c r="C2901" s="16">
        <v>11629.54</v>
      </c>
      <c r="D2901" s="16">
        <v>11666.76</v>
      </c>
      <c r="E2901" s="16">
        <v>11558.48</v>
      </c>
      <c r="F2901" s="14" t="s">
        <v>9003</v>
      </c>
      <c r="G2901" s="15">
        <v>1.23E-2</v>
      </c>
    </row>
    <row r="2902" spans="1:7" x14ac:dyDescent="0.2">
      <c r="A2902" s="17">
        <v>39248</v>
      </c>
      <c r="B2902" s="16">
        <v>11629.54</v>
      </c>
      <c r="C2902" s="16">
        <v>11487.82</v>
      </c>
      <c r="D2902" s="16">
        <v>11637.33</v>
      </c>
      <c r="E2902" s="16">
        <v>11487.52</v>
      </c>
      <c r="F2902" s="14" t="s">
        <v>9004</v>
      </c>
      <c r="G2902" s="15">
        <v>1.9699999999999999E-2</v>
      </c>
    </row>
    <row r="2903" spans="1:7" x14ac:dyDescent="0.2">
      <c r="A2903" s="17">
        <v>39247</v>
      </c>
      <c r="B2903" s="16">
        <v>11487.82</v>
      </c>
      <c r="C2903" s="16">
        <v>11265.74</v>
      </c>
      <c r="D2903" s="16">
        <v>11500.64</v>
      </c>
      <c r="E2903" s="16">
        <v>11265.74</v>
      </c>
      <c r="F2903" s="14" t="s">
        <v>9005</v>
      </c>
      <c r="G2903" s="15">
        <v>2E-3</v>
      </c>
    </row>
    <row r="2904" spans="1:7" x14ac:dyDescent="0.2">
      <c r="A2904" s="17">
        <v>39246</v>
      </c>
      <c r="B2904" s="16">
        <v>11265.74</v>
      </c>
      <c r="C2904" s="16">
        <v>11243.71</v>
      </c>
      <c r="D2904" s="16">
        <v>11285.14</v>
      </c>
      <c r="E2904" s="16">
        <v>11148.4</v>
      </c>
      <c r="F2904" s="14" t="s">
        <v>3749</v>
      </c>
      <c r="G2904" s="15">
        <v>-1.12E-2</v>
      </c>
    </row>
    <row r="2905" spans="1:7" x14ac:dyDescent="0.2">
      <c r="A2905" s="17">
        <v>39245</v>
      </c>
      <c r="B2905" s="16">
        <v>11243.71</v>
      </c>
      <c r="C2905" s="16">
        <v>11370.7</v>
      </c>
      <c r="D2905" s="16">
        <v>11371.85</v>
      </c>
      <c r="E2905" s="16">
        <v>11206.12</v>
      </c>
      <c r="F2905" s="14" t="s">
        <v>9006</v>
      </c>
      <c r="G2905" s="15">
        <v>1.15E-2</v>
      </c>
    </row>
    <row r="2906" spans="1:7" x14ac:dyDescent="0.2">
      <c r="A2906" s="17">
        <v>39244</v>
      </c>
      <c r="B2906" s="16">
        <v>11370.7</v>
      </c>
      <c r="C2906" s="16">
        <v>11240.96</v>
      </c>
      <c r="D2906" s="16">
        <v>11382.91</v>
      </c>
      <c r="E2906" s="16">
        <v>11240.96</v>
      </c>
      <c r="F2906" s="14" t="s">
        <v>9007</v>
      </c>
      <c r="G2906" s="15">
        <v>1.8E-3</v>
      </c>
    </row>
    <row r="2907" spans="1:7" x14ac:dyDescent="0.2">
      <c r="A2907" s="17">
        <v>39241</v>
      </c>
      <c r="B2907" s="16">
        <v>11240.96</v>
      </c>
      <c r="C2907" s="16">
        <v>11221.2</v>
      </c>
      <c r="D2907" s="16">
        <v>11262.42</v>
      </c>
      <c r="E2907" s="16">
        <v>11040.88</v>
      </c>
      <c r="F2907" s="14" t="s">
        <v>5256</v>
      </c>
      <c r="G2907" s="15">
        <v>-1.2800000000000001E-2</v>
      </c>
    </row>
    <row r="2908" spans="1:7" x14ac:dyDescent="0.2">
      <c r="A2908" s="17">
        <v>39240</v>
      </c>
      <c r="B2908" s="16">
        <v>11221.2</v>
      </c>
      <c r="C2908" s="16">
        <v>11366.68</v>
      </c>
      <c r="D2908" s="16">
        <v>11454.06</v>
      </c>
      <c r="E2908" s="16">
        <v>11196.56</v>
      </c>
      <c r="F2908" s="14" t="s">
        <v>5483</v>
      </c>
      <c r="G2908" s="15">
        <v>-1.21E-2</v>
      </c>
    </row>
    <row r="2909" spans="1:7" x14ac:dyDescent="0.2">
      <c r="A2909" s="17">
        <v>39239</v>
      </c>
      <c r="B2909" s="16">
        <v>11366.68</v>
      </c>
      <c r="C2909" s="16">
        <v>11505.88</v>
      </c>
      <c r="D2909" s="16">
        <v>11515.56</v>
      </c>
      <c r="E2909" s="16">
        <v>11352.09</v>
      </c>
      <c r="F2909" s="14" t="s">
        <v>9008</v>
      </c>
      <c r="G2909" s="15">
        <v>-7.7999999999999996E-3</v>
      </c>
    </row>
    <row r="2910" spans="1:7" x14ac:dyDescent="0.2">
      <c r="A2910" s="17">
        <v>39238</v>
      </c>
      <c r="B2910" s="16">
        <v>11505.88</v>
      </c>
      <c r="C2910" s="16">
        <v>11596.88</v>
      </c>
      <c r="D2910" s="16">
        <v>11617.11</v>
      </c>
      <c r="E2910" s="16">
        <v>11505.55</v>
      </c>
      <c r="F2910" s="14" t="s">
        <v>2812</v>
      </c>
      <c r="G2910" s="15">
        <v>2.0000000000000001E-4</v>
      </c>
    </row>
    <row r="2911" spans="1:7" x14ac:dyDescent="0.2">
      <c r="A2911" s="17">
        <v>39237</v>
      </c>
      <c r="B2911" s="16">
        <v>11596.88</v>
      </c>
      <c r="C2911" s="16">
        <v>11594.06</v>
      </c>
      <c r="D2911" s="16">
        <v>11621.11</v>
      </c>
      <c r="E2911" s="16">
        <v>11553.32</v>
      </c>
      <c r="F2911" s="14" t="s">
        <v>2210</v>
      </c>
      <c r="G2911" s="15">
        <v>1.3100000000000001E-2</v>
      </c>
    </row>
    <row r="2912" spans="1:7" x14ac:dyDescent="0.2">
      <c r="A2912" s="17">
        <v>39234</v>
      </c>
      <c r="B2912" s="16">
        <v>11594.06</v>
      </c>
      <c r="C2912" s="16">
        <v>11443.41</v>
      </c>
      <c r="D2912" s="16">
        <v>11594.06</v>
      </c>
      <c r="E2912" s="16">
        <v>11440.52</v>
      </c>
      <c r="F2912" s="14" t="s">
        <v>9009</v>
      </c>
      <c r="G2912" s="15">
        <v>1.38E-2</v>
      </c>
    </row>
    <row r="2913" spans="1:7" x14ac:dyDescent="0.2">
      <c r="A2913" s="17">
        <v>39233</v>
      </c>
      <c r="B2913" s="16">
        <v>11443.58</v>
      </c>
      <c r="C2913" s="16">
        <v>11288.16</v>
      </c>
      <c r="D2913" s="16">
        <v>11479.4</v>
      </c>
      <c r="E2913" s="16">
        <v>11288.16</v>
      </c>
      <c r="F2913" s="14" t="s">
        <v>3961</v>
      </c>
      <c r="G2913" s="15">
        <v>4.0000000000000001E-3</v>
      </c>
    </row>
    <row r="2914" spans="1:7" x14ac:dyDescent="0.2">
      <c r="A2914" s="17">
        <v>39232</v>
      </c>
      <c r="B2914" s="16">
        <v>11287.92</v>
      </c>
      <c r="C2914" s="16">
        <v>11242.8</v>
      </c>
      <c r="D2914" s="16">
        <v>11289.8</v>
      </c>
      <c r="E2914" s="16">
        <v>11139.4</v>
      </c>
      <c r="F2914" s="14" t="s">
        <v>3037</v>
      </c>
      <c r="G2914" s="15">
        <v>-6.1000000000000004E-3</v>
      </c>
    </row>
    <row r="2915" spans="1:7" x14ac:dyDescent="0.2">
      <c r="A2915" s="17">
        <v>39231</v>
      </c>
      <c r="B2915" s="16">
        <v>11242.8</v>
      </c>
      <c r="C2915" s="16">
        <v>11311.56</v>
      </c>
      <c r="D2915" s="16">
        <v>11317.62</v>
      </c>
      <c r="E2915" s="16">
        <v>11239.55</v>
      </c>
      <c r="F2915" s="14" t="s">
        <v>9010</v>
      </c>
      <c r="G2915" s="15">
        <v>5.8999999999999999E-3</v>
      </c>
    </row>
    <row r="2916" spans="1:7" x14ac:dyDescent="0.2">
      <c r="A2916" s="17">
        <v>39230</v>
      </c>
      <c r="B2916" s="16">
        <v>11311.86</v>
      </c>
      <c r="C2916" s="16">
        <v>11245.16</v>
      </c>
      <c r="D2916" s="16">
        <v>11311.86</v>
      </c>
      <c r="E2916" s="16">
        <v>11245.16</v>
      </c>
      <c r="F2916" s="14" t="s">
        <v>9011</v>
      </c>
      <c r="G2916" s="15">
        <v>3.0000000000000001E-3</v>
      </c>
    </row>
    <row r="2917" spans="1:7" x14ac:dyDescent="0.2">
      <c r="A2917" s="17">
        <v>39227</v>
      </c>
      <c r="B2917" s="16">
        <v>11245.16</v>
      </c>
      <c r="C2917" s="16">
        <v>11211.17</v>
      </c>
      <c r="D2917" s="16">
        <v>11264.94</v>
      </c>
      <c r="E2917" s="16">
        <v>11153.91</v>
      </c>
      <c r="F2917" s="14" t="s">
        <v>3077</v>
      </c>
      <c r="G2917" s="15">
        <v>4.0000000000000002E-4</v>
      </c>
    </row>
    <row r="2918" spans="1:7" x14ac:dyDescent="0.2">
      <c r="A2918" s="17">
        <v>39226</v>
      </c>
      <c r="B2918" s="16">
        <v>11211.87</v>
      </c>
      <c r="C2918" s="16">
        <v>11207.1</v>
      </c>
      <c r="D2918" s="16">
        <v>11272</v>
      </c>
      <c r="E2918" s="16">
        <v>11145.74</v>
      </c>
      <c r="F2918" s="14" t="s">
        <v>9012</v>
      </c>
      <c r="G2918" s="15">
        <v>6.3E-3</v>
      </c>
    </row>
    <row r="2919" spans="1:7" x14ac:dyDescent="0.2">
      <c r="A2919" s="17">
        <v>39225</v>
      </c>
      <c r="B2919" s="16">
        <v>11207.2</v>
      </c>
      <c r="C2919" s="16">
        <v>11136.57</v>
      </c>
      <c r="D2919" s="16">
        <v>11221.2</v>
      </c>
      <c r="E2919" s="16">
        <v>11127.93</v>
      </c>
      <c r="F2919" s="14" t="s">
        <v>9013</v>
      </c>
      <c r="G2919" s="15">
        <v>-3.5000000000000001E-3</v>
      </c>
    </row>
    <row r="2920" spans="1:7" x14ac:dyDescent="0.2">
      <c r="A2920" s="17">
        <v>39224</v>
      </c>
      <c r="B2920" s="16">
        <v>11136.57</v>
      </c>
      <c r="C2920" s="16">
        <v>11175.77</v>
      </c>
      <c r="D2920" s="16">
        <v>11180.77</v>
      </c>
      <c r="E2920" s="16">
        <v>11120.51</v>
      </c>
      <c r="F2920" s="14" t="s">
        <v>9014</v>
      </c>
      <c r="G2920" s="15">
        <v>6.4000000000000003E-3</v>
      </c>
    </row>
    <row r="2921" spans="1:7" x14ac:dyDescent="0.2">
      <c r="A2921" s="17">
        <v>39223</v>
      </c>
      <c r="B2921" s="16">
        <v>11175.77</v>
      </c>
      <c r="C2921" s="16">
        <v>11104.89</v>
      </c>
      <c r="D2921" s="16">
        <v>11218.52</v>
      </c>
      <c r="E2921" s="16">
        <v>11083.83</v>
      </c>
      <c r="F2921" s="14" t="s">
        <v>9015</v>
      </c>
      <c r="G2921" s="15">
        <v>7.1000000000000004E-3</v>
      </c>
    </row>
    <row r="2922" spans="1:7" x14ac:dyDescent="0.2">
      <c r="A2922" s="17">
        <v>39220</v>
      </c>
      <c r="B2922" s="16">
        <v>11104.83</v>
      </c>
      <c r="C2922" s="16">
        <v>11026.77</v>
      </c>
      <c r="D2922" s="16">
        <v>11120.34</v>
      </c>
      <c r="E2922" s="16">
        <v>11026.7</v>
      </c>
      <c r="F2922" s="14" t="s">
        <v>9016</v>
      </c>
      <c r="G2922" s="15">
        <v>5.3E-3</v>
      </c>
    </row>
    <row r="2923" spans="1:7" x14ac:dyDescent="0.2">
      <c r="A2923" s="17">
        <v>39218</v>
      </c>
      <c r="B2923" s="16">
        <v>11026.77</v>
      </c>
      <c r="C2923" s="16">
        <v>10977.25</v>
      </c>
      <c r="D2923" s="16">
        <v>11055.8</v>
      </c>
      <c r="E2923" s="16">
        <v>10941.52</v>
      </c>
      <c r="F2923" s="14" t="s">
        <v>7278</v>
      </c>
      <c r="G2923" s="15">
        <v>5.4000000000000003E-3</v>
      </c>
    </row>
    <row r="2924" spans="1:7" x14ac:dyDescent="0.2">
      <c r="A2924" s="17">
        <v>39217</v>
      </c>
      <c r="B2924" s="16">
        <v>10968.75</v>
      </c>
      <c r="C2924" s="16">
        <v>10909.47</v>
      </c>
      <c r="D2924" s="16">
        <v>10985.35</v>
      </c>
      <c r="E2924" s="16">
        <v>10865.75</v>
      </c>
      <c r="F2924" s="14" t="s">
        <v>9017</v>
      </c>
      <c r="G2924" s="15">
        <v>1.7600000000000001E-2</v>
      </c>
    </row>
    <row r="2925" spans="1:7" x14ac:dyDescent="0.2">
      <c r="A2925" s="17">
        <v>39216</v>
      </c>
      <c r="B2925" s="16">
        <v>10909.47</v>
      </c>
      <c r="C2925" s="16">
        <v>10720.6</v>
      </c>
      <c r="D2925" s="16">
        <v>10952.97</v>
      </c>
      <c r="E2925" s="16">
        <v>10720.6</v>
      </c>
      <c r="F2925" s="14" t="s">
        <v>9018</v>
      </c>
      <c r="G2925" s="15">
        <v>3.5000000000000001E-3</v>
      </c>
    </row>
    <row r="2926" spans="1:7" x14ac:dyDescent="0.2">
      <c r="A2926" s="17">
        <v>39213</v>
      </c>
      <c r="B2926" s="16">
        <v>10720.6</v>
      </c>
      <c r="C2926" s="16">
        <v>10683.52</v>
      </c>
      <c r="D2926" s="16">
        <v>10729.01</v>
      </c>
      <c r="E2926" s="16">
        <v>10532.21</v>
      </c>
      <c r="F2926" s="14" t="s">
        <v>9019</v>
      </c>
      <c r="G2926" s="15">
        <v>-4.8999999999999998E-3</v>
      </c>
    </row>
    <row r="2927" spans="1:7" x14ac:dyDescent="0.2">
      <c r="A2927" s="17">
        <v>39212</v>
      </c>
      <c r="B2927" s="16">
        <v>10683.52</v>
      </c>
      <c r="C2927" s="16">
        <v>10736.38</v>
      </c>
      <c r="D2927" s="16">
        <v>10793.51</v>
      </c>
      <c r="E2927" s="16">
        <v>10683.19</v>
      </c>
      <c r="F2927" s="14" t="s">
        <v>9020</v>
      </c>
      <c r="G2927" s="15">
        <v>-2.0999999999999999E-3</v>
      </c>
    </row>
    <row r="2928" spans="1:7" x14ac:dyDescent="0.2">
      <c r="A2928" s="17">
        <v>39211</v>
      </c>
      <c r="B2928" s="16">
        <v>10736.42</v>
      </c>
      <c r="C2928" s="16">
        <v>10759.05</v>
      </c>
      <c r="D2928" s="16">
        <v>10836.63</v>
      </c>
      <c r="E2928" s="16">
        <v>10694.92</v>
      </c>
      <c r="F2928" s="14" t="s">
        <v>3759</v>
      </c>
      <c r="G2928" s="15">
        <v>-1.8200000000000001E-2</v>
      </c>
    </row>
    <row r="2929" spans="1:7" x14ac:dyDescent="0.2">
      <c r="A2929" s="17">
        <v>39210</v>
      </c>
      <c r="B2929" s="16">
        <v>10759.05</v>
      </c>
      <c r="C2929" s="16">
        <v>10959</v>
      </c>
      <c r="D2929" s="16">
        <v>10959.6</v>
      </c>
      <c r="E2929" s="16">
        <v>10753.56</v>
      </c>
      <c r="F2929" s="14" t="s">
        <v>9021</v>
      </c>
      <c r="G2929" s="15">
        <v>1E-3</v>
      </c>
    </row>
    <row r="2930" spans="1:7" x14ac:dyDescent="0.2">
      <c r="A2930" s="17">
        <v>39209</v>
      </c>
      <c r="B2930" s="16">
        <v>10959</v>
      </c>
      <c r="C2930" s="16">
        <v>10947.72</v>
      </c>
      <c r="D2930" s="16">
        <v>10970.78</v>
      </c>
      <c r="E2930" s="16">
        <v>10928.08</v>
      </c>
      <c r="F2930" s="14" t="s">
        <v>9022</v>
      </c>
      <c r="G2930" s="15">
        <v>5.9999999999999995E-4</v>
      </c>
    </row>
    <row r="2931" spans="1:7" x14ac:dyDescent="0.2">
      <c r="A2931" s="17">
        <v>39206</v>
      </c>
      <c r="B2931" s="16">
        <v>10947.72</v>
      </c>
      <c r="C2931" s="16">
        <v>10940.99</v>
      </c>
      <c r="D2931" s="16">
        <v>10965.33</v>
      </c>
      <c r="E2931" s="16">
        <v>10847.27</v>
      </c>
      <c r="F2931" s="14" t="s">
        <v>9023</v>
      </c>
      <c r="G2931" s="15">
        <v>1E-4</v>
      </c>
    </row>
    <row r="2932" spans="1:7" x14ac:dyDescent="0.2">
      <c r="A2932" s="17">
        <v>39205</v>
      </c>
      <c r="B2932" s="16">
        <v>10940.99</v>
      </c>
      <c r="C2932" s="16">
        <v>10940.09</v>
      </c>
      <c r="D2932" s="16">
        <v>10972.25</v>
      </c>
      <c r="E2932" s="16">
        <v>10876.27</v>
      </c>
      <c r="F2932" s="14" t="s">
        <v>9024</v>
      </c>
      <c r="G2932" s="15">
        <v>1.1299999999999999E-2</v>
      </c>
    </row>
    <row r="2933" spans="1:7" x14ac:dyDescent="0.2">
      <c r="A2933" s="17">
        <v>39204</v>
      </c>
      <c r="B2933" s="16">
        <v>10940.09</v>
      </c>
      <c r="C2933" s="16">
        <v>10817.43</v>
      </c>
      <c r="D2933" s="16">
        <v>10949.97</v>
      </c>
      <c r="E2933" s="16">
        <v>10817.43</v>
      </c>
      <c r="F2933" s="14" t="s">
        <v>9025</v>
      </c>
      <c r="G2933" s="15">
        <v>-1.6999999999999999E-3</v>
      </c>
    </row>
    <row r="2934" spans="1:7" x14ac:dyDescent="0.2">
      <c r="A2934" s="17">
        <v>39202</v>
      </c>
      <c r="B2934" s="16">
        <v>10818.23</v>
      </c>
      <c r="C2934" s="16">
        <v>10836.28</v>
      </c>
      <c r="D2934" s="16">
        <v>10858.54</v>
      </c>
      <c r="E2934" s="16">
        <v>10806.65</v>
      </c>
      <c r="F2934" s="14" t="s">
        <v>3667</v>
      </c>
      <c r="G2934" s="15">
        <v>-4.5999999999999999E-3</v>
      </c>
    </row>
    <row r="2935" spans="1:7" x14ac:dyDescent="0.2">
      <c r="A2935" s="17">
        <v>39199</v>
      </c>
      <c r="B2935" s="16">
        <v>10836.28</v>
      </c>
      <c r="C2935" s="16">
        <v>10885.98</v>
      </c>
      <c r="D2935" s="16">
        <v>10906.97</v>
      </c>
      <c r="E2935" s="16">
        <v>10787.06</v>
      </c>
      <c r="F2935" s="14" t="s">
        <v>2396</v>
      </c>
      <c r="G2935" s="15">
        <v>1.04E-2</v>
      </c>
    </row>
    <row r="2936" spans="1:7" x14ac:dyDescent="0.2">
      <c r="A2936" s="17">
        <v>39198</v>
      </c>
      <c r="B2936" s="16">
        <v>10885.98</v>
      </c>
      <c r="C2936" s="16">
        <v>10774.14</v>
      </c>
      <c r="D2936" s="16">
        <v>10928.23</v>
      </c>
      <c r="E2936" s="16">
        <v>10774.14</v>
      </c>
      <c r="F2936" s="14" t="s">
        <v>9026</v>
      </c>
      <c r="G2936" s="15">
        <v>8.3999999999999995E-3</v>
      </c>
    </row>
    <row r="2937" spans="1:7" x14ac:dyDescent="0.2">
      <c r="A2937" s="17">
        <v>39197</v>
      </c>
      <c r="B2937" s="16">
        <v>10774.14</v>
      </c>
      <c r="C2937" s="16">
        <v>10684.53</v>
      </c>
      <c r="D2937" s="16">
        <v>10798.86</v>
      </c>
      <c r="E2937" s="16">
        <v>10684.3</v>
      </c>
      <c r="F2937" s="14" t="s">
        <v>9027</v>
      </c>
      <c r="G2937" s="15">
        <v>-9.1999999999999998E-3</v>
      </c>
    </row>
    <row r="2938" spans="1:7" x14ac:dyDescent="0.2">
      <c r="A2938" s="17">
        <v>39196</v>
      </c>
      <c r="B2938" s="16">
        <v>10684.53</v>
      </c>
      <c r="C2938" s="16">
        <v>10783.44</v>
      </c>
      <c r="D2938" s="16">
        <v>10795.43</v>
      </c>
      <c r="E2938" s="16">
        <v>10679.46</v>
      </c>
      <c r="F2938" s="14" t="s">
        <v>9028</v>
      </c>
      <c r="G2938" s="15">
        <v>1.5E-3</v>
      </c>
    </row>
    <row r="2939" spans="1:7" x14ac:dyDescent="0.2">
      <c r="A2939" s="17">
        <v>39195</v>
      </c>
      <c r="B2939" s="16">
        <v>10783.44</v>
      </c>
      <c r="C2939" s="16">
        <v>10767.34</v>
      </c>
      <c r="D2939" s="16">
        <v>10785.23</v>
      </c>
      <c r="E2939" s="16">
        <v>10745.52</v>
      </c>
      <c r="F2939" s="14" t="s">
        <v>9029</v>
      </c>
      <c r="G2939" s="15">
        <v>1.4200000000000001E-2</v>
      </c>
    </row>
    <row r="2940" spans="1:7" x14ac:dyDescent="0.2">
      <c r="A2940" s="17">
        <v>39192</v>
      </c>
      <c r="B2940" s="16">
        <v>10767.34</v>
      </c>
      <c r="C2940" s="16">
        <v>10617.5</v>
      </c>
      <c r="D2940" s="16">
        <v>10943.29</v>
      </c>
      <c r="E2940" s="16">
        <v>10617.5</v>
      </c>
      <c r="F2940" s="14" t="s">
        <v>9030</v>
      </c>
      <c r="G2940" s="15">
        <v>9.1000000000000004E-3</v>
      </c>
    </row>
    <row r="2941" spans="1:7" x14ac:dyDescent="0.2">
      <c r="A2941" s="17">
        <v>39191</v>
      </c>
      <c r="B2941" s="16">
        <v>10616.94</v>
      </c>
      <c r="C2941" s="16">
        <v>10520.62</v>
      </c>
      <c r="D2941" s="16">
        <v>10635.45</v>
      </c>
      <c r="E2941" s="16">
        <v>10420.94</v>
      </c>
      <c r="F2941" s="14" t="s">
        <v>9031</v>
      </c>
      <c r="G2941" s="15">
        <v>-7.6E-3</v>
      </c>
    </row>
    <row r="2942" spans="1:7" x14ac:dyDescent="0.2">
      <c r="A2942" s="17">
        <v>39190</v>
      </c>
      <c r="B2942" s="16">
        <v>10520.69</v>
      </c>
      <c r="C2942" s="16">
        <v>10601.7</v>
      </c>
      <c r="D2942" s="16">
        <v>10602.03</v>
      </c>
      <c r="E2942" s="16">
        <v>10456.969999999999</v>
      </c>
      <c r="F2942" s="14" t="s">
        <v>9032</v>
      </c>
      <c r="G2942" s="15">
        <v>5.9999999999999995E-4</v>
      </c>
    </row>
    <row r="2943" spans="1:7" x14ac:dyDescent="0.2">
      <c r="A2943" s="17">
        <v>39189</v>
      </c>
      <c r="B2943" s="16">
        <v>10601.7</v>
      </c>
      <c r="C2943" s="16">
        <v>10595.69</v>
      </c>
      <c r="D2943" s="16">
        <v>10601.7</v>
      </c>
      <c r="E2943" s="16">
        <v>10521.52</v>
      </c>
      <c r="F2943" s="14" t="s">
        <v>9033</v>
      </c>
      <c r="G2943" s="15">
        <v>7.0000000000000001E-3</v>
      </c>
    </row>
    <row r="2944" spans="1:7" x14ac:dyDescent="0.2">
      <c r="A2944" s="17">
        <v>39188</v>
      </c>
      <c r="B2944" s="16">
        <v>10595.69</v>
      </c>
      <c r="C2944" s="16">
        <v>10521.52</v>
      </c>
      <c r="D2944" s="16">
        <v>10620.16</v>
      </c>
      <c r="E2944" s="16">
        <v>10521.52</v>
      </c>
      <c r="F2944" s="14" t="s">
        <v>9034</v>
      </c>
      <c r="G2944" s="15">
        <v>3.2000000000000002E-3</v>
      </c>
    </row>
    <row r="2945" spans="1:7" x14ac:dyDescent="0.2">
      <c r="A2945" s="17">
        <v>39185</v>
      </c>
      <c r="B2945" s="16">
        <v>10521.52</v>
      </c>
      <c r="C2945" s="16">
        <v>10487.56</v>
      </c>
      <c r="D2945" s="16">
        <v>10523.7</v>
      </c>
      <c r="E2945" s="16">
        <v>10445.44</v>
      </c>
      <c r="F2945" s="14" t="s">
        <v>7256</v>
      </c>
      <c r="G2945" s="15">
        <v>-4.8999999999999998E-3</v>
      </c>
    </row>
    <row r="2946" spans="1:7" x14ac:dyDescent="0.2">
      <c r="A2946" s="17">
        <v>39184</v>
      </c>
      <c r="B2946" s="16">
        <v>10487.63</v>
      </c>
      <c r="C2946" s="16">
        <v>10538.9</v>
      </c>
      <c r="D2946" s="16">
        <v>10538.97</v>
      </c>
      <c r="E2946" s="16">
        <v>10429.11</v>
      </c>
      <c r="F2946" s="14" t="s">
        <v>9035</v>
      </c>
      <c r="G2946" s="15">
        <v>-8.0000000000000004E-4</v>
      </c>
    </row>
    <row r="2947" spans="1:7" x14ac:dyDescent="0.2">
      <c r="A2947" s="17">
        <v>39183</v>
      </c>
      <c r="B2947" s="16">
        <v>10539.57</v>
      </c>
      <c r="C2947" s="16">
        <v>10548.17</v>
      </c>
      <c r="D2947" s="16">
        <v>10635.64</v>
      </c>
      <c r="E2947" s="16">
        <v>10533.24</v>
      </c>
      <c r="F2947" s="14" t="s">
        <v>3910</v>
      </c>
      <c r="G2947" s="15">
        <v>4.8999999999999998E-3</v>
      </c>
    </row>
    <row r="2948" spans="1:7" x14ac:dyDescent="0.2">
      <c r="A2948" s="17">
        <v>39182</v>
      </c>
      <c r="B2948" s="16">
        <v>10548.31</v>
      </c>
      <c r="C2948" s="16">
        <v>10496.66</v>
      </c>
      <c r="D2948" s="16">
        <v>10556.63</v>
      </c>
      <c r="E2948" s="16">
        <v>10480.76</v>
      </c>
      <c r="F2948" s="14" t="s">
        <v>2990</v>
      </c>
      <c r="G2948" s="15">
        <v>3.5000000000000001E-3</v>
      </c>
    </row>
    <row r="2949" spans="1:7" x14ac:dyDescent="0.2">
      <c r="A2949" s="17">
        <v>39177</v>
      </c>
      <c r="B2949" s="16">
        <v>10496.39</v>
      </c>
      <c r="C2949" s="16">
        <v>10460.5</v>
      </c>
      <c r="D2949" s="16">
        <v>10511.7</v>
      </c>
      <c r="E2949" s="16">
        <v>10442.76</v>
      </c>
      <c r="F2949" s="14" t="s">
        <v>9036</v>
      </c>
      <c r="G2949" s="15">
        <v>6.4000000000000003E-3</v>
      </c>
    </row>
    <row r="2950" spans="1:7" x14ac:dyDescent="0.2">
      <c r="A2950" s="17">
        <v>39176</v>
      </c>
      <c r="B2950" s="16">
        <v>10459.85</v>
      </c>
      <c r="C2950" s="16">
        <v>10393.23</v>
      </c>
      <c r="D2950" s="16">
        <v>10471.32</v>
      </c>
      <c r="E2950" s="16">
        <v>10393.23</v>
      </c>
      <c r="F2950" s="14" t="s">
        <v>2712</v>
      </c>
      <c r="G2950" s="15">
        <v>1.29E-2</v>
      </c>
    </row>
    <row r="2951" spans="1:7" x14ac:dyDescent="0.2">
      <c r="A2951" s="17">
        <v>39175</v>
      </c>
      <c r="B2951" s="16">
        <v>10393.23</v>
      </c>
      <c r="C2951" s="16">
        <v>10261.42</v>
      </c>
      <c r="D2951" s="16">
        <v>10396.200000000001</v>
      </c>
      <c r="E2951" s="16">
        <v>10261.42</v>
      </c>
      <c r="F2951" s="14" t="s">
        <v>3434</v>
      </c>
      <c r="G2951" s="15">
        <v>-5.0000000000000001E-3</v>
      </c>
    </row>
    <row r="2952" spans="1:7" x14ac:dyDescent="0.2">
      <c r="A2952" s="17">
        <v>39174</v>
      </c>
      <c r="B2952" s="16">
        <v>10261.36</v>
      </c>
      <c r="C2952" s="16">
        <v>10313</v>
      </c>
      <c r="D2952" s="16">
        <v>10319.98</v>
      </c>
      <c r="E2952" s="16">
        <v>10213.5</v>
      </c>
      <c r="F2952" s="14" t="s">
        <v>7725</v>
      </c>
      <c r="G2952" s="15">
        <v>2.3E-3</v>
      </c>
    </row>
    <row r="2953" spans="1:7" x14ac:dyDescent="0.2">
      <c r="A2953" s="17">
        <v>39171</v>
      </c>
      <c r="B2953" s="16">
        <v>10313</v>
      </c>
      <c r="C2953" s="16">
        <v>10289.64</v>
      </c>
      <c r="D2953" s="16">
        <v>10323.620000000001</v>
      </c>
      <c r="E2953" s="16">
        <v>10237</v>
      </c>
      <c r="F2953" s="14" t="s">
        <v>2694</v>
      </c>
      <c r="G2953" s="15">
        <v>8.0000000000000002E-3</v>
      </c>
    </row>
    <row r="2954" spans="1:7" x14ac:dyDescent="0.2">
      <c r="A2954" s="17">
        <v>39170</v>
      </c>
      <c r="B2954" s="16">
        <v>10289.64</v>
      </c>
      <c r="C2954" s="16">
        <v>10207.82</v>
      </c>
      <c r="D2954" s="16">
        <v>10299.75</v>
      </c>
      <c r="E2954" s="16">
        <v>10177.08</v>
      </c>
      <c r="F2954" s="14" t="s">
        <v>9037</v>
      </c>
      <c r="G2954" s="15">
        <v>-8.8000000000000005E-3</v>
      </c>
    </row>
    <row r="2955" spans="1:7" x14ac:dyDescent="0.2">
      <c r="A2955" s="17">
        <v>39169</v>
      </c>
      <c r="B2955" s="16">
        <v>10207.82</v>
      </c>
      <c r="C2955" s="16">
        <v>10298.719999999999</v>
      </c>
      <c r="D2955" s="16">
        <v>10298.719999999999</v>
      </c>
      <c r="E2955" s="16">
        <v>10193.26</v>
      </c>
      <c r="F2955" s="14" t="s">
        <v>3410</v>
      </c>
      <c r="G2955" s="15">
        <v>-4.0000000000000001E-3</v>
      </c>
    </row>
    <row r="2956" spans="1:7" x14ac:dyDescent="0.2">
      <c r="A2956" s="17">
        <v>39168</v>
      </c>
      <c r="B2956" s="16">
        <v>10298.719999999999</v>
      </c>
      <c r="C2956" s="16">
        <v>10339.66</v>
      </c>
      <c r="D2956" s="16">
        <v>10397.200000000001</v>
      </c>
      <c r="E2956" s="16">
        <v>10290.049999999999</v>
      </c>
      <c r="F2956" s="14" t="s">
        <v>8845</v>
      </c>
      <c r="G2956" s="15">
        <v>-7.4999999999999997E-3</v>
      </c>
    </row>
    <row r="2957" spans="1:7" x14ac:dyDescent="0.2">
      <c r="A2957" s="17">
        <v>39167</v>
      </c>
      <c r="B2957" s="16">
        <v>10339.66</v>
      </c>
      <c r="C2957" s="16">
        <v>10417.99</v>
      </c>
      <c r="D2957" s="16">
        <v>10423.32</v>
      </c>
      <c r="E2957" s="16">
        <v>10308.48</v>
      </c>
      <c r="F2957" s="14" t="s">
        <v>9038</v>
      </c>
      <c r="G2957" s="15">
        <v>2.8999999999999998E-3</v>
      </c>
    </row>
    <row r="2958" spans="1:7" x14ac:dyDescent="0.2">
      <c r="A2958" s="17">
        <v>39164</v>
      </c>
      <c r="B2958" s="16">
        <v>10417.99</v>
      </c>
      <c r="C2958" s="16">
        <v>10387.879999999999</v>
      </c>
      <c r="D2958" s="16">
        <v>10418.200000000001</v>
      </c>
      <c r="E2958" s="16">
        <v>10339.200000000001</v>
      </c>
      <c r="F2958" s="14" t="s">
        <v>7479</v>
      </c>
      <c r="G2958" s="15">
        <v>1.9199999999999998E-2</v>
      </c>
    </row>
    <row r="2959" spans="1:7" x14ac:dyDescent="0.2">
      <c r="A2959" s="17">
        <v>39163</v>
      </c>
      <c r="B2959" s="16">
        <v>10387.879999999999</v>
      </c>
      <c r="C2959" s="16">
        <v>10192.35</v>
      </c>
      <c r="D2959" s="16">
        <v>10416.450000000001</v>
      </c>
      <c r="E2959" s="16">
        <v>10192.35</v>
      </c>
      <c r="F2959" s="14" t="s">
        <v>3350</v>
      </c>
      <c r="G2959" s="15">
        <v>6.0000000000000001E-3</v>
      </c>
    </row>
    <row r="2960" spans="1:7" x14ac:dyDescent="0.2">
      <c r="A2960" s="17">
        <v>39162</v>
      </c>
      <c r="B2960" s="16">
        <v>10192.35</v>
      </c>
      <c r="C2960" s="16">
        <v>10131.36</v>
      </c>
      <c r="D2960" s="16">
        <v>10211.4</v>
      </c>
      <c r="E2960" s="16">
        <v>10123.75</v>
      </c>
      <c r="F2960" s="14" t="s">
        <v>8644</v>
      </c>
      <c r="G2960" s="15">
        <v>-1.6999999999999999E-3</v>
      </c>
    </row>
    <row r="2961" spans="1:7" x14ac:dyDescent="0.2">
      <c r="A2961" s="17">
        <v>39161</v>
      </c>
      <c r="B2961" s="16">
        <v>10131.36</v>
      </c>
      <c r="C2961" s="16">
        <v>10148.32</v>
      </c>
      <c r="D2961" s="16">
        <v>10155.92</v>
      </c>
      <c r="E2961" s="16">
        <v>10066.56</v>
      </c>
      <c r="F2961" s="14" t="s">
        <v>7879</v>
      </c>
      <c r="G2961" s="15">
        <v>1.2500000000000001E-2</v>
      </c>
    </row>
    <row r="2962" spans="1:7" x14ac:dyDescent="0.2">
      <c r="A2962" s="17">
        <v>39160</v>
      </c>
      <c r="B2962" s="16">
        <v>10148.32</v>
      </c>
      <c r="C2962" s="16">
        <v>10023.35</v>
      </c>
      <c r="D2962" s="16">
        <v>10148.51</v>
      </c>
      <c r="E2962" s="16">
        <v>10023.16</v>
      </c>
      <c r="F2962" s="14" t="s">
        <v>3599</v>
      </c>
      <c r="G2962" s="15">
        <v>5.1000000000000004E-3</v>
      </c>
    </row>
    <row r="2963" spans="1:7" x14ac:dyDescent="0.2">
      <c r="A2963" s="17">
        <v>39157</v>
      </c>
      <c r="B2963" s="16">
        <v>10023.35</v>
      </c>
      <c r="C2963" s="16">
        <v>9972.56</v>
      </c>
      <c r="D2963" s="16">
        <v>10075.98</v>
      </c>
      <c r="E2963" s="16">
        <v>9945.8799999999992</v>
      </c>
      <c r="F2963" s="14" t="s">
        <v>9039</v>
      </c>
      <c r="G2963" s="15">
        <v>2.0500000000000001E-2</v>
      </c>
    </row>
    <row r="2964" spans="1:7" x14ac:dyDescent="0.2">
      <c r="A2964" s="17">
        <v>39156</v>
      </c>
      <c r="B2964" s="16">
        <v>9972.56</v>
      </c>
      <c r="C2964" s="16">
        <v>9772.25</v>
      </c>
      <c r="D2964" s="16">
        <v>9979.27</v>
      </c>
      <c r="E2964" s="16">
        <v>9772.25</v>
      </c>
      <c r="F2964" s="14" t="s">
        <v>9040</v>
      </c>
      <c r="G2964" s="15">
        <v>-2.5399999999999999E-2</v>
      </c>
    </row>
    <row r="2965" spans="1:7" x14ac:dyDescent="0.2">
      <c r="A2965" s="17">
        <v>39155</v>
      </c>
      <c r="B2965" s="16">
        <v>9772.25</v>
      </c>
      <c r="C2965" s="16">
        <v>10026.75</v>
      </c>
      <c r="D2965" s="16">
        <v>10026.75</v>
      </c>
      <c r="E2965" s="16">
        <v>9752.26</v>
      </c>
      <c r="F2965" s="14" t="s">
        <v>9041</v>
      </c>
      <c r="G2965" s="15">
        <v>-1.0200000000000001E-2</v>
      </c>
    </row>
    <row r="2966" spans="1:7" x14ac:dyDescent="0.2">
      <c r="A2966" s="17">
        <v>39154</v>
      </c>
      <c r="B2966" s="16">
        <v>10026.75</v>
      </c>
      <c r="C2966" s="16">
        <v>10130.4</v>
      </c>
      <c r="D2966" s="16">
        <v>10144.24</v>
      </c>
      <c r="E2966" s="16">
        <v>10026.75</v>
      </c>
      <c r="F2966" s="14" t="s">
        <v>3198</v>
      </c>
      <c r="G2966" s="15">
        <v>-1.9E-3</v>
      </c>
    </row>
    <row r="2967" spans="1:7" x14ac:dyDescent="0.2">
      <c r="A2967" s="17">
        <v>39153</v>
      </c>
      <c r="B2967" s="16">
        <v>10130.4</v>
      </c>
      <c r="C2967" s="16">
        <v>10149.86</v>
      </c>
      <c r="D2967" s="16">
        <v>10243.06</v>
      </c>
      <c r="E2967" s="16">
        <v>10105.68</v>
      </c>
      <c r="F2967" s="14" t="s">
        <v>2454</v>
      </c>
      <c r="G2967" s="15">
        <v>-1.8E-3</v>
      </c>
    </row>
    <row r="2968" spans="1:7" x14ac:dyDescent="0.2">
      <c r="A2968" s="17">
        <v>39150</v>
      </c>
      <c r="B2968" s="16">
        <v>10149.86</v>
      </c>
      <c r="C2968" s="16">
        <v>10165.64</v>
      </c>
      <c r="D2968" s="16">
        <v>10183.07</v>
      </c>
      <c r="E2968" s="16">
        <v>10040.129999999999</v>
      </c>
      <c r="F2968" s="14" t="s">
        <v>9042</v>
      </c>
      <c r="G2968" s="15">
        <v>1.4800000000000001E-2</v>
      </c>
    </row>
    <row r="2969" spans="1:7" x14ac:dyDescent="0.2">
      <c r="A2969" s="17">
        <v>39149</v>
      </c>
      <c r="B2969" s="16">
        <v>10168.11</v>
      </c>
      <c r="C2969" s="16">
        <v>10020.209999999999</v>
      </c>
      <c r="D2969" s="16">
        <v>10169.530000000001</v>
      </c>
      <c r="E2969" s="16">
        <v>10020.209999999999</v>
      </c>
      <c r="F2969" s="14" t="s">
        <v>9043</v>
      </c>
      <c r="G2969" s="15">
        <v>1.26E-2</v>
      </c>
    </row>
    <row r="2970" spans="1:7" x14ac:dyDescent="0.2">
      <c r="A2970" s="17">
        <v>39148</v>
      </c>
      <c r="B2970" s="16">
        <v>10020.209999999999</v>
      </c>
      <c r="C2970" s="16">
        <v>9895.44</v>
      </c>
      <c r="D2970" s="16">
        <v>10047.49</v>
      </c>
      <c r="E2970" s="16">
        <v>9895.17</v>
      </c>
      <c r="F2970" s="14" t="s">
        <v>9044</v>
      </c>
      <c r="G2970" s="15">
        <v>4.8999999999999998E-3</v>
      </c>
    </row>
    <row r="2971" spans="1:7" x14ac:dyDescent="0.2">
      <c r="A2971" s="17">
        <v>39147</v>
      </c>
      <c r="B2971" s="16">
        <v>9895.44</v>
      </c>
      <c r="C2971" s="16">
        <v>9847.2800000000007</v>
      </c>
      <c r="D2971" s="16">
        <v>9941.94</v>
      </c>
      <c r="E2971" s="16">
        <v>9846.2199999999993</v>
      </c>
      <c r="F2971" s="14" t="s">
        <v>2644</v>
      </c>
      <c r="G2971" s="15">
        <v>-9.2999999999999992E-3</v>
      </c>
    </row>
    <row r="2972" spans="1:7" x14ac:dyDescent="0.2">
      <c r="A2972" s="17">
        <v>39146</v>
      </c>
      <c r="B2972" s="16">
        <v>9847.2800000000007</v>
      </c>
      <c r="C2972" s="16">
        <v>9940.02</v>
      </c>
      <c r="D2972" s="16">
        <v>9940.02</v>
      </c>
      <c r="E2972" s="16">
        <v>9627.23</v>
      </c>
      <c r="F2972" s="14" t="s">
        <v>9045</v>
      </c>
      <c r="G2972" s="15">
        <v>8.8999999999999999E-3</v>
      </c>
    </row>
    <row r="2973" spans="1:7" x14ac:dyDescent="0.2">
      <c r="A2973" s="17">
        <v>39143</v>
      </c>
      <c r="B2973" s="16">
        <v>9940.02</v>
      </c>
      <c r="C2973" s="16">
        <v>9852.57</v>
      </c>
      <c r="D2973" s="16">
        <v>10004.84</v>
      </c>
      <c r="E2973" s="16">
        <v>9815.0300000000007</v>
      </c>
      <c r="F2973" s="14" t="s">
        <v>9046</v>
      </c>
      <c r="G2973" s="15">
        <v>-1.3299999999999999E-2</v>
      </c>
    </row>
    <row r="2974" spans="1:7" x14ac:dyDescent="0.2">
      <c r="A2974" s="17">
        <v>39142</v>
      </c>
      <c r="B2974" s="16">
        <v>9852.57</v>
      </c>
      <c r="C2974" s="16">
        <v>9984.84</v>
      </c>
      <c r="D2974" s="16">
        <v>10104.540000000001</v>
      </c>
      <c r="E2974" s="16">
        <v>9746.7800000000007</v>
      </c>
      <c r="F2974" s="14" t="s">
        <v>9047</v>
      </c>
      <c r="G2974" s="15">
        <v>-1.7399999999999999E-2</v>
      </c>
    </row>
    <row r="2975" spans="1:7" x14ac:dyDescent="0.2">
      <c r="A2975" s="17">
        <v>39141</v>
      </c>
      <c r="B2975" s="16">
        <v>9985.26</v>
      </c>
      <c r="C2975" s="16">
        <v>10161.459999999999</v>
      </c>
      <c r="D2975" s="16">
        <v>10161.459999999999</v>
      </c>
      <c r="E2975" s="16">
        <v>9798.83</v>
      </c>
      <c r="F2975" s="14" t="s">
        <v>9048</v>
      </c>
      <c r="G2975" s="15">
        <v>-3.4200000000000001E-2</v>
      </c>
    </row>
    <row r="2976" spans="1:7" x14ac:dyDescent="0.2">
      <c r="A2976" s="17">
        <v>39140</v>
      </c>
      <c r="B2976" s="16">
        <v>10162.549999999999</v>
      </c>
      <c r="C2976" s="16">
        <v>10522.91</v>
      </c>
      <c r="D2976" s="16">
        <v>10522.91</v>
      </c>
      <c r="E2976" s="16">
        <v>10150.16</v>
      </c>
      <c r="F2976" s="14" t="s">
        <v>9049</v>
      </c>
      <c r="G2976" s="15">
        <v>5.7999999999999996E-3</v>
      </c>
    </row>
    <row r="2977" spans="1:7" x14ac:dyDescent="0.2">
      <c r="A2977" s="17">
        <v>39139</v>
      </c>
      <c r="B2977" s="16">
        <v>10522.81</v>
      </c>
      <c r="C2977" s="16">
        <v>10465.469999999999</v>
      </c>
      <c r="D2977" s="16">
        <v>10522.81</v>
      </c>
      <c r="E2977" s="16">
        <v>10461.77</v>
      </c>
      <c r="F2977" s="14" t="s">
        <v>3551</v>
      </c>
      <c r="G2977" s="15">
        <v>2.7000000000000001E-3</v>
      </c>
    </row>
    <row r="2978" spans="1:7" x14ac:dyDescent="0.2">
      <c r="A2978" s="17">
        <v>39136</v>
      </c>
      <c r="B2978" s="16">
        <v>10462.07</v>
      </c>
      <c r="C2978" s="16">
        <v>10433.9</v>
      </c>
      <c r="D2978" s="16">
        <v>10463.370000000001</v>
      </c>
      <c r="E2978" s="16">
        <v>10405.18</v>
      </c>
      <c r="F2978" s="14" t="s">
        <v>8300</v>
      </c>
      <c r="G2978" s="15">
        <v>3.3E-3</v>
      </c>
    </row>
    <row r="2979" spans="1:7" x14ac:dyDescent="0.2">
      <c r="A2979" s="17">
        <v>39135</v>
      </c>
      <c r="B2979" s="16">
        <v>10433.9</v>
      </c>
      <c r="C2979" s="16">
        <v>10399.07</v>
      </c>
      <c r="D2979" s="16">
        <v>10470.709999999999</v>
      </c>
      <c r="E2979" s="16">
        <v>10399.07</v>
      </c>
      <c r="F2979" s="14" t="s">
        <v>2847</v>
      </c>
      <c r="G2979" s="15">
        <v>-4.1999999999999997E-3</v>
      </c>
    </row>
    <row r="2980" spans="1:7" x14ac:dyDescent="0.2">
      <c r="A2980" s="17">
        <v>39134</v>
      </c>
      <c r="B2980" s="16">
        <v>10399.07</v>
      </c>
      <c r="C2980" s="16">
        <v>10443.030000000001</v>
      </c>
      <c r="D2980" s="16">
        <v>10493.01</v>
      </c>
      <c r="E2980" s="16">
        <v>10367.02</v>
      </c>
      <c r="F2980" s="14" t="s">
        <v>9050</v>
      </c>
      <c r="G2980" s="15">
        <v>-8.0000000000000004E-4</v>
      </c>
    </row>
    <row r="2981" spans="1:7" x14ac:dyDescent="0.2">
      <c r="A2981" s="17">
        <v>39133</v>
      </c>
      <c r="B2981" s="16">
        <v>10443.030000000001</v>
      </c>
      <c r="C2981" s="16">
        <v>10451.9</v>
      </c>
      <c r="D2981" s="16">
        <v>10474.43</v>
      </c>
      <c r="E2981" s="16">
        <v>10402.73</v>
      </c>
      <c r="F2981" s="14" t="s">
        <v>8762</v>
      </c>
      <c r="G2981" s="15">
        <v>6.8999999999999999E-3</v>
      </c>
    </row>
    <row r="2982" spans="1:7" x14ac:dyDescent="0.2">
      <c r="A2982" s="17">
        <v>39132</v>
      </c>
      <c r="B2982" s="16">
        <v>10451.9</v>
      </c>
      <c r="C2982" s="16">
        <v>10380.26</v>
      </c>
      <c r="D2982" s="16">
        <v>10458.33</v>
      </c>
      <c r="E2982" s="16">
        <v>10374.73</v>
      </c>
      <c r="F2982" s="14" t="s">
        <v>3123</v>
      </c>
      <c r="G2982" s="15">
        <v>5.7000000000000002E-3</v>
      </c>
    </row>
    <row r="2983" spans="1:7" x14ac:dyDescent="0.2">
      <c r="A2983" s="17">
        <v>39129</v>
      </c>
      <c r="B2983" s="16">
        <v>10380.26</v>
      </c>
      <c r="C2983" s="16">
        <v>10321.459999999999</v>
      </c>
      <c r="D2983" s="16">
        <v>10384.469999999999</v>
      </c>
      <c r="E2983" s="16">
        <v>10296.82</v>
      </c>
      <c r="F2983" s="14" t="s">
        <v>8937</v>
      </c>
      <c r="G2983" s="15">
        <v>-5.0000000000000001E-4</v>
      </c>
    </row>
    <row r="2984" spans="1:7" x14ac:dyDescent="0.2">
      <c r="A2984" s="17">
        <v>39128</v>
      </c>
      <c r="B2984" s="16">
        <v>10321.459999999999</v>
      </c>
      <c r="C2984" s="16">
        <v>10326.18</v>
      </c>
      <c r="D2984" s="16">
        <v>10359.629999999999</v>
      </c>
      <c r="E2984" s="16">
        <v>10295.780000000001</v>
      </c>
      <c r="F2984" s="14" t="s">
        <v>3912</v>
      </c>
      <c r="G2984" s="15">
        <v>1.72E-2</v>
      </c>
    </row>
    <row r="2985" spans="1:7" x14ac:dyDescent="0.2">
      <c r="A2985" s="17">
        <v>39127</v>
      </c>
      <c r="B2985" s="16">
        <v>10326.18</v>
      </c>
      <c r="C2985" s="16">
        <v>10151.27</v>
      </c>
      <c r="D2985" s="16">
        <v>10329.469999999999</v>
      </c>
      <c r="E2985" s="16">
        <v>10151.01</v>
      </c>
      <c r="F2985" s="14" t="s">
        <v>9051</v>
      </c>
      <c r="G2985" s="15">
        <v>3.8E-3</v>
      </c>
    </row>
    <row r="2986" spans="1:7" x14ac:dyDescent="0.2">
      <c r="A2986" s="17">
        <v>39126</v>
      </c>
      <c r="B2986" s="16">
        <v>10151.27</v>
      </c>
      <c r="C2986" s="16">
        <v>10112.74</v>
      </c>
      <c r="D2986" s="16">
        <v>10151.950000000001</v>
      </c>
      <c r="E2986" s="16">
        <v>10094.11</v>
      </c>
      <c r="F2986" s="14" t="s">
        <v>3599</v>
      </c>
      <c r="G2986" s="15">
        <v>-7.7000000000000002E-3</v>
      </c>
    </row>
    <row r="2987" spans="1:7" x14ac:dyDescent="0.2">
      <c r="A2987" s="17">
        <v>39125</v>
      </c>
      <c r="B2987" s="16">
        <v>10112.74</v>
      </c>
      <c r="C2987" s="16">
        <v>10190.719999999999</v>
      </c>
      <c r="D2987" s="16">
        <v>10190.719999999999</v>
      </c>
      <c r="E2987" s="16">
        <v>10093.92</v>
      </c>
      <c r="F2987" s="14" t="s">
        <v>9052</v>
      </c>
      <c r="G2987" s="15">
        <v>6.3E-3</v>
      </c>
    </row>
    <row r="2988" spans="1:7" x14ac:dyDescent="0.2">
      <c r="A2988" s="17">
        <v>39122</v>
      </c>
      <c r="B2988" s="16">
        <v>10190.719999999999</v>
      </c>
      <c r="C2988" s="16">
        <v>10126.99</v>
      </c>
      <c r="D2988" s="16">
        <v>10208.15</v>
      </c>
      <c r="E2988" s="16">
        <v>10126.99</v>
      </c>
      <c r="F2988" s="14" t="s">
        <v>3915</v>
      </c>
      <c r="G2988" s="15">
        <v>-6.7000000000000002E-3</v>
      </c>
    </row>
    <row r="2989" spans="1:7" x14ac:dyDescent="0.2">
      <c r="A2989" s="17">
        <v>39121</v>
      </c>
      <c r="B2989" s="16">
        <v>10126.99</v>
      </c>
      <c r="C2989" s="16">
        <v>10195.41</v>
      </c>
      <c r="D2989" s="16">
        <v>10217.530000000001</v>
      </c>
      <c r="E2989" s="16">
        <v>10089.31</v>
      </c>
      <c r="F2989" s="14" t="s">
        <v>9053</v>
      </c>
      <c r="G2989" s="15">
        <v>4.1000000000000003E-3</v>
      </c>
    </row>
    <row r="2990" spans="1:7" x14ac:dyDescent="0.2">
      <c r="A2990" s="17">
        <v>39120</v>
      </c>
      <c r="B2990" s="16">
        <v>10195.41</v>
      </c>
      <c r="C2990" s="16">
        <v>10153.85</v>
      </c>
      <c r="D2990" s="16">
        <v>10213.94</v>
      </c>
      <c r="E2990" s="16">
        <v>10148.76</v>
      </c>
      <c r="F2990" s="14" t="s">
        <v>9054</v>
      </c>
      <c r="G2990" s="15">
        <v>-1E-3</v>
      </c>
    </row>
    <row r="2991" spans="1:7" x14ac:dyDescent="0.2">
      <c r="A2991" s="17">
        <v>39119</v>
      </c>
      <c r="B2991" s="16">
        <v>10153.85</v>
      </c>
      <c r="C2991" s="16">
        <v>10164.31</v>
      </c>
      <c r="D2991" s="16">
        <v>10193.83</v>
      </c>
      <c r="E2991" s="16">
        <v>10140.41</v>
      </c>
      <c r="F2991" s="14" t="s">
        <v>9055</v>
      </c>
      <c r="G2991" s="15">
        <v>4.1999999999999997E-3</v>
      </c>
    </row>
    <row r="2992" spans="1:7" x14ac:dyDescent="0.2">
      <c r="A2992" s="17">
        <v>39118</v>
      </c>
      <c r="B2992" s="16">
        <v>10164.31</v>
      </c>
      <c r="C2992" s="16">
        <v>10122.15</v>
      </c>
      <c r="D2992" s="16">
        <v>10175.44</v>
      </c>
      <c r="E2992" s="16">
        <v>10117.24</v>
      </c>
      <c r="F2992" s="14" t="s">
        <v>9056</v>
      </c>
      <c r="G2992" s="15">
        <v>1.4E-3</v>
      </c>
    </row>
    <row r="2993" spans="1:7" x14ac:dyDescent="0.2">
      <c r="A2993" s="17">
        <v>39115</v>
      </c>
      <c r="B2993" s="16">
        <v>10122.15</v>
      </c>
      <c r="C2993" s="16">
        <v>10108.43</v>
      </c>
      <c r="D2993" s="16">
        <v>10138.799999999999</v>
      </c>
      <c r="E2993" s="16">
        <v>10069.69</v>
      </c>
      <c r="F2993" s="14" t="s">
        <v>9057</v>
      </c>
      <c r="G2993" s="15">
        <v>5.4000000000000003E-3</v>
      </c>
    </row>
    <row r="2994" spans="1:7" x14ac:dyDescent="0.2">
      <c r="A2994" s="17">
        <v>39114</v>
      </c>
      <c r="B2994" s="16">
        <v>10108.43</v>
      </c>
      <c r="C2994" s="16">
        <v>10054.049999999999</v>
      </c>
      <c r="D2994" s="16">
        <v>10190.08</v>
      </c>
      <c r="E2994" s="16">
        <v>10053.68</v>
      </c>
      <c r="F2994" s="14" t="s">
        <v>5564</v>
      </c>
      <c r="G2994" s="15">
        <v>-5.4999999999999997E-3</v>
      </c>
    </row>
    <row r="2995" spans="1:7" x14ac:dyDescent="0.2">
      <c r="A2995" s="17">
        <v>39113</v>
      </c>
      <c r="B2995" s="16">
        <v>10054.049999999999</v>
      </c>
      <c r="C2995" s="16">
        <v>10110.14</v>
      </c>
      <c r="D2995" s="16">
        <v>10110.27</v>
      </c>
      <c r="E2995" s="16">
        <v>10027.02</v>
      </c>
      <c r="F2995" s="14" t="s">
        <v>9058</v>
      </c>
      <c r="G2995" s="15">
        <v>8.9999999999999993E-3</v>
      </c>
    </row>
    <row r="2996" spans="1:7" x14ac:dyDescent="0.2">
      <c r="A2996" s="17">
        <v>39112</v>
      </c>
      <c r="B2996" s="16">
        <v>10110.14</v>
      </c>
      <c r="C2996" s="16">
        <v>10019.76</v>
      </c>
      <c r="D2996" s="16">
        <v>10110.14</v>
      </c>
      <c r="E2996" s="16">
        <v>9991.5300000000007</v>
      </c>
      <c r="F2996" s="14" t="s">
        <v>9059</v>
      </c>
      <c r="G2996" s="15">
        <v>5.5999999999999999E-3</v>
      </c>
    </row>
    <row r="2997" spans="1:7" x14ac:dyDescent="0.2">
      <c r="A2997" s="17">
        <v>39111</v>
      </c>
      <c r="B2997" s="16">
        <v>10019.76</v>
      </c>
      <c r="C2997" s="16">
        <v>9963.94</v>
      </c>
      <c r="D2997" s="16">
        <v>10023.969999999999</v>
      </c>
      <c r="E2997" s="16">
        <v>9949.2000000000007</v>
      </c>
      <c r="F2997" s="14" t="s">
        <v>8177</v>
      </c>
      <c r="G2997" s="15">
        <v>3.2000000000000002E-3</v>
      </c>
    </row>
    <row r="2998" spans="1:7" x14ac:dyDescent="0.2">
      <c r="A2998" s="17">
        <v>39108</v>
      </c>
      <c r="B2998" s="16">
        <v>9963.94</v>
      </c>
      <c r="C2998" s="16">
        <v>9932.27</v>
      </c>
      <c r="D2998" s="16">
        <v>9963.94</v>
      </c>
      <c r="E2998" s="16">
        <v>9919.57</v>
      </c>
      <c r="F2998" s="14" t="s">
        <v>9060</v>
      </c>
      <c r="G2998" s="15">
        <v>1.24E-2</v>
      </c>
    </row>
    <row r="2999" spans="1:7" x14ac:dyDescent="0.2">
      <c r="A2999" s="17">
        <v>39107</v>
      </c>
      <c r="B2999" s="16">
        <v>9932.27</v>
      </c>
      <c r="C2999" s="16">
        <v>9810.93</v>
      </c>
      <c r="D2999" s="16">
        <v>10021.040000000001</v>
      </c>
      <c r="E2999" s="16">
        <v>9799.8700000000008</v>
      </c>
      <c r="F2999" s="14" t="s">
        <v>9061</v>
      </c>
      <c r="G2999" s="15">
        <v>1.34E-2</v>
      </c>
    </row>
    <row r="3000" spans="1:7" x14ac:dyDescent="0.2">
      <c r="A3000" s="17">
        <v>39106</v>
      </c>
      <c r="B3000" s="16">
        <v>9810.93</v>
      </c>
      <c r="C3000" s="16">
        <v>9681.5499999999993</v>
      </c>
      <c r="D3000" s="16">
        <v>9821.57</v>
      </c>
      <c r="E3000" s="16">
        <v>9681.5499999999993</v>
      </c>
      <c r="F3000" s="14" t="s">
        <v>7198</v>
      </c>
      <c r="G3000" s="15">
        <v>-3.0000000000000001E-3</v>
      </c>
    </row>
    <row r="3001" spans="1:7" x14ac:dyDescent="0.2">
      <c r="A3001" s="17">
        <v>39105</v>
      </c>
      <c r="B3001" s="16">
        <v>9681.5499999999993</v>
      </c>
      <c r="C3001" s="16">
        <v>9710.6200000000008</v>
      </c>
      <c r="D3001" s="16">
        <v>9710.66</v>
      </c>
      <c r="E3001" s="16">
        <v>9609.19</v>
      </c>
      <c r="F3001" s="14" t="s">
        <v>9062</v>
      </c>
      <c r="G3001" s="15">
        <v>-3.3E-3</v>
      </c>
    </row>
    <row r="3002" spans="1:7" x14ac:dyDescent="0.2">
      <c r="A3002" s="17">
        <v>39104</v>
      </c>
      <c r="B3002" s="16">
        <v>9710.6200000000008</v>
      </c>
      <c r="C3002" s="16">
        <v>9742.31</v>
      </c>
      <c r="D3002" s="16">
        <v>9790.52</v>
      </c>
      <c r="E3002" s="16">
        <v>9710.39</v>
      </c>
      <c r="F3002" s="14" t="s">
        <v>9063</v>
      </c>
      <c r="G3002" s="15">
        <v>1.01E-2</v>
      </c>
    </row>
    <row r="3003" spans="1:7" x14ac:dyDescent="0.2">
      <c r="A3003" s="17">
        <v>39101</v>
      </c>
      <c r="B3003" s="16">
        <v>9742.31</v>
      </c>
      <c r="C3003" s="16">
        <v>9644.7199999999993</v>
      </c>
      <c r="D3003" s="16">
        <v>9748.16</v>
      </c>
      <c r="E3003" s="16">
        <v>9593.92</v>
      </c>
      <c r="F3003" s="14" t="s">
        <v>9064</v>
      </c>
      <c r="G3003" s="15">
        <v>-3.8999999999999998E-3</v>
      </c>
    </row>
    <row r="3004" spans="1:7" x14ac:dyDescent="0.2">
      <c r="A3004" s="17">
        <v>39100</v>
      </c>
      <c r="B3004" s="16">
        <v>9644.7199999999993</v>
      </c>
      <c r="C3004" s="16">
        <v>9682.69</v>
      </c>
      <c r="D3004" s="16">
        <v>9699.48</v>
      </c>
      <c r="E3004" s="16">
        <v>9620.5400000000009</v>
      </c>
      <c r="F3004" s="14" t="s">
        <v>9065</v>
      </c>
      <c r="G3004" s="15">
        <v>2.3999999999999998E-3</v>
      </c>
    </row>
    <row r="3005" spans="1:7" x14ac:dyDescent="0.2">
      <c r="A3005" s="17">
        <v>39099</v>
      </c>
      <c r="B3005" s="16">
        <v>9682.69</v>
      </c>
      <c r="C3005" s="16">
        <v>9659.69</v>
      </c>
      <c r="D3005" s="16">
        <v>9712.9599999999991</v>
      </c>
      <c r="E3005" s="16">
        <v>9659.49</v>
      </c>
      <c r="F3005" s="14" t="s">
        <v>9066</v>
      </c>
      <c r="G3005" s="15">
        <v>2.5999999999999999E-3</v>
      </c>
    </row>
    <row r="3006" spans="1:7" x14ac:dyDescent="0.2">
      <c r="A3006" s="17">
        <v>39098</v>
      </c>
      <c r="B3006" s="16">
        <v>9659.69</v>
      </c>
      <c r="C3006" s="16">
        <v>9634.7000000000007</v>
      </c>
      <c r="D3006" s="16">
        <v>9701.74</v>
      </c>
      <c r="E3006" s="16">
        <v>9634.7000000000007</v>
      </c>
      <c r="F3006" s="14" t="s">
        <v>9067</v>
      </c>
      <c r="G3006" s="15">
        <v>1.32E-2</v>
      </c>
    </row>
    <row r="3007" spans="1:7" x14ac:dyDescent="0.2">
      <c r="A3007" s="17">
        <v>39097</v>
      </c>
      <c r="B3007" s="16">
        <v>9634.7000000000007</v>
      </c>
      <c r="C3007" s="16">
        <v>9509.07</v>
      </c>
      <c r="D3007" s="16">
        <v>9635.2199999999993</v>
      </c>
      <c r="E3007" s="16">
        <v>9509.07</v>
      </c>
      <c r="F3007" s="14" t="s">
        <v>9068</v>
      </c>
      <c r="G3007" s="15">
        <v>1.6999999999999999E-3</v>
      </c>
    </row>
    <row r="3008" spans="1:7" x14ac:dyDescent="0.2">
      <c r="A3008" s="17">
        <v>39094</v>
      </c>
      <c r="B3008" s="16">
        <v>9509.07</v>
      </c>
      <c r="C3008" s="16">
        <v>9492.61</v>
      </c>
      <c r="D3008" s="16">
        <v>9552.75</v>
      </c>
      <c r="E3008" s="16">
        <v>9460.1200000000008</v>
      </c>
      <c r="F3008" s="14" t="s">
        <v>9069</v>
      </c>
      <c r="G3008" s="15">
        <v>1.77E-2</v>
      </c>
    </row>
    <row r="3009" spans="1:7" x14ac:dyDescent="0.2">
      <c r="A3009" s="17">
        <v>39093</v>
      </c>
      <c r="B3009" s="16">
        <v>9492.61</v>
      </c>
      <c r="C3009" s="16">
        <v>9327.57</v>
      </c>
      <c r="D3009" s="16">
        <v>9496.0400000000009</v>
      </c>
      <c r="E3009" s="16">
        <v>9327.57</v>
      </c>
      <c r="F3009" s="14" t="s">
        <v>9070</v>
      </c>
      <c r="G3009" s="15">
        <v>-8.9999999999999993E-3</v>
      </c>
    </row>
    <row r="3010" spans="1:7" x14ac:dyDescent="0.2">
      <c r="A3010" s="17">
        <v>39092</v>
      </c>
      <c r="B3010" s="16">
        <v>9327.57</v>
      </c>
      <c r="C3010" s="16">
        <v>9412.7199999999993</v>
      </c>
      <c r="D3010" s="16">
        <v>9412.7199999999993</v>
      </c>
      <c r="E3010" s="16">
        <v>9282.9699999999993</v>
      </c>
      <c r="F3010" s="14" t="s">
        <v>9071</v>
      </c>
      <c r="G3010" s="15">
        <v>1.5E-3</v>
      </c>
    </row>
    <row r="3011" spans="1:7" x14ac:dyDescent="0.2">
      <c r="A3011" s="17">
        <v>39091</v>
      </c>
      <c r="B3011" s="16">
        <v>9412.7199999999993</v>
      </c>
      <c r="C3011" s="16">
        <v>9398.19</v>
      </c>
      <c r="D3011" s="16">
        <v>9458.76</v>
      </c>
      <c r="E3011" s="16">
        <v>9398.19</v>
      </c>
      <c r="F3011" s="14" t="s">
        <v>9072</v>
      </c>
      <c r="G3011" s="15">
        <v>-8.0000000000000004E-4</v>
      </c>
    </row>
    <row r="3012" spans="1:7" x14ac:dyDescent="0.2">
      <c r="A3012" s="17">
        <v>39090</v>
      </c>
      <c r="B3012" s="16">
        <v>9398.19</v>
      </c>
      <c r="C3012" s="16">
        <v>9405.6</v>
      </c>
      <c r="D3012" s="16">
        <v>9448.14</v>
      </c>
      <c r="E3012" s="16">
        <v>9388.6299999999992</v>
      </c>
      <c r="F3012" s="14" t="s">
        <v>3108</v>
      </c>
      <c r="G3012" s="15">
        <v>-1.9800000000000002E-2</v>
      </c>
    </row>
    <row r="3013" spans="1:7" x14ac:dyDescent="0.2">
      <c r="A3013" s="17">
        <v>39087</v>
      </c>
      <c r="B3013" s="16">
        <v>9405.6</v>
      </c>
      <c r="C3013" s="16">
        <v>9595.82</v>
      </c>
      <c r="D3013" s="16">
        <v>9595.82</v>
      </c>
      <c r="E3013" s="16">
        <v>9396.24</v>
      </c>
      <c r="F3013" s="14" t="s">
        <v>9073</v>
      </c>
      <c r="G3013" s="15">
        <v>-9.1999999999999998E-3</v>
      </c>
    </row>
    <row r="3014" spans="1:7" x14ac:dyDescent="0.2">
      <c r="A3014" s="17">
        <v>39086</v>
      </c>
      <c r="B3014" s="16">
        <v>9595.82</v>
      </c>
      <c r="C3014" s="16">
        <v>9684.57</v>
      </c>
      <c r="D3014" s="16">
        <v>9684.57</v>
      </c>
      <c r="E3014" s="16">
        <v>9517</v>
      </c>
      <c r="F3014" s="14" t="s">
        <v>9074</v>
      </c>
      <c r="G3014" s="15">
        <v>-4.4999999999999997E-3</v>
      </c>
    </row>
    <row r="3015" spans="1:7" x14ac:dyDescent="0.2">
      <c r="A3015" s="17">
        <v>39085</v>
      </c>
      <c r="B3015" s="16">
        <v>9684.57</v>
      </c>
      <c r="C3015" s="16">
        <v>9728.4500000000007</v>
      </c>
      <c r="D3015" s="16">
        <v>9728.4500000000007</v>
      </c>
      <c r="E3015" s="16">
        <v>9603.25</v>
      </c>
      <c r="F3015" s="14" t="s">
        <v>8722</v>
      </c>
      <c r="G3015" s="15">
        <v>1.0699999999999999E-2</v>
      </c>
    </row>
    <row r="3016" spans="1:7" x14ac:dyDescent="0.2">
      <c r="A3016" s="17">
        <v>39084</v>
      </c>
      <c r="B3016" s="16">
        <v>9728.4500000000007</v>
      </c>
      <c r="C3016" s="16">
        <v>9625.3700000000008</v>
      </c>
      <c r="D3016" s="16">
        <v>9730.76</v>
      </c>
      <c r="E3016" s="16">
        <v>9625.3700000000008</v>
      </c>
      <c r="F3016" s="14" t="s">
        <v>8483</v>
      </c>
      <c r="G3016" s="15">
        <v>-4.0000000000000002E-4</v>
      </c>
    </row>
    <row r="3017" spans="1:7" x14ac:dyDescent="0.2">
      <c r="A3017" s="17">
        <v>39080</v>
      </c>
      <c r="B3017" s="16">
        <v>9625.3700000000008</v>
      </c>
      <c r="C3017" s="16">
        <v>9629.17</v>
      </c>
      <c r="D3017" s="16">
        <v>9661.5400000000009</v>
      </c>
      <c r="E3017" s="16">
        <v>9616.84</v>
      </c>
      <c r="F3017" s="14" t="s">
        <v>7739</v>
      </c>
      <c r="G3017" s="15">
        <v>-2.5000000000000001E-3</v>
      </c>
    </row>
    <row r="3018" spans="1:7" x14ac:dyDescent="0.2">
      <c r="A3018" s="17">
        <v>39079</v>
      </c>
      <c r="B3018" s="16">
        <v>9629.17</v>
      </c>
      <c r="C3018" s="16">
        <v>9653.27</v>
      </c>
      <c r="D3018" s="16">
        <v>9665.5499999999993</v>
      </c>
      <c r="E3018" s="16">
        <v>9613.31</v>
      </c>
      <c r="F3018" s="14" t="s">
        <v>9075</v>
      </c>
      <c r="G3018" s="15">
        <v>1.12E-2</v>
      </c>
    </row>
    <row r="3019" spans="1:7" x14ac:dyDescent="0.2">
      <c r="A3019" s="17">
        <v>39078</v>
      </c>
      <c r="B3019" s="16">
        <v>9653.27</v>
      </c>
      <c r="C3019" s="16">
        <v>9546.74</v>
      </c>
      <c r="D3019" s="16">
        <v>9654.4699999999993</v>
      </c>
      <c r="E3019" s="16">
        <v>9546.74</v>
      </c>
      <c r="F3019" s="14" t="s">
        <v>9076</v>
      </c>
      <c r="G3019" s="15">
        <v>-1E-3</v>
      </c>
    </row>
    <row r="3020" spans="1:7" x14ac:dyDescent="0.2">
      <c r="A3020" s="17">
        <v>39073</v>
      </c>
      <c r="B3020" s="16">
        <v>9546.74</v>
      </c>
      <c r="C3020" s="16">
        <v>9555.86</v>
      </c>
      <c r="D3020" s="16">
        <v>9574.9</v>
      </c>
      <c r="E3020" s="16">
        <v>9533.85</v>
      </c>
      <c r="F3020" s="14" t="s">
        <v>7560</v>
      </c>
      <c r="G3020" s="15">
        <v>-1.5E-3</v>
      </c>
    </row>
    <row r="3021" spans="1:7" x14ac:dyDescent="0.2">
      <c r="A3021" s="17">
        <v>39072</v>
      </c>
      <c r="B3021" s="16">
        <v>9555.86</v>
      </c>
      <c r="C3021" s="16">
        <v>9570.27</v>
      </c>
      <c r="D3021" s="16">
        <v>9598.77</v>
      </c>
      <c r="E3021" s="16">
        <v>9552.43</v>
      </c>
      <c r="F3021" s="14" t="s">
        <v>8471</v>
      </c>
      <c r="G3021" s="15">
        <v>4.0000000000000001E-3</v>
      </c>
    </row>
    <row r="3022" spans="1:7" x14ac:dyDescent="0.2">
      <c r="A3022" s="17">
        <v>39071</v>
      </c>
      <c r="B3022" s="16">
        <v>9570.17</v>
      </c>
      <c r="C3022" s="16">
        <v>9532.48</v>
      </c>
      <c r="D3022" s="16">
        <v>9600.77</v>
      </c>
      <c r="E3022" s="16">
        <v>9532.48</v>
      </c>
      <c r="F3022" s="14" t="s">
        <v>7728</v>
      </c>
      <c r="G3022" s="15">
        <v>-1.06E-2</v>
      </c>
    </row>
    <row r="3023" spans="1:7" x14ac:dyDescent="0.2">
      <c r="A3023" s="17">
        <v>39070</v>
      </c>
      <c r="B3023" s="16">
        <v>9532.48</v>
      </c>
      <c r="C3023" s="16">
        <v>9634.67</v>
      </c>
      <c r="D3023" s="16">
        <v>9634.7099999999991</v>
      </c>
      <c r="E3023" s="16">
        <v>9510.33</v>
      </c>
      <c r="F3023" s="14" t="s">
        <v>2720</v>
      </c>
      <c r="G3023" s="15">
        <v>3.5000000000000001E-3</v>
      </c>
    </row>
    <row r="3024" spans="1:7" x14ac:dyDescent="0.2">
      <c r="A3024" s="17">
        <v>39069</v>
      </c>
      <c r="B3024" s="16">
        <v>9634.67</v>
      </c>
      <c r="C3024" s="16">
        <v>9601</v>
      </c>
      <c r="D3024" s="16">
        <v>9653.7199999999993</v>
      </c>
      <c r="E3024" s="16">
        <v>9588.33</v>
      </c>
      <c r="F3024" s="14" t="s">
        <v>9077</v>
      </c>
      <c r="G3024" s="15">
        <v>7.7999999999999996E-3</v>
      </c>
    </row>
    <row r="3025" spans="1:7" x14ac:dyDescent="0.2">
      <c r="A3025" s="17">
        <v>39066</v>
      </c>
      <c r="B3025" s="16">
        <v>9601</v>
      </c>
      <c r="C3025" s="16">
        <v>9526.42</v>
      </c>
      <c r="D3025" s="16">
        <v>9621.83</v>
      </c>
      <c r="E3025" s="16">
        <v>9526.02</v>
      </c>
      <c r="F3025" s="14" t="s">
        <v>9078</v>
      </c>
      <c r="G3025" s="15">
        <v>-1E-4</v>
      </c>
    </row>
    <row r="3026" spans="1:7" x14ac:dyDescent="0.2">
      <c r="A3026" s="17">
        <v>39065</v>
      </c>
      <c r="B3026" s="16">
        <v>9526.42</v>
      </c>
      <c r="C3026" s="16">
        <v>9527.2800000000007</v>
      </c>
      <c r="D3026" s="16">
        <v>9556.4699999999993</v>
      </c>
      <c r="E3026" s="16">
        <v>9461.09</v>
      </c>
      <c r="F3026" s="14" t="s">
        <v>9079</v>
      </c>
      <c r="G3026" s="15">
        <v>1.9E-3</v>
      </c>
    </row>
    <row r="3027" spans="1:7" x14ac:dyDescent="0.2">
      <c r="A3027" s="17">
        <v>39064</v>
      </c>
      <c r="B3027" s="16">
        <v>9527.2800000000007</v>
      </c>
      <c r="C3027" s="16">
        <v>9509.15</v>
      </c>
      <c r="D3027" s="16">
        <v>9531.84</v>
      </c>
      <c r="E3027" s="16">
        <v>9469.9599999999991</v>
      </c>
      <c r="F3027" s="14" t="s">
        <v>9080</v>
      </c>
      <c r="G3027" s="15">
        <v>3.7000000000000002E-3</v>
      </c>
    </row>
    <row r="3028" spans="1:7" x14ac:dyDescent="0.2">
      <c r="A3028" s="17">
        <v>39063</v>
      </c>
      <c r="B3028" s="16">
        <v>9509.15</v>
      </c>
      <c r="C3028" s="16">
        <v>9473.8700000000008</v>
      </c>
      <c r="D3028" s="16">
        <v>9509.6299999999992</v>
      </c>
      <c r="E3028" s="16">
        <v>9448.7999999999993</v>
      </c>
      <c r="F3028" s="14" t="s">
        <v>8600</v>
      </c>
      <c r="G3028" s="15">
        <v>6.7999999999999996E-3</v>
      </c>
    </row>
    <row r="3029" spans="1:7" x14ac:dyDescent="0.2">
      <c r="A3029" s="17">
        <v>39062</v>
      </c>
      <c r="B3029" s="16">
        <v>9473.8700000000008</v>
      </c>
      <c r="C3029" s="16">
        <v>9410.35</v>
      </c>
      <c r="D3029" s="16">
        <v>9502.2999999999993</v>
      </c>
      <c r="E3029" s="16">
        <v>9410.35</v>
      </c>
      <c r="F3029" s="14" t="s">
        <v>3216</v>
      </c>
      <c r="G3029" s="15">
        <v>-2.3999999999999998E-3</v>
      </c>
    </row>
    <row r="3030" spans="1:7" x14ac:dyDescent="0.2">
      <c r="A3030" s="17">
        <v>39059</v>
      </c>
      <c r="B3030" s="16">
        <v>9410.35</v>
      </c>
      <c r="C3030" s="16">
        <v>9432.61</v>
      </c>
      <c r="D3030" s="16">
        <v>9432.61</v>
      </c>
      <c r="E3030" s="16">
        <v>9324.1</v>
      </c>
      <c r="F3030" s="14" t="s">
        <v>9081</v>
      </c>
      <c r="G3030" s="15">
        <v>9.2999999999999992E-3</v>
      </c>
    </row>
    <row r="3031" spans="1:7" x14ac:dyDescent="0.2">
      <c r="A3031" s="17">
        <v>39058</v>
      </c>
      <c r="B3031" s="16">
        <v>9432.61</v>
      </c>
      <c r="C3031" s="16">
        <v>9345.4</v>
      </c>
      <c r="D3031" s="16">
        <v>9455.26</v>
      </c>
      <c r="E3031" s="16">
        <v>9345.4</v>
      </c>
      <c r="F3031" s="14" t="s">
        <v>2894</v>
      </c>
      <c r="G3031" s="15">
        <v>1.3299999999999999E-2</v>
      </c>
    </row>
    <row r="3032" spans="1:7" x14ac:dyDescent="0.2">
      <c r="A3032" s="17">
        <v>39056</v>
      </c>
      <c r="B3032" s="16">
        <v>9345.4</v>
      </c>
      <c r="C3032" s="16">
        <v>9222.57</v>
      </c>
      <c r="D3032" s="16">
        <v>9347.4</v>
      </c>
      <c r="E3032" s="16">
        <v>9222.57</v>
      </c>
      <c r="F3032" s="14" t="s">
        <v>2205</v>
      </c>
      <c r="G3032" s="15">
        <v>2.8999999999999998E-3</v>
      </c>
    </row>
    <row r="3033" spans="1:7" x14ac:dyDescent="0.2">
      <c r="A3033" s="17">
        <v>39055</v>
      </c>
      <c r="B3033" s="16">
        <v>9222.57</v>
      </c>
      <c r="C3033" s="16">
        <v>9196.25</v>
      </c>
      <c r="D3033" s="16">
        <v>9235.82</v>
      </c>
      <c r="E3033" s="16">
        <v>9175.9</v>
      </c>
      <c r="F3033" s="14" t="s">
        <v>9082</v>
      </c>
      <c r="G3033" s="15">
        <v>-5.5999999999999999E-3</v>
      </c>
    </row>
    <row r="3034" spans="1:7" x14ac:dyDescent="0.2">
      <c r="A3034" s="17">
        <v>39052</v>
      </c>
      <c r="B3034" s="16">
        <v>9196.25</v>
      </c>
      <c r="C3034" s="16">
        <v>9248.0300000000007</v>
      </c>
      <c r="D3034" s="16">
        <v>9299.31</v>
      </c>
      <c r="E3034" s="16">
        <v>9168.85</v>
      </c>
      <c r="F3034" s="14" t="s">
        <v>9083</v>
      </c>
      <c r="G3034" s="15">
        <v>-1.21E-2</v>
      </c>
    </row>
    <row r="3035" spans="1:7" x14ac:dyDescent="0.2">
      <c r="A3035" s="17">
        <v>39051</v>
      </c>
      <c r="B3035" s="16">
        <v>9248.0300000000007</v>
      </c>
      <c r="C3035" s="16">
        <v>9361.49</v>
      </c>
      <c r="D3035" s="16">
        <v>9362.01</v>
      </c>
      <c r="E3035" s="16">
        <v>9245.51</v>
      </c>
      <c r="F3035" s="14" t="s">
        <v>8225</v>
      </c>
      <c r="G3035" s="15">
        <v>1.54E-2</v>
      </c>
    </row>
    <row r="3036" spans="1:7" x14ac:dyDescent="0.2">
      <c r="A3036" s="17">
        <v>39050</v>
      </c>
      <c r="B3036" s="16">
        <v>9361.49</v>
      </c>
      <c r="C3036" s="16">
        <v>9219.92</v>
      </c>
      <c r="D3036" s="16">
        <v>9363.25</v>
      </c>
      <c r="E3036" s="16">
        <v>9219.92</v>
      </c>
      <c r="F3036" s="14" t="s">
        <v>9084</v>
      </c>
      <c r="G3036" s="15">
        <v>-9.5999999999999992E-3</v>
      </c>
    </row>
    <row r="3037" spans="1:7" x14ac:dyDescent="0.2">
      <c r="A3037" s="17">
        <v>39049</v>
      </c>
      <c r="B3037" s="16">
        <v>9219.92</v>
      </c>
      <c r="C3037" s="16">
        <v>9309.2999999999993</v>
      </c>
      <c r="D3037" s="16">
        <v>9314.4500000000007</v>
      </c>
      <c r="E3037" s="16">
        <v>9166.41</v>
      </c>
      <c r="F3037" s="14" t="s">
        <v>9085</v>
      </c>
      <c r="G3037" s="15">
        <v>-2.06E-2</v>
      </c>
    </row>
    <row r="3038" spans="1:7" x14ac:dyDescent="0.2">
      <c r="A3038" s="17">
        <v>39048</v>
      </c>
      <c r="B3038" s="16">
        <v>9309.2999999999993</v>
      </c>
      <c r="C3038" s="16">
        <v>9505.56</v>
      </c>
      <c r="D3038" s="16">
        <v>9505.56</v>
      </c>
      <c r="E3038" s="16">
        <v>9304.6</v>
      </c>
      <c r="F3038" s="14" t="s">
        <v>9086</v>
      </c>
      <c r="G3038" s="15">
        <v>-5.3E-3</v>
      </c>
    </row>
    <row r="3039" spans="1:7" x14ac:dyDescent="0.2">
      <c r="A3039" s="17">
        <v>39045</v>
      </c>
      <c r="B3039" s="16">
        <v>9505.56</v>
      </c>
      <c r="C3039" s="16">
        <v>9556.57</v>
      </c>
      <c r="D3039" s="16">
        <v>9562.16</v>
      </c>
      <c r="E3039" s="16">
        <v>9463.1200000000008</v>
      </c>
      <c r="F3039" s="14" t="s">
        <v>2605</v>
      </c>
      <c r="G3039" s="15">
        <v>-5.9999999999999995E-4</v>
      </c>
    </row>
    <row r="3040" spans="1:7" x14ac:dyDescent="0.2">
      <c r="A3040" s="17">
        <v>39044</v>
      </c>
      <c r="B3040" s="16">
        <v>9556.57</v>
      </c>
      <c r="C3040" s="16">
        <v>9561.9500000000007</v>
      </c>
      <c r="D3040" s="16">
        <v>9611.7199999999993</v>
      </c>
      <c r="E3040" s="16">
        <v>9543.48</v>
      </c>
      <c r="F3040" s="14" t="s">
        <v>8193</v>
      </c>
      <c r="G3040" s="15">
        <v>1.09E-2</v>
      </c>
    </row>
    <row r="3041" spans="1:7" x14ac:dyDescent="0.2">
      <c r="A3041" s="17">
        <v>39043</v>
      </c>
      <c r="B3041" s="16">
        <v>9561.9500000000007</v>
      </c>
      <c r="C3041" s="16">
        <v>9458.49</v>
      </c>
      <c r="D3041" s="16">
        <v>9603.98</v>
      </c>
      <c r="E3041" s="16">
        <v>9458.49</v>
      </c>
      <c r="F3041" s="14" t="s">
        <v>9087</v>
      </c>
      <c r="G3041" s="15">
        <v>8.3000000000000001E-3</v>
      </c>
    </row>
    <row r="3042" spans="1:7" x14ac:dyDescent="0.2">
      <c r="A3042" s="17">
        <v>39042</v>
      </c>
      <c r="B3042" s="16">
        <v>9458.49</v>
      </c>
      <c r="C3042" s="16">
        <v>9380.86</v>
      </c>
      <c r="D3042" s="16">
        <v>9463.68</v>
      </c>
      <c r="E3042" s="16">
        <v>9375.27</v>
      </c>
      <c r="F3042" s="14" t="s">
        <v>3343</v>
      </c>
      <c r="G3042" s="15">
        <v>1.2999999999999999E-3</v>
      </c>
    </row>
    <row r="3043" spans="1:7" x14ac:dyDescent="0.2">
      <c r="A3043" s="17">
        <v>39041</v>
      </c>
      <c r="B3043" s="16">
        <v>9380.86</v>
      </c>
      <c r="C3043" s="16">
        <v>9368.68</v>
      </c>
      <c r="D3043" s="16">
        <v>9385.3799999999992</v>
      </c>
      <c r="E3043" s="16">
        <v>9296.91</v>
      </c>
      <c r="F3043" s="14" t="s">
        <v>8744</v>
      </c>
      <c r="G3043" s="15">
        <v>-7.3000000000000001E-3</v>
      </c>
    </row>
    <row r="3044" spans="1:7" x14ac:dyDescent="0.2">
      <c r="A3044" s="17">
        <v>39038</v>
      </c>
      <c r="B3044" s="16">
        <v>9368.68</v>
      </c>
      <c r="C3044" s="16">
        <v>9437.2000000000007</v>
      </c>
      <c r="D3044" s="16">
        <v>9440.9599999999991</v>
      </c>
      <c r="E3044" s="16">
        <v>9341.32</v>
      </c>
      <c r="F3044" s="14" t="s">
        <v>9088</v>
      </c>
      <c r="G3044" s="15">
        <v>2.0000000000000001E-4</v>
      </c>
    </row>
    <row r="3045" spans="1:7" x14ac:dyDescent="0.2">
      <c r="A3045" s="17">
        <v>39037</v>
      </c>
      <c r="B3045" s="16">
        <v>9437.2000000000007</v>
      </c>
      <c r="C3045" s="16">
        <v>9434.91</v>
      </c>
      <c r="D3045" s="16">
        <v>9449.6200000000008</v>
      </c>
      <c r="E3045" s="16">
        <v>9397.94</v>
      </c>
      <c r="F3045" s="14" t="s">
        <v>2485</v>
      </c>
      <c r="G3045" s="15">
        <v>1.1599999999999999E-2</v>
      </c>
    </row>
    <row r="3046" spans="1:7" x14ac:dyDescent="0.2">
      <c r="A3046" s="17">
        <v>39036</v>
      </c>
      <c r="B3046" s="16">
        <v>9434.91</v>
      </c>
      <c r="C3046" s="16">
        <v>9326.6200000000008</v>
      </c>
      <c r="D3046" s="16">
        <v>9439.6</v>
      </c>
      <c r="E3046" s="16">
        <v>9326.6200000000008</v>
      </c>
      <c r="F3046" s="14" t="s">
        <v>9089</v>
      </c>
      <c r="G3046" s="15">
        <v>6.0000000000000001E-3</v>
      </c>
    </row>
    <row r="3047" spans="1:7" x14ac:dyDescent="0.2">
      <c r="A3047" s="17">
        <v>39035</v>
      </c>
      <c r="B3047" s="16">
        <v>9326.82</v>
      </c>
      <c r="C3047" s="16">
        <v>9270.9</v>
      </c>
      <c r="D3047" s="16">
        <v>9347.0400000000009</v>
      </c>
      <c r="E3047" s="16">
        <v>9270.9</v>
      </c>
      <c r="F3047" s="14" t="s">
        <v>9090</v>
      </c>
      <c r="G3047" s="15">
        <v>1.9E-3</v>
      </c>
    </row>
    <row r="3048" spans="1:7" x14ac:dyDescent="0.2">
      <c r="A3048" s="17">
        <v>39034</v>
      </c>
      <c r="B3048" s="16">
        <v>9270.9</v>
      </c>
      <c r="C3048" s="16">
        <v>9253.0499999999993</v>
      </c>
      <c r="D3048" s="16">
        <v>9296.86</v>
      </c>
      <c r="E3048" s="16">
        <v>9253.0499999999993</v>
      </c>
      <c r="F3048" s="14" t="s">
        <v>7883</v>
      </c>
      <c r="G3048" s="15">
        <v>-4.4000000000000003E-3</v>
      </c>
    </row>
    <row r="3049" spans="1:7" x14ac:dyDescent="0.2">
      <c r="A3049" s="17">
        <v>39031</v>
      </c>
      <c r="B3049" s="16">
        <v>9253.0499999999993</v>
      </c>
      <c r="C3049" s="16">
        <v>9293.59</v>
      </c>
      <c r="D3049" s="16">
        <v>9293.59</v>
      </c>
      <c r="E3049" s="16">
        <v>9224.4599999999991</v>
      </c>
      <c r="F3049" s="14" t="s">
        <v>3136</v>
      </c>
      <c r="G3049" s="15">
        <v>7.1999999999999998E-3</v>
      </c>
    </row>
    <row r="3050" spans="1:7" x14ac:dyDescent="0.2">
      <c r="A3050" s="17">
        <v>39030</v>
      </c>
      <c r="B3050" s="16">
        <v>9293.66</v>
      </c>
      <c r="C3050" s="16">
        <v>9227.67</v>
      </c>
      <c r="D3050" s="16">
        <v>9346.67</v>
      </c>
      <c r="E3050" s="16">
        <v>9227.67</v>
      </c>
      <c r="F3050" s="14" t="s">
        <v>9091</v>
      </c>
      <c r="G3050" s="15">
        <v>-1.1999999999999999E-3</v>
      </c>
    </row>
    <row r="3051" spans="1:7" x14ac:dyDescent="0.2">
      <c r="A3051" s="17">
        <v>39029</v>
      </c>
      <c r="B3051" s="16">
        <v>9227.67</v>
      </c>
      <c r="C3051" s="16">
        <v>9238.89</v>
      </c>
      <c r="D3051" s="16">
        <v>9238.89</v>
      </c>
      <c r="E3051" s="16">
        <v>9182.7199999999993</v>
      </c>
      <c r="F3051" s="14" t="s">
        <v>9092</v>
      </c>
      <c r="G3051" s="15">
        <v>7.4999999999999997E-3</v>
      </c>
    </row>
    <row r="3052" spans="1:7" x14ac:dyDescent="0.2">
      <c r="A3052" s="17">
        <v>39028</v>
      </c>
      <c r="B3052" s="16">
        <v>9238.89</v>
      </c>
      <c r="C3052" s="16">
        <v>9169.89</v>
      </c>
      <c r="D3052" s="16">
        <v>9247.32</v>
      </c>
      <c r="E3052" s="16">
        <v>9167.5499999999993</v>
      </c>
      <c r="F3052" s="14" t="s">
        <v>8767</v>
      </c>
      <c r="G3052" s="15">
        <v>1.1299999999999999E-2</v>
      </c>
    </row>
    <row r="3053" spans="1:7" x14ac:dyDescent="0.2">
      <c r="A3053" s="17">
        <v>39027</v>
      </c>
      <c r="B3053" s="16">
        <v>9169.89</v>
      </c>
      <c r="C3053" s="16">
        <v>9067.7800000000007</v>
      </c>
      <c r="D3053" s="16">
        <v>9174.11</v>
      </c>
      <c r="E3053" s="16">
        <v>9067.7800000000007</v>
      </c>
      <c r="F3053" s="14" t="s">
        <v>9093</v>
      </c>
      <c r="G3053" s="15">
        <v>-1E-4</v>
      </c>
    </row>
    <row r="3054" spans="1:7" x14ac:dyDescent="0.2">
      <c r="A3054" s="17">
        <v>39024</v>
      </c>
      <c r="B3054" s="16">
        <v>9067.7800000000007</v>
      </c>
      <c r="C3054" s="16">
        <v>9068.9699999999993</v>
      </c>
      <c r="D3054" s="16">
        <v>9102.5300000000007</v>
      </c>
      <c r="E3054" s="16">
        <v>9027.6</v>
      </c>
      <c r="F3054" s="14" t="s">
        <v>9094</v>
      </c>
      <c r="G3054" s="15">
        <v>-1.0999999999999999E-2</v>
      </c>
    </row>
    <row r="3055" spans="1:7" x14ac:dyDescent="0.2">
      <c r="A3055" s="17">
        <v>39023</v>
      </c>
      <c r="B3055" s="16">
        <v>9068.9699999999993</v>
      </c>
      <c r="C3055" s="16">
        <v>9169.77</v>
      </c>
      <c r="D3055" s="16">
        <v>9169.77</v>
      </c>
      <c r="E3055" s="16">
        <v>9015.9699999999993</v>
      </c>
      <c r="F3055" s="14" t="s">
        <v>9095</v>
      </c>
      <c r="G3055" s="15">
        <v>-3.0999999999999999E-3</v>
      </c>
    </row>
    <row r="3056" spans="1:7" x14ac:dyDescent="0.2">
      <c r="A3056" s="17">
        <v>39022</v>
      </c>
      <c r="B3056" s="16">
        <v>9169.77</v>
      </c>
      <c r="C3056" s="16">
        <v>9198.06</v>
      </c>
      <c r="D3056" s="16">
        <v>9215.58</v>
      </c>
      <c r="E3056" s="16">
        <v>9152.4599999999991</v>
      </c>
      <c r="F3056" s="14" t="s">
        <v>3450</v>
      </c>
      <c r="G3056" s="15">
        <v>1E-3</v>
      </c>
    </row>
    <row r="3057" spans="1:7" x14ac:dyDescent="0.2">
      <c r="A3057" s="17">
        <v>39021</v>
      </c>
      <c r="B3057" s="16">
        <v>9198.06</v>
      </c>
      <c r="C3057" s="16">
        <v>9188.49</v>
      </c>
      <c r="D3057" s="16">
        <v>9230.08</v>
      </c>
      <c r="E3057" s="16">
        <v>9180.68</v>
      </c>
      <c r="F3057" s="14" t="s">
        <v>9096</v>
      </c>
      <c r="G3057" s="15">
        <v>-5.1000000000000004E-3</v>
      </c>
    </row>
    <row r="3058" spans="1:7" x14ac:dyDescent="0.2">
      <c r="A3058" s="17">
        <v>39020</v>
      </c>
      <c r="B3058" s="16">
        <v>9188.49</v>
      </c>
      <c r="C3058" s="16">
        <v>9235.9500000000007</v>
      </c>
      <c r="D3058" s="16">
        <v>9235.9500000000007</v>
      </c>
      <c r="E3058" s="16">
        <v>9113.92</v>
      </c>
      <c r="F3058" s="14" t="s">
        <v>7302</v>
      </c>
      <c r="G3058" s="15">
        <v>4.8999999999999998E-3</v>
      </c>
    </row>
    <row r="3059" spans="1:7" x14ac:dyDescent="0.2">
      <c r="A3059" s="17">
        <v>39017</v>
      </c>
      <c r="B3059" s="16">
        <v>9235.9500000000007</v>
      </c>
      <c r="C3059" s="16">
        <v>9191.02</v>
      </c>
      <c r="D3059" s="16">
        <v>9249.65</v>
      </c>
      <c r="E3059" s="16">
        <v>9191.02</v>
      </c>
      <c r="F3059" s="14" t="s">
        <v>3712</v>
      </c>
      <c r="G3059" s="15">
        <v>4.0000000000000001E-3</v>
      </c>
    </row>
    <row r="3060" spans="1:7" x14ac:dyDescent="0.2">
      <c r="A3060" s="17">
        <v>39016</v>
      </c>
      <c r="B3060" s="16">
        <v>9191.02</v>
      </c>
      <c r="C3060" s="16">
        <v>9154.35</v>
      </c>
      <c r="D3060" s="16">
        <v>9277.86</v>
      </c>
      <c r="E3060" s="16">
        <v>9154.35</v>
      </c>
      <c r="F3060" s="14" t="s">
        <v>9097</v>
      </c>
      <c r="G3060" s="15">
        <v>-2.8999999999999998E-3</v>
      </c>
    </row>
    <row r="3061" spans="1:7" x14ac:dyDescent="0.2">
      <c r="A3061" s="17">
        <v>39015</v>
      </c>
      <c r="B3061" s="16">
        <v>9154.35</v>
      </c>
      <c r="C3061" s="16">
        <v>9180.84</v>
      </c>
      <c r="D3061" s="16">
        <v>9192.57</v>
      </c>
      <c r="E3061" s="16">
        <v>9142.76</v>
      </c>
      <c r="F3061" s="14" t="s">
        <v>2486</v>
      </c>
      <c r="G3061" s="15">
        <v>-2.0000000000000001E-4</v>
      </c>
    </row>
    <row r="3062" spans="1:7" x14ac:dyDescent="0.2">
      <c r="A3062" s="17">
        <v>39014</v>
      </c>
      <c r="B3062" s="16">
        <v>9180.84</v>
      </c>
      <c r="C3062" s="16">
        <v>9182.93</v>
      </c>
      <c r="D3062" s="16">
        <v>9198.36</v>
      </c>
      <c r="E3062" s="16">
        <v>9154.35</v>
      </c>
      <c r="F3062" s="14" t="s">
        <v>3481</v>
      </c>
      <c r="G3062" s="15">
        <v>4.7000000000000002E-3</v>
      </c>
    </row>
    <row r="3063" spans="1:7" x14ac:dyDescent="0.2">
      <c r="A3063" s="17">
        <v>39013</v>
      </c>
      <c r="B3063" s="16">
        <v>9182.93</v>
      </c>
      <c r="C3063" s="16">
        <v>9139.92</v>
      </c>
      <c r="D3063" s="16">
        <v>9189.0300000000007</v>
      </c>
      <c r="E3063" s="16">
        <v>9118.5300000000007</v>
      </c>
      <c r="F3063" s="14" t="s">
        <v>9098</v>
      </c>
      <c r="G3063" s="15">
        <v>1E-3</v>
      </c>
    </row>
    <row r="3064" spans="1:7" x14ac:dyDescent="0.2">
      <c r="A3064" s="17">
        <v>39010</v>
      </c>
      <c r="B3064" s="16">
        <v>9139.92</v>
      </c>
      <c r="C3064" s="16">
        <v>9130.74</v>
      </c>
      <c r="D3064" s="16">
        <v>9179.61</v>
      </c>
      <c r="E3064" s="16">
        <v>9119.34</v>
      </c>
      <c r="F3064" s="14" t="s">
        <v>3907</v>
      </c>
      <c r="G3064" s="15">
        <v>-9.9000000000000008E-3</v>
      </c>
    </row>
    <row r="3065" spans="1:7" x14ac:dyDescent="0.2">
      <c r="A3065" s="17">
        <v>39009</v>
      </c>
      <c r="B3065" s="16">
        <v>9130.74</v>
      </c>
      <c r="C3065" s="16">
        <v>9222.11</v>
      </c>
      <c r="D3065" s="16">
        <v>9222.11</v>
      </c>
      <c r="E3065" s="16">
        <v>9025.07</v>
      </c>
      <c r="F3065" s="14" t="s">
        <v>9099</v>
      </c>
      <c r="G3065" s="15">
        <v>1.4500000000000001E-2</v>
      </c>
    </row>
    <row r="3066" spans="1:7" x14ac:dyDescent="0.2">
      <c r="A3066" s="17">
        <v>39008</v>
      </c>
      <c r="B3066" s="16">
        <v>9222.11</v>
      </c>
      <c r="C3066" s="16">
        <v>9090.7000000000007</v>
      </c>
      <c r="D3066" s="16">
        <v>9274.91</v>
      </c>
      <c r="E3066" s="16">
        <v>9065.9</v>
      </c>
      <c r="F3066" s="14" t="s">
        <v>5081</v>
      </c>
      <c r="G3066" s="15">
        <v>-1.2E-2</v>
      </c>
    </row>
    <row r="3067" spans="1:7" x14ac:dyDescent="0.2">
      <c r="A3067" s="17">
        <v>39007</v>
      </c>
      <c r="B3067" s="16">
        <v>9090.7000000000007</v>
      </c>
      <c r="C3067" s="16">
        <v>9201.1200000000008</v>
      </c>
      <c r="D3067" s="16">
        <v>9210.1200000000008</v>
      </c>
      <c r="E3067" s="16">
        <v>9080.7900000000009</v>
      </c>
      <c r="F3067" s="14" t="s">
        <v>9100</v>
      </c>
      <c r="G3067" s="15">
        <v>5.5999999999999999E-3</v>
      </c>
    </row>
    <row r="3068" spans="1:7" x14ac:dyDescent="0.2">
      <c r="A3068" s="17">
        <v>39006</v>
      </c>
      <c r="B3068" s="16">
        <v>9201.1200000000008</v>
      </c>
      <c r="C3068" s="16">
        <v>9149.57</v>
      </c>
      <c r="D3068" s="16">
        <v>9223.7199999999993</v>
      </c>
      <c r="E3068" s="16">
        <v>9149.57</v>
      </c>
      <c r="F3068" s="14" t="s">
        <v>9101</v>
      </c>
      <c r="G3068" s="15">
        <v>2.0999999999999999E-3</v>
      </c>
    </row>
    <row r="3069" spans="1:7" x14ac:dyDescent="0.2">
      <c r="A3069" s="17">
        <v>39003</v>
      </c>
      <c r="B3069" s="16">
        <v>9149.57</v>
      </c>
      <c r="C3069" s="16">
        <v>9129.98</v>
      </c>
      <c r="D3069" s="16">
        <v>9184.8700000000008</v>
      </c>
      <c r="E3069" s="16">
        <v>9102.42</v>
      </c>
      <c r="F3069" s="14" t="s">
        <v>9102</v>
      </c>
      <c r="G3069" s="15">
        <v>6.4999999999999997E-3</v>
      </c>
    </row>
    <row r="3070" spans="1:7" x14ac:dyDescent="0.2">
      <c r="A3070" s="17">
        <v>39002</v>
      </c>
      <c r="B3070" s="16">
        <v>9129.98</v>
      </c>
      <c r="C3070" s="16">
        <v>9070.81</v>
      </c>
      <c r="D3070" s="16">
        <v>9129.98</v>
      </c>
      <c r="E3070" s="16">
        <v>9064.5300000000007</v>
      </c>
      <c r="F3070" s="14" t="s">
        <v>9103</v>
      </c>
      <c r="G3070" s="15">
        <v>8.8999999999999999E-3</v>
      </c>
    </row>
    <row r="3071" spans="1:7" x14ac:dyDescent="0.2">
      <c r="A3071" s="17">
        <v>39001</v>
      </c>
      <c r="B3071" s="16">
        <v>9070.81</v>
      </c>
      <c r="C3071" s="16">
        <v>8990.56</v>
      </c>
      <c r="D3071" s="16">
        <v>9078.19</v>
      </c>
      <c r="E3071" s="16">
        <v>8970.7000000000007</v>
      </c>
      <c r="F3071" s="14" t="s">
        <v>2863</v>
      </c>
      <c r="G3071" s="15">
        <v>1.37E-2</v>
      </c>
    </row>
    <row r="3072" spans="1:7" x14ac:dyDescent="0.2">
      <c r="A3072" s="17">
        <v>39000</v>
      </c>
      <c r="B3072" s="16">
        <v>8990.56</v>
      </c>
      <c r="C3072" s="16">
        <v>8869.1</v>
      </c>
      <c r="D3072" s="16">
        <v>8996.6</v>
      </c>
      <c r="E3072" s="16">
        <v>8869.1</v>
      </c>
      <c r="F3072" s="14" t="s">
        <v>3780</v>
      </c>
      <c r="G3072" s="15">
        <v>3.8E-3</v>
      </c>
    </row>
    <row r="3073" spans="1:7" x14ac:dyDescent="0.2">
      <c r="A3073" s="17">
        <v>38999</v>
      </c>
      <c r="B3073" s="16">
        <v>8869.1</v>
      </c>
      <c r="C3073" s="16">
        <v>8835.41</v>
      </c>
      <c r="D3073" s="16">
        <v>8877.09</v>
      </c>
      <c r="E3073" s="16">
        <v>8815.2800000000007</v>
      </c>
      <c r="F3073" s="14" t="s">
        <v>8834</v>
      </c>
      <c r="G3073" s="15">
        <v>5.9999999999999995E-4</v>
      </c>
    </row>
    <row r="3074" spans="1:7" x14ac:dyDescent="0.2">
      <c r="A3074" s="17">
        <v>38996</v>
      </c>
      <c r="B3074" s="16">
        <v>8835.41</v>
      </c>
      <c r="C3074" s="16">
        <v>8829.98</v>
      </c>
      <c r="D3074" s="16">
        <v>8855.56</v>
      </c>
      <c r="E3074" s="16">
        <v>8795.4500000000007</v>
      </c>
      <c r="F3074" s="14" t="s">
        <v>9104</v>
      </c>
      <c r="G3074" s="15">
        <v>8.2000000000000007E-3</v>
      </c>
    </row>
    <row r="3075" spans="1:7" x14ac:dyDescent="0.2">
      <c r="A3075" s="17">
        <v>38995</v>
      </c>
      <c r="B3075" s="16">
        <v>8829.98</v>
      </c>
      <c r="C3075" s="16">
        <v>8758.35</v>
      </c>
      <c r="D3075" s="16">
        <v>8858.32</v>
      </c>
      <c r="E3075" s="16">
        <v>8758.35</v>
      </c>
      <c r="F3075" s="14" t="s">
        <v>3849</v>
      </c>
      <c r="G3075" s="15">
        <v>-3.2000000000000002E-3</v>
      </c>
    </row>
    <row r="3076" spans="1:7" x14ac:dyDescent="0.2">
      <c r="A3076" s="17">
        <v>38994</v>
      </c>
      <c r="B3076" s="16">
        <v>8758.35</v>
      </c>
      <c r="C3076" s="16">
        <v>8786.7999999999993</v>
      </c>
      <c r="D3076" s="16">
        <v>8793.98</v>
      </c>
      <c r="E3076" s="16">
        <v>8728.77</v>
      </c>
      <c r="F3076" s="14" t="s">
        <v>9105</v>
      </c>
      <c r="G3076" s="15">
        <v>-4.1999999999999997E-3</v>
      </c>
    </row>
    <row r="3077" spans="1:7" x14ac:dyDescent="0.2">
      <c r="A3077" s="17">
        <v>38993</v>
      </c>
      <c r="B3077" s="16">
        <v>8786.7999999999993</v>
      </c>
      <c r="C3077" s="16">
        <v>8823.7800000000007</v>
      </c>
      <c r="D3077" s="16">
        <v>8823.7800000000007</v>
      </c>
      <c r="E3077" s="16">
        <v>8707.23</v>
      </c>
      <c r="F3077" s="14" t="s">
        <v>9106</v>
      </c>
      <c r="G3077" s="15">
        <v>-3.7000000000000002E-3</v>
      </c>
    </row>
    <row r="3078" spans="1:7" x14ac:dyDescent="0.2">
      <c r="A3078" s="17">
        <v>38992</v>
      </c>
      <c r="B3078" s="16">
        <v>8823.7800000000007</v>
      </c>
      <c r="C3078" s="16">
        <v>8856.39</v>
      </c>
      <c r="D3078" s="16">
        <v>8861.9599999999991</v>
      </c>
      <c r="E3078" s="16">
        <v>8775.93</v>
      </c>
      <c r="F3078" s="14" t="s">
        <v>9107</v>
      </c>
      <c r="G3078" s="15">
        <v>1.1999999999999999E-3</v>
      </c>
    </row>
    <row r="3079" spans="1:7" x14ac:dyDescent="0.2">
      <c r="A3079" s="17">
        <v>38989</v>
      </c>
      <c r="B3079" s="16">
        <v>8856.39</v>
      </c>
      <c r="C3079" s="16">
        <v>8845.92</v>
      </c>
      <c r="D3079" s="16">
        <v>8867.16</v>
      </c>
      <c r="E3079" s="16">
        <v>8817.91</v>
      </c>
      <c r="F3079" s="14" t="s">
        <v>2456</v>
      </c>
      <c r="G3079" s="15">
        <v>6.3E-3</v>
      </c>
    </row>
    <row r="3080" spans="1:7" x14ac:dyDescent="0.2">
      <c r="A3080" s="17">
        <v>38988</v>
      </c>
      <c r="B3080" s="16">
        <v>8845.92</v>
      </c>
      <c r="C3080" s="16">
        <v>8790.9500000000007</v>
      </c>
      <c r="D3080" s="16">
        <v>8855.09</v>
      </c>
      <c r="E3080" s="16">
        <v>8790.9500000000007</v>
      </c>
      <c r="F3080" s="14" t="s">
        <v>9108</v>
      </c>
      <c r="G3080" s="15">
        <v>1.4200000000000001E-2</v>
      </c>
    </row>
    <row r="3081" spans="1:7" x14ac:dyDescent="0.2">
      <c r="A3081" s="17">
        <v>38987</v>
      </c>
      <c r="B3081" s="16">
        <v>8790.9500000000007</v>
      </c>
      <c r="C3081" s="16">
        <v>8667.57</v>
      </c>
      <c r="D3081" s="16">
        <v>8797.4599999999991</v>
      </c>
      <c r="E3081" s="16">
        <v>8667.57</v>
      </c>
      <c r="F3081" s="14" t="s">
        <v>8216</v>
      </c>
      <c r="G3081" s="15">
        <v>1.35E-2</v>
      </c>
    </row>
    <row r="3082" spans="1:7" x14ac:dyDescent="0.2">
      <c r="A3082" s="17">
        <v>38986</v>
      </c>
      <c r="B3082" s="16">
        <v>8667.57</v>
      </c>
      <c r="C3082" s="16">
        <v>8552.31</v>
      </c>
      <c r="D3082" s="16">
        <v>8683.27</v>
      </c>
      <c r="E3082" s="16">
        <v>8552.31</v>
      </c>
      <c r="F3082" s="14" t="s">
        <v>9109</v>
      </c>
      <c r="G3082" s="15">
        <v>-7.3000000000000001E-3</v>
      </c>
    </row>
    <row r="3083" spans="1:7" x14ac:dyDescent="0.2">
      <c r="A3083" s="17">
        <v>38985</v>
      </c>
      <c r="B3083" s="16">
        <v>8552.31</v>
      </c>
      <c r="C3083" s="16">
        <v>8615.6200000000008</v>
      </c>
      <c r="D3083" s="16">
        <v>8638.2800000000007</v>
      </c>
      <c r="E3083" s="16">
        <v>8531.76</v>
      </c>
      <c r="F3083" s="14" t="s">
        <v>9110</v>
      </c>
      <c r="G3083" s="15">
        <v>-1.01E-2</v>
      </c>
    </row>
    <row r="3084" spans="1:7" x14ac:dyDescent="0.2">
      <c r="A3084" s="17">
        <v>38982</v>
      </c>
      <c r="B3084" s="16">
        <v>8615.6200000000008</v>
      </c>
      <c r="C3084" s="16">
        <v>8703.16</v>
      </c>
      <c r="D3084" s="16">
        <v>8703.16</v>
      </c>
      <c r="E3084" s="16">
        <v>8605.32</v>
      </c>
      <c r="F3084" s="14" t="s">
        <v>7384</v>
      </c>
      <c r="G3084" s="15">
        <v>4.4000000000000003E-3</v>
      </c>
    </row>
    <row r="3085" spans="1:7" x14ac:dyDescent="0.2">
      <c r="A3085" s="17">
        <v>38981</v>
      </c>
      <c r="B3085" s="16">
        <v>8703.16</v>
      </c>
      <c r="C3085" s="16">
        <v>8664.61</v>
      </c>
      <c r="D3085" s="16">
        <v>8727.1</v>
      </c>
      <c r="E3085" s="16">
        <v>8650.7800000000007</v>
      </c>
      <c r="F3085" s="14" t="s">
        <v>3899</v>
      </c>
      <c r="G3085" s="15">
        <v>6.3E-3</v>
      </c>
    </row>
    <row r="3086" spans="1:7" x14ac:dyDescent="0.2">
      <c r="A3086" s="17">
        <v>38980</v>
      </c>
      <c r="B3086" s="16">
        <v>8664.61</v>
      </c>
      <c r="C3086" s="16">
        <v>8609.99</v>
      </c>
      <c r="D3086" s="16">
        <v>8664.61</v>
      </c>
      <c r="E3086" s="16">
        <v>8568.1</v>
      </c>
      <c r="F3086" s="14" t="s">
        <v>9111</v>
      </c>
      <c r="G3086" s="15">
        <v>-5.0000000000000001E-3</v>
      </c>
    </row>
    <row r="3087" spans="1:7" x14ac:dyDescent="0.2">
      <c r="A3087" s="17">
        <v>38979</v>
      </c>
      <c r="B3087" s="16">
        <v>8609.99</v>
      </c>
      <c r="C3087" s="16">
        <v>8653.0300000000007</v>
      </c>
      <c r="D3087" s="16">
        <v>8673.8700000000008</v>
      </c>
      <c r="E3087" s="16">
        <v>8605.0300000000007</v>
      </c>
      <c r="F3087" s="14" t="s">
        <v>9112</v>
      </c>
      <c r="G3087" s="15">
        <v>-3.5000000000000001E-3</v>
      </c>
    </row>
    <row r="3088" spans="1:7" x14ac:dyDescent="0.2">
      <c r="A3088" s="17">
        <v>38978</v>
      </c>
      <c r="B3088" s="16">
        <v>8653.0300000000007</v>
      </c>
      <c r="C3088" s="16">
        <v>8683.66</v>
      </c>
      <c r="D3088" s="16">
        <v>8683.66</v>
      </c>
      <c r="E3088" s="16">
        <v>8604.74</v>
      </c>
      <c r="F3088" s="14" t="s">
        <v>9113</v>
      </c>
      <c r="G3088" s="15">
        <v>-8.0000000000000004E-4</v>
      </c>
    </row>
    <row r="3089" spans="1:7" x14ac:dyDescent="0.2">
      <c r="A3089" s="17">
        <v>38975</v>
      </c>
      <c r="B3089" s="16">
        <v>8683.66</v>
      </c>
      <c r="C3089" s="16">
        <v>8690.24</v>
      </c>
      <c r="D3089" s="16">
        <v>8715.92</v>
      </c>
      <c r="E3089" s="16">
        <v>8631.57</v>
      </c>
      <c r="F3089" s="14" t="s">
        <v>9114</v>
      </c>
      <c r="G3089" s="15">
        <v>-4.4000000000000003E-3</v>
      </c>
    </row>
    <row r="3090" spans="1:7" x14ac:dyDescent="0.2">
      <c r="A3090" s="17">
        <v>38974</v>
      </c>
      <c r="B3090" s="16">
        <v>8690.24</v>
      </c>
      <c r="C3090" s="16">
        <v>8728.4699999999993</v>
      </c>
      <c r="D3090" s="16">
        <v>8797.0400000000009</v>
      </c>
      <c r="E3090" s="16">
        <v>8642.94</v>
      </c>
      <c r="F3090" s="14" t="s">
        <v>9115</v>
      </c>
      <c r="G3090" s="15">
        <v>7.0000000000000001E-3</v>
      </c>
    </row>
    <row r="3091" spans="1:7" x14ac:dyDescent="0.2">
      <c r="A3091" s="17">
        <v>38973</v>
      </c>
      <c r="B3091" s="16">
        <v>8728.4699999999993</v>
      </c>
      <c r="C3091" s="16">
        <v>8668.06</v>
      </c>
      <c r="D3091" s="16">
        <v>8731.4500000000007</v>
      </c>
      <c r="E3091" s="16">
        <v>8668.06</v>
      </c>
      <c r="F3091" s="14" t="s">
        <v>7867</v>
      </c>
      <c r="G3091" s="15">
        <v>1.55E-2</v>
      </c>
    </row>
    <row r="3092" spans="1:7" x14ac:dyDescent="0.2">
      <c r="A3092" s="17">
        <v>38972</v>
      </c>
      <c r="B3092" s="16">
        <v>8668.06</v>
      </c>
      <c r="C3092" s="16">
        <v>8535.35</v>
      </c>
      <c r="D3092" s="16">
        <v>8677.3799999999992</v>
      </c>
      <c r="E3092" s="16">
        <v>8535.35</v>
      </c>
      <c r="F3092" s="14" t="s">
        <v>3671</v>
      </c>
      <c r="G3092" s="15">
        <v>-6.6E-3</v>
      </c>
    </row>
    <row r="3093" spans="1:7" x14ac:dyDescent="0.2">
      <c r="A3093" s="17">
        <v>38971</v>
      </c>
      <c r="B3093" s="16">
        <v>8535.35</v>
      </c>
      <c r="C3093" s="16">
        <v>8592.2000000000007</v>
      </c>
      <c r="D3093" s="16">
        <v>8592.2000000000007</v>
      </c>
      <c r="E3093" s="16">
        <v>8505.49</v>
      </c>
      <c r="F3093" s="14" t="s">
        <v>8138</v>
      </c>
      <c r="G3093" s="15">
        <v>3.5999999999999999E-3</v>
      </c>
    </row>
    <row r="3094" spans="1:7" x14ac:dyDescent="0.2">
      <c r="A3094" s="17">
        <v>38968</v>
      </c>
      <c r="B3094" s="16">
        <v>8592.2000000000007</v>
      </c>
      <c r="C3094" s="16">
        <v>8561.1200000000008</v>
      </c>
      <c r="D3094" s="16">
        <v>8618.14</v>
      </c>
      <c r="E3094" s="16">
        <v>8533.85</v>
      </c>
      <c r="F3094" s="14" t="s">
        <v>9116</v>
      </c>
      <c r="G3094" s="15">
        <v>-1.2999999999999999E-2</v>
      </c>
    </row>
    <row r="3095" spans="1:7" x14ac:dyDescent="0.2">
      <c r="A3095" s="17">
        <v>38967</v>
      </c>
      <c r="B3095" s="16">
        <v>8561.1200000000008</v>
      </c>
      <c r="C3095" s="16">
        <v>8673.57</v>
      </c>
      <c r="D3095" s="16">
        <v>8673.57</v>
      </c>
      <c r="E3095" s="16">
        <v>8551.94</v>
      </c>
      <c r="F3095" s="14" t="s">
        <v>8753</v>
      </c>
      <c r="G3095" s="15">
        <v>-1.3899999999999999E-2</v>
      </c>
    </row>
    <row r="3096" spans="1:7" x14ac:dyDescent="0.2">
      <c r="A3096" s="17">
        <v>38966</v>
      </c>
      <c r="B3096" s="16">
        <v>8673.57</v>
      </c>
      <c r="C3096" s="16">
        <v>8795.5400000000009</v>
      </c>
      <c r="D3096" s="16">
        <v>8795.5400000000009</v>
      </c>
      <c r="E3096" s="16">
        <v>8635.94</v>
      </c>
      <c r="F3096" s="14" t="s">
        <v>9117</v>
      </c>
      <c r="G3096" s="15">
        <v>-8.0000000000000002E-3</v>
      </c>
    </row>
    <row r="3097" spans="1:7" x14ac:dyDescent="0.2">
      <c r="A3097" s="17">
        <v>38965</v>
      </c>
      <c r="B3097" s="16">
        <v>8795.5400000000009</v>
      </c>
      <c r="C3097" s="16">
        <v>8866.7900000000009</v>
      </c>
      <c r="D3097" s="16">
        <v>8866.7900000000009</v>
      </c>
      <c r="E3097" s="16">
        <v>8765.4</v>
      </c>
      <c r="F3097" s="14" t="s">
        <v>3013</v>
      </c>
      <c r="G3097" s="15">
        <v>1E-3</v>
      </c>
    </row>
    <row r="3098" spans="1:7" x14ac:dyDescent="0.2">
      <c r="A3098" s="17">
        <v>38964</v>
      </c>
      <c r="B3098" s="16">
        <v>8866.7900000000009</v>
      </c>
      <c r="C3098" s="16">
        <v>8857.49</v>
      </c>
      <c r="D3098" s="16">
        <v>8889.41</v>
      </c>
      <c r="E3098" s="16">
        <v>8844.43</v>
      </c>
      <c r="F3098" s="14" t="s">
        <v>9118</v>
      </c>
      <c r="G3098" s="15">
        <v>-4.7999999999999996E-3</v>
      </c>
    </row>
    <row r="3099" spans="1:7" x14ac:dyDescent="0.2">
      <c r="A3099" s="17">
        <v>38961</v>
      </c>
      <c r="B3099" s="16">
        <v>8857.49</v>
      </c>
      <c r="C3099" s="16">
        <v>8899.8700000000008</v>
      </c>
      <c r="D3099" s="16">
        <v>8899.8700000000008</v>
      </c>
      <c r="E3099" s="16">
        <v>8829.69</v>
      </c>
      <c r="F3099" s="14" t="s">
        <v>9119</v>
      </c>
      <c r="G3099" s="15">
        <v>-4.8999999999999998E-3</v>
      </c>
    </row>
    <row r="3100" spans="1:7" x14ac:dyDescent="0.2">
      <c r="A3100" s="17">
        <v>38960</v>
      </c>
      <c r="B3100" s="16">
        <v>8899.8700000000008</v>
      </c>
      <c r="C3100" s="16">
        <v>8943.66</v>
      </c>
      <c r="D3100" s="16">
        <v>8943.66</v>
      </c>
      <c r="E3100" s="16">
        <v>8877.6</v>
      </c>
      <c r="F3100" s="14" t="s">
        <v>9120</v>
      </c>
      <c r="G3100" s="15">
        <v>5.4999999999999997E-3</v>
      </c>
    </row>
    <row r="3101" spans="1:7" x14ac:dyDescent="0.2">
      <c r="A3101" s="17">
        <v>38959</v>
      </c>
      <c r="B3101" s="16">
        <v>8943.66</v>
      </c>
      <c r="C3101" s="16">
        <v>8895.1200000000008</v>
      </c>
      <c r="D3101" s="16">
        <v>8979.64</v>
      </c>
      <c r="E3101" s="16">
        <v>8895.1200000000008</v>
      </c>
      <c r="F3101" s="14" t="s">
        <v>9121</v>
      </c>
      <c r="G3101" s="15">
        <v>-1.6999999999999999E-3</v>
      </c>
    </row>
    <row r="3102" spans="1:7" x14ac:dyDescent="0.2">
      <c r="A3102" s="17">
        <v>38958</v>
      </c>
      <c r="B3102" s="16">
        <v>8895.1200000000008</v>
      </c>
      <c r="C3102" s="16">
        <v>8910.4500000000007</v>
      </c>
      <c r="D3102" s="16">
        <v>8979.49</v>
      </c>
      <c r="E3102" s="16">
        <v>8884.91</v>
      </c>
      <c r="F3102" s="14" t="s">
        <v>9122</v>
      </c>
      <c r="G3102" s="15">
        <v>5.3E-3</v>
      </c>
    </row>
    <row r="3103" spans="1:7" x14ac:dyDescent="0.2">
      <c r="A3103" s="17">
        <v>38957</v>
      </c>
      <c r="B3103" s="16">
        <v>8910.4500000000007</v>
      </c>
      <c r="C3103" s="16">
        <v>8863.2000000000007</v>
      </c>
      <c r="D3103" s="16">
        <v>8924.14</v>
      </c>
      <c r="E3103" s="16">
        <v>8812.68</v>
      </c>
      <c r="F3103" s="14" t="s">
        <v>9123</v>
      </c>
      <c r="G3103" s="15">
        <v>-1.1999999999999999E-3</v>
      </c>
    </row>
    <row r="3104" spans="1:7" x14ac:dyDescent="0.2">
      <c r="A3104" s="17">
        <v>38954</v>
      </c>
      <c r="B3104" s="16">
        <v>8863.19</v>
      </c>
      <c r="C3104" s="16">
        <v>8873.92</v>
      </c>
      <c r="D3104" s="16">
        <v>8911.0400000000009</v>
      </c>
      <c r="E3104" s="16">
        <v>8843.3799999999992</v>
      </c>
      <c r="F3104" s="14" t="s">
        <v>9124</v>
      </c>
      <c r="G3104" s="15">
        <v>-5.0000000000000001E-3</v>
      </c>
    </row>
    <row r="3105" spans="1:7" x14ac:dyDescent="0.2">
      <c r="A3105" s="17">
        <v>38953</v>
      </c>
      <c r="B3105" s="16">
        <v>8873.92</v>
      </c>
      <c r="C3105" s="16">
        <v>8918.9599999999991</v>
      </c>
      <c r="D3105" s="16">
        <v>8918.9599999999991</v>
      </c>
      <c r="E3105" s="16">
        <v>8837.2099999999991</v>
      </c>
      <c r="F3105" s="14" t="s">
        <v>7389</v>
      </c>
      <c r="G3105" s="15">
        <v>-8.6999999999999994E-3</v>
      </c>
    </row>
    <row r="3106" spans="1:7" x14ac:dyDescent="0.2">
      <c r="A3106" s="17">
        <v>38952</v>
      </c>
      <c r="B3106" s="16">
        <v>8918.93</v>
      </c>
      <c r="C3106" s="16">
        <v>8996.76</v>
      </c>
      <c r="D3106" s="16">
        <v>8996.76</v>
      </c>
      <c r="E3106" s="16">
        <v>8915.0499999999993</v>
      </c>
      <c r="F3106" s="14" t="s">
        <v>9125</v>
      </c>
      <c r="G3106" s="15">
        <v>1.2699999999999999E-2</v>
      </c>
    </row>
    <row r="3107" spans="1:7" x14ac:dyDescent="0.2">
      <c r="A3107" s="17">
        <v>38951</v>
      </c>
      <c r="B3107" s="16">
        <v>8996.76</v>
      </c>
      <c r="C3107" s="16">
        <v>8884.02</v>
      </c>
      <c r="D3107" s="16">
        <v>9001.66</v>
      </c>
      <c r="E3107" s="16">
        <v>8884.02</v>
      </c>
      <c r="F3107" s="14" t="s">
        <v>9126</v>
      </c>
      <c r="G3107" s="15">
        <v>2E-3</v>
      </c>
    </row>
    <row r="3108" spans="1:7" x14ac:dyDescent="0.2">
      <c r="A3108" s="17">
        <v>38950</v>
      </c>
      <c r="B3108" s="16">
        <v>8884.02</v>
      </c>
      <c r="C3108" s="16">
        <v>8866.3799999999992</v>
      </c>
      <c r="D3108" s="16">
        <v>8896.57</v>
      </c>
      <c r="E3108" s="16">
        <v>8833.7900000000009</v>
      </c>
      <c r="F3108" s="14" t="s">
        <v>9127</v>
      </c>
      <c r="G3108" s="15">
        <v>-5.1999999999999998E-3</v>
      </c>
    </row>
    <row r="3109" spans="1:7" x14ac:dyDescent="0.2">
      <c r="A3109" s="17">
        <v>38947</v>
      </c>
      <c r="B3109" s="16">
        <v>8866.3799999999992</v>
      </c>
      <c r="C3109" s="16">
        <v>8913.11</v>
      </c>
      <c r="D3109" s="16">
        <v>8913.11</v>
      </c>
      <c r="E3109" s="16">
        <v>8847.09</v>
      </c>
      <c r="F3109" s="14" t="s">
        <v>3023</v>
      </c>
      <c r="G3109" s="15">
        <v>3.8999999999999998E-3</v>
      </c>
    </row>
    <row r="3110" spans="1:7" x14ac:dyDescent="0.2">
      <c r="A3110" s="17">
        <v>38946</v>
      </c>
      <c r="B3110" s="16">
        <v>8913.11</v>
      </c>
      <c r="C3110" s="16">
        <v>8878.6</v>
      </c>
      <c r="D3110" s="16">
        <v>8934.3700000000008</v>
      </c>
      <c r="E3110" s="16">
        <v>8878.6</v>
      </c>
      <c r="F3110" s="14" t="s">
        <v>9128</v>
      </c>
      <c r="G3110" s="15">
        <v>1.66E-2</v>
      </c>
    </row>
    <row r="3111" spans="1:7" x14ac:dyDescent="0.2">
      <c r="A3111" s="17">
        <v>38945</v>
      </c>
      <c r="B3111" s="16">
        <v>8878.6</v>
      </c>
      <c r="C3111" s="16">
        <v>8733.65</v>
      </c>
      <c r="D3111" s="16">
        <v>8926.4699999999993</v>
      </c>
      <c r="E3111" s="16">
        <v>8733.65</v>
      </c>
      <c r="F3111" s="14" t="s">
        <v>9129</v>
      </c>
      <c r="G3111" s="15">
        <v>7.9000000000000008E-3</v>
      </c>
    </row>
    <row r="3112" spans="1:7" x14ac:dyDescent="0.2">
      <c r="A3112" s="17">
        <v>38944</v>
      </c>
      <c r="B3112" s="16">
        <v>8733.65</v>
      </c>
      <c r="C3112" s="16">
        <v>8664.81</v>
      </c>
      <c r="D3112" s="16">
        <v>8734.0300000000007</v>
      </c>
      <c r="E3112" s="16">
        <v>8616.31</v>
      </c>
      <c r="F3112" s="14" t="s">
        <v>7725</v>
      </c>
      <c r="G3112" s="15">
        <v>9.7000000000000003E-3</v>
      </c>
    </row>
    <row r="3113" spans="1:7" x14ac:dyDescent="0.2">
      <c r="A3113" s="17">
        <v>38943</v>
      </c>
      <c r="B3113" s="16">
        <v>8664.81</v>
      </c>
      <c r="C3113" s="16">
        <v>8581.9699999999993</v>
      </c>
      <c r="D3113" s="16">
        <v>8664.81</v>
      </c>
      <c r="E3113" s="16">
        <v>8581.9699999999993</v>
      </c>
      <c r="F3113" s="14" t="s">
        <v>9130</v>
      </c>
      <c r="G3113" s="15">
        <v>-1.1000000000000001E-3</v>
      </c>
    </row>
    <row r="3114" spans="1:7" x14ac:dyDescent="0.2">
      <c r="A3114" s="17">
        <v>38940</v>
      </c>
      <c r="B3114" s="16">
        <v>8581.9699999999993</v>
      </c>
      <c r="C3114" s="16">
        <v>8591.85</v>
      </c>
      <c r="D3114" s="16">
        <v>8626.2199999999993</v>
      </c>
      <c r="E3114" s="16">
        <v>8572.07</v>
      </c>
      <c r="F3114" s="14" t="s">
        <v>9131</v>
      </c>
      <c r="G3114" s="15">
        <v>-4.1000000000000003E-3</v>
      </c>
    </row>
    <row r="3115" spans="1:7" x14ac:dyDescent="0.2">
      <c r="A3115" s="17">
        <v>38939</v>
      </c>
      <c r="B3115" s="16">
        <v>8591.85</v>
      </c>
      <c r="C3115" s="16">
        <v>8627.0300000000007</v>
      </c>
      <c r="D3115" s="16">
        <v>8627.0300000000007</v>
      </c>
      <c r="E3115" s="16">
        <v>8519.9</v>
      </c>
      <c r="F3115" s="14" t="s">
        <v>7735</v>
      </c>
      <c r="G3115" s="15">
        <v>1.03E-2</v>
      </c>
    </row>
    <row r="3116" spans="1:7" x14ac:dyDescent="0.2">
      <c r="A3116" s="17">
        <v>38938</v>
      </c>
      <c r="B3116" s="16">
        <v>8627.0300000000007</v>
      </c>
      <c r="C3116" s="16">
        <v>8539.25</v>
      </c>
      <c r="D3116" s="16">
        <v>8637.3799999999992</v>
      </c>
      <c r="E3116" s="16">
        <v>8502.77</v>
      </c>
      <c r="F3116" s="14" t="s">
        <v>8996</v>
      </c>
      <c r="G3116" s="15">
        <v>6.7000000000000002E-3</v>
      </c>
    </row>
    <row r="3117" spans="1:7" x14ac:dyDescent="0.2">
      <c r="A3117" s="17">
        <v>38937</v>
      </c>
      <c r="B3117" s="16">
        <v>8539.25</v>
      </c>
      <c r="C3117" s="16">
        <v>8482.27</v>
      </c>
      <c r="D3117" s="16">
        <v>8547.06</v>
      </c>
      <c r="E3117" s="16">
        <v>8482.27</v>
      </c>
      <c r="F3117" s="14" t="s">
        <v>7511</v>
      </c>
      <c r="G3117" s="15">
        <v>-1.4999999999999999E-2</v>
      </c>
    </row>
    <row r="3118" spans="1:7" x14ac:dyDescent="0.2">
      <c r="A3118" s="17">
        <v>38936</v>
      </c>
      <c r="B3118" s="16">
        <v>8482.27</v>
      </c>
      <c r="C3118" s="16">
        <v>8611.68</v>
      </c>
      <c r="D3118" s="16">
        <v>8611.68</v>
      </c>
      <c r="E3118" s="16">
        <v>8474.98</v>
      </c>
      <c r="F3118" s="14" t="s">
        <v>9132</v>
      </c>
      <c r="G3118" s="15">
        <v>1.18E-2</v>
      </c>
    </row>
    <row r="3119" spans="1:7" x14ac:dyDescent="0.2">
      <c r="A3119" s="17">
        <v>38933</v>
      </c>
      <c r="B3119" s="16">
        <v>8611.68</v>
      </c>
      <c r="C3119" s="16">
        <v>8510.99</v>
      </c>
      <c r="D3119" s="16">
        <v>8625.23</v>
      </c>
      <c r="E3119" s="16">
        <v>8510.99</v>
      </c>
      <c r="F3119" s="14" t="s">
        <v>8571</v>
      </c>
      <c r="G3119" s="15">
        <v>-6.7999999999999996E-3</v>
      </c>
    </row>
    <row r="3120" spans="1:7" x14ac:dyDescent="0.2">
      <c r="A3120" s="17">
        <v>38932</v>
      </c>
      <c r="B3120" s="16">
        <v>8510.99</v>
      </c>
      <c r="C3120" s="16">
        <v>8568.93</v>
      </c>
      <c r="D3120" s="16">
        <v>8574.4500000000007</v>
      </c>
      <c r="E3120" s="16">
        <v>8478.34</v>
      </c>
      <c r="F3120" s="14" t="s">
        <v>9133</v>
      </c>
      <c r="G3120" s="15">
        <v>3.0999999999999999E-3</v>
      </c>
    </row>
    <row r="3121" spans="1:7" x14ac:dyDescent="0.2">
      <c r="A3121" s="17">
        <v>38931</v>
      </c>
      <c r="B3121" s="16">
        <v>8568.94</v>
      </c>
      <c r="C3121" s="16">
        <v>8542.27</v>
      </c>
      <c r="D3121" s="16">
        <v>8579.5400000000009</v>
      </c>
      <c r="E3121" s="16">
        <v>8537.58</v>
      </c>
      <c r="F3121" s="14" t="s">
        <v>7415</v>
      </c>
      <c r="G3121" s="15">
        <v>-5.0000000000000001E-3</v>
      </c>
    </row>
    <row r="3122" spans="1:7" x14ac:dyDescent="0.2">
      <c r="A3122" s="17">
        <v>38930</v>
      </c>
      <c r="B3122" s="16">
        <v>8542.27</v>
      </c>
      <c r="C3122" s="16">
        <v>8584.7800000000007</v>
      </c>
      <c r="D3122" s="16">
        <v>8621.24</v>
      </c>
      <c r="E3122" s="16">
        <v>8529.61</v>
      </c>
      <c r="F3122" s="14" t="s">
        <v>9134</v>
      </c>
      <c r="G3122" s="15">
        <v>-6.9999999999999999E-4</v>
      </c>
    </row>
    <row r="3123" spans="1:7" x14ac:dyDescent="0.2">
      <c r="A3123" s="17">
        <v>38929</v>
      </c>
      <c r="B3123" s="16">
        <v>8584.7800000000007</v>
      </c>
      <c r="C3123" s="16">
        <v>8590.5</v>
      </c>
      <c r="D3123" s="16">
        <v>8610.33</v>
      </c>
      <c r="E3123" s="16">
        <v>8565.83</v>
      </c>
      <c r="F3123" s="14" t="s">
        <v>8382</v>
      </c>
      <c r="G3123" s="15">
        <v>-5.9999999999999995E-4</v>
      </c>
    </row>
    <row r="3124" spans="1:7" x14ac:dyDescent="0.2">
      <c r="A3124" s="17">
        <v>38926</v>
      </c>
      <c r="B3124" s="16">
        <v>8590.5</v>
      </c>
      <c r="C3124" s="16">
        <v>8595.85</v>
      </c>
      <c r="D3124" s="16">
        <v>8595.85</v>
      </c>
      <c r="E3124" s="16">
        <v>8509.0400000000009</v>
      </c>
      <c r="F3124" s="14" t="s">
        <v>3619</v>
      </c>
      <c r="G3124" s="15">
        <v>1.04E-2</v>
      </c>
    </row>
    <row r="3125" spans="1:7" x14ac:dyDescent="0.2">
      <c r="A3125" s="17">
        <v>38925</v>
      </c>
      <c r="B3125" s="16">
        <v>8595.85</v>
      </c>
      <c r="C3125" s="16">
        <v>8506.99</v>
      </c>
      <c r="D3125" s="16">
        <v>8596.7099999999991</v>
      </c>
      <c r="E3125" s="16">
        <v>8506.99</v>
      </c>
      <c r="F3125" s="14" t="s">
        <v>7684</v>
      </c>
      <c r="G3125" s="15">
        <v>-8.2000000000000007E-3</v>
      </c>
    </row>
    <row r="3126" spans="1:7" x14ac:dyDescent="0.2">
      <c r="A3126" s="17">
        <v>38924</v>
      </c>
      <c r="B3126" s="16">
        <v>8506.99</v>
      </c>
      <c r="C3126" s="16">
        <v>8577.7000000000007</v>
      </c>
      <c r="D3126" s="16">
        <v>8592.01</v>
      </c>
      <c r="E3126" s="16">
        <v>8493.1200000000008</v>
      </c>
      <c r="F3126" s="14" t="s">
        <v>7520</v>
      </c>
      <c r="G3126" s="15">
        <v>1.1000000000000001E-3</v>
      </c>
    </row>
    <row r="3127" spans="1:7" x14ac:dyDescent="0.2">
      <c r="A3127" s="17">
        <v>38923</v>
      </c>
      <c r="B3127" s="16">
        <v>8577.7000000000007</v>
      </c>
      <c r="C3127" s="16">
        <v>8568.6200000000008</v>
      </c>
      <c r="D3127" s="16">
        <v>8621.6200000000008</v>
      </c>
      <c r="E3127" s="16">
        <v>8568.6200000000008</v>
      </c>
      <c r="F3127" s="14" t="s">
        <v>2399</v>
      </c>
      <c r="G3127" s="15">
        <v>1.47E-2</v>
      </c>
    </row>
    <row r="3128" spans="1:7" x14ac:dyDescent="0.2">
      <c r="A3128" s="17">
        <v>38922</v>
      </c>
      <c r="B3128" s="16">
        <v>8568.6200000000008</v>
      </c>
      <c r="C3128" s="16">
        <v>8444.1299999999992</v>
      </c>
      <c r="D3128" s="16">
        <v>8571.69</v>
      </c>
      <c r="E3128" s="16">
        <v>8412.8700000000008</v>
      </c>
      <c r="F3128" s="14" t="s">
        <v>7627</v>
      </c>
      <c r="G3128" s="15">
        <v>-1.09E-2</v>
      </c>
    </row>
    <row r="3129" spans="1:7" x14ac:dyDescent="0.2">
      <c r="A3129" s="17">
        <v>38919</v>
      </c>
      <c r="B3129" s="16">
        <v>8444.1299999999992</v>
      </c>
      <c r="C3129" s="16">
        <v>8537.2199999999993</v>
      </c>
      <c r="D3129" s="16">
        <v>8558.07</v>
      </c>
      <c r="E3129" s="16">
        <v>8432.9500000000007</v>
      </c>
      <c r="F3129" s="14" t="s">
        <v>3499</v>
      </c>
      <c r="G3129" s="15">
        <v>8.3999999999999995E-3</v>
      </c>
    </row>
    <row r="3130" spans="1:7" x14ac:dyDescent="0.2">
      <c r="A3130" s="17">
        <v>38918</v>
      </c>
      <c r="B3130" s="16">
        <v>8537.2199999999993</v>
      </c>
      <c r="C3130" s="16">
        <v>8466</v>
      </c>
      <c r="D3130" s="16">
        <v>8596.02</v>
      </c>
      <c r="E3130" s="16">
        <v>8400.2199999999993</v>
      </c>
      <c r="F3130" s="14" t="s">
        <v>9135</v>
      </c>
      <c r="G3130" s="15">
        <v>3.44E-2</v>
      </c>
    </row>
    <row r="3131" spans="1:7" x14ac:dyDescent="0.2">
      <c r="A3131" s="17">
        <v>38917</v>
      </c>
      <c r="B3131" s="16">
        <v>8466</v>
      </c>
      <c r="C3131" s="16">
        <v>8184.35</v>
      </c>
      <c r="D3131" s="16">
        <v>8466</v>
      </c>
      <c r="E3131" s="16">
        <v>8184.35</v>
      </c>
      <c r="F3131" s="14" t="s">
        <v>9136</v>
      </c>
      <c r="G3131" s="15">
        <v>-2.9999999999999997E-4</v>
      </c>
    </row>
    <row r="3132" spans="1:7" x14ac:dyDescent="0.2">
      <c r="A3132" s="17">
        <v>38916</v>
      </c>
      <c r="B3132" s="16">
        <v>8184.35</v>
      </c>
      <c r="C3132" s="16">
        <v>8186.84</v>
      </c>
      <c r="D3132" s="16">
        <v>8274.61</v>
      </c>
      <c r="E3132" s="16">
        <v>8184.35</v>
      </c>
      <c r="F3132" s="14" t="s">
        <v>9137</v>
      </c>
      <c r="G3132" s="15">
        <v>-5.5999999999999999E-3</v>
      </c>
    </row>
    <row r="3133" spans="1:7" x14ac:dyDescent="0.2">
      <c r="A3133" s="17">
        <v>38915</v>
      </c>
      <c r="B3133" s="16">
        <v>8186.84</v>
      </c>
      <c r="C3133" s="16">
        <v>8232.84</v>
      </c>
      <c r="D3133" s="16">
        <v>8272.68</v>
      </c>
      <c r="E3133" s="16">
        <v>8152.53</v>
      </c>
      <c r="F3133" s="14" t="s">
        <v>9138</v>
      </c>
      <c r="G3133" s="15">
        <v>-9.7999999999999997E-3</v>
      </c>
    </row>
    <row r="3134" spans="1:7" x14ac:dyDescent="0.2">
      <c r="A3134" s="17">
        <v>38912</v>
      </c>
      <c r="B3134" s="16">
        <v>8232.84</v>
      </c>
      <c r="C3134" s="16">
        <v>8314.6</v>
      </c>
      <c r="D3134" s="16">
        <v>8314.6</v>
      </c>
      <c r="E3134" s="16">
        <v>8224.49</v>
      </c>
      <c r="F3134" s="14" t="s">
        <v>2716</v>
      </c>
      <c r="G3134" s="15">
        <v>-2.3599999999999999E-2</v>
      </c>
    </row>
    <row r="3135" spans="1:7" x14ac:dyDescent="0.2">
      <c r="A3135" s="17">
        <v>38911</v>
      </c>
      <c r="B3135" s="16">
        <v>8314.6</v>
      </c>
      <c r="C3135" s="16">
        <v>8515.65</v>
      </c>
      <c r="D3135" s="16">
        <v>8515.65</v>
      </c>
      <c r="E3135" s="16">
        <v>8294.7999999999993</v>
      </c>
      <c r="F3135" s="14" t="s">
        <v>9139</v>
      </c>
      <c r="G3135" s="15">
        <v>5.1999999999999998E-3</v>
      </c>
    </row>
    <row r="3136" spans="1:7" x14ac:dyDescent="0.2">
      <c r="A3136" s="17">
        <v>38910</v>
      </c>
      <c r="B3136" s="16">
        <v>8515.66</v>
      </c>
      <c r="C3136" s="16">
        <v>8471.44</v>
      </c>
      <c r="D3136" s="16">
        <v>8577.5300000000007</v>
      </c>
      <c r="E3136" s="16">
        <v>8471.44</v>
      </c>
      <c r="F3136" s="14" t="s">
        <v>9140</v>
      </c>
      <c r="G3136" s="15">
        <v>-1.01E-2</v>
      </c>
    </row>
    <row r="3137" spans="1:7" x14ac:dyDescent="0.2">
      <c r="A3137" s="17">
        <v>38909</v>
      </c>
      <c r="B3137" s="16">
        <v>8471.44</v>
      </c>
      <c r="C3137" s="16">
        <v>8558.23</v>
      </c>
      <c r="D3137" s="16">
        <v>8558.23</v>
      </c>
      <c r="E3137" s="16">
        <v>8461.0400000000009</v>
      </c>
      <c r="F3137" s="14" t="s">
        <v>8588</v>
      </c>
      <c r="G3137" s="15">
        <v>1.8E-3</v>
      </c>
    </row>
    <row r="3138" spans="1:7" x14ac:dyDescent="0.2">
      <c r="A3138" s="17">
        <v>38908</v>
      </c>
      <c r="B3138" s="16">
        <v>8558.23</v>
      </c>
      <c r="C3138" s="16">
        <v>8542.93</v>
      </c>
      <c r="D3138" s="16">
        <v>8559.98</v>
      </c>
      <c r="E3138" s="16">
        <v>8492.81</v>
      </c>
      <c r="F3138" s="14" t="s">
        <v>9131</v>
      </c>
      <c r="G3138" s="15">
        <v>-1.0800000000000001E-2</v>
      </c>
    </row>
    <row r="3139" spans="1:7" x14ac:dyDescent="0.2">
      <c r="A3139" s="17">
        <v>38905</v>
      </c>
      <c r="B3139" s="16">
        <v>8542.93</v>
      </c>
      <c r="C3139" s="16">
        <v>8635.77</v>
      </c>
      <c r="D3139" s="16">
        <v>8635.77</v>
      </c>
      <c r="E3139" s="16">
        <v>8521.0400000000009</v>
      </c>
      <c r="F3139" s="14" t="s">
        <v>8716</v>
      </c>
      <c r="G3139" s="15">
        <v>5.0000000000000001E-3</v>
      </c>
    </row>
    <row r="3140" spans="1:7" x14ac:dyDescent="0.2">
      <c r="A3140" s="17">
        <v>38904</v>
      </c>
      <c r="B3140" s="16">
        <v>8635.77</v>
      </c>
      <c r="C3140" s="16">
        <v>8593.2000000000007</v>
      </c>
      <c r="D3140" s="16">
        <v>8652.42</v>
      </c>
      <c r="E3140" s="16">
        <v>8578.65</v>
      </c>
      <c r="F3140" s="14" t="s">
        <v>9141</v>
      </c>
      <c r="G3140" s="15">
        <v>-1.0999999999999999E-2</v>
      </c>
    </row>
    <row r="3141" spans="1:7" x14ac:dyDescent="0.2">
      <c r="A3141" s="17">
        <v>38903</v>
      </c>
      <c r="B3141" s="16">
        <v>8593.2000000000007</v>
      </c>
      <c r="C3141" s="16">
        <v>8688.57</v>
      </c>
      <c r="D3141" s="16">
        <v>8688.57</v>
      </c>
      <c r="E3141" s="16">
        <v>8591.01</v>
      </c>
      <c r="F3141" s="14" t="s">
        <v>2540</v>
      </c>
      <c r="G3141" s="15">
        <v>2.2000000000000001E-3</v>
      </c>
    </row>
    <row r="3142" spans="1:7" x14ac:dyDescent="0.2">
      <c r="A3142" s="17">
        <v>38902</v>
      </c>
      <c r="B3142" s="16">
        <v>8688.57</v>
      </c>
      <c r="C3142" s="16">
        <v>8669.07</v>
      </c>
      <c r="D3142" s="16">
        <v>8694.56</v>
      </c>
      <c r="E3142" s="16">
        <v>8650.7000000000007</v>
      </c>
      <c r="F3142" s="14" t="s">
        <v>9142</v>
      </c>
      <c r="G3142" s="15">
        <v>5.8999999999999999E-3</v>
      </c>
    </row>
    <row r="3143" spans="1:7" x14ac:dyDescent="0.2">
      <c r="A3143" s="17">
        <v>38901</v>
      </c>
      <c r="B3143" s="16">
        <v>8669.07</v>
      </c>
      <c r="C3143" s="16">
        <v>8617.9699999999993</v>
      </c>
      <c r="D3143" s="16">
        <v>8669.43</v>
      </c>
      <c r="E3143" s="16">
        <v>8612.5300000000007</v>
      </c>
      <c r="F3143" s="14" t="s">
        <v>7787</v>
      </c>
      <c r="G3143" s="15">
        <v>2.4899999999999999E-2</v>
      </c>
    </row>
    <row r="3144" spans="1:7" x14ac:dyDescent="0.2">
      <c r="A3144" s="17">
        <v>38898</v>
      </c>
      <c r="B3144" s="16">
        <v>8617.9699999999993</v>
      </c>
      <c r="C3144" s="16">
        <v>8408.91</v>
      </c>
      <c r="D3144" s="16">
        <v>8635.64</v>
      </c>
      <c r="E3144" s="16">
        <v>8408.91</v>
      </c>
      <c r="F3144" s="14" t="s">
        <v>9143</v>
      </c>
      <c r="G3144" s="15">
        <v>2.1000000000000001E-2</v>
      </c>
    </row>
    <row r="3145" spans="1:7" x14ac:dyDescent="0.2">
      <c r="A3145" s="17">
        <v>38897</v>
      </c>
      <c r="B3145" s="16">
        <v>8408.91</v>
      </c>
      <c r="C3145" s="16">
        <v>8236.2099999999991</v>
      </c>
      <c r="D3145" s="16">
        <v>8408.91</v>
      </c>
      <c r="E3145" s="16">
        <v>8236.2099999999991</v>
      </c>
      <c r="F3145" s="14" t="s">
        <v>3690</v>
      </c>
      <c r="G3145" s="15">
        <v>-1.3899999999999999E-2</v>
      </c>
    </row>
    <row r="3146" spans="1:7" x14ac:dyDescent="0.2">
      <c r="A3146" s="17">
        <v>38896</v>
      </c>
      <c r="B3146" s="16">
        <v>8236.2099999999991</v>
      </c>
      <c r="C3146" s="16">
        <v>8352.6</v>
      </c>
      <c r="D3146" s="16">
        <v>8352.6</v>
      </c>
      <c r="E3146" s="16">
        <v>8227.14</v>
      </c>
      <c r="F3146" s="14" t="s">
        <v>8872</v>
      </c>
      <c r="G3146" s="15">
        <v>-3.5999999999999999E-3</v>
      </c>
    </row>
    <row r="3147" spans="1:7" x14ac:dyDescent="0.2">
      <c r="A3147" s="17">
        <v>38895</v>
      </c>
      <c r="B3147" s="16">
        <v>8352.6</v>
      </c>
      <c r="C3147" s="16">
        <v>8382.99</v>
      </c>
      <c r="D3147" s="16">
        <v>8430.1299999999992</v>
      </c>
      <c r="E3147" s="16">
        <v>8352.6</v>
      </c>
      <c r="F3147" s="14" t="s">
        <v>9144</v>
      </c>
      <c r="G3147" s="15">
        <v>2.5000000000000001E-3</v>
      </c>
    </row>
    <row r="3148" spans="1:7" x14ac:dyDescent="0.2">
      <c r="A3148" s="17">
        <v>38894</v>
      </c>
      <c r="B3148" s="16">
        <v>8382.99</v>
      </c>
      <c r="C3148" s="16">
        <v>8361.9599999999991</v>
      </c>
      <c r="D3148" s="16">
        <v>8415.35</v>
      </c>
      <c r="E3148" s="16">
        <v>8361.9599999999991</v>
      </c>
      <c r="F3148" s="14" t="s">
        <v>9145</v>
      </c>
      <c r="G3148" s="15">
        <v>-6.9999999999999999E-4</v>
      </c>
    </row>
    <row r="3149" spans="1:7" x14ac:dyDescent="0.2">
      <c r="A3149" s="17">
        <v>38890</v>
      </c>
      <c r="B3149" s="16">
        <v>8361.9599999999991</v>
      </c>
      <c r="C3149" s="16">
        <v>8367.73</v>
      </c>
      <c r="D3149" s="16">
        <v>8481.1200000000008</v>
      </c>
      <c r="E3149" s="16">
        <v>8322.56</v>
      </c>
      <c r="F3149" s="14" t="s">
        <v>2686</v>
      </c>
      <c r="G3149" s="15">
        <v>1.1000000000000001E-3</v>
      </c>
    </row>
    <row r="3150" spans="1:7" x14ac:dyDescent="0.2">
      <c r="A3150" s="17">
        <v>38889</v>
      </c>
      <c r="B3150" s="16">
        <v>8367.73</v>
      </c>
      <c r="C3150" s="16">
        <v>8358.1200000000008</v>
      </c>
      <c r="D3150" s="16">
        <v>8374.69</v>
      </c>
      <c r="E3150" s="16">
        <v>8301.7199999999993</v>
      </c>
      <c r="F3150" s="14" t="s">
        <v>2919</v>
      </c>
      <c r="G3150" s="15">
        <v>-2.3999999999999998E-3</v>
      </c>
    </row>
    <row r="3151" spans="1:7" x14ac:dyDescent="0.2">
      <c r="A3151" s="17">
        <v>38888</v>
      </c>
      <c r="B3151" s="16">
        <v>8358.1200000000008</v>
      </c>
      <c r="C3151" s="16">
        <v>8378.09</v>
      </c>
      <c r="D3151" s="16">
        <v>8379.84</v>
      </c>
      <c r="E3151" s="16">
        <v>8293.9500000000007</v>
      </c>
      <c r="F3151" s="14" t="s">
        <v>9146</v>
      </c>
      <c r="G3151" s="15">
        <v>1.66E-2</v>
      </c>
    </row>
    <row r="3152" spans="1:7" x14ac:dyDescent="0.2">
      <c r="A3152" s="17">
        <v>38887</v>
      </c>
      <c r="B3152" s="16">
        <v>8378.09</v>
      </c>
      <c r="C3152" s="16">
        <v>8241.0400000000009</v>
      </c>
      <c r="D3152" s="16">
        <v>8454.75</v>
      </c>
      <c r="E3152" s="16">
        <v>8241.0400000000009</v>
      </c>
      <c r="F3152" s="14" t="s">
        <v>9040</v>
      </c>
      <c r="G3152" s="15">
        <v>-1.1900000000000001E-2</v>
      </c>
    </row>
    <row r="3153" spans="1:7" x14ac:dyDescent="0.2">
      <c r="A3153" s="17">
        <v>38884</v>
      </c>
      <c r="B3153" s="16">
        <v>8241.0400000000009</v>
      </c>
      <c r="C3153" s="16">
        <v>8340.11</v>
      </c>
      <c r="D3153" s="16">
        <v>8501.1200000000008</v>
      </c>
      <c r="E3153" s="16">
        <v>8240.86</v>
      </c>
      <c r="F3153" s="14" t="s">
        <v>9147</v>
      </c>
      <c r="G3153" s="15">
        <v>3.4799999999999998E-2</v>
      </c>
    </row>
    <row r="3154" spans="1:7" x14ac:dyDescent="0.2">
      <c r="A3154" s="17">
        <v>38883</v>
      </c>
      <c r="B3154" s="16">
        <v>8340.11</v>
      </c>
      <c r="C3154" s="16">
        <v>8059.65</v>
      </c>
      <c r="D3154" s="16">
        <v>8349.81</v>
      </c>
      <c r="E3154" s="16">
        <v>8059.65</v>
      </c>
      <c r="F3154" s="14" t="s">
        <v>9148</v>
      </c>
      <c r="G3154" s="15">
        <v>3.3999999999999998E-3</v>
      </c>
    </row>
    <row r="3155" spans="1:7" x14ac:dyDescent="0.2">
      <c r="A3155" s="17">
        <v>38882</v>
      </c>
      <c r="B3155" s="16">
        <v>8059.65</v>
      </c>
      <c r="C3155" s="16">
        <v>8032.03</v>
      </c>
      <c r="D3155" s="16">
        <v>8129.99</v>
      </c>
      <c r="E3155" s="16">
        <v>7981.6</v>
      </c>
      <c r="F3155" s="14" t="s">
        <v>9149</v>
      </c>
      <c r="G3155" s="15">
        <v>-2.9499999999999998E-2</v>
      </c>
    </row>
    <row r="3156" spans="1:7" x14ac:dyDescent="0.2">
      <c r="A3156" s="17">
        <v>38881</v>
      </c>
      <c r="B3156" s="16">
        <v>8032.03</v>
      </c>
      <c r="C3156" s="16">
        <v>8276.42</v>
      </c>
      <c r="D3156" s="16">
        <v>8276.42</v>
      </c>
      <c r="E3156" s="16">
        <v>7949.01</v>
      </c>
      <c r="F3156" s="14" t="s">
        <v>9091</v>
      </c>
      <c r="G3156" s="15">
        <v>-1.6899999999999998E-2</v>
      </c>
    </row>
    <row r="3157" spans="1:7" x14ac:dyDescent="0.2">
      <c r="A3157" s="17">
        <v>38880</v>
      </c>
      <c r="B3157" s="16">
        <v>8276.42</v>
      </c>
      <c r="C3157" s="16">
        <v>8418.33</v>
      </c>
      <c r="D3157" s="16">
        <v>8418.33</v>
      </c>
      <c r="E3157" s="16">
        <v>8250.26</v>
      </c>
      <c r="F3157" s="14" t="s">
        <v>8822</v>
      </c>
      <c r="G3157" s="15">
        <v>1.8700000000000001E-2</v>
      </c>
    </row>
    <row r="3158" spans="1:7" x14ac:dyDescent="0.2">
      <c r="A3158" s="17">
        <v>38877</v>
      </c>
      <c r="B3158" s="16">
        <v>8418.33</v>
      </c>
      <c r="C3158" s="16">
        <v>8264.02</v>
      </c>
      <c r="D3158" s="16">
        <v>8487.35</v>
      </c>
      <c r="E3158" s="16">
        <v>8264.02</v>
      </c>
      <c r="F3158" s="14" t="s">
        <v>9150</v>
      </c>
      <c r="G3158" s="15">
        <v>-3.1399999999999997E-2</v>
      </c>
    </row>
    <row r="3159" spans="1:7" x14ac:dyDescent="0.2">
      <c r="A3159" s="17">
        <v>38876</v>
      </c>
      <c r="B3159" s="16">
        <v>8264.02</v>
      </c>
      <c r="C3159" s="16">
        <v>8532.09</v>
      </c>
      <c r="D3159" s="16">
        <v>8532.09</v>
      </c>
      <c r="E3159" s="16">
        <v>8262.99</v>
      </c>
      <c r="F3159" s="14" t="s">
        <v>9151</v>
      </c>
      <c r="G3159" s="15">
        <v>3.8999999999999998E-3</v>
      </c>
    </row>
    <row r="3160" spans="1:7" x14ac:dyDescent="0.2">
      <c r="A3160" s="17">
        <v>38875</v>
      </c>
      <c r="B3160" s="16">
        <v>8532.09</v>
      </c>
      <c r="C3160" s="16">
        <v>8498.81</v>
      </c>
      <c r="D3160" s="16">
        <v>8584.34</v>
      </c>
      <c r="E3160" s="16">
        <v>8498.81</v>
      </c>
      <c r="F3160" s="14" t="s">
        <v>9152</v>
      </c>
      <c r="G3160" s="15">
        <v>-3.5799999999999998E-2</v>
      </c>
    </row>
    <row r="3161" spans="1:7" x14ac:dyDescent="0.2">
      <c r="A3161" s="17">
        <v>38874</v>
      </c>
      <c r="B3161" s="16">
        <v>8498.81</v>
      </c>
      <c r="C3161" s="16">
        <v>8814.3799999999992</v>
      </c>
      <c r="D3161" s="16">
        <v>8814.3799999999992</v>
      </c>
      <c r="E3161" s="16">
        <v>8477.2900000000009</v>
      </c>
      <c r="F3161" s="14" t="s">
        <v>9153</v>
      </c>
      <c r="G3161" s="15">
        <v>-8.0999999999999996E-3</v>
      </c>
    </row>
    <row r="3162" spans="1:7" x14ac:dyDescent="0.2">
      <c r="A3162" s="17">
        <v>38873</v>
      </c>
      <c r="B3162" s="16">
        <v>8814.3799999999992</v>
      </c>
      <c r="C3162" s="16">
        <v>8886.32</v>
      </c>
      <c r="D3162" s="16">
        <v>8912.0300000000007</v>
      </c>
      <c r="E3162" s="16">
        <v>8805.8700000000008</v>
      </c>
      <c r="F3162" s="14" t="s">
        <v>9154</v>
      </c>
      <c r="G3162" s="15">
        <v>1E-4</v>
      </c>
    </row>
    <row r="3163" spans="1:7" x14ac:dyDescent="0.2">
      <c r="A3163" s="17">
        <v>38870</v>
      </c>
      <c r="B3163" s="16">
        <v>8886.32</v>
      </c>
      <c r="C3163" s="16">
        <v>8885.39</v>
      </c>
      <c r="D3163" s="16">
        <v>9034.17</v>
      </c>
      <c r="E3163" s="16">
        <v>8882.16</v>
      </c>
      <c r="F3163" s="14" t="s">
        <v>9155</v>
      </c>
      <c r="G3163" s="15">
        <v>1.3100000000000001E-2</v>
      </c>
    </row>
    <row r="3164" spans="1:7" x14ac:dyDescent="0.2">
      <c r="A3164" s="17">
        <v>38869</v>
      </c>
      <c r="B3164" s="16">
        <v>8885.39</v>
      </c>
      <c r="C3164" s="16">
        <v>8770.91</v>
      </c>
      <c r="D3164" s="16">
        <v>8887.94</v>
      </c>
      <c r="E3164" s="16">
        <v>8750.6</v>
      </c>
      <c r="F3164" s="14" t="s">
        <v>3414</v>
      </c>
      <c r="G3164" s="15">
        <v>6.1999999999999998E-3</v>
      </c>
    </row>
    <row r="3165" spans="1:7" x14ac:dyDescent="0.2">
      <c r="A3165" s="17">
        <v>38868</v>
      </c>
      <c r="B3165" s="16">
        <v>8770.91</v>
      </c>
      <c r="C3165" s="16">
        <v>8717.2199999999993</v>
      </c>
      <c r="D3165" s="16">
        <v>8805.7099999999991</v>
      </c>
      <c r="E3165" s="16">
        <v>8582.75</v>
      </c>
      <c r="F3165" s="14" t="s">
        <v>9156</v>
      </c>
      <c r="G3165" s="15">
        <v>-2.1100000000000001E-2</v>
      </c>
    </row>
    <row r="3166" spans="1:7" x14ac:dyDescent="0.2">
      <c r="A3166" s="17">
        <v>38867</v>
      </c>
      <c r="B3166" s="16">
        <v>8717.2199999999993</v>
      </c>
      <c r="C3166" s="16">
        <v>8904.7099999999991</v>
      </c>
      <c r="D3166" s="16">
        <v>8922.8799999999992</v>
      </c>
      <c r="E3166" s="16">
        <v>8717.2199999999993</v>
      </c>
      <c r="F3166" s="14" t="s">
        <v>3908</v>
      </c>
      <c r="G3166" s="15">
        <v>1.4E-3</v>
      </c>
    </row>
    <row r="3167" spans="1:7" x14ac:dyDescent="0.2">
      <c r="A3167" s="17">
        <v>38866</v>
      </c>
      <c r="B3167" s="16">
        <v>8904.7099999999991</v>
      </c>
      <c r="C3167" s="16">
        <v>8892.0300000000007</v>
      </c>
      <c r="D3167" s="16">
        <v>8954.02</v>
      </c>
      <c r="E3167" s="16">
        <v>8882.7199999999993</v>
      </c>
      <c r="F3167" s="14" t="s">
        <v>7783</v>
      </c>
      <c r="G3167" s="15">
        <v>3.4099999999999998E-2</v>
      </c>
    </row>
    <row r="3168" spans="1:7" x14ac:dyDescent="0.2">
      <c r="A3168" s="17">
        <v>38863</v>
      </c>
      <c r="B3168" s="16">
        <v>8892.0300000000007</v>
      </c>
      <c r="C3168" s="16">
        <v>8598.41</v>
      </c>
      <c r="D3168" s="16">
        <v>8892.0300000000007</v>
      </c>
      <c r="E3168" s="16">
        <v>8598.41</v>
      </c>
      <c r="F3168" s="14" t="s">
        <v>9157</v>
      </c>
      <c r="G3168" s="15">
        <v>-8.8999999999999999E-3</v>
      </c>
    </row>
    <row r="3169" spans="1:7" x14ac:dyDescent="0.2">
      <c r="A3169" s="17">
        <v>38861</v>
      </c>
      <c r="B3169" s="16">
        <v>8598.41</v>
      </c>
      <c r="C3169" s="16">
        <v>8676.01</v>
      </c>
      <c r="D3169" s="16">
        <v>8764.73</v>
      </c>
      <c r="E3169" s="16">
        <v>8559.58</v>
      </c>
      <c r="F3169" s="14" t="s">
        <v>3652</v>
      </c>
      <c r="G3169" s="15">
        <v>4.1000000000000002E-2</v>
      </c>
    </row>
    <row r="3170" spans="1:7" x14ac:dyDescent="0.2">
      <c r="A3170" s="17">
        <v>38860</v>
      </c>
      <c r="B3170" s="16">
        <v>8676.01</v>
      </c>
      <c r="C3170" s="16">
        <v>8334.1</v>
      </c>
      <c r="D3170" s="16">
        <v>8728.34</v>
      </c>
      <c r="E3170" s="16">
        <v>8334.1</v>
      </c>
      <c r="F3170" s="14" t="s">
        <v>5266</v>
      </c>
      <c r="G3170" s="15">
        <v>-3.6900000000000002E-2</v>
      </c>
    </row>
    <row r="3171" spans="1:7" x14ac:dyDescent="0.2">
      <c r="A3171" s="17">
        <v>38859</v>
      </c>
      <c r="B3171" s="16">
        <v>8334.1</v>
      </c>
      <c r="C3171" s="16">
        <v>8653.7900000000009</v>
      </c>
      <c r="D3171" s="16">
        <v>8653.7900000000009</v>
      </c>
      <c r="E3171" s="16">
        <v>8303.44</v>
      </c>
      <c r="F3171" s="14" t="s">
        <v>9158</v>
      </c>
      <c r="G3171" s="15">
        <v>-1.6999999999999999E-3</v>
      </c>
    </row>
    <row r="3172" spans="1:7" x14ac:dyDescent="0.2">
      <c r="A3172" s="17">
        <v>38856</v>
      </c>
      <c r="B3172" s="16">
        <v>8653.7900000000009</v>
      </c>
      <c r="C3172" s="16">
        <v>8668.61</v>
      </c>
      <c r="D3172" s="16">
        <v>8739.99</v>
      </c>
      <c r="E3172" s="16">
        <v>8637.41</v>
      </c>
      <c r="F3172" s="14" t="s">
        <v>9159</v>
      </c>
      <c r="G3172" s="15">
        <v>-2.0400000000000001E-2</v>
      </c>
    </row>
    <row r="3173" spans="1:7" x14ac:dyDescent="0.2">
      <c r="A3173" s="17">
        <v>38855</v>
      </c>
      <c r="B3173" s="16">
        <v>8668.61</v>
      </c>
      <c r="C3173" s="16">
        <v>8848.99</v>
      </c>
      <c r="D3173" s="16">
        <v>8851.0300000000007</v>
      </c>
      <c r="E3173" s="16">
        <v>8641.2099999999991</v>
      </c>
      <c r="F3173" s="14" t="s">
        <v>8806</v>
      </c>
      <c r="G3173" s="15">
        <v>-2.6800000000000001E-2</v>
      </c>
    </row>
    <row r="3174" spans="1:7" x14ac:dyDescent="0.2">
      <c r="A3174" s="17">
        <v>38854</v>
      </c>
      <c r="B3174" s="16">
        <v>8848.99</v>
      </c>
      <c r="C3174" s="16">
        <v>9093.07</v>
      </c>
      <c r="D3174" s="16">
        <v>9163.4599999999991</v>
      </c>
      <c r="E3174" s="16">
        <v>8843.7800000000007</v>
      </c>
      <c r="F3174" s="14" t="s">
        <v>9160</v>
      </c>
      <c r="G3174" s="15">
        <v>1.1999999999999999E-3</v>
      </c>
    </row>
    <row r="3175" spans="1:7" x14ac:dyDescent="0.2">
      <c r="A3175" s="17">
        <v>38853</v>
      </c>
      <c r="B3175" s="16">
        <v>9093.07</v>
      </c>
      <c r="C3175" s="16">
        <v>9082.2199999999993</v>
      </c>
      <c r="D3175" s="16">
        <v>9135.84</v>
      </c>
      <c r="E3175" s="16">
        <v>9036.98</v>
      </c>
      <c r="F3175" s="14" t="s">
        <v>9161</v>
      </c>
      <c r="G3175" s="15">
        <v>-4.5999999999999999E-3</v>
      </c>
    </row>
    <row r="3176" spans="1:7" x14ac:dyDescent="0.2">
      <c r="A3176" s="17">
        <v>38852</v>
      </c>
      <c r="B3176" s="16">
        <v>9082.2199999999993</v>
      </c>
      <c r="C3176" s="16">
        <v>9124.5300000000007</v>
      </c>
      <c r="D3176" s="16">
        <v>9124.5300000000007</v>
      </c>
      <c r="E3176" s="16">
        <v>8940.3700000000008</v>
      </c>
      <c r="F3176" s="14" t="s">
        <v>9162</v>
      </c>
      <c r="G3176" s="15">
        <v>-2.8400000000000002E-2</v>
      </c>
    </row>
    <row r="3177" spans="1:7" x14ac:dyDescent="0.2">
      <c r="A3177" s="17">
        <v>38849</v>
      </c>
      <c r="B3177" s="16">
        <v>9124.5300000000007</v>
      </c>
      <c r="C3177" s="16">
        <v>9390.9</v>
      </c>
      <c r="D3177" s="16">
        <v>9390.9</v>
      </c>
      <c r="E3177" s="16">
        <v>9123.68</v>
      </c>
      <c r="F3177" s="14" t="s">
        <v>9163</v>
      </c>
      <c r="G3177" s="15">
        <v>-1.54E-2</v>
      </c>
    </row>
    <row r="3178" spans="1:7" x14ac:dyDescent="0.2">
      <c r="A3178" s="17">
        <v>38848</v>
      </c>
      <c r="B3178" s="16">
        <v>9390.9</v>
      </c>
      <c r="C3178" s="16">
        <v>9537.3799999999992</v>
      </c>
      <c r="D3178" s="16">
        <v>9537.3799999999992</v>
      </c>
      <c r="E3178" s="16">
        <v>9390.9</v>
      </c>
      <c r="F3178" s="14" t="s">
        <v>9164</v>
      </c>
      <c r="G3178" s="15">
        <v>-9.5999999999999992E-3</v>
      </c>
    </row>
    <row r="3179" spans="1:7" x14ac:dyDescent="0.2">
      <c r="A3179" s="17">
        <v>38847</v>
      </c>
      <c r="B3179" s="16">
        <v>9537.3799999999992</v>
      </c>
      <c r="C3179" s="16">
        <v>9629.89</v>
      </c>
      <c r="D3179" s="16">
        <v>9635.85</v>
      </c>
      <c r="E3179" s="16">
        <v>9525.32</v>
      </c>
      <c r="F3179" s="14" t="s">
        <v>9165</v>
      </c>
      <c r="G3179" s="15">
        <v>3.3999999999999998E-3</v>
      </c>
    </row>
    <row r="3180" spans="1:7" x14ac:dyDescent="0.2">
      <c r="A3180" s="17">
        <v>38846</v>
      </c>
      <c r="B3180" s="16">
        <v>9629.86</v>
      </c>
      <c r="C3180" s="16">
        <v>9596.98</v>
      </c>
      <c r="D3180" s="16">
        <v>9654.81</v>
      </c>
      <c r="E3180" s="16">
        <v>9592.99</v>
      </c>
      <c r="F3180" s="14" t="s">
        <v>9166</v>
      </c>
      <c r="G3180" s="15">
        <v>1.1999999999999999E-3</v>
      </c>
    </row>
    <row r="3181" spans="1:7" x14ac:dyDescent="0.2">
      <c r="A3181" s="17">
        <v>38845</v>
      </c>
      <c r="B3181" s="16">
        <v>9596.9599999999991</v>
      </c>
      <c r="C3181" s="16">
        <v>9585.64</v>
      </c>
      <c r="D3181" s="16">
        <v>9658.66</v>
      </c>
      <c r="E3181" s="16">
        <v>9585.64</v>
      </c>
      <c r="F3181" s="14" t="s">
        <v>2433</v>
      </c>
      <c r="G3181" s="15">
        <v>2.3E-3</v>
      </c>
    </row>
    <row r="3182" spans="1:7" x14ac:dyDescent="0.2">
      <c r="A3182" s="17">
        <v>38842</v>
      </c>
      <c r="B3182" s="16">
        <v>9585.64</v>
      </c>
      <c r="C3182" s="16">
        <v>9563.7199999999993</v>
      </c>
      <c r="D3182" s="16">
        <v>9604.93</v>
      </c>
      <c r="E3182" s="16">
        <v>9563.7199999999993</v>
      </c>
      <c r="F3182" s="14" t="s">
        <v>9167</v>
      </c>
      <c r="G3182" s="15">
        <v>7.0000000000000001E-3</v>
      </c>
    </row>
    <row r="3183" spans="1:7" x14ac:dyDescent="0.2">
      <c r="A3183" s="17">
        <v>38841</v>
      </c>
      <c r="B3183" s="16">
        <v>9563.7199999999993</v>
      </c>
      <c r="C3183" s="16">
        <v>9497.18</v>
      </c>
      <c r="D3183" s="16">
        <v>9567.5300000000007</v>
      </c>
      <c r="E3183" s="16">
        <v>9492.2800000000007</v>
      </c>
      <c r="F3183" s="14" t="s">
        <v>3216</v>
      </c>
      <c r="G3183" s="15">
        <v>-2.7000000000000001E-3</v>
      </c>
    </row>
    <row r="3184" spans="1:7" x14ac:dyDescent="0.2">
      <c r="A3184" s="17">
        <v>38840</v>
      </c>
      <c r="B3184" s="16">
        <v>9497.18</v>
      </c>
      <c r="C3184" s="16">
        <v>9523</v>
      </c>
      <c r="D3184" s="16">
        <v>9558.18</v>
      </c>
      <c r="E3184" s="16">
        <v>9481.2099999999991</v>
      </c>
      <c r="F3184" s="14" t="s">
        <v>3004</v>
      </c>
      <c r="G3184" s="15">
        <v>5.3E-3</v>
      </c>
    </row>
    <row r="3185" spans="1:7" x14ac:dyDescent="0.2">
      <c r="A3185" s="17">
        <v>38839</v>
      </c>
      <c r="B3185" s="16">
        <v>9523</v>
      </c>
      <c r="C3185" s="16">
        <v>9472.33</v>
      </c>
      <c r="D3185" s="16">
        <v>9531.67</v>
      </c>
      <c r="E3185" s="16">
        <v>9468.56</v>
      </c>
      <c r="F3185" s="14" t="s">
        <v>3400</v>
      </c>
      <c r="G3185" s="15">
        <v>-1.18E-2</v>
      </c>
    </row>
    <row r="3186" spans="1:7" x14ac:dyDescent="0.2">
      <c r="A3186" s="17">
        <v>38835</v>
      </c>
      <c r="B3186" s="16">
        <v>9472.33</v>
      </c>
      <c r="C3186" s="16">
        <v>9585.43</v>
      </c>
      <c r="D3186" s="16">
        <v>9585.43</v>
      </c>
      <c r="E3186" s="16">
        <v>9469.9500000000007</v>
      </c>
      <c r="F3186" s="14" t="s">
        <v>9168</v>
      </c>
      <c r="G3186" s="15">
        <v>-1.6E-2</v>
      </c>
    </row>
    <row r="3187" spans="1:7" x14ac:dyDescent="0.2">
      <c r="A3187" s="17">
        <v>38834</v>
      </c>
      <c r="B3187" s="16">
        <v>9585.43</v>
      </c>
      <c r="C3187" s="16">
        <v>9741.0300000000007</v>
      </c>
      <c r="D3187" s="16">
        <v>9741.3799999999992</v>
      </c>
      <c r="E3187" s="16">
        <v>9525</v>
      </c>
      <c r="F3187" s="14" t="s">
        <v>9169</v>
      </c>
      <c r="G3187" s="15">
        <v>5.9999999999999995E-4</v>
      </c>
    </row>
    <row r="3188" spans="1:7" x14ac:dyDescent="0.2">
      <c r="A3188" s="17">
        <v>38833</v>
      </c>
      <c r="B3188" s="16">
        <v>9741.0300000000007</v>
      </c>
      <c r="C3188" s="16">
        <v>9735.1299999999992</v>
      </c>
      <c r="D3188" s="16">
        <v>9751.35</v>
      </c>
      <c r="E3188" s="16">
        <v>9687.68</v>
      </c>
      <c r="F3188" s="14" t="s">
        <v>9170</v>
      </c>
      <c r="G3188" s="15">
        <v>-6.1000000000000004E-3</v>
      </c>
    </row>
    <row r="3189" spans="1:7" x14ac:dyDescent="0.2">
      <c r="A3189" s="17">
        <v>38832</v>
      </c>
      <c r="B3189" s="16">
        <v>9735.1299999999992</v>
      </c>
      <c r="C3189" s="16">
        <v>9795.15</v>
      </c>
      <c r="D3189" s="16">
        <v>9899.4500000000007</v>
      </c>
      <c r="E3189" s="16">
        <v>9732.43</v>
      </c>
      <c r="F3189" s="14" t="s">
        <v>2890</v>
      </c>
      <c r="G3189" s="15">
        <v>-5.8999999999999999E-3</v>
      </c>
    </row>
    <row r="3190" spans="1:7" x14ac:dyDescent="0.2">
      <c r="A3190" s="17">
        <v>38831</v>
      </c>
      <c r="B3190" s="16">
        <v>9795.15</v>
      </c>
      <c r="C3190" s="16">
        <v>9853.0300000000007</v>
      </c>
      <c r="D3190" s="16">
        <v>9853.0300000000007</v>
      </c>
      <c r="E3190" s="16">
        <v>9795.15</v>
      </c>
      <c r="F3190" s="14" t="s">
        <v>9171</v>
      </c>
      <c r="G3190" s="15">
        <v>1.0800000000000001E-2</v>
      </c>
    </row>
    <row r="3191" spans="1:7" x14ac:dyDescent="0.2">
      <c r="A3191" s="17">
        <v>38828</v>
      </c>
      <c r="B3191" s="16">
        <v>9853.0300000000007</v>
      </c>
      <c r="C3191" s="16">
        <v>9747.81</v>
      </c>
      <c r="D3191" s="16">
        <v>9922.8799999999992</v>
      </c>
      <c r="E3191" s="16">
        <v>9747.81</v>
      </c>
      <c r="F3191" s="14" t="s">
        <v>9172</v>
      </c>
      <c r="G3191" s="15">
        <v>2.6700000000000002E-2</v>
      </c>
    </row>
    <row r="3192" spans="1:7" x14ac:dyDescent="0.2">
      <c r="A3192" s="17">
        <v>38827</v>
      </c>
      <c r="B3192" s="16">
        <v>9747.81</v>
      </c>
      <c r="C3192" s="16">
        <v>9494.1299999999992</v>
      </c>
      <c r="D3192" s="16">
        <v>9813.15</v>
      </c>
      <c r="E3192" s="16">
        <v>9494.1299999999992</v>
      </c>
      <c r="F3192" s="14" t="s">
        <v>9173</v>
      </c>
      <c r="G3192" s="15">
        <v>1.0699999999999999E-2</v>
      </c>
    </row>
    <row r="3193" spans="1:7" x14ac:dyDescent="0.2">
      <c r="A3193" s="17">
        <v>38826</v>
      </c>
      <c r="B3193" s="16">
        <v>9494.1299999999992</v>
      </c>
      <c r="C3193" s="16">
        <v>9393.32</v>
      </c>
      <c r="D3193" s="16">
        <v>9497.06</v>
      </c>
      <c r="E3193" s="16">
        <v>9393.32</v>
      </c>
      <c r="F3193" s="14" t="s">
        <v>2991</v>
      </c>
      <c r="G3193" s="15">
        <v>-4.0000000000000002E-4</v>
      </c>
    </row>
    <row r="3194" spans="1:7" x14ac:dyDescent="0.2">
      <c r="A3194" s="17">
        <v>38825</v>
      </c>
      <c r="B3194" s="16">
        <v>9393.32</v>
      </c>
      <c r="C3194" s="16">
        <v>9397.42</v>
      </c>
      <c r="D3194" s="16">
        <v>9397.42</v>
      </c>
      <c r="E3194" s="16">
        <v>9354.25</v>
      </c>
      <c r="F3194" s="14" t="s">
        <v>9174</v>
      </c>
      <c r="G3194" s="15">
        <v>3.5999999999999999E-3</v>
      </c>
    </row>
    <row r="3195" spans="1:7" x14ac:dyDescent="0.2">
      <c r="A3195" s="17">
        <v>38820</v>
      </c>
      <c r="B3195" s="16">
        <v>9397.42</v>
      </c>
      <c r="C3195" s="16">
        <v>9363.36</v>
      </c>
      <c r="D3195" s="16">
        <v>9402.61</v>
      </c>
      <c r="E3195" s="16">
        <v>9360.7800000000007</v>
      </c>
      <c r="F3195" s="14" t="s">
        <v>8542</v>
      </c>
      <c r="G3195" s="15">
        <v>-8.5000000000000006E-3</v>
      </c>
    </row>
    <row r="3196" spans="1:7" x14ac:dyDescent="0.2">
      <c r="A3196" s="17">
        <v>38819</v>
      </c>
      <c r="B3196" s="16">
        <v>9363.36</v>
      </c>
      <c r="C3196" s="16">
        <v>9443.34</v>
      </c>
      <c r="D3196" s="16">
        <v>9443.34</v>
      </c>
      <c r="E3196" s="16">
        <v>9360.4699999999993</v>
      </c>
      <c r="F3196" s="14" t="s">
        <v>2455</v>
      </c>
      <c r="G3196" s="15">
        <v>7.6E-3</v>
      </c>
    </row>
    <row r="3197" spans="1:7" x14ac:dyDescent="0.2">
      <c r="A3197" s="17">
        <v>38818</v>
      </c>
      <c r="B3197" s="16">
        <v>9443.34</v>
      </c>
      <c r="C3197" s="16">
        <v>9371.69</v>
      </c>
      <c r="D3197" s="16">
        <v>9529.49</v>
      </c>
      <c r="E3197" s="16">
        <v>9333.9599999999991</v>
      </c>
      <c r="F3197" s="14" t="s">
        <v>9175</v>
      </c>
      <c r="G3197" s="15">
        <v>-2.5999999999999999E-3</v>
      </c>
    </row>
    <row r="3198" spans="1:7" x14ac:dyDescent="0.2">
      <c r="A3198" s="17">
        <v>38817</v>
      </c>
      <c r="B3198" s="16">
        <v>9371.69</v>
      </c>
      <c r="C3198" s="16">
        <v>9395.7800000000007</v>
      </c>
      <c r="D3198" s="16">
        <v>9395.7800000000007</v>
      </c>
      <c r="E3198" s="16">
        <v>9359.5300000000007</v>
      </c>
      <c r="F3198" s="14" t="s">
        <v>9176</v>
      </c>
      <c r="G3198" s="15">
        <v>-4.1000000000000003E-3</v>
      </c>
    </row>
    <row r="3199" spans="1:7" x14ac:dyDescent="0.2">
      <c r="A3199" s="17">
        <v>38814</v>
      </c>
      <c r="B3199" s="16">
        <v>9395.7800000000007</v>
      </c>
      <c r="C3199" s="16">
        <v>9434.51</v>
      </c>
      <c r="D3199" s="16">
        <v>9457.35</v>
      </c>
      <c r="E3199" s="16">
        <v>9386.14</v>
      </c>
      <c r="F3199" s="14" t="s">
        <v>9177</v>
      </c>
      <c r="G3199" s="15">
        <v>1.9E-3</v>
      </c>
    </row>
    <row r="3200" spans="1:7" x14ac:dyDescent="0.2">
      <c r="A3200" s="17">
        <v>38813</v>
      </c>
      <c r="B3200" s="16">
        <v>9434.51</v>
      </c>
      <c r="C3200" s="16">
        <v>9416.4500000000007</v>
      </c>
      <c r="D3200" s="16">
        <v>9465.41</v>
      </c>
      <c r="E3200" s="16">
        <v>9411.82</v>
      </c>
      <c r="F3200" s="14" t="s">
        <v>3805</v>
      </c>
      <c r="G3200" s="15">
        <v>4.7999999999999996E-3</v>
      </c>
    </row>
    <row r="3201" spans="1:7" x14ac:dyDescent="0.2">
      <c r="A3201" s="17">
        <v>38812</v>
      </c>
      <c r="B3201" s="16">
        <v>9416.4500000000007</v>
      </c>
      <c r="C3201" s="16">
        <v>9371.34</v>
      </c>
      <c r="D3201" s="16">
        <v>9425.0300000000007</v>
      </c>
      <c r="E3201" s="16">
        <v>9371.34</v>
      </c>
      <c r="F3201" s="14" t="s">
        <v>9178</v>
      </c>
      <c r="G3201" s="15">
        <v>-9.1999999999999998E-3</v>
      </c>
    </row>
    <row r="3202" spans="1:7" x14ac:dyDescent="0.2">
      <c r="A3202" s="17">
        <v>38811</v>
      </c>
      <c r="B3202" s="16">
        <v>9371.34</v>
      </c>
      <c r="C3202" s="16">
        <v>9458.19</v>
      </c>
      <c r="D3202" s="16">
        <v>9458.19</v>
      </c>
      <c r="E3202" s="16">
        <v>9368.0400000000009</v>
      </c>
      <c r="F3202" s="14" t="s">
        <v>9179</v>
      </c>
      <c r="G3202" s="15">
        <v>5.7000000000000002E-3</v>
      </c>
    </row>
    <row r="3203" spans="1:7" x14ac:dyDescent="0.2">
      <c r="A3203" s="17">
        <v>38810</v>
      </c>
      <c r="B3203" s="16">
        <v>9458.19</v>
      </c>
      <c r="C3203" s="16">
        <v>9404.89</v>
      </c>
      <c r="D3203" s="16">
        <v>9466.67</v>
      </c>
      <c r="E3203" s="16">
        <v>9404.89</v>
      </c>
      <c r="F3203" s="14" t="s">
        <v>8489</v>
      </c>
      <c r="G3203" s="15">
        <v>-1.1299999999999999E-2</v>
      </c>
    </row>
    <row r="3204" spans="1:7" x14ac:dyDescent="0.2">
      <c r="A3204" s="17">
        <v>38807</v>
      </c>
      <c r="B3204" s="16">
        <v>9404.89</v>
      </c>
      <c r="C3204" s="16">
        <v>9512.1299999999992</v>
      </c>
      <c r="D3204" s="16">
        <v>9512.1299999999992</v>
      </c>
      <c r="E3204" s="16">
        <v>9383.5400000000009</v>
      </c>
      <c r="F3204" s="14" t="s">
        <v>8057</v>
      </c>
      <c r="G3204" s="15">
        <v>2.4899999999999999E-2</v>
      </c>
    </row>
    <row r="3205" spans="1:7" x14ac:dyDescent="0.2">
      <c r="A3205" s="17">
        <v>38806</v>
      </c>
      <c r="B3205" s="16">
        <v>9512.11</v>
      </c>
      <c r="C3205" s="16">
        <v>9280.8799999999992</v>
      </c>
      <c r="D3205" s="16">
        <v>9530.69</v>
      </c>
      <c r="E3205" s="16">
        <v>9280.8799999999992</v>
      </c>
      <c r="F3205" s="14" t="s">
        <v>9180</v>
      </c>
      <c r="G3205" s="15">
        <v>5.0000000000000001E-3</v>
      </c>
    </row>
    <row r="3206" spans="1:7" x14ac:dyDescent="0.2">
      <c r="A3206" s="17">
        <v>38805</v>
      </c>
      <c r="B3206" s="16">
        <v>9280.8799999999992</v>
      </c>
      <c r="C3206" s="16">
        <v>9234.85</v>
      </c>
      <c r="D3206" s="16">
        <v>9283.51</v>
      </c>
      <c r="E3206" s="16">
        <v>9188.92</v>
      </c>
      <c r="F3206" s="14" t="s">
        <v>2574</v>
      </c>
      <c r="G3206" s="15">
        <v>-1.0699999999999999E-2</v>
      </c>
    </row>
    <row r="3207" spans="1:7" x14ac:dyDescent="0.2">
      <c r="A3207" s="17">
        <v>38804</v>
      </c>
      <c r="B3207" s="16">
        <v>9234.85</v>
      </c>
      <c r="C3207" s="16">
        <v>9334.48</v>
      </c>
      <c r="D3207" s="16">
        <v>9336.9500000000007</v>
      </c>
      <c r="E3207" s="16">
        <v>9227.2800000000007</v>
      </c>
      <c r="F3207" s="14" t="s">
        <v>2836</v>
      </c>
      <c r="G3207" s="15">
        <v>-1.1000000000000001E-3</v>
      </c>
    </row>
    <row r="3208" spans="1:7" x14ac:dyDescent="0.2">
      <c r="A3208" s="17">
        <v>38803</v>
      </c>
      <c r="B3208" s="16">
        <v>9334.48</v>
      </c>
      <c r="C3208" s="16">
        <v>9344.3700000000008</v>
      </c>
      <c r="D3208" s="16">
        <v>9372.81</v>
      </c>
      <c r="E3208" s="16">
        <v>9334.48</v>
      </c>
      <c r="F3208" s="14" t="s">
        <v>9181</v>
      </c>
      <c r="G3208" s="15">
        <v>3.0999999999999999E-3</v>
      </c>
    </row>
    <row r="3209" spans="1:7" x14ac:dyDescent="0.2">
      <c r="A3209" s="17">
        <v>38800</v>
      </c>
      <c r="B3209" s="16">
        <v>9344.3700000000008</v>
      </c>
      <c r="C3209" s="16">
        <v>9315.6299999999992</v>
      </c>
      <c r="D3209" s="16">
        <v>9361.16</v>
      </c>
      <c r="E3209" s="16">
        <v>9315.6299999999992</v>
      </c>
      <c r="F3209" s="14" t="s">
        <v>8055</v>
      </c>
      <c r="G3209" s="15">
        <v>-5.4000000000000003E-3</v>
      </c>
    </row>
    <row r="3210" spans="1:7" x14ac:dyDescent="0.2">
      <c r="A3210" s="17">
        <v>38799</v>
      </c>
      <c r="B3210" s="16">
        <v>9315.6299999999992</v>
      </c>
      <c r="C3210" s="16">
        <v>9366.66</v>
      </c>
      <c r="D3210" s="16">
        <v>9376.9699999999993</v>
      </c>
      <c r="E3210" s="16">
        <v>9315.57</v>
      </c>
      <c r="F3210" s="14" t="s">
        <v>3084</v>
      </c>
      <c r="G3210" s="15">
        <v>-9.4000000000000004E-3</v>
      </c>
    </row>
    <row r="3211" spans="1:7" x14ac:dyDescent="0.2">
      <c r="A3211" s="17">
        <v>38798</v>
      </c>
      <c r="B3211" s="16">
        <v>9366.66</v>
      </c>
      <c r="C3211" s="16">
        <v>9455.73</v>
      </c>
      <c r="D3211" s="16">
        <v>9455.73</v>
      </c>
      <c r="E3211" s="16">
        <v>9357.83</v>
      </c>
      <c r="F3211" s="14" t="s">
        <v>9182</v>
      </c>
      <c r="G3211" s="15">
        <v>3.3E-3</v>
      </c>
    </row>
    <row r="3212" spans="1:7" x14ac:dyDescent="0.2">
      <c r="A3212" s="17">
        <v>38797</v>
      </c>
      <c r="B3212" s="16">
        <v>9455.73</v>
      </c>
      <c r="C3212" s="16">
        <v>9425.07</v>
      </c>
      <c r="D3212" s="16">
        <v>9462.93</v>
      </c>
      <c r="E3212" s="16">
        <v>9405.11</v>
      </c>
      <c r="F3212" s="14" t="s">
        <v>9183</v>
      </c>
      <c r="G3212" s="15">
        <v>6.1999999999999998E-3</v>
      </c>
    </row>
    <row r="3213" spans="1:7" x14ac:dyDescent="0.2">
      <c r="A3213" s="17">
        <v>38796</v>
      </c>
      <c r="B3213" s="16">
        <v>9425.07</v>
      </c>
      <c r="C3213" s="16">
        <v>9366.56</v>
      </c>
      <c r="D3213" s="16">
        <v>9433.4</v>
      </c>
      <c r="E3213" s="16">
        <v>9366.56</v>
      </c>
      <c r="F3213" s="14" t="s">
        <v>9184</v>
      </c>
      <c r="G3213" s="15">
        <v>-1.5E-3</v>
      </c>
    </row>
    <row r="3214" spans="1:7" x14ac:dyDescent="0.2">
      <c r="A3214" s="17">
        <v>38793</v>
      </c>
      <c r="B3214" s="16">
        <v>9366.56</v>
      </c>
      <c r="C3214" s="16">
        <v>9380.52</v>
      </c>
      <c r="D3214" s="16">
        <v>9441.75</v>
      </c>
      <c r="E3214" s="16">
        <v>9362.7999999999993</v>
      </c>
      <c r="F3214" s="14" t="s">
        <v>2970</v>
      </c>
      <c r="G3214" s="15">
        <v>4.4000000000000003E-3</v>
      </c>
    </row>
    <row r="3215" spans="1:7" x14ac:dyDescent="0.2">
      <c r="A3215" s="17">
        <v>38792</v>
      </c>
      <c r="B3215" s="16">
        <v>9380.52</v>
      </c>
      <c r="C3215" s="16">
        <v>9339.51</v>
      </c>
      <c r="D3215" s="16">
        <v>9380.52</v>
      </c>
      <c r="E3215" s="16">
        <v>9334.5</v>
      </c>
      <c r="F3215" s="14" t="s">
        <v>9185</v>
      </c>
      <c r="G3215" s="15">
        <v>-1.4E-3</v>
      </c>
    </row>
    <row r="3216" spans="1:7" x14ac:dyDescent="0.2">
      <c r="A3216" s="17">
        <v>38791</v>
      </c>
      <c r="B3216" s="16">
        <v>9339.51</v>
      </c>
      <c r="C3216" s="16">
        <v>9352.77</v>
      </c>
      <c r="D3216" s="16">
        <v>9394.67</v>
      </c>
      <c r="E3216" s="16">
        <v>9339.51</v>
      </c>
      <c r="F3216" s="14" t="s">
        <v>7125</v>
      </c>
      <c r="G3216" s="15">
        <v>7.6E-3</v>
      </c>
    </row>
    <row r="3217" spans="1:7" x14ac:dyDescent="0.2">
      <c r="A3217" s="17">
        <v>38790</v>
      </c>
      <c r="B3217" s="16">
        <v>9352.77</v>
      </c>
      <c r="C3217" s="16">
        <v>9282.5300000000007</v>
      </c>
      <c r="D3217" s="16">
        <v>9358.68</v>
      </c>
      <c r="E3217" s="16">
        <v>9276.4</v>
      </c>
      <c r="F3217" s="14" t="s">
        <v>9186</v>
      </c>
      <c r="G3217" s="15">
        <v>4.0000000000000001E-3</v>
      </c>
    </row>
    <row r="3218" spans="1:7" x14ac:dyDescent="0.2">
      <c r="A3218" s="17">
        <v>38789</v>
      </c>
      <c r="B3218" s="16">
        <v>9282.5300000000007</v>
      </c>
      <c r="C3218" s="16">
        <v>9245.56</v>
      </c>
      <c r="D3218" s="16">
        <v>9311.81</v>
      </c>
      <c r="E3218" s="16">
        <v>9245.56</v>
      </c>
      <c r="F3218" s="14" t="s">
        <v>9187</v>
      </c>
      <c r="G3218" s="15">
        <v>2.8999999999999998E-3</v>
      </c>
    </row>
    <row r="3219" spans="1:7" x14ac:dyDescent="0.2">
      <c r="A3219" s="17">
        <v>38786</v>
      </c>
      <c r="B3219" s="16">
        <v>9245.56</v>
      </c>
      <c r="C3219" s="16">
        <v>9218.58</v>
      </c>
      <c r="D3219" s="16">
        <v>9251.7000000000007</v>
      </c>
      <c r="E3219" s="16">
        <v>9183.34</v>
      </c>
      <c r="F3219" s="14" t="s">
        <v>9188</v>
      </c>
      <c r="G3219" s="15">
        <v>1.6500000000000001E-2</v>
      </c>
    </row>
    <row r="3220" spans="1:7" x14ac:dyDescent="0.2">
      <c r="A3220" s="17">
        <v>38785</v>
      </c>
      <c r="B3220" s="16">
        <v>9218.58</v>
      </c>
      <c r="C3220" s="16">
        <v>9069.34</v>
      </c>
      <c r="D3220" s="16">
        <v>9235.9699999999993</v>
      </c>
      <c r="E3220" s="16">
        <v>9069.34</v>
      </c>
      <c r="F3220" s="14" t="s">
        <v>9189</v>
      </c>
      <c r="G3220" s="15">
        <v>9.4999999999999998E-3</v>
      </c>
    </row>
    <row r="3221" spans="1:7" x14ac:dyDescent="0.2">
      <c r="A3221" s="17">
        <v>38784</v>
      </c>
      <c r="B3221" s="16">
        <v>9069.34</v>
      </c>
      <c r="C3221" s="16">
        <v>8983.7900000000009</v>
      </c>
      <c r="D3221" s="16">
        <v>9105.07</v>
      </c>
      <c r="E3221" s="16">
        <v>8983.7900000000009</v>
      </c>
      <c r="F3221" s="14" t="s">
        <v>9190</v>
      </c>
      <c r="G3221" s="15">
        <v>2.8999999999999998E-3</v>
      </c>
    </row>
    <row r="3222" spans="1:7" x14ac:dyDescent="0.2">
      <c r="A3222" s="17">
        <v>38783</v>
      </c>
      <c r="B3222" s="16">
        <v>8983.7900000000009</v>
      </c>
      <c r="C3222" s="16">
        <v>8957.7000000000007</v>
      </c>
      <c r="D3222" s="16">
        <v>8983.7900000000009</v>
      </c>
      <c r="E3222" s="16">
        <v>8909.69</v>
      </c>
      <c r="F3222" s="14" t="s">
        <v>9191</v>
      </c>
      <c r="G3222" s="15">
        <v>7.4000000000000003E-3</v>
      </c>
    </row>
    <row r="3223" spans="1:7" x14ac:dyDescent="0.2">
      <c r="A3223" s="17">
        <v>38782</v>
      </c>
      <c r="B3223" s="16">
        <v>8957.7000000000007</v>
      </c>
      <c r="C3223" s="16">
        <v>8891.92</v>
      </c>
      <c r="D3223" s="16">
        <v>8958.16</v>
      </c>
      <c r="E3223" s="16">
        <v>8891.92</v>
      </c>
      <c r="F3223" s="14" t="s">
        <v>9192</v>
      </c>
      <c r="G3223" s="15">
        <v>-3.3999999999999998E-3</v>
      </c>
    </row>
    <row r="3224" spans="1:7" x14ac:dyDescent="0.2">
      <c r="A3224" s="17">
        <v>38779</v>
      </c>
      <c r="B3224" s="16">
        <v>8891.92</v>
      </c>
      <c r="C3224" s="16">
        <v>8922.5400000000009</v>
      </c>
      <c r="D3224" s="16">
        <v>8939.98</v>
      </c>
      <c r="E3224" s="16">
        <v>8866.14</v>
      </c>
      <c r="F3224" s="14" t="s">
        <v>2652</v>
      </c>
      <c r="G3224" s="15">
        <v>2.3E-3</v>
      </c>
    </row>
    <row r="3225" spans="1:7" x14ac:dyDescent="0.2">
      <c r="A3225" s="17">
        <v>38778</v>
      </c>
      <c r="B3225" s="16">
        <v>8922.5400000000009</v>
      </c>
      <c r="C3225" s="16">
        <v>8901.91</v>
      </c>
      <c r="D3225" s="16">
        <v>8976.02</v>
      </c>
      <c r="E3225" s="16">
        <v>8901.91</v>
      </c>
      <c r="F3225" s="14" t="s">
        <v>9193</v>
      </c>
      <c r="G3225" s="15">
        <v>2.0999999999999999E-3</v>
      </c>
    </row>
    <row r="3226" spans="1:7" x14ac:dyDescent="0.2">
      <c r="A3226" s="17">
        <v>38777</v>
      </c>
      <c r="B3226" s="16">
        <v>8901.91</v>
      </c>
      <c r="C3226" s="16">
        <v>8883.2199999999993</v>
      </c>
      <c r="D3226" s="16">
        <v>8903.2999999999993</v>
      </c>
      <c r="E3226" s="16">
        <v>8845</v>
      </c>
      <c r="F3226" s="14" t="s">
        <v>3645</v>
      </c>
      <c r="G3226" s="15">
        <v>-1.4800000000000001E-2</v>
      </c>
    </row>
    <row r="3227" spans="1:7" x14ac:dyDescent="0.2">
      <c r="A3227" s="17">
        <v>38776</v>
      </c>
      <c r="B3227" s="16">
        <v>8883.2199999999993</v>
      </c>
      <c r="C3227" s="16">
        <v>9016.68</v>
      </c>
      <c r="D3227" s="16">
        <v>9016.86</v>
      </c>
      <c r="E3227" s="16">
        <v>8876.1</v>
      </c>
      <c r="F3227" s="14" t="s">
        <v>9194</v>
      </c>
      <c r="G3227" s="15">
        <v>1.9E-3</v>
      </c>
    </row>
    <row r="3228" spans="1:7" x14ac:dyDescent="0.2">
      <c r="A3228" s="17">
        <v>38775</v>
      </c>
      <c r="B3228" s="16">
        <v>9016.68</v>
      </c>
      <c r="C3228" s="16">
        <v>8999.36</v>
      </c>
      <c r="D3228" s="16">
        <v>9019.94</v>
      </c>
      <c r="E3228" s="16">
        <v>8981.02</v>
      </c>
      <c r="F3228" s="14" t="s">
        <v>2920</v>
      </c>
      <c r="G3228" s="15">
        <v>4.1999999999999997E-3</v>
      </c>
    </row>
    <row r="3229" spans="1:7" x14ac:dyDescent="0.2">
      <c r="A3229" s="17">
        <v>38772</v>
      </c>
      <c r="B3229" s="16">
        <v>8999.36</v>
      </c>
      <c r="C3229" s="16">
        <v>8961.9699999999993</v>
      </c>
      <c r="D3229" s="16">
        <v>8999.36</v>
      </c>
      <c r="E3229" s="16">
        <v>8955.68</v>
      </c>
      <c r="F3229" s="14" t="s">
        <v>3756</v>
      </c>
      <c r="G3229" s="15">
        <v>1.1000000000000001E-3</v>
      </c>
    </row>
    <row r="3230" spans="1:7" x14ac:dyDescent="0.2">
      <c r="A3230" s="17">
        <v>38771</v>
      </c>
      <c r="B3230" s="16">
        <v>8961.9699999999993</v>
      </c>
      <c r="C3230" s="16">
        <v>8951.74</v>
      </c>
      <c r="D3230" s="16">
        <v>8992.25</v>
      </c>
      <c r="E3230" s="16">
        <v>8949.8700000000008</v>
      </c>
      <c r="F3230" s="14" t="s">
        <v>8783</v>
      </c>
      <c r="G3230" s="15">
        <v>1.6000000000000001E-3</v>
      </c>
    </row>
    <row r="3231" spans="1:7" x14ac:dyDescent="0.2">
      <c r="A3231" s="17">
        <v>38770</v>
      </c>
      <c r="B3231" s="16">
        <v>8951.74</v>
      </c>
      <c r="C3231" s="16">
        <v>8937.08</v>
      </c>
      <c r="D3231" s="16">
        <v>8951.74</v>
      </c>
      <c r="E3231" s="16">
        <v>8865.83</v>
      </c>
      <c r="F3231" s="14" t="s">
        <v>8240</v>
      </c>
      <c r="G3231" s="15">
        <v>9.4999999999999998E-3</v>
      </c>
    </row>
    <row r="3232" spans="1:7" x14ac:dyDescent="0.2">
      <c r="A3232" s="17">
        <v>38769</v>
      </c>
      <c r="B3232" s="16">
        <v>8937.08</v>
      </c>
      <c r="C3232" s="16">
        <v>8852.9599999999991</v>
      </c>
      <c r="D3232" s="16">
        <v>8949.9699999999993</v>
      </c>
      <c r="E3232" s="16">
        <v>8852.9599999999991</v>
      </c>
      <c r="F3232" s="14" t="s">
        <v>8511</v>
      </c>
      <c r="G3232" s="15">
        <v>6.3E-3</v>
      </c>
    </row>
    <row r="3233" spans="1:7" x14ac:dyDescent="0.2">
      <c r="A3233" s="17">
        <v>38768</v>
      </c>
      <c r="B3233" s="16">
        <v>8852.9599999999991</v>
      </c>
      <c r="C3233" s="16">
        <v>8797.51</v>
      </c>
      <c r="D3233" s="16">
        <v>8856.75</v>
      </c>
      <c r="E3233" s="16">
        <v>8780.49</v>
      </c>
      <c r="F3233" s="14" t="s">
        <v>9195</v>
      </c>
      <c r="G3233" s="15">
        <v>2.5999999999999999E-3</v>
      </c>
    </row>
    <row r="3234" spans="1:7" x14ac:dyDescent="0.2">
      <c r="A3234" s="17">
        <v>38765</v>
      </c>
      <c r="B3234" s="16">
        <v>8797.51</v>
      </c>
      <c r="C3234" s="16">
        <v>8774.89</v>
      </c>
      <c r="D3234" s="16">
        <v>8838.39</v>
      </c>
      <c r="E3234" s="16">
        <v>8774.89</v>
      </c>
      <c r="F3234" s="14" t="s">
        <v>9196</v>
      </c>
      <c r="G3234" s="15">
        <v>5.1999999999999998E-3</v>
      </c>
    </row>
    <row r="3235" spans="1:7" x14ac:dyDescent="0.2">
      <c r="A3235" s="17">
        <v>38764</v>
      </c>
      <c r="B3235" s="16">
        <v>8774.89</v>
      </c>
      <c r="C3235" s="16">
        <v>8729.77</v>
      </c>
      <c r="D3235" s="16">
        <v>8816.4</v>
      </c>
      <c r="E3235" s="16">
        <v>8729.77</v>
      </c>
      <c r="F3235" s="14" t="s">
        <v>9197</v>
      </c>
      <c r="G3235" s="15">
        <v>1.18E-2</v>
      </c>
    </row>
    <row r="3236" spans="1:7" x14ac:dyDescent="0.2">
      <c r="A3236" s="17">
        <v>38763</v>
      </c>
      <c r="B3236" s="16">
        <v>8729.77</v>
      </c>
      <c r="C3236" s="16">
        <v>8628.26</v>
      </c>
      <c r="D3236" s="16">
        <v>8786.57</v>
      </c>
      <c r="E3236" s="16">
        <v>8628.26</v>
      </c>
      <c r="F3236" s="14" t="s">
        <v>9198</v>
      </c>
      <c r="G3236" s="15">
        <v>0.01</v>
      </c>
    </row>
    <row r="3237" spans="1:7" x14ac:dyDescent="0.2">
      <c r="A3237" s="17">
        <v>38762</v>
      </c>
      <c r="B3237" s="16">
        <v>8628.26</v>
      </c>
      <c r="C3237" s="16">
        <v>8543.07</v>
      </c>
      <c r="D3237" s="16">
        <v>8636.43</v>
      </c>
      <c r="E3237" s="16">
        <v>8543.07</v>
      </c>
      <c r="F3237" s="14" t="s">
        <v>9199</v>
      </c>
      <c r="G3237" s="15">
        <v>2.7000000000000001E-3</v>
      </c>
    </row>
    <row r="3238" spans="1:7" x14ac:dyDescent="0.2">
      <c r="A3238" s="17">
        <v>38761</v>
      </c>
      <c r="B3238" s="16">
        <v>8543.07</v>
      </c>
      <c r="C3238" s="16">
        <v>8520.07</v>
      </c>
      <c r="D3238" s="16">
        <v>8543.7800000000007</v>
      </c>
      <c r="E3238" s="16">
        <v>8494.5300000000007</v>
      </c>
      <c r="F3238" s="14" t="s">
        <v>9200</v>
      </c>
      <c r="G3238" s="15">
        <v>-5.7999999999999996E-3</v>
      </c>
    </row>
    <row r="3239" spans="1:7" x14ac:dyDescent="0.2">
      <c r="A3239" s="17">
        <v>38758</v>
      </c>
      <c r="B3239" s="16">
        <v>8520.07</v>
      </c>
      <c r="C3239" s="16">
        <v>8569.42</v>
      </c>
      <c r="D3239" s="16">
        <v>8569.42</v>
      </c>
      <c r="E3239" s="16">
        <v>8498.6200000000008</v>
      </c>
      <c r="F3239" s="14" t="s">
        <v>7184</v>
      </c>
      <c r="G3239" s="15">
        <v>8.3000000000000001E-3</v>
      </c>
    </row>
    <row r="3240" spans="1:7" x14ac:dyDescent="0.2">
      <c r="A3240" s="17">
        <v>38757</v>
      </c>
      <c r="B3240" s="16">
        <v>8569.42</v>
      </c>
      <c r="C3240" s="16">
        <v>8498.4599999999991</v>
      </c>
      <c r="D3240" s="16">
        <v>8580.7800000000007</v>
      </c>
      <c r="E3240" s="16">
        <v>8498.4599999999991</v>
      </c>
      <c r="F3240" s="14" t="s">
        <v>7483</v>
      </c>
      <c r="G3240" s="15">
        <v>2.0000000000000001E-4</v>
      </c>
    </row>
    <row r="3241" spans="1:7" x14ac:dyDescent="0.2">
      <c r="A3241" s="17">
        <v>38756</v>
      </c>
      <c r="B3241" s="16">
        <v>8498.4599999999991</v>
      </c>
      <c r="C3241" s="16">
        <v>8496.8799999999992</v>
      </c>
      <c r="D3241" s="16">
        <v>8500.33</v>
      </c>
      <c r="E3241" s="16">
        <v>8436.6</v>
      </c>
      <c r="F3241" s="14" t="s">
        <v>9201</v>
      </c>
      <c r="G3241" s="15">
        <v>-3.5999999999999999E-3</v>
      </c>
    </row>
    <row r="3242" spans="1:7" x14ac:dyDescent="0.2">
      <c r="A3242" s="17">
        <v>38755</v>
      </c>
      <c r="B3242" s="16">
        <v>8496.8799999999992</v>
      </c>
      <c r="C3242" s="16">
        <v>8527.42</v>
      </c>
      <c r="D3242" s="16">
        <v>8552.64</v>
      </c>
      <c r="E3242" s="16">
        <v>8482.76</v>
      </c>
      <c r="F3242" s="14" t="s">
        <v>3291</v>
      </c>
      <c r="G3242" s="15">
        <v>2E-3</v>
      </c>
    </row>
    <row r="3243" spans="1:7" x14ac:dyDescent="0.2">
      <c r="A3243" s="17">
        <v>38754</v>
      </c>
      <c r="B3243" s="16">
        <v>8527.42</v>
      </c>
      <c r="C3243" s="16">
        <v>8510.16</v>
      </c>
      <c r="D3243" s="16">
        <v>8561.56</v>
      </c>
      <c r="E3243" s="16">
        <v>8510.16</v>
      </c>
      <c r="F3243" s="14" t="s">
        <v>7491</v>
      </c>
      <c r="G3243" s="15">
        <v>-2.3999999999999998E-3</v>
      </c>
    </row>
    <row r="3244" spans="1:7" x14ac:dyDescent="0.2">
      <c r="A3244" s="17">
        <v>38751</v>
      </c>
      <c r="B3244" s="16">
        <v>8510.16</v>
      </c>
      <c r="C3244" s="16">
        <v>8530.42</v>
      </c>
      <c r="D3244" s="16">
        <v>8559.59</v>
      </c>
      <c r="E3244" s="16">
        <v>8481.76</v>
      </c>
      <c r="F3244" s="14" t="s">
        <v>9202</v>
      </c>
      <c r="G3244" s="15">
        <v>-3.8999999999999998E-3</v>
      </c>
    </row>
    <row r="3245" spans="1:7" x14ac:dyDescent="0.2">
      <c r="A3245" s="17">
        <v>38750</v>
      </c>
      <c r="B3245" s="16">
        <v>8530.42</v>
      </c>
      <c r="C3245" s="16">
        <v>8564.07</v>
      </c>
      <c r="D3245" s="16">
        <v>8600.3700000000008</v>
      </c>
      <c r="E3245" s="16">
        <v>8519.32</v>
      </c>
      <c r="F3245" s="14" t="s">
        <v>3637</v>
      </c>
      <c r="G3245" s="15">
        <v>1.32E-2</v>
      </c>
    </row>
    <row r="3246" spans="1:7" x14ac:dyDescent="0.2">
      <c r="A3246" s="17">
        <v>38749</v>
      </c>
      <c r="B3246" s="16">
        <v>8564.07</v>
      </c>
      <c r="C3246" s="16">
        <v>8452.09</v>
      </c>
      <c r="D3246" s="16">
        <v>8579.44</v>
      </c>
      <c r="E3246" s="16">
        <v>8436.14</v>
      </c>
      <c r="F3246" s="14" t="s">
        <v>7845</v>
      </c>
      <c r="G3246" s="15">
        <v>2.7000000000000001E-3</v>
      </c>
    </row>
    <row r="3247" spans="1:7" x14ac:dyDescent="0.2">
      <c r="A3247" s="17">
        <v>38748</v>
      </c>
      <c r="B3247" s="16">
        <v>8452.09</v>
      </c>
      <c r="C3247" s="16">
        <v>8429.26</v>
      </c>
      <c r="D3247" s="16">
        <v>8517.85</v>
      </c>
      <c r="E3247" s="16">
        <v>8429.26</v>
      </c>
      <c r="F3247" s="14" t="s">
        <v>9203</v>
      </c>
      <c r="G3247" s="15">
        <v>2.8E-3</v>
      </c>
    </row>
    <row r="3248" spans="1:7" x14ac:dyDescent="0.2">
      <c r="A3248" s="17">
        <v>38747</v>
      </c>
      <c r="B3248" s="16">
        <v>8429.26</v>
      </c>
      <c r="C3248" s="16">
        <v>8406.1200000000008</v>
      </c>
      <c r="D3248" s="16">
        <v>8441.9500000000007</v>
      </c>
      <c r="E3248" s="16">
        <v>8383.24</v>
      </c>
      <c r="F3248" s="14" t="s">
        <v>9204</v>
      </c>
      <c r="G3248" s="15">
        <v>1.1599999999999999E-2</v>
      </c>
    </row>
    <row r="3249" spans="1:7" x14ac:dyDescent="0.2">
      <c r="A3249" s="17">
        <v>38744</v>
      </c>
      <c r="B3249" s="16">
        <v>8406.1200000000008</v>
      </c>
      <c r="C3249" s="16">
        <v>8310.1299999999992</v>
      </c>
      <c r="D3249" s="16">
        <v>8417.51</v>
      </c>
      <c r="E3249" s="16">
        <v>8310.1299999999992</v>
      </c>
      <c r="F3249" s="14" t="s">
        <v>3907</v>
      </c>
      <c r="G3249" s="15">
        <v>-4.1000000000000003E-3</v>
      </c>
    </row>
    <row r="3250" spans="1:7" x14ac:dyDescent="0.2">
      <c r="A3250" s="17">
        <v>38743</v>
      </c>
      <c r="B3250" s="16">
        <v>8310.1299999999992</v>
      </c>
      <c r="C3250" s="16">
        <v>8344.01</v>
      </c>
      <c r="D3250" s="16">
        <v>8445.2199999999993</v>
      </c>
      <c r="E3250" s="16">
        <v>8214.0300000000007</v>
      </c>
      <c r="F3250" s="14" t="s">
        <v>9205</v>
      </c>
      <c r="G3250" s="15">
        <v>1.0699999999999999E-2</v>
      </c>
    </row>
    <row r="3251" spans="1:7" x14ac:dyDescent="0.2">
      <c r="A3251" s="17">
        <v>38742</v>
      </c>
      <c r="B3251" s="16">
        <v>8344.01</v>
      </c>
      <c r="C3251" s="16">
        <v>8256.02</v>
      </c>
      <c r="D3251" s="16">
        <v>8350.4699999999993</v>
      </c>
      <c r="E3251" s="16">
        <v>8256.02</v>
      </c>
      <c r="F3251" s="14" t="s">
        <v>9206</v>
      </c>
      <c r="G3251" s="15">
        <v>-3.3999999999999998E-3</v>
      </c>
    </row>
    <row r="3252" spans="1:7" x14ac:dyDescent="0.2">
      <c r="A3252" s="17">
        <v>38741</v>
      </c>
      <c r="B3252" s="16">
        <v>8256.02</v>
      </c>
      <c r="C3252" s="16">
        <v>8283.92</v>
      </c>
      <c r="D3252" s="16">
        <v>8289.7999999999993</v>
      </c>
      <c r="E3252" s="16">
        <v>8237.58</v>
      </c>
      <c r="F3252" s="14" t="s">
        <v>3614</v>
      </c>
      <c r="G3252" s="15">
        <v>-5.4000000000000003E-3</v>
      </c>
    </row>
    <row r="3253" spans="1:7" x14ac:dyDescent="0.2">
      <c r="A3253" s="17">
        <v>38740</v>
      </c>
      <c r="B3253" s="16">
        <v>8283.92</v>
      </c>
      <c r="C3253" s="16">
        <v>8329.17</v>
      </c>
      <c r="D3253" s="16">
        <v>8329.17</v>
      </c>
      <c r="E3253" s="16">
        <v>8222.4699999999993</v>
      </c>
      <c r="F3253" s="14" t="s">
        <v>3608</v>
      </c>
      <c r="G3253" s="15">
        <v>-6.0000000000000001E-3</v>
      </c>
    </row>
    <row r="3254" spans="1:7" x14ac:dyDescent="0.2">
      <c r="A3254" s="17">
        <v>38737</v>
      </c>
      <c r="B3254" s="16">
        <v>8329.17</v>
      </c>
      <c r="C3254" s="16">
        <v>8379.67</v>
      </c>
      <c r="D3254" s="16">
        <v>8439.4699999999993</v>
      </c>
      <c r="E3254" s="16">
        <v>8325.5400000000009</v>
      </c>
      <c r="F3254" s="14" t="s">
        <v>9207</v>
      </c>
      <c r="G3254" s="15">
        <v>1.03E-2</v>
      </c>
    </row>
    <row r="3255" spans="1:7" x14ac:dyDescent="0.2">
      <c r="A3255" s="17">
        <v>38736</v>
      </c>
      <c r="B3255" s="16">
        <v>8379.67</v>
      </c>
      <c r="C3255" s="16">
        <v>8294.2199999999993</v>
      </c>
      <c r="D3255" s="16">
        <v>8397.2000000000007</v>
      </c>
      <c r="E3255" s="16">
        <v>8294.2199999999993</v>
      </c>
      <c r="F3255" s="14" t="s">
        <v>8358</v>
      </c>
      <c r="G3255" s="15">
        <v>-7.1000000000000004E-3</v>
      </c>
    </row>
    <row r="3256" spans="1:7" x14ac:dyDescent="0.2">
      <c r="A3256" s="17">
        <v>38735</v>
      </c>
      <c r="B3256" s="16">
        <v>8294.2199999999993</v>
      </c>
      <c r="C3256" s="16">
        <v>8353.82</v>
      </c>
      <c r="D3256" s="16">
        <v>8353.82</v>
      </c>
      <c r="E3256" s="16">
        <v>8196.08</v>
      </c>
      <c r="F3256" s="14" t="s">
        <v>9208</v>
      </c>
      <c r="G3256" s="15">
        <v>-5.5999999999999999E-3</v>
      </c>
    </row>
    <row r="3257" spans="1:7" x14ac:dyDescent="0.2">
      <c r="A3257" s="17">
        <v>38734</v>
      </c>
      <c r="B3257" s="16">
        <v>8353.82</v>
      </c>
      <c r="C3257" s="16">
        <v>8400.83</v>
      </c>
      <c r="D3257" s="16">
        <v>8400.83</v>
      </c>
      <c r="E3257" s="16">
        <v>8344.43</v>
      </c>
      <c r="F3257" s="14" t="s">
        <v>2688</v>
      </c>
      <c r="G3257" s="15">
        <v>1.9E-3</v>
      </c>
    </row>
    <row r="3258" spans="1:7" x14ac:dyDescent="0.2">
      <c r="A3258" s="17">
        <v>38733</v>
      </c>
      <c r="B3258" s="16">
        <v>8400.83</v>
      </c>
      <c r="C3258" s="16">
        <v>8385.1299999999992</v>
      </c>
      <c r="D3258" s="16">
        <v>8410.5300000000007</v>
      </c>
      <c r="E3258" s="16">
        <v>8367.2099999999991</v>
      </c>
      <c r="F3258" s="14" t="s">
        <v>9209</v>
      </c>
      <c r="G3258" s="15">
        <v>-4.8999999999999998E-3</v>
      </c>
    </row>
    <row r="3259" spans="1:7" x14ac:dyDescent="0.2">
      <c r="A3259" s="17">
        <v>38730</v>
      </c>
      <c r="B3259" s="16">
        <v>8385.1299999999992</v>
      </c>
      <c r="C3259" s="16">
        <v>8426.35</v>
      </c>
      <c r="D3259" s="16">
        <v>8426.35</v>
      </c>
      <c r="E3259" s="16">
        <v>8350.74</v>
      </c>
      <c r="F3259" s="14" t="s">
        <v>8261</v>
      </c>
      <c r="G3259" s="15">
        <v>-6.9999999999999999E-4</v>
      </c>
    </row>
    <row r="3260" spans="1:7" x14ac:dyDescent="0.2">
      <c r="A3260" s="17">
        <v>38729</v>
      </c>
      <c r="B3260" s="16">
        <v>8426.35</v>
      </c>
      <c r="C3260" s="16">
        <v>8432.24</v>
      </c>
      <c r="D3260" s="16">
        <v>8460.2999999999993</v>
      </c>
      <c r="E3260" s="16">
        <v>8391.5400000000009</v>
      </c>
      <c r="F3260" s="14" t="s">
        <v>9210</v>
      </c>
      <c r="G3260" s="15">
        <v>5.9999999999999995E-4</v>
      </c>
    </row>
    <row r="3261" spans="1:7" x14ac:dyDescent="0.2">
      <c r="A3261" s="17">
        <v>38728</v>
      </c>
      <c r="B3261" s="16">
        <v>8432.24</v>
      </c>
      <c r="C3261" s="16">
        <v>8427.24</v>
      </c>
      <c r="D3261" s="16">
        <v>8464.2000000000007</v>
      </c>
      <c r="E3261" s="16">
        <v>8392.0300000000007</v>
      </c>
      <c r="F3261" s="14" t="s">
        <v>9211</v>
      </c>
      <c r="G3261" s="15">
        <v>-8.5000000000000006E-3</v>
      </c>
    </row>
    <row r="3262" spans="1:7" x14ac:dyDescent="0.2">
      <c r="A3262" s="17">
        <v>38727</v>
      </c>
      <c r="B3262" s="16">
        <v>8427.24</v>
      </c>
      <c r="C3262" s="16">
        <v>8499.51</v>
      </c>
      <c r="D3262" s="16">
        <v>8499.51</v>
      </c>
      <c r="E3262" s="16">
        <v>8398.15</v>
      </c>
      <c r="F3262" s="14" t="s">
        <v>9212</v>
      </c>
      <c r="G3262" s="15">
        <v>8.0000000000000002E-3</v>
      </c>
    </row>
    <row r="3263" spans="1:7" x14ac:dyDescent="0.2">
      <c r="A3263" s="17">
        <v>38726</v>
      </c>
      <c r="B3263" s="16">
        <v>8499.51</v>
      </c>
      <c r="C3263" s="16">
        <v>8432.44</v>
      </c>
      <c r="D3263" s="16">
        <v>8536.5300000000007</v>
      </c>
      <c r="E3263" s="16">
        <v>8432.44</v>
      </c>
      <c r="F3263" s="14" t="s">
        <v>9213</v>
      </c>
      <c r="G3263" s="15">
        <v>3.5999999999999999E-3</v>
      </c>
    </row>
    <row r="3264" spans="1:7" x14ac:dyDescent="0.2">
      <c r="A3264" s="17">
        <v>38722</v>
      </c>
      <c r="B3264" s="16">
        <v>8432.44</v>
      </c>
      <c r="C3264" s="16">
        <v>8402</v>
      </c>
      <c r="D3264" s="16">
        <v>8451.27</v>
      </c>
      <c r="E3264" s="16">
        <v>8401.7099999999991</v>
      </c>
      <c r="F3264" s="14" t="s">
        <v>9214</v>
      </c>
      <c r="G3264" s="15">
        <v>1.35E-2</v>
      </c>
    </row>
    <row r="3265" spans="1:7" x14ac:dyDescent="0.2">
      <c r="A3265" s="17">
        <v>38721</v>
      </c>
      <c r="B3265" s="16">
        <v>8402</v>
      </c>
      <c r="C3265" s="16">
        <v>8290.01</v>
      </c>
      <c r="D3265" s="16">
        <v>8402</v>
      </c>
      <c r="E3265" s="16">
        <v>8290.01</v>
      </c>
      <c r="F3265" s="14" t="s">
        <v>3280</v>
      </c>
      <c r="G3265" s="15">
        <v>9.4999999999999998E-3</v>
      </c>
    </row>
    <row r="3266" spans="1:7" x14ac:dyDescent="0.2">
      <c r="A3266" s="17">
        <v>38720</v>
      </c>
      <c r="B3266" s="16">
        <v>8290.01</v>
      </c>
      <c r="C3266" s="16">
        <v>8212.15</v>
      </c>
      <c r="D3266" s="16">
        <v>8308.41</v>
      </c>
      <c r="E3266" s="16">
        <v>8211.36</v>
      </c>
      <c r="F3266" s="14" t="s">
        <v>9215</v>
      </c>
      <c r="G3266" s="15">
        <v>5.4999999999999997E-3</v>
      </c>
    </row>
    <row r="3267" spans="1:7" x14ac:dyDescent="0.2">
      <c r="A3267" s="17">
        <v>38719</v>
      </c>
      <c r="B3267" s="16">
        <v>8212.15</v>
      </c>
      <c r="C3267" s="16">
        <v>8166.9</v>
      </c>
      <c r="D3267" s="16">
        <v>8222.8700000000008</v>
      </c>
      <c r="E3267" s="16">
        <v>8166.9</v>
      </c>
      <c r="F3267" s="14" t="s">
        <v>9216</v>
      </c>
      <c r="G3267" s="15">
        <v>-5.5999999999999999E-3</v>
      </c>
    </row>
    <row r="3268" spans="1:7" x14ac:dyDescent="0.2">
      <c r="A3268" s="17">
        <v>38716</v>
      </c>
      <c r="B3268" s="16">
        <v>8166.9</v>
      </c>
      <c r="C3268" s="16">
        <v>8212.82</v>
      </c>
      <c r="D3268" s="16">
        <v>8212.82</v>
      </c>
      <c r="E3268" s="16">
        <v>8157.08</v>
      </c>
      <c r="F3268" s="14" t="s">
        <v>9217</v>
      </c>
      <c r="G3268" s="15">
        <v>2.7000000000000001E-3</v>
      </c>
    </row>
    <row r="3269" spans="1:7" x14ac:dyDescent="0.2">
      <c r="A3269" s="17">
        <v>38715</v>
      </c>
      <c r="B3269" s="16">
        <v>8212.82</v>
      </c>
      <c r="C3269" s="16">
        <v>8190.49</v>
      </c>
      <c r="D3269" s="16">
        <v>8217.44</v>
      </c>
      <c r="E3269" s="16">
        <v>8188.49</v>
      </c>
      <c r="F3269" s="14" t="s">
        <v>9218</v>
      </c>
      <c r="G3269" s="15">
        <v>-4.7999999999999996E-3</v>
      </c>
    </row>
    <row r="3270" spans="1:7" x14ac:dyDescent="0.2">
      <c r="A3270" s="17">
        <v>38714</v>
      </c>
      <c r="B3270" s="16">
        <v>8190.49</v>
      </c>
      <c r="C3270" s="16">
        <v>8230.19</v>
      </c>
      <c r="D3270" s="16">
        <v>8230.19</v>
      </c>
      <c r="E3270" s="16">
        <v>8183.83</v>
      </c>
      <c r="F3270" s="14" t="s">
        <v>9219</v>
      </c>
      <c r="G3270" s="15">
        <v>2.8999999999999998E-3</v>
      </c>
    </row>
    <row r="3271" spans="1:7" x14ac:dyDescent="0.2">
      <c r="A3271" s="17">
        <v>38713</v>
      </c>
      <c r="B3271" s="16">
        <v>8230.19</v>
      </c>
      <c r="C3271" s="16">
        <v>8206.31</v>
      </c>
      <c r="D3271" s="16">
        <v>8233.68</v>
      </c>
      <c r="E3271" s="16">
        <v>8206.31</v>
      </c>
      <c r="F3271" s="14" t="s">
        <v>9220</v>
      </c>
      <c r="G3271" s="15">
        <v>8.3999999999999995E-3</v>
      </c>
    </row>
    <row r="3272" spans="1:7" x14ac:dyDescent="0.2">
      <c r="A3272" s="17">
        <v>38709</v>
      </c>
      <c r="B3272" s="16">
        <v>8206.31</v>
      </c>
      <c r="C3272" s="16">
        <v>8138.32</v>
      </c>
      <c r="D3272" s="16">
        <v>8224.33</v>
      </c>
      <c r="E3272" s="16">
        <v>8138.32</v>
      </c>
      <c r="F3272" s="14" t="s">
        <v>7767</v>
      </c>
      <c r="G3272" s="15">
        <v>6.9999999999999999E-4</v>
      </c>
    </row>
    <row r="3273" spans="1:7" x14ac:dyDescent="0.2">
      <c r="A3273" s="17">
        <v>38708</v>
      </c>
      <c r="B3273" s="16">
        <v>8138.32</v>
      </c>
      <c r="C3273" s="16">
        <v>8132.33</v>
      </c>
      <c r="D3273" s="16">
        <v>8158.14</v>
      </c>
      <c r="E3273" s="16">
        <v>8122.58</v>
      </c>
      <c r="F3273" s="14" t="s">
        <v>9221</v>
      </c>
      <c r="G3273" s="15">
        <v>4.3E-3</v>
      </c>
    </row>
    <row r="3274" spans="1:7" x14ac:dyDescent="0.2">
      <c r="A3274" s="17">
        <v>38707</v>
      </c>
      <c r="B3274" s="16">
        <v>8132.33</v>
      </c>
      <c r="C3274" s="16">
        <v>8097.49</v>
      </c>
      <c r="D3274" s="16">
        <v>8152.94</v>
      </c>
      <c r="E3274" s="16">
        <v>8095.51</v>
      </c>
      <c r="F3274" s="14" t="s">
        <v>7741</v>
      </c>
      <c r="G3274" s="15">
        <v>-2.8999999999999998E-3</v>
      </c>
    </row>
    <row r="3275" spans="1:7" x14ac:dyDescent="0.2">
      <c r="A3275" s="17">
        <v>38706</v>
      </c>
      <c r="B3275" s="16">
        <v>8097.49</v>
      </c>
      <c r="C3275" s="16">
        <v>8120.73</v>
      </c>
      <c r="D3275" s="16">
        <v>8120.73</v>
      </c>
      <c r="E3275" s="16">
        <v>8077.87</v>
      </c>
      <c r="F3275" s="14" t="s">
        <v>9222</v>
      </c>
      <c r="G3275" s="15">
        <v>-8.0000000000000004E-4</v>
      </c>
    </row>
    <row r="3276" spans="1:7" x14ac:dyDescent="0.2">
      <c r="A3276" s="17">
        <v>38705</v>
      </c>
      <c r="B3276" s="16">
        <v>8120.73</v>
      </c>
      <c r="C3276" s="16">
        <v>8127.22</v>
      </c>
      <c r="D3276" s="16">
        <v>8137.87</v>
      </c>
      <c r="E3276" s="16">
        <v>8091.63</v>
      </c>
      <c r="F3276" s="14" t="s">
        <v>9098</v>
      </c>
      <c r="G3276" s="15">
        <v>1.01E-2</v>
      </c>
    </row>
    <row r="3277" spans="1:7" x14ac:dyDescent="0.2">
      <c r="A3277" s="17">
        <v>38702</v>
      </c>
      <c r="B3277" s="16">
        <v>8127.22</v>
      </c>
      <c r="C3277" s="16">
        <v>8046.17</v>
      </c>
      <c r="D3277" s="16">
        <v>8132.01</v>
      </c>
      <c r="E3277" s="16">
        <v>8040.02</v>
      </c>
      <c r="F3277" s="14" t="s">
        <v>9223</v>
      </c>
      <c r="G3277" s="15">
        <v>-5.5999999999999999E-3</v>
      </c>
    </row>
    <row r="3278" spans="1:7" x14ac:dyDescent="0.2">
      <c r="A3278" s="17">
        <v>38701</v>
      </c>
      <c r="B3278" s="16">
        <v>8046.17</v>
      </c>
      <c r="C3278" s="16">
        <v>8091.33</v>
      </c>
      <c r="D3278" s="16">
        <v>8091.45</v>
      </c>
      <c r="E3278" s="16">
        <v>8032.91</v>
      </c>
      <c r="F3278" s="14" t="s">
        <v>3683</v>
      </c>
      <c r="G3278" s="15">
        <v>4.8999999999999998E-3</v>
      </c>
    </row>
    <row r="3279" spans="1:7" x14ac:dyDescent="0.2">
      <c r="A3279" s="17">
        <v>38700</v>
      </c>
      <c r="B3279" s="16">
        <v>8091.33</v>
      </c>
      <c r="C3279" s="16">
        <v>8051.92</v>
      </c>
      <c r="D3279" s="16">
        <v>8099.04</v>
      </c>
      <c r="E3279" s="16">
        <v>8042.99</v>
      </c>
      <c r="F3279" s="14" t="s">
        <v>9224</v>
      </c>
      <c r="G3279" s="15">
        <v>3.2000000000000002E-3</v>
      </c>
    </row>
    <row r="3280" spans="1:7" x14ac:dyDescent="0.2">
      <c r="A3280" s="17">
        <v>38699</v>
      </c>
      <c r="B3280" s="16">
        <v>8051.92</v>
      </c>
      <c r="C3280" s="16">
        <v>8026.11</v>
      </c>
      <c r="D3280" s="16">
        <v>8062.91</v>
      </c>
      <c r="E3280" s="16">
        <v>8016.65</v>
      </c>
      <c r="F3280" s="14" t="s">
        <v>2761</v>
      </c>
      <c r="G3280" s="15">
        <v>-1.9E-3</v>
      </c>
    </row>
    <row r="3281" spans="1:7" x14ac:dyDescent="0.2">
      <c r="A3281" s="17">
        <v>38698</v>
      </c>
      <c r="B3281" s="16">
        <v>8026.11</v>
      </c>
      <c r="C3281" s="16">
        <v>8041.17</v>
      </c>
      <c r="D3281" s="16">
        <v>8103.03</v>
      </c>
      <c r="E3281" s="16">
        <v>8021.62</v>
      </c>
      <c r="F3281" s="14" t="s">
        <v>8678</v>
      </c>
      <c r="G3281" s="15">
        <v>-4.4999999999999997E-3</v>
      </c>
    </row>
    <row r="3282" spans="1:7" x14ac:dyDescent="0.2">
      <c r="A3282" s="17">
        <v>38695</v>
      </c>
      <c r="B3282" s="16">
        <v>8041.17</v>
      </c>
      <c r="C3282" s="16">
        <v>8077.6</v>
      </c>
      <c r="D3282" s="16">
        <v>8083.93</v>
      </c>
      <c r="E3282" s="16">
        <v>8035.11</v>
      </c>
      <c r="F3282" s="14" t="s">
        <v>9225</v>
      </c>
      <c r="G3282" s="15">
        <v>3.3E-3</v>
      </c>
    </row>
    <row r="3283" spans="1:7" x14ac:dyDescent="0.2">
      <c r="A3283" s="17">
        <v>38694</v>
      </c>
      <c r="B3283" s="16">
        <v>8077.6</v>
      </c>
      <c r="C3283" s="16">
        <v>8051.01</v>
      </c>
      <c r="D3283" s="16">
        <v>8107.02</v>
      </c>
      <c r="E3283" s="16">
        <v>8049.32</v>
      </c>
      <c r="F3283" s="14" t="s">
        <v>8213</v>
      </c>
      <c r="G3283" s="15">
        <v>1.72E-2</v>
      </c>
    </row>
    <row r="3284" spans="1:7" x14ac:dyDescent="0.2">
      <c r="A3284" s="17">
        <v>38693</v>
      </c>
      <c r="B3284" s="16">
        <v>8051.01</v>
      </c>
      <c r="C3284" s="16">
        <v>7915.22</v>
      </c>
      <c r="D3284" s="16">
        <v>8075.87</v>
      </c>
      <c r="E3284" s="16">
        <v>7915.22</v>
      </c>
      <c r="F3284" s="14" t="s">
        <v>3846</v>
      </c>
      <c r="G3284" s="15">
        <v>5.1999999999999998E-3</v>
      </c>
    </row>
    <row r="3285" spans="1:7" x14ac:dyDescent="0.2">
      <c r="A3285" s="17">
        <v>38691</v>
      </c>
      <c r="B3285" s="16">
        <v>7915.22</v>
      </c>
      <c r="C3285" s="16">
        <v>7874.01</v>
      </c>
      <c r="D3285" s="16">
        <v>7955.26</v>
      </c>
      <c r="E3285" s="16">
        <v>7874.01</v>
      </c>
      <c r="F3285" s="14" t="s">
        <v>7348</v>
      </c>
      <c r="G3285" s="15">
        <v>4.3E-3</v>
      </c>
    </row>
    <row r="3286" spans="1:7" x14ac:dyDescent="0.2">
      <c r="A3286" s="17">
        <v>38688</v>
      </c>
      <c r="B3286" s="16">
        <v>7874.01</v>
      </c>
      <c r="C3286" s="16">
        <v>7840.3</v>
      </c>
      <c r="D3286" s="16">
        <v>7969.32</v>
      </c>
      <c r="E3286" s="16">
        <v>7840.3</v>
      </c>
      <c r="F3286" s="14" t="s">
        <v>9226</v>
      </c>
      <c r="G3286" s="15">
        <v>1.5100000000000001E-2</v>
      </c>
    </row>
    <row r="3287" spans="1:7" x14ac:dyDescent="0.2">
      <c r="A3287" s="17">
        <v>38687</v>
      </c>
      <c r="B3287" s="16">
        <v>7840.3</v>
      </c>
      <c r="C3287" s="16">
        <v>7724.02</v>
      </c>
      <c r="D3287" s="16">
        <v>7840.7</v>
      </c>
      <c r="E3287" s="16">
        <v>7724.02</v>
      </c>
      <c r="F3287" s="14" t="s">
        <v>3109</v>
      </c>
      <c r="G3287" s="15">
        <v>-4.1000000000000003E-3</v>
      </c>
    </row>
    <row r="3288" spans="1:7" x14ac:dyDescent="0.2">
      <c r="A3288" s="17">
        <v>38686</v>
      </c>
      <c r="B3288" s="16">
        <v>7724.02</v>
      </c>
      <c r="C3288" s="16">
        <v>7756</v>
      </c>
      <c r="D3288" s="16">
        <v>7756.02</v>
      </c>
      <c r="E3288" s="16">
        <v>7722.86</v>
      </c>
      <c r="F3288" s="14" t="s">
        <v>8310</v>
      </c>
      <c r="G3288" s="15">
        <v>-5.1999999999999998E-3</v>
      </c>
    </row>
    <row r="3289" spans="1:7" x14ac:dyDescent="0.2">
      <c r="A3289" s="17">
        <v>38685</v>
      </c>
      <c r="B3289" s="16">
        <v>7756</v>
      </c>
      <c r="C3289" s="16">
        <v>7796.21</v>
      </c>
      <c r="D3289" s="16">
        <v>7796.21</v>
      </c>
      <c r="E3289" s="16">
        <v>7732.27</v>
      </c>
      <c r="F3289" s="14" t="s">
        <v>7164</v>
      </c>
      <c r="G3289" s="15">
        <v>-6.7000000000000002E-3</v>
      </c>
    </row>
    <row r="3290" spans="1:7" x14ac:dyDescent="0.2">
      <c r="A3290" s="17">
        <v>38684</v>
      </c>
      <c r="B3290" s="16">
        <v>7796.21</v>
      </c>
      <c r="C3290" s="16">
        <v>7848.53</v>
      </c>
      <c r="D3290" s="16">
        <v>7874.83</v>
      </c>
      <c r="E3290" s="16">
        <v>7796.21</v>
      </c>
      <c r="F3290" s="14" t="s">
        <v>9227</v>
      </c>
      <c r="G3290" s="15">
        <v>6.1000000000000004E-3</v>
      </c>
    </row>
    <row r="3291" spans="1:7" x14ac:dyDescent="0.2">
      <c r="A3291" s="17">
        <v>38681</v>
      </c>
      <c r="B3291" s="16">
        <v>7848.53</v>
      </c>
      <c r="C3291" s="16">
        <v>7800.82</v>
      </c>
      <c r="D3291" s="16">
        <v>7863.04</v>
      </c>
      <c r="E3291" s="16">
        <v>7800.82</v>
      </c>
      <c r="F3291" s="14" t="s">
        <v>9228</v>
      </c>
      <c r="G3291" s="15">
        <v>-1.1000000000000001E-3</v>
      </c>
    </row>
    <row r="3292" spans="1:7" x14ac:dyDescent="0.2">
      <c r="A3292" s="17">
        <v>38680</v>
      </c>
      <c r="B3292" s="16">
        <v>7800.82</v>
      </c>
      <c r="C3292" s="16">
        <v>7809.3</v>
      </c>
      <c r="D3292" s="16">
        <v>7821.85</v>
      </c>
      <c r="E3292" s="16">
        <v>7766.04</v>
      </c>
      <c r="F3292" s="14" t="s">
        <v>7825</v>
      </c>
      <c r="G3292" s="15">
        <v>7.9000000000000008E-3</v>
      </c>
    </row>
    <row r="3293" spans="1:7" x14ac:dyDescent="0.2">
      <c r="A3293" s="17">
        <v>38679</v>
      </c>
      <c r="B3293" s="16">
        <v>7809.3</v>
      </c>
      <c r="C3293" s="16">
        <v>7748.2</v>
      </c>
      <c r="D3293" s="16">
        <v>7813.59</v>
      </c>
      <c r="E3293" s="16">
        <v>7742.24</v>
      </c>
      <c r="F3293" s="14" t="s">
        <v>9229</v>
      </c>
      <c r="G3293" s="15">
        <v>1E-3</v>
      </c>
    </row>
    <row r="3294" spans="1:7" x14ac:dyDescent="0.2">
      <c r="A3294" s="17">
        <v>38678</v>
      </c>
      <c r="B3294" s="16">
        <v>7748.2</v>
      </c>
      <c r="C3294" s="16">
        <v>7740.75</v>
      </c>
      <c r="D3294" s="16">
        <v>7767.64</v>
      </c>
      <c r="E3294" s="16">
        <v>7740.51</v>
      </c>
      <c r="F3294" s="14" t="s">
        <v>2924</v>
      </c>
      <c r="G3294" s="15">
        <v>2.8E-3</v>
      </c>
    </row>
    <row r="3295" spans="1:7" x14ac:dyDescent="0.2">
      <c r="A3295" s="17">
        <v>38677</v>
      </c>
      <c r="B3295" s="16">
        <v>7740.75</v>
      </c>
      <c r="C3295" s="16">
        <v>7719.44</v>
      </c>
      <c r="D3295" s="16">
        <v>7757.87</v>
      </c>
      <c r="E3295" s="16">
        <v>7716.39</v>
      </c>
      <c r="F3295" s="14" t="s">
        <v>2332</v>
      </c>
      <c r="G3295" s="15">
        <v>2.5999999999999999E-3</v>
      </c>
    </row>
    <row r="3296" spans="1:7" x14ac:dyDescent="0.2">
      <c r="A3296" s="17">
        <v>38674</v>
      </c>
      <c r="B3296" s="16">
        <v>7719.44</v>
      </c>
      <c r="C3296" s="16">
        <v>7699.61</v>
      </c>
      <c r="D3296" s="16">
        <v>7756.55</v>
      </c>
      <c r="E3296" s="16">
        <v>7699.61</v>
      </c>
      <c r="F3296" s="14" t="s">
        <v>9230</v>
      </c>
      <c r="G3296" s="15">
        <v>7.4000000000000003E-3</v>
      </c>
    </row>
    <row r="3297" spans="1:7" x14ac:dyDescent="0.2">
      <c r="A3297" s="17">
        <v>38673</v>
      </c>
      <c r="B3297" s="16">
        <v>7699.61</v>
      </c>
      <c r="C3297" s="16">
        <v>7643.4</v>
      </c>
      <c r="D3297" s="16">
        <v>7717.7</v>
      </c>
      <c r="E3297" s="16">
        <v>7643.4</v>
      </c>
      <c r="F3297" s="14" t="s">
        <v>9231</v>
      </c>
      <c r="G3297" s="15">
        <v>-7.3000000000000001E-3</v>
      </c>
    </row>
    <row r="3298" spans="1:7" x14ac:dyDescent="0.2">
      <c r="A3298" s="17">
        <v>38672</v>
      </c>
      <c r="B3298" s="16">
        <v>7643.4</v>
      </c>
      <c r="C3298" s="16">
        <v>7699.83</v>
      </c>
      <c r="D3298" s="16">
        <v>7699.83</v>
      </c>
      <c r="E3298" s="16">
        <v>7638.07</v>
      </c>
      <c r="F3298" s="14" t="s">
        <v>9232</v>
      </c>
      <c r="G3298" s="15">
        <v>-1.06E-2</v>
      </c>
    </row>
    <row r="3299" spans="1:7" x14ac:dyDescent="0.2">
      <c r="A3299" s="17">
        <v>38671</v>
      </c>
      <c r="B3299" s="16">
        <v>7699.83</v>
      </c>
      <c r="C3299" s="16">
        <v>7782.07</v>
      </c>
      <c r="D3299" s="16">
        <v>7782.07</v>
      </c>
      <c r="E3299" s="16">
        <v>7694.14</v>
      </c>
      <c r="F3299" s="14" t="s">
        <v>9233</v>
      </c>
      <c r="G3299" s="15">
        <v>2.8E-3</v>
      </c>
    </row>
    <row r="3300" spans="1:7" x14ac:dyDescent="0.2">
      <c r="A3300" s="17">
        <v>38670</v>
      </c>
      <c r="B3300" s="16">
        <v>7782.07</v>
      </c>
      <c r="C3300" s="16">
        <v>7760.59</v>
      </c>
      <c r="D3300" s="16">
        <v>7798.25</v>
      </c>
      <c r="E3300" s="16">
        <v>7760.59</v>
      </c>
      <c r="F3300" s="14" t="s">
        <v>4853</v>
      </c>
      <c r="G3300" s="15">
        <v>1.0500000000000001E-2</v>
      </c>
    </row>
    <row r="3301" spans="1:7" x14ac:dyDescent="0.2">
      <c r="A3301" s="17">
        <v>38667</v>
      </c>
      <c r="B3301" s="16">
        <v>7760.59</v>
      </c>
      <c r="C3301" s="16">
        <v>7680.25</v>
      </c>
      <c r="D3301" s="16">
        <v>7762.08</v>
      </c>
      <c r="E3301" s="16">
        <v>7680.25</v>
      </c>
      <c r="F3301" s="14" t="s">
        <v>2443</v>
      </c>
      <c r="G3301" s="15">
        <v>4.0000000000000002E-4</v>
      </c>
    </row>
    <row r="3302" spans="1:7" x14ac:dyDescent="0.2">
      <c r="A3302" s="17">
        <v>38666</v>
      </c>
      <c r="B3302" s="16">
        <v>7680.25</v>
      </c>
      <c r="C3302" s="16">
        <v>7677.21</v>
      </c>
      <c r="D3302" s="16">
        <v>7720.54</v>
      </c>
      <c r="E3302" s="16">
        <v>7674.24</v>
      </c>
      <c r="F3302" s="14" t="s">
        <v>7576</v>
      </c>
      <c r="G3302" s="15">
        <v>1.8E-3</v>
      </c>
    </row>
    <row r="3303" spans="1:7" x14ac:dyDescent="0.2">
      <c r="A3303" s="17">
        <v>38665</v>
      </c>
      <c r="B3303" s="16">
        <v>7677.21</v>
      </c>
      <c r="C3303" s="16">
        <v>7663.72</v>
      </c>
      <c r="D3303" s="16">
        <v>7706.11</v>
      </c>
      <c r="E3303" s="16">
        <v>7656.34</v>
      </c>
      <c r="F3303" s="14" t="s">
        <v>9234</v>
      </c>
      <c r="G3303" s="15">
        <v>-2.3999999999999998E-3</v>
      </c>
    </row>
    <row r="3304" spans="1:7" x14ac:dyDescent="0.2">
      <c r="A3304" s="17">
        <v>38664</v>
      </c>
      <c r="B3304" s="16">
        <v>7663.72</v>
      </c>
      <c r="C3304" s="16">
        <v>7682.09</v>
      </c>
      <c r="D3304" s="16">
        <v>7705.02</v>
      </c>
      <c r="E3304" s="16">
        <v>7652.94</v>
      </c>
      <c r="F3304" s="14" t="s">
        <v>7164</v>
      </c>
      <c r="G3304" s="15">
        <v>-2.3999999999999998E-3</v>
      </c>
    </row>
    <row r="3305" spans="1:7" x14ac:dyDescent="0.2">
      <c r="A3305" s="17">
        <v>38663</v>
      </c>
      <c r="B3305" s="16">
        <v>7682.09</v>
      </c>
      <c r="C3305" s="16">
        <v>7700.91</v>
      </c>
      <c r="D3305" s="16">
        <v>7707.09</v>
      </c>
      <c r="E3305" s="16">
        <v>7643.8</v>
      </c>
      <c r="F3305" s="14" t="s">
        <v>9235</v>
      </c>
      <c r="G3305" s="15">
        <v>5.3E-3</v>
      </c>
    </row>
    <row r="3306" spans="1:7" x14ac:dyDescent="0.2">
      <c r="A3306" s="17">
        <v>38660</v>
      </c>
      <c r="B3306" s="16">
        <v>7700.91</v>
      </c>
      <c r="C3306" s="16">
        <v>7660.21</v>
      </c>
      <c r="D3306" s="16">
        <v>7719.9</v>
      </c>
      <c r="E3306" s="16">
        <v>7660.2</v>
      </c>
      <c r="F3306" s="14" t="s">
        <v>3919</v>
      </c>
      <c r="G3306" s="15">
        <v>1.0800000000000001E-2</v>
      </c>
    </row>
    <row r="3307" spans="1:7" x14ac:dyDescent="0.2">
      <c r="A3307" s="17">
        <v>38659</v>
      </c>
      <c r="B3307" s="16">
        <v>7660.21</v>
      </c>
      <c r="C3307" s="16">
        <v>7578.35</v>
      </c>
      <c r="D3307" s="16">
        <v>7669.46</v>
      </c>
      <c r="E3307" s="16">
        <v>7571.74</v>
      </c>
      <c r="F3307" s="14" t="s">
        <v>9236</v>
      </c>
      <c r="G3307" s="15">
        <v>1E-3</v>
      </c>
    </row>
    <row r="3308" spans="1:7" x14ac:dyDescent="0.2">
      <c r="A3308" s="17">
        <v>38658</v>
      </c>
      <c r="B3308" s="16">
        <v>7578.35</v>
      </c>
      <c r="C3308" s="16">
        <v>7571.1</v>
      </c>
      <c r="D3308" s="16">
        <v>7583.73</v>
      </c>
      <c r="E3308" s="16">
        <v>7538.44</v>
      </c>
      <c r="F3308" s="14" t="s">
        <v>9237</v>
      </c>
      <c r="G3308" s="15">
        <v>6.0000000000000001E-3</v>
      </c>
    </row>
    <row r="3309" spans="1:7" x14ac:dyDescent="0.2">
      <c r="A3309" s="17">
        <v>38657</v>
      </c>
      <c r="B3309" s="16">
        <v>7571.1</v>
      </c>
      <c r="C3309" s="16">
        <v>7525.63</v>
      </c>
      <c r="D3309" s="16">
        <v>7586.09</v>
      </c>
      <c r="E3309" s="16">
        <v>7525.63</v>
      </c>
      <c r="F3309" s="14" t="s">
        <v>9238</v>
      </c>
      <c r="G3309" s="15">
        <v>2.8199999999999999E-2</v>
      </c>
    </row>
    <row r="3310" spans="1:7" x14ac:dyDescent="0.2">
      <c r="A3310" s="17">
        <v>38656</v>
      </c>
      <c r="B3310" s="16">
        <v>7525.63</v>
      </c>
      <c r="C3310" s="16">
        <v>7319.17</v>
      </c>
      <c r="D3310" s="16">
        <v>7525.63</v>
      </c>
      <c r="E3310" s="16">
        <v>7319.17</v>
      </c>
      <c r="F3310" s="14" t="s">
        <v>3581</v>
      </c>
      <c r="G3310" s="15">
        <v>6.9999999999999999E-4</v>
      </c>
    </row>
    <row r="3311" spans="1:7" x14ac:dyDescent="0.2">
      <c r="A3311" s="17">
        <v>38653</v>
      </c>
      <c r="B3311" s="16">
        <v>7319.17</v>
      </c>
      <c r="C3311" s="16">
        <v>7313.92</v>
      </c>
      <c r="D3311" s="16">
        <v>7337</v>
      </c>
      <c r="E3311" s="16">
        <v>7250.72</v>
      </c>
      <c r="F3311" s="14" t="s">
        <v>9239</v>
      </c>
      <c r="G3311" s="15">
        <v>-1.23E-2</v>
      </c>
    </row>
    <row r="3312" spans="1:7" x14ac:dyDescent="0.2">
      <c r="A3312" s="17">
        <v>38652</v>
      </c>
      <c r="B3312" s="16">
        <v>7313.92</v>
      </c>
      <c r="C3312" s="16">
        <v>7404.86</v>
      </c>
      <c r="D3312" s="16">
        <v>7404.86</v>
      </c>
      <c r="E3312" s="16">
        <v>7307.23</v>
      </c>
      <c r="F3312" s="14" t="s">
        <v>9240</v>
      </c>
      <c r="G3312" s="15">
        <v>5.1999999999999998E-3</v>
      </c>
    </row>
    <row r="3313" spans="1:7" x14ac:dyDescent="0.2">
      <c r="A3313" s="17">
        <v>38651</v>
      </c>
      <c r="B3313" s="16">
        <v>7404.86</v>
      </c>
      <c r="C3313" s="16">
        <v>7366.44</v>
      </c>
      <c r="D3313" s="16">
        <v>7404.86</v>
      </c>
      <c r="E3313" s="16">
        <v>7360.3</v>
      </c>
      <c r="F3313" s="14" t="s">
        <v>9241</v>
      </c>
      <c r="G3313" s="15">
        <v>2.3E-3</v>
      </c>
    </row>
    <row r="3314" spans="1:7" x14ac:dyDescent="0.2">
      <c r="A3314" s="17">
        <v>38650</v>
      </c>
      <c r="B3314" s="16">
        <v>7366.44</v>
      </c>
      <c r="C3314" s="16">
        <v>7349.41</v>
      </c>
      <c r="D3314" s="16">
        <v>7412.32</v>
      </c>
      <c r="E3314" s="16">
        <v>7349.41</v>
      </c>
      <c r="F3314" s="14" t="s">
        <v>3389</v>
      </c>
      <c r="G3314" s="15">
        <v>1.38E-2</v>
      </c>
    </row>
    <row r="3315" spans="1:7" x14ac:dyDescent="0.2">
      <c r="A3315" s="17">
        <v>38649</v>
      </c>
      <c r="B3315" s="16">
        <v>7349.41</v>
      </c>
      <c r="C3315" s="16">
        <v>7249.09</v>
      </c>
      <c r="D3315" s="16">
        <v>7356.08</v>
      </c>
      <c r="E3315" s="16">
        <v>7249.09</v>
      </c>
      <c r="F3315" s="14" t="s">
        <v>3595</v>
      </c>
      <c r="G3315" s="15">
        <v>-9.7000000000000003E-3</v>
      </c>
    </row>
    <row r="3316" spans="1:7" x14ac:dyDescent="0.2">
      <c r="A3316" s="17">
        <v>38646</v>
      </c>
      <c r="B3316" s="16">
        <v>7249.09</v>
      </c>
      <c r="C3316" s="16">
        <v>7320.4</v>
      </c>
      <c r="D3316" s="16">
        <v>7322.92</v>
      </c>
      <c r="E3316" s="16">
        <v>7237.41</v>
      </c>
      <c r="F3316" s="14" t="s">
        <v>3816</v>
      </c>
      <c r="G3316" s="15">
        <v>-1.78E-2</v>
      </c>
    </row>
    <row r="3317" spans="1:7" x14ac:dyDescent="0.2">
      <c r="A3317" s="17">
        <v>38645</v>
      </c>
      <c r="B3317" s="16">
        <v>7320.4</v>
      </c>
      <c r="C3317" s="16">
        <v>7453.02</v>
      </c>
      <c r="D3317" s="16">
        <v>7567.67</v>
      </c>
      <c r="E3317" s="16">
        <v>7301.1</v>
      </c>
      <c r="F3317" s="14" t="s">
        <v>6519</v>
      </c>
      <c r="G3317" s="15">
        <v>-1.89E-2</v>
      </c>
    </row>
    <row r="3318" spans="1:7" x14ac:dyDescent="0.2">
      <c r="A3318" s="17">
        <v>38644</v>
      </c>
      <c r="B3318" s="16">
        <v>7453.02</v>
      </c>
      <c r="C3318" s="16">
        <v>7596.83</v>
      </c>
      <c r="D3318" s="16">
        <v>7596.83</v>
      </c>
      <c r="E3318" s="16">
        <v>7428.94</v>
      </c>
      <c r="F3318" s="14" t="s">
        <v>9242</v>
      </c>
      <c r="G3318" s="15">
        <v>1.2999999999999999E-3</v>
      </c>
    </row>
    <row r="3319" spans="1:7" x14ac:dyDescent="0.2">
      <c r="A3319" s="17">
        <v>38643</v>
      </c>
      <c r="B3319" s="16">
        <v>7596.83</v>
      </c>
      <c r="C3319" s="16">
        <v>7586.86</v>
      </c>
      <c r="D3319" s="16">
        <v>7629.14</v>
      </c>
      <c r="E3319" s="16">
        <v>7576.95</v>
      </c>
      <c r="F3319" s="14" t="s">
        <v>2623</v>
      </c>
      <c r="G3319" s="15">
        <v>3.2000000000000002E-3</v>
      </c>
    </row>
    <row r="3320" spans="1:7" x14ac:dyDescent="0.2">
      <c r="A3320" s="17">
        <v>38642</v>
      </c>
      <c r="B3320" s="16">
        <v>7586.86</v>
      </c>
      <c r="C3320" s="16">
        <v>7562.55</v>
      </c>
      <c r="D3320" s="16">
        <v>7617.15</v>
      </c>
      <c r="E3320" s="16">
        <v>7562.55</v>
      </c>
      <c r="F3320" s="14" t="s">
        <v>7195</v>
      </c>
      <c r="G3320" s="15">
        <v>-2E-3</v>
      </c>
    </row>
    <row r="3321" spans="1:7" x14ac:dyDescent="0.2">
      <c r="A3321" s="17">
        <v>38639</v>
      </c>
      <c r="B3321" s="16">
        <v>7562.55</v>
      </c>
      <c r="C3321" s="16">
        <v>7577.49</v>
      </c>
      <c r="D3321" s="16">
        <v>7619.92</v>
      </c>
      <c r="E3321" s="16">
        <v>7520.45</v>
      </c>
      <c r="F3321" s="14" t="s">
        <v>9243</v>
      </c>
      <c r="G3321" s="15">
        <v>-1.7600000000000001E-2</v>
      </c>
    </row>
    <row r="3322" spans="1:7" x14ac:dyDescent="0.2">
      <c r="A3322" s="17">
        <v>38638</v>
      </c>
      <c r="B3322" s="16">
        <v>7577.49</v>
      </c>
      <c r="C3322" s="16">
        <v>7713.48</v>
      </c>
      <c r="D3322" s="16">
        <v>7728.4</v>
      </c>
      <c r="E3322" s="16">
        <v>7571.78</v>
      </c>
      <c r="F3322" s="14" t="s">
        <v>9244</v>
      </c>
      <c r="G3322" s="15">
        <v>-4.5999999999999999E-3</v>
      </c>
    </row>
    <row r="3323" spans="1:7" x14ac:dyDescent="0.2">
      <c r="A3323" s="17">
        <v>38637</v>
      </c>
      <c r="B3323" s="16">
        <v>7713.48</v>
      </c>
      <c r="C3323" s="16">
        <v>7748.86</v>
      </c>
      <c r="D3323" s="16">
        <v>7763.54</v>
      </c>
      <c r="E3323" s="16">
        <v>7701.05</v>
      </c>
      <c r="F3323" s="14" t="s">
        <v>9245</v>
      </c>
      <c r="G3323" s="15">
        <v>3.7000000000000002E-3</v>
      </c>
    </row>
    <row r="3324" spans="1:7" x14ac:dyDescent="0.2">
      <c r="A3324" s="17">
        <v>38636</v>
      </c>
      <c r="B3324" s="16">
        <v>7748.86</v>
      </c>
      <c r="C3324" s="16">
        <v>7720.15</v>
      </c>
      <c r="D3324" s="16">
        <v>7778.55</v>
      </c>
      <c r="E3324" s="16">
        <v>7672.94</v>
      </c>
      <c r="F3324" s="14" t="s">
        <v>3318</v>
      </c>
      <c r="G3324" s="15">
        <v>5.7999999999999996E-3</v>
      </c>
    </row>
    <row r="3325" spans="1:7" x14ac:dyDescent="0.2">
      <c r="A3325" s="17">
        <v>38635</v>
      </c>
      <c r="B3325" s="16">
        <v>7720.15</v>
      </c>
      <c r="C3325" s="16">
        <v>7675.81</v>
      </c>
      <c r="D3325" s="16">
        <v>7781.03</v>
      </c>
      <c r="E3325" s="16">
        <v>7675.54</v>
      </c>
      <c r="F3325" s="14" t="s">
        <v>3683</v>
      </c>
      <c r="G3325" s="15">
        <v>-5.1000000000000004E-3</v>
      </c>
    </row>
    <row r="3326" spans="1:7" x14ac:dyDescent="0.2">
      <c r="A3326" s="17">
        <v>38632</v>
      </c>
      <c r="B3326" s="16">
        <v>7675.81</v>
      </c>
      <c r="C3326" s="16">
        <v>7715.11</v>
      </c>
      <c r="D3326" s="16">
        <v>7719.05</v>
      </c>
      <c r="E3326" s="16">
        <v>7674.25</v>
      </c>
      <c r="F3326" s="14" t="s">
        <v>8183</v>
      </c>
      <c r="G3326" s="15">
        <v>-1.55E-2</v>
      </c>
    </row>
    <row r="3327" spans="1:7" x14ac:dyDescent="0.2">
      <c r="A3327" s="17">
        <v>38631</v>
      </c>
      <c r="B3327" s="16">
        <v>7715.11</v>
      </c>
      <c r="C3327" s="16">
        <v>7836.95</v>
      </c>
      <c r="D3327" s="16">
        <v>7836.95</v>
      </c>
      <c r="E3327" s="16">
        <v>7670.99</v>
      </c>
      <c r="F3327" s="14" t="s">
        <v>9246</v>
      </c>
      <c r="G3327" s="15">
        <v>-1.03E-2</v>
      </c>
    </row>
    <row r="3328" spans="1:7" x14ac:dyDescent="0.2">
      <c r="A3328" s="17">
        <v>38630</v>
      </c>
      <c r="B3328" s="16">
        <v>7836.95</v>
      </c>
      <c r="C3328" s="16">
        <v>7918.54</v>
      </c>
      <c r="D3328" s="16">
        <v>7926.5</v>
      </c>
      <c r="E3328" s="16">
        <v>7833.1</v>
      </c>
      <c r="F3328" s="14" t="s">
        <v>8329</v>
      </c>
      <c r="G3328" s="15">
        <v>-1.5E-3</v>
      </c>
    </row>
    <row r="3329" spans="1:7" x14ac:dyDescent="0.2">
      <c r="A3329" s="17">
        <v>38629</v>
      </c>
      <c r="B3329" s="16">
        <v>7918.54</v>
      </c>
      <c r="C3329" s="16">
        <v>7930.52</v>
      </c>
      <c r="D3329" s="16">
        <v>7948.74</v>
      </c>
      <c r="E3329" s="16">
        <v>7898.68</v>
      </c>
      <c r="F3329" s="14" t="s">
        <v>9247</v>
      </c>
      <c r="G3329" s="15">
        <v>7.7000000000000002E-3</v>
      </c>
    </row>
    <row r="3330" spans="1:7" x14ac:dyDescent="0.2">
      <c r="A3330" s="17">
        <v>38628</v>
      </c>
      <c r="B3330" s="16">
        <v>7930.52</v>
      </c>
      <c r="C3330" s="16">
        <v>7869.94</v>
      </c>
      <c r="D3330" s="16">
        <v>7930.52</v>
      </c>
      <c r="E3330" s="16">
        <v>7867.96</v>
      </c>
      <c r="F3330" s="14" t="s">
        <v>9248</v>
      </c>
      <c r="G3330" s="15">
        <v>1.2999999999999999E-2</v>
      </c>
    </row>
    <row r="3331" spans="1:7" x14ac:dyDescent="0.2">
      <c r="A3331" s="17">
        <v>38625</v>
      </c>
      <c r="B3331" s="16">
        <v>7869.94</v>
      </c>
      <c r="C3331" s="16">
        <v>7769.05</v>
      </c>
      <c r="D3331" s="16">
        <v>7877.15</v>
      </c>
      <c r="E3331" s="16">
        <v>7768.36</v>
      </c>
      <c r="F3331" s="14" t="s">
        <v>2948</v>
      </c>
      <c r="G3331" s="15">
        <v>0</v>
      </c>
    </row>
    <row r="3332" spans="1:7" x14ac:dyDescent="0.2">
      <c r="A3332" s="17">
        <v>38624</v>
      </c>
      <c r="B3332" s="16">
        <v>7769.05</v>
      </c>
      <c r="C3332" s="16">
        <v>7769.38</v>
      </c>
      <c r="D3332" s="16">
        <v>7807.03</v>
      </c>
      <c r="E3332" s="16">
        <v>7746.96</v>
      </c>
      <c r="F3332" s="14" t="s">
        <v>8700</v>
      </c>
      <c r="G3332" s="15">
        <v>1.1000000000000001E-3</v>
      </c>
    </row>
    <row r="3333" spans="1:7" x14ac:dyDescent="0.2">
      <c r="A3333" s="17">
        <v>38623</v>
      </c>
      <c r="B3333" s="16">
        <v>7769.38</v>
      </c>
      <c r="C3333" s="16">
        <v>7760.89</v>
      </c>
      <c r="D3333" s="16">
        <v>7780.05</v>
      </c>
      <c r="E3333" s="16">
        <v>7712.35</v>
      </c>
      <c r="F3333" s="14" t="s">
        <v>8299</v>
      </c>
      <c r="G3333" s="15">
        <v>-3.8E-3</v>
      </c>
    </row>
    <row r="3334" spans="1:7" x14ac:dyDescent="0.2">
      <c r="A3334" s="17">
        <v>38622</v>
      </c>
      <c r="B3334" s="16">
        <v>7760.89</v>
      </c>
      <c r="C3334" s="16">
        <v>7790.21</v>
      </c>
      <c r="D3334" s="16">
        <v>7819.76</v>
      </c>
      <c r="E3334" s="16">
        <v>7751.86</v>
      </c>
      <c r="F3334" s="14" t="s">
        <v>9249</v>
      </c>
      <c r="G3334" s="15">
        <v>5.8999999999999999E-3</v>
      </c>
    </row>
    <row r="3335" spans="1:7" x14ac:dyDescent="0.2">
      <c r="A3335" s="17">
        <v>38621</v>
      </c>
      <c r="B3335" s="16">
        <v>7790.21</v>
      </c>
      <c r="C3335" s="16">
        <v>7744.26</v>
      </c>
      <c r="D3335" s="16">
        <v>7803.11</v>
      </c>
      <c r="E3335" s="16">
        <v>7744.26</v>
      </c>
      <c r="F3335" s="14" t="s">
        <v>2660</v>
      </c>
      <c r="G3335" s="15">
        <v>6.9999999999999999E-4</v>
      </c>
    </row>
    <row r="3336" spans="1:7" x14ac:dyDescent="0.2">
      <c r="A3336" s="17">
        <v>38618</v>
      </c>
      <c r="B3336" s="16">
        <v>7744.26</v>
      </c>
      <c r="C3336" s="16">
        <v>7738.56</v>
      </c>
      <c r="D3336" s="16">
        <v>7755.13</v>
      </c>
      <c r="E3336" s="16">
        <v>7713.3</v>
      </c>
      <c r="F3336" s="14" t="s">
        <v>9250</v>
      </c>
      <c r="G3336" s="15">
        <v>2.5000000000000001E-3</v>
      </c>
    </row>
    <row r="3337" spans="1:7" x14ac:dyDescent="0.2">
      <c r="A3337" s="17">
        <v>38617</v>
      </c>
      <c r="B3337" s="16">
        <v>7738.56</v>
      </c>
      <c r="C3337" s="16">
        <v>7719.33</v>
      </c>
      <c r="D3337" s="16">
        <v>7744.85</v>
      </c>
      <c r="E3337" s="16">
        <v>7683.4</v>
      </c>
      <c r="F3337" s="14" t="s">
        <v>9251</v>
      </c>
      <c r="G3337" s="15">
        <v>-8.9999999999999993E-3</v>
      </c>
    </row>
    <row r="3338" spans="1:7" x14ac:dyDescent="0.2">
      <c r="A3338" s="17">
        <v>38616</v>
      </c>
      <c r="B3338" s="16">
        <v>7719.33</v>
      </c>
      <c r="C3338" s="16">
        <v>7789.82</v>
      </c>
      <c r="D3338" s="16">
        <v>7817.15</v>
      </c>
      <c r="E3338" s="16">
        <v>7717.27</v>
      </c>
      <c r="F3338" s="14" t="s">
        <v>3044</v>
      </c>
      <c r="G3338" s="15">
        <v>5.7000000000000002E-3</v>
      </c>
    </row>
    <row r="3339" spans="1:7" x14ac:dyDescent="0.2">
      <c r="A3339" s="17">
        <v>38615</v>
      </c>
      <c r="B3339" s="16">
        <v>7789.82</v>
      </c>
      <c r="C3339" s="16">
        <v>7745.61</v>
      </c>
      <c r="D3339" s="16">
        <v>7795.33</v>
      </c>
      <c r="E3339" s="16">
        <v>7745.61</v>
      </c>
      <c r="F3339" s="14" t="s">
        <v>9252</v>
      </c>
      <c r="G3339" s="15">
        <v>5.0000000000000001E-3</v>
      </c>
    </row>
    <row r="3340" spans="1:7" x14ac:dyDescent="0.2">
      <c r="A3340" s="17">
        <v>38614</v>
      </c>
      <c r="B3340" s="16">
        <v>7745.61</v>
      </c>
      <c r="C3340" s="16">
        <v>7707.04</v>
      </c>
      <c r="D3340" s="16">
        <v>7758.58</v>
      </c>
      <c r="E3340" s="16">
        <v>7705.44</v>
      </c>
      <c r="F3340" s="14" t="s">
        <v>9253</v>
      </c>
      <c r="G3340" s="15">
        <v>-8.9999999999999998E-4</v>
      </c>
    </row>
    <row r="3341" spans="1:7" x14ac:dyDescent="0.2">
      <c r="A3341" s="17">
        <v>38611</v>
      </c>
      <c r="B3341" s="16">
        <v>7707.04</v>
      </c>
      <c r="C3341" s="16">
        <v>7714.22</v>
      </c>
      <c r="D3341" s="16">
        <v>7727.19</v>
      </c>
      <c r="E3341" s="16">
        <v>7583.74</v>
      </c>
      <c r="F3341" s="14" t="s">
        <v>9254</v>
      </c>
      <c r="G3341" s="15">
        <v>-5.9999999999999995E-4</v>
      </c>
    </row>
    <row r="3342" spans="1:7" x14ac:dyDescent="0.2">
      <c r="A3342" s="17">
        <v>38610</v>
      </c>
      <c r="B3342" s="16">
        <v>7714.22</v>
      </c>
      <c r="C3342" s="16">
        <v>7718.91</v>
      </c>
      <c r="D3342" s="16">
        <v>7745.81</v>
      </c>
      <c r="E3342" s="16">
        <v>7706.4</v>
      </c>
      <c r="F3342" s="14" t="s">
        <v>8265</v>
      </c>
      <c r="G3342" s="15">
        <v>2.0999999999999999E-3</v>
      </c>
    </row>
    <row r="3343" spans="1:7" x14ac:dyDescent="0.2">
      <c r="A3343" s="17">
        <v>38609</v>
      </c>
      <c r="B3343" s="16">
        <v>7718.91</v>
      </c>
      <c r="C3343" s="16">
        <v>7703.04</v>
      </c>
      <c r="D3343" s="16">
        <v>7755.78</v>
      </c>
      <c r="E3343" s="16">
        <v>7703.04</v>
      </c>
      <c r="F3343" s="14" t="s">
        <v>8718</v>
      </c>
      <c r="G3343" s="15">
        <v>1.7100000000000001E-2</v>
      </c>
    </row>
    <row r="3344" spans="1:7" x14ac:dyDescent="0.2">
      <c r="A3344" s="17">
        <v>38608</v>
      </c>
      <c r="B3344" s="16">
        <v>7703.04</v>
      </c>
      <c r="C3344" s="16">
        <v>7573.85</v>
      </c>
      <c r="D3344" s="16">
        <v>7747.71</v>
      </c>
      <c r="E3344" s="16">
        <v>7569.32</v>
      </c>
      <c r="F3344" s="14" t="s">
        <v>9255</v>
      </c>
      <c r="G3344" s="15">
        <v>3.2000000000000002E-3</v>
      </c>
    </row>
    <row r="3345" spans="1:7" x14ac:dyDescent="0.2">
      <c r="A3345" s="17">
        <v>38607</v>
      </c>
      <c r="B3345" s="16">
        <v>7573.85</v>
      </c>
      <c r="C3345" s="16">
        <v>7549.62</v>
      </c>
      <c r="D3345" s="16">
        <v>7584.63</v>
      </c>
      <c r="E3345" s="16">
        <v>7543.33</v>
      </c>
      <c r="F3345" s="14" t="s">
        <v>9256</v>
      </c>
      <c r="G3345" s="15">
        <v>9.4000000000000004E-3</v>
      </c>
    </row>
    <row r="3346" spans="1:7" x14ac:dyDescent="0.2">
      <c r="A3346" s="17">
        <v>38604</v>
      </c>
      <c r="B3346" s="16">
        <v>7549.62</v>
      </c>
      <c r="C3346" s="16">
        <v>7479.05</v>
      </c>
      <c r="D3346" s="16">
        <v>7554.47</v>
      </c>
      <c r="E3346" s="16">
        <v>7474.53</v>
      </c>
      <c r="F3346" s="14" t="s">
        <v>9257</v>
      </c>
      <c r="G3346" s="15">
        <v>-3.5000000000000001E-3</v>
      </c>
    </row>
    <row r="3347" spans="1:7" x14ac:dyDescent="0.2">
      <c r="A3347" s="17">
        <v>38603</v>
      </c>
      <c r="B3347" s="16">
        <v>7479.05</v>
      </c>
      <c r="C3347" s="16">
        <v>7505.32</v>
      </c>
      <c r="D3347" s="16">
        <v>7541.66</v>
      </c>
      <c r="E3347" s="16">
        <v>7472.63</v>
      </c>
      <c r="F3347" s="14" t="s">
        <v>9258</v>
      </c>
      <c r="G3347" s="15">
        <v>4.1999999999999997E-3</v>
      </c>
    </row>
    <row r="3348" spans="1:7" x14ac:dyDescent="0.2">
      <c r="A3348" s="17">
        <v>38602</v>
      </c>
      <c r="B3348" s="16">
        <v>7505.32</v>
      </c>
      <c r="C3348" s="16">
        <v>7473.9</v>
      </c>
      <c r="D3348" s="16">
        <v>7516.31</v>
      </c>
      <c r="E3348" s="16">
        <v>7463.03</v>
      </c>
      <c r="F3348" s="14" t="s">
        <v>2366</v>
      </c>
      <c r="G3348" s="15">
        <v>5.1999999999999998E-3</v>
      </c>
    </row>
    <row r="3349" spans="1:7" x14ac:dyDescent="0.2">
      <c r="A3349" s="17">
        <v>38601</v>
      </c>
      <c r="B3349" s="16">
        <v>7473.9</v>
      </c>
      <c r="C3349" s="16">
        <v>7435.37</v>
      </c>
      <c r="D3349" s="16">
        <v>7477.54</v>
      </c>
      <c r="E3349" s="16">
        <v>7368.83</v>
      </c>
      <c r="F3349" s="14" t="s">
        <v>9259</v>
      </c>
      <c r="G3349" s="15">
        <v>4.4999999999999997E-3</v>
      </c>
    </row>
    <row r="3350" spans="1:7" x14ac:dyDescent="0.2">
      <c r="A3350" s="17">
        <v>38600</v>
      </c>
      <c r="B3350" s="16">
        <v>7435.37</v>
      </c>
      <c r="C3350" s="16">
        <v>7402.31</v>
      </c>
      <c r="D3350" s="16">
        <v>7447.36</v>
      </c>
      <c r="E3350" s="16">
        <v>7380.72</v>
      </c>
      <c r="F3350" s="14" t="s">
        <v>9260</v>
      </c>
      <c r="G3350" s="15">
        <v>-8.9999999999999998E-4</v>
      </c>
    </row>
    <row r="3351" spans="1:7" x14ac:dyDescent="0.2">
      <c r="A3351" s="17">
        <v>38597</v>
      </c>
      <c r="B3351" s="16">
        <v>7402.31</v>
      </c>
      <c r="C3351" s="16">
        <v>7409.2</v>
      </c>
      <c r="D3351" s="16">
        <v>7446.36</v>
      </c>
      <c r="E3351" s="16">
        <v>7385.15</v>
      </c>
      <c r="F3351" s="14" t="s">
        <v>9261</v>
      </c>
      <c r="G3351" s="15">
        <v>7.0000000000000001E-3</v>
      </c>
    </row>
    <row r="3352" spans="1:7" x14ac:dyDescent="0.2">
      <c r="A3352" s="17">
        <v>38596</v>
      </c>
      <c r="B3352" s="16">
        <v>7409.2</v>
      </c>
      <c r="C3352" s="16">
        <v>7357.47</v>
      </c>
      <c r="D3352" s="16">
        <v>7434.68</v>
      </c>
      <c r="E3352" s="16">
        <v>7357.47</v>
      </c>
      <c r="F3352" s="14" t="s">
        <v>7300</v>
      </c>
      <c r="G3352" s="15">
        <v>1.15E-2</v>
      </c>
    </row>
    <row r="3353" spans="1:7" x14ac:dyDescent="0.2">
      <c r="A3353" s="17">
        <v>38595</v>
      </c>
      <c r="B3353" s="16">
        <v>7357.47</v>
      </c>
      <c r="C3353" s="16">
        <v>7273.64</v>
      </c>
      <c r="D3353" s="16">
        <v>7361.81</v>
      </c>
      <c r="E3353" s="16">
        <v>7273.64</v>
      </c>
      <c r="F3353" s="14" t="s">
        <v>9038</v>
      </c>
      <c r="G3353" s="15">
        <v>4.4000000000000003E-3</v>
      </c>
    </row>
    <row r="3354" spans="1:7" x14ac:dyDescent="0.2">
      <c r="A3354" s="17">
        <v>38594</v>
      </c>
      <c r="B3354" s="16">
        <v>7273.64</v>
      </c>
      <c r="C3354" s="16">
        <v>7241.7</v>
      </c>
      <c r="D3354" s="16">
        <v>7310.92</v>
      </c>
      <c r="E3354" s="16">
        <v>7228.77</v>
      </c>
      <c r="F3354" s="14" t="s">
        <v>8102</v>
      </c>
      <c r="G3354" s="15">
        <v>1.6999999999999999E-3</v>
      </c>
    </row>
    <row r="3355" spans="1:7" x14ac:dyDescent="0.2">
      <c r="A3355" s="17">
        <v>38593</v>
      </c>
      <c r="B3355" s="16">
        <v>7241.7</v>
      </c>
      <c r="C3355" s="16">
        <v>7229.74</v>
      </c>
      <c r="D3355" s="16">
        <v>7245.07</v>
      </c>
      <c r="E3355" s="16">
        <v>7195.85</v>
      </c>
      <c r="F3355" s="14" t="s">
        <v>9176</v>
      </c>
      <c r="G3355" s="15">
        <v>-6.4000000000000003E-3</v>
      </c>
    </row>
    <row r="3356" spans="1:7" x14ac:dyDescent="0.2">
      <c r="A3356" s="17">
        <v>38590</v>
      </c>
      <c r="B3356" s="16">
        <v>7229.74</v>
      </c>
      <c r="C3356" s="16">
        <v>7276.05</v>
      </c>
      <c r="D3356" s="16">
        <v>7298.87</v>
      </c>
      <c r="E3356" s="16">
        <v>7229.55</v>
      </c>
      <c r="F3356" s="14" t="s">
        <v>9262</v>
      </c>
      <c r="G3356" s="15">
        <v>-5.8999999999999999E-3</v>
      </c>
    </row>
    <row r="3357" spans="1:7" x14ac:dyDescent="0.2">
      <c r="A3357" s="17">
        <v>38589</v>
      </c>
      <c r="B3357" s="16">
        <v>7276.05</v>
      </c>
      <c r="C3357" s="16">
        <v>7319.21</v>
      </c>
      <c r="D3357" s="16">
        <v>7319.21</v>
      </c>
      <c r="E3357" s="16">
        <v>7270.85</v>
      </c>
      <c r="F3357" s="14" t="s">
        <v>9263</v>
      </c>
      <c r="G3357" s="15">
        <v>-4.7000000000000002E-3</v>
      </c>
    </row>
    <row r="3358" spans="1:7" x14ac:dyDescent="0.2">
      <c r="A3358" s="17">
        <v>38588</v>
      </c>
      <c r="B3358" s="16">
        <v>7319.21</v>
      </c>
      <c r="C3358" s="16">
        <v>7353.6</v>
      </c>
      <c r="D3358" s="16">
        <v>7388.68</v>
      </c>
      <c r="E3358" s="16">
        <v>7308.08</v>
      </c>
      <c r="F3358" s="14" t="s">
        <v>9264</v>
      </c>
      <c r="G3358" s="15">
        <v>-3.0999999999999999E-3</v>
      </c>
    </row>
    <row r="3359" spans="1:7" x14ac:dyDescent="0.2">
      <c r="A3359" s="17">
        <v>38587</v>
      </c>
      <c r="B3359" s="16">
        <v>7353.6</v>
      </c>
      <c r="C3359" s="16">
        <v>7376.6</v>
      </c>
      <c r="D3359" s="16">
        <v>7387.39</v>
      </c>
      <c r="E3359" s="16">
        <v>7353.38</v>
      </c>
      <c r="F3359" s="14" t="s">
        <v>9265</v>
      </c>
      <c r="G3359" s="15">
        <v>2.8E-3</v>
      </c>
    </row>
    <row r="3360" spans="1:7" x14ac:dyDescent="0.2">
      <c r="A3360" s="17">
        <v>38586</v>
      </c>
      <c r="B3360" s="16">
        <v>7376.6</v>
      </c>
      <c r="C3360" s="16">
        <v>7356.08</v>
      </c>
      <c r="D3360" s="16">
        <v>7391.08</v>
      </c>
      <c r="E3360" s="16">
        <v>7347.41</v>
      </c>
      <c r="F3360" s="14" t="s">
        <v>9266</v>
      </c>
      <c r="G3360" s="15">
        <v>1.06E-2</v>
      </c>
    </row>
    <row r="3361" spans="1:7" x14ac:dyDescent="0.2">
      <c r="A3361" s="17">
        <v>38583</v>
      </c>
      <c r="B3361" s="16">
        <v>7356.08</v>
      </c>
      <c r="C3361" s="16">
        <v>7278.71</v>
      </c>
      <c r="D3361" s="16">
        <v>7361.01</v>
      </c>
      <c r="E3361" s="16">
        <v>7278.71</v>
      </c>
      <c r="F3361" s="14" t="s">
        <v>7182</v>
      </c>
      <c r="G3361" s="15">
        <v>-1E-3</v>
      </c>
    </row>
    <row r="3362" spans="1:7" x14ac:dyDescent="0.2">
      <c r="A3362" s="17">
        <v>38582</v>
      </c>
      <c r="B3362" s="16">
        <v>7278.71</v>
      </c>
      <c r="C3362" s="16">
        <v>7285.94</v>
      </c>
      <c r="D3362" s="16">
        <v>7308.86</v>
      </c>
      <c r="E3362" s="16">
        <v>7223.98</v>
      </c>
      <c r="F3362" s="14" t="s">
        <v>7600</v>
      </c>
      <c r="G3362" s="15">
        <v>-6.8999999999999999E-3</v>
      </c>
    </row>
    <row r="3363" spans="1:7" x14ac:dyDescent="0.2">
      <c r="A3363" s="17">
        <v>38581</v>
      </c>
      <c r="B3363" s="16">
        <v>7285.94</v>
      </c>
      <c r="C3363" s="16">
        <v>7336.91</v>
      </c>
      <c r="D3363" s="16">
        <v>7364.63</v>
      </c>
      <c r="E3363" s="16">
        <v>7268.39</v>
      </c>
      <c r="F3363" s="14" t="s">
        <v>9267</v>
      </c>
      <c r="G3363" s="15">
        <v>-6.4999999999999997E-3</v>
      </c>
    </row>
    <row r="3364" spans="1:7" x14ac:dyDescent="0.2">
      <c r="A3364" s="17">
        <v>38580</v>
      </c>
      <c r="B3364" s="16">
        <v>7336.91</v>
      </c>
      <c r="C3364" s="16">
        <v>7385.06</v>
      </c>
      <c r="D3364" s="16">
        <v>7423.41</v>
      </c>
      <c r="E3364" s="16">
        <v>7327.85</v>
      </c>
      <c r="F3364" s="14" t="s">
        <v>9268</v>
      </c>
      <c r="G3364" s="15">
        <v>-3.3999999999999998E-3</v>
      </c>
    </row>
    <row r="3365" spans="1:7" x14ac:dyDescent="0.2">
      <c r="A3365" s="17">
        <v>38579</v>
      </c>
      <c r="B3365" s="16">
        <v>7385.06</v>
      </c>
      <c r="C3365" s="16">
        <v>7410.18</v>
      </c>
      <c r="D3365" s="16">
        <v>7432.48</v>
      </c>
      <c r="E3365" s="16">
        <v>7381.13</v>
      </c>
      <c r="F3365" s="14" t="s">
        <v>8565</v>
      </c>
      <c r="G3365" s="15">
        <v>1.5E-3</v>
      </c>
    </row>
    <row r="3366" spans="1:7" x14ac:dyDescent="0.2">
      <c r="A3366" s="17">
        <v>38576</v>
      </c>
      <c r="B3366" s="16">
        <v>7410.18</v>
      </c>
      <c r="C3366" s="16">
        <v>7399.01</v>
      </c>
      <c r="D3366" s="16">
        <v>7446.93</v>
      </c>
      <c r="E3366" s="16">
        <v>7393.67</v>
      </c>
      <c r="F3366" s="14" t="s">
        <v>9269</v>
      </c>
      <c r="G3366" s="15">
        <v>-1.0500000000000001E-2</v>
      </c>
    </row>
    <row r="3367" spans="1:7" x14ac:dyDescent="0.2">
      <c r="A3367" s="17">
        <v>38575</v>
      </c>
      <c r="B3367" s="16">
        <v>7399.01</v>
      </c>
      <c r="C3367" s="16">
        <v>7477.58</v>
      </c>
      <c r="D3367" s="16">
        <v>7477.58</v>
      </c>
      <c r="E3367" s="16">
        <v>7385.38</v>
      </c>
      <c r="F3367" s="14" t="s">
        <v>3233</v>
      </c>
      <c r="G3367" s="15">
        <v>8.6999999999999994E-3</v>
      </c>
    </row>
    <row r="3368" spans="1:7" x14ac:dyDescent="0.2">
      <c r="A3368" s="17">
        <v>38574</v>
      </c>
      <c r="B3368" s="16">
        <v>7477.58</v>
      </c>
      <c r="C3368" s="16">
        <v>7412.85</v>
      </c>
      <c r="D3368" s="16">
        <v>7480.89</v>
      </c>
      <c r="E3368" s="16">
        <v>7408.53</v>
      </c>
      <c r="F3368" s="14" t="s">
        <v>3514</v>
      </c>
      <c r="G3368" s="15">
        <v>7.7999999999999996E-3</v>
      </c>
    </row>
    <row r="3369" spans="1:7" x14ac:dyDescent="0.2">
      <c r="A3369" s="17">
        <v>38573</v>
      </c>
      <c r="B3369" s="16">
        <v>7412.85</v>
      </c>
      <c r="C3369" s="16">
        <v>7355.8</v>
      </c>
      <c r="D3369" s="16">
        <v>7429.81</v>
      </c>
      <c r="E3369" s="16">
        <v>7355.8</v>
      </c>
      <c r="F3369" s="14" t="s">
        <v>7369</v>
      </c>
      <c r="G3369" s="15">
        <v>6.6E-3</v>
      </c>
    </row>
    <row r="3370" spans="1:7" x14ac:dyDescent="0.2">
      <c r="A3370" s="17">
        <v>38572</v>
      </c>
      <c r="B3370" s="16">
        <v>7355.8</v>
      </c>
      <c r="C3370" s="16">
        <v>7307.32</v>
      </c>
      <c r="D3370" s="16">
        <v>7398.5</v>
      </c>
      <c r="E3370" s="16">
        <v>7307.32</v>
      </c>
      <c r="F3370" s="14" t="s">
        <v>9270</v>
      </c>
      <c r="G3370" s="15">
        <v>-5.7999999999999996E-3</v>
      </c>
    </row>
    <row r="3371" spans="1:7" x14ac:dyDescent="0.2">
      <c r="A3371" s="17">
        <v>38569</v>
      </c>
      <c r="B3371" s="16">
        <v>7307.32</v>
      </c>
      <c r="C3371" s="16">
        <v>7350.07</v>
      </c>
      <c r="D3371" s="16">
        <v>7364.33</v>
      </c>
      <c r="E3371" s="16">
        <v>7305.35</v>
      </c>
      <c r="F3371" s="14" t="s">
        <v>3379</v>
      </c>
      <c r="G3371" s="15">
        <v>-4.8999999999999998E-3</v>
      </c>
    </row>
    <row r="3372" spans="1:7" x14ac:dyDescent="0.2">
      <c r="A3372" s="17">
        <v>38568</v>
      </c>
      <c r="B3372" s="16">
        <v>7350.07</v>
      </c>
      <c r="C3372" s="16">
        <v>7385.99</v>
      </c>
      <c r="D3372" s="16">
        <v>7417.36</v>
      </c>
      <c r="E3372" s="16">
        <v>7330.48</v>
      </c>
      <c r="F3372" s="14" t="s">
        <v>8189</v>
      </c>
      <c r="G3372" s="15">
        <v>6.9999999999999999E-4</v>
      </c>
    </row>
    <row r="3373" spans="1:7" x14ac:dyDescent="0.2">
      <c r="A3373" s="17">
        <v>38567</v>
      </c>
      <c r="B3373" s="16">
        <v>7385.99</v>
      </c>
      <c r="C3373" s="16">
        <v>7380.83</v>
      </c>
      <c r="D3373" s="16">
        <v>7391.18</v>
      </c>
      <c r="E3373" s="16">
        <v>7329.43</v>
      </c>
      <c r="F3373" s="14" t="s">
        <v>7450</v>
      </c>
      <c r="G3373" s="15">
        <v>6.7000000000000002E-3</v>
      </c>
    </row>
    <row r="3374" spans="1:7" x14ac:dyDescent="0.2">
      <c r="A3374" s="17">
        <v>38566</v>
      </c>
      <c r="B3374" s="16">
        <v>7380.83</v>
      </c>
      <c r="C3374" s="16">
        <v>7331.54</v>
      </c>
      <c r="D3374" s="16">
        <v>7381.39</v>
      </c>
      <c r="E3374" s="16">
        <v>7328.47</v>
      </c>
      <c r="F3374" s="14" t="s">
        <v>9271</v>
      </c>
      <c r="G3374" s="15">
        <v>-3.0000000000000001E-3</v>
      </c>
    </row>
    <row r="3375" spans="1:7" x14ac:dyDescent="0.2">
      <c r="A3375" s="17">
        <v>38565</v>
      </c>
      <c r="B3375" s="16">
        <v>7331.54</v>
      </c>
      <c r="C3375" s="16">
        <v>7353.84</v>
      </c>
      <c r="D3375" s="16">
        <v>7401.13</v>
      </c>
      <c r="E3375" s="16">
        <v>7319.94</v>
      </c>
      <c r="F3375" s="14" t="s">
        <v>9272</v>
      </c>
      <c r="G3375" s="15">
        <v>0</v>
      </c>
    </row>
    <row r="3376" spans="1:7" x14ac:dyDescent="0.2">
      <c r="A3376" s="17">
        <v>38562</v>
      </c>
      <c r="B3376" s="16">
        <v>7353.84</v>
      </c>
      <c r="C3376" s="16">
        <v>7354.05</v>
      </c>
      <c r="D3376" s="16">
        <v>7395.5</v>
      </c>
      <c r="E3376" s="16">
        <v>7333.55</v>
      </c>
      <c r="F3376" s="14" t="s">
        <v>3087</v>
      </c>
      <c r="G3376" s="15">
        <v>8.6E-3</v>
      </c>
    </row>
    <row r="3377" spans="1:7" x14ac:dyDescent="0.2">
      <c r="A3377" s="17">
        <v>38561</v>
      </c>
      <c r="B3377" s="16">
        <v>7354.05</v>
      </c>
      <c r="C3377" s="16">
        <v>7291.43</v>
      </c>
      <c r="D3377" s="16">
        <v>7393.3</v>
      </c>
      <c r="E3377" s="16">
        <v>7291.43</v>
      </c>
      <c r="F3377" s="14" t="s">
        <v>9273</v>
      </c>
      <c r="G3377" s="15">
        <v>1.32E-2</v>
      </c>
    </row>
    <row r="3378" spans="1:7" x14ac:dyDescent="0.2">
      <c r="A3378" s="17">
        <v>38560</v>
      </c>
      <c r="B3378" s="16">
        <v>7291.43</v>
      </c>
      <c r="C3378" s="16">
        <v>7196.55</v>
      </c>
      <c r="D3378" s="16">
        <v>7305.04</v>
      </c>
      <c r="E3378" s="16">
        <v>7196.55</v>
      </c>
      <c r="F3378" s="14" t="s">
        <v>8728</v>
      </c>
      <c r="G3378" s="15">
        <v>3.0000000000000001E-3</v>
      </c>
    </row>
    <row r="3379" spans="1:7" x14ac:dyDescent="0.2">
      <c r="A3379" s="17">
        <v>38559</v>
      </c>
      <c r="B3379" s="16">
        <v>7196.55</v>
      </c>
      <c r="C3379" s="16">
        <v>7175.31</v>
      </c>
      <c r="D3379" s="16">
        <v>7258.43</v>
      </c>
      <c r="E3379" s="16">
        <v>7144.89</v>
      </c>
      <c r="F3379" s="14" t="s">
        <v>2245</v>
      </c>
      <c r="G3379" s="15">
        <v>-5.0000000000000001E-4</v>
      </c>
    </row>
    <row r="3380" spans="1:7" x14ac:dyDescent="0.2">
      <c r="A3380" s="17">
        <v>38558</v>
      </c>
      <c r="B3380" s="16">
        <v>7175.31</v>
      </c>
      <c r="C3380" s="16">
        <v>7178.82</v>
      </c>
      <c r="D3380" s="16">
        <v>7204.54</v>
      </c>
      <c r="E3380" s="16">
        <v>7145.34</v>
      </c>
      <c r="F3380" s="14" t="s">
        <v>9196</v>
      </c>
      <c r="G3380" s="15">
        <v>-8.6999999999999994E-3</v>
      </c>
    </row>
    <row r="3381" spans="1:7" x14ac:dyDescent="0.2">
      <c r="A3381" s="17">
        <v>38555</v>
      </c>
      <c r="B3381" s="16">
        <v>7178.82</v>
      </c>
      <c r="C3381" s="16">
        <v>7242.1</v>
      </c>
      <c r="D3381" s="16">
        <v>7258.78</v>
      </c>
      <c r="E3381" s="16">
        <v>7161.66</v>
      </c>
      <c r="F3381" s="14" t="s">
        <v>2197</v>
      </c>
      <c r="G3381" s="15">
        <v>-3.6900000000000002E-2</v>
      </c>
    </row>
    <row r="3382" spans="1:7" x14ac:dyDescent="0.2">
      <c r="A3382" s="17">
        <v>38554</v>
      </c>
      <c r="B3382" s="16">
        <v>7242.1</v>
      </c>
      <c r="C3382" s="16">
        <v>7519.61</v>
      </c>
      <c r="D3382" s="16">
        <v>7568.53</v>
      </c>
      <c r="E3382" s="16">
        <v>7187.79</v>
      </c>
      <c r="F3382" s="14" t="s">
        <v>9274</v>
      </c>
      <c r="G3382" s="15">
        <v>-7.9000000000000008E-3</v>
      </c>
    </row>
    <row r="3383" spans="1:7" x14ac:dyDescent="0.2">
      <c r="A3383" s="17">
        <v>38553</v>
      </c>
      <c r="B3383" s="16">
        <v>7519.61</v>
      </c>
      <c r="C3383" s="16">
        <v>7579.46</v>
      </c>
      <c r="D3383" s="16">
        <v>7589.46</v>
      </c>
      <c r="E3383" s="16">
        <v>7491.04</v>
      </c>
      <c r="F3383" s="14" t="s">
        <v>9275</v>
      </c>
      <c r="G3383" s="15">
        <v>1.3899999999999999E-2</v>
      </c>
    </row>
    <row r="3384" spans="1:7" x14ac:dyDescent="0.2">
      <c r="A3384" s="17">
        <v>38552</v>
      </c>
      <c r="B3384" s="16">
        <v>7579.46</v>
      </c>
      <c r="C3384" s="16">
        <v>7475.22</v>
      </c>
      <c r="D3384" s="16">
        <v>7598.12</v>
      </c>
      <c r="E3384" s="16">
        <v>7467.54</v>
      </c>
      <c r="F3384" s="14" t="s">
        <v>9276</v>
      </c>
      <c r="G3384" s="15">
        <v>-1.5E-3</v>
      </c>
    </row>
    <row r="3385" spans="1:7" x14ac:dyDescent="0.2">
      <c r="A3385" s="17">
        <v>38551</v>
      </c>
      <c r="B3385" s="16">
        <v>7475.22</v>
      </c>
      <c r="C3385" s="16">
        <v>7486.18</v>
      </c>
      <c r="D3385" s="16">
        <v>7531.47</v>
      </c>
      <c r="E3385" s="16">
        <v>7465.21</v>
      </c>
      <c r="F3385" s="14" t="s">
        <v>7893</v>
      </c>
      <c r="G3385" s="15">
        <v>6.9999999999999999E-4</v>
      </c>
    </row>
    <row r="3386" spans="1:7" x14ac:dyDescent="0.2">
      <c r="A3386" s="17">
        <v>38548</v>
      </c>
      <c r="B3386" s="16">
        <v>7486.18</v>
      </c>
      <c r="C3386" s="16">
        <v>7480.58</v>
      </c>
      <c r="D3386" s="16">
        <v>7523.43</v>
      </c>
      <c r="E3386" s="16">
        <v>7446.83</v>
      </c>
      <c r="F3386" s="14" t="s">
        <v>8540</v>
      </c>
      <c r="G3386" s="15">
        <v>-1.1000000000000001E-3</v>
      </c>
    </row>
    <row r="3387" spans="1:7" x14ac:dyDescent="0.2">
      <c r="A3387" s="17">
        <v>38547</v>
      </c>
      <c r="B3387" s="16">
        <v>7480.58</v>
      </c>
      <c r="C3387" s="16">
        <v>7488.59</v>
      </c>
      <c r="D3387" s="16">
        <v>7523.09</v>
      </c>
      <c r="E3387" s="16">
        <v>7452.34</v>
      </c>
      <c r="F3387" s="14" t="s">
        <v>9277</v>
      </c>
      <c r="G3387" s="15">
        <v>9.1000000000000004E-3</v>
      </c>
    </row>
    <row r="3388" spans="1:7" x14ac:dyDescent="0.2">
      <c r="A3388" s="17">
        <v>38546</v>
      </c>
      <c r="B3388" s="16">
        <v>7488.59</v>
      </c>
      <c r="C3388" s="16">
        <v>7421.23</v>
      </c>
      <c r="D3388" s="16">
        <v>7520.89</v>
      </c>
      <c r="E3388" s="16">
        <v>7421.23</v>
      </c>
      <c r="F3388" s="14" t="s">
        <v>9278</v>
      </c>
      <c r="G3388" s="15">
        <v>-4.7000000000000002E-3</v>
      </c>
    </row>
    <row r="3389" spans="1:7" x14ac:dyDescent="0.2">
      <c r="A3389" s="17">
        <v>38545</v>
      </c>
      <c r="B3389" s="16">
        <v>7421.23</v>
      </c>
      <c r="C3389" s="16">
        <v>7456.33</v>
      </c>
      <c r="D3389" s="16">
        <v>7471.71</v>
      </c>
      <c r="E3389" s="16">
        <v>7391.4</v>
      </c>
      <c r="F3389" s="14" t="s">
        <v>2436</v>
      </c>
      <c r="G3389" s="15">
        <v>7.7999999999999996E-3</v>
      </c>
    </row>
    <row r="3390" spans="1:7" x14ac:dyDescent="0.2">
      <c r="A3390" s="17">
        <v>38544</v>
      </c>
      <c r="B3390" s="16">
        <v>7456.33</v>
      </c>
      <c r="C3390" s="16">
        <v>7398.61</v>
      </c>
      <c r="D3390" s="16">
        <v>7466.6</v>
      </c>
      <c r="E3390" s="16">
        <v>7398.61</v>
      </c>
      <c r="F3390" s="14" t="s">
        <v>7300</v>
      </c>
      <c r="G3390" s="15">
        <v>1.8100000000000002E-2</v>
      </c>
    </row>
    <row r="3391" spans="1:7" x14ac:dyDescent="0.2">
      <c r="A3391" s="17">
        <v>38541</v>
      </c>
      <c r="B3391" s="16">
        <v>7398.61</v>
      </c>
      <c r="C3391" s="16">
        <v>7266.93</v>
      </c>
      <c r="D3391" s="16">
        <v>7425.51</v>
      </c>
      <c r="E3391" s="16">
        <v>7266.93</v>
      </c>
      <c r="F3391" s="14" t="s">
        <v>9279</v>
      </c>
      <c r="G3391" s="15">
        <v>-1.2999999999999999E-2</v>
      </c>
    </row>
    <row r="3392" spans="1:7" x14ac:dyDescent="0.2">
      <c r="A3392" s="17">
        <v>38540</v>
      </c>
      <c r="B3392" s="16">
        <v>7266.93</v>
      </c>
      <c r="C3392" s="16">
        <v>7362.93</v>
      </c>
      <c r="D3392" s="16">
        <v>7418.02</v>
      </c>
      <c r="E3392" s="16">
        <v>7157.94</v>
      </c>
      <c r="F3392" s="14" t="s">
        <v>4963</v>
      </c>
      <c r="G3392" s="15">
        <v>7.3000000000000001E-3</v>
      </c>
    </row>
    <row r="3393" spans="1:7" x14ac:dyDescent="0.2">
      <c r="A3393" s="17">
        <v>38539</v>
      </c>
      <c r="B3393" s="16">
        <v>7362.93</v>
      </c>
      <c r="C3393" s="16">
        <v>7309.86</v>
      </c>
      <c r="D3393" s="16">
        <v>7425.25</v>
      </c>
      <c r="E3393" s="16">
        <v>7308.32</v>
      </c>
      <c r="F3393" s="14" t="s">
        <v>3765</v>
      </c>
      <c r="G3393" s="15">
        <v>2.2000000000000001E-3</v>
      </c>
    </row>
    <row r="3394" spans="1:7" x14ac:dyDescent="0.2">
      <c r="A3394" s="17">
        <v>38538</v>
      </c>
      <c r="B3394" s="16">
        <v>7309.86</v>
      </c>
      <c r="C3394" s="16">
        <v>7293.77</v>
      </c>
      <c r="D3394" s="16">
        <v>7317.55</v>
      </c>
      <c r="E3394" s="16">
        <v>7281.03</v>
      </c>
      <c r="F3394" s="14" t="s">
        <v>9280</v>
      </c>
      <c r="G3394" s="15">
        <v>3.5999999999999999E-3</v>
      </c>
    </row>
    <row r="3395" spans="1:7" x14ac:dyDescent="0.2">
      <c r="A3395" s="17">
        <v>38537</v>
      </c>
      <c r="B3395" s="16">
        <v>7293.77</v>
      </c>
      <c r="C3395" s="16">
        <v>7267.69</v>
      </c>
      <c r="D3395" s="16">
        <v>7308.71</v>
      </c>
      <c r="E3395" s="16">
        <v>7267.69</v>
      </c>
      <c r="F3395" s="14" t="s">
        <v>9281</v>
      </c>
      <c r="G3395" s="15">
        <v>3.7000000000000002E-3</v>
      </c>
    </row>
    <row r="3396" spans="1:7" x14ac:dyDescent="0.2">
      <c r="A3396" s="17">
        <v>38534</v>
      </c>
      <c r="B3396" s="16">
        <v>7267.69</v>
      </c>
      <c r="C3396" s="16">
        <v>7241.04</v>
      </c>
      <c r="D3396" s="16">
        <v>7317.59</v>
      </c>
      <c r="E3396" s="16">
        <v>7190.01</v>
      </c>
      <c r="F3396" s="14" t="s">
        <v>7308</v>
      </c>
      <c r="G3396" s="15">
        <v>-4.7000000000000002E-3</v>
      </c>
    </row>
    <row r="3397" spans="1:7" x14ac:dyDescent="0.2">
      <c r="A3397" s="17">
        <v>38533</v>
      </c>
      <c r="B3397" s="16">
        <v>7241.04</v>
      </c>
      <c r="C3397" s="16">
        <v>7275.25</v>
      </c>
      <c r="D3397" s="16">
        <v>7280.83</v>
      </c>
      <c r="E3397" s="16">
        <v>7231.64</v>
      </c>
      <c r="F3397" s="14" t="s">
        <v>9282</v>
      </c>
      <c r="G3397" s="15">
        <v>8.5000000000000006E-3</v>
      </c>
    </row>
    <row r="3398" spans="1:7" x14ac:dyDescent="0.2">
      <c r="A3398" s="17">
        <v>38532</v>
      </c>
      <c r="B3398" s="16">
        <v>7275.25</v>
      </c>
      <c r="C3398" s="16">
        <v>7214.1</v>
      </c>
      <c r="D3398" s="16">
        <v>7300.23</v>
      </c>
      <c r="E3398" s="16">
        <v>7214.1</v>
      </c>
      <c r="F3398" s="14" t="s">
        <v>8266</v>
      </c>
      <c r="G3398" s="15">
        <v>6.3E-3</v>
      </c>
    </row>
    <row r="3399" spans="1:7" x14ac:dyDescent="0.2">
      <c r="A3399" s="17">
        <v>38531</v>
      </c>
      <c r="B3399" s="16">
        <v>7214.1</v>
      </c>
      <c r="C3399" s="16">
        <v>7169.27</v>
      </c>
      <c r="D3399" s="16">
        <v>7215.37</v>
      </c>
      <c r="E3399" s="16">
        <v>7165.3</v>
      </c>
      <c r="F3399" s="14" t="s">
        <v>7907</v>
      </c>
      <c r="G3399" s="15">
        <v>-2.0299999999999999E-2</v>
      </c>
    </row>
    <row r="3400" spans="1:7" x14ac:dyDescent="0.2">
      <c r="A3400" s="17">
        <v>38530</v>
      </c>
      <c r="B3400" s="16">
        <v>7169.27</v>
      </c>
      <c r="C3400" s="16">
        <v>7317.77</v>
      </c>
      <c r="D3400" s="16">
        <v>7317.78</v>
      </c>
      <c r="E3400" s="16">
        <v>7147.81</v>
      </c>
      <c r="F3400" s="14" t="s">
        <v>9283</v>
      </c>
      <c r="G3400" s="15">
        <v>1.6000000000000001E-3</v>
      </c>
    </row>
    <row r="3401" spans="1:7" x14ac:dyDescent="0.2">
      <c r="A3401" s="17">
        <v>38526</v>
      </c>
      <c r="B3401" s="16">
        <v>7317.77</v>
      </c>
      <c r="C3401" s="16">
        <v>7305.84</v>
      </c>
      <c r="D3401" s="16">
        <v>7357.84</v>
      </c>
      <c r="E3401" s="16">
        <v>7299.33</v>
      </c>
      <c r="F3401" s="14" t="s">
        <v>9284</v>
      </c>
      <c r="G3401" s="15">
        <v>5.7000000000000002E-3</v>
      </c>
    </row>
    <row r="3402" spans="1:7" x14ac:dyDescent="0.2">
      <c r="A3402" s="17">
        <v>38525</v>
      </c>
      <c r="B3402" s="16">
        <v>7305.84</v>
      </c>
      <c r="C3402" s="16">
        <v>7264.09</v>
      </c>
      <c r="D3402" s="16">
        <v>7340.57</v>
      </c>
      <c r="E3402" s="16">
        <v>7264.09</v>
      </c>
      <c r="F3402" s="14" t="s">
        <v>8195</v>
      </c>
      <c r="G3402" s="15">
        <v>5.7999999999999996E-3</v>
      </c>
    </row>
    <row r="3403" spans="1:7" x14ac:dyDescent="0.2">
      <c r="A3403" s="17">
        <v>38524</v>
      </c>
      <c r="B3403" s="16">
        <v>7264.09</v>
      </c>
      <c r="C3403" s="16">
        <v>7222.47</v>
      </c>
      <c r="D3403" s="16">
        <v>7266.14</v>
      </c>
      <c r="E3403" s="16">
        <v>7222.47</v>
      </c>
      <c r="F3403" s="14" t="s">
        <v>8293</v>
      </c>
      <c r="G3403" s="15">
        <v>-5.0000000000000001E-4</v>
      </c>
    </row>
    <row r="3404" spans="1:7" x14ac:dyDescent="0.2">
      <c r="A3404" s="17">
        <v>38523</v>
      </c>
      <c r="B3404" s="16">
        <v>7222.47</v>
      </c>
      <c r="C3404" s="16">
        <v>7226.3</v>
      </c>
      <c r="D3404" s="16">
        <v>7239.12</v>
      </c>
      <c r="E3404" s="16">
        <v>7206.24</v>
      </c>
      <c r="F3404" s="14" t="s">
        <v>7511</v>
      </c>
      <c r="G3404" s="15">
        <v>0</v>
      </c>
    </row>
    <row r="3405" spans="1:7" x14ac:dyDescent="0.2">
      <c r="A3405" s="17">
        <v>38520</v>
      </c>
      <c r="B3405" s="16">
        <v>7226.3</v>
      </c>
      <c r="C3405" s="16">
        <v>7226.05</v>
      </c>
      <c r="D3405" s="16">
        <v>7263.1</v>
      </c>
      <c r="E3405" s="16">
        <v>7217.84</v>
      </c>
      <c r="F3405" s="14" t="s">
        <v>9285</v>
      </c>
      <c r="G3405" s="15">
        <v>8.2000000000000007E-3</v>
      </c>
    </row>
    <row r="3406" spans="1:7" x14ac:dyDescent="0.2">
      <c r="A3406" s="17">
        <v>38519</v>
      </c>
      <c r="B3406" s="16">
        <v>7226.05</v>
      </c>
      <c r="C3406" s="16">
        <v>7167.51</v>
      </c>
      <c r="D3406" s="16">
        <v>7230.4</v>
      </c>
      <c r="E3406" s="16">
        <v>7167.51</v>
      </c>
      <c r="F3406" s="14" t="s">
        <v>2843</v>
      </c>
      <c r="G3406" s="15">
        <v>-5.8999999999999999E-3</v>
      </c>
    </row>
    <row r="3407" spans="1:7" x14ac:dyDescent="0.2">
      <c r="A3407" s="17">
        <v>38518</v>
      </c>
      <c r="B3407" s="16">
        <v>7167.51</v>
      </c>
      <c r="C3407" s="16">
        <v>7209.72</v>
      </c>
      <c r="D3407" s="16">
        <v>7211.7</v>
      </c>
      <c r="E3407" s="16">
        <v>7156.98</v>
      </c>
      <c r="F3407" s="14" t="s">
        <v>9286</v>
      </c>
      <c r="G3407" s="15">
        <v>7.7999999999999996E-3</v>
      </c>
    </row>
    <row r="3408" spans="1:7" x14ac:dyDescent="0.2">
      <c r="A3408" s="17">
        <v>38517</v>
      </c>
      <c r="B3408" s="16">
        <v>7209.72</v>
      </c>
      <c r="C3408" s="16">
        <v>7153.89</v>
      </c>
      <c r="D3408" s="16">
        <v>7212.14</v>
      </c>
      <c r="E3408" s="16">
        <v>7142</v>
      </c>
      <c r="F3408" s="14" t="s">
        <v>9287</v>
      </c>
      <c r="G3408" s="15">
        <v>3.7000000000000002E-3</v>
      </c>
    </row>
    <row r="3409" spans="1:7" x14ac:dyDescent="0.2">
      <c r="A3409" s="17">
        <v>38516</v>
      </c>
      <c r="B3409" s="16">
        <v>7153.89</v>
      </c>
      <c r="C3409" s="16">
        <v>7127.56</v>
      </c>
      <c r="D3409" s="16">
        <v>7169.49</v>
      </c>
      <c r="E3409" s="16">
        <v>7127.56</v>
      </c>
      <c r="F3409" s="14" t="s">
        <v>9288</v>
      </c>
      <c r="G3409" s="15">
        <v>8.3999999999999995E-3</v>
      </c>
    </row>
    <row r="3410" spans="1:7" x14ac:dyDescent="0.2">
      <c r="A3410" s="17">
        <v>38513</v>
      </c>
      <c r="B3410" s="16">
        <v>7127.56</v>
      </c>
      <c r="C3410" s="16">
        <v>7068.2</v>
      </c>
      <c r="D3410" s="16">
        <v>7139.36</v>
      </c>
      <c r="E3410" s="16">
        <v>7068.2</v>
      </c>
      <c r="F3410" s="14" t="s">
        <v>9263</v>
      </c>
      <c r="G3410" s="15">
        <v>-3.5999999999999999E-3</v>
      </c>
    </row>
    <row r="3411" spans="1:7" x14ac:dyDescent="0.2">
      <c r="A3411" s="17">
        <v>38512</v>
      </c>
      <c r="B3411" s="16">
        <v>7068.2</v>
      </c>
      <c r="C3411" s="16">
        <v>7093.91</v>
      </c>
      <c r="D3411" s="16">
        <v>7100.58</v>
      </c>
      <c r="E3411" s="16">
        <v>7064.63</v>
      </c>
      <c r="F3411" s="14" t="s">
        <v>7678</v>
      </c>
      <c r="G3411" s="15">
        <v>-1.6999999999999999E-3</v>
      </c>
    </row>
    <row r="3412" spans="1:7" x14ac:dyDescent="0.2">
      <c r="A3412" s="17">
        <v>38511</v>
      </c>
      <c r="B3412" s="16">
        <v>7093.91</v>
      </c>
      <c r="C3412" s="16">
        <v>7106.29</v>
      </c>
      <c r="D3412" s="16">
        <v>7113.59</v>
      </c>
      <c r="E3412" s="16">
        <v>7073.01</v>
      </c>
      <c r="F3412" s="14" t="s">
        <v>9289</v>
      </c>
      <c r="G3412" s="15">
        <v>9.9000000000000008E-3</v>
      </c>
    </row>
    <row r="3413" spans="1:7" x14ac:dyDescent="0.2">
      <c r="A3413" s="17">
        <v>38510</v>
      </c>
      <c r="B3413" s="16">
        <v>7106.29</v>
      </c>
      <c r="C3413" s="16">
        <v>7036.5</v>
      </c>
      <c r="D3413" s="16">
        <v>7106.54</v>
      </c>
      <c r="E3413" s="16">
        <v>7036.5</v>
      </c>
      <c r="F3413" s="14" t="s">
        <v>7895</v>
      </c>
      <c r="G3413" s="15">
        <v>-7.4000000000000003E-3</v>
      </c>
    </row>
    <row r="3414" spans="1:7" x14ac:dyDescent="0.2">
      <c r="A3414" s="17">
        <v>38509</v>
      </c>
      <c r="B3414" s="16">
        <v>7036.5</v>
      </c>
      <c r="C3414" s="16">
        <v>7089.07</v>
      </c>
      <c r="D3414" s="16">
        <v>7089.07</v>
      </c>
      <c r="E3414" s="16">
        <v>7028.82</v>
      </c>
      <c r="F3414" s="14" t="s">
        <v>7812</v>
      </c>
      <c r="G3414" s="15">
        <v>-2.5999999999999999E-3</v>
      </c>
    </row>
    <row r="3415" spans="1:7" x14ac:dyDescent="0.2">
      <c r="A3415" s="17">
        <v>38506</v>
      </c>
      <c r="B3415" s="16">
        <v>7089.07</v>
      </c>
      <c r="C3415" s="16">
        <v>7107.34</v>
      </c>
      <c r="D3415" s="16">
        <v>7126.35</v>
      </c>
      <c r="E3415" s="16">
        <v>7080.47</v>
      </c>
      <c r="F3415" s="14" t="s">
        <v>6015</v>
      </c>
      <c r="G3415" s="15">
        <v>1.6999999999999999E-3</v>
      </c>
    </row>
    <row r="3416" spans="1:7" x14ac:dyDescent="0.2">
      <c r="A3416" s="17">
        <v>38505</v>
      </c>
      <c r="B3416" s="16">
        <v>7107.34</v>
      </c>
      <c r="C3416" s="16">
        <v>7095.55</v>
      </c>
      <c r="D3416" s="16">
        <v>7122.66</v>
      </c>
      <c r="E3416" s="16">
        <v>7089.83</v>
      </c>
      <c r="F3416" s="14" t="s">
        <v>8473</v>
      </c>
      <c r="G3416" s="15">
        <v>1.5100000000000001E-2</v>
      </c>
    </row>
    <row r="3417" spans="1:7" x14ac:dyDescent="0.2">
      <c r="A3417" s="17">
        <v>38504</v>
      </c>
      <c r="B3417" s="16">
        <v>7095.55</v>
      </c>
      <c r="C3417" s="16">
        <v>6990.17</v>
      </c>
      <c r="D3417" s="16">
        <v>7096.36</v>
      </c>
      <c r="E3417" s="16">
        <v>6990.17</v>
      </c>
      <c r="F3417" s="14" t="s">
        <v>8107</v>
      </c>
      <c r="G3417" s="15">
        <v>-1.2999999999999999E-3</v>
      </c>
    </row>
    <row r="3418" spans="1:7" x14ac:dyDescent="0.2">
      <c r="A3418" s="17">
        <v>38503</v>
      </c>
      <c r="B3418" s="16">
        <v>6990.17</v>
      </c>
      <c r="C3418" s="16">
        <v>6999.33</v>
      </c>
      <c r="D3418" s="16">
        <v>7029.2</v>
      </c>
      <c r="E3418" s="16">
        <v>6988.17</v>
      </c>
      <c r="F3418" s="14" t="s">
        <v>9290</v>
      </c>
      <c r="G3418" s="15">
        <v>6.9999999999999999E-4</v>
      </c>
    </row>
    <row r="3419" spans="1:7" x14ac:dyDescent="0.2">
      <c r="A3419" s="17">
        <v>38502</v>
      </c>
      <c r="B3419" s="16">
        <v>6999.33</v>
      </c>
      <c r="C3419" s="16">
        <v>6994.45</v>
      </c>
      <c r="D3419" s="16">
        <v>7001.05</v>
      </c>
      <c r="E3419" s="16">
        <v>6978.52</v>
      </c>
      <c r="F3419" s="14" t="s">
        <v>9291</v>
      </c>
      <c r="G3419" s="15">
        <v>4.8999999999999998E-3</v>
      </c>
    </row>
    <row r="3420" spans="1:7" x14ac:dyDescent="0.2">
      <c r="A3420" s="17">
        <v>38499</v>
      </c>
      <c r="B3420" s="16">
        <v>6994.45</v>
      </c>
      <c r="C3420" s="16">
        <v>6960.02</v>
      </c>
      <c r="D3420" s="16">
        <v>6994.95</v>
      </c>
      <c r="E3420" s="16">
        <v>6954.37</v>
      </c>
      <c r="F3420" s="14" t="s">
        <v>9292</v>
      </c>
      <c r="G3420" s="15">
        <v>6.1000000000000004E-3</v>
      </c>
    </row>
    <row r="3421" spans="1:7" x14ac:dyDescent="0.2">
      <c r="A3421" s="17">
        <v>38498</v>
      </c>
      <c r="B3421" s="16">
        <v>6960.02</v>
      </c>
      <c r="C3421" s="16">
        <v>6917.91</v>
      </c>
      <c r="D3421" s="16">
        <v>6960.13</v>
      </c>
      <c r="E3421" s="16">
        <v>6909.48</v>
      </c>
      <c r="F3421" s="14" t="s">
        <v>3212</v>
      </c>
      <c r="G3421" s="15">
        <v>-9.2999999999999992E-3</v>
      </c>
    </row>
    <row r="3422" spans="1:7" x14ac:dyDescent="0.2">
      <c r="A3422" s="17">
        <v>38497</v>
      </c>
      <c r="B3422" s="16">
        <v>6917.91</v>
      </c>
      <c r="C3422" s="16">
        <v>6983.16</v>
      </c>
      <c r="D3422" s="16">
        <v>6989.12</v>
      </c>
      <c r="E3422" s="16">
        <v>6916.7</v>
      </c>
      <c r="F3422" s="14" t="s">
        <v>9103</v>
      </c>
      <c r="G3422" s="15">
        <v>1.5E-3</v>
      </c>
    </row>
    <row r="3423" spans="1:7" x14ac:dyDescent="0.2">
      <c r="A3423" s="17">
        <v>38496</v>
      </c>
      <c r="B3423" s="16">
        <v>6983.16</v>
      </c>
      <c r="C3423" s="16">
        <v>6972.94</v>
      </c>
      <c r="D3423" s="16">
        <v>6983.16</v>
      </c>
      <c r="E3423" s="16">
        <v>6938.74</v>
      </c>
      <c r="F3423" s="14" t="s">
        <v>7335</v>
      </c>
      <c r="G3423" s="15">
        <v>4.4000000000000003E-3</v>
      </c>
    </row>
    <row r="3424" spans="1:7" x14ac:dyDescent="0.2">
      <c r="A3424" s="17">
        <v>38495</v>
      </c>
      <c r="B3424" s="16">
        <v>6972.94</v>
      </c>
      <c r="C3424" s="16">
        <v>6942.07</v>
      </c>
      <c r="D3424" s="16">
        <v>6982.48</v>
      </c>
      <c r="E3424" s="16">
        <v>6942.07</v>
      </c>
      <c r="F3424" s="14" t="s">
        <v>9293</v>
      </c>
      <c r="G3424" s="15">
        <v>-1.1999999999999999E-3</v>
      </c>
    </row>
    <row r="3425" spans="1:7" x14ac:dyDescent="0.2">
      <c r="A3425" s="17">
        <v>38492</v>
      </c>
      <c r="B3425" s="16">
        <v>6942.07</v>
      </c>
      <c r="C3425" s="16">
        <v>6950.69</v>
      </c>
      <c r="D3425" s="16">
        <v>6956.77</v>
      </c>
      <c r="E3425" s="16">
        <v>6915.44</v>
      </c>
      <c r="F3425" s="14" t="s">
        <v>9115</v>
      </c>
      <c r="G3425" s="15">
        <v>2.5000000000000001E-3</v>
      </c>
    </row>
    <row r="3426" spans="1:7" x14ac:dyDescent="0.2">
      <c r="A3426" s="17">
        <v>38491</v>
      </c>
      <c r="B3426" s="16">
        <v>6950.69</v>
      </c>
      <c r="C3426" s="16">
        <v>6933.18</v>
      </c>
      <c r="D3426" s="16">
        <v>6953.47</v>
      </c>
      <c r="E3426" s="16">
        <v>6911.15</v>
      </c>
      <c r="F3426" s="14" t="s">
        <v>9294</v>
      </c>
      <c r="G3426" s="15">
        <v>1.8100000000000002E-2</v>
      </c>
    </row>
    <row r="3427" spans="1:7" x14ac:dyDescent="0.2">
      <c r="A3427" s="17">
        <v>38490</v>
      </c>
      <c r="B3427" s="16">
        <v>6933.18</v>
      </c>
      <c r="C3427" s="16">
        <v>6809.76</v>
      </c>
      <c r="D3427" s="16">
        <v>6937.14</v>
      </c>
      <c r="E3427" s="16">
        <v>6809.76</v>
      </c>
      <c r="F3427" s="14" t="s">
        <v>9295</v>
      </c>
      <c r="G3427" s="15">
        <v>-1.1000000000000001E-3</v>
      </c>
    </row>
    <row r="3428" spans="1:7" x14ac:dyDescent="0.2">
      <c r="A3428" s="17">
        <v>38489</v>
      </c>
      <c r="B3428" s="16">
        <v>6809.76</v>
      </c>
      <c r="C3428" s="16">
        <v>6817.21</v>
      </c>
      <c r="D3428" s="16">
        <v>6827.15</v>
      </c>
      <c r="E3428" s="16">
        <v>6794.18</v>
      </c>
      <c r="F3428" s="14" t="s">
        <v>8849</v>
      </c>
      <c r="G3428" s="15">
        <v>3.0000000000000001E-3</v>
      </c>
    </row>
    <row r="3429" spans="1:7" x14ac:dyDescent="0.2">
      <c r="A3429" s="17">
        <v>38488</v>
      </c>
      <c r="B3429" s="16">
        <v>6817.21</v>
      </c>
      <c r="C3429" s="16">
        <v>6796.66</v>
      </c>
      <c r="D3429" s="16">
        <v>6825.74</v>
      </c>
      <c r="E3429" s="16">
        <v>6776.07</v>
      </c>
      <c r="F3429" s="14" t="s">
        <v>9296</v>
      </c>
      <c r="G3429" s="15">
        <v>5.5999999999999999E-3</v>
      </c>
    </row>
    <row r="3430" spans="1:7" x14ac:dyDescent="0.2">
      <c r="A3430" s="17">
        <v>38485</v>
      </c>
      <c r="B3430" s="16">
        <v>6796.66</v>
      </c>
      <c r="C3430" s="16">
        <v>6758.8</v>
      </c>
      <c r="D3430" s="16">
        <v>6802.05</v>
      </c>
      <c r="E3430" s="16">
        <v>6755.99</v>
      </c>
      <c r="F3430" s="14" t="s">
        <v>8090</v>
      </c>
      <c r="G3430" s="15">
        <v>6.4000000000000003E-3</v>
      </c>
    </row>
    <row r="3431" spans="1:7" x14ac:dyDescent="0.2">
      <c r="A3431" s="17">
        <v>38484</v>
      </c>
      <c r="B3431" s="16">
        <v>6758.8</v>
      </c>
      <c r="C3431" s="16">
        <v>6715.69</v>
      </c>
      <c r="D3431" s="16">
        <v>6779.34</v>
      </c>
      <c r="E3431" s="16">
        <v>6715.69</v>
      </c>
      <c r="F3431" s="14" t="s">
        <v>3185</v>
      </c>
      <c r="G3431" s="15">
        <v>-2.0999999999999999E-3</v>
      </c>
    </row>
    <row r="3432" spans="1:7" x14ac:dyDescent="0.2">
      <c r="A3432" s="17">
        <v>38483</v>
      </c>
      <c r="B3432" s="16">
        <v>6715.69</v>
      </c>
      <c r="C3432" s="16">
        <v>6729.77</v>
      </c>
      <c r="D3432" s="16">
        <v>6744.57</v>
      </c>
      <c r="E3432" s="16">
        <v>6692.61</v>
      </c>
      <c r="F3432" s="14" t="s">
        <v>9297</v>
      </c>
      <c r="G3432" s="15">
        <v>-5.1000000000000004E-3</v>
      </c>
    </row>
    <row r="3433" spans="1:7" x14ac:dyDescent="0.2">
      <c r="A3433" s="17">
        <v>38482</v>
      </c>
      <c r="B3433" s="16">
        <v>6729.77</v>
      </c>
      <c r="C3433" s="16">
        <v>6764</v>
      </c>
      <c r="D3433" s="16">
        <v>6790.35</v>
      </c>
      <c r="E3433" s="16">
        <v>6703.88</v>
      </c>
      <c r="F3433" s="14" t="s">
        <v>3636</v>
      </c>
      <c r="G3433" s="15">
        <v>4.1000000000000003E-3</v>
      </c>
    </row>
    <row r="3434" spans="1:7" x14ac:dyDescent="0.2">
      <c r="A3434" s="17">
        <v>38481</v>
      </c>
      <c r="B3434" s="16">
        <v>6764</v>
      </c>
      <c r="C3434" s="16">
        <v>6736.47</v>
      </c>
      <c r="D3434" s="16">
        <v>6771.16</v>
      </c>
      <c r="E3434" s="16">
        <v>6715.92</v>
      </c>
      <c r="F3434" s="14" t="s">
        <v>3101</v>
      </c>
      <c r="G3434" s="15">
        <v>2.07E-2</v>
      </c>
    </row>
    <row r="3435" spans="1:7" x14ac:dyDescent="0.2">
      <c r="A3435" s="17">
        <v>38478</v>
      </c>
      <c r="B3435" s="16">
        <v>6736.47</v>
      </c>
      <c r="C3435" s="16">
        <v>6600.15</v>
      </c>
      <c r="D3435" s="16">
        <v>6741.59</v>
      </c>
      <c r="E3435" s="16">
        <v>6600.15</v>
      </c>
      <c r="F3435" s="14" t="s">
        <v>9298</v>
      </c>
      <c r="G3435" s="15">
        <v>7.0000000000000001E-3</v>
      </c>
    </row>
    <row r="3436" spans="1:7" x14ac:dyDescent="0.2">
      <c r="A3436" s="17">
        <v>38476</v>
      </c>
      <c r="B3436" s="16">
        <v>6600.15</v>
      </c>
      <c r="C3436" s="16">
        <v>6554.34</v>
      </c>
      <c r="D3436" s="16">
        <v>6607.84</v>
      </c>
      <c r="E3436" s="16">
        <v>6554.26</v>
      </c>
      <c r="F3436" s="14" t="s">
        <v>9299</v>
      </c>
      <c r="G3436" s="15">
        <v>-2.9999999999999997E-4</v>
      </c>
    </row>
    <row r="3437" spans="1:7" x14ac:dyDescent="0.2">
      <c r="A3437" s="17">
        <v>38475</v>
      </c>
      <c r="B3437" s="16">
        <v>6554.34</v>
      </c>
      <c r="C3437" s="16">
        <v>6556.38</v>
      </c>
      <c r="D3437" s="16">
        <v>6572.43</v>
      </c>
      <c r="E3437" s="16">
        <v>6550.99</v>
      </c>
      <c r="F3437" s="14" t="s">
        <v>2607</v>
      </c>
      <c r="G3437" s="15">
        <v>7.1999999999999998E-3</v>
      </c>
    </row>
    <row r="3438" spans="1:7" x14ac:dyDescent="0.2">
      <c r="A3438" s="17">
        <v>38474</v>
      </c>
      <c r="B3438" s="16">
        <v>6556.38</v>
      </c>
      <c r="C3438" s="16">
        <v>6509.33</v>
      </c>
      <c r="D3438" s="16">
        <v>6563.46</v>
      </c>
      <c r="E3438" s="16">
        <v>6509.33</v>
      </c>
      <c r="F3438" s="14" t="s">
        <v>9300</v>
      </c>
      <c r="G3438" s="15">
        <v>-1.6000000000000001E-3</v>
      </c>
    </row>
    <row r="3439" spans="1:7" x14ac:dyDescent="0.2">
      <c r="A3439" s="17">
        <v>38471</v>
      </c>
      <c r="B3439" s="16">
        <v>6509.33</v>
      </c>
      <c r="C3439" s="16">
        <v>6519.79</v>
      </c>
      <c r="D3439" s="16">
        <v>6519.79</v>
      </c>
      <c r="E3439" s="16">
        <v>6472.59</v>
      </c>
      <c r="F3439" s="14" t="s">
        <v>9301</v>
      </c>
      <c r="G3439" s="15">
        <v>-8.9999999999999998E-4</v>
      </c>
    </row>
    <row r="3440" spans="1:7" x14ac:dyDescent="0.2">
      <c r="A3440" s="17">
        <v>38470</v>
      </c>
      <c r="B3440" s="16">
        <v>6519.79</v>
      </c>
      <c r="C3440" s="16">
        <v>6525.6</v>
      </c>
      <c r="D3440" s="16">
        <v>6573.73</v>
      </c>
      <c r="E3440" s="16">
        <v>6492.13</v>
      </c>
      <c r="F3440" s="14" t="s">
        <v>9302</v>
      </c>
      <c r="G3440" s="15">
        <v>-1.47E-2</v>
      </c>
    </row>
    <row r="3441" spans="1:7" x14ac:dyDescent="0.2">
      <c r="A3441" s="17">
        <v>38469</v>
      </c>
      <c r="B3441" s="16">
        <v>6525.6</v>
      </c>
      <c r="C3441" s="16">
        <v>6622.72</v>
      </c>
      <c r="D3441" s="16">
        <v>6622.72</v>
      </c>
      <c r="E3441" s="16">
        <v>6492.12</v>
      </c>
      <c r="F3441" s="14" t="s">
        <v>8732</v>
      </c>
      <c r="G3441" s="15">
        <v>-5.4000000000000003E-3</v>
      </c>
    </row>
    <row r="3442" spans="1:7" x14ac:dyDescent="0.2">
      <c r="A3442" s="17">
        <v>38468</v>
      </c>
      <c r="B3442" s="16">
        <v>6622.72</v>
      </c>
      <c r="C3442" s="16">
        <v>6658.9</v>
      </c>
      <c r="D3442" s="16">
        <v>6659.9</v>
      </c>
      <c r="E3442" s="16">
        <v>6604.81</v>
      </c>
      <c r="F3442" s="14" t="s">
        <v>9303</v>
      </c>
      <c r="G3442" s="15">
        <v>4.0000000000000001E-3</v>
      </c>
    </row>
    <row r="3443" spans="1:7" x14ac:dyDescent="0.2">
      <c r="A3443" s="17">
        <v>38467</v>
      </c>
      <c r="B3443" s="16">
        <v>6658.9</v>
      </c>
      <c r="C3443" s="16">
        <v>6632.15</v>
      </c>
      <c r="D3443" s="16">
        <v>6661.06</v>
      </c>
      <c r="E3443" s="16">
        <v>6610.41</v>
      </c>
      <c r="F3443" s="14" t="s">
        <v>7689</v>
      </c>
      <c r="G3443" s="15">
        <v>1.03E-2</v>
      </c>
    </row>
    <row r="3444" spans="1:7" x14ac:dyDescent="0.2">
      <c r="A3444" s="17">
        <v>38464</v>
      </c>
      <c r="B3444" s="16">
        <v>6632.15</v>
      </c>
      <c r="C3444" s="16">
        <v>6564.36</v>
      </c>
      <c r="D3444" s="16">
        <v>6660.63</v>
      </c>
      <c r="E3444" s="16">
        <v>6564.36</v>
      </c>
      <c r="F3444" s="14" t="s">
        <v>2956</v>
      </c>
      <c r="G3444" s="15">
        <v>1.2699999999999999E-2</v>
      </c>
    </row>
    <row r="3445" spans="1:7" x14ac:dyDescent="0.2">
      <c r="A3445" s="17">
        <v>38463</v>
      </c>
      <c r="B3445" s="16">
        <v>6564.36</v>
      </c>
      <c r="C3445" s="16">
        <v>6481.92</v>
      </c>
      <c r="D3445" s="16">
        <v>6617.51</v>
      </c>
      <c r="E3445" s="16">
        <v>6461.68</v>
      </c>
      <c r="F3445" s="14" t="s">
        <v>9304</v>
      </c>
      <c r="G3445" s="15">
        <v>8.0000000000000002E-3</v>
      </c>
    </row>
    <row r="3446" spans="1:7" x14ac:dyDescent="0.2">
      <c r="A3446" s="17">
        <v>38462</v>
      </c>
      <c r="B3446" s="16">
        <v>6481.92</v>
      </c>
      <c r="C3446" s="16">
        <v>6430.54</v>
      </c>
      <c r="D3446" s="16">
        <v>6507.9</v>
      </c>
      <c r="E3446" s="16">
        <v>6430.54</v>
      </c>
      <c r="F3446" s="14" t="s">
        <v>9305</v>
      </c>
      <c r="G3446" s="15">
        <v>1.14E-2</v>
      </c>
    </row>
    <row r="3447" spans="1:7" x14ac:dyDescent="0.2">
      <c r="A3447" s="17">
        <v>38461</v>
      </c>
      <c r="B3447" s="16">
        <v>6430.54</v>
      </c>
      <c r="C3447" s="16">
        <v>6358.27</v>
      </c>
      <c r="D3447" s="16">
        <v>6454.64</v>
      </c>
      <c r="E3447" s="16">
        <v>6358.27</v>
      </c>
      <c r="F3447" s="14" t="s">
        <v>9306</v>
      </c>
      <c r="G3447" s="15">
        <v>-1.35E-2</v>
      </c>
    </row>
    <row r="3448" spans="1:7" x14ac:dyDescent="0.2">
      <c r="A3448" s="17">
        <v>38460</v>
      </c>
      <c r="B3448" s="16">
        <v>6358.27</v>
      </c>
      <c r="C3448" s="16">
        <v>6445.04</v>
      </c>
      <c r="D3448" s="16">
        <v>6445.04</v>
      </c>
      <c r="E3448" s="16">
        <v>6300.73</v>
      </c>
      <c r="F3448" s="14" t="s">
        <v>9307</v>
      </c>
      <c r="G3448" s="15">
        <v>-2.3E-2</v>
      </c>
    </row>
    <row r="3449" spans="1:7" x14ac:dyDescent="0.2">
      <c r="A3449" s="17">
        <v>38457</v>
      </c>
      <c r="B3449" s="16">
        <v>6445.04</v>
      </c>
      <c r="C3449" s="16">
        <v>6596.97</v>
      </c>
      <c r="D3449" s="16">
        <v>6596.97</v>
      </c>
      <c r="E3449" s="16">
        <v>6437.09</v>
      </c>
      <c r="F3449" s="14" t="s">
        <v>9308</v>
      </c>
      <c r="G3449" s="15">
        <v>-3.3E-3</v>
      </c>
    </row>
    <row r="3450" spans="1:7" x14ac:dyDescent="0.2">
      <c r="A3450" s="17">
        <v>38456</v>
      </c>
      <c r="B3450" s="16">
        <v>6596.97</v>
      </c>
      <c r="C3450" s="16">
        <v>6618.96</v>
      </c>
      <c r="D3450" s="16">
        <v>6618.96</v>
      </c>
      <c r="E3450" s="16">
        <v>6575.23</v>
      </c>
      <c r="F3450" s="14" t="s">
        <v>3135</v>
      </c>
      <c r="G3450" s="15">
        <v>3.2000000000000002E-3</v>
      </c>
    </row>
    <row r="3451" spans="1:7" x14ac:dyDescent="0.2">
      <c r="A3451" s="17">
        <v>38455</v>
      </c>
      <c r="B3451" s="16">
        <v>6618.96</v>
      </c>
      <c r="C3451" s="16">
        <v>6598.06</v>
      </c>
      <c r="D3451" s="16">
        <v>6637.75</v>
      </c>
      <c r="E3451" s="16">
        <v>6598.06</v>
      </c>
      <c r="F3451" s="14" t="s">
        <v>9309</v>
      </c>
      <c r="G3451" s="15">
        <v>-4.3E-3</v>
      </c>
    </row>
    <row r="3452" spans="1:7" x14ac:dyDescent="0.2">
      <c r="A3452" s="17">
        <v>38454</v>
      </c>
      <c r="B3452" s="16">
        <v>6598.06</v>
      </c>
      <c r="C3452" s="16">
        <v>6626.82</v>
      </c>
      <c r="D3452" s="16">
        <v>6626.82</v>
      </c>
      <c r="E3452" s="16">
        <v>6591.46</v>
      </c>
      <c r="F3452" s="14" t="s">
        <v>8402</v>
      </c>
      <c r="G3452" s="15">
        <v>-5.7000000000000002E-3</v>
      </c>
    </row>
    <row r="3453" spans="1:7" x14ac:dyDescent="0.2">
      <c r="A3453" s="17">
        <v>38453</v>
      </c>
      <c r="B3453" s="16">
        <v>6626.82</v>
      </c>
      <c r="C3453" s="16">
        <v>6664.51</v>
      </c>
      <c r="D3453" s="16">
        <v>6664.51</v>
      </c>
      <c r="E3453" s="16">
        <v>6613.09</v>
      </c>
      <c r="F3453" s="14" t="s">
        <v>8383</v>
      </c>
      <c r="G3453" s="15">
        <v>-1.6000000000000001E-3</v>
      </c>
    </row>
    <row r="3454" spans="1:7" x14ac:dyDescent="0.2">
      <c r="A3454" s="17">
        <v>38450</v>
      </c>
      <c r="B3454" s="16">
        <v>6664.51</v>
      </c>
      <c r="C3454" s="16">
        <v>6675.38</v>
      </c>
      <c r="D3454" s="16">
        <v>6683.33</v>
      </c>
      <c r="E3454" s="16">
        <v>6632.81</v>
      </c>
      <c r="F3454" s="14" t="s">
        <v>8769</v>
      </c>
      <c r="G3454" s="15">
        <v>1.21E-2</v>
      </c>
    </row>
    <row r="3455" spans="1:7" x14ac:dyDescent="0.2">
      <c r="A3455" s="17">
        <v>38449</v>
      </c>
      <c r="B3455" s="16">
        <v>6675.38</v>
      </c>
      <c r="C3455" s="16">
        <v>6595.64</v>
      </c>
      <c r="D3455" s="16">
        <v>6699.33</v>
      </c>
      <c r="E3455" s="16">
        <v>6595.64</v>
      </c>
      <c r="F3455" s="14" t="s">
        <v>9310</v>
      </c>
      <c r="G3455" s="15">
        <v>4.1999999999999997E-3</v>
      </c>
    </row>
    <row r="3456" spans="1:7" x14ac:dyDescent="0.2">
      <c r="A3456" s="17">
        <v>38448</v>
      </c>
      <c r="B3456" s="16">
        <v>6595.64</v>
      </c>
      <c r="C3456" s="16">
        <v>6568.19</v>
      </c>
      <c r="D3456" s="16">
        <v>6602.14</v>
      </c>
      <c r="E3456" s="16">
        <v>6561.91</v>
      </c>
      <c r="F3456" s="14" t="s">
        <v>9311</v>
      </c>
      <c r="G3456" s="15">
        <v>8.5000000000000006E-3</v>
      </c>
    </row>
    <row r="3457" spans="1:7" x14ac:dyDescent="0.2">
      <c r="A3457" s="17">
        <v>38447</v>
      </c>
      <c r="B3457" s="16">
        <v>6568.19</v>
      </c>
      <c r="C3457" s="16">
        <v>6512.76</v>
      </c>
      <c r="D3457" s="16">
        <v>6569.34</v>
      </c>
      <c r="E3457" s="16">
        <v>6512.76</v>
      </c>
      <c r="F3457" s="14" t="s">
        <v>2210</v>
      </c>
      <c r="G3457" s="15">
        <v>-1.2200000000000001E-2</v>
      </c>
    </row>
    <row r="3458" spans="1:7" x14ac:dyDescent="0.2">
      <c r="A3458" s="17">
        <v>38446</v>
      </c>
      <c r="B3458" s="16">
        <v>6512.76</v>
      </c>
      <c r="C3458" s="16">
        <v>6593.04</v>
      </c>
      <c r="D3458" s="16">
        <v>6593.04</v>
      </c>
      <c r="E3458" s="16">
        <v>6494.49</v>
      </c>
      <c r="F3458" s="14" t="s">
        <v>7343</v>
      </c>
      <c r="G3458" s="15">
        <v>-2.0000000000000001E-4</v>
      </c>
    </row>
    <row r="3459" spans="1:7" x14ac:dyDescent="0.2">
      <c r="A3459" s="17">
        <v>38443</v>
      </c>
      <c r="B3459" s="16">
        <v>6593.04</v>
      </c>
      <c r="C3459" s="16">
        <v>6594.54</v>
      </c>
      <c r="D3459" s="16">
        <v>6609.75</v>
      </c>
      <c r="E3459" s="16">
        <v>6562.67</v>
      </c>
      <c r="F3459" s="14" t="s">
        <v>9312</v>
      </c>
      <c r="G3459" s="15">
        <v>3.0000000000000001E-3</v>
      </c>
    </row>
    <row r="3460" spans="1:7" x14ac:dyDescent="0.2">
      <c r="A3460" s="17">
        <v>38442</v>
      </c>
      <c r="B3460" s="16">
        <v>6594.54</v>
      </c>
      <c r="C3460" s="16">
        <v>6574.75</v>
      </c>
      <c r="D3460" s="16">
        <v>6634.76</v>
      </c>
      <c r="E3460" s="16">
        <v>6574.75</v>
      </c>
      <c r="F3460" s="14" t="s">
        <v>9313</v>
      </c>
      <c r="G3460" s="15">
        <v>-3.7000000000000002E-3</v>
      </c>
    </row>
    <row r="3461" spans="1:7" x14ac:dyDescent="0.2">
      <c r="A3461" s="17">
        <v>38441</v>
      </c>
      <c r="B3461" s="16">
        <v>6574.75</v>
      </c>
      <c r="C3461" s="16">
        <v>6599.14</v>
      </c>
      <c r="D3461" s="16">
        <v>6599.14</v>
      </c>
      <c r="E3461" s="16">
        <v>6552.39</v>
      </c>
      <c r="F3461" s="14" t="s">
        <v>9314</v>
      </c>
      <c r="G3461" s="15">
        <v>3.8E-3</v>
      </c>
    </row>
    <row r="3462" spans="1:7" x14ac:dyDescent="0.2">
      <c r="A3462" s="17">
        <v>38440</v>
      </c>
      <c r="B3462" s="16">
        <v>6599.14</v>
      </c>
      <c r="C3462" s="16">
        <v>6574.14</v>
      </c>
      <c r="D3462" s="16">
        <v>6599.14</v>
      </c>
      <c r="E3462" s="16">
        <v>6547.67</v>
      </c>
      <c r="F3462" s="14" t="s">
        <v>7652</v>
      </c>
      <c r="G3462" s="15">
        <v>1.5E-3</v>
      </c>
    </row>
    <row r="3463" spans="1:7" x14ac:dyDescent="0.2">
      <c r="A3463" s="17">
        <v>38435</v>
      </c>
      <c r="B3463" s="16">
        <v>6574.14</v>
      </c>
      <c r="C3463" s="16">
        <v>6564.54</v>
      </c>
      <c r="D3463" s="16">
        <v>6583.78</v>
      </c>
      <c r="E3463" s="16">
        <v>6515.04</v>
      </c>
      <c r="F3463" s="14" t="s">
        <v>8443</v>
      </c>
      <c r="G3463" s="15">
        <v>-1.12E-2</v>
      </c>
    </row>
    <row r="3464" spans="1:7" x14ac:dyDescent="0.2">
      <c r="A3464" s="17">
        <v>38434</v>
      </c>
      <c r="B3464" s="16">
        <v>6564.54</v>
      </c>
      <c r="C3464" s="16">
        <v>6638.69</v>
      </c>
      <c r="D3464" s="16">
        <v>6638.69</v>
      </c>
      <c r="E3464" s="16">
        <v>6564.54</v>
      </c>
      <c r="F3464" s="14" t="s">
        <v>9315</v>
      </c>
      <c r="G3464" s="15">
        <v>-3.5000000000000001E-3</v>
      </c>
    </row>
    <row r="3465" spans="1:7" x14ac:dyDescent="0.2">
      <c r="A3465" s="17">
        <v>38433</v>
      </c>
      <c r="B3465" s="16">
        <v>6638.69</v>
      </c>
      <c r="C3465" s="16">
        <v>6662.28</v>
      </c>
      <c r="D3465" s="16">
        <v>6678.6</v>
      </c>
      <c r="E3465" s="16">
        <v>6630.64</v>
      </c>
      <c r="F3465" s="14" t="s">
        <v>3450</v>
      </c>
      <c r="G3465" s="15">
        <v>-5.7000000000000002E-3</v>
      </c>
    </row>
    <row r="3466" spans="1:7" x14ac:dyDescent="0.2">
      <c r="A3466" s="17">
        <v>38432</v>
      </c>
      <c r="B3466" s="16">
        <v>6662.28</v>
      </c>
      <c r="C3466" s="16">
        <v>6700.66</v>
      </c>
      <c r="D3466" s="16">
        <v>6718.45</v>
      </c>
      <c r="E3466" s="16">
        <v>6658.15</v>
      </c>
      <c r="F3466" s="14" t="s">
        <v>9316</v>
      </c>
      <c r="G3466" s="15">
        <v>-2.5999999999999999E-3</v>
      </c>
    </row>
    <row r="3467" spans="1:7" x14ac:dyDescent="0.2">
      <c r="A3467" s="17">
        <v>38429</v>
      </c>
      <c r="B3467" s="16">
        <v>6700.66</v>
      </c>
      <c r="C3467" s="16">
        <v>6718.13</v>
      </c>
      <c r="D3467" s="16">
        <v>6728.95</v>
      </c>
      <c r="E3467" s="16">
        <v>6694.07</v>
      </c>
      <c r="F3467" s="14" t="s">
        <v>2937</v>
      </c>
      <c r="G3467" s="15">
        <v>3.3999999999999998E-3</v>
      </c>
    </row>
    <row r="3468" spans="1:7" x14ac:dyDescent="0.2">
      <c r="A3468" s="17">
        <v>38428</v>
      </c>
      <c r="B3468" s="16">
        <v>6718.13</v>
      </c>
      <c r="C3468" s="16">
        <v>6695.13</v>
      </c>
      <c r="D3468" s="16">
        <v>6724.89</v>
      </c>
      <c r="E3468" s="16">
        <v>6673.35</v>
      </c>
      <c r="F3468" s="14" t="s">
        <v>3180</v>
      </c>
      <c r="G3468" s="15">
        <v>-1.37E-2</v>
      </c>
    </row>
    <row r="3469" spans="1:7" x14ac:dyDescent="0.2">
      <c r="A3469" s="17">
        <v>38427</v>
      </c>
      <c r="B3469" s="16">
        <v>6695.13</v>
      </c>
      <c r="C3469" s="16">
        <v>6788.36</v>
      </c>
      <c r="D3469" s="16">
        <v>6790.4</v>
      </c>
      <c r="E3469" s="16">
        <v>6695.1</v>
      </c>
      <c r="F3469" s="14" t="s">
        <v>7726</v>
      </c>
      <c r="G3469" s="15">
        <v>7.7999999999999996E-3</v>
      </c>
    </row>
    <row r="3470" spans="1:7" x14ac:dyDescent="0.2">
      <c r="A3470" s="17">
        <v>38426</v>
      </c>
      <c r="B3470" s="16">
        <v>6788.36</v>
      </c>
      <c r="C3470" s="16">
        <v>6736.03</v>
      </c>
      <c r="D3470" s="16">
        <v>6792.24</v>
      </c>
      <c r="E3470" s="16">
        <v>6736.03</v>
      </c>
      <c r="F3470" s="14" t="s">
        <v>9257</v>
      </c>
      <c r="G3470" s="15">
        <v>-2.0000000000000001E-4</v>
      </c>
    </row>
    <row r="3471" spans="1:7" x14ac:dyDescent="0.2">
      <c r="A3471" s="17">
        <v>38425</v>
      </c>
      <c r="B3471" s="16">
        <v>6736.03</v>
      </c>
      <c r="C3471" s="16">
        <v>6737.42</v>
      </c>
      <c r="D3471" s="16">
        <v>6760.99</v>
      </c>
      <c r="E3471" s="16">
        <v>6718.72</v>
      </c>
      <c r="F3471" s="14" t="s">
        <v>8551</v>
      </c>
      <c r="G3471" s="15">
        <v>2.3999999999999998E-3</v>
      </c>
    </row>
    <row r="3472" spans="1:7" x14ac:dyDescent="0.2">
      <c r="A3472" s="17">
        <v>38422</v>
      </c>
      <c r="B3472" s="16">
        <v>6737.42</v>
      </c>
      <c r="C3472" s="16">
        <v>6721.61</v>
      </c>
      <c r="D3472" s="16">
        <v>6764.71</v>
      </c>
      <c r="E3472" s="16">
        <v>6721.61</v>
      </c>
      <c r="F3472" s="14" t="s">
        <v>2179</v>
      </c>
      <c r="G3472" s="15">
        <v>-6.7000000000000002E-3</v>
      </c>
    </row>
    <row r="3473" spans="1:7" x14ac:dyDescent="0.2">
      <c r="A3473" s="17">
        <v>38421</v>
      </c>
      <c r="B3473" s="16">
        <v>6721.61</v>
      </c>
      <c r="C3473" s="16">
        <v>6767.17</v>
      </c>
      <c r="D3473" s="16">
        <v>6767.17</v>
      </c>
      <c r="E3473" s="16">
        <v>6716.11</v>
      </c>
      <c r="F3473" s="14" t="s">
        <v>9133</v>
      </c>
      <c r="G3473" s="15">
        <v>5.0000000000000001E-4</v>
      </c>
    </row>
    <row r="3474" spans="1:7" x14ac:dyDescent="0.2">
      <c r="A3474" s="17">
        <v>38420</v>
      </c>
      <c r="B3474" s="16">
        <v>6767.17</v>
      </c>
      <c r="C3474" s="16">
        <v>6763.64</v>
      </c>
      <c r="D3474" s="16">
        <v>6811.31</v>
      </c>
      <c r="E3474" s="16">
        <v>6757.84</v>
      </c>
      <c r="F3474" s="14" t="s">
        <v>8254</v>
      </c>
      <c r="G3474" s="15">
        <v>-4.4000000000000003E-3</v>
      </c>
    </row>
    <row r="3475" spans="1:7" x14ac:dyDescent="0.2">
      <c r="A3475" s="17">
        <v>38419</v>
      </c>
      <c r="B3475" s="16">
        <v>6763.64</v>
      </c>
      <c r="C3475" s="16">
        <v>6793.63</v>
      </c>
      <c r="D3475" s="16">
        <v>6795.27</v>
      </c>
      <c r="E3475" s="16">
        <v>6745.69</v>
      </c>
      <c r="F3475" s="14" t="s">
        <v>9317</v>
      </c>
      <c r="G3475" s="15">
        <v>3.3E-3</v>
      </c>
    </row>
    <row r="3476" spans="1:7" x14ac:dyDescent="0.2">
      <c r="A3476" s="17">
        <v>38418</v>
      </c>
      <c r="B3476" s="16">
        <v>6793.63</v>
      </c>
      <c r="C3476" s="16">
        <v>6771.2</v>
      </c>
      <c r="D3476" s="16">
        <v>6804.64</v>
      </c>
      <c r="E3476" s="16">
        <v>6759.66</v>
      </c>
      <c r="F3476" s="14" t="s">
        <v>9318</v>
      </c>
      <c r="G3476" s="15">
        <v>8.0000000000000002E-3</v>
      </c>
    </row>
    <row r="3477" spans="1:7" x14ac:dyDescent="0.2">
      <c r="A3477" s="17">
        <v>38415</v>
      </c>
      <c r="B3477" s="16">
        <v>6771.2</v>
      </c>
      <c r="C3477" s="16">
        <v>6717.32</v>
      </c>
      <c r="D3477" s="16">
        <v>6779.08</v>
      </c>
      <c r="E3477" s="16">
        <v>6707.02</v>
      </c>
      <c r="F3477" s="14" t="s">
        <v>9319</v>
      </c>
      <c r="G3477" s="15">
        <v>1.1000000000000001E-3</v>
      </c>
    </row>
    <row r="3478" spans="1:7" x14ac:dyDescent="0.2">
      <c r="A3478" s="17">
        <v>38414</v>
      </c>
      <c r="B3478" s="16">
        <v>6717.32</v>
      </c>
      <c r="C3478" s="16">
        <v>6709.79</v>
      </c>
      <c r="D3478" s="16">
        <v>6725.11</v>
      </c>
      <c r="E3478" s="16">
        <v>6690.58</v>
      </c>
      <c r="F3478" s="14" t="s">
        <v>7979</v>
      </c>
      <c r="G3478" s="15">
        <v>8.9999999999999998E-4</v>
      </c>
    </row>
    <row r="3479" spans="1:7" x14ac:dyDescent="0.2">
      <c r="A3479" s="17">
        <v>38413</v>
      </c>
      <c r="B3479" s="16">
        <v>6709.79</v>
      </c>
      <c r="C3479" s="16">
        <v>6704.04</v>
      </c>
      <c r="D3479" s="16">
        <v>6710.9</v>
      </c>
      <c r="E3479" s="16">
        <v>6673.89</v>
      </c>
      <c r="F3479" s="14" t="s">
        <v>8066</v>
      </c>
      <c r="G3479" s="15">
        <v>3.5999999999999999E-3</v>
      </c>
    </row>
    <row r="3480" spans="1:7" x14ac:dyDescent="0.2">
      <c r="A3480" s="17">
        <v>38412</v>
      </c>
      <c r="B3480" s="16">
        <v>6704.04</v>
      </c>
      <c r="C3480" s="16">
        <v>6679.89</v>
      </c>
      <c r="D3480" s="16">
        <v>6707.83</v>
      </c>
      <c r="E3480" s="16">
        <v>6659.01</v>
      </c>
      <c r="F3480" s="14" t="s">
        <v>9320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5"/>
  <sheetViews>
    <sheetView workbookViewId="0">
      <selection activeCell="C23" sqref="C23"/>
    </sheetView>
  </sheetViews>
  <sheetFormatPr baseColWidth="10" defaultColWidth="8.83203125" defaultRowHeight="13" x14ac:dyDescent="0.15"/>
  <cols>
    <col min="2" max="2" width="13.1640625" customWidth="1"/>
  </cols>
  <sheetData>
    <row r="1" spans="1:2" x14ac:dyDescent="0.15">
      <c r="A1" t="s">
        <v>2155</v>
      </c>
      <c r="B1" t="s">
        <v>2162</v>
      </c>
    </row>
    <row r="2" spans="1:2" x14ac:dyDescent="0.15">
      <c r="A2">
        <v>2005</v>
      </c>
      <c r="B2">
        <v>13</v>
      </c>
    </row>
    <row r="3" spans="1:2" x14ac:dyDescent="0.15">
      <c r="A3">
        <v>2006</v>
      </c>
      <c r="B3">
        <v>13</v>
      </c>
    </row>
    <row r="4" spans="1:2" x14ac:dyDescent="0.15">
      <c r="A4">
        <v>2007</v>
      </c>
      <c r="B4">
        <v>9</v>
      </c>
    </row>
    <row r="5" spans="1:2" x14ac:dyDescent="0.15">
      <c r="A5">
        <v>2008</v>
      </c>
      <c r="B5">
        <v>14</v>
      </c>
    </row>
    <row r="6" spans="1:2" x14ac:dyDescent="0.15">
      <c r="A6">
        <v>2009</v>
      </c>
      <c r="B6">
        <v>15</v>
      </c>
    </row>
    <row r="7" spans="1:2" x14ac:dyDescent="0.15">
      <c r="A7">
        <v>2010</v>
      </c>
      <c r="B7">
        <v>10</v>
      </c>
    </row>
    <row r="8" spans="1:2" x14ac:dyDescent="0.15">
      <c r="A8">
        <v>2011</v>
      </c>
      <c r="B8">
        <v>11</v>
      </c>
    </row>
    <row r="9" spans="1:2" x14ac:dyDescent="0.15">
      <c r="A9">
        <v>2012</v>
      </c>
      <c r="B9">
        <v>12</v>
      </c>
    </row>
    <row r="10" spans="1:2" x14ac:dyDescent="0.15">
      <c r="A10">
        <v>2013</v>
      </c>
      <c r="B10">
        <v>12</v>
      </c>
    </row>
    <row r="11" spans="1:2" x14ac:dyDescent="0.15">
      <c r="A11">
        <v>2014</v>
      </c>
      <c r="B11">
        <v>11</v>
      </c>
    </row>
    <row r="12" spans="1:2" x14ac:dyDescent="0.15">
      <c r="A12">
        <v>2015</v>
      </c>
      <c r="B12">
        <v>10</v>
      </c>
    </row>
    <row r="13" spans="1:2" x14ac:dyDescent="0.15">
      <c r="A13">
        <v>2016</v>
      </c>
      <c r="B13">
        <v>10</v>
      </c>
    </row>
    <row r="14" spans="1:2" x14ac:dyDescent="0.15">
      <c r="A14">
        <v>2017</v>
      </c>
      <c r="B14">
        <v>12</v>
      </c>
    </row>
    <row r="15" spans="1:2" x14ac:dyDescent="0.15">
      <c r="A15">
        <v>2018</v>
      </c>
      <c r="B15">
        <v>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54D78-B8DA-AA44-A54E-DAAD3A18B0D9}">
  <dimension ref="B3:M529"/>
  <sheetViews>
    <sheetView showGridLines="0" topLeftCell="D1" workbookViewId="0">
      <selection activeCell="F13" sqref="F13"/>
    </sheetView>
  </sheetViews>
  <sheetFormatPr baseColWidth="10" defaultRowHeight="13" x14ac:dyDescent="0.15"/>
  <cols>
    <col min="2" max="2" width="28.6640625" style="128" bestFit="1" customWidth="1"/>
    <col min="3" max="3" width="10.83203125" style="128"/>
    <col min="4" max="4" width="12.1640625" style="40" customWidth="1"/>
    <col min="9" max="9" width="14.6640625" customWidth="1"/>
  </cols>
  <sheetData>
    <row r="3" spans="2:13" ht="16" x14ac:dyDescent="0.25">
      <c r="B3" s="132" t="s">
        <v>4</v>
      </c>
      <c r="C3" s="132" t="s">
        <v>9491</v>
      </c>
      <c r="D3" s="133" t="s">
        <v>2164</v>
      </c>
      <c r="E3" s="127"/>
      <c r="H3" s="53"/>
      <c r="I3" s="57" t="s">
        <v>9373</v>
      </c>
      <c r="J3" s="57" t="s">
        <v>2164</v>
      </c>
      <c r="K3" s="129"/>
      <c r="L3" s="50"/>
      <c r="M3" s="50"/>
    </row>
    <row r="4" spans="2:13" ht="16" x14ac:dyDescent="0.25">
      <c r="B4" s="134" t="s">
        <v>456</v>
      </c>
      <c r="C4" s="134" t="s">
        <v>44</v>
      </c>
      <c r="D4" s="135">
        <v>1.2317721175999944E-2</v>
      </c>
      <c r="H4" s="24" t="s">
        <v>9369</v>
      </c>
      <c r="I4" s="23">
        <v>121</v>
      </c>
      <c r="J4" s="51">
        <v>4.8255184272031723E-2</v>
      </c>
      <c r="K4" s="24"/>
      <c r="L4" s="23"/>
      <c r="M4" s="51"/>
    </row>
    <row r="5" spans="2:13" ht="16" x14ac:dyDescent="0.25">
      <c r="B5" s="134" t="s">
        <v>881</v>
      </c>
      <c r="C5" s="134" t="s">
        <v>44</v>
      </c>
      <c r="D5" s="135">
        <v>8.1177211760000215E-3</v>
      </c>
      <c r="H5" s="24" t="s">
        <v>9370</v>
      </c>
      <c r="I5" s="23">
        <v>283</v>
      </c>
      <c r="J5" s="51">
        <v>0.11290532698107268</v>
      </c>
      <c r="K5" s="24"/>
      <c r="L5" s="23"/>
      <c r="M5" s="51"/>
    </row>
    <row r="6" spans="2:13" ht="16" x14ac:dyDescent="0.25">
      <c r="B6" s="134" t="s">
        <v>741</v>
      </c>
      <c r="C6" s="134" t="s">
        <v>44</v>
      </c>
      <c r="D6" s="135">
        <v>-0.19947894129999996</v>
      </c>
      <c r="H6" s="24" t="s">
        <v>9371</v>
      </c>
      <c r="I6" s="23">
        <v>64</v>
      </c>
      <c r="J6" s="51">
        <v>1.5450108916556978E-2</v>
      </c>
      <c r="K6" s="24"/>
      <c r="L6" s="23"/>
      <c r="M6" s="51"/>
    </row>
    <row r="7" spans="2:13" ht="16" x14ac:dyDescent="0.25">
      <c r="B7" s="134" t="s">
        <v>107</v>
      </c>
      <c r="C7" s="134" t="s">
        <v>64</v>
      </c>
      <c r="D7" s="135">
        <v>0.21500000759999985</v>
      </c>
      <c r="H7" s="56" t="s">
        <v>9372</v>
      </c>
      <c r="I7" s="71">
        <v>58</v>
      </c>
      <c r="J7" s="139">
        <v>6.8387987169241354E-2</v>
      </c>
      <c r="K7" s="24"/>
      <c r="L7" s="23"/>
      <c r="M7" s="51"/>
    </row>
    <row r="8" spans="2:13" ht="14" x14ac:dyDescent="0.2">
      <c r="B8" s="134" t="s">
        <v>574</v>
      </c>
      <c r="C8" s="134" t="s">
        <v>44</v>
      </c>
      <c r="D8" s="135">
        <v>3.100842944</v>
      </c>
    </row>
    <row r="9" spans="2:13" ht="14" x14ac:dyDescent="0.2">
      <c r="B9" s="134" t="s">
        <v>896</v>
      </c>
      <c r="C9" s="134" t="s">
        <v>44</v>
      </c>
      <c r="D9" s="135">
        <v>0.57531819920000016</v>
      </c>
    </row>
    <row r="10" spans="2:13" ht="14" x14ac:dyDescent="0.2">
      <c r="B10" s="134" t="s">
        <v>566</v>
      </c>
      <c r="C10" s="134" t="s">
        <v>44</v>
      </c>
      <c r="D10" s="135">
        <v>-9.9599999999999952E-2</v>
      </c>
    </row>
    <row r="11" spans="2:13" ht="14" x14ac:dyDescent="0.2">
      <c r="B11" s="134" t="s">
        <v>1368</v>
      </c>
      <c r="C11" s="134" t="s">
        <v>44</v>
      </c>
      <c r="D11" s="135">
        <v>-2.5500000000000016E-2</v>
      </c>
    </row>
    <row r="12" spans="2:13" ht="14" x14ac:dyDescent="0.2">
      <c r="B12" s="134" t="s">
        <v>1882</v>
      </c>
      <c r="C12" s="134" t="s">
        <v>44</v>
      </c>
      <c r="D12" s="135">
        <v>-0.12857692530000001</v>
      </c>
    </row>
    <row r="13" spans="2:13" ht="14" x14ac:dyDescent="0.2">
      <c r="B13" s="134" t="s">
        <v>878</v>
      </c>
      <c r="C13" s="134" t="s">
        <v>64</v>
      </c>
      <c r="D13" s="135">
        <v>0.45483746189999991</v>
      </c>
    </row>
    <row r="14" spans="2:13" ht="14" x14ac:dyDescent="0.2">
      <c r="B14" s="134" t="s">
        <v>393</v>
      </c>
      <c r="C14" s="134" t="s">
        <v>44</v>
      </c>
      <c r="D14" s="135">
        <v>-0.95585557250000008</v>
      </c>
    </row>
    <row r="15" spans="2:13" ht="14" x14ac:dyDescent="0.2">
      <c r="B15" s="134" t="s">
        <v>1232</v>
      </c>
      <c r="C15" s="134" t="s">
        <v>44</v>
      </c>
      <c r="D15" s="135">
        <v>-0.19441764139999995</v>
      </c>
    </row>
    <row r="16" spans="2:13" ht="14" x14ac:dyDescent="0.2">
      <c r="B16" s="134" t="s">
        <v>1135</v>
      </c>
      <c r="C16" s="134" t="s">
        <v>44</v>
      </c>
      <c r="D16" s="135">
        <v>-8.1600000000000034E-2</v>
      </c>
    </row>
    <row r="17" spans="2:4" ht="14" x14ac:dyDescent="0.2">
      <c r="B17" s="134" t="s">
        <v>941</v>
      </c>
      <c r="C17" s="134" t="s">
        <v>23</v>
      </c>
      <c r="D17" s="135">
        <v>-1.4E-3</v>
      </c>
    </row>
    <row r="18" spans="2:4" ht="14" x14ac:dyDescent="0.2">
      <c r="B18" s="134" t="s">
        <v>583</v>
      </c>
      <c r="C18" s="134" t="s">
        <v>44</v>
      </c>
      <c r="D18" s="135">
        <v>-0.17909999999999995</v>
      </c>
    </row>
    <row r="19" spans="2:4" ht="14" x14ac:dyDescent="0.2">
      <c r="B19" s="134" t="s">
        <v>390</v>
      </c>
      <c r="C19" s="134" t="s">
        <v>44</v>
      </c>
      <c r="D19" s="135">
        <v>2.6785366730000048E-2</v>
      </c>
    </row>
    <row r="20" spans="2:4" ht="14" x14ac:dyDescent="0.2">
      <c r="B20" s="134" t="s">
        <v>541</v>
      </c>
      <c r="C20" s="134" t="s">
        <v>44</v>
      </c>
      <c r="D20" s="135">
        <v>0.45158143769999981</v>
      </c>
    </row>
    <row r="21" spans="2:4" ht="14" x14ac:dyDescent="0.2">
      <c r="B21" s="134" t="s">
        <v>1514</v>
      </c>
      <c r="C21" s="134" t="s">
        <v>44</v>
      </c>
      <c r="D21" s="135">
        <v>0.22816451800000012</v>
      </c>
    </row>
    <row r="22" spans="2:4" ht="14" x14ac:dyDescent="0.2">
      <c r="B22" s="134" t="s">
        <v>1518</v>
      </c>
      <c r="C22" s="134" t="s">
        <v>44</v>
      </c>
      <c r="D22" s="135">
        <v>-4.8000149011611934E-3</v>
      </c>
    </row>
    <row r="23" spans="2:4" ht="14" x14ac:dyDescent="0.2">
      <c r="B23" s="134" t="s">
        <v>1619</v>
      </c>
      <c r="C23" s="134" t="s">
        <v>44</v>
      </c>
      <c r="D23" s="135">
        <v>-0.16640588680000004</v>
      </c>
    </row>
    <row r="24" spans="2:4" ht="14" x14ac:dyDescent="0.2">
      <c r="B24" s="134" t="s">
        <v>367</v>
      </c>
      <c r="C24" s="134" t="s">
        <v>80</v>
      </c>
      <c r="D24" s="135">
        <v>-0.25474284899999999</v>
      </c>
    </row>
    <row r="25" spans="2:4" ht="14" x14ac:dyDescent="0.2">
      <c r="B25" s="134" t="s">
        <v>721</v>
      </c>
      <c r="C25" s="134" t="s">
        <v>80</v>
      </c>
      <c r="D25" s="135">
        <v>1.6820754290000045E-2</v>
      </c>
    </row>
    <row r="26" spans="2:4" ht="14" x14ac:dyDescent="0.2">
      <c r="B26" s="134" t="s">
        <v>1310</v>
      </c>
      <c r="C26" s="134" t="s">
        <v>44</v>
      </c>
      <c r="D26" s="135">
        <v>7.7029410359999995E-2</v>
      </c>
    </row>
    <row r="27" spans="2:4" ht="14" x14ac:dyDescent="0.2">
      <c r="B27" s="134" t="s">
        <v>69</v>
      </c>
      <c r="C27" s="134" t="s">
        <v>23</v>
      </c>
      <c r="D27" s="135">
        <v>8.6705882069999934E-2</v>
      </c>
    </row>
    <row r="28" spans="2:4" ht="14" x14ac:dyDescent="0.2">
      <c r="B28" s="134" t="s">
        <v>251</v>
      </c>
      <c r="C28" s="134" t="s">
        <v>44</v>
      </c>
      <c r="D28" s="135">
        <v>-0.12997777672000005</v>
      </c>
    </row>
    <row r="29" spans="2:4" ht="14" x14ac:dyDescent="0.2">
      <c r="B29" s="134" t="s">
        <v>1115</v>
      </c>
      <c r="C29" s="134" t="s">
        <v>80</v>
      </c>
      <c r="D29" s="135">
        <v>3.0999999999999483E-3</v>
      </c>
    </row>
    <row r="30" spans="2:4" ht="14" x14ac:dyDescent="0.2">
      <c r="B30" s="134" t="s">
        <v>332</v>
      </c>
      <c r="C30" s="134" t="s">
        <v>44</v>
      </c>
      <c r="D30" s="135">
        <v>0.10203670997999985</v>
      </c>
    </row>
    <row r="31" spans="2:4" ht="14" x14ac:dyDescent="0.2">
      <c r="B31" s="134" t="s">
        <v>1380</v>
      </c>
      <c r="C31" s="134" t="s">
        <v>44</v>
      </c>
      <c r="D31" s="135">
        <v>1.0200000000000001E-2</v>
      </c>
    </row>
    <row r="32" spans="2:4" ht="14" x14ac:dyDescent="0.2">
      <c r="B32" s="134" t="s">
        <v>115</v>
      </c>
      <c r="C32" s="134" t="s">
        <v>44</v>
      </c>
      <c r="D32" s="135">
        <v>-2.7400000000000001E-2</v>
      </c>
    </row>
    <row r="33" spans="2:4" ht="14" x14ac:dyDescent="0.2">
      <c r="B33" s="134" t="s">
        <v>1127</v>
      </c>
      <c r="C33" s="134" t="s">
        <v>44</v>
      </c>
      <c r="D33" s="135">
        <v>3.0273197360000115E-2</v>
      </c>
    </row>
    <row r="34" spans="2:4" ht="14" x14ac:dyDescent="0.2">
      <c r="B34" s="134" t="s">
        <v>490</v>
      </c>
      <c r="C34" s="134" t="s">
        <v>80</v>
      </c>
      <c r="D34" s="135">
        <v>-0.84439999999999993</v>
      </c>
    </row>
    <row r="35" spans="2:4" ht="14" x14ac:dyDescent="0.2">
      <c r="B35" s="134" t="s">
        <v>945</v>
      </c>
      <c r="C35" s="134" t="s">
        <v>80</v>
      </c>
      <c r="D35" s="135">
        <v>0.17249999999999996</v>
      </c>
    </row>
    <row r="36" spans="2:4" ht="14" x14ac:dyDescent="0.2">
      <c r="B36" s="134" t="s">
        <v>704</v>
      </c>
      <c r="C36" s="134" t="s">
        <v>44</v>
      </c>
      <c r="D36" s="135">
        <v>5.6670561029999983E-2</v>
      </c>
    </row>
    <row r="37" spans="2:4" ht="14" x14ac:dyDescent="0.2">
      <c r="B37" s="134" t="s">
        <v>1191</v>
      </c>
      <c r="C37" s="134" t="s">
        <v>44</v>
      </c>
      <c r="D37" s="135">
        <v>7.8899999999999998E-2</v>
      </c>
    </row>
    <row r="38" spans="2:4" ht="14" x14ac:dyDescent="0.2">
      <c r="B38" s="134" t="s">
        <v>498</v>
      </c>
      <c r="C38" s="134" t="s">
        <v>80</v>
      </c>
      <c r="D38" s="135">
        <v>-3.8137036420000006E-2</v>
      </c>
    </row>
    <row r="39" spans="2:4" ht="14" x14ac:dyDescent="0.2">
      <c r="B39" s="134" t="s">
        <v>1444</v>
      </c>
      <c r="C39" s="134" t="s">
        <v>44</v>
      </c>
      <c r="D39" s="135">
        <v>5.8217390059999839E-2</v>
      </c>
    </row>
    <row r="40" spans="2:4" ht="14" x14ac:dyDescent="0.2">
      <c r="B40" s="134" t="s">
        <v>1075</v>
      </c>
      <c r="C40" s="134" t="s">
        <v>44</v>
      </c>
      <c r="D40" s="135">
        <v>-0.32068630070000009</v>
      </c>
    </row>
    <row r="41" spans="2:4" ht="14" x14ac:dyDescent="0.2">
      <c r="B41" s="134" t="s">
        <v>1348</v>
      </c>
      <c r="C41" s="134" t="s">
        <v>44</v>
      </c>
      <c r="D41" s="135">
        <v>0.29220000000000002</v>
      </c>
    </row>
    <row r="42" spans="2:4" ht="14" x14ac:dyDescent="0.2">
      <c r="B42" s="134" t="s">
        <v>1086</v>
      </c>
      <c r="C42" s="134" t="s">
        <v>80</v>
      </c>
      <c r="D42" s="135">
        <v>-6.9417390059999862E-2</v>
      </c>
    </row>
    <row r="43" spans="2:4" ht="14" x14ac:dyDescent="0.2">
      <c r="B43" s="134" t="s">
        <v>812</v>
      </c>
      <c r="C43" s="134" t="s">
        <v>23</v>
      </c>
      <c r="D43" s="135">
        <v>6.3607141490000005E-2</v>
      </c>
    </row>
    <row r="44" spans="2:4" ht="14" x14ac:dyDescent="0.2">
      <c r="B44" s="134" t="s">
        <v>487</v>
      </c>
      <c r="C44" s="134" t="s">
        <v>44</v>
      </c>
      <c r="D44" s="135">
        <v>-1E-4</v>
      </c>
    </row>
    <row r="45" spans="2:4" ht="14" x14ac:dyDescent="0.2">
      <c r="B45" s="134" t="s">
        <v>1868</v>
      </c>
      <c r="C45" s="134" t="s">
        <v>23</v>
      </c>
      <c r="D45" s="135">
        <v>6.526316169999994E-3</v>
      </c>
    </row>
    <row r="46" spans="2:4" ht="14" x14ac:dyDescent="0.2">
      <c r="B46" s="134" t="s">
        <v>381</v>
      </c>
      <c r="C46" s="134" t="s">
        <v>80</v>
      </c>
      <c r="D46" s="135">
        <v>-1.2042857313000001E-2</v>
      </c>
    </row>
    <row r="47" spans="2:4" ht="14" x14ac:dyDescent="0.2">
      <c r="B47" s="134" t="s">
        <v>58</v>
      </c>
      <c r="C47" s="134" t="s">
        <v>44</v>
      </c>
      <c r="D47" s="135">
        <v>-0.11799160189999998</v>
      </c>
    </row>
    <row r="48" spans="2:4" ht="14" x14ac:dyDescent="0.2">
      <c r="B48" s="134" t="s">
        <v>816</v>
      </c>
      <c r="C48" s="134" t="s">
        <v>64</v>
      </c>
      <c r="D48" s="135">
        <v>-0.22108181989999992</v>
      </c>
    </row>
    <row r="49" spans="2:4" ht="14" x14ac:dyDescent="0.2">
      <c r="B49" s="134" t="s">
        <v>363</v>
      </c>
      <c r="C49" s="134" t="s">
        <v>64</v>
      </c>
      <c r="D49" s="135">
        <v>-0.37400000000000005</v>
      </c>
    </row>
    <row r="50" spans="2:4" ht="14" x14ac:dyDescent="0.2">
      <c r="B50" s="134" t="s">
        <v>622</v>
      </c>
      <c r="C50" s="134" t="s">
        <v>44</v>
      </c>
      <c r="D50" s="135">
        <v>-0.22644654389999991</v>
      </c>
    </row>
    <row r="51" spans="2:4" ht="14" x14ac:dyDescent="0.2">
      <c r="B51" s="134" t="s">
        <v>483</v>
      </c>
      <c r="C51" s="134" t="s">
        <v>80</v>
      </c>
      <c r="D51" s="135">
        <v>0.2019666603000001</v>
      </c>
    </row>
    <row r="52" spans="2:4" ht="14" x14ac:dyDescent="0.2">
      <c r="B52" s="134" t="s">
        <v>708</v>
      </c>
      <c r="C52" s="134" t="s">
        <v>23</v>
      </c>
      <c r="D52" s="135">
        <v>0.11551114499999991</v>
      </c>
    </row>
    <row r="53" spans="2:4" ht="14" x14ac:dyDescent="0.2">
      <c r="B53" s="134" t="s">
        <v>799</v>
      </c>
      <c r="C53" s="134" t="s">
        <v>64</v>
      </c>
      <c r="D53" s="135">
        <v>0.32097143400000011</v>
      </c>
    </row>
    <row r="54" spans="2:4" ht="14" x14ac:dyDescent="0.2">
      <c r="B54" s="134" t="s">
        <v>1026</v>
      </c>
      <c r="C54" s="134" t="s">
        <v>80</v>
      </c>
      <c r="D54" s="135">
        <v>-0.38355003810000005</v>
      </c>
    </row>
    <row r="55" spans="2:4" ht="14" x14ac:dyDescent="0.2">
      <c r="B55" s="134" t="s">
        <v>279</v>
      </c>
      <c r="C55" s="134" t="s">
        <v>44</v>
      </c>
      <c r="D55" s="135">
        <v>0.28790000000000004</v>
      </c>
    </row>
    <row r="56" spans="2:4" ht="14" x14ac:dyDescent="0.2">
      <c r="B56" s="134" t="s">
        <v>982</v>
      </c>
      <c r="C56" s="134" t="s">
        <v>23</v>
      </c>
      <c r="D56" s="135">
        <v>6.4261084200001439E-3</v>
      </c>
    </row>
    <row r="57" spans="2:4" ht="14" x14ac:dyDescent="0.2">
      <c r="B57" s="134" t="s">
        <v>1163</v>
      </c>
      <c r="C57" s="134" t="s">
        <v>80</v>
      </c>
      <c r="D57" s="135">
        <v>0.14871304020000006</v>
      </c>
    </row>
    <row r="58" spans="2:4" ht="14" x14ac:dyDescent="0.2">
      <c r="B58" s="134" t="s">
        <v>850</v>
      </c>
      <c r="C58" s="134" t="s">
        <v>44</v>
      </c>
      <c r="D58" s="135">
        <v>-0.86338648679999996</v>
      </c>
    </row>
    <row r="59" spans="2:4" ht="14" x14ac:dyDescent="0.2">
      <c r="B59" s="134" t="s">
        <v>421</v>
      </c>
      <c r="C59" s="134" t="s">
        <v>44</v>
      </c>
      <c r="D59" s="135">
        <v>-8.3141831040000197E-3</v>
      </c>
    </row>
    <row r="60" spans="2:4" ht="14" x14ac:dyDescent="0.2">
      <c r="B60" s="134" t="s">
        <v>1155</v>
      </c>
      <c r="C60" s="134" t="s">
        <v>44</v>
      </c>
      <c r="D60" s="135">
        <v>-9.4250149010000339E-3</v>
      </c>
    </row>
    <row r="61" spans="2:4" ht="14" x14ac:dyDescent="0.2">
      <c r="B61" s="134" t="s">
        <v>1644</v>
      </c>
      <c r="C61" s="134" t="s">
        <v>44</v>
      </c>
      <c r="D61" s="135">
        <v>0.12427499999999994</v>
      </c>
    </row>
    <row r="62" spans="2:4" ht="14" x14ac:dyDescent="0.2">
      <c r="B62" s="134" t="s">
        <v>875</v>
      </c>
      <c r="C62" s="134" t="s">
        <v>80</v>
      </c>
      <c r="D62" s="135">
        <v>0.11016363979999998</v>
      </c>
    </row>
    <row r="63" spans="2:4" ht="14" x14ac:dyDescent="0.2">
      <c r="B63" s="134" t="s">
        <v>653</v>
      </c>
      <c r="C63" s="134" t="s">
        <v>80</v>
      </c>
      <c r="D63" s="135">
        <v>-2.5499999999999946E-2</v>
      </c>
    </row>
    <row r="64" spans="2:4" ht="14" x14ac:dyDescent="0.2">
      <c r="B64" s="134" t="s">
        <v>591</v>
      </c>
      <c r="C64" s="134" t="s">
        <v>80</v>
      </c>
      <c r="D64" s="135">
        <v>-2.9999964239999885E-2</v>
      </c>
    </row>
    <row r="65" spans="2:4" ht="14" x14ac:dyDescent="0.2">
      <c r="B65" s="134" t="s">
        <v>1556</v>
      </c>
      <c r="C65" s="134" t="s">
        <v>80</v>
      </c>
      <c r="D65" s="135">
        <v>0.39226028439999988</v>
      </c>
    </row>
    <row r="66" spans="2:4" ht="14" x14ac:dyDescent="0.2">
      <c r="B66" s="134" t="s">
        <v>136</v>
      </c>
      <c r="C66" s="134" t="s">
        <v>64</v>
      </c>
      <c r="D66" s="135">
        <v>0.11135151979999999</v>
      </c>
    </row>
    <row r="67" spans="2:4" ht="14" x14ac:dyDescent="0.2">
      <c r="B67" s="134" t="s">
        <v>558</v>
      </c>
      <c r="C67" s="134" t="s">
        <v>44</v>
      </c>
      <c r="D67" s="135">
        <v>0.13687500000000014</v>
      </c>
    </row>
    <row r="68" spans="2:4" ht="14" x14ac:dyDescent="0.2">
      <c r="B68" s="134" t="s">
        <v>1587</v>
      </c>
      <c r="C68" s="134" t="s">
        <v>44</v>
      </c>
      <c r="D68" s="135">
        <v>0.16586530459999993</v>
      </c>
    </row>
    <row r="69" spans="2:4" ht="14" x14ac:dyDescent="0.2">
      <c r="B69" s="134" t="s">
        <v>1221</v>
      </c>
      <c r="C69" s="134" t="s">
        <v>44</v>
      </c>
      <c r="D69" s="135">
        <v>8.2999999999999827E-3</v>
      </c>
    </row>
    <row r="70" spans="2:4" ht="14" x14ac:dyDescent="0.2">
      <c r="B70" s="134" t="s">
        <v>643</v>
      </c>
      <c r="C70" s="134" t="s">
        <v>23</v>
      </c>
      <c r="D70" s="135">
        <v>-3.3233332540000063E-2</v>
      </c>
    </row>
    <row r="71" spans="2:4" ht="14" x14ac:dyDescent="0.2">
      <c r="B71" s="134" t="s">
        <v>991</v>
      </c>
      <c r="C71" s="134" t="s">
        <v>44</v>
      </c>
      <c r="D71" s="135">
        <v>0.113775</v>
      </c>
    </row>
    <row r="72" spans="2:4" ht="14" x14ac:dyDescent="0.2">
      <c r="B72" s="134" t="s">
        <v>1403</v>
      </c>
      <c r="C72" s="134" t="s">
        <v>44</v>
      </c>
      <c r="D72" s="135">
        <v>0.17794646679999987</v>
      </c>
    </row>
    <row r="73" spans="2:4" ht="14" x14ac:dyDescent="0.2">
      <c r="B73" s="134" t="s">
        <v>657</v>
      </c>
      <c r="C73" s="134" t="s">
        <v>23</v>
      </c>
      <c r="D73" s="135">
        <v>5.1487098310000097E-2</v>
      </c>
    </row>
    <row r="74" spans="2:4" ht="14" x14ac:dyDescent="0.2">
      <c r="B74" s="134" t="s">
        <v>351</v>
      </c>
      <c r="C74" s="134" t="s">
        <v>44</v>
      </c>
      <c r="D74" s="135">
        <v>-9.2999999999999992E-3</v>
      </c>
    </row>
    <row r="75" spans="2:4" ht="14" x14ac:dyDescent="0.2">
      <c r="B75" s="134" t="s">
        <v>1198</v>
      </c>
      <c r="C75" s="134" t="s">
        <v>44</v>
      </c>
      <c r="D75" s="135">
        <v>0.1962483931999999</v>
      </c>
    </row>
    <row r="76" spans="2:4" ht="14" x14ac:dyDescent="0.2">
      <c r="B76" s="134" t="s">
        <v>315</v>
      </c>
      <c r="C76" s="134" t="s">
        <v>80</v>
      </c>
      <c r="D76" s="135">
        <v>-0.16680000379999999</v>
      </c>
    </row>
    <row r="77" spans="2:4" ht="14" x14ac:dyDescent="0.2">
      <c r="B77" s="134" t="s">
        <v>131</v>
      </c>
      <c r="C77" s="134" t="s">
        <v>80</v>
      </c>
      <c r="D77" s="135">
        <v>-2.9479308699999936E-2</v>
      </c>
    </row>
    <row r="78" spans="2:4" ht="14" x14ac:dyDescent="0.2">
      <c r="B78" s="134" t="s">
        <v>1364</v>
      </c>
      <c r="C78" s="134" t="s">
        <v>23</v>
      </c>
      <c r="D78" s="135">
        <v>-0.01</v>
      </c>
    </row>
    <row r="79" spans="2:4" ht="14" x14ac:dyDescent="0.2">
      <c r="B79" s="134" t="s">
        <v>1822</v>
      </c>
      <c r="C79" s="134" t="s">
        <v>80</v>
      </c>
      <c r="D79" s="135">
        <v>0.12945262759999998</v>
      </c>
    </row>
    <row r="80" spans="2:4" ht="14" x14ac:dyDescent="0.2">
      <c r="B80" s="134" t="s">
        <v>587</v>
      </c>
      <c r="C80" s="134" t="s">
        <v>44</v>
      </c>
      <c r="D80" s="135">
        <v>-2.9603030010000093E-2</v>
      </c>
    </row>
    <row r="81" spans="2:4" ht="14" x14ac:dyDescent="0.2">
      <c r="B81" s="134" t="s">
        <v>400</v>
      </c>
      <c r="C81" s="134" t="s">
        <v>44</v>
      </c>
      <c r="D81" s="135">
        <v>7.5124999999999997E-2</v>
      </c>
    </row>
    <row r="82" spans="2:4" ht="14" x14ac:dyDescent="0.2">
      <c r="B82" s="134" t="s">
        <v>1053</v>
      </c>
      <c r="C82" s="134" t="s">
        <v>80</v>
      </c>
      <c r="D82" s="135">
        <v>0.10576521989999982</v>
      </c>
    </row>
    <row r="83" spans="2:4" ht="14" x14ac:dyDescent="0.2">
      <c r="B83" s="134" t="s">
        <v>1167</v>
      </c>
      <c r="C83" s="134" t="s">
        <v>80</v>
      </c>
      <c r="D83" s="135">
        <v>0.20143162380000007</v>
      </c>
    </row>
    <row r="84" spans="2:4" ht="14" x14ac:dyDescent="0.2">
      <c r="B84" s="134" t="s">
        <v>1306</v>
      </c>
      <c r="C84" s="134" t="s">
        <v>80</v>
      </c>
      <c r="D84" s="135">
        <v>2.8233333969999982E-2</v>
      </c>
    </row>
    <row r="85" spans="2:4" ht="14" x14ac:dyDescent="0.2">
      <c r="B85" s="134" t="s">
        <v>469</v>
      </c>
      <c r="C85" s="134" t="s">
        <v>44</v>
      </c>
      <c r="D85" s="135">
        <v>-1.4714285969999972E-2</v>
      </c>
    </row>
    <row r="86" spans="2:4" ht="14" x14ac:dyDescent="0.2">
      <c r="B86" s="134" t="s">
        <v>1225</v>
      </c>
      <c r="C86" s="134" t="s">
        <v>80</v>
      </c>
      <c r="D86" s="135">
        <v>-1.5727272509999998E-2</v>
      </c>
    </row>
    <row r="87" spans="2:4" ht="14" x14ac:dyDescent="0.2">
      <c r="B87" s="134" t="s">
        <v>494</v>
      </c>
      <c r="C87" s="134" t="s">
        <v>23</v>
      </c>
      <c r="D87" s="135">
        <v>-1.6000028049244067E-2</v>
      </c>
    </row>
    <row r="88" spans="2:4" ht="14" x14ac:dyDescent="0.2">
      <c r="B88" s="134" t="s">
        <v>1573</v>
      </c>
      <c r="C88" s="134" t="s">
        <v>23</v>
      </c>
      <c r="D88" s="135">
        <v>0.14515517039999995</v>
      </c>
    </row>
    <row r="89" spans="2:4" ht="14" x14ac:dyDescent="0.2">
      <c r="B89" s="134" t="s">
        <v>404</v>
      </c>
      <c r="C89" s="134" t="s">
        <v>44</v>
      </c>
      <c r="D89" s="135">
        <v>-0.1159322304</v>
      </c>
    </row>
    <row r="90" spans="2:4" ht="14" x14ac:dyDescent="0.2">
      <c r="B90" s="134" t="s">
        <v>206</v>
      </c>
      <c r="C90" s="134" t="s">
        <v>44</v>
      </c>
      <c r="D90" s="135">
        <v>-1.4100000000000001E-2</v>
      </c>
    </row>
    <row r="91" spans="2:4" ht="14" x14ac:dyDescent="0.2">
      <c r="B91" s="134" t="s">
        <v>1205</v>
      </c>
      <c r="C91" s="134" t="s">
        <v>44</v>
      </c>
      <c r="D91" s="135">
        <v>-6.7329789160000028E-2</v>
      </c>
    </row>
    <row r="92" spans="2:4" ht="14" x14ac:dyDescent="0.2">
      <c r="B92" s="134" t="s">
        <v>962</v>
      </c>
      <c r="C92" s="134" t="s">
        <v>44</v>
      </c>
      <c r="D92" s="135">
        <v>3.9820338820000058E-2</v>
      </c>
    </row>
    <row r="93" spans="2:4" ht="14" x14ac:dyDescent="0.2">
      <c r="B93" s="134" t="s">
        <v>215</v>
      </c>
      <c r="C93" s="134" t="s">
        <v>44</v>
      </c>
      <c r="D93" s="135">
        <v>0.18648181989999987</v>
      </c>
    </row>
    <row r="94" spans="2:4" ht="14" x14ac:dyDescent="0.2">
      <c r="B94" s="134" t="s">
        <v>809</v>
      </c>
      <c r="C94" s="134" t="s">
        <v>64</v>
      </c>
      <c r="D94" s="135">
        <v>-0.33567798609999999</v>
      </c>
    </row>
    <row r="95" spans="2:4" ht="14" x14ac:dyDescent="0.2">
      <c r="B95" s="134" t="s">
        <v>1023</v>
      </c>
      <c r="C95" s="134" t="s">
        <v>44</v>
      </c>
      <c r="D95" s="135">
        <v>-0.12098947070000005</v>
      </c>
    </row>
    <row r="96" spans="2:4" ht="14" x14ac:dyDescent="0.2">
      <c r="B96" s="134" t="s">
        <v>2051</v>
      </c>
      <c r="C96" s="134" t="s">
        <v>80</v>
      </c>
      <c r="D96" s="135">
        <v>0.36614043120000023</v>
      </c>
    </row>
    <row r="97" spans="2:4" ht="14" x14ac:dyDescent="0.2">
      <c r="B97" s="134" t="s">
        <v>1228</v>
      </c>
      <c r="C97" s="134" t="s">
        <v>44</v>
      </c>
      <c r="D97" s="135">
        <v>0.20209655299999998</v>
      </c>
    </row>
    <row r="98" spans="2:4" ht="14" x14ac:dyDescent="0.2">
      <c r="B98" s="134" t="s">
        <v>610</v>
      </c>
      <c r="C98" s="134" t="s">
        <v>44</v>
      </c>
      <c r="D98" s="135">
        <v>0.22600000000000001</v>
      </c>
    </row>
    <row r="99" spans="2:4" ht="14" x14ac:dyDescent="0.2">
      <c r="B99" s="134" t="s">
        <v>638</v>
      </c>
      <c r="C99" s="134" t="s">
        <v>64</v>
      </c>
      <c r="D99" s="135">
        <v>4.2995238209999918E-2</v>
      </c>
    </row>
    <row r="100" spans="2:4" ht="14" x14ac:dyDescent="0.2">
      <c r="B100" s="134" t="s">
        <v>600</v>
      </c>
      <c r="C100" s="134" t="s">
        <v>80</v>
      </c>
      <c r="D100" s="135">
        <v>7.5977776720000154E-2</v>
      </c>
    </row>
    <row r="101" spans="2:4" ht="14" x14ac:dyDescent="0.2">
      <c r="B101" s="134" t="s">
        <v>760</v>
      </c>
      <c r="C101" s="134" t="s">
        <v>44</v>
      </c>
      <c r="D101" s="135">
        <v>4.3E-3</v>
      </c>
    </row>
    <row r="102" spans="2:4" ht="14" x14ac:dyDescent="0.2">
      <c r="B102" s="134" t="s">
        <v>867</v>
      </c>
      <c r="C102" s="134" t="s">
        <v>44</v>
      </c>
      <c r="D102" s="135">
        <v>0.15429998090000019</v>
      </c>
    </row>
    <row r="103" spans="2:4" ht="14" x14ac:dyDescent="0.2">
      <c r="B103" s="134" t="s">
        <v>772</v>
      </c>
      <c r="C103" s="134" t="s">
        <v>23</v>
      </c>
      <c r="D103" s="135">
        <v>9.9700000000000011E-2</v>
      </c>
    </row>
    <row r="104" spans="2:4" ht="14" x14ac:dyDescent="0.2">
      <c r="B104" s="134" t="s">
        <v>228</v>
      </c>
      <c r="C104" s="134" t="s">
        <v>64</v>
      </c>
      <c r="D104" s="135">
        <v>0.12609999999999999</v>
      </c>
    </row>
    <row r="105" spans="2:4" ht="14" x14ac:dyDescent="0.2">
      <c r="B105" s="134" t="s">
        <v>625</v>
      </c>
      <c r="C105" s="134" t="s">
        <v>44</v>
      </c>
      <c r="D105" s="135">
        <v>0.13332958340000003</v>
      </c>
    </row>
    <row r="106" spans="2:4" ht="14" x14ac:dyDescent="0.2">
      <c r="B106" s="134" t="s">
        <v>2091</v>
      </c>
      <c r="C106" s="134" t="s">
        <v>80</v>
      </c>
      <c r="D106" s="135">
        <v>1.9973912529999992E-2</v>
      </c>
    </row>
    <row r="107" spans="2:4" ht="14" x14ac:dyDescent="0.2">
      <c r="B107" s="134" t="s">
        <v>452</v>
      </c>
      <c r="C107" s="134" t="s">
        <v>64</v>
      </c>
      <c r="D107" s="135">
        <v>-8.0465516089999953E-2</v>
      </c>
    </row>
    <row r="108" spans="2:4" ht="14" x14ac:dyDescent="0.2">
      <c r="B108" s="134" t="s">
        <v>1046</v>
      </c>
      <c r="C108" s="134" t="s">
        <v>23</v>
      </c>
      <c r="D108" s="135">
        <v>0.27316730800000011</v>
      </c>
    </row>
    <row r="109" spans="2:4" ht="14" x14ac:dyDescent="0.2">
      <c r="B109" s="134" t="s">
        <v>1070</v>
      </c>
      <c r="C109" s="134" t="s">
        <v>44</v>
      </c>
      <c r="D109" s="135">
        <v>-1.8274576472999984E-2</v>
      </c>
    </row>
    <row r="110" spans="2:4" ht="14" x14ac:dyDescent="0.2">
      <c r="B110" s="134" t="s">
        <v>1030</v>
      </c>
      <c r="C110" s="134" t="s">
        <v>80</v>
      </c>
      <c r="D110" s="135">
        <v>-0.25960000759999996</v>
      </c>
    </row>
    <row r="111" spans="2:4" ht="14" x14ac:dyDescent="0.2">
      <c r="B111" s="134" t="s">
        <v>912</v>
      </c>
      <c r="C111" s="134" t="s">
        <v>80</v>
      </c>
      <c r="D111" s="135">
        <v>-7.1135064319999983E-2</v>
      </c>
    </row>
    <row r="112" spans="2:4" ht="14" x14ac:dyDescent="0.2">
      <c r="B112" s="134" t="s">
        <v>1344</v>
      </c>
      <c r="C112" s="134" t="s">
        <v>80</v>
      </c>
      <c r="D112" s="135">
        <v>3.8009901289999372E-3</v>
      </c>
    </row>
    <row r="113" spans="2:4" ht="14" x14ac:dyDescent="0.2">
      <c r="B113" s="134" t="s">
        <v>666</v>
      </c>
      <c r="C113" s="134" t="s">
        <v>80</v>
      </c>
      <c r="D113" s="135">
        <v>1.8200000000000001E-2</v>
      </c>
    </row>
    <row r="114" spans="2:4" ht="14" x14ac:dyDescent="0.2">
      <c r="B114" s="134" t="s">
        <v>1711</v>
      </c>
      <c r="C114" s="134" t="s">
        <v>80</v>
      </c>
      <c r="D114" s="135">
        <v>-0.15346666980000001</v>
      </c>
    </row>
    <row r="115" spans="2:4" ht="14" x14ac:dyDescent="0.2">
      <c r="B115" s="134" t="s">
        <v>629</v>
      </c>
      <c r="C115" s="134" t="s">
        <v>23</v>
      </c>
      <c r="D115" s="135">
        <v>5.5500000000000056E-2</v>
      </c>
    </row>
    <row r="116" spans="2:4" ht="14" x14ac:dyDescent="0.2">
      <c r="B116" s="134" t="s">
        <v>1299</v>
      </c>
      <c r="C116" s="134" t="s">
        <v>80</v>
      </c>
      <c r="D116" s="135">
        <v>-0.15285000950000005</v>
      </c>
    </row>
    <row r="117" spans="2:4" ht="14" x14ac:dyDescent="0.2">
      <c r="B117" s="134" t="s">
        <v>1719</v>
      </c>
      <c r="C117" s="134" t="s">
        <v>80</v>
      </c>
      <c r="D117" s="135">
        <v>0.81892363589999984</v>
      </c>
    </row>
    <row r="118" spans="2:4" ht="14" x14ac:dyDescent="0.2">
      <c r="B118" s="134" t="s">
        <v>1576</v>
      </c>
      <c r="C118" s="134" t="s">
        <v>80</v>
      </c>
      <c r="D118" s="135">
        <v>-1.4297988899999413E-3</v>
      </c>
    </row>
    <row r="119" spans="2:4" ht="14" x14ac:dyDescent="0.2">
      <c r="B119" s="134" t="s">
        <v>2154</v>
      </c>
      <c r="C119" s="134" t="s">
        <v>80</v>
      </c>
      <c r="D119" s="135">
        <v>4.9330434989999963E-2</v>
      </c>
    </row>
    <row r="120" spans="2:4" ht="14" x14ac:dyDescent="0.2">
      <c r="B120" s="134" t="s">
        <v>528</v>
      </c>
      <c r="C120" s="134" t="s">
        <v>23</v>
      </c>
      <c r="D120" s="135">
        <v>1.6333333489999918E-2</v>
      </c>
    </row>
    <row r="121" spans="2:4" ht="14" x14ac:dyDescent="0.2">
      <c r="B121" s="134" t="s">
        <v>197</v>
      </c>
      <c r="C121" s="134" t="s">
        <v>44</v>
      </c>
      <c r="D121" s="135">
        <v>5.4693778990001088E-3</v>
      </c>
    </row>
    <row r="122" spans="2:4" ht="14" x14ac:dyDescent="0.2">
      <c r="B122" s="134" t="s">
        <v>335</v>
      </c>
      <c r="C122" s="134" t="s">
        <v>80</v>
      </c>
      <c r="D122" s="135">
        <v>7.206666794000019E-2</v>
      </c>
    </row>
    <row r="123" spans="2:4" ht="14" x14ac:dyDescent="0.2">
      <c r="B123" s="134" t="s">
        <v>750</v>
      </c>
      <c r="C123" s="134" t="s">
        <v>80</v>
      </c>
      <c r="D123" s="135">
        <v>2.8733333729999935E-2</v>
      </c>
    </row>
    <row r="124" spans="2:4" ht="14" x14ac:dyDescent="0.2">
      <c r="B124" s="134" t="s">
        <v>1252</v>
      </c>
      <c r="C124" s="134" t="s">
        <v>23</v>
      </c>
      <c r="D124" s="135">
        <v>-0.41379091949999997</v>
      </c>
    </row>
    <row r="125" spans="2:4" ht="14" x14ac:dyDescent="0.2">
      <c r="B125" s="134" t="s">
        <v>145</v>
      </c>
      <c r="C125" s="134" t="s">
        <v>80</v>
      </c>
      <c r="D125" s="135">
        <v>-0.13266363979999998</v>
      </c>
    </row>
    <row r="126" spans="2:4" ht="14" x14ac:dyDescent="0.2">
      <c r="B126" s="134" t="s">
        <v>1615</v>
      </c>
      <c r="C126" s="134" t="s">
        <v>23</v>
      </c>
      <c r="D126" s="135">
        <v>-0.41392221370000004</v>
      </c>
    </row>
    <row r="127" spans="2:4" ht="14" x14ac:dyDescent="0.2">
      <c r="B127" s="134" t="s">
        <v>347</v>
      </c>
      <c r="C127" s="134" t="s">
        <v>80</v>
      </c>
      <c r="D127" s="135">
        <v>0.38519999999999999</v>
      </c>
    </row>
    <row r="128" spans="2:4" ht="14" x14ac:dyDescent="0.2">
      <c r="B128" s="134" t="s">
        <v>1094</v>
      </c>
      <c r="C128" s="134" t="s">
        <v>23</v>
      </c>
      <c r="D128" s="135">
        <v>-0.30994783940000004</v>
      </c>
    </row>
    <row r="129" spans="2:4" ht="14" x14ac:dyDescent="0.2">
      <c r="B129" s="134" t="s">
        <v>933</v>
      </c>
      <c r="C129" s="134" t="s">
        <v>44</v>
      </c>
      <c r="D129" s="135">
        <v>-8.5894927199999915E-2</v>
      </c>
    </row>
    <row r="130" spans="2:4" ht="14" x14ac:dyDescent="0.2">
      <c r="B130" s="134" t="s">
        <v>1842</v>
      </c>
      <c r="C130" s="134" t="s">
        <v>44</v>
      </c>
      <c r="D130" s="135">
        <v>2.7430541799999892E-2</v>
      </c>
    </row>
    <row r="131" spans="2:4" ht="14" x14ac:dyDescent="0.2">
      <c r="B131" s="134" t="s">
        <v>1802</v>
      </c>
      <c r="C131" s="134" t="s">
        <v>23</v>
      </c>
      <c r="D131" s="135">
        <v>2.6130541799999945E-2</v>
      </c>
    </row>
    <row r="132" spans="2:4" ht="14" x14ac:dyDescent="0.2">
      <c r="B132" s="134" t="s">
        <v>1569</v>
      </c>
      <c r="C132" s="134" t="s">
        <v>23</v>
      </c>
      <c r="D132" s="135">
        <v>-8.5534878699999838E-3</v>
      </c>
    </row>
    <row r="133" spans="2:4" ht="14" x14ac:dyDescent="0.2">
      <c r="B133" s="134" t="s">
        <v>1830</v>
      </c>
      <c r="C133" s="134" t="s">
        <v>80</v>
      </c>
      <c r="D133" s="136">
        <v>13.53</v>
      </c>
    </row>
    <row r="134" spans="2:4" ht="14" x14ac:dyDescent="0.2">
      <c r="B134" s="134" t="s">
        <v>1658</v>
      </c>
      <c r="C134" s="134" t="s">
        <v>44</v>
      </c>
      <c r="D134" s="135">
        <v>3.4843809890000021E-2</v>
      </c>
    </row>
    <row r="135" spans="2:4" ht="14" x14ac:dyDescent="0.2">
      <c r="B135" s="134" t="s">
        <v>1897</v>
      </c>
      <c r="C135" s="134" t="s">
        <v>80</v>
      </c>
      <c r="D135" s="135">
        <v>-0.16749999999999995</v>
      </c>
    </row>
    <row r="136" spans="2:4" ht="14" x14ac:dyDescent="0.2">
      <c r="B136" s="134" t="s">
        <v>1288</v>
      </c>
      <c r="C136" s="134" t="s">
        <v>23</v>
      </c>
      <c r="D136" s="135">
        <v>-5.1255553440000004E-2</v>
      </c>
    </row>
    <row r="137" spans="2:4" ht="14" x14ac:dyDescent="0.2">
      <c r="B137" s="134" t="s">
        <v>1956</v>
      </c>
      <c r="C137" s="134" t="s">
        <v>80</v>
      </c>
      <c r="D137" s="135">
        <v>0.11866276439999997</v>
      </c>
    </row>
    <row r="138" spans="2:4" ht="14" x14ac:dyDescent="0.2">
      <c r="B138" s="134" t="s">
        <v>995</v>
      </c>
      <c r="C138" s="134" t="s">
        <v>23</v>
      </c>
      <c r="D138" s="135">
        <v>-6.6818181279999977E-3</v>
      </c>
    </row>
    <row r="139" spans="2:4" ht="14" x14ac:dyDescent="0.2">
      <c r="B139" s="134" t="s">
        <v>618</v>
      </c>
      <c r="C139" s="134" t="s">
        <v>23</v>
      </c>
      <c r="D139" s="135">
        <v>-5.3999715321086687E-3</v>
      </c>
    </row>
    <row r="140" spans="2:4" ht="14" x14ac:dyDescent="0.2">
      <c r="B140" s="134" t="s">
        <v>686</v>
      </c>
      <c r="C140" s="134" t="s">
        <v>23</v>
      </c>
      <c r="D140" s="135">
        <v>0.32216286620000006</v>
      </c>
    </row>
    <row r="141" spans="2:4" ht="14" x14ac:dyDescent="0.2">
      <c r="B141" s="134" t="s">
        <v>1372</v>
      </c>
      <c r="C141" s="134" t="s">
        <v>80</v>
      </c>
      <c r="D141" s="135">
        <v>0.15399999999999997</v>
      </c>
    </row>
    <row r="142" spans="2:4" ht="14" x14ac:dyDescent="0.2">
      <c r="B142" s="134" t="s">
        <v>1416</v>
      </c>
      <c r="C142" s="134" t="s">
        <v>80</v>
      </c>
      <c r="D142" s="135">
        <v>0.26420000000000005</v>
      </c>
    </row>
    <row r="143" spans="2:4" ht="14" x14ac:dyDescent="0.2">
      <c r="B143" s="134" t="s">
        <v>2040</v>
      </c>
      <c r="C143" s="134" t="s">
        <v>80</v>
      </c>
      <c r="D143" s="135">
        <v>-5.4682076839999989E-2</v>
      </c>
    </row>
    <row r="144" spans="2:4" ht="14" x14ac:dyDescent="0.2">
      <c r="B144" s="134" t="s">
        <v>1533</v>
      </c>
      <c r="C144" s="134" t="s">
        <v>80</v>
      </c>
      <c r="D144" s="135">
        <v>-2.8999999999999998E-3</v>
      </c>
    </row>
    <row r="145" spans="2:4" ht="14" x14ac:dyDescent="0.2">
      <c r="B145" s="134" t="s">
        <v>302</v>
      </c>
      <c r="C145" s="134" t="s">
        <v>80</v>
      </c>
      <c r="D145" s="135">
        <v>2.1167924210000084E-2</v>
      </c>
    </row>
    <row r="146" spans="2:4" ht="14" x14ac:dyDescent="0.2">
      <c r="B146" s="134" t="s">
        <v>1412</v>
      </c>
      <c r="C146" s="134" t="s">
        <v>80</v>
      </c>
      <c r="D146" s="135">
        <v>-2.975000000000012E-2</v>
      </c>
    </row>
    <row r="147" spans="2:4" ht="14" x14ac:dyDescent="0.2">
      <c r="B147" s="134" t="s">
        <v>1187</v>
      </c>
      <c r="C147" s="134" t="s">
        <v>44</v>
      </c>
      <c r="D147" s="135">
        <v>-1.5955528998000092E-2</v>
      </c>
    </row>
    <row r="148" spans="2:4" ht="14" x14ac:dyDescent="0.2">
      <c r="B148" s="134" t="s">
        <v>1890</v>
      </c>
      <c r="C148" s="134" t="s">
        <v>80</v>
      </c>
      <c r="D148" s="135">
        <v>-8.4026841550000009E-2</v>
      </c>
    </row>
    <row r="149" spans="2:4" ht="14" x14ac:dyDescent="0.2">
      <c r="B149" s="134" t="s">
        <v>2102</v>
      </c>
      <c r="C149" s="134" t="s">
        <v>80</v>
      </c>
      <c r="D149" s="135">
        <v>-0.3458666794000001</v>
      </c>
    </row>
    <row r="150" spans="2:4" ht="14" x14ac:dyDescent="0.2">
      <c r="B150" s="134" t="s">
        <v>1143</v>
      </c>
      <c r="C150" s="134" t="s">
        <v>23</v>
      </c>
      <c r="D150" s="135">
        <v>-0.52325285340000005</v>
      </c>
    </row>
    <row r="151" spans="2:4" ht="14" x14ac:dyDescent="0.2">
      <c r="B151" s="134" t="s">
        <v>2146</v>
      </c>
      <c r="C151" s="134" t="s">
        <v>23</v>
      </c>
      <c r="D151" s="135">
        <v>-0.34452608029999993</v>
      </c>
    </row>
    <row r="152" spans="2:4" ht="14" x14ac:dyDescent="0.2">
      <c r="B152" s="134" t="s">
        <v>1876</v>
      </c>
      <c r="C152" s="134" t="s">
        <v>80</v>
      </c>
      <c r="D152" s="135">
        <v>-1.11E-2</v>
      </c>
    </row>
    <row r="153" spans="2:4" ht="14" x14ac:dyDescent="0.2">
      <c r="B153" s="134" t="s">
        <v>1934</v>
      </c>
      <c r="C153" s="134" t="s">
        <v>80</v>
      </c>
      <c r="D153" s="135">
        <v>4.4600000000000056E-2</v>
      </c>
    </row>
    <row r="154" spans="2:4" ht="14" x14ac:dyDescent="0.2">
      <c r="B154" s="134" t="s">
        <v>833</v>
      </c>
      <c r="C154" s="134" t="s">
        <v>23</v>
      </c>
      <c r="D154" s="135">
        <v>1.2875142639999999</v>
      </c>
    </row>
    <row r="155" spans="2:4" ht="14" x14ac:dyDescent="0.2">
      <c r="B155" s="134" t="s">
        <v>885</v>
      </c>
      <c r="C155" s="134" t="s">
        <v>44</v>
      </c>
      <c r="D155" s="135">
        <v>7.7154545019999854E-2</v>
      </c>
    </row>
    <row r="156" spans="2:4" ht="14" x14ac:dyDescent="0.2">
      <c r="B156" s="134" t="s">
        <v>2138</v>
      </c>
      <c r="C156" s="134" t="s">
        <v>80</v>
      </c>
      <c r="D156" s="135">
        <v>0.16301818009999997</v>
      </c>
    </row>
    <row r="157" spans="2:4" ht="14" x14ac:dyDescent="0.2">
      <c r="B157" s="134" t="s">
        <v>730</v>
      </c>
      <c r="C157" s="134" t="s">
        <v>80</v>
      </c>
      <c r="D157" s="135">
        <v>-0.28579934159999998</v>
      </c>
    </row>
    <row r="158" spans="2:4" ht="14" x14ac:dyDescent="0.2">
      <c r="B158" s="134" t="s">
        <v>2131</v>
      </c>
      <c r="C158" s="134" t="s">
        <v>80</v>
      </c>
      <c r="D158" s="135">
        <v>3.3999999999999998E-3</v>
      </c>
    </row>
    <row r="159" spans="2:4" ht="14" x14ac:dyDescent="0.2">
      <c r="B159" s="134" t="s">
        <v>1098</v>
      </c>
      <c r="C159" s="134" t="s">
        <v>44</v>
      </c>
      <c r="D159" s="135">
        <v>4.7500028609999988E-2</v>
      </c>
    </row>
    <row r="160" spans="2:4" ht="14" x14ac:dyDescent="0.2">
      <c r="B160" s="134" t="s">
        <v>1915</v>
      </c>
      <c r="C160" s="134" t="s">
        <v>80</v>
      </c>
      <c r="D160" s="135">
        <v>-1.2482759239999439E-3</v>
      </c>
    </row>
    <row r="161" spans="2:4" ht="14" x14ac:dyDescent="0.2">
      <c r="B161" s="134" t="s">
        <v>1997</v>
      </c>
      <c r="C161" s="134" t="s">
        <v>80</v>
      </c>
      <c r="D161" s="135">
        <v>9.600114898999991E-2</v>
      </c>
    </row>
    <row r="162" spans="2:4" ht="14" x14ac:dyDescent="0.2">
      <c r="B162" s="134" t="s">
        <v>1912</v>
      </c>
      <c r="C162" s="134" t="s">
        <v>80</v>
      </c>
      <c r="D162" s="135">
        <v>-0.33380211789999997</v>
      </c>
    </row>
    <row r="163" spans="2:4" ht="14" x14ac:dyDescent="0.2">
      <c r="B163" s="134" t="s">
        <v>2005</v>
      </c>
      <c r="C163" s="134" t="s">
        <v>80</v>
      </c>
      <c r="D163" s="135">
        <v>-1.5037036420000018E-2</v>
      </c>
    </row>
    <row r="164" spans="2:4" ht="14" x14ac:dyDescent="0.2">
      <c r="B164" s="134" t="s">
        <v>2025</v>
      </c>
      <c r="C164" s="134" t="s">
        <v>80</v>
      </c>
      <c r="D164" s="135">
        <v>-0.6002222519</v>
      </c>
    </row>
    <row r="165" spans="2:4" ht="14" x14ac:dyDescent="0.2">
      <c r="B165" s="134" t="s">
        <v>425</v>
      </c>
      <c r="C165" s="134" t="s">
        <v>80</v>
      </c>
      <c r="D165" s="135">
        <v>0.10817142450000006</v>
      </c>
    </row>
    <row r="166" spans="2:4" ht="14" x14ac:dyDescent="0.2">
      <c r="B166" s="134" t="s">
        <v>73</v>
      </c>
      <c r="C166" s="134" t="s">
        <v>23</v>
      </c>
      <c r="D166" s="135">
        <v>4.1819047159999977E-2</v>
      </c>
    </row>
    <row r="167" spans="2:4" ht="14" x14ac:dyDescent="0.2">
      <c r="B167" s="134" t="s">
        <v>2068</v>
      </c>
      <c r="C167" s="134" t="s">
        <v>80</v>
      </c>
      <c r="D167" s="135">
        <v>0.18500909960000003</v>
      </c>
    </row>
    <row r="168" spans="2:4" ht="14" x14ac:dyDescent="0.2">
      <c r="B168" s="134" t="s">
        <v>2126</v>
      </c>
      <c r="C168" s="134" t="s">
        <v>80</v>
      </c>
      <c r="D168" s="135">
        <v>-2.0700026128063802E-2</v>
      </c>
    </row>
    <row r="169" spans="2:4" ht="14" x14ac:dyDescent="0.2">
      <c r="B169" s="134" t="s">
        <v>1775</v>
      </c>
      <c r="C169" s="134" t="s">
        <v>44</v>
      </c>
      <c r="D169" s="135">
        <v>-2.8400000000000002E-2</v>
      </c>
    </row>
    <row r="170" spans="2:4" ht="14" x14ac:dyDescent="0.2">
      <c r="B170" s="134" t="s">
        <v>2036</v>
      </c>
      <c r="C170" s="134" t="s">
        <v>80</v>
      </c>
      <c r="D170" s="135">
        <v>-0.50990000000000002</v>
      </c>
    </row>
    <row r="171" spans="2:4" ht="14" x14ac:dyDescent="0.2">
      <c r="B171" s="134" t="s">
        <v>737</v>
      </c>
      <c r="C171" s="134" t="s">
        <v>80</v>
      </c>
      <c r="D171" s="135">
        <v>8.5664946750000109E-2</v>
      </c>
    </row>
    <row r="172" spans="2:4" ht="14" x14ac:dyDescent="0.2">
      <c r="B172" s="134" t="s">
        <v>339</v>
      </c>
      <c r="C172" s="134" t="s">
        <v>44</v>
      </c>
      <c r="D172" s="135">
        <v>0.38134737240000005</v>
      </c>
    </row>
    <row r="173" spans="2:4" ht="14" x14ac:dyDescent="0.2">
      <c r="B173" s="134" t="s">
        <v>2114</v>
      </c>
      <c r="C173" s="134" t="s">
        <v>80</v>
      </c>
      <c r="D173" s="135">
        <v>-7.5719352530000061E-2</v>
      </c>
    </row>
    <row r="174" spans="2:4" ht="14" x14ac:dyDescent="0.2">
      <c r="B174" s="134" t="s">
        <v>2028</v>
      </c>
      <c r="C174" s="134" t="s">
        <v>80</v>
      </c>
      <c r="D174" s="135">
        <v>0.13768947070000004</v>
      </c>
    </row>
    <row r="175" spans="2:4" ht="14" x14ac:dyDescent="0.2">
      <c r="B175" s="134" t="s">
        <v>1972</v>
      </c>
      <c r="C175" s="134" t="s">
        <v>80</v>
      </c>
      <c r="D175" s="135">
        <v>0.17830257340000008</v>
      </c>
    </row>
    <row r="176" spans="2:4" ht="14" x14ac:dyDescent="0.2">
      <c r="B176" s="134" t="s">
        <v>37</v>
      </c>
      <c r="C176" s="134" t="s">
        <v>23</v>
      </c>
      <c r="D176" s="135">
        <v>-0.19993333970000007</v>
      </c>
    </row>
    <row r="177" spans="2:4" ht="14" x14ac:dyDescent="0.2">
      <c r="B177" s="134" t="s">
        <v>1689</v>
      </c>
      <c r="C177" s="134" t="s">
        <v>44</v>
      </c>
      <c r="D177" s="135">
        <v>7.0858617399999851E-2</v>
      </c>
    </row>
    <row r="178" spans="2:4" ht="14" x14ac:dyDescent="0.2">
      <c r="B178" s="134" t="s">
        <v>91</v>
      </c>
      <c r="C178" s="134" t="s">
        <v>44</v>
      </c>
      <c r="D178" s="135">
        <v>-0.10405714149000003</v>
      </c>
    </row>
    <row r="179" spans="2:4" ht="14" x14ac:dyDescent="0.2">
      <c r="B179" s="134" t="s">
        <v>1322</v>
      </c>
      <c r="C179" s="134" t="s">
        <v>80</v>
      </c>
      <c r="D179" s="135">
        <v>5.5599999999999997E-2</v>
      </c>
    </row>
    <row r="180" spans="2:4" ht="14" x14ac:dyDescent="0.2">
      <c r="B180" s="134" t="s">
        <v>343</v>
      </c>
      <c r="C180" s="134" t="s">
        <v>44</v>
      </c>
      <c r="D180" s="135">
        <v>4.0900000000000117E-2</v>
      </c>
    </row>
    <row r="181" spans="2:4" ht="14" x14ac:dyDescent="0.2">
      <c r="B181" s="134" t="s">
        <v>786</v>
      </c>
      <c r="C181" s="134" t="s">
        <v>23</v>
      </c>
      <c r="D181" s="135">
        <v>7.3328570749999933E-2</v>
      </c>
    </row>
    <row r="182" spans="2:4" ht="14" x14ac:dyDescent="0.2">
      <c r="B182" s="134" t="s">
        <v>43</v>
      </c>
      <c r="C182" s="134" t="s">
        <v>44</v>
      </c>
      <c r="D182" s="135">
        <v>1.738571462999992E-2</v>
      </c>
    </row>
    <row r="183" spans="2:4" ht="14" x14ac:dyDescent="0.2">
      <c r="B183" s="134" t="s">
        <v>1993</v>
      </c>
      <c r="C183" s="134" t="s">
        <v>80</v>
      </c>
      <c r="D183" s="135">
        <v>3.284998569E-2</v>
      </c>
    </row>
    <row r="184" spans="2:4" ht="14" x14ac:dyDescent="0.2">
      <c r="B184" s="134" t="s">
        <v>1926</v>
      </c>
      <c r="C184" s="134" t="s">
        <v>80</v>
      </c>
      <c r="D184" s="135">
        <v>-0.30165000759999999</v>
      </c>
    </row>
    <row r="185" spans="2:4" ht="14" x14ac:dyDescent="0.2">
      <c r="B185" s="134" t="s">
        <v>2087</v>
      </c>
      <c r="C185" s="134" t="s">
        <v>80</v>
      </c>
      <c r="D185" s="135">
        <v>-1.4482717999999943E-4</v>
      </c>
    </row>
    <row r="186" spans="2:4" ht="14" x14ac:dyDescent="0.2">
      <c r="B186" s="134" t="s">
        <v>111</v>
      </c>
      <c r="C186" s="134" t="s">
        <v>44</v>
      </c>
      <c r="D186" s="135">
        <v>0.28595000000000004</v>
      </c>
    </row>
    <row r="187" spans="2:4" ht="14" x14ac:dyDescent="0.2">
      <c r="B187" s="134" t="s">
        <v>1626</v>
      </c>
      <c r="C187" s="134" t="s">
        <v>80</v>
      </c>
      <c r="D187" s="135">
        <v>-1.9167065020000394E-3</v>
      </c>
    </row>
    <row r="188" spans="2:4" ht="14" x14ac:dyDescent="0.2">
      <c r="B188" s="134" t="s">
        <v>2058</v>
      </c>
      <c r="C188" s="134" t="s">
        <v>80</v>
      </c>
      <c r="D188" s="135">
        <v>-3.1687354039999914E-2</v>
      </c>
    </row>
    <row r="189" spans="2:4" ht="14" x14ac:dyDescent="0.2">
      <c r="B189" s="134" t="s">
        <v>1019</v>
      </c>
      <c r="C189" s="134" t="s">
        <v>44</v>
      </c>
      <c r="D189" s="135">
        <v>3.0501887510000006E-2</v>
      </c>
    </row>
    <row r="190" spans="2:4" ht="14" x14ac:dyDescent="0.2">
      <c r="B190" s="134" t="s">
        <v>2076</v>
      </c>
      <c r="C190" s="134" t="s">
        <v>80</v>
      </c>
      <c r="D190" s="135">
        <v>0.20997073820000003</v>
      </c>
    </row>
    <row r="191" spans="2:4" ht="14" x14ac:dyDescent="0.2">
      <c r="B191" s="134" t="s">
        <v>193</v>
      </c>
      <c r="C191" s="134" t="s">
        <v>44</v>
      </c>
      <c r="D191" s="135">
        <v>0.12659999999999999</v>
      </c>
    </row>
    <row r="192" spans="2:4" ht="14" x14ac:dyDescent="0.2">
      <c r="B192" s="134" t="s">
        <v>661</v>
      </c>
      <c r="C192" s="134" t="s">
        <v>80</v>
      </c>
      <c r="D192" s="135">
        <v>-6.8999999999999999E-3</v>
      </c>
    </row>
    <row r="193" spans="2:4" ht="14" x14ac:dyDescent="0.2">
      <c r="B193" s="134" t="s">
        <v>908</v>
      </c>
      <c r="C193" s="134" t="s">
        <v>44</v>
      </c>
      <c r="D193" s="135">
        <v>0.17647077789999996</v>
      </c>
    </row>
    <row r="194" spans="2:4" ht="14" x14ac:dyDescent="0.2">
      <c r="B194" s="134" t="s">
        <v>2013</v>
      </c>
      <c r="C194" s="134" t="s">
        <v>80</v>
      </c>
      <c r="D194" s="135">
        <v>6.230000000000005E-2</v>
      </c>
    </row>
    <row r="195" spans="2:4" ht="14" x14ac:dyDescent="0.2">
      <c r="B195" s="134" t="s">
        <v>1303</v>
      </c>
      <c r="C195" s="134" t="s">
        <v>80</v>
      </c>
      <c r="D195" s="135">
        <v>-8.7443644640000113E-3</v>
      </c>
    </row>
    <row r="196" spans="2:4" ht="14" x14ac:dyDescent="0.2">
      <c r="B196" s="134" t="s">
        <v>725</v>
      </c>
      <c r="C196" s="134" t="s">
        <v>80</v>
      </c>
      <c r="D196" s="135">
        <v>8.8999999999999999E-3</v>
      </c>
    </row>
    <row r="197" spans="2:4" ht="14" x14ac:dyDescent="0.2">
      <c r="B197" s="134" t="s">
        <v>1968</v>
      </c>
      <c r="C197" s="134" t="s">
        <v>80</v>
      </c>
      <c r="D197" s="135">
        <v>0.3517545593000001</v>
      </c>
    </row>
    <row r="198" spans="2:4" ht="14" x14ac:dyDescent="0.2">
      <c r="B198" s="134" t="s">
        <v>1356</v>
      </c>
      <c r="C198" s="134" t="s">
        <v>80</v>
      </c>
      <c r="D198" s="135">
        <v>-9.470000000000002E-2</v>
      </c>
    </row>
    <row r="199" spans="2:4" ht="14" x14ac:dyDescent="0.2">
      <c r="B199" s="134" t="s">
        <v>417</v>
      </c>
      <c r="C199" s="134" t="s">
        <v>44</v>
      </c>
      <c r="D199" s="135">
        <v>0.2475</v>
      </c>
    </row>
    <row r="200" spans="2:4" ht="14" x14ac:dyDescent="0.2">
      <c r="B200" s="134" t="s">
        <v>461</v>
      </c>
      <c r="C200" s="134" t="s">
        <v>23</v>
      </c>
      <c r="D200" s="135">
        <v>-0.10471110690000003</v>
      </c>
    </row>
    <row r="201" spans="2:4" ht="14" x14ac:dyDescent="0.2">
      <c r="B201" s="134" t="s">
        <v>2061</v>
      </c>
      <c r="C201" s="134" t="s">
        <v>80</v>
      </c>
      <c r="D201" s="135">
        <v>4.2033334920000033E-2</v>
      </c>
    </row>
    <row r="202" spans="2:4" ht="14" x14ac:dyDescent="0.2">
      <c r="B202" s="134" t="s">
        <v>1463</v>
      </c>
      <c r="C202" s="134" t="s">
        <v>23</v>
      </c>
      <c r="D202" s="135">
        <v>9.2694583509999956E-2</v>
      </c>
    </row>
    <row r="203" spans="2:4" ht="14" x14ac:dyDescent="0.2">
      <c r="B203" s="134" t="s">
        <v>1930</v>
      </c>
      <c r="C203" s="134" t="s">
        <v>80</v>
      </c>
      <c r="D203" s="135">
        <v>-2.0981818720000021E-2</v>
      </c>
    </row>
    <row r="204" spans="2:4" ht="14" x14ac:dyDescent="0.2">
      <c r="B204" s="134" t="s">
        <v>1938</v>
      </c>
      <c r="C204" s="134" t="s">
        <v>80</v>
      </c>
      <c r="D204" s="135">
        <v>5.1647825050000006E-2</v>
      </c>
    </row>
    <row r="205" spans="2:4" ht="14" x14ac:dyDescent="0.2">
      <c r="B205" s="134" t="s">
        <v>713</v>
      </c>
      <c r="C205" s="134" t="s">
        <v>44</v>
      </c>
      <c r="D205" s="135">
        <v>-3.370000191000002E-2</v>
      </c>
    </row>
    <row r="206" spans="2:4" ht="14" x14ac:dyDescent="0.2">
      <c r="B206" s="134" t="s">
        <v>2032</v>
      </c>
      <c r="C206" s="134" t="s">
        <v>80</v>
      </c>
      <c r="D206" s="135">
        <v>5.2455553440000073E-2</v>
      </c>
    </row>
    <row r="207" spans="2:4" ht="14" x14ac:dyDescent="0.2">
      <c r="B207" s="134" t="s">
        <v>2017</v>
      </c>
      <c r="C207" s="134" t="s">
        <v>80</v>
      </c>
      <c r="D207" s="135">
        <v>-1.5766666270000017E-2</v>
      </c>
    </row>
    <row r="208" spans="2:4" ht="14" x14ac:dyDescent="0.2">
      <c r="B208" s="134" t="s">
        <v>2142</v>
      </c>
      <c r="C208" s="134" t="s">
        <v>80</v>
      </c>
      <c r="D208" s="135">
        <v>0.10213809432999993</v>
      </c>
    </row>
    <row r="209" spans="2:4" ht="14" x14ac:dyDescent="0.2">
      <c r="B209" s="134" t="s">
        <v>1826</v>
      </c>
      <c r="C209" s="134" t="s">
        <v>64</v>
      </c>
      <c r="D209" s="135">
        <v>1.2666666864999981E-2</v>
      </c>
    </row>
    <row r="210" spans="2:4" ht="14" x14ac:dyDescent="0.2">
      <c r="B210" s="134" t="s">
        <v>287</v>
      </c>
      <c r="C210" s="134" t="s">
        <v>44</v>
      </c>
      <c r="D210" s="135">
        <v>9.5549999999999996E-2</v>
      </c>
    </row>
    <row r="211" spans="2:4" ht="14" x14ac:dyDescent="0.2">
      <c r="B211" s="134" t="s">
        <v>1183</v>
      </c>
      <c r="C211" s="134" t="s">
        <v>23</v>
      </c>
      <c r="D211" s="135">
        <v>5.1528570750000065E-2</v>
      </c>
    </row>
    <row r="212" spans="2:4" ht="14" x14ac:dyDescent="0.2">
      <c r="B212" s="134" t="s">
        <v>2106</v>
      </c>
      <c r="C212" s="134" t="s">
        <v>80</v>
      </c>
      <c r="D212" s="135">
        <v>0.28359999999999996</v>
      </c>
    </row>
    <row r="213" spans="2:4" ht="14" x14ac:dyDescent="0.2">
      <c r="B213" s="134" t="s">
        <v>975</v>
      </c>
      <c r="C213" s="134" t="s">
        <v>23</v>
      </c>
      <c r="D213" s="135">
        <v>0.29487419659999986</v>
      </c>
    </row>
    <row r="214" spans="2:4" ht="14" x14ac:dyDescent="0.2">
      <c r="B214" s="134" t="s">
        <v>1209</v>
      </c>
      <c r="C214" s="134" t="s">
        <v>44</v>
      </c>
      <c r="D214" s="135">
        <v>4.9666665079999915E-2</v>
      </c>
    </row>
    <row r="215" spans="2:4" ht="14" x14ac:dyDescent="0.2">
      <c r="B215" s="134" t="s">
        <v>1246</v>
      </c>
      <c r="C215" s="134" t="s">
        <v>44</v>
      </c>
      <c r="D215" s="135">
        <v>0.16802727969999989</v>
      </c>
    </row>
    <row r="216" spans="2:4" ht="14" x14ac:dyDescent="0.2">
      <c r="B216" s="134" t="s">
        <v>188</v>
      </c>
      <c r="C216" s="134" t="s">
        <v>23</v>
      </c>
      <c r="D216" s="135">
        <v>0.24635926210000017</v>
      </c>
    </row>
    <row r="217" spans="2:4" ht="14" x14ac:dyDescent="0.2">
      <c r="B217" s="134" t="s">
        <v>448</v>
      </c>
      <c r="C217" s="134" t="s">
        <v>44</v>
      </c>
      <c r="D217" s="135">
        <v>-1.7299999999999999E-2</v>
      </c>
    </row>
    <row r="218" spans="2:4" ht="14" x14ac:dyDescent="0.2">
      <c r="B218" s="134" t="s">
        <v>236</v>
      </c>
      <c r="C218" s="134" t="s">
        <v>44</v>
      </c>
      <c r="D218" s="135">
        <v>-1.654137902000001E-2</v>
      </c>
    </row>
    <row r="219" spans="2:4" ht="14" x14ac:dyDescent="0.2">
      <c r="B219" s="134" t="s">
        <v>999</v>
      </c>
      <c r="C219" s="134" t="s">
        <v>64</v>
      </c>
      <c r="D219" s="135">
        <v>0.26424573969999993</v>
      </c>
    </row>
    <row r="220" spans="2:4" ht="14" x14ac:dyDescent="0.2">
      <c r="B220" s="134" t="s">
        <v>511</v>
      </c>
      <c r="C220" s="134" t="s">
        <v>44</v>
      </c>
      <c r="D220" s="135">
        <v>-1.9394737123999993E-2</v>
      </c>
    </row>
    <row r="221" spans="2:4" ht="14" x14ac:dyDescent="0.2">
      <c r="B221" s="134" t="s">
        <v>562</v>
      </c>
      <c r="C221" s="134" t="s">
        <v>44</v>
      </c>
      <c r="D221" s="135">
        <v>8.6372343059999995E-2</v>
      </c>
    </row>
    <row r="222" spans="2:4" ht="14" x14ac:dyDescent="0.2">
      <c r="B222" s="134" t="s">
        <v>1171</v>
      </c>
      <c r="C222" s="134" t="s">
        <v>64</v>
      </c>
      <c r="D222" s="135">
        <v>-0.14500000000000005</v>
      </c>
    </row>
    <row r="223" spans="2:4" ht="14" x14ac:dyDescent="0.2">
      <c r="B223" s="134" t="s">
        <v>1147</v>
      </c>
      <c r="C223" s="134" t="s">
        <v>23</v>
      </c>
      <c r="D223" s="135">
        <v>0.10094926069999996</v>
      </c>
    </row>
    <row r="224" spans="2:4" ht="14" x14ac:dyDescent="0.2">
      <c r="B224" s="134" t="s">
        <v>160</v>
      </c>
      <c r="C224" s="134" t="s">
        <v>64</v>
      </c>
      <c r="D224" s="135">
        <v>0.42099999999999982</v>
      </c>
    </row>
    <row r="225" spans="2:4" ht="14" x14ac:dyDescent="0.2">
      <c r="B225" s="134" t="s">
        <v>1541</v>
      </c>
      <c r="C225" s="134" t="s">
        <v>44</v>
      </c>
      <c r="D225" s="135">
        <v>0.17588889310000011</v>
      </c>
    </row>
    <row r="226" spans="2:4" ht="14" x14ac:dyDescent="0.2">
      <c r="B226" s="134" t="s">
        <v>473</v>
      </c>
      <c r="C226" s="134" t="s">
        <v>44</v>
      </c>
      <c r="D226" s="135">
        <v>0.16906363979999994</v>
      </c>
    </row>
    <row r="227" spans="2:4" ht="14" x14ac:dyDescent="0.2">
      <c r="B227" s="134" t="s">
        <v>397</v>
      </c>
      <c r="C227" s="134" t="s">
        <v>80</v>
      </c>
      <c r="D227" s="135">
        <v>4.3422536129999554E-3</v>
      </c>
    </row>
    <row r="228" spans="2:4" ht="14" x14ac:dyDescent="0.2">
      <c r="B228" s="134" t="s">
        <v>50</v>
      </c>
      <c r="C228" s="134" t="s">
        <v>23</v>
      </c>
      <c r="D228" s="135">
        <v>-0.37690770109999999</v>
      </c>
    </row>
    <row r="229" spans="2:4" ht="14" x14ac:dyDescent="0.2">
      <c r="B229" s="134" t="s">
        <v>156</v>
      </c>
      <c r="C229" s="134" t="s">
        <v>80</v>
      </c>
      <c r="D229" s="135">
        <v>6.3E-3</v>
      </c>
    </row>
    <row r="230" spans="2:4" ht="14" x14ac:dyDescent="0.2">
      <c r="B230" s="134" t="s">
        <v>140</v>
      </c>
      <c r="C230" s="134" t="s">
        <v>23</v>
      </c>
      <c r="D230" s="135">
        <v>3.1714286569999982E-3</v>
      </c>
    </row>
    <row r="231" spans="2:4" ht="14" x14ac:dyDescent="0.2">
      <c r="B231" s="134" t="s">
        <v>683</v>
      </c>
      <c r="C231" s="134" t="s">
        <v>64</v>
      </c>
      <c r="D231" s="135">
        <v>-7.7704364199999959E-2</v>
      </c>
    </row>
    <row r="232" spans="2:4" ht="14" x14ac:dyDescent="0.2">
      <c r="B232" s="134" t="s">
        <v>1050</v>
      </c>
      <c r="C232" s="134" t="s">
        <v>44</v>
      </c>
      <c r="D232" s="135">
        <v>-4.2723528290000007E-2</v>
      </c>
    </row>
    <row r="233" spans="2:4" ht="14" x14ac:dyDescent="0.2">
      <c r="B233" s="134" t="s">
        <v>1273</v>
      </c>
      <c r="C233" s="134" t="s">
        <v>44</v>
      </c>
      <c r="D233" s="135">
        <v>0.10529999999999995</v>
      </c>
    </row>
    <row r="234" spans="2:4" ht="14" x14ac:dyDescent="0.2">
      <c r="B234" s="134" t="s">
        <v>1905</v>
      </c>
      <c r="C234" s="134" t="s">
        <v>80</v>
      </c>
      <c r="D234" s="135">
        <v>9.9500000000000033E-2</v>
      </c>
    </row>
    <row r="235" spans="2:4" ht="14" x14ac:dyDescent="0.2">
      <c r="B235" s="134" t="s">
        <v>1139</v>
      </c>
      <c r="C235" s="134" t="s">
        <v>64</v>
      </c>
      <c r="D235" s="135">
        <v>9.3717650989999846E-2</v>
      </c>
    </row>
    <row r="236" spans="2:4" ht="14" x14ac:dyDescent="0.2">
      <c r="B236" s="134" t="s">
        <v>871</v>
      </c>
      <c r="C236" s="134" t="s">
        <v>80</v>
      </c>
      <c r="D236" s="135">
        <v>6.3674999999999926E-2</v>
      </c>
    </row>
    <row r="237" spans="2:4" ht="14" x14ac:dyDescent="0.2">
      <c r="B237" s="134" t="s">
        <v>79</v>
      </c>
      <c r="C237" s="134" t="s">
        <v>80</v>
      </c>
      <c r="D237" s="135">
        <v>0.16543424640000004</v>
      </c>
    </row>
    <row r="238" spans="2:4" ht="14" x14ac:dyDescent="0.2">
      <c r="B238" s="134" t="s">
        <v>1042</v>
      </c>
      <c r="C238" s="134" t="s">
        <v>44</v>
      </c>
      <c r="D238" s="135">
        <v>-1.2200000000000001E-2</v>
      </c>
    </row>
    <row r="239" spans="2:4" ht="14" x14ac:dyDescent="0.2">
      <c r="B239" s="134" t="s">
        <v>327</v>
      </c>
      <c r="C239" s="134" t="s">
        <v>80</v>
      </c>
      <c r="D239" s="135">
        <v>0.15086842159999989</v>
      </c>
    </row>
    <row r="240" spans="2:4" ht="14" x14ac:dyDescent="0.2">
      <c r="B240" s="134" t="s">
        <v>1102</v>
      </c>
      <c r="C240" s="134" t="s">
        <v>44</v>
      </c>
      <c r="D240" s="135">
        <v>3.4299999999999983E-2</v>
      </c>
    </row>
    <row r="241" spans="2:4" ht="14" x14ac:dyDescent="0.2">
      <c r="B241" s="134" t="s">
        <v>1424</v>
      </c>
      <c r="C241" s="134" t="s">
        <v>44</v>
      </c>
      <c r="D241" s="135">
        <v>1.2120513250000195E-2</v>
      </c>
    </row>
    <row r="242" spans="2:4" ht="14" x14ac:dyDescent="0.2">
      <c r="B242" s="134" t="s">
        <v>1352</v>
      </c>
      <c r="C242" s="134" t="s">
        <v>23</v>
      </c>
      <c r="D242" s="135">
        <v>1.1818704899999999</v>
      </c>
    </row>
    <row r="243" spans="2:4" ht="14" x14ac:dyDescent="0.2">
      <c r="B243" s="134" t="s">
        <v>255</v>
      </c>
      <c r="C243" s="134" t="s">
        <v>80</v>
      </c>
      <c r="D243" s="135">
        <v>-3.850000000000009E-2</v>
      </c>
    </row>
    <row r="244" spans="2:4" ht="14" x14ac:dyDescent="0.2">
      <c r="B244" s="134" t="s">
        <v>545</v>
      </c>
      <c r="C244" s="134" t="s">
        <v>44</v>
      </c>
      <c r="D244" s="135">
        <v>0.1152961029</v>
      </c>
    </row>
    <row r="245" spans="2:4" ht="14" x14ac:dyDescent="0.2">
      <c r="B245" s="134" t="s">
        <v>201</v>
      </c>
      <c r="C245" s="134" t="s">
        <v>44</v>
      </c>
      <c r="D245" s="135">
        <v>0.31391428299999996</v>
      </c>
    </row>
    <row r="246" spans="2:4" ht="14" x14ac:dyDescent="0.2">
      <c r="B246" s="134" t="s">
        <v>283</v>
      </c>
      <c r="C246" s="134" t="s">
        <v>80</v>
      </c>
      <c r="D246" s="135">
        <v>1.5933962107000165E-2</v>
      </c>
    </row>
    <row r="247" spans="2:4" ht="14" x14ac:dyDescent="0.2">
      <c r="B247" s="134" t="s">
        <v>86</v>
      </c>
      <c r="C247" s="134" t="s">
        <v>44</v>
      </c>
      <c r="D247" s="135">
        <v>0.13861110689999989</v>
      </c>
    </row>
    <row r="248" spans="2:4" ht="14" x14ac:dyDescent="0.2">
      <c r="B248" s="134" t="s">
        <v>1213</v>
      </c>
      <c r="C248" s="134" t="s">
        <v>64</v>
      </c>
      <c r="D248" s="135">
        <v>0.11060000000000007</v>
      </c>
    </row>
    <row r="249" spans="2:4" ht="14" x14ac:dyDescent="0.2">
      <c r="B249" s="134" t="s">
        <v>319</v>
      </c>
      <c r="C249" s="134" t="s">
        <v>80</v>
      </c>
      <c r="D249" s="135">
        <v>-3.825001430999999E-2</v>
      </c>
    </row>
    <row r="250" spans="2:4" ht="14" x14ac:dyDescent="0.2">
      <c r="B250" s="134" t="s">
        <v>1038</v>
      </c>
      <c r="C250" s="134" t="s">
        <v>80</v>
      </c>
      <c r="D250" s="135">
        <v>0.46459999999999996</v>
      </c>
    </row>
    <row r="251" spans="2:4" ht="14" x14ac:dyDescent="0.2">
      <c r="B251" s="134" t="s">
        <v>502</v>
      </c>
      <c r="C251" s="134" t="s">
        <v>44</v>
      </c>
      <c r="D251" s="135">
        <v>-0.28814444660000005</v>
      </c>
    </row>
    <row r="252" spans="2:4" ht="14" x14ac:dyDescent="0.2">
      <c r="B252" s="134" t="s">
        <v>259</v>
      </c>
      <c r="C252" s="134" t="s">
        <v>80</v>
      </c>
      <c r="D252" s="135">
        <v>0.23263042070000003</v>
      </c>
    </row>
    <row r="253" spans="2:4" ht="14" x14ac:dyDescent="0.2">
      <c r="B253" s="134" t="s">
        <v>506</v>
      </c>
      <c r="C253" s="134" t="s">
        <v>64</v>
      </c>
      <c r="D253" s="135">
        <v>-1.1399999761999929E-2</v>
      </c>
    </row>
    <row r="254" spans="2:4" ht="14" x14ac:dyDescent="0.2">
      <c r="B254" s="134" t="s">
        <v>323</v>
      </c>
      <c r="C254" s="134" t="s">
        <v>80</v>
      </c>
      <c r="D254" s="135">
        <v>0.10041212010000009</v>
      </c>
    </row>
    <row r="255" spans="2:4" ht="14" x14ac:dyDescent="0.2">
      <c r="B255" s="134" t="s">
        <v>1387</v>
      </c>
      <c r="C255" s="134" t="s">
        <v>80</v>
      </c>
      <c r="D255" s="135">
        <v>-2.6066666270000038E-2</v>
      </c>
    </row>
    <row r="256" spans="2:4" ht="14" x14ac:dyDescent="0.2">
      <c r="B256" s="134" t="s">
        <v>355</v>
      </c>
      <c r="C256" s="134" t="s">
        <v>23</v>
      </c>
      <c r="D256" s="135">
        <v>-1.14E-2</v>
      </c>
    </row>
    <row r="257" spans="2:4" ht="14" x14ac:dyDescent="0.2">
      <c r="B257" s="134" t="s">
        <v>948</v>
      </c>
      <c r="C257" s="134" t="s">
        <v>64</v>
      </c>
      <c r="D257" s="135">
        <v>-0.30349999619999996</v>
      </c>
    </row>
    <row r="258" spans="2:4" ht="14" x14ac:dyDescent="0.2">
      <c r="B258" s="134" t="s">
        <v>433</v>
      </c>
      <c r="C258" s="134" t="s">
        <v>80</v>
      </c>
      <c r="D258" s="135">
        <v>-1.0066666864999903E-2</v>
      </c>
    </row>
    <row r="259" spans="2:4" ht="14" x14ac:dyDescent="0.2">
      <c r="B259" s="134" t="s">
        <v>745</v>
      </c>
      <c r="C259" s="134" t="s">
        <v>44</v>
      </c>
      <c r="D259" s="135">
        <v>-5.0999999999999917E-3</v>
      </c>
    </row>
    <row r="260" spans="2:4" ht="14" x14ac:dyDescent="0.2">
      <c r="B260" s="134" t="s">
        <v>267</v>
      </c>
      <c r="C260" s="134" t="s">
        <v>80</v>
      </c>
      <c r="D260" s="135">
        <v>0.3964999999999998</v>
      </c>
    </row>
    <row r="261" spans="2:4" ht="14" x14ac:dyDescent="0.2">
      <c r="B261" s="134" t="s">
        <v>359</v>
      </c>
      <c r="C261" s="134" t="s">
        <v>64</v>
      </c>
      <c r="D261" s="135">
        <v>0.10908965911999999</v>
      </c>
    </row>
    <row r="262" spans="2:4" ht="14" x14ac:dyDescent="0.2">
      <c r="B262" s="134" t="s">
        <v>633</v>
      </c>
      <c r="C262" s="134" t="s">
        <v>80</v>
      </c>
      <c r="D262" s="135">
        <v>-1.3144444179999977E-2</v>
      </c>
    </row>
    <row r="263" spans="2:4" ht="14" x14ac:dyDescent="0.2">
      <c r="B263" s="134" t="s">
        <v>1730</v>
      </c>
      <c r="C263" s="134" t="s">
        <v>80</v>
      </c>
      <c r="D263" s="135">
        <v>9.3509678649999955E-2</v>
      </c>
    </row>
    <row r="264" spans="2:4" ht="14" x14ac:dyDescent="0.2">
      <c r="B264" s="134" t="s">
        <v>837</v>
      </c>
      <c r="C264" s="134" t="s">
        <v>80</v>
      </c>
      <c r="D264" s="135">
        <v>0.14471110690000002</v>
      </c>
    </row>
    <row r="265" spans="2:4" ht="14" x14ac:dyDescent="0.2">
      <c r="B265" s="134" t="s">
        <v>2150</v>
      </c>
      <c r="C265" s="134" t="s">
        <v>44</v>
      </c>
      <c r="D265" s="135">
        <v>-7.9299999999999968E-2</v>
      </c>
    </row>
    <row r="266" spans="2:4" ht="14" x14ac:dyDescent="0.2">
      <c r="B266" s="134" t="s">
        <v>855</v>
      </c>
      <c r="C266" s="134" t="s">
        <v>64</v>
      </c>
      <c r="D266" s="135">
        <v>0.13776666980000016</v>
      </c>
    </row>
    <row r="267" spans="2:4" ht="14" x14ac:dyDescent="0.2">
      <c r="B267" s="134" t="s">
        <v>2047</v>
      </c>
      <c r="C267" s="134" t="s">
        <v>80</v>
      </c>
      <c r="D267" s="135">
        <v>-6.9499999999999259E-3</v>
      </c>
    </row>
    <row r="268" spans="2:4" ht="14" x14ac:dyDescent="0.2">
      <c r="B268" s="134" t="s">
        <v>532</v>
      </c>
      <c r="C268" s="134" t="s">
        <v>44</v>
      </c>
      <c r="D268" s="135">
        <v>-6.1823528289999985E-2</v>
      </c>
    </row>
    <row r="269" spans="2:4" ht="14" x14ac:dyDescent="0.2">
      <c r="B269" s="134" t="s">
        <v>1202</v>
      </c>
      <c r="C269" s="134" t="s">
        <v>80</v>
      </c>
      <c r="D269" s="135">
        <v>-2.5276922890000022E-2</v>
      </c>
    </row>
    <row r="270" spans="2:4" ht="14" x14ac:dyDescent="0.2">
      <c r="B270" s="134" t="s">
        <v>673</v>
      </c>
      <c r="C270" s="134" t="s">
        <v>64</v>
      </c>
      <c r="D270" s="135">
        <v>0.11170000000000004</v>
      </c>
    </row>
    <row r="271" spans="2:4" ht="14" x14ac:dyDescent="0.2">
      <c r="B271" s="134" t="s">
        <v>978</v>
      </c>
      <c r="C271" s="134" t="s">
        <v>80</v>
      </c>
      <c r="D271" s="135">
        <v>-3.3844446560000019E-2</v>
      </c>
    </row>
    <row r="272" spans="2:4" ht="14" x14ac:dyDescent="0.2">
      <c r="B272" s="134" t="s">
        <v>554</v>
      </c>
      <c r="C272" s="134" t="s">
        <v>80</v>
      </c>
      <c r="D272" s="135">
        <v>0.64455713200000009</v>
      </c>
    </row>
    <row r="273" spans="2:4" ht="14" x14ac:dyDescent="0.2">
      <c r="B273" s="134" t="s">
        <v>1277</v>
      </c>
      <c r="C273" s="134" t="s">
        <v>64</v>
      </c>
      <c r="D273" s="135">
        <v>3.1900000949999938E-2</v>
      </c>
    </row>
    <row r="274" spans="2:4" ht="14" x14ac:dyDescent="0.2">
      <c r="B274" s="134" t="s">
        <v>1179</v>
      </c>
      <c r="C274" s="134" t="s">
        <v>80</v>
      </c>
      <c r="D274" s="135">
        <v>8.9056520079999965E-2</v>
      </c>
    </row>
    <row r="275" spans="2:4" ht="14" x14ac:dyDescent="0.2">
      <c r="B275" s="134" t="s">
        <v>291</v>
      </c>
      <c r="C275" s="134" t="s">
        <v>80</v>
      </c>
      <c r="D275" s="135">
        <v>-7.0209090040000074E-2</v>
      </c>
    </row>
    <row r="276" spans="2:4" ht="14" x14ac:dyDescent="0.2">
      <c r="B276" s="134" t="s">
        <v>271</v>
      </c>
      <c r="C276" s="134" t="s">
        <v>80</v>
      </c>
      <c r="D276" s="135">
        <v>0.65950287780000005</v>
      </c>
    </row>
    <row r="277" spans="2:4" ht="14" x14ac:dyDescent="0.2">
      <c r="B277" s="134" t="s">
        <v>294</v>
      </c>
      <c r="C277" s="134" t="s">
        <v>80</v>
      </c>
      <c r="D277" s="135">
        <v>-1.8874592565999968E-2</v>
      </c>
    </row>
    <row r="278" spans="2:4" ht="14" x14ac:dyDescent="0.2">
      <c r="B278" s="134" t="s">
        <v>311</v>
      </c>
      <c r="C278" s="134" t="s">
        <v>80</v>
      </c>
      <c r="D278" s="135">
        <v>-0.24486666029999984</v>
      </c>
    </row>
    <row r="279" spans="2:4" ht="14" x14ac:dyDescent="0.2">
      <c r="B279" s="134" t="s">
        <v>184</v>
      </c>
      <c r="C279" s="134" t="s">
        <v>44</v>
      </c>
      <c r="D279" s="135">
        <v>-0.10959999999999993</v>
      </c>
    </row>
    <row r="280" spans="2:4" ht="14" x14ac:dyDescent="0.2">
      <c r="B280" s="134" t="s">
        <v>1447</v>
      </c>
      <c r="C280" s="134" t="s">
        <v>23</v>
      </c>
      <c r="D280" s="135">
        <v>-9.917419662000003E-2</v>
      </c>
    </row>
    <row r="281" spans="2:4" ht="14" x14ac:dyDescent="0.2">
      <c r="B281" s="134" t="s">
        <v>275</v>
      </c>
      <c r="C281" s="134" t="s">
        <v>80</v>
      </c>
      <c r="D281" s="135">
        <v>0.13154827650000003</v>
      </c>
    </row>
    <row r="282" spans="2:4" ht="14" x14ac:dyDescent="0.2">
      <c r="B282" s="134" t="s">
        <v>1407</v>
      </c>
      <c r="C282" s="134" t="s">
        <v>64</v>
      </c>
      <c r="D282" s="135">
        <v>0.23391282880000006</v>
      </c>
    </row>
    <row r="283" spans="2:4" ht="14" x14ac:dyDescent="0.2">
      <c r="B283" s="134" t="s">
        <v>1082</v>
      </c>
      <c r="C283" s="134" t="s">
        <v>64</v>
      </c>
      <c r="D283" s="135">
        <v>0.41354807890000012</v>
      </c>
    </row>
    <row r="284" spans="2:4" ht="14" x14ac:dyDescent="0.2">
      <c r="B284" s="134" t="s">
        <v>1474</v>
      </c>
      <c r="C284" s="134" t="s">
        <v>80</v>
      </c>
      <c r="D284" s="135">
        <v>5.5800000000000002E-2</v>
      </c>
    </row>
    <row r="285" spans="2:4" ht="14" x14ac:dyDescent="0.2">
      <c r="B285" s="134" t="s">
        <v>1744</v>
      </c>
      <c r="C285" s="134" t="s">
        <v>23</v>
      </c>
      <c r="D285" s="135">
        <v>-3.1157141489999998E-2</v>
      </c>
    </row>
    <row r="286" spans="2:4" ht="14" x14ac:dyDescent="0.2">
      <c r="B286" s="134" t="s">
        <v>1786</v>
      </c>
      <c r="C286" s="134" t="s">
        <v>80</v>
      </c>
      <c r="D286" s="135">
        <v>0.41960000000000008</v>
      </c>
    </row>
    <row r="287" spans="2:4" ht="14" x14ac:dyDescent="0.2">
      <c r="B287" s="134" t="s">
        <v>614</v>
      </c>
      <c r="C287" s="134" t="s">
        <v>80</v>
      </c>
      <c r="D287" s="135">
        <v>-1.4533179860000051E-2</v>
      </c>
    </row>
    <row r="288" spans="2:4" ht="14" x14ac:dyDescent="0.2">
      <c r="B288" s="134" t="s">
        <v>241</v>
      </c>
      <c r="C288" s="134" t="s">
        <v>80</v>
      </c>
      <c r="D288" s="135">
        <v>0.16215487749999999</v>
      </c>
    </row>
    <row r="289" spans="2:4" ht="14" x14ac:dyDescent="0.2">
      <c r="B289" s="134" t="s">
        <v>1678</v>
      </c>
      <c r="C289" s="134" t="s">
        <v>80</v>
      </c>
      <c r="D289" s="135">
        <v>5.3627274889999986E-2</v>
      </c>
    </row>
    <row r="290" spans="2:4" ht="14" x14ac:dyDescent="0.2">
      <c r="B290" s="134" t="s">
        <v>232</v>
      </c>
      <c r="C290" s="134" t="s">
        <v>44</v>
      </c>
      <c r="D290" s="135">
        <v>-5.9339562799999954E-2</v>
      </c>
    </row>
    <row r="291" spans="2:4" ht="14" x14ac:dyDescent="0.2">
      <c r="B291" s="134" t="s">
        <v>669</v>
      </c>
      <c r="C291" s="134" t="s">
        <v>44</v>
      </c>
      <c r="D291" s="135">
        <v>4.8719047160000049E-2</v>
      </c>
    </row>
    <row r="292" spans="2:4" ht="14" x14ac:dyDescent="0.2">
      <c r="B292" s="134" t="s">
        <v>1592</v>
      </c>
      <c r="C292" s="134" t="s">
        <v>80</v>
      </c>
      <c r="D292" s="135">
        <v>0.16690000000000008</v>
      </c>
    </row>
    <row r="293" spans="2:4" ht="14" x14ac:dyDescent="0.2">
      <c r="B293" s="134" t="s">
        <v>1256</v>
      </c>
      <c r="C293" s="134" t="s">
        <v>64</v>
      </c>
      <c r="D293" s="135">
        <v>0.21562225190000001</v>
      </c>
    </row>
    <row r="294" spans="2:4" ht="14" x14ac:dyDescent="0.2">
      <c r="B294" s="134" t="s">
        <v>1637</v>
      </c>
      <c r="C294" s="134" t="s">
        <v>23</v>
      </c>
      <c r="D294" s="135">
        <v>-7.7999998090000036E-2</v>
      </c>
    </row>
    <row r="295" spans="2:4" ht="14" x14ac:dyDescent="0.2">
      <c r="B295" s="134" t="s">
        <v>1767</v>
      </c>
      <c r="C295" s="134" t="s">
        <v>80</v>
      </c>
      <c r="D295" s="135">
        <v>2.9682607559999928E-2</v>
      </c>
    </row>
    <row r="296" spans="2:4" ht="14" x14ac:dyDescent="0.2">
      <c r="B296" s="134" t="s">
        <v>125</v>
      </c>
      <c r="C296" s="134" t="s">
        <v>80</v>
      </c>
      <c r="D296" s="135">
        <v>6.947777671999987E-2</v>
      </c>
    </row>
    <row r="297" spans="2:4" ht="14" x14ac:dyDescent="0.2">
      <c r="B297" s="134" t="s">
        <v>164</v>
      </c>
      <c r="C297" s="134" t="s">
        <v>80</v>
      </c>
      <c r="D297" s="135">
        <v>4.2933333970000126E-2</v>
      </c>
    </row>
    <row r="298" spans="2:4" ht="14" x14ac:dyDescent="0.2">
      <c r="B298" s="134" t="s">
        <v>1451</v>
      </c>
      <c r="C298" s="134" t="s">
        <v>80</v>
      </c>
      <c r="D298" s="135">
        <v>-5.7311626240000066E-2</v>
      </c>
    </row>
    <row r="299" spans="2:4" ht="14" x14ac:dyDescent="0.2">
      <c r="B299" s="134" t="s">
        <v>263</v>
      </c>
      <c r="C299" s="134" t="s">
        <v>80</v>
      </c>
      <c r="D299" s="135">
        <v>-0.10384545020000004</v>
      </c>
    </row>
    <row r="300" spans="2:4" ht="14" x14ac:dyDescent="0.2">
      <c r="B300" s="134" t="s">
        <v>768</v>
      </c>
      <c r="C300" s="134" t="s">
        <v>80</v>
      </c>
      <c r="D300" s="135">
        <v>-4.1000000000000003E-3</v>
      </c>
    </row>
    <row r="301" spans="2:4" ht="14" x14ac:dyDescent="0.2">
      <c r="B301" s="134" t="s">
        <v>1666</v>
      </c>
      <c r="C301" s="134" t="s">
        <v>80</v>
      </c>
      <c r="D301" s="135">
        <v>-0.30870467909999999</v>
      </c>
    </row>
    <row r="302" spans="2:4" ht="14" x14ac:dyDescent="0.2">
      <c r="B302" s="134" t="s">
        <v>1383</v>
      </c>
      <c r="C302" s="134" t="s">
        <v>80</v>
      </c>
      <c r="D302" s="135">
        <v>-2.142537260000003E-2</v>
      </c>
    </row>
    <row r="303" spans="2:4" ht="14" x14ac:dyDescent="0.2">
      <c r="B303" s="134" t="s">
        <v>412</v>
      </c>
      <c r="C303" s="134" t="s">
        <v>23</v>
      </c>
      <c r="D303" s="135">
        <v>5.5076921700000243E-3</v>
      </c>
    </row>
    <row r="304" spans="2:4" ht="14" x14ac:dyDescent="0.2">
      <c r="B304" s="134" t="s">
        <v>928</v>
      </c>
      <c r="C304" s="134" t="s">
        <v>64</v>
      </c>
      <c r="D304" s="135">
        <v>-0.34383332059999999</v>
      </c>
    </row>
    <row r="305" spans="2:4" ht="14" x14ac:dyDescent="0.2">
      <c r="B305" s="134" t="s">
        <v>1756</v>
      </c>
      <c r="C305" s="134" t="s">
        <v>80</v>
      </c>
      <c r="D305" s="135">
        <v>0.51069088130000018</v>
      </c>
    </row>
    <row r="306" spans="2:4" ht="14" x14ac:dyDescent="0.2">
      <c r="B306" s="134" t="s">
        <v>2064</v>
      </c>
      <c r="C306" s="134" t="s">
        <v>80</v>
      </c>
      <c r="D306" s="135">
        <v>1.4234044100000683E-3</v>
      </c>
    </row>
    <row r="307" spans="2:4" ht="14" x14ac:dyDescent="0.2">
      <c r="B307" s="134" t="s">
        <v>2110</v>
      </c>
      <c r="C307" s="134" t="s">
        <v>80</v>
      </c>
      <c r="D307" s="135">
        <v>0.2418827652000001</v>
      </c>
    </row>
    <row r="308" spans="2:4" ht="14" x14ac:dyDescent="0.2">
      <c r="B308" s="134" t="s">
        <v>1560</v>
      </c>
      <c r="C308" s="134" t="s">
        <v>80</v>
      </c>
      <c r="D308" s="135">
        <v>0.11194999999999999</v>
      </c>
    </row>
    <row r="309" spans="2:4" ht="14" x14ac:dyDescent="0.2">
      <c r="B309" s="134" t="s">
        <v>1326</v>
      </c>
      <c r="C309" s="134" t="s">
        <v>80</v>
      </c>
      <c r="D309" s="135">
        <v>0.11833157840000005</v>
      </c>
    </row>
    <row r="310" spans="2:4" ht="14" x14ac:dyDescent="0.2">
      <c r="B310" s="134" t="s">
        <v>169</v>
      </c>
      <c r="C310" s="134" t="s">
        <v>23</v>
      </c>
      <c r="D310" s="135">
        <v>-0.45479999999999998</v>
      </c>
    </row>
    <row r="311" spans="2:4" ht="14" x14ac:dyDescent="0.2">
      <c r="B311" s="134" t="s">
        <v>2021</v>
      </c>
      <c r="C311" s="134" t="s">
        <v>80</v>
      </c>
      <c r="D311" s="135">
        <v>1.952592478000011E-2</v>
      </c>
    </row>
    <row r="312" spans="2:4" ht="14" x14ac:dyDescent="0.2">
      <c r="B312" s="134" t="s">
        <v>971</v>
      </c>
      <c r="C312" s="134" t="s">
        <v>80</v>
      </c>
      <c r="D312" s="135">
        <v>4.51999999999999E-2</v>
      </c>
    </row>
    <row r="313" spans="2:4" ht="14" x14ac:dyDescent="0.2">
      <c r="B313" s="134" t="s">
        <v>550</v>
      </c>
      <c r="C313" s="134" t="s">
        <v>80</v>
      </c>
      <c r="D313" s="135">
        <v>0.33793332059999998</v>
      </c>
    </row>
    <row r="314" spans="2:4" ht="14" x14ac:dyDescent="0.2">
      <c r="B314" s="134" t="s">
        <v>596</v>
      </c>
      <c r="C314" s="134" t="s">
        <v>80</v>
      </c>
      <c r="D314" s="135">
        <v>0.73933335879999984</v>
      </c>
    </row>
    <row r="315" spans="2:4" ht="14" x14ac:dyDescent="0.2">
      <c r="B315" s="134" t="s">
        <v>1596</v>
      </c>
      <c r="C315" s="134" t="s">
        <v>80</v>
      </c>
      <c r="D315" s="135">
        <v>-0.39957937619999995</v>
      </c>
    </row>
    <row r="316" spans="2:4" ht="14" x14ac:dyDescent="0.2">
      <c r="B316" s="134" t="s">
        <v>1217</v>
      </c>
      <c r="C316" s="134" t="s">
        <v>64</v>
      </c>
      <c r="D316" s="135">
        <v>4.7758251199999935E-3</v>
      </c>
    </row>
    <row r="317" spans="2:4" ht="14" x14ac:dyDescent="0.2">
      <c r="B317" s="134" t="s">
        <v>1894</v>
      </c>
      <c r="C317" s="134" t="s">
        <v>80</v>
      </c>
      <c r="D317" s="135">
        <v>-0.62139999999999995</v>
      </c>
    </row>
    <row r="318" spans="2:4" ht="14" x14ac:dyDescent="0.2">
      <c r="B318" s="134" t="s">
        <v>2054</v>
      </c>
      <c r="C318" s="134" t="s">
        <v>80</v>
      </c>
      <c r="D318" s="135">
        <v>4.2899999999999938E-2</v>
      </c>
    </row>
    <row r="319" spans="2:4" ht="14" x14ac:dyDescent="0.2">
      <c r="B319" s="134" t="s">
        <v>695</v>
      </c>
      <c r="C319" s="134" t="s">
        <v>64</v>
      </c>
      <c r="D319" s="135">
        <v>4.1099999520000076E-2</v>
      </c>
    </row>
    <row r="320" spans="2:4" ht="14" x14ac:dyDescent="0.2">
      <c r="B320" s="134" t="s">
        <v>211</v>
      </c>
      <c r="C320" s="134" t="s">
        <v>80</v>
      </c>
      <c r="D320" s="135">
        <v>0.42837143400000011</v>
      </c>
    </row>
    <row r="321" spans="2:4" ht="14" x14ac:dyDescent="0.2">
      <c r="B321" s="134" t="s">
        <v>408</v>
      </c>
      <c r="C321" s="134" t="s">
        <v>64</v>
      </c>
      <c r="D321" s="135">
        <v>-2.1903613870000397E-3</v>
      </c>
    </row>
    <row r="322" spans="2:4" ht="14" x14ac:dyDescent="0.2">
      <c r="B322" s="134" t="s">
        <v>1964</v>
      </c>
      <c r="C322" s="134" t="s">
        <v>80</v>
      </c>
      <c r="D322" s="135">
        <v>1.9584615659999909E-2</v>
      </c>
    </row>
    <row r="323" spans="2:4" ht="14" x14ac:dyDescent="0.2">
      <c r="B323" s="134" t="s">
        <v>888</v>
      </c>
      <c r="C323" s="134" t="s">
        <v>80</v>
      </c>
      <c r="D323" s="135">
        <v>0.11660000000000006</v>
      </c>
    </row>
    <row r="324" spans="2:4" ht="14" x14ac:dyDescent="0.2">
      <c r="B324" s="134" t="s">
        <v>1795</v>
      </c>
      <c r="C324" s="134" t="s">
        <v>80</v>
      </c>
      <c r="D324" s="135">
        <v>-0.19776666030000001</v>
      </c>
    </row>
    <row r="325" spans="2:4" ht="14" x14ac:dyDescent="0.2">
      <c r="B325" s="134" t="s">
        <v>804</v>
      </c>
      <c r="C325" s="134" t="s">
        <v>80</v>
      </c>
      <c r="D325" s="135">
        <v>-0.18940001910000004</v>
      </c>
    </row>
    <row r="326" spans="2:4" ht="14" x14ac:dyDescent="0.2">
      <c r="B326" s="134" t="s">
        <v>1673</v>
      </c>
      <c r="C326" s="134" t="s">
        <v>80</v>
      </c>
      <c r="D326" s="135">
        <v>8.0999999999999631E-3</v>
      </c>
    </row>
    <row r="327" spans="2:4" ht="14" x14ac:dyDescent="0.2">
      <c r="B327" s="134" t="s">
        <v>1654</v>
      </c>
      <c r="C327" s="134" t="s">
        <v>80</v>
      </c>
      <c r="D327" s="135">
        <v>-0.32110000000000005</v>
      </c>
    </row>
    <row r="328" spans="2:4" ht="14" x14ac:dyDescent="0.2">
      <c r="B328" s="134" t="s">
        <v>605</v>
      </c>
      <c r="C328" s="134" t="s">
        <v>44</v>
      </c>
      <c r="D328" s="135">
        <v>0.31157405849999992</v>
      </c>
    </row>
    <row r="329" spans="2:4" ht="14" x14ac:dyDescent="0.2">
      <c r="B329" s="134" t="s">
        <v>22</v>
      </c>
      <c r="C329" s="134" t="s">
        <v>23</v>
      </c>
      <c r="D329" s="135">
        <v>0.15183685259999982</v>
      </c>
    </row>
    <row r="330" spans="2:4" ht="14" x14ac:dyDescent="0.2">
      <c r="B330" s="134" t="s">
        <v>1492</v>
      </c>
      <c r="C330" s="134" t="s">
        <v>80</v>
      </c>
      <c r="D330" s="135">
        <v>0.10230000000000014</v>
      </c>
    </row>
    <row r="331" spans="2:4" ht="14" x14ac:dyDescent="0.2">
      <c r="B331" s="134" t="s">
        <v>524</v>
      </c>
      <c r="C331" s="134" t="s">
        <v>80</v>
      </c>
      <c r="D331" s="135">
        <v>-0.2966666603</v>
      </c>
    </row>
    <row r="332" spans="2:4" ht="14" x14ac:dyDescent="0.2">
      <c r="B332" s="134" t="s">
        <v>1960</v>
      </c>
      <c r="C332" s="134" t="s">
        <v>80</v>
      </c>
      <c r="D332" s="135">
        <v>0.22621620180000002</v>
      </c>
    </row>
    <row r="333" spans="2:4" ht="14" x14ac:dyDescent="0.2">
      <c r="B333" s="134" t="s">
        <v>1194</v>
      </c>
      <c r="C333" s="134" t="s">
        <v>80</v>
      </c>
      <c r="D333" s="135">
        <v>-0.16847342830000003</v>
      </c>
    </row>
    <row r="334" spans="2:4" ht="14" x14ac:dyDescent="0.2">
      <c r="B334" s="134" t="s">
        <v>859</v>
      </c>
      <c r="C334" s="134" t="s">
        <v>80</v>
      </c>
      <c r="D334" s="135">
        <v>0.84656834110000001</v>
      </c>
    </row>
    <row r="335" spans="2:4" ht="14" x14ac:dyDescent="0.2">
      <c r="B335" s="134" t="s">
        <v>1622</v>
      </c>
      <c r="C335" s="134" t="s">
        <v>80</v>
      </c>
      <c r="D335" s="135">
        <v>1.7299985098838806E-2</v>
      </c>
    </row>
    <row r="336" spans="2:4" ht="14" x14ac:dyDescent="0.2">
      <c r="B336" s="134" t="s">
        <v>520</v>
      </c>
      <c r="C336" s="134" t="s">
        <v>80</v>
      </c>
      <c r="D336" s="135">
        <v>-0.10879998090000001</v>
      </c>
    </row>
    <row r="337" spans="2:4" ht="14" x14ac:dyDescent="0.2">
      <c r="B337" s="134" t="s">
        <v>1760</v>
      </c>
      <c r="C337" s="134" t="s">
        <v>80</v>
      </c>
      <c r="D337" s="135">
        <v>-0.22380000000000003</v>
      </c>
    </row>
    <row r="338" spans="2:4" ht="14" x14ac:dyDescent="0.2">
      <c r="B338" s="134" t="s">
        <v>1314</v>
      </c>
      <c r="C338" s="134" t="s">
        <v>80</v>
      </c>
      <c r="D338" s="135">
        <v>-5.8772899060000008E-2</v>
      </c>
    </row>
    <row r="339" spans="2:4" ht="14" x14ac:dyDescent="0.2">
      <c r="B339" s="134" t="s">
        <v>1949</v>
      </c>
      <c r="C339" s="134" t="s">
        <v>80</v>
      </c>
      <c r="D339" s="135">
        <v>5.0517413899999898E-2</v>
      </c>
    </row>
    <row r="340" spans="2:4" ht="14" x14ac:dyDescent="0.2">
      <c r="B340" s="134" t="s">
        <v>1360</v>
      </c>
      <c r="C340" s="134" t="s">
        <v>80</v>
      </c>
      <c r="D340" s="135">
        <v>-0.22959999999999992</v>
      </c>
    </row>
    <row r="341" spans="2:4" ht="14" x14ac:dyDescent="0.2">
      <c r="B341" s="134" t="s">
        <v>1979</v>
      </c>
      <c r="C341" s="134" t="s">
        <v>80</v>
      </c>
      <c r="D341" s="135">
        <v>-3.8647375000004647E-4</v>
      </c>
    </row>
    <row r="342" spans="2:4" ht="14" x14ac:dyDescent="0.2">
      <c r="B342" s="134" t="s">
        <v>2097</v>
      </c>
      <c r="C342" s="134" t="s">
        <v>80</v>
      </c>
      <c r="D342" s="135">
        <v>0.5328999619</v>
      </c>
    </row>
    <row r="343" spans="2:4" ht="14" x14ac:dyDescent="0.2">
      <c r="B343" s="134" t="s">
        <v>1078</v>
      </c>
      <c r="C343" s="134" t="s">
        <v>23</v>
      </c>
      <c r="D343" s="135">
        <v>-0.20599999849999992</v>
      </c>
    </row>
    <row r="344" spans="2:4" ht="14" x14ac:dyDescent="0.2">
      <c r="B344" s="134" t="s">
        <v>2083</v>
      </c>
      <c r="C344" s="134" t="s">
        <v>80</v>
      </c>
      <c r="D344" s="135">
        <v>-3.1500000000000083E-2</v>
      </c>
    </row>
    <row r="345" spans="2:4" ht="14" x14ac:dyDescent="0.2">
      <c r="B345" s="134" t="s">
        <v>1106</v>
      </c>
      <c r="C345" s="134" t="s">
        <v>80</v>
      </c>
      <c r="D345" s="135">
        <v>4.7600000000000087E-2</v>
      </c>
    </row>
    <row r="346" spans="2:4" ht="14" x14ac:dyDescent="0.2">
      <c r="B346" s="134" t="s">
        <v>1506</v>
      </c>
      <c r="C346" s="134" t="s">
        <v>64</v>
      </c>
      <c r="D346" s="135">
        <v>2.6014952089999949E-2</v>
      </c>
    </row>
    <row r="347" spans="2:4" ht="14" x14ac:dyDescent="0.2">
      <c r="B347" s="134" t="s">
        <v>1612</v>
      </c>
      <c r="C347" s="134" t="s">
        <v>80</v>
      </c>
      <c r="D347" s="135">
        <v>1.9282607559999956E-2</v>
      </c>
    </row>
    <row r="348" spans="2:4" ht="14" x14ac:dyDescent="0.2">
      <c r="B348" s="134" t="s">
        <v>1872</v>
      </c>
      <c r="C348" s="134" t="s">
        <v>80</v>
      </c>
      <c r="D348" s="135">
        <v>0.11900000000000001</v>
      </c>
    </row>
    <row r="349" spans="2:4" ht="14" x14ac:dyDescent="0.2">
      <c r="B349" s="134" t="s">
        <v>1295</v>
      </c>
      <c r="C349" s="134" t="s">
        <v>80</v>
      </c>
      <c r="D349" s="135">
        <v>2.4997823809999965E-2</v>
      </c>
    </row>
    <row r="350" spans="2:4" ht="14" x14ac:dyDescent="0.2">
      <c r="B350" s="134" t="s">
        <v>1805</v>
      </c>
      <c r="C350" s="134" t="s">
        <v>80</v>
      </c>
      <c r="D350" s="135">
        <v>3.0999999999999999E-3</v>
      </c>
    </row>
    <row r="351" spans="2:4" ht="14" x14ac:dyDescent="0.2">
      <c r="B351" s="134" t="s">
        <v>1945</v>
      </c>
      <c r="C351" s="134" t="s">
        <v>80</v>
      </c>
      <c r="D351" s="135">
        <v>1.2287587709999999</v>
      </c>
    </row>
    <row r="352" spans="2:4" ht="14" x14ac:dyDescent="0.2">
      <c r="B352" s="134" t="s">
        <v>1989</v>
      </c>
      <c r="C352" s="134" t="s">
        <v>80</v>
      </c>
      <c r="D352" s="135">
        <v>-0.26309999619999991</v>
      </c>
    </row>
    <row r="353" spans="2:4" ht="14" x14ac:dyDescent="0.2">
      <c r="B353" s="134" t="s">
        <v>1502</v>
      </c>
      <c r="C353" s="134" t="s">
        <v>80</v>
      </c>
      <c r="D353" s="135">
        <v>0.34800000000000009</v>
      </c>
    </row>
    <row r="354" spans="2:4" ht="14" x14ac:dyDescent="0.2">
      <c r="B354" s="134" t="s">
        <v>1853</v>
      </c>
      <c r="C354" s="134" t="s">
        <v>80</v>
      </c>
      <c r="D354" s="135">
        <v>-4.7454545019999947E-2</v>
      </c>
    </row>
    <row r="355" spans="2:4" ht="14" x14ac:dyDescent="0.2">
      <c r="B355" s="134" t="s">
        <v>31</v>
      </c>
      <c r="C355" s="134" t="s">
        <v>23</v>
      </c>
      <c r="D355" s="135">
        <v>-3.6333332540000055E-2</v>
      </c>
    </row>
    <row r="356" spans="2:4" ht="14" x14ac:dyDescent="0.2">
      <c r="B356" s="134" t="s">
        <v>794</v>
      </c>
      <c r="C356" s="134" t="s">
        <v>80</v>
      </c>
      <c r="D356" s="135">
        <v>-5.4870589639999995E-2</v>
      </c>
    </row>
    <row r="357" spans="2:4" ht="14" x14ac:dyDescent="0.2">
      <c r="B357" s="134" t="s">
        <v>1065</v>
      </c>
      <c r="C357" s="134" t="s">
        <v>80</v>
      </c>
      <c r="D357" s="135">
        <v>-3.3009523580000019E-2</v>
      </c>
    </row>
    <row r="358" spans="2:4" ht="14" x14ac:dyDescent="0.2">
      <c r="B358" s="134" t="s">
        <v>1318</v>
      </c>
      <c r="C358" s="134" t="s">
        <v>64</v>
      </c>
      <c r="D358" s="135">
        <v>0.41767272029999997</v>
      </c>
    </row>
    <row r="359" spans="2:4" ht="14" x14ac:dyDescent="0.2">
      <c r="B359" s="134" t="s">
        <v>1846</v>
      </c>
      <c r="C359" s="134" t="s">
        <v>80</v>
      </c>
      <c r="D359" s="135">
        <v>0.85440000000000016</v>
      </c>
    </row>
    <row r="360" spans="2:4" ht="14" x14ac:dyDescent="0.2">
      <c r="B360" s="134" t="s">
        <v>101</v>
      </c>
      <c r="C360" s="134" t="s">
        <v>80</v>
      </c>
      <c r="D360" s="135">
        <v>0.32742306519999997</v>
      </c>
    </row>
    <row r="361" spans="2:4" ht="14" x14ac:dyDescent="0.2">
      <c r="B361" s="134" t="s">
        <v>1151</v>
      </c>
      <c r="C361" s="134" t="s">
        <v>80</v>
      </c>
      <c r="D361" s="135">
        <v>5.0000000000000001E-4</v>
      </c>
    </row>
    <row r="362" spans="2:4" ht="14" x14ac:dyDescent="0.2">
      <c r="B362" s="134" t="s">
        <v>1600</v>
      </c>
      <c r="C362" s="134" t="s">
        <v>64</v>
      </c>
      <c r="D362" s="135">
        <v>8.3400000000000155E-2</v>
      </c>
    </row>
    <row r="363" spans="2:4" ht="14" x14ac:dyDescent="0.2">
      <c r="B363" s="134" t="s">
        <v>1459</v>
      </c>
      <c r="C363" s="134" t="s">
        <v>80</v>
      </c>
      <c r="D363" s="135">
        <v>-1.1000000000000001E-3</v>
      </c>
    </row>
    <row r="364" spans="2:4" ht="14" x14ac:dyDescent="0.2">
      <c r="B364" s="134" t="s">
        <v>904</v>
      </c>
      <c r="C364" s="134" t="s">
        <v>80</v>
      </c>
      <c r="D364" s="135">
        <v>-8.6631580829999895E-3</v>
      </c>
    </row>
    <row r="365" spans="2:4" ht="14" x14ac:dyDescent="0.2">
      <c r="B365" s="134" t="s">
        <v>782</v>
      </c>
      <c r="C365" s="134" t="s">
        <v>80</v>
      </c>
      <c r="D365" s="135">
        <v>0.24164073790000007</v>
      </c>
    </row>
    <row r="366" spans="2:4" ht="14" x14ac:dyDescent="0.2">
      <c r="B366" s="134" t="s">
        <v>1716</v>
      </c>
      <c r="C366" s="134" t="s">
        <v>80</v>
      </c>
      <c r="D366" s="135">
        <v>1.7939130020000051E-2</v>
      </c>
    </row>
    <row r="367" spans="2:4" ht="14" x14ac:dyDescent="0.2">
      <c r="B367" s="134" t="s">
        <v>220</v>
      </c>
      <c r="C367" s="134" t="s">
        <v>64</v>
      </c>
      <c r="D367" s="135">
        <v>7.0865516090000066E-2</v>
      </c>
    </row>
    <row r="368" spans="2:4" ht="14" x14ac:dyDescent="0.2">
      <c r="B368" s="134" t="s">
        <v>515</v>
      </c>
      <c r="C368" s="134" t="s">
        <v>80</v>
      </c>
      <c r="D368" s="135">
        <v>3.748771896000009E-2</v>
      </c>
    </row>
    <row r="369" spans="2:4" ht="14" x14ac:dyDescent="0.2">
      <c r="B369" s="134" t="s">
        <v>307</v>
      </c>
      <c r="C369" s="134" t="s">
        <v>44</v>
      </c>
      <c r="D369" s="135">
        <v>0.11342307470000017</v>
      </c>
    </row>
    <row r="370" spans="2:4" ht="14" x14ac:dyDescent="0.2">
      <c r="B370" s="134" t="s">
        <v>1952</v>
      </c>
      <c r="C370" s="134" t="s">
        <v>80</v>
      </c>
      <c r="D370" s="135">
        <v>0.24478094329999989</v>
      </c>
    </row>
    <row r="371" spans="2:4" ht="14" x14ac:dyDescent="0.2">
      <c r="B371" s="134" t="s">
        <v>1119</v>
      </c>
      <c r="C371" s="134" t="s">
        <v>80</v>
      </c>
      <c r="D371" s="135">
        <v>0.193</v>
      </c>
    </row>
    <row r="372" spans="2:4" ht="14" x14ac:dyDescent="0.2">
      <c r="B372" s="134" t="s">
        <v>1431</v>
      </c>
      <c r="C372" s="134" t="s">
        <v>80</v>
      </c>
      <c r="D372" s="135">
        <v>-0.23459999999999995</v>
      </c>
    </row>
    <row r="373" spans="2:4" ht="14" x14ac:dyDescent="0.2">
      <c r="B373" s="134" t="s">
        <v>923</v>
      </c>
      <c r="C373" s="134" t="s">
        <v>80</v>
      </c>
      <c r="D373" s="135">
        <v>0.16024284900000005</v>
      </c>
    </row>
    <row r="374" spans="2:4" ht="14" x14ac:dyDescent="0.2">
      <c r="B374" s="134" t="s">
        <v>1908</v>
      </c>
      <c r="C374" s="134" t="s">
        <v>80</v>
      </c>
      <c r="D374" s="135">
        <v>0.2617864471000001</v>
      </c>
    </row>
    <row r="375" spans="2:4" ht="14" x14ac:dyDescent="0.2">
      <c r="B375" s="134" t="s">
        <v>1609</v>
      </c>
      <c r="C375" s="134" t="s">
        <v>80</v>
      </c>
      <c r="D375" s="135">
        <v>0.13423331109999997</v>
      </c>
    </row>
    <row r="376" spans="2:4" ht="14" x14ac:dyDescent="0.2">
      <c r="B376" s="134" t="s">
        <v>1529</v>
      </c>
      <c r="C376" s="134" t="s">
        <v>80</v>
      </c>
      <c r="D376" s="135">
        <v>2.3000000380000052E-2</v>
      </c>
    </row>
    <row r="377" spans="2:4" ht="14" x14ac:dyDescent="0.2">
      <c r="B377" s="134" t="s">
        <v>1261</v>
      </c>
      <c r="C377" s="134" t="s">
        <v>23</v>
      </c>
      <c r="D377" s="135">
        <v>1.7129412750000149E-2</v>
      </c>
    </row>
    <row r="378" spans="2:4" ht="14" x14ac:dyDescent="0.2">
      <c r="B378" s="134" t="s">
        <v>2009</v>
      </c>
      <c r="C378" s="134" t="s">
        <v>80</v>
      </c>
      <c r="D378" s="135">
        <v>2.3092235179999931E-2</v>
      </c>
    </row>
    <row r="379" spans="2:4" ht="14" x14ac:dyDescent="0.2">
      <c r="B379" s="134" t="s">
        <v>1700</v>
      </c>
      <c r="C379" s="134" t="s">
        <v>80</v>
      </c>
      <c r="D379" s="135">
        <v>2.5412821669999898E-2</v>
      </c>
    </row>
    <row r="380" spans="2:4" ht="14" x14ac:dyDescent="0.2">
      <c r="B380" s="134" t="s">
        <v>1736</v>
      </c>
      <c r="C380" s="134" t="s">
        <v>80</v>
      </c>
      <c r="D380" s="135">
        <v>3.9682607560000048E-2</v>
      </c>
    </row>
    <row r="381" spans="2:4" ht="14" x14ac:dyDescent="0.2">
      <c r="B381" s="134" t="s">
        <v>1440</v>
      </c>
      <c r="C381" s="134" t="s">
        <v>44</v>
      </c>
      <c r="D381" s="135">
        <v>-0.17316662220000001</v>
      </c>
    </row>
    <row r="382" spans="2:4" ht="14" x14ac:dyDescent="0.2">
      <c r="B382" s="134" t="s">
        <v>1983</v>
      </c>
      <c r="C382" s="134" t="s">
        <v>80</v>
      </c>
      <c r="D382" s="135">
        <v>2.9290139390000039E-2</v>
      </c>
    </row>
    <row r="383" spans="2:4" ht="14" x14ac:dyDescent="0.2">
      <c r="B383" s="134" t="s">
        <v>1292</v>
      </c>
      <c r="C383" s="134" t="s">
        <v>80</v>
      </c>
      <c r="D383" s="135">
        <v>0.10084081540000009</v>
      </c>
    </row>
    <row r="384" spans="2:4" ht="14" x14ac:dyDescent="0.2">
      <c r="B384" s="134" t="s">
        <v>1790</v>
      </c>
      <c r="C384" s="134" t="s">
        <v>80</v>
      </c>
      <c r="D384" s="135">
        <v>-1.7085714630000019E-2</v>
      </c>
    </row>
    <row r="385" spans="2:4" ht="14" x14ac:dyDescent="0.2">
      <c r="B385" s="134" t="s">
        <v>755</v>
      </c>
      <c r="C385" s="134" t="s">
        <v>80</v>
      </c>
      <c r="D385" s="135">
        <v>-7.9000000000000008E-3</v>
      </c>
    </row>
    <row r="386" spans="2:4" ht="14" x14ac:dyDescent="0.2">
      <c r="B386" s="134" t="s">
        <v>2134</v>
      </c>
      <c r="C386" s="134" t="s">
        <v>80</v>
      </c>
      <c r="D386" s="135">
        <v>-1.8466666864999981E-2</v>
      </c>
    </row>
    <row r="387" spans="2:4" ht="14" x14ac:dyDescent="0.2">
      <c r="B387" s="134" t="s">
        <v>2123</v>
      </c>
      <c r="C387" s="134" t="s">
        <v>80</v>
      </c>
      <c r="D387" s="135">
        <v>0.94369999999999987</v>
      </c>
    </row>
    <row r="388" spans="2:4" ht="14" x14ac:dyDescent="0.2">
      <c r="B388" s="134" t="s">
        <v>1919</v>
      </c>
      <c r="C388" s="134" t="s">
        <v>80</v>
      </c>
      <c r="D388" s="135">
        <v>0.11069565010000014</v>
      </c>
    </row>
    <row r="389" spans="2:4" ht="14" x14ac:dyDescent="0.2">
      <c r="B389" s="134" t="s">
        <v>764</v>
      </c>
      <c r="C389" s="134" t="s">
        <v>80</v>
      </c>
      <c r="D389" s="135">
        <v>6.2999814820523994E-3</v>
      </c>
    </row>
    <row r="390" spans="2:4" ht="14" x14ac:dyDescent="0.2">
      <c r="B390" s="134" t="s">
        <v>986</v>
      </c>
      <c r="C390" s="134" t="s">
        <v>64</v>
      </c>
      <c r="D390" s="135">
        <v>0.10520000000000011</v>
      </c>
    </row>
    <row r="391" spans="2:4" ht="14" x14ac:dyDescent="0.2">
      <c r="B391" s="134" t="s">
        <v>1901</v>
      </c>
      <c r="C391" s="134" t="s">
        <v>80</v>
      </c>
      <c r="D391" s="135">
        <v>7.7099999999999988E-2</v>
      </c>
    </row>
    <row r="392" spans="2:4" ht="14" x14ac:dyDescent="0.2">
      <c r="B392" s="134" t="s">
        <v>298</v>
      </c>
      <c r="C392" s="134" t="s">
        <v>80</v>
      </c>
      <c r="D392" s="135">
        <v>2.9969231320000095E-2</v>
      </c>
    </row>
    <row r="393" spans="2:4" ht="14" x14ac:dyDescent="0.2">
      <c r="B393" s="134" t="s">
        <v>915</v>
      </c>
      <c r="C393" s="134" t="s">
        <v>80</v>
      </c>
      <c r="D393" s="135">
        <v>0.46018101960000002</v>
      </c>
    </row>
    <row r="394" spans="2:4" ht="14" x14ac:dyDescent="0.2">
      <c r="B394" s="134" t="s">
        <v>1522</v>
      </c>
      <c r="C394" s="134" t="s">
        <v>64</v>
      </c>
      <c r="D394" s="135">
        <v>-1.2285714629999949E-2</v>
      </c>
    </row>
    <row r="395" spans="2:4" ht="14" x14ac:dyDescent="0.2">
      <c r="B395" s="134" t="s">
        <v>790</v>
      </c>
      <c r="C395" s="134" t="s">
        <v>80</v>
      </c>
      <c r="D395" s="135">
        <v>-3.6261537360000026E-2</v>
      </c>
    </row>
    <row r="396" spans="2:4" ht="14" x14ac:dyDescent="0.2">
      <c r="B396" s="134" t="s">
        <v>1693</v>
      </c>
      <c r="C396" s="134" t="s">
        <v>80</v>
      </c>
      <c r="D396" s="135">
        <v>-1.1313513799999899E-2</v>
      </c>
    </row>
    <row r="397" spans="2:4" ht="14" x14ac:dyDescent="0.2">
      <c r="B397" s="134" t="s">
        <v>900</v>
      </c>
      <c r="C397" s="134" t="s">
        <v>80</v>
      </c>
      <c r="D397" s="135">
        <v>0.26932727970000009</v>
      </c>
    </row>
    <row r="398" spans="2:4" ht="14" x14ac:dyDescent="0.2">
      <c r="B398" s="134" t="s">
        <v>919</v>
      </c>
      <c r="C398" s="134" t="s">
        <v>44</v>
      </c>
      <c r="D398" s="135">
        <v>-0.18388870999999998</v>
      </c>
    </row>
    <row r="399" spans="2:4" ht="14" x14ac:dyDescent="0.2">
      <c r="B399" s="134" t="s">
        <v>1510</v>
      </c>
      <c r="C399" s="134" t="s">
        <v>80</v>
      </c>
      <c r="D399" s="135">
        <v>-7.533265227999994E-2</v>
      </c>
    </row>
    <row r="400" spans="2:4" ht="14" x14ac:dyDescent="0.2">
      <c r="B400" s="134" t="s">
        <v>1856</v>
      </c>
      <c r="C400" s="134" t="s">
        <v>80</v>
      </c>
      <c r="D400" s="135">
        <v>3.6761537359999881E-2</v>
      </c>
    </row>
    <row r="401" spans="2:4" ht="14" x14ac:dyDescent="0.2">
      <c r="B401" s="134" t="s">
        <v>1471</v>
      </c>
      <c r="C401" s="134" t="s">
        <v>80</v>
      </c>
      <c r="D401" s="135">
        <v>0.54835557249999989</v>
      </c>
    </row>
    <row r="402" spans="2:4" ht="14" x14ac:dyDescent="0.2">
      <c r="B402" s="134" t="s">
        <v>1922</v>
      </c>
      <c r="C402" s="134" t="s">
        <v>80</v>
      </c>
      <c r="D402" s="135">
        <v>-4.3272726599999194E-3</v>
      </c>
    </row>
    <row r="403" spans="2:4" ht="14" x14ac:dyDescent="0.2">
      <c r="B403" s="134" t="s">
        <v>1525</v>
      </c>
      <c r="C403" s="134" t="s">
        <v>80</v>
      </c>
      <c r="D403" s="135">
        <v>-3.3999999999999998E-3</v>
      </c>
    </row>
    <row r="404" spans="2:4" ht="14" x14ac:dyDescent="0.2">
      <c r="B404" s="134" t="s">
        <v>1726</v>
      </c>
      <c r="C404" s="134" t="s">
        <v>80</v>
      </c>
      <c r="D404" s="135">
        <v>-5.8278048900000039E-2</v>
      </c>
    </row>
    <row r="405" spans="2:4" ht="14" x14ac:dyDescent="0.2">
      <c r="B405" s="134" t="s">
        <v>2043</v>
      </c>
      <c r="C405" s="134" t="s">
        <v>80</v>
      </c>
      <c r="D405" s="135">
        <v>2.1289000000000002</v>
      </c>
    </row>
    <row r="406" spans="2:4" ht="14" x14ac:dyDescent="0.2">
      <c r="B406" s="134" t="s">
        <v>536</v>
      </c>
      <c r="C406" s="134" t="s">
        <v>80</v>
      </c>
      <c r="D406" s="135">
        <v>-1.4566666270000072E-2</v>
      </c>
    </row>
    <row r="407" spans="2:4" ht="14" x14ac:dyDescent="0.2">
      <c r="B407" s="134" t="s">
        <v>1838</v>
      </c>
      <c r="C407" s="134" t="s">
        <v>80</v>
      </c>
      <c r="D407" s="135">
        <v>0.36876667939999991</v>
      </c>
    </row>
    <row r="408" spans="2:4" ht="14" x14ac:dyDescent="0.2">
      <c r="B408" s="134" t="s">
        <v>478</v>
      </c>
      <c r="C408" s="134" t="s">
        <v>64</v>
      </c>
      <c r="D408" s="135">
        <v>2.1267</v>
      </c>
    </row>
    <row r="409" spans="2:4" ht="14" x14ac:dyDescent="0.2">
      <c r="B409" s="134" t="s">
        <v>1812</v>
      </c>
      <c r="C409" s="134" t="s">
        <v>80</v>
      </c>
      <c r="D409" s="135">
        <v>3.5432505039999992E-2</v>
      </c>
    </row>
    <row r="410" spans="2:4" ht="14" x14ac:dyDescent="0.2">
      <c r="B410" s="134" t="s">
        <v>180</v>
      </c>
      <c r="C410" s="134" t="s">
        <v>80</v>
      </c>
      <c r="D410" s="135">
        <v>8.3733334920000041E-2</v>
      </c>
    </row>
    <row r="411" spans="2:4" ht="14" x14ac:dyDescent="0.2">
      <c r="B411" s="134" t="s">
        <v>2079</v>
      </c>
      <c r="C411" s="134" t="s">
        <v>80</v>
      </c>
      <c r="D411" s="135">
        <v>-1.8171429249999996E-2</v>
      </c>
    </row>
    <row r="412" spans="2:4" ht="14" x14ac:dyDescent="0.2">
      <c r="B412" s="134" t="s">
        <v>1435</v>
      </c>
      <c r="C412" s="134" t="s">
        <v>80</v>
      </c>
      <c r="D412" s="135">
        <v>1.4530385439999998</v>
      </c>
    </row>
    <row r="413" spans="2:4" ht="14" x14ac:dyDescent="0.2">
      <c r="B413" s="134" t="s">
        <v>443</v>
      </c>
      <c r="C413" s="134" t="s">
        <v>44</v>
      </c>
      <c r="D413" s="135">
        <v>0.22159130020000017</v>
      </c>
    </row>
    <row r="414" spans="2:4" ht="14" x14ac:dyDescent="0.2">
      <c r="B414" s="134" t="s">
        <v>437</v>
      </c>
      <c r="C414" s="134" t="s">
        <v>44</v>
      </c>
      <c r="D414" s="135">
        <v>0.14294999999999999</v>
      </c>
    </row>
    <row r="415" spans="2:4" ht="14" x14ac:dyDescent="0.2">
      <c r="B415" s="134" t="s">
        <v>1269</v>
      </c>
      <c r="C415" s="134" t="s">
        <v>64</v>
      </c>
      <c r="D415" s="135">
        <v>-1.1000000000000001E-3</v>
      </c>
    </row>
    <row r="416" spans="2:4" ht="14" x14ac:dyDescent="0.2">
      <c r="B416" s="134" t="s">
        <v>377</v>
      </c>
      <c r="C416" s="134" t="s">
        <v>80</v>
      </c>
      <c r="D416" s="135">
        <v>-5.9747825049999974E-2</v>
      </c>
    </row>
    <row r="417" spans="2:4" ht="14" x14ac:dyDescent="0.2">
      <c r="B417" s="134" t="s">
        <v>1537</v>
      </c>
      <c r="C417" s="134" t="s">
        <v>80</v>
      </c>
      <c r="D417" s="135">
        <v>-3.7483870509999996E-2</v>
      </c>
    </row>
    <row r="418" spans="2:4" ht="14" x14ac:dyDescent="0.2">
      <c r="B418" s="134" t="s">
        <v>777</v>
      </c>
      <c r="C418" s="134" t="s">
        <v>64</v>
      </c>
      <c r="D418" s="135">
        <v>2.3308163069999954E-2</v>
      </c>
    </row>
    <row r="419" spans="2:4" ht="14" x14ac:dyDescent="0.2">
      <c r="B419" s="134" t="s">
        <v>1733</v>
      </c>
      <c r="C419" s="134" t="s">
        <v>80</v>
      </c>
      <c r="D419" s="135">
        <v>8.0000000000000004E-4</v>
      </c>
    </row>
    <row r="420" spans="2:4" ht="14" x14ac:dyDescent="0.2">
      <c r="B420" s="134" t="s">
        <v>1633</v>
      </c>
      <c r="C420" s="134" t="s">
        <v>80</v>
      </c>
      <c r="D420" s="135">
        <v>-5.1461290170000069E-2</v>
      </c>
    </row>
    <row r="421" spans="2:4" ht="14" x14ac:dyDescent="0.2">
      <c r="B421" s="134" t="s">
        <v>385</v>
      </c>
      <c r="C421" s="134" t="s">
        <v>44</v>
      </c>
      <c r="D421" s="135">
        <v>-1.04E-2</v>
      </c>
    </row>
    <row r="422" spans="2:4" ht="14" x14ac:dyDescent="0.2">
      <c r="B422" s="134" t="s">
        <v>1454</v>
      </c>
      <c r="C422" s="134" t="s">
        <v>44</v>
      </c>
      <c r="D422" s="135">
        <v>1.9299999999999901E-2</v>
      </c>
    </row>
    <row r="423" spans="2:4" ht="14" x14ac:dyDescent="0.2">
      <c r="B423" s="134" t="s">
        <v>1641</v>
      </c>
      <c r="C423" s="134" t="s">
        <v>64</v>
      </c>
      <c r="D423" s="135">
        <v>-0.83899998470000003</v>
      </c>
    </row>
    <row r="424" spans="2:4" ht="14" x14ac:dyDescent="0.2">
      <c r="B424" s="134" t="s">
        <v>1391</v>
      </c>
      <c r="C424" s="134" t="s">
        <v>23</v>
      </c>
      <c r="D424" s="135">
        <v>1.1299999999999999E-2</v>
      </c>
    </row>
    <row r="425" spans="2:4" ht="14" x14ac:dyDescent="0.2">
      <c r="B425" s="134" t="s">
        <v>1669</v>
      </c>
      <c r="C425" s="134" t="s">
        <v>64</v>
      </c>
      <c r="D425" s="135">
        <v>8.2099999999999992E-2</v>
      </c>
    </row>
    <row r="426" spans="2:4" ht="14" x14ac:dyDescent="0.2">
      <c r="B426" s="134" t="s">
        <v>1420</v>
      </c>
      <c r="C426" s="134" t="s">
        <v>80</v>
      </c>
      <c r="D426" s="135">
        <v>-9.4706893920000035E-2</v>
      </c>
    </row>
    <row r="427" spans="2:4" ht="14" x14ac:dyDescent="0.2">
      <c r="B427" s="134" t="s">
        <v>224</v>
      </c>
      <c r="C427" s="134" t="s">
        <v>44</v>
      </c>
      <c r="D427" s="135">
        <v>-9.3574168010000042E-2</v>
      </c>
    </row>
    <row r="428" spans="2:4" ht="14" x14ac:dyDescent="0.2">
      <c r="B428" s="134" t="s">
        <v>820</v>
      </c>
      <c r="C428" s="134" t="s">
        <v>80</v>
      </c>
      <c r="D428" s="135">
        <v>2.4921620659999998E-2</v>
      </c>
    </row>
    <row r="429" spans="2:4" ht="14" x14ac:dyDescent="0.2">
      <c r="B429" s="134" t="s">
        <v>1284</v>
      </c>
      <c r="C429" s="134" t="s">
        <v>80</v>
      </c>
      <c r="D429" s="135">
        <v>1.4766332820000003</v>
      </c>
    </row>
    <row r="430" spans="2:4" ht="14" x14ac:dyDescent="0.2">
      <c r="B430" s="134" t="s">
        <v>1580</v>
      </c>
      <c r="C430" s="134" t="s">
        <v>23</v>
      </c>
      <c r="D430" s="135">
        <v>2.6116426749999897E-2</v>
      </c>
    </row>
    <row r="431" spans="2:4" ht="14" x14ac:dyDescent="0.2">
      <c r="B431" s="134" t="s">
        <v>1566</v>
      </c>
      <c r="C431" s="134" t="s">
        <v>80</v>
      </c>
      <c r="D431" s="135">
        <v>-1.5745454681000037E-2</v>
      </c>
    </row>
    <row r="432" spans="2:4" ht="14" x14ac:dyDescent="0.2">
      <c r="B432" s="134" t="s">
        <v>1396</v>
      </c>
      <c r="C432" s="134" t="s">
        <v>80</v>
      </c>
      <c r="D432" s="135">
        <v>6.6854545020000045E-2</v>
      </c>
    </row>
    <row r="433" spans="2:4" ht="14" x14ac:dyDescent="0.2">
      <c r="B433" s="134" t="s">
        <v>1816</v>
      </c>
      <c r="C433" s="134" t="s">
        <v>80</v>
      </c>
      <c r="D433" s="135">
        <v>-1.67E-2</v>
      </c>
    </row>
    <row r="434" spans="2:4" ht="14" x14ac:dyDescent="0.2">
      <c r="B434" s="134" t="s">
        <v>1879</v>
      </c>
      <c r="C434" s="134" t="s">
        <v>80</v>
      </c>
      <c r="D434" s="135">
        <v>-4.0322033600000001E-2</v>
      </c>
    </row>
    <row r="435" spans="2:4" ht="14" x14ac:dyDescent="0.2">
      <c r="B435" s="134" t="s">
        <v>1752</v>
      </c>
      <c r="C435" s="134" t="s">
        <v>23</v>
      </c>
      <c r="D435" s="135">
        <v>8.1239253810000009E-2</v>
      </c>
    </row>
    <row r="436" spans="2:4" ht="14" x14ac:dyDescent="0.2">
      <c r="B436" s="134" t="s">
        <v>1941</v>
      </c>
      <c r="C436" s="134" t="s">
        <v>80</v>
      </c>
      <c r="D436" s="135">
        <v>9.4000000000000004E-3</v>
      </c>
    </row>
    <row r="437" spans="2:4" ht="14" x14ac:dyDescent="0.2">
      <c r="B437" s="134" t="s">
        <v>1340</v>
      </c>
      <c r="C437" s="134" t="s">
        <v>80</v>
      </c>
      <c r="D437" s="135">
        <v>-4.0000000000000002E-4</v>
      </c>
    </row>
    <row r="438" spans="2:4" ht="14" x14ac:dyDescent="0.2">
      <c r="B438" s="134" t="s">
        <v>1236</v>
      </c>
      <c r="C438" s="134" t="s">
        <v>80</v>
      </c>
      <c r="D438" s="135">
        <v>6.4766155620000182E-2</v>
      </c>
    </row>
    <row r="439" spans="2:4" ht="14" x14ac:dyDescent="0.2">
      <c r="B439" s="134" t="s">
        <v>1809</v>
      </c>
      <c r="C439" s="134" t="s">
        <v>80</v>
      </c>
      <c r="D439" s="135">
        <v>-0.33943332059999998</v>
      </c>
    </row>
    <row r="440" spans="2:4" ht="14" x14ac:dyDescent="0.2">
      <c r="B440" s="134" t="s">
        <v>175</v>
      </c>
      <c r="C440" s="134" t="s">
        <v>64</v>
      </c>
      <c r="D440" s="135">
        <v>5.8807691569999897E-2</v>
      </c>
    </row>
    <row r="441" spans="2:4" ht="14" x14ac:dyDescent="0.2">
      <c r="B441" s="134" t="s">
        <v>1004</v>
      </c>
      <c r="C441" s="134" t="s">
        <v>44</v>
      </c>
      <c r="D441" s="135">
        <v>4.4900000000000093E-2</v>
      </c>
    </row>
    <row r="442" spans="2:4" ht="14" x14ac:dyDescent="0.2">
      <c r="B442" s="134" t="s">
        <v>1265</v>
      </c>
      <c r="C442" s="134" t="s">
        <v>44</v>
      </c>
      <c r="D442" s="135">
        <v>-0.12212308919999997</v>
      </c>
    </row>
    <row r="443" spans="2:4" ht="14" x14ac:dyDescent="0.2">
      <c r="B443" s="134" t="s">
        <v>679</v>
      </c>
      <c r="C443" s="134" t="s">
        <v>80</v>
      </c>
      <c r="D443" s="135">
        <v>-5.9585713199999966E-2</v>
      </c>
    </row>
    <row r="444" spans="2:4" ht="14" x14ac:dyDescent="0.2">
      <c r="B444" s="134" t="s">
        <v>1057</v>
      </c>
      <c r="C444" s="134" t="s">
        <v>64</v>
      </c>
      <c r="D444" s="135">
        <v>-0.16204444659999995</v>
      </c>
    </row>
    <row r="445" spans="2:4" ht="14" x14ac:dyDescent="0.2">
      <c r="B445" s="134" t="s">
        <v>63</v>
      </c>
      <c r="C445" s="134" t="s">
        <v>64</v>
      </c>
      <c r="D445" s="135">
        <v>0.15427390059999993</v>
      </c>
    </row>
    <row r="446" spans="2:4" ht="14" x14ac:dyDescent="0.2">
      <c r="B446" s="134" t="s">
        <v>892</v>
      </c>
      <c r="C446" s="134" t="s">
        <v>44</v>
      </c>
      <c r="D446" s="135">
        <v>-6.4614287760000055E-2</v>
      </c>
    </row>
    <row r="447" spans="2:4" ht="14" x14ac:dyDescent="0.2">
      <c r="B447" s="134" t="s">
        <v>1860</v>
      </c>
      <c r="C447" s="134" t="s">
        <v>80</v>
      </c>
      <c r="D447" s="135">
        <v>0.29749999999999999</v>
      </c>
    </row>
    <row r="448" spans="2:4" ht="14" x14ac:dyDescent="0.2">
      <c r="B448" s="134" t="s">
        <v>1708</v>
      </c>
      <c r="C448" s="134" t="s">
        <v>80</v>
      </c>
      <c r="D448" s="135">
        <v>-8.0381393240000071E-2</v>
      </c>
    </row>
    <row r="449" spans="2:4" ht="14" x14ac:dyDescent="0.2">
      <c r="B449" s="134" t="s">
        <v>824</v>
      </c>
      <c r="C449" s="134" t="s">
        <v>80</v>
      </c>
      <c r="D449" s="135">
        <v>-0.16003333019999999</v>
      </c>
    </row>
    <row r="450" spans="2:4" ht="14" x14ac:dyDescent="0.2">
      <c r="B450" s="134" t="s">
        <v>1034</v>
      </c>
      <c r="C450" s="134" t="s">
        <v>44</v>
      </c>
      <c r="D450" s="135">
        <v>0.17660770110000013</v>
      </c>
    </row>
    <row r="451" spans="2:4" ht="14" x14ac:dyDescent="0.2">
      <c r="B451" s="134" t="s">
        <v>1864</v>
      </c>
      <c r="C451" s="134" t="s">
        <v>80</v>
      </c>
      <c r="D451" s="135">
        <v>4.1687098310000122E-2</v>
      </c>
    </row>
    <row r="452" spans="2:4" ht="14" x14ac:dyDescent="0.2">
      <c r="B452" s="134" t="s">
        <v>733</v>
      </c>
      <c r="C452" s="134" t="s">
        <v>44</v>
      </c>
      <c r="D452" s="135">
        <v>-1.9E-3</v>
      </c>
    </row>
    <row r="453" spans="2:4" ht="14" x14ac:dyDescent="0.2">
      <c r="B453" s="134" t="s">
        <v>570</v>
      </c>
      <c r="C453" s="134" t="s">
        <v>44</v>
      </c>
      <c r="D453" s="135">
        <v>9.0979592319999861E-3</v>
      </c>
    </row>
    <row r="454" spans="2:4" ht="14" x14ac:dyDescent="0.2">
      <c r="B454" s="134" t="s">
        <v>648</v>
      </c>
      <c r="C454" s="134" t="s">
        <v>23</v>
      </c>
      <c r="D454" s="135">
        <v>3.1651255699999895E-2</v>
      </c>
    </row>
    <row r="455" spans="2:4" ht="14" x14ac:dyDescent="0.2">
      <c r="B455" s="134" t="s">
        <v>1110</v>
      </c>
      <c r="C455" s="134" t="s">
        <v>64</v>
      </c>
      <c r="D455" s="135">
        <v>0.15806666979999992</v>
      </c>
    </row>
    <row r="456" spans="2:4" ht="14" x14ac:dyDescent="0.2">
      <c r="B456" s="134" t="s">
        <v>1849</v>
      </c>
      <c r="C456" s="134" t="s">
        <v>80</v>
      </c>
      <c r="D456" s="135">
        <v>0.11668571700000001</v>
      </c>
    </row>
    <row r="457" spans="2:4" ht="14" x14ac:dyDescent="0.2">
      <c r="B457" s="134" t="s">
        <v>1014</v>
      </c>
      <c r="C457" s="134" t="s">
        <v>80</v>
      </c>
      <c r="D457" s="135">
        <v>7.2734808729999934E-2</v>
      </c>
    </row>
    <row r="458" spans="2:4" ht="14" x14ac:dyDescent="0.2">
      <c r="B458" s="134" t="s">
        <v>1975</v>
      </c>
      <c r="C458" s="134" t="s">
        <v>80</v>
      </c>
      <c r="D458" s="135">
        <v>0.24229999999999993</v>
      </c>
    </row>
    <row r="459" spans="2:4" ht="14" x14ac:dyDescent="0.2">
      <c r="B459" s="134" t="s">
        <v>579</v>
      </c>
      <c r="C459" s="134" t="s">
        <v>23</v>
      </c>
      <c r="D459" s="135">
        <v>-0.21068571700000002</v>
      </c>
    </row>
    <row r="460" spans="2:4" ht="14" x14ac:dyDescent="0.2">
      <c r="B460" s="134" t="s">
        <v>1778</v>
      </c>
      <c r="C460" s="134" t="s">
        <v>80</v>
      </c>
      <c r="D460" s="135">
        <v>0.21113328250000002</v>
      </c>
    </row>
    <row r="461" spans="2:4" ht="14" x14ac:dyDescent="0.2">
      <c r="B461" s="134" t="s">
        <v>1799</v>
      </c>
      <c r="C461" s="134" t="s">
        <v>80</v>
      </c>
      <c r="D461" s="135">
        <v>0.38609999999999983</v>
      </c>
    </row>
    <row r="462" spans="2:4" ht="14" x14ac:dyDescent="0.2">
      <c r="B462" s="134" t="s">
        <v>1563</v>
      </c>
      <c r="C462" s="134" t="s">
        <v>80</v>
      </c>
      <c r="D462" s="135">
        <v>1.3999622307223551E-3</v>
      </c>
    </row>
    <row r="463" spans="2:4" ht="14" x14ac:dyDescent="0.2">
      <c r="B463" s="134" t="s">
        <v>1685</v>
      </c>
      <c r="C463" s="134" t="s">
        <v>80</v>
      </c>
      <c r="D463" s="135">
        <v>0.16106206439999998</v>
      </c>
    </row>
    <row r="464" spans="2:4" ht="14" x14ac:dyDescent="0.2">
      <c r="B464" s="134" t="s">
        <v>846</v>
      </c>
      <c r="C464" s="134" t="s">
        <v>80</v>
      </c>
      <c r="D464" s="135">
        <v>1.8828570749999891E-2</v>
      </c>
    </row>
    <row r="465" spans="2:4" ht="14" x14ac:dyDescent="0.2">
      <c r="B465" s="134" t="s">
        <v>1281</v>
      </c>
      <c r="C465" s="134" t="s">
        <v>64</v>
      </c>
      <c r="D465" s="135">
        <v>-0.14049631040000002</v>
      </c>
    </row>
    <row r="466" spans="2:4" ht="14" x14ac:dyDescent="0.2">
      <c r="B466" s="134" t="s">
        <v>1174</v>
      </c>
      <c r="C466" s="134" t="s">
        <v>80</v>
      </c>
      <c r="D466" s="135">
        <v>1.9299999999999859E-2</v>
      </c>
    </row>
    <row r="467" spans="2:4" ht="14" x14ac:dyDescent="0.2">
      <c r="B467" s="134" t="s">
        <v>1061</v>
      </c>
      <c r="C467" s="134" t="s">
        <v>80</v>
      </c>
      <c r="D467" s="135">
        <v>-0.10540000000000001</v>
      </c>
    </row>
    <row r="468" spans="2:4" ht="14" x14ac:dyDescent="0.2">
      <c r="B468" s="134" t="s">
        <v>1764</v>
      </c>
      <c r="C468" s="134" t="s">
        <v>80</v>
      </c>
      <c r="D468" s="135">
        <v>0.60000538789999991</v>
      </c>
    </row>
    <row r="469" spans="2:4" ht="14" x14ac:dyDescent="0.2">
      <c r="B469" s="134" t="s">
        <v>1376</v>
      </c>
      <c r="C469" s="134" t="s">
        <v>80</v>
      </c>
      <c r="D469" s="135">
        <v>2.2000000000000001E-3</v>
      </c>
    </row>
    <row r="470" spans="2:4" ht="14" x14ac:dyDescent="0.2">
      <c r="B470" s="134" t="s">
        <v>1553</v>
      </c>
      <c r="C470" s="134" t="s">
        <v>80</v>
      </c>
      <c r="D470" s="135">
        <v>0.53553332059999992</v>
      </c>
    </row>
    <row r="471" spans="2:4" ht="14" x14ac:dyDescent="0.2">
      <c r="B471" s="134" t="s">
        <v>1771</v>
      </c>
      <c r="C471" s="134" t="s">
        <v>80</v>
      </c>
      <c r="D471" s="135">
        <v>-4.2607461549999961E-2</v>
      </c>
    </row>
    <row r="472" spans="2:4" ht="14" x14ac:dyDescent="0.2">
      <c r="B472" s="134" t="s">
        <v>1547</v>
      </c>
      <c r="C472" s="134" t="s">
        <v>44</v>
      </c>
      <c r="D472" s="135">
        <v>0.15979473530000002</v>
      </c>
    </row>
    <row r="473" spans="2:4" ht="14" x14ac:dyDescent="0.2">
      <c r="B473" s="134" t="s">
        <v>2094</v>
      </c>
      <c r="C473" s="134" t="s">
        <v>80</v>
      </c>
      <c r="D473" s="135">
        <v>0.12486666980000008</v>
      </c>
    </row>
    <row r="474" spans="2:4" ht="14" x14ac:dyDescent="0.2">
      <c r="B474" s="134" t="s">
        <v>1986</v>
      </c>
      <c r="C474" s="134" t="s">
        <v>80</v>
      </c>
      <c r="D474" s="135">
        <v>0.16700895390000006</v>
      </c>
    </row>
    <row r="475" spans="2:4" ht="14" x14ac:dyDescent="0.2">
      <c r="B475" s="134" t="s">
        <v>1722</v>
      </c>
      <c r="C475" s="134" t="s">
        <v>80</v>
      </c>
      <c r="D475" s="135">
        <v>-2.182222327999998E-2</v>
      </c>
    </row>
    <row r="476" spans="2:4" ht="14" x14ac:dyDescent="0.2">
      <c r="B476" s="134" t="s">
        <v>1704</v>
      </c>
      <c r="C476" s="134" t="s">
        <v>23</v>
      </c>
      <c r="D476" s="135">
        <v>-1.9729741800015785E-4</v>
      </c>
    </row>
    <row r="477" spans="2:4" ht="14" x14ac:dyDescent="0.2">
      <c r="B477" s="134" t="s">
        <v>1479</v>
      </c>
      <c r="C477" s="134" t="s">
        <v>64</v>
      </c>
      <c r="D477" s="135">
        <v>0.3856856978999999</v>
      </c>
    </row>
    <row r="478" spans="2:4" ht="14" x14ac:dyDescent="0.2">
      <c r="B478" s="134" t="s">
        <v>1697</v>
      </c>
      <c r="C478" s="134" t="s">
        <v>80</v>
      </c>
      <c r="D478" s="135">
        <v>-7.0800000000000002E-2</v>
      </c>
    </row>
    <row r="479" spans="2:4" ht="14" x14ac:dyDescent="0.2">
      <c r="B479" s="134" t="s">
        <v>1662</v>
      </c>
      <c r="C479" s="134" t="s">
        <v>80</v>
      </c>
      <c r="D479" s="135">
        <v>-4.4103447560000066E-3</v>
      </c>
    </row>
    <row r="480" spans="2:4" ht="14" x14ac:dyDescent="0.2">
      <c r="B480" s="134" t="s">
        <v>1748</v>
      </c>
      <c r="C480" s="134" t="s">
        <v>80</v>
      </c>
      <c r="D480" s="135">
        <v>-9.2309090039999972E-2</v>
      </c>
    </row>
    <row r="481" spans="2:4" ht="14" x14ac:dyDescent="0.2">
      <c r="B481" s="134" t="s">
        <v>1649</v>
      </c>
      <c r="C481" s="134" t="s">
        <v>64</v>
      </c>
      <c r="D481" s="135">
        <v>4.6366665079999925E-2</v>
      </c>
    </row>
    <row r="482" spans="2:4" ht="14" x14ac:dyDescent="0.2">
      <c r="B482" s="134" t="s">
        <v>2001</v>
      </c>
      <c r="C482" s="134" t="s">
        <v>80</v>
      </c>
      <c r="D482" s="135">
        <v>0.1293999999999999</v>
      </c>
    </row>
    <row r="483" spans="2:4" ht="14" x14ac:dyDescent="0.2">
      <c r="B483" s="134" t="s">
        <v>1649</v>
      </c>
      <c r="C483" s="134" t="s">
        <v>64</v>
      </c>
      <c r="D483" s="135">
        <v>-0.10780000000000006</v>
      </c>
    </row>
    <row r="484" spans="2:4" ht="14" x14ac:dyDescent="0.2">
      <c r="B484" s="134" t="s">
        <v>246</v>
      </c>
      <c r="C484" s="134" t="s">
        <v>80</v>
      </c>
      <c r="D484" s="135">
        <v>0.30141739960000002</v>
      </c>
    </row>
    <row r="485" spans="2:4" ht="14" x14ac:dyDescent="0.2">
      <c r="B485" s="134" t="s">
        <v>1484</v>
      </c>
      <c r="C485" s="134" t="s">
        <v>80</v>
      </c>
      <c r="D485" s="135">
        <v>-9.7136843110000037E-2</v>
      </c>
    </row>
    <row r="486" spans="2:4" ht="14" x14ac:dyDescent="0.2">
      <c r="B486" s="134" t="s">
        <v>465</v>
      </c>
      <c r="C486" s="134" t="s">
        <v>44</v>
      </c>
      <c r="D486" s="135">
        <v>-1.4670588445999928E-2</v>
      </c>
    </row>
    <row r="487" spans="2:4" ht="14" x14ac:dyDescent="0.2">
      <c r="B487" s="134" t="s">
        <v>95</v>
      </c>
      <c r="C487" s="134" t="s">
        <v>44</v>
      </c>
      <c r="D487" s="135">
        <v>5.3641557879999982E-2</v>
      </c>
    </row>
    <row r="488" spans="2:4" ht="14" x14ac:dyDescent="0.2">
      <c r="B488" s="134" t="s">
        <v>828</v>
      </c>
      <c r="C488" s="134" t="s">
        <v>64</v>
      </c>
      <c r="D488" s="135">
        <v>-3.5285714630000006E-2</v>
      </c>
    </row>
    <row r="489" spans="2:4" ht="14" x14ac:dyDescent="0.2">
      <c r="B489" s="134" t="s">
        <v>1495</v>
      </c>
      <c r="C489" s="134" t="s">
        <v>23</v>
      </c>
      <c r="D489" s="135">
        <v>0.78095131529999995</v>
      </c>
    </row>
    <row r="490" spans="2:4" ht="14" x14ac:dyDescent="0.2">
      <c r="B490" s="134" t="s">
        <v>371</v>
      </c>
      <c r="C490" s="134" t="s">
        <v>64</v>
      </c>
      <c r="D490" s="135">
        <v>-4.171818007999991E-2</v>
      </c>
    </row>
    <row r="491" spans="2:4" ht="14" x14ac:dyDescent="0.2">
      <c r="B491" s="134" t="s">
        <v>937</v>
      </c>
      <c r="C491" s="134" t="s">
        <v>80</v>
      </c>
      <c r="D491" s="135">
        <v>-3.9900000000000074E-2</v>
      </c>
    </row>
    <row r="492" spans="2:4" ht="14" x14ac:dyDescent="0.2">
      <c r="B492" s="134" t="s">
        <v>429</v>
      </c>
      <c r="C492" s="134" t="s">
        <v>80</v>
      </c>
      <c r="D492" s="135">
        <v>-4.0300000000000002E-2</v>
      </c>
    </row>
    <row r="493" spans="2:4" ht="14" x14ac:dyDescent="0.2">
      <c r="B493" s="134" t="s">
        <v>1544</v>
      </c>
      <c r="C493" s="134" t="s">
        <v>80</v>
      </c>
      <c r="D493" s="135">
        <v>-3.4586209800000524E-3</v>
      </c>
    </row>
    <row r="494" spans="2:4" ht="14" x14ac:dyDescent="0.2">
      <c r="B494" s="134" t="s">
        <v>1604</v>
      </c>
      <c r="C494" s="134" t="s">
        <v>80</v>
      </c>
      <c r="D494" s="135">
        <v>0.56879659420000006</v>
      </c>
    </row>
    <row r="495" spans="2:4" ht="14" x14ac:dyDescent="0.2">
      <c r="B495" s="134" t="s">
        <v>1819</v>
      </c>
      <c r="C495" s="134" t="s">
        <v>80</v>
      </c>
      <c r="D495" s="135">
        <v>-9.6372882369999916E-3</v>
      </c>
    </row>
    <row r="496" spans="2:4" ht="14" x14ac:dyDescent="0.2">
      <c r="B496" s="134" t="s">
        <v>1400</v>
      </c>
      <c r="C496" s="134" t="s">
        <v>64</v>
      </c>
      <c r="D496" s="135">
        <v>5.8775410459999872E-2</v>
      </c>
    </row>
    <row r="497" spans="2:4" ht="14" x14ac:dyDescent="0.2">
      <c r="B497" s="134" t="s">
        <v>1488</v>
      </c>
      <c r="C497" s="134" t="s">
        <v>23</v>
      </c>
      <c r="D497" s="135">
        <v>-0.28545454029999995</v>
      </c>
    </row>
    <row r="498" spans="2:4" ht="14" x14ac:dyDescent="0.2">
      <c r="B498" s="134" t="s">
        <v>953</v>
      </c>
      <c r="C498" s="134" t="s">
        <v>80</v>
      </c>
      <c r="D498" s="135">
        <v>2.4578948500000031E-2</v>
      </c>
    </row>
    <row r="499" spans="2:4" ht="14" x14ac:dyDescent="0.2">
      <c r="B499" s="134" t="s">
        <v>1740</v>
      </c>
      <c r="C499" s="134" t="s">
        <v>80</v>
      </c>
      <c r="D499" s="135">
        <v>0.36400000759999995</v>
      </c>
    </row>
    <row r="500" spans="2:4" ht="14" x14ac:dyDescent="0.2">
      <c r="B500" s="134" t="s">
        <v>1630</v>
      </c>
      <c r="C500" s="134" t="s">
        <v>80</v>
      </c>
      <c r="D500" s="135">
        <v>0.31005555340000007</v>
      </c>
    </row>
    <row r="501" spans="2:4" ht="14" x14ac:dyDescent="0.2">
      <c r="B501" s="134" t="s">
        <v>1583</v>
      </c>
      <c r="C501" s="134" t="s">
        <v>80</v>
      </c>
      <c r="D501" s="135">
        <v>-0.39314442750000006</v>
      </c>
    </row>
    <row r="502" spans="2:4" ht="14" x14ac:dyDescent="0.2">
      <c r="B502" s="134" t="s">
        <v>2119</v>
      </c>
      <c r="C502" s="134" t="s">
        <v>80</v>
      </c>
      <c r="D502" s="135">
        <v>-3.4428573130000292E-3</v>
      </c>
    </row>
    <row r="503" spans="2:4" ht="14" x14ac:dyDescent="0.2">
      <c r="B503" s="134" t="s">
        <v>690</v>
      </c>
      <c r="C503" s="134" t="s">
        <v>80</v>
      </c>
      <c r="D503" s="135">
        <v>-0.1960545403</v>
      </c>
    </row>
    <row r="504" spans="2:4" ht="14" x14ac:dyDescent="0.2">
      <c r="B504" s="134" t="s">
        <v>151</v>
      </c>
      <c r="C504" s="134" t="s">
        <v>23</v>
      </c>
      <c r="D504" s="135">
        <v>3.7900000000000038E-2</v>
      </c>
    </row>
    <row r="505" spans="2:4" ht="14" x14ac:dyDescent="0.2">
      <c r="B505" s="134" t="s">
        <v>699</v>
      </c>
      <c r="C505" s="134" t="s">
        <v>23</v>
      </c>
      <c r="D505" s="135">
        <v>-0.44944544070000003</v>
      </c>
    </row>
    <row r="506" spans="2:4" ht="14" x14ac:dyDescent="0.2">
      <c r="B506" s="134" t="s">
        <v>1467</v>
      </c>
      <c r="C506" s="134" t="s">
        <v>80</v>
      </c>
      <c r="D506" s="135">
        <v>-4.1924240110000094E-2</v>
      </c>
    </row>
    <row r="507" spans="2:4" ht="14" x14ac:dyDescent="0.2">
      <c r="B507" s="134" t="s">
        <v>2072</v>
      </c>
      <c r="C507" s="134" t="s">
        <v>80</v>
      </c>
      <c r="D507" s="135">
        <v>-9.9799999999999958E-2</v>
      </c>
    </row>
    <row r="508" spans="2:4" ht="14" x14ac:dyDescent="0.2">
      <c r="B508" s="134" t="s">
        <v>1782</v>
      </c>
      <c r="C508" s="134" t="s">
        <v>23</v>
      </c>
      <c r="D508" s="135">
        <v>-0.23387143400000002</v>
      </c>
    </row>
    <row r="509" spans="2:4" ht="14" x14ac:dyDescent="0.2">
      <c r="B509" s="134" t="s">
        <v>120</v>
      </c>
      <c r="C509" s="134" t="s">
        <v>64</v>
      </c>
      <c r="D509" s="135">
        <v>-1.61000000000001E-2</v>
      </c>
    </row>
    <row r="510" spans="2:4" ht="14" x14ac:dyDescent="0.2">
      <c r="B510" s="134" t="s">
        <v>957</v>
      </c>
      <c r="C510" s="134" t="s">
        <v>64</v>
      </c>
      <c r="D510" s="135">
        <v>0.14516363979999988</v>
      </c>
    </row>
    <row r="511" spans="2:4" ht="14" x14ac:dyDescent="0.2">
      <c r="B511" s="134" t="s">
        <v>1886</v>
      </c>
      <c r="C511" s="134" t="s">
        <v>80</v>
      </c>
      <c r="D511" s="135">
        <v>2.3733332540000013E-2</v>
      </c>
    </row>
    <row r="512" spans="2:4" ht="14" x14ac:dyDescent="0.2">
      <c r="B512" s="134" t="s">
        <v>1336</v>
      </c>
      <c r="C512" s="134" t="s">
        <v>80</v>
      </c>
      <c r="D512" s="135">
        <v>1.8200000000000102E-2</v>
      </c>
    </row>
    <row r="513" spans="2:4" ht="14" x14ac:dyDescent="0.2">
      <c r="B513" s="134" t="s">
        <v>1329</v>
      </c>
      <c r="C513" s="134" t="s">
        <v>23</v>
      </c>
      <c r="D513" s="135">
        <v>-0.11160000000000002</v>
      </c>
    </row>
    <row r="514" spans="2:4" ht="14" x14ac:dyDescent="0.2">
      <c r="B514" s="134" t="s">
        <v>716</v>
      </c>
      <c r="C514" s="134" t="s">
        <v>80</v>
      </c>
      <c r="D514" s="135">
        <v>-0.2651948723</v>
      </c>
    </row>
    <row r="515" spans="2:4" ht="14" x14ac:dyDescent="0.2">
      <c r="B515" s="134" t="s">
        <v>1550</v>
      </c>
      <c r="C515" s="134" t="s">
        <v>23</v>
      </c>
      <c r="D515" s="135">
        <v>-3.4831914230000038E-2</v>
      </c>
    </row>
    <row r="516" spans="2:4" ht="14" x14ac:dyDescent="0.2">
      <c r="B516" s="134" t="s">
        <v>1834</v>
      </c>
      <c r="C516" s="134" t="s">
        <v>23</v>
      </c>
      <c r="D516" s="135">
        <v>0.23152599029999996</v>
      </c>
    </row>
    <row r="517" spans="2:4" ht="14" x14ac:dyDescent="0.2">
      <c r="B517" s="134" t="s">
        <v>1241</v>
      </c>
      <c r="C517" s="134" t="s">
        <v>44</v>
      </c>
      <c r="D517" s="135">
        <v>-8.8707691569999969E-2</v>
      </c>
    </row>
    <row r="518" spans="2:4" ht="14" x14ac:dyDescent="0.2">
      <c r="B518" s="134" t="s">
        <v>864</v>
      </c>
      <c r="C518" s="134" t="s">
        <v>44</v>
      </c>
      <c r="D518" s="135">
        <v>2.3786957450000028E-2</v>
      </c>
    </row>
    <row r="519" spans="2:4" ht="14" x14ac:dyDescent="0.2">
      <c r="B519" s="134" t="s">
        <v>1131</v>
      </c>
      <c r="C519" s="134" t="s">
        <v>64</v>
      </c>
      <c r="D519" s="135">
        <v>0.24596666029999983</v>
      </c>
    </row>
    <row r="520" spans="2:4" ht="14" x14ac:dyDescent="0.2">
      <c r="B520" s="134" t="s">
        <v>1682</v>
      </c>
      <c r="C520" s="134" t="s">
        <v>23</v>
      </c>
      <c r="D520" s="135">
        <v>3.3593442150000048E-2</v>
      </c>
    </row>
    <row r="521" spans="2:4" ht="14" x14ac:dyDescent="0.2">
      <c r="B521" s="134" t="s">
        <v>1333</v>
      </c>
      <c r="C521" s="134" t="s">
        <v>64</v>
      </c>
      <c r="D521" s="135">
        <v>-6.4063654139999926E-2</v>
      </c>
    </row>
    <row r="522" spans="2:4" ht="14" x14ac:dyDescent="0.2">
      <c r="B522" s="134" t="s">
        <v>1159</v>
      </c>
      <c r="C522" s="134" t="s">
        <v>80</v>
      </c>
      <c r="D522" s="135">
        <v>0.16816666029999991</v>
      </c>
    </row>
    <row r="523" spans="2:4" ht="14" x14ac:dyDescent="0.2">
      <c r="B523" s="134" t="s">
        <v>966</v>
      </c>
      <c r="C523" s="134" t="s">
        <v>64</v>
      </c>
      <c r="D523" s="135">
        <v>-0.25494116970000008</v>
      </c>
    </row>
    <row r="524" spans="2:4" ht="14" x14ac:dyDescent="0.2">
      <c r="B524" s="134" t="s">
        <v>1499</v>
      </c>
      <c r="C524" s="134" t="s">
        <v>64</v>
      </c>
      <c r="D524" s="135">
        <v>-0.12507692530000006</v>
      </c>
    </row>
    <row r="525" spans="2:4" ht="14" x14ac:dyDescent="0.2">
      <c r="B525" s="134" t="s">
        <v>1009</v>
      </c>
      <c r="C525" s="134" t="s">
        <v>80</v>
      </c>
      <c r="D525" s="135">
        <v>-0.31621037900000004</v>
      </c>
    </row>
    <row r="526" spans="2:4" ht="14" x14ac:dyDescent="0.2">
      <c r="B526" s="134" t="s">
        <v>1122</v>
      </c>
      <c r="C526" s="134" t="s">
        <v>80</v>
      </c>
      <c r="D526" s="135">
        <v>-0.16990000000000011</v>
      </c>
    </row>
    <row r="527" spans="2:4" ht="14" x14ac:dyDescent="0.2">
      <c r="B527" s="134" t="s">
        <v>841</v>
      </c>
      <c r="C527" s="134" t="s">
        <v>80</v>
      </c>
      <c r="D527" s="135">
        <v>-0.47189999999999999</v>
      </c>
    </row>
    <row r="528" spans="2:4" ht="14" x14ac:dyDescent="0.2">
      <c r="B528" s="134" t="s">
        <v>1090</v>
      </c>
      <c r="C528" s="134" t="s">
        <v>80</v>
      </c>
      <c r="D528" s="135">
        <v>-0.34433332060000005</v>
      </c>
    </row>
    <row r="529" spans="2:4" ht="14" x14ac:dyDescent="0.2">
      <c r="B529" s="138" t="s">
        <v>1427</v>
      </c>
      <c r="C529" s="138" t="s">
        <v>80</v>
      </c>
      <c r="D529" s="137">
        <v>-8.9902911190000004E-2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C0CA8-118C-0247-B13A-DACF72B8E77F}">
  <dimension ref="A1:BA551"/>
  <sheetViews>
    <sheetView topLeftCell="B1" zoomScale="91" zoomScaleNormal="91" workbookViewId="0">
      <selection activeCell="D4" sqref="D4"/>
    </sheetView>
  </sheetViews>
  <sheetFormatPr baseColWidth="10" defaultColWidth="8.83203125" defaultRowHeight="13" x14ac:dyDescent="0.15"/>
  <cols>
    <col min="1" max="1" width="14.5" customWidth="1"/>
    <col min="2" max="2" width="30.5" bestFit="1" customWidth="1"/>
    <col min="3" max="3" width="15.1640625" customWidth="1"/>
    <col min="4" max="4" width="14.33203125" bestFit="1" customWidth="1"/>
    <col min="6" max="6" width="15.33203125" bestFit="1" customWidth="1"/>
    <col min="7" max="7" width="11.33203125" customWidth="1"/>
    <col min="8" max="9" width="14.1640625" customWidth="1"/>
    <col min="11" max="11" width="13.1640625" customWidth="1"/>
    <col min="12" max="12" width="8.83203125" customWidth="1"/>
    <col min="13" max="13" width="13.33203125" customWidth="1"/>
    <col min="15" max="15" width="20.83203125" customWidth="1"/>
    <col min="16" max="16" width="16.33203125" customWidth="1"/>
    <col min="18" max="18" width="10.1640625" bestFit="1" customWidth="1"/>
    <col min="23" max="23" width="15.1640625" customWidth="1"/>
    <col min="24" max="24" width="12.5" customWidth="1"/>
    <col min="38" max="38" width="25.33203125" bestFit="1" customWidth="1"/>
    <col min="39" max="39" width="21" bestFit="1" customWidth="1"/>
    <col min="40" max="40" width="15.5" bestFit="1" customWidth="1"/>
    <col min="41" max="41" width="5.5" customWidth="1"/>
    <col min="42" max="42" width="12.83203125" customWidth="1"/>
    <col min="43" max="43" width="14.33203125" customWidth="1"/>
    <col min="44" max="44" width="14.6640625" customWidth="1"/>
    <col min="45" max="45" width="17.33203125" customWidth="1"/>
    <col min="46" max="46" width="17.83203125" bestFit="1" customWidth="1"/>
    <col min="47" max="47" width="16.6640625" customWidth="1"/>
    <col min="48" max="48" width="16.1640625" customWidth="1"/>
    <col min="49" max="49" width="14" bestFit="1" customWidth="1"/>
    <col min="50" max="50" width="12.6640625" bestFit="1" customWidth="1"/>
    <col min="51" max="52" width="12.6640625" customWidth="1"/>
    <col min="53" max="53" width="15.33203125" customWidth="1"/>
  </cols>
  <sheetData>
    <row r="1" spans="1:53" x14ac:dyDescent="0.15">
      <c r="A1" s="1" t="s">
        <v>2167</v>
      </c>
      <c r="B1" s="1" t="s">
        <v>9322</v>
      </c>
      <c r="C1" s="1" t="s">
        <v>2155</v>
      </c>
      <c r="D1" s="1" t="s">
        <v>2156</v>
      </c>
      <c r="E1" s="1" t="s">
        <v>9332</v>
      </c>
      <c r="F1" s="1" t="s">
        <v>2159</v>
      </c>
      <c r="G1" s="1" t="s">
        <v>2161</v>
      </c>
      <c r="H1" s="1" t="s">
        <v>9374</v>
      </c>
      <c r="I1" s="1" t="s">
        <v>11</v>
      </c>
      <c r="J1" s="1" t="s">
        <v>2166</v>
      </c>
      <c r="K1" s="1" t="s">
        <v>9321</v>
      </c>
      <c r="L1" s="1" t="s">
        <v>9328</v>
      </c>
      <c r="N1" s="1" t="s">
        <v>9327</v>
      </c>
      <c r="O1" s="1" t="s">
        <v>9329</v>
      </c>
      <c r="P1" s="1" t="s">
        <v>9333</v>
      </c>
      <c r="S1" s="1" t="s">
        <v>9331</v>
      </c>
      <c r="W1" s="1" t="s">
        <v>2160</v>
      </c>
      <c r="X1" s="1" t="s">
        <v>2161</v>
      </c>
      <c r="AH1" s="1" t="s">
        <v>12</v>
      </c>
      <c r="AI1" s="1" t="s">
        <v>13</v>
      </c>
      <c r="AJ1" s="1" t="s">
        <v>14</v>
      </c>
      <c r="AL1" s="1" t="s">
        <v>3</v>
      </c>
      <c r="AM1" s="1" t="s">
        <v>4</v>
      </c>
      <c r="AN1" s="1" t="s">
        <v>5</v>
      </c>
      <c r="AO1" s="1" t="s">
        <v>6</v>
      </c>
      <c r="AP1" s="1" t="s">
        <v>7</v>
      </c>
      <c r="AQ1" s="1" t="s">
        <v>8</v>
      </c>
      <c r="AR1" s="1" t="s">
        <v>9</v>
      </c>
      <c r="AS1" s="1" t="s">
        <v>10</v>
      </c>
      <c r="AT1" s="1" t="s">
        <v>11</v>
      </c>
      <c r="AU1" s="1" t="s">
        <v>12</v>
      </c>
      <c r="AV1" s="1" t="s">
        <v>13</v>
      </c>
      <c r="AW1" s="1" t="s">
        <v>14</v>
      </c>
      <c r="AX1" s="1" t="s">
        <v>15</v>
      </c>
      <c r="AY1" s="1" t="s">
        <v>16</v>
      </c>
      <c r="AZ1" s="1" t="s">
        <v>17</v>
      </c>
      <c r="BA1" s="1" t="s">
        <v>18</v>
      </c>
    </row>
    <row r="2" spans="1:53" x14ac:dyDescent="0.15">
      <c r="A2">
        <v>2</v>
      </c>
      <c r="B2" s="7">
        <v>38401</v>
      </c>
      <c r="C2" s="11">
        <v>2005</v>
      </c>
      <c r="D2" s="3">
        <f>_xlfn.XLOOKUP(P2,'Sentiment index'!$E$2:$E$169,'Sentiment index'!$A$2:$A$169)</f>
        <v>4.5582200000000003E-2</v>
      </c>
      <c r="E2">
        <f ca="1">(NORMINV(RAND(),S2,2))*12</f>
        <v>171.99345994715097</v>
      </c>
      <c r="F2" s="5">
        <f>(W2-AT2)/AT2</f>
        <v>3.4177211759999437E-3</v>
      </c>
      <c r="G2" s="12">
        <f ca="1">IF(X2&lt;&gt;"",X2,NORMINV(RAND(),$X$528,200))</f>
        <v>47</v>
      </c>
      <c r="H2" s="2">
        <v>1000</v>
      </c>
      <c r="I2" s="2">
        <v>20</v>
      </c>
      <c r="J2" s="13">
        <f>F2-K2</f>
        <v>1.2317721175999944E-2</v>
      </c>
      <c r="K2" s="5">
        <f>-0.0089</f>
        <v>-8.8999999999999999E-3</v>
      </c>
      <c r="L2">
        <v>1</v>
      </c>
      <c r="N2" t="str">
        <f>IF(D2&gt;=0,"1","0")</f>
        <v>1</v>
      </c>
      <c r="O2" s="5">
        <f ca="1">IF(X2&lt;&gt;"",G2/H2,"")</f>
        <v>4.7E-2</v>
      </c>
      <c r="P2">
        <f>A2-1</f>
        <v>1</v>
      </c>
      <c r="S2">
        <f>_xlfn.XLOOKUP(C2,'Company age'!$A$2:$A$15,'Company age'!$B$2:$B$15)</f>
        <v>13</v>
      </c>
      <c r="U2" t="s">
        <v>44</v>
      </c>
      <c r="W2" s="3">
        <f>AT2*(1+AV2)</f>
        <v>20.068354423519999</v>
      </c>
      <c r="X2">
        <v>47</v>
      </c>
      <c r="AH2" s="2">
        <v>3.0379734040000002</v>
      </c>
      <c r="AI2" s="2">
        <f>34.17721176/100</f>
        <v>0.34177211759999998</v>
      </c>
      <c r="AJ2" s="2">
        <v>117.7215195</v>
      </c>
      <c r="AL2" t="s">
        <v>455</v>
      </c>
      <c r="AM2" t="s">
        <v>456</v>
      </c>
      <c r="AN2" t="s">
        <v>44</v>
      </c>
      <c r="AO2" t="s">
        <v>53</v>
      </c>
      <c r="AP2" t="s">
        <v>25</v>
      </c>
      <c r="AQ2" t="s">
        <v>146</v>
      </c>
      <c r="AR2" t="s">
        <v>27</v>
      </c>
      <c r="AS2" s="2">
        <v>1000</v>
      </c>
      <c r="AT2" s="2">
        <v>20</v>
      </c>
      <c r="AU2" s="5">
        <f t="shared" ref="AU2:AU65" si="0">AH2/100</f>
        <v>3.0379734040000002E-2</v>
      </c>
      <c r="AV2" s="5">
        <f t="shared" ref="AV2:AV65" si="1">AI2/100</f>
        <v>3.4177211759999996E-3</v>
      </c>
      <c r="AW2" s="5">
        <f t="shared" ref="AW2:AW65" si="2">AJ2/100</f>
        <v>1.177215195</v>
      </c>
      <c r="AX2" s="2"/>
      <c r="AY2" s="2"/>
      <c r="AZ2" s="2"/>
      <c r="BA2" s="2">
        <v>0</v>
      </c>
    </row>
    <row r="3" spans="1:53" x14ac:dyDescent="0.15">
      <c r="A3">
        <v>3</v>
      </c>
      <c r="B3" s="7">
        <v>38420</v>
      </c>
      <c r="C3" s="11">
        <v>2005</v>
      </c>
      <c r="D3" s="3">
        <f>_xlfn.XLOOKUP(P3,'Sentiment index'!$E$2:$E$169,'Sentiment index'!$A$2:$A$169)</f>
        <v>1.1540999999999999E-3</v>
      </c>
      <c r="E3">
        <f t="shared" ref="E3:E66" ca="1" si="3">(NORMINV(RAND(),S3,2))*12</f>
        <v>163.31396759854545</v>
      </c>
      <c r="F3" s="5">
        <f>(W3-AT3)/AT3</f>
        <v>3.4177211760000208E-3</v>
      </c>
      <c r="G3" s="12">
        <f t="shared" ref="G3:G66" ca="1" si="4">IF(X3&lt;&gt;"",X3,NORMINV(RAND(),$X$528,200))</f>
        <v>1419.5402460176965</v>
      </c>
      <c r="H3" s="2">
        <v>351.76100000000002</v>
      </c>
      <c r="I3" s="2">
        <v>115</v>
      </c>
      <c r="J3" s="13">
        <f t="shared" ref="J3:J66" si="5">F3-K3</f>
        <v>8.1177211760000215E-3</v>
      </c>
      <c r="K3" s="5">
        <f>IF(U3="NORWAY",_xlfn.XLOOKUP(B3,'Oslo OBX Historical Data'!$A$2:$A$3477,'Oslo OBX Historical Data'!$G$2:$G$3477),IF(U3="FINLAND",_xlfn.XLOOKUP(B3,'OMX Helsinki Historical Data'!$A$2:$A$3479,'OMX Helsinki Historical Data'!$G$2:$G$3479),IF(U3="DENMARK",_xlfn.XLOOKUP(B3,'OMX Copenhagen All shares Histo'!$A$2:$A$3461,'OMX Copenhagen All shares Histo'!$G$2:$G$3461),_xlfn.XLOOKUP(Draft!B3,'OMX Stockholm Historical Data'!$A$2:$A$3477,'OMX Stockholm Historical Data'!$G$2:$G$3477))))</f>
        <v>-4.7000000000000002E-3</v>
      </c>
      <c r="L3">
        <v>1</v>
      </c>
      <c r="N3" t="str">
        <f>IF(D3&gt;=0,"1","0")</f>
        <v>1</v>
      </c>
      <c r="O3" s="5" t="str">
        <f t="shared" ref="O3:O66" si="6">IF(X3&lt;&gt;"",G3/H3,"")</f>
        <v/>
      </c>
      <c r="P3">
        <f t="shared" ref="P3:P66" si="7">A3-1</f>
        <v>2</v>
      </c>
      <c r="S3">
        <f>_xlfn.XLOOKUP(C3,'Company age'!$A$2:$A$15,'Company age'!$B$2:$B$15)</f>
        <v>13</v>
      </c>
      <c r="U3" t="s">
        <v>44</v>
      </c>
      <c r="W3" s="3">
        <f>AT3*(1+AV3)</f>
        <v>115.39303793524</v>
      </c>
      <c r="AH3" s="2">
        <v>33.333332059999996</v>
      </c>
      <c r="AI3" s="2">
        <f>34.17721176/100</f>
        <v>0.34177211759999998</v>
      </c>
      <c r="AJ3" s="2">
        <v>-21.666666029999998</v>
      </c>
      <c r="AL3" t="s">
        <v>880</v>
      </c>
      <c r="AM3" t="s">
        <v>881</v>
      </c>
      <c r="AN3" t="s">
        <v>44</v>
      </c>
      <c r="AO3" t="s">
        <v>53</v>
      </c>
      <c r="AP3" t="s">
        <v>25</v>
      </c>
      <c r="AQ3" t="s">
        <v>75</v>
      </c>
      <c r="AR3" t="s">
        <v>27</v>
      </c>
      <c r="AS3" s="2">
        <v>351.76100000000002</v>
      </c>
      <c r="AT3" s="2">
        <v>115</v>
      </c>
      <c r="AU3" s="5">
        <f t="shared" si="0"/>
        <v>0.33333332059999998</v>
      </c>
      <c r="AV3" s="5">
        <f t="shared" si="1"/>
        <v>3.4177211759999996E-3</v>
      </c>
      <c r="AW3" s="5">
        <f t="shared" si="2"/>
        <v>-0.21666666029999998</v>
      </c>
      <c r="AX3" s="2"/>
      <c r="AY3" s="2"/>
      <c r="AZ3" s="2"/>
      <c r="BA3" s="2">
        <v>6.2037399999999998</v>
      </c>
    </row>
    <row r="4" spans="1:53" x14ac:dyDescent="0.15">
      <c r="A4">
        <v>3</v>
      </c>
      <c r="B4" s="7">
        <v>38429</v>
      </c>
      <c r="C4" s="11">
        <v>2005</v>
      </c>
      <c r="D4" s="3">
        <f>_xlfn.XLOOKUP(P4,'Sentiment index'!$E$2:$E$169,'Sentiment index'!$A$2:$A$169)</f>
        <v>1.1540999999999999E-3</v>
      </c>
      <c r="E4">
        <f t="shared" ca="1" si="3"/>
        <v>160.81757678951513</v>
      </c>
      <c r="F4" s="5">
        <f>(W4-AT4)/AT4</f>
        <v>-0.18157894129999996</v>
      </c>
      <c r="G4" s="12">
        <f t="shared" ca="1" si="4"/>
        <v>1346.6202451976228</v>
      </c>
      <c r="H4" s="2">
        <v>469.92200000000003</v>
      </c>
      <c r="I4" s="2">
        <v>49</v>
      </c>
      <c r="J4" s="13">
        <f t="shared" si="5"/>
        <v>-0.19947894129999996</v>
      </c>
      <c r="K4" s="5">
        <f>IF(U4="NORWAY",_xlfn.XLOOKUP(B4,'Oslo OBX Historical Data'!$A$2:$A$3477,'Oslo OBX Historical Data'!$G$2:$G$3477),IF(U4="FINLAND",_xlfn.XLOOKUP(B4,'OMX Helsinki Historical Data'!$A$2:$A$3479,'OMX Helsinki Historical Data'!$G$2:$G$3479),IF(U4="DENMARK",_xlfn.XLOOKUP(B4,'OMX Copenhagen All shares Histo'!$A$2:$A$3461,'OMX Copenhagen All shares Histo'!$G$2:$G$3461),_xlfn.XLOOKUP(Draft!B4,'OMX Stockholm Historical Data'!$A$2:$A$3477,'OMX Stockholm Historical Data'!$G$2:$G$3477))))</f>
        <v>1.7899999999999999E-2</v>
      </c>
      <c r="L4">
        <v>1</v>
      </c>
      <c r="N4" t="str">
        <f>IF(D4&gt;=0,"1","0")</f>
        <v>1</v>
      </c>
      <c r="O4" s="5" t="str">
        <f t="shared" si="6"/>
        <v/>
      </c>
      <c r="P4">
        <f t="shared" si="7"/>
        <v>2</v>
      </c>
      <c r="S4">
        <f>_xlfn.XLOOKUP(C4,'Company age'!$A$2:$A$15,'Company age'!$B$2:$B$15)</f>
        <v>13</v>
      </c>
      <c r="U4" t="s">
        <v>44</v>
      </c>
      <c r="W4" s="3">
        <f>AT4*(1+AV4)</f>
        <v>40.102631876300002</v>
      </c>
      <c r="AH4" s="2">
        <v>-7.8947358129999996</v>
      </c>
      <c r="AI4" s="2">
        <v>-18.157894129999999</v>
      </c>
      <c r="AJ4" s="2">
        <v>-27.105262759999999</v>
      </c>
      <c r="AL4" t="s">
        <v>740</v>
      </c>
      <c r="AM4" t="s">
        <v>741</v>
      </c>
      <c r="AN4" t="s">
        <v>44</v>
      </c>
      <c r="AO4" t="s">
        <v>53</v>
      </c>
      <c r="AP4" t="s">
        <v>25</v>
      </c>
      <c r="AQ4" t="s">
        <v>742</v>
      </c>
      <c r="AR4" t="s">
        <v>27</v>
      </c>
      <c r="AS4" s="2">
        <v>469.92200000000003</v>
      </c>
      <c r="AT4" s="2">
        <v>49</v>
      </c>
      <c r="AU4" s="5">
        <f t="shared" si="0"/>
        <v>-7.8947358129999992E-2</v>
      </c>
      <c r="AV4" s="5">
        <f t="shared" si="1"/>
        <v>-0.18157894129999999</v>
      </c>
      <c r="AW4" s="5">
        <f t="shared" si="2"/>
        <v>-0.27105262759999998</v>
      </c>
      <c r="AX4" s="2"/>
      <c r="AY4" s="2"/>
      <c r="AZ4" s="2"/>
      <c r="BA4" s="2">
        <v>19.476500000000001</v>
      </c>
    </row>
    <row r="5" spans="1:53" x14ac:dyDescent="0.15">
      <c r="A5">
        <v>4</v>
      </c>
      <c r="B5" s="7">
        <v>38460</v>
      </c>
      <c r="C5" s="11">
        <v>2005</v>
      </c>
      <c r="D5" s="3">
        <f>_xlfn.XLOOKUP(P5,'Sentiment index'!$E$2:$E$169,'Sentiment index'!$A$2:$A$169)</f>
        <v>-1.9739900000000001E-2</v>
      </c>
      <c r="E5">
        <f t="shared" ca="1" si="3"/>
        <v>155.29231581061066</v>
      </c>
      <c r="F5" s="5">
        <f>(W5-AT5)/AT5</f>
        <v>0.19200000759999986</v>
      </c>
      <c r="G5" s="12">
        <f t="shared" ca="1" si="4"/>
        <v>4845</v>
      </c>
      <c r="H5" s="2">
        <v>4714.95</v>
      </c>
      <c r="I5" s="2">
        <v>15</v>
      </c>
      <c r="J5" s="13">
        <f t="shared" si="5"/>
        <v>0.21500000759999985</v>
      </c>
      <c r="K5" s="5">
        <f>IF(U5="NORWAY",_xlfn.XLOOKUP(B5,'Oslo OBX Historical Data'!$A$2:$A$3477,'Oslo OBX Historical Data'!$G$2:$G$3477),IF(U5="FINLAND",_xlfn.XLOOKUP(B5,'OMX Helsinki Historical Data'!$A$2:$A$3479,'OMX Helsinki Historical Data'!$G$2:$G$3479),IF(U5="DENMARK",_xlfn.XLOOKUP(B5,'OMX Copenhagen All shares Histo'!$A$2:$A$3461,'OMX Copenhagen All shares Histo'!$G$2:$G$3461),_xlfn.XLOOKUP(Draft!B5,'OMX Stockholm Historical Data'!$A$2:$A$3477,'OMX Stockholm Historical Data'!$G$2:$G$3477))))</f>
        <v>-2.3E-2</v>
      </c>
      <c r="L5">
        <v>1</v>
      </c>
      <c r="N5" t="str">
        <f>IF(D5&gt;=0,"1","0")</f>
        <v>0</v>
      </c>
      <c r="O5" s="5">
        <f t="shared" ca="1" si="6"/>
        <v>1.0275824770146025</v>
      </c>
      <c r="P5">
        <f t="shared" si="7"/>
        <v>3</v>
      </c>
      <c r="S5">
        <f>_xlfn.XLOOKUP(C5,'Company age'!$A$2:$A$15,'Company age'!$B$2:$B$15)</f>
        <v>13</v>
      </c>
      <c r="U5" t="s">
        <v>64</v>
      </c>
      <c r="W5" s="3">
        <f>AT5*(1+AV5)</f>
        <v>17.880000113999998</v>
      </c>
      <c r="X5">
        <v>4845</v>
      </c>
      <c r="AA5">
        <f>AVERAGE(X2:X527)</f>
        <v>1264.5811764705882</v>
      </c>
      <c r="AH5" s="2">
        <v>28</v>
      </c>
      <c r="AI5" s="2">
        <v>19.200000760000002</v>
      </c>
      <c r="AJ5" s="2">
        <v>13.600000380000001</v>
      </c>
      <c r="AL5" t="s">
        <v>106</v>
      </c>
      <c r="AM5" t="s">
        <v>107</v>
      </c>
      <c r="AN5" t="s">
        <v>64</v>
      </c>
      <c r="AO5" t="s">
        <v>53</v>
      </c>
      <c r="AP5" t="s">
        <v>25</v>
      </c>
      <c r="AQ5" t="s">
        <v>46</v>
      </c>
      <c r="AR5" t="s">
        <v>27</v>
      </c>
      <c r="AS5" s="2">
        <v>4714.95</v>
      </c>
      <c r="AT5" s="2">
        <v>15</v>
      </c>
      <c r="AU5" s="5">
        <f t="shared" si="0"/>
        <v>0.28000000000000003</v>
      </c>
      <c r="AV5" s="5">
        <f t="shared" si="1"/>
        <v>0.19200000760000002</v>
      </c>
      <c r="AW5" s="5">
        <f t="shared" si="2"/>
        <v>0.13600000380000002</v>
      </c>
      <c r="AX5" s="2">
        <v>43.64</v>
      </c>
      <c r="AY5" s="2">
        <v>796.40002440000001</v>
      </c>
      <c r="AZ5" s="2">
        <v>43.89</v>
      </c>
      <c r="BA5" s="2">
        <v>256.404</v>
      </c>
    </row>
    <row r="6" spans="1:53" x14ac:dyDescent="0.15">
      <c r="A6">
        <v>4</v>
      </c>
      <c r="B6" s="7">
        <v>38468</v>
      </c>
      <c r="C6" s="11">
        <v>2005</v>
      </c>
      <c r="D6" s="3">
        <f>_xlfn.XLOOKUP(P6,'Sentiment index'!$E$2:$E$169,'Sentiment index'!$A$2:$A$169)</f>
        <v>-1.9739900000000001E-2</v>
      </c>
      <c r="E6">
        <f t="shared" ca="1" si="3"/>
        <v>150.42921614745521</v>
      </c>
      <c r="F6" s="5">
        <f>(W6-AT6)/AT6</f>
        <v>3.107142944</v>
      </c>
      <c r="G6" s="12">
        <f t="shared" ca="1" si="4"/>
        <v>2728</v>
      </c>
      <c r="H6" s="2">
        <v>704.22500000000002</v>
      </c>
      <c r="I6" s="2">
        <v>21.5</v>
      </c>
      <c r="J6" s="13">
        <f t="shared" si="5"/>
        <v>3.100842944</v>
      </c>
      <c r="K6" s="5">
        <f>IF(U6="NORWAY",_xlfn.XLOOKUP(B6,'Oslo OBX Historical Data'!$A$2:$A$3477,'Oslo OBX Historical Data'!$G$2:$G$3477),IF(U6="FINLAND",_xlfn.XLOOKUP(B6,'OMX Helsinki Historical Data'!$A$2:$A$3479,'OMX Helsinki Historical Data'!$G$2:$G$3479),IF(U6="DENMARK",_xlfn.XLOOKUP(B6,'OMX Copenhagen All shares Histo'!$A$2:$A$3461,'OMX Copenhagen All shares Histo'!$G$2:$G$3461),_xlfn.XLOOKUP(Draft!B6,'OMX Stockholm Historical Data'!$A$2:$A$3477,'OMX Stockholm Historical Data'!$G$2:$G$3477))))</f>
        <v>6.3E-3</v>
      </c>
      <c r="L6">
        <v>1</v>
      </c>
      <c r="N6" t="str">
        <f>IF(D6&gt;=0,"1","0")</f>
        <v>0</v>
      </c>
      <c r="O6" s="5">
        <f t="shared" ca="1" si="6"/>
        <v>3.8737619368809684</v>
      </c>
      <c r="P6">
        <f t="shared" si="7"/>
        <v>3</v>
      </c>
      <c r="S6">
        <f>_xlfn.XLOOKUP(C6,'Company age'!$A$2:$A$15,'Company age'!$B$2:$B$15)</f>
        <v>13</v>
      </c>
      <c r="U6" t="s">
        <v>44</v>
      </c>
      <c r="W6" s="3">
        <f>AT6*(1+AV6)</f>
        <v>88.303573295999996</v>
      </c>
      <c r="X6">
        <v>2728</v>
      </c>
      <c r="AA6">
        <f>STDEVP(X2:X527)</f>
        <v>3375.7327749862347</v>
      </c>
      <c r="AH6" s="2">
        <v>212.5</v>
      </c>
      <c r="AI6" s="2">
        <v>310.71429439999997</v>
      </c>
      <c r="AJ6" s="2">
        <v>136.60714719999999</v>
      </c>
      <c r="AL6" t="s">
        <v>573</v>
      </c>
      <c r="AM6" t="s">
        <v>574</v>
      </c>
      <c r="AN6" t="s">
        <v>44</v>
      </c>
      <c r="AO6" t="s">
        <v>96</v>
      </c>
      <c r="AP6" t="s">
        <v>25</v>
      </c>
      <c r="AQ6" t="s">
        <v>75</v>
      </c>
      <c r="AR6" t="s">
        <v>27</v>
      </c>
      <c r="AS6" s="2">
        <v>704.22500000000002</v>
      </c>
      <c r="AT6" s="2">
        <v>21.5</v>
      </c>
      <c r="AU6" s="5">
        <f t="shared" si="0"/>
        <v>2.125</v>
      </c>
      <c r="AV6" s="5">
        <f t="shared" si="1"/>
        <v>3.1071429439999996</v>
      </c>
      <c r="AW6" s="5">
        <f t="shared" si="2"/>
        <v>1.3660714719999998</v>
      </c>
      <c r="AX6" s="2"/>
      <c r="AY6" s="2"/>
      <c r="AZ6" s="2"/>
      <c r="BA6" s="2">
        <v>38.604700000000001</v>
      </c>
    </row>
    <row r="7" spans="1:53" x14ac:dyDescent="0.15">
      <c r="A7">
        <v>5</v>
      </c>
      <c r="B7" s="7">
        <v>38475</v>
      </c>
      <c r="C7" s="11">
        <v>2005</v>
      </c>
      <c r="D7" s="3">
        <f>_xlfn.XLOOKUP(P7,'Sentiment index'!$E$2:$E$169,'Sentiment index'!$A$2:$A$169)</f>
        <v>3.2043000000000002E-2</v>
      </c>
      <c r="E7">
        <f t="shared" ca="1" si="3"/>
        <v>168.2231197776749</v>
      </c>
      <c r="F7" s="5">
        <f>(W7-AT7)/AT7</f>
        <v>0.58181819920000011</v>
      </c>
      <c r="G7" s="12">
        <f t="shared" ca="1" si="4"/>
        <v>1222.7612907707626</v>
      </c>
      <c r="H7" s="2">
        <v>324.36</v>
      </c>
      <c r="I7" s="2">
        <v>53</v>
      </c>
      <c r="J7" s="13">
        <f t="shared" si="5"/>
        <v>0.57531819920000016</v>
      </c>
      <c r="K7" s="5">
        <f>IF(U7="NORWAY",_xlfn.XLOOKUP(B7,'Oslo OBX Historical Data'!$A$2:$A$3477,'Oslo OBX Historical Data'!$G$2:$G$3477),IF(U7="FINLAND",_xlfn.XLOOKUP(B7,'OMX Helsinki Historical Data'!$A$2:$A$3479,'OMX Helsinki Historical Data'!$G$2:$G$3479),IF(U7="DENMARK",_xlfn.XLOOKUP(B7,'OMX Copenhagen All shares Histo'!$A$2:$A$3461,'OMX Copenhagen All shares Histo'!$G$2:$G$3461),_xlfn.XLOOKUP(Draft!B7,'OMX Stockholm Historical Data'!$A$2:$A$3477,'OMX Stockholm Historical Data'!$G$2:$G$3477))))</f>
        <v>6.4999999999999997E-3</v>
      </c>
      <c r="L7">
        <v>1</v>
      </c>
      <c r="N7" t="str">
        <f>IF(D7&gt;=0,"1","0")</f>
        <v>1</v>
      </c>
      <c r="O7" s="5" t="str">
        <f t="shared" si="6"/>
        <v/>
      </c>
      <c r="P7">
        <f t="shared" si="7"/>
        <v>4</v>
      </c>
      <c r="R7" s="13">
        <f>AVERAGE(J2:J527)</f>
        <v>6.5472818918902512E-2</v>
      </c>
      <c r="S7">
        <f>_xlfn.XLOOKUP(C7,'Company age'!$A$2:$A$15,'Company age'!$B$2:$B$15)</f>
        <v>13</v>
      </c>
      <c r="U7" t="s">
        <v>44</v>
      </c>
      <c r="W7" s="3">
        <f>AT7*(1+AV7)</f>
        <v>83.836364557600007</v>
      </c>
      <c r="AH7" s="2">
        <v>18.181818010000001</v>
      </c>
      <c r="AI7" s="2">
        <v>58.181819920000002</v>
      </c>
      <c r="AJ7" s="2">
        <v>56.363636020000001</v>
      </c>
      <c r="AL7" t="s">
        <v>895</v>
      </c>
      <c r="AM7" t="s">
        <v>896</v>
      </c>
      <c r="AN7" t="s">
        <v>44</v>
      </c>
      <c r="AO7" t="s">
        <v>45</v>
      </c>
      <c r="AP7" t="s">
        <v>25</v>
      </c>
      <c r="AQ7" t="s">
        <v>75</v>
      </c>
      <c r="AR7" t="s">
        <v>27</v>
      </c>
      <c r="AS7" s="2">
        <v>324.36</v>
      </c>
      <c r="AT7" s="2">
        <v>53</v>
      </c>
      <c r="AU7" s="5">
        <f t="shared" si="0"/>
        <v>0.1818181801</v>
      </c>
      <c r="AV7" s="5">
        <f t="shared" si="1"/>
        <v>0.5818181992</v>
      </c>
      <c r="AW7" s="5">
        <f t="shared" si="2"/>
        <v>0.56363636019999996</v>
      </c>
      <c r="AX7" s="2"/>
      <c r="AY7" s="2"/>
      <c r="AZ7" s="2"/>
      <c r="BA7" s="2">
        <v>22.638000000000002</v>
      </c>
    </row>
    <row r="8" spans="1:53" x14ac:dyDescent="0.15">
      <c r="A8">
        <v>5</v>
      </c>
      <c r="B8" s="7">
        <v>38485</v>
      </c>
      <c r="C8" s="11">
        <v>2005</v>
      </c>
      <c r="D8" s="3">
        <f>_xlfn.XLOOKUP(P8,'Sentiment index'!$E$2:$E$169,'Sentiment index'!$A$2:$A$169)</f>
        <v>3.2043000000000002E-2</v>
      </c>
      <c r="E8">
        <f t="shared" ca="1" si="3"/>
        <v>206.42968928666309</v>
      </c>
      <c r="F8" s="5">
        <f>(W8-AT8)/AT8</f>
        <v>-9.999999999999995E-2</v>
      </c>
      <c r="G8" s="12">
        <f t="shared" ca="1" si="4"/>
        <v>381</v>
      </c>
      <c r="H8" s="2">
        <v>734.57600000000002</v>
      </c>
      <c r="I8" s="2">
        <v>29</v>
      </c>
      <c r="J8" s="13">
        <f t="shared" si="5"/>
        <v>-9.9599999999999952E-2</v>
      </c>
      <c r="K8" s="5">
        <f>IF(U8="NORWAY",_xlfn.XLOOKUP(B8,'Oslo OBX Historical Data'!$A$2:$A$3477,'Oslo OBX Historical Data'!$G$2:$G$3477),IF(U8="FINLAND",_xlfn.XLOOKUP(B8,'OMX Helsinki Historical Data'!$A$2:$A$3479,'OMX Helsinki Historical Data'!$G$2:$G$3479),IF(U8="DENMARK",_xlfn.XLOOKUP(B8,'OMX Copenhagen All shares Histo'!$A$2:$A$3461,'OMX Copenhagen All shares Histo'!$G$2:$G$3461),_xlfn.XLOOKUP(Draft!B8,'OMX Stockholm Historical Data'!$A$2:$A$3477,'OMX Stockholm Historical Data'!$G$2:$G$3477))))</f>
        <v>-4.0000000000000002E-4</v>
      </c>
      <c r="L8">
        <v>1</v>
      </c>
      <c r="N8" t="str">
        <f>IF(D8&gt;=0,"1","0")</f>
        <v>1</v>
      </c>
      <c r="O8" s="5">
        <f t="shared" ca="1" si="6"/>
        <v>0.5186665504998802</v>
      </c>
      <c r="P8">
        <f t="shared" si="7"/>
        <v>4</v>
      </c>
      <c r="S8">
        <f>_xlfn.XLOOKUP(C8,'Company age'!$A$2:$A$15,'Company age'!$B$2:$B$15)</f>
        <v>13</v>
      </c>
      <c r="U8" t="s">
        <v>44</v>
      </c>
      <c r="W8" s="3">
        <f>AT8*(1+AV8)</f>
        <v>26.1</v>
      </c>
      <c r="X8">
        <v>381</v>
      </c>
      <c r="AH8" s="2">
        <v>40</v>
      </c>
      <c r="AI8" s="2">
        <v>-10</v>
      </c>
      <c r="AJ8" s="2">
        <v>125</v>
      </c>
      <c r="AL8" t="s">
        <v>565</v>
      </c>
      <c r="AM8" t="s">
        <v>566</v>
      </c>
      <c r="AN8" t="s">
        <v>44</v>
      </c>
      <c r="AO8" t="s">
        <v>32</v>
      </c>
      <c r="AP8" t="s">
        <v>25</v>
      </c>
      <c r="AQ8" t="s">
        <v>75</v>
      </c>
      <c r="AR8" t="s">
        <v>27</v>
      </c>
      <c r="AS8" s="2">
        <v>734.57600000000002</v>
      </c>
      <c r="AT8" s="2">
        <v>29</v>
      </c>
      <c r="AU8" s="5">
        <f t="shared" si="0"/>
        <v>0.4</v>
      </c>
      <c r="AV8" s="5">
        <f t="shared" si="1"/>
        <v>-0.1</v>
      </c>
      <c r="AW8" s="5">
        <f t="shared" si="2"/>
        <v>1.25</v>
      </c>
      <c r="AX8" s="2"/>
      <c r="AY8" s="2"/>
      <c r="AZ8" s="2"/>
      <c r="BA8" s="2">
        <v>0</v>
      </c>
    </row>
    <row r="9" spans="1:53" x14ac:dyDescent="0.15">
      <c r="A9">
        <v>5</v>
      </c>
      <c r="B9" s="7">
        <v>38497</v>
      </c>
      <c r="C9" s="11">
        <v>2005</v>
      </c>
      <c r="D9" s="3">
        <f>_xlfn.XLOOKUP(P9,'Sentiment index'!$E$2:$E$169,'Sentiment index'!$A$2:$A$169)</f>
        <v>3.2043000000000002E-2</v>
      </c>
      <c r="E9">
        <f t="shared" ca="1" si="3"/>
        <v>160.13704277364931</v>
      </c>
      <c r="F9" s="5">
        <f>(W9-AT9)/AT9</f>
        <v>-2.0000000000000018E-2</v>
      </c>
      <c r="G9" s="12">
        <f t="shared" ca="1" si="4"/>
        <v>939.62576845575586</v>
      </c>
      <c r="H9" s="2">
        <v>64</v>
      </c>
      <c r="I9" s="2">
        <v>8</v>
      </c>
      <c r="J9" s="13">
        <f t="shared" si="5"/>
        <v>-2.5500000000000016E-2</v>
      </c>
      <c r="K9" s="5">
        <f>IF(U9="NORWAY",_xlfn.XLOOKUP(B9,'Oslo OBX Historical Data'!$A$2:$A$3477,'Oslo OBX Historical Data'!$G$2:$G$3477),IF(U9="FINLAND",_xlfn.XLOOKUP(B9,'OMX Helsinki Historical Data'!$A$2:$A$3479,'OMX Helsinki Historical Data'!$G$2:$G$3479),IF(U9="DENMARK",_xlfn.XLOOKUP(B9,'OMX Copenhagen All shares Histo'!$A$2:$A$3461,'OMX Copenhagen All shares Histo'!$G$2:$G$3461),_xlfn.XLOOKUP(Draft!B9,'OMX Stockholm Historical Data'!$A$2:$A$3477,'OMX Stockholm Historical Data'!$G$2:$G$3477))))</f>
        <v>5.4999999999999997E-3</v>
      </c>
      <c r="L9">
        <v>1</v>
      </c>
      <c r="N9" t="str">
        <f>IF(D9&gt;=0,"1","0")</f>
        <v>1</v>
      </c>
      <c r="O9" s="5" t="str">
        <f t="shared" si="6"/>
        <v/>
      </c>
      <c r="P9">
        <f t="shared" si="7"/>
        <v>4</v>
      </c>
      <c r="S9">
        <f>_xlfn.XLOOKUP(C9,'Company age'!$A$2:$A$15,'Company age'!$B$2:$B$15)</f>
        <v>13</v>
      </c>
      <c r="U9" t="s">
        <v>44</v>
      </c>
      <c r="W9" s="3">
        <f>AT9*(1+AV9)</f>
        <v>7.84</v>
      </c>
      <c r="AH9" s="2">
        <v>0</v>
      </c>
      <c r="AI9" s="2">
        <v>-2</v>
      </c>
      <c r="AJ9" s="2">
        <v>40</v>
      </c>
      <c r="AL9" t="s">
        <v>1367</v>
      </c>
      <c r="AM9" t="s">
        <v>1368</v>
      </c>
      <c r="AN9" t="s">
        <v>44</v>
      </c>
      <c r="AO9" t="s">
        <v>152</v>
      </c>
      <c r="AP9" t="s">
        <v>25</v>
      </c>
      <c r="AQ9" t="s">
        <v>54</v>
      </c>
      <c r="AR9" t="s">
        <v>27</v>
      </c>
      <c r="AS9" s="2">
        <v>64</v>
      </c>
      <c r="AT9" s="2">
        <v>8</v>
      </c>
      <c r="AU9" s="5">
        <f t="shared" si="0"/>
        <v>0</v>
      </c>
      <c r="AV9" s="5">
        <f t="shared" si="1"/>
        <v>-0.02</v>
      </c>
      <c r="AW9" s="5">
        <f t="shared" si="2"/>
        <v>0.4</v>
      </c>
      <c r="AX9" s="2"/>
      <c r="AY9" s="2"/>
      <c r="AZ9" s="2"/>
      <c r="BA9" s="2">
        <v>33.792000000000002</v>
      </c>
    </row>
    <row r="10" spans="1:53" x14ac:dyDescent="0.15">
      <c r="A10">
        <v>5</v>
      </c>
      <c r="B10" s="7">
        <v>38497</v>
      </c>
      <c r="C10" s="11">
        <v>2005</v>
      </c>
      <c r="D10" s="3">
        <f>_xlfn.XLOOKUP(P10,'Sentiment index'!$E$2:$E$169,'Sentiment index'!$A$2:$A$169)</f>
        <v>3.2043000000000002E-2</v>
      </c>
      <c r="E10">
        <f t="shared" ca="1" si="3"/>
        <v>154.32782441090168</v>
      </c>
      <c r="F10" s="5">
        <f>(W10-AT10)/AT10</f>
        <v>-0.1230769253</v>
      </c>
      <c r="G10" s="12">
        <f t="shared" ca="1" si="4"/>
        <v>411</v>
      </c>
      <c r="H10" s="2">
        <v>10</v>
      </c>
      <c r="I10" s="2">
        <v>40</v>
      </c>
      <c r="J10" s="13">
        <f t="shared" si="5"/>
        <v>-0.12857692530000001</v>
      </c>
      <c r="K10" s="5">
        <f>IF(U10="NORWAY",_xlfn.XLOOKUP(B10,'Oslo OBX Historical Data'!$A$2:$A$3477,'Oslo OBX Historical Data'!$G$2:$G$3477),IF(U10="FINLAND",_xlfn.XLOOKUP(B10,'OMX Helsinki Historical Data'!$A$2:$A$3479,'OMX Helsinki Historical Data'!$G$2:$G$3479),IF(U10="DENMARK",_xlfn.XLOOKUP(B10,'OMX Copenhagen All shares Histo'!$A$2:$A$3461,'OMX Copenhagen All shares Histo'!$G$2:$G$3461),_xlfn.XLOOKUP(Draft!B10,'OMX Stockholm Historical Data'!$A$2:$A$3477,'OMX Stockholm Historical Data'!$G$2:$G$3477))))</f>
        <v>5.4999999999999997E-3</v>
      </c>
      <c r="L10">
        <v>1</v>
      </c>
      <c r="N10" t="str">
        <f>IF(D10&gt;=0,"1","0")</f>
        <v>1</v>
      </c>
      <c r="O10" s="5">
        <f t="shared" ca="1" si="6"/>
        <v>41.1</v>
      </c>
      <c r="P10">
        <f t="shared" si="7"/>
        <v>4</v>
      </c>
      <c r="S10">
        <f>_xlfn.XLOOKUP(C10,'Company age'!$A$2:$A$15,'Company age'!$B$2:$B$15)</f>
        <v>13</v>
      </c>
      <c r="U10" t="s">
        <v>44</v>
      </c>
      <c r="W10" s="3">
        <f>AT10*(1+AV10)</f>
        <v>35.076922988</v>
      </c>
      <c r="X10">
        <v>411</v>
      </c>
      <c r="AH10" s="2">
        <v>20</v>
      </c>
      <c r="AI10" s="2">
        <v>-12.307692530000001</v>
      </c>
      <c r="AJ10" s="2">
        <v>-16.153846739999999</v>
      </c>
      <c r="AL10" t="s">
        <v>1881</v>
      </c>
      <c r="AM10" t="s">
        <v>1882</v>
      </c>
      <c r="AN10" t="s">
        <v>44</v>
      </c>
      <c r="AO10" t="s">
        <v>96</v>
      </c>
      <c r="AP10" t="s">
        <v>25</v>
      </c>
      <c r="AQ10" t="s">
        <v>54</v>
      </c>
      <c r="AR10" t="s">
        <v>27</v>
      </c>
      <c r="AS10" s="2">
        <v>10</v>
      </c>
      <c r="AT10" s="2">
        <v>40</v>
      </c>
      <c r="AU10" s="5">
        <f t="shared" si="0"/>
        <v>0.2</v>
      </c>
      <c r="AV10" s="5">
        <f t="shared" si="1"/>
        <v>-0.1230769253</v>
      </c>
      <c r="AW10" s="5">
        <f t="shared" si="2"/>
        <v>-0.1615384674</v>
      </c>
      <c r="AX10" s="2">
        <v>3.97</v>
      </c>
      <c r="AY10" s="2" t="s">
        <v>216</v>
      </c>
      <c r="AZ10" s="2">
        <v>4</v>
      </c>
      <c r="BA10" s="2">
        <v>14.51</v>
      </c>
    </row>
    <row r="11" spans="1:53" x14ac:dyDescent="0.15">
      <c r="A11">
        <v>5</v>
      </c>
      <c r="B11" s="7">
        <v>38499</v>
      </c>
      <c r="C11" s="11">
        <v>2005</v>
      </c>
      <c r="D11" s="3">
        <f>_xlfn.XLOOKUP(P11,'Sentiment index'!$E$2:$E$169,'Sentiment index'!$A$2:$A$169)</f>
        <v>3.2043000000000002E-2</v>
      </c>
      <c r="E11">
        <f t="shared" ca="1" si="3"/>
        <v>139.22158628594366</v>
      </c>
      <c r="F11" s="5">
        <f>(W11-AT11)/AT11</f>
        <v>0.4609374618999999</v>
      </c>
      <c r="G11" s="12">
        <f t="shared" ca="1" si="4"/>
        <v>1020</v>
      </c>
      <c r="H11" s="2">
        <v>355.84800000000001</v>
      </c>
      <c r="I11" s="2">
        <v>4.8</v>
      </c>
      <c r="J11" s="13">
        <f t="shared" si="5"/>
        <v>0.45483746189999991</v>
      </c>
      <c r="K11" s="5">
        <f>IF(U11="NORWAY",_xlfn.XLOOKUP(B11,'Oslo OBX Historical Data'!$A$2:$A$3477,'Oslo OBX Historical Data'!$G$2:$G$3477),IF(U11="FINLAND",_xlfn.XLOOKUP(B11,'OMX Helsinki Historical Data'!$A$2:$A$3479,'OMX Helsinki Historical Data'!$G$2:$G$3479),IF(U11="DENMARK",_xlfn.XLOOKUP(B11,'OMX Copenhagen All shares Histo'!$A$2:$A$3461,'OMX Copenhagen All shares Histo'!$G$2:$G$3461),_xlfn.XLOOKUP(Draft!B11,'OMX Stockholm Historical Data'!$A$2:$A$3477,'OMX Stockholm Historical Data'!$G$2:$G$3477))))</f>
        <v>6.1000000000000004E-3</v>
      </c>
      <c r="L11">
        <v>1</v>
      </c>
      <c r="N11" t="str">
        <f>IF(D11&gt;=0,"1","0")</f>
        <v>1</v>
      </c>
      <c r="O11" s="5">
        <f t="shared" ca="1" si="6"/>
        <v>2.8663923922573682</v>
      </c>
      <c r="P11">
        <f t="shared" si="7"/>
        <v>4</v>
      </c>
      <c r="R11" s="11">
        <f>COUNTIF(K2:K527,"&lt;0")</f>
        <v>242</v>
      </c>
      <c r="S11">
        <f>_xlfn.XLOOKUP(C11,'Company age'!$A$2:$A$15,'Company age'!$B$2:$B$15)</f>
        <v>13</v>
      </c>
      <c r="U11" t="s">
        <v>64</v>
      </c>
      <c r="W11" s="3">
        <f>AT11*(1+AV11)</f>
        <v>7.0124998171199993</v>
      </c>
      <c r="X11">
        <v>1020</v>
      </c>
      <c r="AH11" s="2">
        <v>18.749998089999998</v>
      </c>
      <c r="AI11" s="2">
        <v>46.093746189999997</v>
      </c>
      <c r="AJ11" s="2">
        <v>40.624996189999997</v>
      </c>
      <c r="AL11" t="s">
        <v>877</v>
      </c>
      <c r="AM11" t="s">
        <v>878</v>
      </c>
      <c r="AN11" t="s">
        <v>64</v>
      </c>
      <c r="AO11" t="s">
        <v>152</v>
      </c>
      <c r="AP11" t="s">
        <v>25</v>
      </c>
      <c r="AQ11" t="s">
        <v>75</v>
      </c>
      <c r="AR11" t="s">
        <v>27</v>
      </c>
      <c r="AS11" s="2">
        <v>355.84800000000001</v>
      </c>
      <c r="AT11" s="2">
        <v>4.8</v>
      </c>
      <c r="AU11" s="5">
        <f t="shared" si="0"/>
        <v>0.18749998089999997</v>
      </c>
      <c r="AV11" s="5">
        <f t="shared" si="1"/>
        <v>0.46093746189999996</v>
      </c>
      <c r="AW11" s="5">
        <f t="shared" si="2"/>
        <v>0.40624996189999996</v>
      </c>
      <c r="AX11" s="2"/>
      <c r="AY11" s="2"/>
      <c r="AZ11" s="2"/>
      <c r="BA11" s="2">
        <v>15.396000000000001</v>
      </c>
    </row>
    <row r="12" spans="1:53" x14ac:dyDescent="0.15">
      <c r="A12">
        <v>6</v>
      </c>
      <c r="B12" s="7">
        <v>38510</v>
      </c>
      <c r="C12" s="11">
        <v>2005</v>
      </c>
      <c r="D12" s="3">
        <f>_xlfn.XLOOKUP(P12,'Sentiment index'!$E$2:$E$169,'Sentiment index'!$A$2:$A$169)</f>
        <v>3.6714400000000001E-2</v>
      </c>
      <c r="E12">
        <f t="shared" ca="1" si="3"/>
        <v>169.90914112753578</v>
      </c>
      <c r="F12" s="5">
        <f>(W12-AT12)/AT12</f>
        <v>-0.95555557250000012</v>
      </c>
      <c r="G12" s="12">
        <f t="shared" ca="1" si="4"/>
        <v>966.9837037509933</v>
      </c>
      <c r="H12" s="2">
        <v>1280</v>
      </c>
      <c r="I12" s="2">
        <v>64</v>
      </c>
      <c r="J12" s="13">
        <f t="shared" si="5"/>
        <v>-0.95585557250000008</v>
      </c>
      <c r="K12" s="5">
        <f>IF(U12="NORWAY",_xlfn.XLOOKUP(B12,'Oslo OBX Historical Data'!$A$2:$A$3477,'Oslo OBX Historical Data'!$G$2:$G$3477),IF(U12="FINLAND",_xlfn.XLOOKUP(B12,'OMX Helsinki Historical Data'!$A$2:$A$3479,'OMX Helsinki Historical Data'!$G$2:$G$3479),IF(U12="DENMARK",_xlfn.XLOOKUP(B12,'OMX Copenhagen All shares Histo'!$A$2:$A$3461,'OMX Copenhagen All shares Histo'!$G$2:$G$3461),_xlfn.XLOOKUP(Draft!B12,'OMX Stockholm Historical Data'!$A$2:$A$3477,'OMX Stockholm Historical Data'!$G$2:$G$3477))))</f>
        <v>2.9999999999999997E-4</v>
      </c>
      <c r="L12">
        <v>1</v>
      </c>
      <c r="N12" t="str">
        <f>IF(D12&gt;=0,"1","0")</f>
        <v>1</v>
      </c>
      <c r="O12" s="5" t="str">
        <f t="shared" si="6"/>
        <v/>
      </c>
      <c r="P12">
        <f t="shared" si="7"/>
        <v>5</v>
      </c>
      <c r="S12">
        <f>_xlfn.XLOOKUP(C12,'Company age'!$A$2:$A$15,'Company age'!$B$2:$B$15)</f>
        <v>13</v>
      </c>
      <c r="U12" t="s">
        <v>44</v>
      </c>
      <c r="W12" s="3">
        <f>AT12*(1+AV12)</f>
        <v>2.8444433599999925</v>
      </c>
      <c r="AH12" s="2">
        <v>-95.866668700000005</v>
      </c>
      <c r="AI12" s="2">
        <v>-95.555557250000007</v>
      </c>
      <c r="AJ12" s="2"/>
      <c r="AL12" t="s">
        <v>392</v>
      </c>
      <c r="AM12" t="s">
        <v>393</v>
      </c>
      <c r="AN12" t="s">
        <v>44</v>
      </c>
      <c r="AO12" t="s">
        <v>53</v>
      </c>
      <c r="AP12" t="s">
        <v>25</v>
      </c>
      <c r="AQ12" t="s">
        <v>54</v>
      </c>
      <c r="AR12" t="s">
        <v>27</v>
      </c>
      <c r="AS12" s="2">
        <v>1280</v>
      </c>
      <c r="AT12" s="2">
        <v>64</v>
      </c>
      <c r="AU12" s="5">
        <f t="shared" si="0"/>
        <v>-0.95866668700000002</v>
      </c>
      <c r="AV12" s="5">
        <f t="shared" si="1"/>
        <v>-0.95555557250000012</v>
      </c>
      <c r="AW12" s="5">
        <f t="shared" si="2"/>
        <v>0</v>
      </c>
      <c r="AX12" s="2"/>
      <c r="AY12" s="2"/>
      <c r="AZ12" s="2"/>
      <c r="BA12" s="2">
        <v>0</v>
      </c>
    </row>
    <row r="13" spans="1:53" x14ac:dyDescent="0.15">
      <c r="A13">
        <v>6</v>
      </c>
      <c r="B13" s="7">
        <v>38510</v>
      </c>
      <c r="C13" s="11">
        <v>2005</v>
      </c>
      <c r="D13" s="3">
        <f>_xlfn.XLOOKUP(P13,'Sentiment index'!$E$2:$E$169,'Sentiment index'!$A$2:$A$169)</f>
        <v>3.6714400000000001E-2</v>
      </c>
      <c r="E13">
        <f t="shared" ca="1" si="3"/>
        <v>150.43370493151559</v>
      </c>
      <c r="F13" s="5">
        <f>(W13-AT13)/AT13</f>
        <v>-0.19411764139999996</v>
      </c>
      <c r="G13" s="12">
        <f t="shared" ca="1" si="4"/>
        <v>1269.4665880032142</v>
      </c>
      <c r="H13" s="2">
        <v>109.2</v>
      </c>
      <c r="I13" s="2">
        <v>28</v>
      </c>
      <c r="J13" s="13">
        <f t="shared" si="5"/>
        <v>-0.19441764139999995</v>
      </c>
      <c r="K13" s="5">
        <f>IF(U13="NORWAY",_xlfn.XLOOKUP(B13,'Oslo OBX Historical Data'!$A$2:$A$3477,'Oslo OBX Historical Data'!$G$2:$G$3477),IF(U13="FINLAND",_xlfn.XLOOKUP(B13,'OMX Helsinki Historical Data'!$A$2:$A$3479,'OMX Helsinki Historical Data'!$G$2:$G$3479),IF(U13="DENMARK",_xlfn.XLOOKUP(B13,'OMX Copenhagen All shares Histo'!$A$2:$A$3461,'OMX Copenhagen All shares Histo'!$G$2:$G$3461),_xlfn.XLOOKUP(Draft!B13,'OMX Stockholm Historical Data'!$A$2:$A$3477,'OMX Stockholm Historical Data'!$G$2:$G$3477))))</f>
        <v>2.9999999999999997E-4</v>
      </c>
      <c r="L13">
        <v>1</v>
      </c>
      <c r="N13" t="str">
        <f>IF(D13&gt;=0,"1","0")</f>
        <v>1</v>
      </c>
      <c r="O13" s="5" t="str">
        <f t="shared" si="6"/>
        <v/>
      </c>
      <c r="P13">
        <f t="shared" si="7"/>
        <v>5</v>
      </c>
      <c r="R13">
        <f>COUNTIF(K2:K527,"&gt;0")</f>
        <v>284</v>
      </c>
      <c r="S13">
        <f>_xlfn.XLOOKUP(C13,'Company age'!$A$2:$A$15,'Company age'!$B$2:$B$15)</f>
        <v>13</v>
      </c>
      <c r="U13" t="s">
        <v>44</v>
      </c>
      <c r="W13" s="3">
        <f>AT13*(1+AV13)</f>
        <v>22.564706040800001</v>
      </c>
      <c r="AC13" t="str">
        <f ca="1">IF(OR(NORMINV(RAND(),AA5,AA6)&lt;1,NORMINV(RAND(),AA5,AA6)&gt;AA7),"",NORMINV(RAND(),AA5,AA6))</f>
        <v/>
      </c>
      <c r="AH13" s="2">
        <v>-23.529411320000001</v>
      </c>
      <c r="AI13" s="2">
        <v>-19.411764139999999</v>
      </c>
      <c r="AJ13" s="2">
        <v>-4.705882549</v>
      </c>
      <c r="AL13" t="s">
        <v>1231</v>
      </c>
      <c r="AM13" t="s">
        <v>1232</v>
      </c>
      <c r="AN13" t="s">
        <v>44</v>
      </c>
      <c r="AO13" t="s">
        <v>45</v>
      </c>
      <c r="AP13" t="s">
        <v>25</v>
      </c>
      <c r="AQ13" t="s">
        <v>54</v>
      </c>
      <c r="AR13" t="s">
        <v>27</v>
      </c>
      <c r="AS13" s="2">
        <v>109.2</v>
      </c>
      <c r="AT13" s="2">
        <v>28</v>
      </c>
      <c r="AU13" s="5">
        <f t="shared" si="0"/>
        <v>-0.23529411320000002</v>
      </c>
      <c r="AV13" s="5">
        <f t="shared" si="1"/>
        <v>-0.19411764139999999</v>
      </c>
      <c r="AW13" s="5">
        <f t="shared" si="2"/>
        <v>-4.7058825489999997E-2</v>
      </c>
      <c r="AX13" s="2"/>
      <c r="AY13" s="2"/>
      <c r="AZ13" s="2"/>
      <c r="BA13" s="2">
        <v>0</v>
      </c>
    </row>
    <row r="14" spans="1:53" x14ac:dyDescent="0.15">
      <c r="A14">
        <v>6</v>
      </c>
      <c r="B14" s="7">
        <v>38512</v>
      </c>
      <c r="C14" s="11">
        <v>2005</v>
      </c>
      <c r="D14" s="3">
        <f>_xlfn.XLOOKUP(P14,'Sentiment index'!$E$2:$E$169,'Sentiment index'!$A$2:$A$169)</f>
        <v>3.6714400000000001E-2</v>
      </c>
      <c r="E14">
        <f t="shared" ca="1" si="3"/>
        <v>144.2744805552949</v>
      </c>
      <c r="F14" s="5">
        <f>(W14-AT14)/AT14</f>
        <v>-7.0000000000000034E-2</v>
      </c>
      <c r="G14" s="12">
        <f t="shared" ca="1" si="4"/>
        <v>1445.2441788935964</v>
      </c>
      <c r="H14" s="2">
        <v>145.61600000000001</v>
      </c>
      <c r="I14" s="2">
        <v>29</v>
      </c>
      <c r="J14" s="13">
        <f t="shared" si="5"/>
        <v>-8.1600000000000034E-2</v>
      </c>
      <c r="K14" s="5">
        <f>IF(U14="NORWAY",_xlfn.XLOOKUP(B14,'Oslo OBX Historical Data'!$A$2:$A$3477,'Oslo OBX Historical Data'!$G$2:$G$3477),IF(U14="FINLAND",_xlfn.XLOOKUP(B14,'OMX Helsinki Historical Data'!$A$2:$A$3479,'OMX Helsinki Historical Data'!$G$2:$G$3479),IF(U14="DENMARK",_xlfn.XLOOKUP(B14,'OMX Copenhagen All shares Histo'!$A$2:$A$3461,'OMX Copenhagen All shares Histo'!$G$2:$G$3461),_xlfn.XLOOKUP(Draft!B14,'OMX Stockholm Historical Data'!$A$2:$A$3477,'OMX Stockholm Historical Data'!$G$2:$G$3477))))</f>
        <v>1.1599999999999999E-2</v>
      </c>
      <c r="L14">
        <v>1</v>
      </c>
      <c r="N14" t="str">
        <f>IF(D14&gt;=0,"1","0")</f>
        <v>1</v>
      </c>
      <c r="O14" s="5" t="str">
        <f t="shared" si="6"/>
        <v/>
      </c>
      <c r="P14">
        <f t="shared" si="7"/>
        <v>5</v>
      </c>
      <c r="S14">
        <f>_xlfn.XLOOKUP(C14,'Company age'!$A$2:$A$15,'Company age'!$B$2:$B$15)</f>
        <v>13</v>
      </c>
      <c r="U14" t="s">
        <v>44</v>
      </c>
      <c r="W14" s="3">
        <f>AT14*(1+AV14)</f>
        <v>26.97</v>
      </c>
      <c r="AC14">
        <f ca="1">ROUND(NORMINV(RAND(),$AA$5,500),0)</f>
        <v>1107</v>
      </c>
      <c r="AH14" s="2">
        <v>-20</v>
      </c>
      <c r="AI14" s="2">
        <v>-7</v>
      </c>
      <c r="AJ14" s="2">
        <v>0</v>
      </c>
      <c r="AL14" t="s">
        <v>1134</v>
      </c>
      <c r="AM14" t="s">
        <v>1135</v>
      </c>
      <c r="AN14" t="s">
        <v>44</v>
      </c>
      <c r="AO14" t="s">
        <v>38</v>
      </c>
      <c r="AP14" t="s">
        <v>25</v>
      </c>
      <c r="AQ14" t="s">
        <v>75</v>
      </c>
      <c r="AR14" t="s">
        <v>27</v>
      </c>
      <c r="AS14" s="2">
        <v>145.61600000000001</v>
      </c>
      <c r="AT14" s="2">
        <v>29</v>
      </c>
      <c r="AU14" s="5">
        <f t="shared" si="0"/>
        <v>-0.2</v>
      </c>
      <c r="AV14" s="5">
        <f t="shared" si="1"/>
        <v>-7.0000000000000007E-2</v>
      </c>
      <c r="AW14" s="5">
        <f t="shared" si="2"/>
        <v>0</v>
      </c>
      <c r="AX14" s="2"/>
      <c r="AY14" s="2"/>
      <c r="AZ14" s="2"/>
      <c r="BA14" s="2">
        <v>13.6348</v>
      </c>
    </row>
    <row r="15" spans="1:53" x14ac:dyDescent="0.15">
      <c r="A15">
        <v>6</v>
      </c>
      <c r="B15" s="7">
        <v>38513</v>
      </c>
      <c r="C15" s="11">
        <v>2005</v>
      </c>
      <c r="D15" s="3">
        <f>_xlfn.XLOOKUP(P15,'Sentiment index'!$E$2:$E$169,'Sentiment index'!$A$2:$A$169)</f>
        <v>3.6714400000000001E-2</v>
      </c>
      <c r="E15">
        <f t="shared" ca="1" si="3"/>
        <v>169.90874263938824</v>
      </c>
      <c r="F15" s="5">
        <f>(W15-AT15)/AT15</f>
        <v>0</v>
      </c>
      <c r="G15" s="12">
        <f t="shared" ca="1" si="4"/>
        <v>12</v>
      </c>
      <c r="H15" s="2">
        <v>280.89299999999997</v>
      </c>
      <c r="I15" s="2">
        <v>22.5</v>
      </c>
      <c r="J15" s="13">
        <f t="shared" si="5"/>
        <v>-1.4E-3</v>
      </c>
      <c r="K15" s="5">
        <f>IF(U15="NORWAY",_xlfn.XLOOKUP(B15,'Oslo OBX Historical Data'!$A$2:$A$3477,'Oslo OBX Historical Data'!$G$2:$G$3477),IF(U15="FINLAND",_xlfn.XLOOKUP(B15,'OMX Helsinki Historical Data'!$A$2:$A$3479,'OMX Helsinki Historical Data'!$G$2:$G$3479),IF(U15="DENMARK",_xlfn.XLOOKUP(B15,'OMX Copenhagen All shares Histo'!$A$2:$A$3461,'OMX Copenhagen All shares Histo'!$G$2:$G$3461),_xlfn.XLOOKUP(Draft!B15,'OMX Stockholm Historical Data'!$A$2:$A$3477,'OMX Stockholm Historical Data'!$G$2:$G$3477))))</f>
        <v>1.4E-3</v>
      </c>
      <c r="L15">
        <v>1</v>
      </c>
      <c r="N15" t="str">
        <f>IF(D15&gt;=0,"1","0")</f>
        <v>1</v>
      </c>
      <c r="O15" s="5">
        <f t="shared" ca="1" si="6"/>
        <v>4.2720893721096651E-2</v>
      </c>
      <c r="P15">
        <f t="shared" si="7"/>
        <v>5</v>
      </c>
      <c r="S15">
        <f>_xlfn.XLOOKUP(C15,'Company age'!$A$2:$A$15,'Company age'!$B$2:$B$15)</f>
        <v>13</v>
      </c>
      <c r="U15" t="s">
        <v>23</v>
      </c>
      <c r="W15" s="3">
        <f>AT15*(1+AV15)</f>
        <v>22.5</v>
      </c>
      <c r="X15">
        <v>12</v>
      </c>
      <c r="AC15">
        <f t="shared" ref="AC15:AC78" ca="1" si="8">ROUND(NORMINV(RAND(),$AA$5,500),0)</f>
        <v>1594</v>
      </c>
      <c r="AH15" s="2">
        <v>0</v>
      </c>
      <c r="AI15" s="2">
        <v>0</v>
      </c>
      <c r="AJ15" s="2">
        <v>0</v>
      </c>
      <c r="AL15" t="s">
        <v>940</v>
      </c>
      <c r="AM15" t="s">
        <v>941</v>
      </c>
      <c r="AN15" t="s">
        <v>23</v>
      </c>
      <c r="AO15" t="s">
        <v>32</v>
      </c>
      <c r="AP15" t="s">
        <v>25</v>
      </c>
      <c r="AQ15" t="s">
        <v>54</v>
      </c>
      <c r="AR15" t="s">
        <v>27</v>
      </c>
      <c r="AS15" s="2">
        <v>280.89299999999997</v>
      </c>
      <c r="AT15" s="2">
        <v>22.5</v>
      </c>
      <c r="AU15" s="5">
        <f t="shared" si="0"/>
        <v>0</v>
      </c>
      <c r="AV15" s="5">
        <f t="shared" si="1"/>
        <v>0</v>
      </c>
      <c r="AW15" s="5">
        <f t="shared" si="2"/>
        <v>0</v>
      </c>
      <c r="AX15" s="2"/>
      <c r="AY15" s="2"/>
      <c r="AZ15" s="2"/>
      <c r="BA15" s="2">
        <v>38.366900000000001</v>
      </c>
    </row>
    <row r="16" spans="1:53" x14ac:dyDescent="0.15">
      <c r="A16">
        <v>6</v>
      </c>
      <c r="B16" s="7">
        <v>38520</v>
      </c>
      <c r="C16" s="11">
        <v>2005</v>
      </c>
      <c r="D16" s="3">
        <f>_xlfn.XLOOKUP(P16,'Sentiment index'!$E$2:$E$169,'Sentiment index'!$A$2:$A$169)</f>
        <v>3.6714400000000001E-2</v>
      </c>
      <c r="E16">
        <f t="shared" ca="1" si="3"/>
        <v>139.87775853178857</v>
      </c>
      <c r="F16" s="5">
        <f>(W16-AT16)/AT16</f>
        <v>-0.17249999999999996</v>
      </c>
      <c r="G16" s="12">
        <f t="shared" ca="1" si="4"/>
        <v>1484</v>
      </c>
      <c r="H16" s="2">
        <v>715</v>
      </c>
      <c r="I16" s="2">
        <v>20</v>
      </c>
      <c r="J16" s="13">
        <f t="shared" si="5"/>
        <v>-0.17909999999999995</v>
      </c>
      <c r="K16" s="5">
        <f>IF(U16="NORWAY",_xlfn.XLOOKUP(B16,'Oslo OBX Historical Data'!$A$2:$A$3477,'Oslo OBX Historical Data'!$G$2:$G$3477),IF(U16="FINLAND",_xlfn.XLOOKUP(B16,'OMX Helsinki Historical Data'!$A$2:$A$3479,'OMX Helsinki Historical Data'!$G$2:$G$3479),IF(U16="DENMARK",_xlfn.XLOOKUP(B16,'OMX Copenhagen All shares Histo'!$A$2:$A$3461,'OMX Copenhagen All shares Histo'!$G$2:$G$3461),_xlfn.XLOOKUP(Draft!B16,'OMX Stockholm Historical Data'!$A$2:$A$3477,'OMX Stockholm Historical Data'!$G$2:$G$3477))))</f>
        <v>6.6E-3</v>
      </c>
      <c r="L16">
        <v>1</v>
      </c>
      <c r="N16" t="str">
        <f>IF(D16&gt;=0,"1","0")</f>
        <v>1</v>
      </c>
      <c r="O16" s="5">
        <f t="shared" ca="1" si="6"/>
        <v>2.0755244755244755</v>
      </c>
      <c r="P16">
        <f t="shared" si="7"/>
        <v>5</v>
      </c>
      <c r="S16">
        <f>_xlfn.XLOOKUP(C16,'Company age'!$A$2:$A$15,'Company age'!$B$2:$B$15)</f>
        <v>13</v>
      </c>
      <c r="U16" t="s">
        <v>44</v>
      </c>
      <c r="W16" s="3">
        <f>AT16*(1+AV16)</f>
        <v>16.55</v>
      </c>
      <c r="X16">
        <v>1484</v>
      </c>
      <c r="AC16">
        <f t="shared" ca="1" si="8"/>
        <v>1921</v>
      </c>
      <c r="AH16" s="2">
        <v>0</v>
      </c>
      <c r="AI16" s="2">
        <v>-17.25</v>
      </c>
      <c r="AJ16" s="2">
        <v>-22.166666029999998</v>
      </c>
      <c r="AL16" t="s">
        <v>582</v>
      </c>
      <c r="AM16" t="s">
        <v>583</v>
      </c>
      <c r="AN16" t="s">
        <v>44</v>
      </c>
      <c r="AO16" t="s">
        <v>53</v>
      </c>
      <c r="AP16" t="s">
        <v>25</v>
      </c>
      <c r="AQ16" t="s">
        <v>54</v>
      </c>
      <c r="AR16" t="s">
        <v>27</v>
      </c>
      <c r="AS16" s="2">
        <v>715</v>
      </c>
      <c r="AT16" s="2">
        <v>20</v>
      </c>
      <c r="AU16" s="5">
        <f t="shared" si="0"/>
        <v>0</v>
      </c>
      <c r="AV16" s="5">
        <f t="shared" si="1"/>
        <v>-0.17249999999999999</v>
      </c>
      <c r="AW16" s="5">
        <f t="shared" si="2"/>
        <v>-0.22166666029999998</v>
      </c>
      <c r="AX16" s="2"/>
      <c r="AY16" s="2"/>
      <c r="AZ16" s="2"/>
      <c r="BA16" s="2">
        <v>85.75</v>
      </c>
    </row>
    <row r="17" spans="1:53" x14ac:dyDescent="0.15">
      <c r="A17">
        <v>6</v>
      </c>
      <c r="B17" s="7">
        <v>38530</v>
      </c>
      <c r="C17" s="11">
        <v>2005</v>
      </c>
      <c r="D17" s="3">
        <f>_xlfn.XLOOKUP(P17,'Sentiment index'!$E$2:$E$169,'Sentiment index'!$A$2:$A$169)</f>
        <v>3.6714400000000001E-2</v>
      </c>
      <c r="E17">
        <f t="shared" ca="1" si="3"/>
        <v>101.21907541580347</v>
      </c>
      <c r="F17" s="5">
        <f>(W17-AT17)/AT17</f>
        <v>3.6585366730000048E-2</v>
      </c>
      <c r="G17" s="12">
        <f t="shared" ca="1" si="4"/>
        <v>1143.5818628843419</v>
      </c>
      <c r="H17" s="2">
        <v>1305.8</v>
      </c>
      <c r="I17" s="2">
        <v>42</v>
      </c>
      <c r="J17" s="13">
        <f t="shared" si="5"/>
        <v>2.6785366730000048E-2</v>
      </c>
      <c r="K17" s="5">
        <f>IF(U17="NORWAY",_xlfn.XLOOKUP(B17,'Oslo OBX Historical Data'!$A$2:$A$3477,'Oslo OBX Historical Data'!$G$2:$G$3477),IF(U17="FINLAND",_xlfn.XLOOKUP(B17,'OMX Helsinki Historical Data'!$A$2:$A$3479,'OMX Helsinki Historical Data'!$G$2:$G$3479),IF(U17="DENMARK",_xlfn.XLOOKUP(B17,'OMX Copenhagen All shares Histo'!$A$2:$A$3461,'OMX Copenhagen All shares Histo'!$G$2:$G$3461),_xlfn.XLOOKUP(Draft!B17,'OMX Stockholm Historical Data'!$A$2:$A$3477,'OMX Stockholm Historical Data'!$G$2:$G$3477))))</f>
        <v>9.7999999999999997E-3</v>
      </c>
      <c r="L17">
        <v>1</v>
      </c>
      <c r="N17" t="str">
        <f>IF(D17&gt;=0,"1","0")</f>
        <v>1</v>
      </c>
      <c r="O17" s="5" t="str">
        <f t="shared" si="6"/>
        <v/>
      </c>
      <c r="P17">
        <f t="shared" si="7"/>
        <v>5</v>
      </c>
      <c r="R17" s="30">
        <f ca="1">MIN(E2:E527)</f>
        <v>45.234561198529889</v>
      </c>
      <c r="S17">
        <f>_xlfn.XLOOKUP(C17,'Company age'!$A$2:$A$15,'Company age'!$B$2:$B$15)</f>
        <v>13</v>
      </c>
      <c r="U17" t="s">
        <v>44</v>
      </c>
      <c r="W17" s="3">
        <f>AT17*(1+AV17)</f>
        <v>43.536585402660002</v>
      </c>
      <c r="AC17">
        <f t="shared" ca="1" si="8"/>
        <v>1573</v>
      </c>
      <c r="AH17" s="2">
        <v>0</v>
      </c>
      <c r="AI17" s="2">
        <v>3.658536673</v>
      </c>
      <c r="AJ17" s="2">
        <v>2.4390244480000001</v>
      </c>
      <c r="AL17" t="s">
        <v>389</v>
      </c>
      <c r="AM17" t="s">
        <v>390</v>
      </c>
      <c r="AN17" t="s">
        <v>44</v>
      </c>
      <c r="AO17" t="s">
        <v>53</v>
      </c>
      <c r="AP17" t="s">
        <v>25</v>
      </c>
      <c r="AQ17" t="s">
        <v>75</v>
      </c>
      <c r="AR17" t="s">
        <v>27</v>
      </c>
      <c r="AS17" s="2">
        <v>1305.8</v>
      </c>
      <c r="AT17" s="2">
        <v>42</v>
      </c>
      <c r="AU17" s="5">
        <f t="shared" si="0"/>
        <v>0</v>
      </c>
      <c r="AV17" s="5">
        <f t="shared" si="1"/>
        <v>3.6585366729999999E-2</v>
      </c>
      <c r="AW17" s="5">
        <f t="shared" si="2"/>
        <v>2.439024448E-2</v>
      </c>
      <c r="AX17" s="2"/>
      <c r="AY17" s="2"/>
      <c r="AZ17" s="2"/>
      <c r="BA17" s="2">
        <v>32.999600000000001</v>
      </c>
    </row>
    <row r="18" spans="1:53" x14ac:dyDescent="0.15">
      <c r="A18">
        <v>7</v>
      </c>
      <c r="B18" s="7">
        <v>38544</v>
      </c>
      <c r="C18" s="11">
        <v>2005</v>
      </c>
      <c r="D18" s="3">
        <f>_xlfn.XLOOKUP(P18,'Sentiment index'!$E$2:$E$169,'Sentiment index'!$A$2:$A$169)</f>
        <v>2.9862400000000001E-2</v>
      </c>
      <c r="E18">
        <f t="shared" ca="1" si="3"/>
        <v>167.0363165666852</v>
      </c>
      <c r="F18" s="5">
        <f>(W18-AT18)/AT18</f>
        <v>0.48148143769999979</v>
      </c>
      <c r="G18" s="12">
        <f t="shared" ca="1" si="4"/>
        <v>3</v>
      </c>
      <c r="H18" s="2">
        <v>812.5</v>
      </c>
      <c r="I18" s="2">
        <v>65</v>
      </c>
      <c r="J18" s="13">
        <f t="shared" si="5"/>
        <v>0.45158143769999981</v>
      </c>
      <c r="K18" s="5">
        <f>IF(U18="NORWAY",_xlfn.XLOOKUP(B18,'Oslo OBX Historical Data'!$A$2:$A$3477,'Oslo OBX Historical Data'!$G$2:$G$3477),IF(U18="FINLAND",_xlfn.XLOOKUP(B18,'OMX Helsinki Historical Data'!$A$2:$A$3479,'OMX Helsinki Historical Data'!$G$2:$G$3479),IF(U18="DENMARK",_xlfn.XLOOKUP(B18,'OMX Copenhagen All shares Histo'!$A$2:$A$3461,'OMX Copenhagen All shares Histo'!$G$2:$G$3461),_xlfn.XLOOKUP(Draft!B18,'OMX Stockholm Historical Data'!$A$2:$A$3477,'OMX Stockholm Historical Data'!$G$2:$G$3477))))</f>
        <v>2.9899999999999999E-2</v>
      </c>
      <c r="L18">
        <v>1</v>
      </c>
      <c r="N18" t="str">
        <f>IF(D18&gt;=0,"1","0")</f>
        <v>1</v>
      </c>
      <c r="O18" s="5">
        <f t="shared" ca="1" si="6"/>
        <v>3.6923076923076922E-3</v>
      </c>
      <c r="P18">
        <f t="shared" si="7"/>
        <v>6</v>
      </c>
      <c r="R18" s="12">
        <f ca="1">MIN(G2:G527)</f>
        <v>1</v>
      </c>
      <c r="S18">
        <f>_xlfn.XLOOKUP(C18,'Company age'!$A$2:$A$15,'Company age'!$B$2:$B$15)</f>
        <v>13</v>
      </c>
      <c r="U18" t="s">
        <v>44</v>
      </c>
      <c r="W18" s="3">
        <f>AT18*(1+AV18)</f>
        <v>96.296293450499988</v>
      </c>
      <c r="X18">
        <v>3</v>
      </c>
      <c r="AC18">
        <f t="shared" ca="1" si="8"/>
        <v>817</v>
      </c>
      <c r="AH18" s="2">
        <v>29.629625319999999</v>
      </c>
      <c r="AI18" s="2">
        <v>48.148143769999997</v>
      </c>
      <c r="AJ18" s="2">
        <v>18.518514629999999</v>
      </c>
      <c r="AL18" t="s">
        <v>540</v>
      </c>
      <c r="AM18" t="s">
        <v>541</v>
      </c>
      <c r="AN18" t="s">
        <v>44</v>
      </c>
      <c r="AO18" t="s">
        <v>96</v>
      </c>
      <c r="AP18" t="s">
        <v>25</v>
      </c>
      <c r="AQ18" t="s">
        <v>54</v>
      </c>
      <c r="AR18" t="s">
        <v>27</v>
      </c>
      <c r="AS18" s="2">
        <v>812.5</v>
      </c>
      <c r="AT18" s="2">
        <v>65</v>
      </c>
      <c r="AU18" s="5">
        <f t="shared" si="0"/>
        <v>0.29629625319999997</v>
      </c>
      <c r="AV18" s="5">
        <f t="shared" si="1"/>
        <v>0.48148143769999996</v>
      </c>
      <c r="AW18" s="5">
        <f t="shared" si="2"/>
        <v>0.18518514629999999</v>
      </c>
      <c r="AX18" s="2">
        <v>33.1</v>
      </c>
      <c r="AY18" s="2">
        <v>-49.307693479999998</v>
      </c>
      <c r="AZ18" s="2">
        <v>32.799999999999997</v>
      </c>
      <c r="BA18" s="2">
        <v>27.6</v>
      </c>
    </row>
    <row r="19" spans="1:53" x14ac:dyDescent="0.15">
      <c r="A19">
        <v>7</v>
      </c>
      <c r="B19" s="7">
        <v>38544</v>
      </c>
      <c r="C19" s="11">
        <v>2005</v>
      </c>
      <c r="D19" s="3">
        <f>_xlfn.XLOOKUP(P19,'Sentiment index'!$E$2:$E$169,'Sentiment index'!$A$2:$A$169)</f>
        <v>2.9862400000000001E-2</v>
      </c>
      <c r="E19">
        <f t="shared" ca="1" si="3"/>
        <v>164.76835042955898</v>
      </c>
      <c r="F19" s="5">
        <f>(W19-AT19)/AT19</f>
        <v>0.25806451800000013</v>
      </c>
      <c r="G19" s="12">
        <f t="shared" ca="1" si="4"/>
        <v>1143.5937493529209</v>
      </c>
      <c r="H19" s="2">
        <v>35.459099999999999</v>
      </c>
      <c r="I19" s="2">
        <v>40</v>
      </c>
      <c r="J19" s="13">
        <f t="shared" si="5"/>
        <v>0.22816451800000012</v>
      </c>
      <c r="K19" s="5">
        <f>IF(U19="NORWAY",_xlfn.XLOOKUP(B19,'Oslo OBX Historical Data'!$A$2:$A$3477,'Oslo OBX Historical Data'!$G$2:$G$3477),IF(U19="FINLAND",_xlfn.XLOOKUP(B19,'OMX Helsinki Historical Data'!$A$2:$A$3479,'OMX Helsinki Historical Data'!$G$2:$G$3479),IF(U19="DENMARK",_xlfn.XLOOKUP(B19,'OMX Copenhagen All shares Histo'!$A$2:$A$3461,'OMX Copenhagen All shares Histo'!$G$2:$G$3461),_xlfn.XLOOKUP(Draft!B19,'OMX Stockholm Historical Data'!$A$2:$A$3477,'OMX Stockholm Historical Data'!$G$2:$G$3477))))</f>
        <v>2.9899999999999999E-2</v>
      </c>
      <c r="L19">
        <v>1</v>
      </c>
      <c r="N19" t="str">
        <f>IF(D19&gt;=0,"1","0")</f>
        <v>1</v>
      </c>
      <c r="O19" s="5" t="str">
        <f t="shared" si="6"/>
        <v/>
      </c>
      <c r="P19">
        <f t="shared" si="7"/>
        <v>6</v>
      </c>
      <c r="S19">
        <f>_xlfn.XLOOKUP(C19,'Company age'!$A$2:$A$15,'Company age'!$B$2:$B$15)</f>
        <v>13</v>
      </c>
      <c r="U19" t="s">
        <v>44</v>
      </c>
      <c r="W19" s="3">
        <f>AT19*(1+AV19)</f>
        <v>50.322580720000005</v>
      </c>
      <c r="AC19">
        <f t="shared" ca="1" si="8"/>
        <v>1788</v>
      </c>
      <c r="AH19" s="2">
        <v>11.2903223</v>
      </c>
      <c r="AI19" s="2">
        <v>25.806451800000001</v>
      </c>
      <c r="AJ19" s="2">
        <v>32.258064269999998</v>
      </c>
      <c r="AL19" t="s">
        <v>1513</v>
      </c>
      <c r="AM19" t="s">
        <v>1514</v>
      </c>
      <c r="AN19" t="s">
        <v>44</v>
      </c>
      <c r="AO19" t="s">
        <v>96</v>
      </c>
      <c r="AP19" t="s">
        <v>25</v>
      </c>
      <c r="AQ19" t="s">
        <v>1257</v>
      </c>
      <c r="AR19" t="s">
        <v>27</v>
      </c>
      <c r="AS19" s="2">
        <v>35.459099999999999</v>
      </c>
      <c r="AT19" s="2">
        <v>40</v>
      </c>
      <c r="AU19" s="5">
        <f t="shared" si="0"/>
        <v>0.112903223</v>
      </c>
      <c r="AV19" s="5">
        <f t="shared" si="1"/>
        <v>0.25806451800000002</v>
      </c>
      <c r="AW19" s="5">
        <f t="shared" si="2"/>
        <v>0.32258064269999998</v>
      </c>
      <c r="AX19" s="2"/>
      <c r="AY19" s="2"/>
      <c r="AZ19" s="2"/>
      <c r="BA19" s="2">
        <v>48.776600000000002</v>
      </c>
    </row>
    <row r="20" spans="1:53" x14ac:dyDescent="0.15">
      <c r="A20">
        <v>9</v>
      </c>
      <c r="B20" s="7">
        <v>38610</v>
      </c>
      <c r="C20" s="11">
        <v>2005</v>
      </c>
      <c r="D20" s="3">
        <f>_xlfn.XLOOKUP(P20,'Sentiment index'!$E$2:$E$169,'Sentiment index'!$A$2:$A$169)</f>
        <v>-0.14050699999999999</v>
      </c>
      <c r="E20">
        <f t="shared" ca="1" si="3"/>
        <v>168.11150865349646</v>
      </c>
      <c r="F20" s="5">
        <f>(W20-AT20)/AT20</f>
        <v>-1.4901161193847656E-8</v>
      </c>
      <c r="G20" s="12">
        <f t="shared" ca="1" si="4"/>
        <v>7</v>
      </c>
      <c r="H20" s="4">
        <v>34.5</v>
      </c>
      <c r="I20" s="4">
        <v>11.5</v>
      </c>
      <c r="J20" s="13">
        <f t="shared" si="5"/>
        <v>-4.8000149011611934E-3</v>
      </c>
      <c r="K20" s="5">
        <f>IF(U20="NORWAY",_xlfn.XLOOKUP(B20,'Oslo OBX Historical Data'!$A$2:$A$3477,'Oslo OBX Historical Data'!$G$2:$G$3477),IF(U20="FINLAND",_xlfn.XLOOKUP(B20,'OMX Helsinki Historical Data'!$A$2:$A$3479,'OMX Helsinki Historical Data'!$G$2:$G$3479),IF(U20="DENMARK",_xlfn.XLOOKUP(B20,'OMX Copenhagen All shares Histo'!$A$2:$A$3461,'OMX Copenhagen All shares Histo'!$G$2:$G$3461),_xlfn.XLOOKUP(Draft!B20,'OMX Stockholm Historical Data'!$A$2:$A$3477,'OMX Stockholm Historical Data'!$G$2:$G$3477))))</f>
        <v>4.7999999999999996E-3</v>
      </c>
      <c r="L20">
        <v>1</v>
      </c>
      <c r="N20" t="str">
        <f>IF(D20&gt;=0,"1","0")</f>
        <v>0</v>
      </c>
      <c r="O20" s="5">
        <f t="shared" ca="1" si="6"/>
        <v>0.20289855072463769</v>
      </c>
      <c r="P20">
        <f t="shared" si="7"/>
        <v>8</v>
      </c>
      <c r="R20" s="28"/>
      <c r="S20">
        <f>_xlfn.XLOOKUP(C20,'Company age'!$A$2:$A$15,'Company age'!$B$2:$B$15)</f>
        <v>13</v>
      </c>
      <c r="U20" t="s">
        <v>44</v>
      </c>
      <c r="W20" s="3">
        <f>AT20*(1+AV20)</f>
        <v>11.499999828636646</v>
      </c>
      <c r="X20">
        <v>7</v>
      </c>
      <c r="AC20">
        <f t="shared" ca="1" si="8"/>
        <v>1262</v>
      </c>
      <c r="AH20" s="2">
        <v>34.374996189999997</v>
      </c>
      <c r="AI20" s="2">
        <v>-1.4901161190000001E-6</v>
      </c>
      <c r="AJ20" s="2">
        <v>1.5624984500000001</v>
      </c>
      <c r="AL20" t="s">
        <v>1517</v>
      </c>
      <c r="AM20" t="s">
        <v>1518</v>
      </c>
      <c r="AN20" t="s">
        <v>44</v>
      </c>
      <c r="AO20" t="s">
        <v>96</v>
      </c>
      <c r="AP20" t="s">
        <v>25</v>
      </c>
      <c r="AQ20" t="s">
        <v>54</v>
      </c>
      <c r="AR20" t="s">
        <v>27</v>
      </c>
      <c r="AS20" s="4">
        <v>34.5</v>
      </c>
      <c r="AT20" s="4">
        <v>11.5</v>
      </c>
      <c r="AU20" s="5">
        <f t="shared" si="0"/>
        <v>0.34374996189999996</v>
      </c>
      <c r="AV20" s="5">
        <f t="shared" si="1"/>
        <v>-1.4901161190000001E-8</v>
      </c>
      <c r="AW20" s="5">
        <f t="shared" si="2"/>
        <v>1.5624984500000001E-2</v>
      </c>
      <c r="AX20" s="4"/>
      <c r="AY20" s="4"/>
      <c r="AZ20" s="4"/>
      <c r="BA20" s="4">
        <v>45.959400000000002</v>
      </c>
    </row>
    <row r="21" spans="1:53" x14ac:dyDescent="0.15">
      <c r="A21">
        <v>9</v>
      </c>
      <c r="B21" s="7">
        <v>38618</v>
      </c>
      <c r="C21" s="11">
        <v>2005</v>
      </c>
      <c r="D21" s="3">
        <f>_xlfn.XLOOKUP(P21,'Sentiment index'!$E$2:$E$169,'Sentiment index'!$A$2:$A$169)</f>
        <v>-0.14050699999999999</v>
      </c>
      <c r="E21">
        <f t="shared" ca="1" si="3"/>
        <v>226.57950533408317</v>
      </c>
      <c r="F21" s="5">
        <f>(W21-AT21)/AT21</f>
        <v>-0.16470588680000003</v>
      </c>
      <c r="G21" s="12">
        <f t="shared" ca="1" si="4"/>
        <v>175</v>
      </c>
      <c r="H21" s="4">
        <v>23.1</v>
      </c>
      <c r="I21" s="4">
        <v>11</v>
      </c>
      <c r="J21" s="13">
        <f t="shared" si="5"/>
        <v>-0.16640588680000004</v>
      </c>
      <c r="K21" s="5">
        <f>IF(U21="NORWAY",_xlfn.XLOOKUP(B21,'Oslo OBX Historical Data'!$A$2:$A$3477,'Oslo OBX Historical Data'!$G$2:$G$3477),IF(U21="FINLAND",_xlfn.XLOOKUP(B21,'OMX Helsinki Historical Data'!$A$2:$A$3479,'OMX Helsinki Historical Data'!$G$2:$G$3479),IF(U21="DENMARK",_xlfn.XLOOKUP(B21,'OMX Copenhagen All shares Histo'!$A$2:$A$3461,'OMX Copenhagen All shares Histo'!$G$2:$G$3461),_xlfn.XLOOKUP(Draft!B21,'OMX Stockholm Historical Data'!$A$2:$A$3477,'OMX Stockholm Historical Data'!$G$2:$G$3477))))</f>
        <v>1.6999999999999999E-3</v>
      </c>
      <c r="L21">
        <v>1</v>
      </c>
      <c r="N21" t="str">
        <f>IF(D21&gt;=0,"1","0")</f>
        <v>0</v>
      </c>
      <c r="O21" s="5">
        <f t="shared" ca="1" si="6"/>
        <v>7.5757575757575752</v>
      </c>
      <c r="P21">
        <f t="shared" si="7"/>
        <v>8</v>
      </c>
      <c r="S21">
        <f>_xlfn.XLOOKUP(C21,'Company age'!$A$2:$A$15,'Company age'!$B$2:$B$15)</f>
        <v>13</v>
      </c>
      <c r="U21" t="s">
        <v>44</v>
      </c>
      <c r="W21" s="3">
        <f>AT21*(1+AV21)</f>
        <v>9.1882352451999996</v>
      </c>
      <c r="X21">
        <v>175</v>
      </c>
      <c r="AC21">
        <f t="shared" ca="1" si="8"/>
        <v>1179</v>
      </c>
      <c r="AH21" s="2">
        <v>-5.8823528290000002</v>
      </c>
      <c r="AI21" s="2">
        <v>-16.470588679999999</v>
      </c>
      <c r="AJ21" s="2">
        <v>-25.882352829999999</v>
      </c>
      <c r="AL21" t="s">
        <v>1618</v>
      </c>
      <c r="AM21" t="s">
        <v>1619</v>
      </c>
      <c r="AN21" t="s">
        <v>44</v>
      </c>
      <c r="AO21" t="s">
        <v>32</v>
      </c>
      <c r="AP21" t="s">
        <v>25</v>
      </c>
      <c r="AQ21" t="s">
        <v>54</v>
      </c>
      <c r="AR21" t="s">
        <v>27</v>
      </c>
      <c r="AS21" s="4">
        <v>23.1</v>
      </c>
      <c r="AT21" s="4">
        <v>11</v>
      </c>
      <c r="AU21" s="5">
        <f t="shared" si="0"/>
        <v>-5.8823528290000003E-2</v>
      </c>
      <c r="AV21" s="5">
        <f t="shared" si="1"/>
        <v>-0.16470588679999998</v>
      </c>
      <c r="AW21" s="5">
        <f t="shared" si="2"/>
        <v>-0.25882352829999999</v>
      </c>
      <c r="AX21" s="4"/>
      <c r="AY21" s="4"/>
      <c r="AZ21" s="4"/>
      <c r="BA21" s="4">
        <v>12.964</v>
      </c>
    </row>
    <row r="22" spans="1:53" x14ac:dyDescent="0.15">
      <c r="A22">
        <v>10</v>
      </c>
      <c r="B22" s="7">
        <v>38630</v>
      </c>
      <c r="C22" s="11">
        <v>2005</v>
      </c>
      <c r="D22" s="3">
        <f>_xlfn.XLOOKUP(P22,'Sentiment index'!$E$2:$E$169,'Sentiment index'!$A$2:$A$169)</f>
        <v>-7.7263600000000002E-2</v>
      </c>
      <c r="E22">
        <f t="shared" ca="1" si="3"/>
        <v>150.69985251274949</v>
      </c>
      <c r="F22" s="5">
        <f>(W22-AT22)/AT22</f>
        <v>-0.25714284900000001</v>
      </c>
      <c r="G22" s="12">
        <f t="shared" ca="1" si="4"/>
        <v>8185</v>
      </c>
      <c r="H22" s="4">
        <v>1356.83</v>
      </c>
      <c r="I22" s="4">
        <v>65</v>
      </c>
      <c r="J22" s="13">
        <f t="shared" si="5"/>
        <v>-0.25474284899999999</v>
      </c>
      <c r="K22" s="5">
        <f>IF(U22="NORWAY",_xlfn.XLOOKUP(B22,'Oslo OBX Historical Data'!$A$2:$A$3477,'Oslo OBX Historical Data'!$G$2:$G$3477),IF(U22="FINLAND",_xlfn.XLOOKUP(B22,'OMX Helsinki Historical Data'!$A$2:$A$3479,'OMX Helsinki Historical Data'!$G$2:$G$3479),IF(U22="DENMARK",_xlfn.XLOOKUP(B22,'OMX Copenhagen All shares Histo'!$A$2:$A$3461,'OMX Copenhagen All shares Histo'!$G$2:$G$3461),_xlfn.XLOOKUP(Draft!B22,'OMX Stockholm Historical Data'!$A$2:$A$3477,'OMX Stockholm Historical Data'!$G$2:$G$3477))))</f>
        <v>-2.3999999999999998E-3</v>
      </c>
      <c r="L22">
        <v>1</v>
      </c>
      <c r="N22" t="str">
        <f>IF(D22&gt;=0,"1","0")</f>
        <v>0</v>
      </c>
      <c r="O22" s="5">
        <f t="shared" ca="1" si="6"/>
        <v>6.0324432685008444</v>
      </c>
      <c r="P22">
        <f t="shared" si="7"/>
        <v>9</v>
      </c>
      <c r="S22">
        <f>_xlfn.XLOOKUP(C22,'Company age'!$A$2:$A$15,'Company age'!$B$2:$B$15)</f>
        <v>13</v>
      </c>
      <c r="U22" t="s">
        <v>80</v>
      </c>
      <c r="W22" s="3">
        <f>AT22*(1+AV22)</f>
        <v>48.285714814999999</v>
      </c>
      <c r="X22">
        <v>8185</v>
      </c>
      <c r="AC22">
        <f t="shared" ca="1" si="8"/>
        <v>1548</v>
      </c>
      <c r="AH22" s="2">
        <v>-17.142856600000002</v>
      </c>
      <c r="AI22" s="2">
        <v>-25.714284899999999</v>
      </c>
      <c r="AJ22" s="2">
        <v>-23.809524540000002</v>
      </c>
      <c r="AL22" t="s">
        <v>366</v>
      </c>
      <c r="AM22" t="s">
        <v>367</v>
      </c>
      <c r="AN22" t="s">
        <v>80</v>
      </c>
      <c r="AO22" t="s">
        <v>96</v>
      </c>
      <c r="AP22" t="s">
        <v>25</v>
      </c>
      <c r="AQ22" t="s">
        <v>54</v>
      </c>
      <c r="AR22" t="s">
        <v>27</v>
      </c>
      <c r="AS22" s="4">
        <v>1356.83</v>
      </c>
      <c r="AT22" s="4">
        <v>65</v>
      </c>
      <c r="AU22" s="5">
        <f t="shared" si="0"/>
        <v>-0.171428566</v>
      </c>
      <c r="AV22" s="5">
        <f t="shared" si="1"/>
        <v>-0.25714284900000001</v>
      </c>
      <c r="AW22" s="5">
        <f t="shared" si="2"/>
        <v>-0.23809524540000002</v>
      </c>
      <c r="AX22" s="4">
        <v>242.4</v>
      </c>
      <c r="AY22" s="4">
        <v>3685.5385740000002</v>
      </c>
      <c r="AZ22" s="4">
        <v>244</v>
      </c>
      <c r="BA22" s="4">
        <v>40</v>
      </c>
    </row>
    <row r="23" spans="1:53" x14ac:dyDescent="0.15">
      <c r="A23">
        <v>10</v>
      </c>
      <c r="B23" s="7">
        <v>38631</v>
      </c>
      <c r="C23" s="11">
        <v>2005</v>
      </c>
      <c r="D23" s="3">
        <f>_xlfn.XLOOKUP(P23,'Sentiment index'!$E$2:$E$169,'Sentiment index'!$A$2:$A$169)</f>
        <v>-7.7263600000000002E-2</v>
      </c>
      <c r="E23">
        <f t="shared" ca="1" si="3"/>
        <v>137.63383490302209</v>
      </c>
      <c r="F23" s="5">
        <f>(W23-AT23)/AT23</f>
        <v>1.1320754290000044E-2</v>
      </c>
      <c r="G23" s="12">
        <f t="shared" ca="1" si="4"/>
        <v>562</v>
      </c>
      <c r="H23" s="4">
        <v>532.59</v>
      </c>
      <c r="I23" s="4">
        <v>56</v>
      </c>
      <c r="J23" s="13">
        <f t="shared" si="5"/>
        <v>1.6820754290000045E-2</v>
      </c>
      <c r="K23" s="5">
        <f>IF(U23="NORWAY",_xlfn.XLOOKUP(B23,'Oslo OBX Historical Data'!$A$2:$A$3477,'Oslo OBX Historical Data'!$G$2:$G$3477),IF(U23="FINLAND",_xlfn.XLOOKUP(B23,'OMX Helsinki Historical Data'!$A$2:$A$3479,'OMX Helsinki Historical Data'!$G$2:$G$3479),IF(U23="DENMARK",_xlfn.XLOOKUP(B23,'OMX Copenhagen All shares Histo'!$A$2:$A$3461,'OMX Copenhagen All shares Histo'!$G$2:$G$3461),_xlfn.XLOOKUP(Draft!B23,'OMX Stockholm Historical Data'!$A$2:$A$3477,'OMX Stockholm Historical Data'!$G$2:$G$3477))))</f>
        <v>-5.4999999999999997E-3</v>
      </c>
      <c r="L23">
        <v>1</v>
      </c>
      <c r="N23" t="str">
        <f>IF(D23&gt;=0,"1","0")</f>
        <v>0</v>
      </c>
      <c r="O23" s="5">
        <f t="shared" ca="1" si="6"/>
        <v>1.0552207138699561</v>
      </c>
      <c r="P23">
        <f t="shared" si="7"/>
        <v>9</v>
      </c>
      <c r="S23">
        <f>_xlfn.XLOOKUP(C23,'Company age'!$A$2:$A$15,'Company age'!$B$2:$B$15)</f>
        <v>13</v>
      </c>
      <c r="U23" t="s">
        <v>80</v>
      </c>
      <c r="W23" s="3">
        <f>AT23*(1+AV23)</f>
        <v>56.633962240240002</v>
      </c>
      <c r="X23">
        <v>562</v>
      </c>
      <c r="AC23">
        <f t="shared" ca="1" si="8"/>
        <v>1221</v>
      </c>
      <c r="AH23" s="2">
        <v>-1.886792421</v>
      </c>
      <c r="AI23" s="2">
        <v>1.1320754289999999</v>
      </c>
      <c r="AJ23" s="2">
        <v>-8.6792449949999995</v>
      </c>
      <c r="AL23" t="s">
        <v>720</v>
      </c>
      <c r="AM23" t="s">
        <v>721</v>
      </c>
      <c r="AN23" t="s">
        <v>80</v>
      </c>
      <c r="AO23" t="s">
        <v>38</v>
      </c>
      <c r="AP23" t="s">
        <v>25</v>
      </c>
      <c r="AQ23" t="s">
        <v>75</v>
      </c>
      <c r="AR23" t="s">
        <v>27</v>
      </c>
      <c r="AS23" s="4">
        <v>532.59</v>
      </c>
      <c r="AT23" s="4">
        <v>56</v>
      </c>
      <c r="AU23" s="5">
        <f t="shared" si="0"/>
        <v>-1.8867924210000001E-2</v>
      </c>
      <c r="AV23" s="5">
        <f t="shared" si="1"/>
        <v>1.1320754289999999E-2</v>
      </c>
      <c r="AW23" s="5">
        <f t="shared" si="2"/>
        <v>-8.6792449949999989E-2</v>
      </c>
      <c r="AX23" s="4"/>
      <c r="AY23" s="4"/>
      <c r="AZ23" s="4"/>
      <c r="BA23" s="4">
        <v>28.016999999999999</v>
      </c>
    </row>
    <row r="24" spans="1:53" x14ac:dyDescent="0.15">
      <c r="A24">
        <v>10</v>
      </c>
      <c r="B24" s="7">
        <v>38638</v>
      </c>
      <c r="C24" s="11">
        <v>2005</v>
      </c>
      <c r="D24" s="3">
        <f>_xlfn.XLOOKUP(P24,'Sentiment index'!$E$2:$E$169,'Sentiment index'!$A$2:$A$169)</f>
        <v>-7.7263600000000002E-2</v>
      </c>
      <c r="E24">
        <f t="shared" ca="1" si="3"/>
        <v>156.15565893956358</v>
      </c>
      <c r="F24" s="5">
        <f>(W24-AT24)/AT24</f>
        <v>7.3529410359999992E-2</v>
      </c>
      <c r="G24" s="12">
        <f t="shared" ca="1" si="4"/>
        <v>27</v>
      </c>
      <c r="H24" s="4">
        <v>79.5321</v>
      </c>
      <c r="I24" s="4">
        <v>30</v>
      </c>
      <c r="J24" s="13">
        <f t="shared" si="5"/>
        <v>7.7029410359999995E-2</v>
      </c>
      <c r="K24" s="5">
        <f>IF(U24="NORWAY",_xlfn.XLOOKUP(B24,'Oslo OBX Historical Data'!$A$2:$A$3477,'Oslo OBX Historical Data'!$G$2:$G$3477),IF(U24="FINLAND",_xlfn.XLOOKUP(B24,'OMX Helsinki Historical Data'!$A$2:$A$3479,'OMX Helsinki Historical Data'!$G$2:$G$3479),IF(U24="DENMARK",_xlfn.XLOOKUP(B24,'OMX Copenhagen All shares Histo'!$A$2:$A$3461,'OMX Copenhagen All shares Histo'!$G$2:$G$3461),_xlfn.XLOOKUP(Draft!B24,'OMX Stockholm Historical Data'!$A$2:$A$3477,'OMX Stockholm Historical Data'!$G$2:$G$3477))))</f>
        <v>-3.5000000000000001E-3</v>
      </c>
      <c r="L24">
        <v>1</v>
      </c>
      <c r="N24" t="str">
        <f>IF(D24&gt;=0,"1","0")</f>
        <v>0</v>
      </c>
      <c r="O24" s="5">
        <f t="shared" ca="1" si="6"/>
        <v>0.33948556620534348</v>
      </c>
      <c r="P24">
        <f t="shared" si="7"/>
        <v>9</v>
      </c>
      <c r="S24">
        <f>_xlfn.XLOOKUP(C24,'Company age'!$A$2:$A$15,'Company age'!$B$2:$B$15)</f>
        <v>13</v>
      </c>
      <c r="U24" t="s">
        <v>44</v>
      </c>
      <c r="W24" s="3">
        <f>AT24*(1+AV24)</f>
        <v>32.2058823108</v>
      </c>
      <c r="X24">
        <v>27</v>
      </c>
      <c r="AC24">
        <f t="shared" ca="1" si="8"/>
        <v>1022</v>
      </c>
      <c r="AH24" s="2">
        <v>10.294117930000001</v>
      </c>
      <c r="AI24" s="2">
        <v>7.3529410359999998</v>
      </c>
      <c r="AJ24" s="2">
        <v>11.764705660000001</v>
      </c>
      <c r="AL24" t="s">
        <v>1309</v>
      </c>
      <c r="AM24" t="s">
        <v>1310</v>
      </c>
      <c r="AN24" t="s">
        <v>44</v>
      </c>
      <c r="AO24" t="s">
        <v>45</v>
      </c>
      <c r="AP24" t="s">
        <v>25</v>
      </c>
      <c r="AQ24" t="s">
        <v>75</v>
      </c>
      <c r="AR24" t="s">
        <v>27</v>
      </c>
      <c r="AS24" s="4">
        <v>79.5321</v>
      </c>
      <c r="AT24" s="4">
        <v>30</v>
      </c>
      <c r="AU24" s="5">
        <f t="shared" si="0"/>
        <v>0.1029411793</v>
      </c>
      <c r="AV24" s="5">
        <f t="shared" si="1"/>
        <v>7.3529410359999992E-2</v>
      </c>
      <c r="AW24" s="5">
        <f t="shared" si="2"/>
        <v>0.11764705660000001</v>
      </c>
      <c r="AX24" s="4"/>
      <c r="AY24" s="4"/>
      <c r="AZ24" s="4"/>
      <c r="BA24" s="4">
        <v>9.6180000000000003</v>
      </c>
    </row>
    <row r="25" spans="1:53" x14ac:dyDescent="0.15">
      <c r="A25">
        <v>10</v>
      </c>
      <c r="B25" s="7">
        <v>38639</v>
      </c>
      <c r="C25" s="11">
        <v>2005</v>
      </c>
      <c r="D25" s="3">
        <f>_xlfn.XLOOKUP(P25,'Sentiment index'!$E$2:$E$169,'Sentiment index'!$A$2:$A$169)</f>
        <v>-7.7263600000000002E-2</v>
      </c>
      <c r="E25">
        <f t="shared" ca="1" si="3"/>
        <v>123.21512894460781</v>
      </c>
      <c r="F25" s="5">
        <f>(W25-AT25)/AT25</f>
        <v>6.4705882069999943E-2</v>
      </c>
      <c r="G25" s="12">
        <f t="shared" ca="1" si="4"/>
        <v>4674</v>
      </c>
      <c r="H25" s="4">
        <v>6648.91</v>
      </c>
      <c r="I25" s="4">
        <v>230</v>
      </c>
      <c r="J25" s="13">
        <f t="shared" si="5"/>
        <v>8.6705882069999934E-2</v>
      </c>
      <c r="K25" s="5">
        <f>IF(U25="NORWAY",_xlfn.XLOOKUP(B25,'Oslo OBX Historical Data'!$A$2:$A$3477,'Oslo OBX Historical Data'!$G$2:$G$3477),IF(U25="FINLAND",_xlfn.XLOOKUP(B25,'OMX Helsinki Historical Data'!$A$2:$A$3479,'OMX Helsinki Historical Data'!$G$2:$G$3479),IF(U25="DENMARK",_xlfn.XLOOKUP(B25,'OMX Copenhagen All shares Histo'!$A$2:$A$3461,'OMX Copenhagen All shares Histo'!$G$2:$G$3461),_xlfn.XLOOKUP(Draft!B25,'OMX Stockholm Historical Data'!$A$2:$A$3477,'OMX Stockholm Historical Data'!$G$2:$G$3477))))</f>
        <v>-2.1999999999999999E-2</v>
      </c>
      <c r="L25">
        <v>1</v>
      </c>
      <c r="N25" t="str">
        <f>IF(D25&gt;=0,"1","0")</f>
        <v>0</v>
      </c>
      <c r="O25" s="5">
        <f t="shared" ca="1" si="6"/>
        <v>0.70297236689923615</v>
      </c>
      <c r="P25">
        <f t="shared" si="7"/>
        <v>9</v>
      </c>
      <c r="S25">
        <f>_xlfn.XLOOKUP(C25,'Company age'!$A$2:$A$15,'Company age'!$B$2:$B$15)</f>
        <v>13</v>
      </c>
      <c r="U25" t="s">
        <v>23</v>
      </c>
      <c r="W25" s="3">
        <f>AT25*(1+AV25)</f>
        <v>244.88235287609999</v>
      </c>
      <c r="X25">
        <v>4674</v>
      </c>
      <c r="AC25">
        <f t="shared" ca="1" si="8"/>
        <v>863</v>
      </c>
      <c r="AH25" s="2">
        <v>2.9411764140000001</v>
      </c>
      <c r="AI25" s="2">
        <v>6.4705882069999996</v>
      </c>
      <c r="AJ25" s="2">
        <v>7.6470589640000002</v>
      </c>
      <c r="AL25" t="s">
        <v>68</v>
      </c>
      <c r="AM25" t="s">
        <v>69</v>
      </c>
      <c r="AN25" t="s">
        <v>23</v>
      </c>
      <c r="AO25" t="s">
        <v>45</v>
      </c>
      <c r="AP25" t="s">
        <v>25</v>
      </c>
      <c r="AQ25" t="s">
        <v>46</v>
      </c>
      <c r="AR25" t="s">
        <v>27</v>
      </c>
      <c r="AS25" s="4">
        <v>6648.91</v>
      </c>
      <c r="AT25" s="4">
        <v>230</v>
      </c>
      <c r="AU25" s="5">
        <f t="shared" si="0"/>
        <v>2.9411764140000001E-2</v>
      </c>
      <c r="AV25" s="5">
        <f t="shared" si="1"/>
        <v>6.4705882069999998E-2</v>
      </c>
      <c r="AW25" s="5">
        <f t="shared" si="2"/>
        <v>7.6470589640000003E-2</v>
      </c>
      <c r="AX25" s="4">
        <v>165.75</v>
      </c>
      <c r="AY25" s="4">
        <v>360.18362430000002</v>
      </c>
      <c r="AZ25" s="4">
        <v>162.4</v>
      </c>
      <c r="BA25" s="4">
        <v>68</v>
      </c>
    </row>
    <row r="26" spans="1:53" x14ac:dyDescent="0.15">
      <c r="A26">
        <v>10</v>
      </c>
      <c r="B26" s="7">
        <v>38646</v>
      </c>
      <c r="C26" s="11">
        <v>2005</v>
      </c>
      <c r="D26" s="3">
        <f>_xlfn.XLOOKUP(P26,'Sentiment index'!$E$2:$E$169,'Sentiment index'!$A$2:$A$169)</f>
        <v>-7.7263600000000002E-2</v>
      </c>
      <c r="E26">
        <f t="shared" ca="1" si="3"/>
        <v>122.73504092794926</v>
      </c>
      <c r="F26" s="5">
        <f>(W26-AT26)/AT26</f>
        <v>-9.7777776720000042E-2</v>
      </c>
      <c r="G26" s="12">
        <f t="shared" ca="1" si="4"/>
        <v>407</v>
      </c>
      <c r="H26" s="4">
        <v>2498.4299999999998</v>
      </c>
      <c r="I26" s="4">
        <v>36.85</v>
      </c>
      <c r="J26" s="13">
        <f t="shared" si="5"/>
        <v>-0.12997777672000005</v>
      </c>
      <c r="K26" s="5">
        <f>IF(U26="NORWAY",_xlfn.XLOOKUP(B26,'Oslo OBX Historical Data'!$A$2:$A$3477,'Oslo OBX Historical Data'!$G$2:$G$3477),IF(U26="FINLAND",_xlfn.XLOOKUP(B26,'OMX Helsinki Historical Data'!$A$2:$A$3479,'OMX Helsinki Historical Data'!$G$2:$G$3479),IF(U26="DENMARK",_xlfn.XLOOKUP(B26,'OMX Copenhagen All shares Histo'!$A$2:$A$3461,'OMX Copenhagen All shares Histo'!$G$2:$G$3461),_xlfn.XLOOKUP(Draft!B26,'OMX Stockholm Historical Data'!$A$2:$A$3477,'OMX Stockholm Historical Data'!$G$2:$G$3477))))</f>
        <v>3.2199999999999999E-2</v>
      </c>
      <c r="L26">
        <v>1</v>
      </c>
      <c r="N26" t="str">
        <f>IF(D26&gt;=0,"1","0")</f>
        <v>0</v>
      </c>
      <c r="O26" s="5">
        <f t="shared" ca="1" si="6"/>
        <v>0.16290230264606173</v>
      </c>
      <c r="P26">
        <f t="shared" si="7"/>
        <v>9</v>
      </c>
      <c r="S26">
        <f>_xlfn.XLOOKUP(C26,'Company age'!$A$2:$A$15,'Company age'!$B$2:$B$15)</f>
        <v>13</v>
      </c>
      <c r="U26" t="s">
        <v>44</v>
      </c>
      <c r="W26" s="3">
        <f>AT26*(1+AV26)</f>
        <v>33.246888927868</v>
      </c>
      <c r="X26">
        <v>407</v>
      </c>
      <c r="AC26">
        <f t="shared" ca="1" si="8"/>
        <v>848</v>
      </c>
      <c r="AH26" s="2">
        <v>1.111111164</v>
      </c>
      <c r="AI26" s="2">
        <v>-9.7777776719999991</v>
      </c>
      <c r="AJ26" s="2">
        <v>-34.44444275</v>
      </c>
      <c r="AL26" t="s">
        <v>250</v>
      </c>
      <c r="AM26" t="s">
        <v>251</v>
      </c>
      <c r="AN26" t="s">
        <v>44</v>
      </c>
      <c r="AO26" t="s">
        <v>53</v>
      </c>
      <c r="AP26" t="s">
        <v>25</v>
      </c>
      <c r="AQ26" t="s">
        <v>146</v>
      </c>
      <c r="AR26" t="s">
        <v>27</v>
      </c>
      <c r="AS26" s="4">
        <v>2498.4299999999998</v>
      </c>
      <c r="AT26" s="4">
        <v>36.85</v>
      </c>
      <c r="AU26" s="5">
        <f t="shared" si="0"/>
        <v>1.1111111639999999E-2</v>
      </c>
      <c r="AV26" s="5">
        <f t="shared" si="1"/>
        <v>-9.7777776719999987E-2</v>
      </c>
      <c r="AW26" s="5">
        <f t="shared" si="2"/>
        <v>-0.34444442749999998</v>
      </c>
      <c r="AX26" s="4"/>
      <c r="AY26" s="4"/>
      <c r="AZ26" s="4"/>
      <c r="BA26" s="4">
        <v>0</v>
      </c>
    </row>
    <row r="27" spans="1:53" x14ac:dyDescent="0.15">
      <c r="A27">
        <v>10</v>
      </c>
      <c r="B27" s="7">
        <v>38646</v>
      </c>
      <c r="C27" s="11">
        <v>2005</v>
      </c>
      <c r="D27" s="3">
        <f>_xlfn.XLOOKUP(P27,'Sentiment index'!$E$2:$E$169,'Sentiment index'!$A$2:$A$169)</f>
        <v>-7.7263600000000002E-2</v>
      </c>
      <c r="E27">
        <f t="shared" ca="1" si="3"/>
        <v>162.44362838438704</v>
      </c>
      <c r="F27" s="5">
        <f>(W27-AT27)/AT27</f>
        <v>4.9999999999999481E-3</v>
      </c>
      <c r="G27" s="12">
        <f t="shared" ca="1" si="4"/>
        <v>101</v>
      </c>
      <c r="H27" s="4">
        <v>156.42500000000001</v>
      </c>
      <c r="I27" s="4">
        <v>49</v>
      </c>
      <c r="J27" s="13">
        <f t="shared" si="5"/>
        <v>3.0999999999999483E-3</v>
      </c>
      <c r="K27" s="5">
        <f>IF(U27="NORWAY",_xlfn.XLOOKUP(B27,'Oslo OBX Historical Data'!$A$2:$A$3477,'Oslo OBX Historical Data'!$G$2:$G$3477),IF(U27="FINLAND",_xlfn.XLOOKUP(B27,'OMX Helsinki Historical Data'!$A$2:$A$3479,'OMX Helsinki Historical Data'!$G$2:$G$3479),IF(U27="DENMARK",_xlfn.XLOOKUP(B27,'OMX Copenhagen All shares Histo'!$A$2:$A$3461,'OMX Copenhagen All shares Histo'!$G$2:$G$3461),_xlfn.XLOOKUP(Draft!B27,'OMX Stockholm Historical Data'!$A$2:$A$3477,'OMX Stockholm Historical Data'!$G$2:$G$3477))))</f>
        <v>1.9E-3</v>
      </c>
      <c r="L27">
        <v>1</v>
      </c>
      <c r="N27" t="str">
        <f>IF(D27&gt;=0,"1","0")</f>
        <v>0</v>
      </c>
      <c r="O27" s="5">
        <f t="shared" ca="1" si="6"/>
        <v>0.64567684193703045</v>
      </c>
      <c r="P27">
        <f t="shared" si="7"/>
        <v>9</v>
      </c>
      <c r="S27">
        <f>_xlfn.XLOOKUP(C27,'Company age'!$A$2:$A$15,'Company age'!$B$2:$B$15)</f>
        <v>13</v>
      </c>
      <c r="U27" t="s">
        <v>80</v>
      </c>
      <c r="W27" s="3">
        <f>AT27*(1+AV27)</f>
        <v>49.244999999999997</v>
      </c>
      <c r="X27">
        <v>101</v>
      </c>
      <c r="AC27">
        <f t="shared" ca="1" si="8"/>
        <v>1121</v>
      </c>
      <c r="AH27" s="2">
        <v>0.5</v>
      </c>
      <c r="AI27" s="2">
        <v>0.5</v>
      </c>
      <c r="AJ27" s="2">
        <v>1</v>
      </c>
      <c r="AL27" t="s">
        <v>1114</v>
      </c>
      <c r="AM27" t="s">
        <v>1115</v>
      </c>
      <c r="AN27" t="s">
        <v>80</v>
      </c>
      <c r="AO27" t="s">
        <v>152</v>
      </c>
      <c r="AP27" t="s">
        <v>25</v>
      </c>
      <c r="AQ27" t="s">
        <v>1066</v>
      </c>
      <c r="AR27" t="s">
        <v>27</v>
      </c>
      <c r="AS27" s="4">
        <v>156.42500000000001</v>
      </c>
      <c r="AT27" s="4">
        <v>49</v>
      </c>
      <c r="AU27" s="5">
        <f t="shared" si="0"/>
        <v>5.0000000000000001E-3</v>
      </c>
      <c r="AV27" s="5">
        <f t="shared" si="1"/>
        <v>5.0000000000000001E-3</v>
      </c>
      <c r="AW27" s="5">
        <f t="shared" si="2"/>
        <v>0.01</v>
      </c>
      <c r="AX27" s="4"/>
      <c r="AY27" s="4"/>
      <c r="AZ27" s="4"/>
      <c r="BA27" s="4">
        <v>12.4092</v>
      </c>
    </row>
    <row r="28" spans="1:53" x14ac:dyDescent="0.15">
      <c r="A28">
        <v>10</v>
      </c>
      <c r="B28" s="7">
        <v>38649</v>
      </c>
      <c r="C28" s="11">
        <v>2005</v>
      </c>
      <c r="D28" s="3">
        <f>_xlfn.XLOOKUP(P28,'Sentiment index'!$E$2:$E$169,'Sentiment index'!$A$2:$A$169)</f>
        <v>-7.7263600000000002E-2</v>
      </c>
      <c r="E28">
        <f t="shared" ca="1" si="3"/>
        <v>118.05121507694844</v>
      </c>
      <c r="F28" s="5">
        <f>(W28-AT28)/AT28</f>
        <v>9.1836709979999848E-2</v>
      </c>
      <c r="G28" s="12">
        <f t="shared" ca="1" si="4"/>
        <v>4361</v>
      </c>
      <c r="H28" s="4">
        <v>1504.1</v>
      </c>
      <c r="I28" s="4">
        <v>44</v>
      </c>
      <c r="J28" s="13">
        <f t="shared" si="5"/>
        <v>0.10203670997999985</v>
      </c>
      <c r="K28" s="5">
        <f>IF(U28="NORWAY",_xlfn.XLOOKUP(B28,'Oslo OBX Historical Data'!$A$2:$A$3477,'Oslo OBX Historical Data'!$G$2:$G$3477),IF(U28="FINLAND",_xlfn.XLOOKUP(B28,'OMX Helsinki Historical Data'!$A$2:$A$3479,'OMX Helsinki Historical Data'!$G$2:$G$3479),IF(U28="DENMARK",_xlfn.XLOOKUP(B28,'OMX Copenhagen All shares Histo'!$A$2:$A$3461,'OMX Copenhagen All shares Histo'!$G$2:$G$3461),_xlfn.XLOOKUP(Draft!B28,'OMX Stockholm Historical Data'!$A$2:$A$3477,'OMX Stockholm Historical Data'!$G$2:$G$3477))))</f>
        <v>-1.0200000000000001E-2</v>
      </c>
      <c r="L28">
        <v>1</v>
      </c>
      <c r="N28" t="str">
        <f>IF(D28&gt;=0,"1","0")</f>
        <v>0</v>
      </c>
      <c r="O28" s="5">
        <f t="shared" ca="1" si="6"/>
        <v>2.8994082840236688</v>
      </c>
      <c r="P28">
        <f t="shared" si="7"/>
        <v>9</v>
      </c>
      <c r="S28">
        <f>_xlfn.XLOOKUP(C28,'Company age'!$A$2:$A$15,'Company age'!$B$2:$B$15)</f>
        <v>13</v>
      </c>
      <c r="U28" t="s">
        <v>44</v>
      </c>
      <c r="W28" s="3">
        <f>AT28*(1+AV28)</f>
        <v>48.040815239119993</v>
      </c>
      <c r="X28">
        <v>4361</v>
      </c>
      <c r="AC28">
        <f t="shared" ca="1" si="8"/>
        <v>572</v>
      </c>
      <c r="AH28" s="2">
        <v>4.6938753130000004</v>
      </c>
      <c r="AI28" s="2">
        <v>9.1836709980000002</v>
      </c>
      <c r="AJ28" s="2">
        <v>12.346936230000001</v>
      </c>
      <c r="AL28" t="s">
        <v>331</v>
      </c>
      <c r="AM28" t="s">
        <v>332</v>
      </c>
      <c r="AN28" t="s">
        <v>44</v>
      </c>
      <c r="AO28" t="s">
        <v>32</v>
      </c>
      <c r="AP28" t="s">
        <v>25</v>
      </c>
      <c r="AQ28" t="s">
        <v>75</v>
      </c>
      <c r="AR28" t="s">
        <v>27</v>
      </c>
      <c r="AS28" s="4">
        <v>1504.1</v>
      </c>
      <c r="AT28" s="4">
        <v>44</v>
      </c>
      <c r="AU28" s="5">
        <f t="shared" si="0"/>
        <v>4.6938753130000004E-2</v>
      </c>
      <c r="AV28" s="5">
        <f t="shared" si="1"/>
        <v>9.183670998E-2</v>
      </c>
      <c r="AW28" s="5">
        <f t="shared" si="2"/>
        <v>0.12346936230000001</v>
      </c>
      <c r="AX28" s="4"/>
      <c r="AY28" s="4"/>
      <c r="AZ28" s="4"/>
      <c r="BA28" s="4">
        <v>0</v>
      </c>
    </row>
    <row r="29" spans="1:53" x14ac:dyDescent="0.15">
      <c r="A29">
        <v>10</v>
      </c>
      <c r="B29" s="7">
        <v>38649</v>
      </c>
      <c r="C29" s="11">
        <v>2005</v>
      </c>
      <c r="D29" s="3">
        <f>_xlfn.XLOOKUP(P29,'Sentiment index'!$E$2:$E$169,'Sentiment index'!$A$2:$A$169)</f>
        <v>-7.7263600000000002E-2</v>
      </c>
      <c r="E29">
        <f t="shared" ca="1" si="3"/>
        <v>157.12900523771259</v>
      </c>
      <c r="F29" s="5">
        <f>(W29-AT29)/AT29</f>
        <v>0</v>
      </c>
      <c r="G29" s="12">
        <f t="shared" ca="1" si="4"/>
        <v>393</v>
      </c>
      <c r="H29" s="4">
        <v>60</v>
      </c>
      <c r="I29" s="4">
        <v>15</v>
      </c>
      <c r="J29" s="13">
        <f t="shared" si="5"/>
        <v>1.0200000000000001E-2</v>
      </c>
      <c r="K29" s="5">
        <f>IF(U29="NORWAY",_xlfn.XLOOKUP(B29,'Oslo OBX Historical Data'!$A$2:$A$3477,'Oslo OBX Historical Data'!$G$2:$G$3477),IF(U29="FINLAND",_xlfn.XLOOKUP(B29,'OMX Helsinki Historical Data'!$A$2:$A$3479,'OMX Helsinki Historical Data'!$G$2:$G$3479),IF(U29="DENMARK",_xlfn.XLOOKUP(B29,'OMX Copenhagen All shares Histo'!$A$2:$A$3461,'OMX Copenhagen All shares Histo'!$G$2:$G$3461),_xlfn.XLOOKUP(Draft!B29,'OMX Stockholm Historical Data'!$A$2:$A$3477,'OMX Stockholm Historical Data'!$G$2:$G$3477))))</f>
        <v>-1.0200000000000001E-2</v>
      </c>
      <c r="L29">
        <v>1</v>
      </c>
      <c r="N29" t="str">
        <f>IF(D29&gt;=0,"1","0")</f>
        <v>0</v>
      </c>
      <c r="O29" s="5">
        <f t="shared" ca="1" si="6"/>
        <v>6.55</v>
      </c>
      <c r="P29">
        <f t="shared" si="7"/>
        <v>9</v>
      </c>
      <c r="S29">
        <f>_xlfn.XLOOKUP(C29,'Company age'!$A$2:$A$15,'Company age'!$B$2:$B$15)</f>
        <v>13</v>
      </c>
      <c r="U29" t="s">
        <v>44</v>
      </c>
      <c r="W29" s="3">
        <f>AT29*(1+AV29)</f>
        <v>15</v>
      </c>
      <c r="X29">
        <v>393</v>
      </c>
      <c r="AC29">
        <f t="shared" ca="1" si="8"/>
        <v>1498</v>
      </c>
      <c r="AH29" s="2">
        <v>1</v>
      </c>
      <c r="AI29" s="2">
        <v>0</v>
      </c>
      <c r="AJ29" s="2">
        <v>0.20000000300000001</v>
      </c>
      <c r="AL29" t="s">
        <v>1379</v>
      </c>
      <c r="AM29" t="s">
        <v>1380</v>
      </c>
      <c r="AN29" t="s">
        <v>44</v>
      </c>
      <c r="AO29" t="s">
        <v>152</v>
      </c>
      <c r="AP29" t="s">
        <v>25</v>
      </c>
      <c r="AQ29" t="s">
        <v>75</v>
      </c>
      <c r="AR29" t="s">
        <v>27</v>
      </c>
      <c r="AS29" s="4">
        <v>60</v>
      </c>
      <c r="AT29" s="4">
        <v>15</v>
      </c>
      <c r="AU29" s="5">
        <f t="shared" si="0"/>
        <v>0.01</v>
      </c>
      <c r="AV29" s="5">
        <f t="shared" si="1"/>
        <v>0</v>
      </c>
      <c r="AW29" s="5">
        <f t="shared" si="2"/>
        <v>2.0000000299999999E-3</v>
      </c>
      <c r="AX29" s="4"/>
      <c r="AY29" s="4"/>
      <c r="AZ29" s="4"/>
      <c r="BA29" s="4">
        <v>0</v>
      </c>
    </row>
    <row r="30" spans="1:53" x14ac:dyDescent="0.15">
      <c r="A30">
        <v>10</v>
      </c>
      <c r="B30" s="7">
        <v>38650</v>
      </c>
      <c r="C30" s="11">
        <v>2005</v>
      </c>
      <c r="D30" s="3">
        <f>_xlfn.XLOOKUP(P30,'Sentiment index'!$E$2:$E$169,'Sentiment index'!$A$2:$A$169)</f>
        <v>-7.7263600000000002E-2</v>
      </c>
      <c r="E30">
        <f t="shared" ca="1" si="3"/>
        <v>135.7793778398219</v>
      </c>
      <c r="F30" s="5">
        <f>(W30-AT30)/AT30</f>
        <v>0</v>
      </c>
      <c r="G30" s="12">
        <f t="shared" ca="1" si="4"/>
        <v>80</v>
      </c>
      <c r="H30" s="4">
        <v>4223</v>
      </c>
      <c r="I30" s="4">
        <v>82</v>
      </c>
      <c r="J30" s="13">
        <f t="shared" si="5"/>
        <v>-2.7400000000000001E-2</v>
      </c>
      <c r="K30" s="5">
        <f>IF(U30="NORWAY",_xlfn.XLOOKUP(B30,'Oslo OBX Historical Data'!$A$2:$A$3477,'Oslo OBX Historical Data'!$G$2:$G$3477),IF(U30="FINLAND",_xlfn.XLOOKUP(B30,'OMX Helsinki Historical Data'!$A$2:$A$3479,'OMX Helsinki Historical Data'!$G$2:$G$3479),IF(U30="DENMARK",_xlfn.XLOOKUP(B30,'OMX Copenhagen All shares Histo'!$A$2:$A$3461,'OMX Copenhagen All shares Histo'!$G$2:$G$3461),_xlfn.XLOOKUP(Draft!B30,'OMX Stockholm Historical Data'!$A$2:$A$3477,'OMX Stockholm Historical Data'!$G$2:$G$3477))))</f>
        <v>2.7400000000000001E-2</v>
      </c>
      <c r="L30">
        <v>1</v>
      </c>
      <c r="N30" t="str">
        <f>IF(D30&gt;=0,"1","0")</f>
        <v>0</v>
      </c>
      <c r="O30" s="5">
        <f t="shared" ca="1" si="6"/>
        <v>1.8943878759175942E-2</v>
      </c>
      <c r="P30">
        <f t="shared" si="7"/>
        <v>9</v>
      </c>
      <c r="S30">
        <f>_xlfn.XLOOKUP(C30,'Company age'!$A$2:$A$15,'Company age'!$B$2:$B$15)</f>
        <v>13</v>
      </c>
      <c r="U30" t="s">
        <v>44</v>
      </c>
      <c r="W30" s="3">
        <f>AT30*(1+AV30)</f>
        <v>82</v>
      </c>
      <c r="X30">
        <v>80</v>
      </c>
      <c r="AC30">
        <f t="shared" ca="1" si="8"/>
        <v>613</v>
      </c>
      <c r="AH30" s="2">
        <v>2</v>
      </c>
      <c r="AI30" s="2">
        <v>0</v>
      </c>
      <c r="AJ30" s="2">
        <v>-0.25</v>
      </c>
      <c r="AL30" t="s">
        <v>114</v>
      </c>
      <c r="AM30" t="s">
        <v>115</v>
      </c>
      <c r="AN30" t="s">
        <v>44</v>
      </c>
      <c r="AO30" t="s">
        <v>96</v>
      </c>
      <c r="AP30" t="s">
        <v>25</v>
      </c>
      <c r="AQ30" t="s">
        <v>46</v>
      </c>
      <c r="AR30" t="s">
        <v>27</v>
      </c>
      <c r="AS30" s="4">
        <v>4223</v>
      </c>
      <c r="AT30" s="4">
        <v>82</v>
      </c>
      <c r="AU30" s="5">
        <f t="shared" si="0"/>
        <v>0.02</v>
      </c>
      <c r="AV30" s="5">
        <f t="shared" si="1"/>
        <v>0</v>
      </c>
      <c r="AW30" s="5">
        <f t="shared" si="2"/>
        <v>-2.5000000000000001E-3</v>
      </c>
      <c r="AX30" s="4"/>
      <c r="AY30" s="4"/>
      <c r="AZ30" s="4"/>
      <c r="BA30" s="4">
        <v>128.34800000000001</v>
      </c>
    </row>
    <row r="31" spans="1:53" x14ac:dyDescent="0.15">
      <c r="A31">
        <v>11</v>
      </c>
      <c r="B31" s="7">
        <v>38660</v>
      </c>
      <c r="C31" s="11">
        <v>2005</v>
      </c>
      <c r="D31" s="3">
        <f>_xlfn.XLOOKUP(P31,'Sentiment index'!$E$2:$E$169,'Sentiment index'!$A$2:$A$169)</f>
        <v>-4.8474299999999998E-2</v>
      </c>
      <c r="E31">
        <f t="shared" ca="1" si="3"/>
        <v>134.40072765097753</v>
      </c>
      <c r="F31" s="5">
        <f>(W31-AT31)/AT31</f>
        <v>6.7073197360000114E-2</v>
      </c>
      <c r="G31" s="12">
        <f t="shared" ca="1" si="4"/>
        <v>1019.7970259438697</v>
      </c>
      <c r="H31" s="4">
        <v>155.08600000000001</v>
      </c>
      <c r="I31" s="4">
        <v>24.5</v>
      </c>
      <c r="J31" s="13">
        <f t="shared" si="5"/>
        <v>3.0273197360000115E-2</v>
      </c>
      <c r="K31" s="5">
        <f>IF(U31="NORWAY",_xlfn.XLOOKUP(B31,'Oslo OBX Historical Data'!$A$2:$A$3477,'Oslo OBX Historical Data'!$G$2:$G$3477),IF(U31="FINLAND",_xlfn.XLOOKUP(B31,'OMX Helsinki Historical Data'!$A$2:$A$3479,'OMX Helsinki Historical Data'!$G$2:$G$3479),IF(U31="DENMARK",_xlfn.XLOOKUP(B31,'OMX Copenhagen All shares Histo'!$A$2:$A$3461,'OMX Copenhagen All shares Histo'!$G$2:$G$3461),_xlfn.XLOOKUP(Draft!B31,'OMX Stockholm Historical Data'!$A$2:$A$3477,'OMX Stockholm Historical Data'!$G$2:$G$3477))))</f>
        <v>3.6799999999999999E-2</v>
      </c>
      <c r="L31">
        <v>1</v>
      </c>
      <c r="N31" t="str">
        <f>IF(D31&gt;=0,"1","0")</f>
        <v>0</v>
      </c>
      <c r="O31" s="5" t="str">
        <f t="shared" si="6"/>
        <v/>
      </c>
      <c r="P31">
        <f t="shared" si="7"/>
        <v>10</v>
      </c>
      <c r="S31">
        <f>_xlfn.XLOOKUP(C31,'Company age'!$A$2:$A$15,'Company age'!$B$2:$B$15)</f>
        <v>13</v>
      </c>
      <c r="U31" t="s">
        <v>44</v>
      </c>
      <c r="W31" s="3">
        <f>AT31*(1+AV31)</f>
        <v>26.143293335320003</v>
      </c>
      <c r="AC31">
        <f t="shared" ca="1" si="8"/>
        <v>1144</v>
      </c>
      <c r="AH31" s="2">
        <v>6.7073197359999996</v>
      </c>
      <c r="AI31" s="2">
        <v>6.7073197359999996</v>
      </c>
      <c r="AJ31" s="2">
        <v>3.658539057</v>
      </c>
      <c r="AL31" t="s">
        <v>1126</v>
      </c>
      <c r="AM31" t="s">
        <v>1127</v>
      </c>
      <c r="AN31" t="s">
        <v>44</v>
      </c>
      <c r="AO31" t="s">
        <v>32</v>
      </c>
      <c r="AP31" t="s">
        <v>25</v>
      </c>
      <c r="AQ31" t="s">
        <v>75</v>
      </c>
      <c r="AR31" t="s">
        <v>27</v>
      </c>
      <c r="AS31" s="4">
        <v>155.08600000000001</v>
      </c>
      <c r="AT31" s="4">
        <v>24.5</v>
      </c>
      <c r="AU31" s="5">
        <f t="shared" si="0"/>
        <v>6.7073197360000003E-2</v>
      </c>
      <c r="AV31" s="5">
        <f t="shared" si="1"/>
        <v>6.7073197360000003E-2</v>
      </c>
      <c r="AW31" s="5">
        <f t="shared" si="2"/>
        <v>3.6585390570000001E-2</v>
      </c>
      <c r="AX31" s="4">
        <v>82.25</v>
      </c>
      <c r="AY31" s="4">
        <v>239.16389469999999</v>
      </c>
      <c r="AZ31" s="4">
        <v>80.75</v>
      </c>
      <c r="BA31" s="4">
        <v>21.489000000000001</v>
      </c>
    </row>
    <row r="32" spans="1:53" x14ac:dyDescent="0.15">
      <c r="A32">
        <v>11</v>
      </c>
      <c r="B32" s="7">
        <v>38664</v>
      </c>
      <c r="C32" s="11">
        <v>2005</v>
      </c>
      <c r="D32" s="3">
        <f>_xlfn.XLOOKUP(P32,'Sentiment index'!$E$2:$E$169,'Sentiment index'!$A$2:$A$169)</f>
        <v>-4.8474299999999998E-2</v>
      </c>
      <c r="E32">
        <f t="shared" ca="1" si="3"/>
        <v>162.3698269803221</v>
      </c>
      <c r="F32" s="5">
        <f>(W32-AT32)/AT32</f>
        <v>-0.84</v>
      </c>
      <c r="G32" s="12">
        <f t="shared" ca="1" si="4"/>
        <v>264</v>
      </c>
      <c r="H32" s="4">
        <v>929.048</v>
      </c>
      <c r="I32" s="4">
        <v>110</v>
      </c>
      <c r="J32" s="13">
        <f t="shared" si="5"/>
        <v>-0.84439999999999993</v>
      </c>
      <c r="K32" s="5">
        <f>IF(U32="NORWAY",_xlfn.XLOOKUP(B32,'Oslo OBX Historical Data'!$A$2:$A$3477,'Oslo OBX Historical Data'!$G$2:$G$3477),IF(U32="FINLAND",_xlfn.XLOOKUP(B32,'OMX Helsinki Historical Data'!$A$2:$A$3479,'OMX Helsinki Historical Data'!$G$2:$G$3479),IF(U32="DENMARK",_xlfn.XLOOKUP(B32,'OMX Copenhagen All shares Histo'!$A$2:$A$3461,'OMX Copenhagen All shares Histo'!$G$2:$G$3461),_xlfn.XLOOKUP(Draft!B32,'OMX Stockholm Historical Data'!$A$2:$A$3477,'OMX Stockholm Historical Data'!$G$2:$G$3477))))</f>
        <v>4.4000000000000003E-3</v>
      </c>
      <c r="L32">
        <v>1</v>
      </c>
      <c r="N32" t="str">
        <f>IF(D32&gt;=0,"1","0")</f>
        <v>0</v>
      </c>
      <c r="O32" s="5">
        <f t="shared" ca="1" si="6"/>
        <v>0.28416185170195729</v>
      </c>
      <c r="P32">
        <f t="shared" si="7"/>
        <v>10</v>
      </c>
      <c r="S32">
        <f>_xlfn.XLOOKUP(C32,'Company age'!$A$2:$A$15,'Company age'!$B$2:$B$15)</f>
        <v>13</v>
      </c>
      <c r="U32" t="s">
        <v>80</v>
      </c>
      <c r="W32" s="3">
        <f>AT32*(1+AV32)</f>
        <v>17.600000000000005</v>
      </c>
      <c r="X32">
        <v>264</v>
      </c>
      <c r="AC32">
        <f t="shared" ca="1" si="8"/>
        <v>1742</v>
      </c>
      <c r="AH32" s="2">
        <v>-84</v>
      </c>
      <c r="AI32" s="2">
        <v>-84</v>
      </c>
      <c r="AJ32" s="2"/>
      <c r="AL32" t="s">
        <v>489</v>
      </c>
      <c r="AM32" t="s">
        <v>490</v>
      </c>
      <c r="AN32" t="s">
        <v>80</v>
      </c>
      <c r="AO32" t="s">
        <v>81</v>
      </c>
      <c r="AP32" t="s">
        <v>25</v>
      </c>
      <c r="AQ32" t="s">
        <v>146</v>
      </c>
      <c r="AR32" t="s">
        <v>27</v>
      </c>
      <c r="AS32" s="4">
        <v>929.048</v>
      </c>
      <c r="AT32" s="4">
        <v>110</v>
      </c>
      <c r="AU32" s="5">
        <f t="shared" si="0"/>
        <v>-0.84</v>
      </c>
      <c r="AV32" s="5">
        <f t="shared" si="1"/>
        <v>-0.84</v>
      </c>
      <c r="AW32" s="5">
        <f t="shared" si="2"/>
        <v>0</v>
      </c>
      <c r="AX32" s="4">
        <v>7.3</v>
      </c>
      <c r="AY32" s="4">
        <v>-91.679260249999999</v>
      </c>
      <c r="AZ32" s="4">
        <v>7.12</v>
      </c>
      <c r="BA32" s="4">
        <v>24.68</v>
      </c>
    </row>
    <row r="33" spans="1:53" x14ac:dyDescent="0.15">
      <c r="A33">
        <v>11</v>
      </c>
      <c r="B33" s="7">
        <v>38665</v>
      </c>
      <c r="C33" s="11">
        <v>2005</v>
      </c>
      <c r="D33" s="3">
        <f>_xlfn.XLOOKUP(P33,'Sentiment index'!$E$2:$E$169,'Sentiment index'!$A$2:$A$169)</f>
        <v>-4.8474299999999998E-2</v>
      </c>
      <c r="E33">
        <f t="shared" ca="1" si="3"/>
        <v>159.78860961730192</v>
      </c>
      <c r="F33" s="5">
        <f>(W33-AT33)/AT33</f>
        <v>0.16999999999999996</v>
      </c>
      <c r="G33" s="12">
        <f t="shared" ca="1" si="4"/>
        <v>121</v>
      </c>
      <c r="H33" s="4">
        <v>278.904</v>
      </c>
      <c r="I33" s="4">
        <v>90</v>
      </c>
      <c r="J33" s="13">
        <f t="shared" si="5"/>
        <v>0.17249999999999996</v>
      </c>
      <c r="K33" s="5">
        <f>IF(U33="NORWAY",_xlfn.XLOOKUP(B33,'Oslo OBX Historical Data'!$A$2:$A$3477,'Oslo OBX Historical Data'!$G$2:$G$3477),IF(U33="FINLAND",_xlfn.XLOOKUP(B33,'OMX Helsinki Historical Data'!$A$2:$A$3479,'OMX Helsinki Historical Data'!$G$2:$G$3479),IF(U33="DENMARK",_xlfn.XLOOKUP(B33,'OMX Copenhagen All shares Histo'!$A$2:$A$3461,'OMX Copenhagen All shares Histo'!$G$2:$G$3461),_xlfn.XLOOKUP(Draft!B33,'OMX Stockholm Historical Data'!$A$2:$A$3477,'OMX Stockholm Historical Data'!$G$2:$G$3477))))</f>
        <v>-2.5000000000000001E-3</v>
      </c>
      <c r="L33">
        <v>1</v>
      </c>
      <c r="N33" t="str">
        <f>IF(D33&gt;=0,"1","0")</f>
        <v>0</v>
      </c>
      <c r="O33" s="5">
        <f t="shared" ca="1" si="6"/>
        <v>0.43384103490806875</v>
      </c>
      <c r="P33">
        <f t="shared" si="7"/>
        <v>10</v>
      </c>
      <c r="S33">
        <f>_xlfn.XLOOKUP(C33,'Company age'!$A$2:$A$15,'Company age'!$B$2:$B$15)</f>
        <v>13</v>
      </c>
      <c r="U33" t="s">
        <v>80</v>
      </c>
      <c r="W33" s="3">
        <f>AT33*(1+AV33)</f>
        <v>105.3</v>
      </c>
      <c r="X33">
        <v>121</v>
      </c>
      <c r="AC33">
        <f t="shared" ca="1" si="8"/>
        <v>1259</v>
      </c>
      <c r="AH33" s="2">
        <v>21</v>
      </c>
      <c r="AI33" s="2">
        <v>17</v>
      </c>
      <c r="AJ33" s="2">
        <v>29</v>
      </c>
      <c r="AL33" t="s">
        <v>944</v>
      </c>
      <c r="AM33" t="s">
        <v>945</v>
      </c>
      <c r="AN33" t="s">
        <v>80</v>
      </c>
      <c r="AO33" t="s">
        <v>32</v>
      </c>
      <c r="AP33" t="s">
        <v>25</v>
      </c>
      <c r="AQ33" t="s">
        <v>54</v>
      </c>
      <c r="AR33" t="s">
        <v>27</v>
      </c>
      <c r="AS33" s="4">
        <v>278.904</v>
      </c>
      <c r="AT33" s="4">
        <v>90</v>
      </c>
      <c r="AU33" s="5">
        <f t="shared" si="0"/>
        <v>0.21</v>
      </c>
      <c r="AV33" s="5">
        <f t="shared" si="1"/>
        <v>0.17</v>
      </c>
      <c r="AW33" s="5">
        <f t="shared" si="2"/>
        <v>0.28999999999999998</v>
      </c>
      <c r="AX33" s="4">
        <v>31.6</v>
      </c>
      <c r="AY33" s="4">
        <v>-62.46918488</v>
      </c>
      <c r="AZ33" s="4">
        <v>31.78</v>
      </c>
      <c r="BA33" s="4">
        <v>13.276</v>
      </c>
    </row>
    <row r="34" spans="1:53" x14ac:dyDescent="0.15">
      <c r="A34">
        <v>11</v>
      </c>
      <c r="B34" s="7">
        <v>38672</v>
      </c>
      <c r="C34" s="11">
        <v>2005</v>
      </c>
      <c r="D34" s="3">
        <f>_xlfn.XLOOKUP(P34,'Sentiment index'!$E$2:$E$169,'Sentiment index'!$A$2:$A$169)</f>
        <v>-4.8474299999999998E-2</v>
      </c>
      <c r="E34">
        <f t="shared" ca="1" si="3"/>
        <v>146.89862847081844</v>
      </c>
      <c r="F34" s="5">
        <f>(W34-AT34)/AT34</f>
        <v>5.147056102999998E-2</v>
      </c>
      <c r="G34" s="12">
        <f t="shared" ca="1" si="4"/>
        <v>4</v>
      </c>
      <c r="H34" s="4">
        <v>555.08799999999997</v>
      </c>
      <c r="I34" s="4">
        <v>56</v>
      </c>
      <c r="J34" s="13">
        <f t="shared" si="5"/>
        <v>5.6670561029999983E-2</v>
      </c>
      <c r="K34" s="5">
        <f>IF(U34="NORWAY",_xlfn.XLOOKUP(B34,'Oslo OBX Historical Data'!$A$2:$A$3477,'Oslo OBX Historical Data'!$G$2:$G$3477),IF(U34="FINLAND",_xlfn.XLOOKUP(B34,'OMX Helsinki Historical Data'!$A$2:$A$3479,'OMX Helsinki Historical Data'!$G$2:$G$3479),IF(U34="DENMARK",_xlfn.XLOOKUP(B34,'OMX Copenhagen All shares Histo'!$A$2:$A$3461,'OMX Copenhagen All shares Histo'!$G$2:$G$3461),_xlfn.XLOOKUP(Draft!B34,'OMX Stockholm Historical Data'!$A$2:$A$3477,'OMX Stockholm Historical Data'!$G$2:$G$3477))))</f>
        <v>-5.1999999999999998E-3</v>
      </c>
      <c r="L34">
        <v>1</v>
      </c>
      <c r="N34" t="str">
        <f>IF(D34&gt;=0,"1","0")</f>
        <v>0</v>
      </c>
      <c r="O34" s="5">
        <f t="shared" ca="1" si="6"/>
        <v>7.2060646239875481E-3</v>
      </c>
      <c r="P34">
        <f t="shared" si="7"/>
        <v>10</v>
      </c>
      <c r="S34">
        <f>_xlfn.XLOOKUP(C34,'Company age'!$A$2:$A$15,'Company age'!$B$2:$B$15)</f>
        <v>13</v>
      </c>
      <c r="U34" t="s">
        <v>44</v>
      </c>
      <c r="W34" s="3">
        <f>AT34*(1+AV34)</f>
        <v>58.882351417679999</v>
      </c>
      <c r="X34">
        <v>4</v>
      </c>
      <c r="AC34">
        <f t="shared" ca="1" si="8"/>
        <v>518</v>
      </c>
      <c r="AH34" s="2">
        <v>8.8235263820000007</v>
      </c>
      <c r="AI34" s="2">
        <v>5.1470561029999997</v>
      </c>
      <c r="AJ34" s="2">
        <v>-2.8049244070000002E-6</v>
      </c>
      <c r="AL34" t="s">
        <v>703</v>
      </c>
      <c r="AM34" t="s">
        <v>704</v>
      </c>
      <c r="AN34" t="s">
        <v>44</v>
      </c>
      <c r="AO34" t="s">
        <v>38</v>
      </c>
      <c r="AP34" t="s">
        <v>25</v>
      </c>
      <c r="AQ34" t="s">
        <v>75</v>
      </c>
      <c r="AR34" t="s">
        <v>27</v>
      </c>
      <c r="AS34" s="4">
        <v>555.08799999999997</v>
      </c>
      <c r="AT34" s="4">
        <v>56</v>
      </c>
      <c r="AU34" s="5">
        <f t="shared" si="0"/>
        <v>8.8235263820000007E-2</v>
      </c>
      <c r="AV34" s="5">
        <f t="shared" si="1"/>
        <v>5.147056103E-2</v>
      </c>
      <c r="AW34" s="5">
        <f t="shared" si="2"/>
        <v>-2.8049244070000001E-8</v>
      </c>
      <c r="AX34" s="4"/>
      <c r="AY34" s="4"/>
      <c r="AZ34" s="4"/>
      <c r="BA34" s="4">
        <v>29.871200000000002</v>
      </c>
    </row>
    <row r="35" spans="1:53" x14ac:dyDescent="0.15">
      <c r="A35">
        <v>11</v>
      </c>
      <c r="B35" s="7">
        <v>38674</v>
      </c>
      <c r="C35" s="11">
        <v>2005</v>
      </c>
      <c r="D35" s="3">
        <f>_xlfn.XLOOKUP(P35,'Sentiment index'!$E$2:$E$169,'Sentiment index'!$A$2:$A$169)</f>
        <v>-4.8474299999999998E-2</v>
      </c>
      <c r="E35">
        <f t="shared" ca="1" si="3"/>
        <v>145.60834618409407</v>
      </c>
      <c r="F35" s="5">
        <f>(W35-AT35)/AT35</f>
        <v>0.1</v>
      </c>
      <c r="G35" s="12">
        <f t="shared" ca="1" si="4"/>
        <v>928</v>
      </c>
      <c r="H35" s="4">
        <v>135</v>
      </c>
      <c r="I35" s="4">
        <v>30</v>
      </c>
      <c r="J35" s="13">
        <f t="shared" si="5"/>
        <v>7.8899999999999998E-2</v>
      </c>
      <c r="K35" s="5">
        <f>IF(U35="NORWAY",_xlfn.XLOOKUP(B35,'Oslo OBX Historical Data'!$A$2:$A$3477,'Oslo OBX Historical Data'!$G$2:$G$3477),IF(U35="FINLAND",_xlfn.XLOOKUP(B35,'OMX Helsinki Historical Data'!$A$2:$A$3479,'OMX Helsinki Historical Data'!$G$2:$G$3479),IF(U35="DENMARK",_xlfn.XLOOKUP(B35,'OMX Copenhagen All shares Histo'!$A$2:$A$3461,'OMX Copenhagen All shares Histo'!$G$2:$G$3461),_xlfn.XLOOKUP(Draft!B35,'OMX Stockholm Historical Data'!$A$2:$A$3477,'OMX Stockholm Historical Data'!$G$2:$G$3477))))</f>
        <v>2.1100000000000001E-2</v>
      </c>
      <c r="L35">
        <v>1</v>
      </c>
      <c r="N35" t="str">
        <f>IF(D35&gt;=0,"1","0")</f>
        <v>0</v>
      </c>
      <c r="O35" s="5">
        <f t="shared" ca="1" si="6"/>
        <v>6.8740740740740742</v>
      </c>
      <c r="P35">
        <f t="shared" si="7"/>
        <v>10</v>
      </c>
      <c r="S35">
        <f>_xlfn.XLOOKUP(C35,'Company age'!$A$2:$A$15,'Company age'!$B$2:$B$15)</f>
        <v>13</v>
      </c>
      <c r="U35" t="s">
        <v>44</v>
      </c>
      <c r="W35" s="3">
        <f>AT35*(1+AV35)</f>
        <v>33</v>
      </c>
      <c r="X35">
        <v>928</v>
      </c>
      <c r="AC35">
        <f t="shared" ca="1" si="8"/>
        <v>841</v>
      </c>
      <c r="AH35" s="2">
        <v>10</v>
      </c>
      <c r="AI35" s="2">
        <v>10</v>
      </c>
      <c r="AJ35" s="2">
        <v>12.5</v>
      </c>
      <c r="AL35" t="s">
        <v>1190</v>
      </c>
      <c r="AM35" t="s">
        <v>1191</v>
      </c>
      <c r="AN35" t="s">
        <v>44</v>
      </c>
      <c r="AO35" t="s">
        <v>32</v>
      </c>
      <c r="AP35" t="s">
        <v>25</v>
      </c>
      <c r="AQ35" t="s">
        <v>75</v>
      </c>
      <c r="AR35" t="s">
        <v>27</v>
      </c>
      <c r="AS35" s="4">
        <v>135</v>
      </c>
      <c r="AT35" s="4">
        <v>30</v>
      </c>
      <c r="AU35" s="5">
        <f t="shared" si="0"/>
        <v>0.1</v>
      </c>
      <c r="AV35" s="5">
        <f t="shared" si="1"/>
        <v>0.1</v>
      </c>
      <c r="AW35" s="5">
        <f t="shared" si="2"/>
        <v>0.125</v>
      </c>
      <c r="AX35" s="4"/>
      <c r="AY35" s="4"/>
      <c r="AZ35" s="4"/>
      <c r="BA35" s="4">
        <v>10.952999999999999</v>
      </c>
    </row>
    <row r="36" spans="1:53" x14ac:dyDescent="0.15">
      <c r="A36">
        <v>12</v>
      </c>
      <c r="B36" s="7">
        <v>38694</v>
      </c>
      <c r="C36" s="11">
        <v>2005</v>
      </c>
      <c r="D36" s="3">
        <f>_xlfn.XLOOKUP(P36,'Sentiment index'!$E$2:$E$169,'Sentiment index'!$A$2:$A$169)</f>
        <v>-6.6289000000000001E-3</v>
      </c>
      <c r="E36">
        <f t="shared" ca="1" si="3"/>
        <v>147.53069210890163</v>
      </c>
      <c r="F36" s="5">
        <f>(W36-AT36)/AT36</f>
        <v>-3.7037036420000009E-2</v>
      </c>
      <c r="G36" s="12">
        <f t="shared" ca="1" si="4"/>
        <v>24043</v>
      </c>
      <c r="H36" s="4">
        <v>879.93499999999995</v>
      </c>
      <c r="I36" s="4">
        <v>77</v>
      </c>
      <c r="J36" s="13">
        <f t="shared" si="5"/>
        <v>-3.8137036420000006E-2</v>
      </c>
      <c r="K36" s="5">
        <f>IF(U36="NORWAY",_xlfn.XLOOKUP(B36,'Oslo OBX Historical Data'!$A$2:$A$3477,'Oslo OBX Historical Data'!$G$2:$G$3477),IF(U36="FINLAND",_xlfn.XLOOKUP(B36,'OMX Helsinki Historical Data'!$A$2:$A$3479,'OMX Helsinki Historical Data'!$G$2:$G$3479),IF(U36="DENMARK",_xlfn.XLOOKUP(B36,'OMX Copenhagen All shares Histo'!$A$2:$A$3461,'OMX Copenhagen All shares Histo'!$G$2:$G$3461),_xlfn.XLOOKUP(Draft!B36,'OMX Stockholm Historical Data'!$A$2:$A$3477,'OMX Stockholm Historical Data'!$G$2:$G$3477))))</f>
        <v>1.1000000000000001E-3</v>
      </c>
      <c r="L36">
        <v>1</v>
      </c>
      <c r="N36" t="str">
        <f>IF(D36&gt;=0,"1","0")</f>
        <v>0</v>
      </c>
      <c r="O36" s="5">
        <f t="shared" ca="1" si="6"/>
        <v>27.323609130219847</v>
      </c>
      <c r="P36">
        <f t="shared" si="7"/>
        <v>11</v>
      </c>
      <c r="S36">
        <f>_xlfn.XLOOKUP(C36,'Company age'!$A$2:$A$15,'Company age'!$B$2:$B$15)</f>
        <v>13</v>
      </c>
      <c r="U36" t="s">
        <v>80</v>
      </c>
      <c r="W36" s="3">
        <f>AT36*(1+AV36)</f>
        <v>74.148148195659999</v>
      </c>
      <c r="X36">
        <v>24043</v>
      </c>
      <c r="AC36">
        <f t="shared" ca="1" si="8"/>
        <v>1757</v>
      </c>
      <c r="AH36" s="2">
        <v>-3.7037036419999998</v>
      </c>
      <c r="AI36" s="2">
        <v>-3.7037036419999998</v>
      </c>
      <c r="AJ36" s="2">
        <v>-3.7037036419999998</v>
      </c>
      <c r="AL36" t="s">
        <v>497</v>
      </c>
      <c r="AM36" t="s">
        <v>498</v>
      </c>
      <c r="AN36" t="s">
        <v>80</v>
      </c>
      <c r="AO36" t="s">
        <v>32</v>
      </c>
      <c r="AP36" t="s">
        <v>25</v>
      </c>
      <c r="AQ36" t="s">
        <v>146</v>
      </c>
      <c r="AR36" t="s">
        <v>27</v>
      </c>
      <c r="AS36" s="4">
        <v>879.93499999999995</v>
      </c>
      <c r="AT36" s="4">
        <v>77</v>
      </c>
      <c r="AU36" s="5">
        <f t="shared" si="0"/>
        <v>-3.7037036419999995E-2</v>
      </c>
      <c r="AV36" s="5">
        <f t="shared" si="1"/>
        <v>-3.7037036419999995E-2</v>
      </c>
      <c r="AW36" s="5">
        <f t="shared" si="2"/>
        <v>-3.7037036419999995E-2</v>
      </c>
      <c r="AX36" s="4">
        <v>536</v>
      </c>
      <c r="AY36" s="4">
        <v>644.05157469999995</v>
      </c>
      <c r="AZ36" s="4">
        <v>536</v>
      </c>
      <c r="BA36" s="4">
        <v>0</v>
      </c>
    </row>
    <row r="37" spans="1:53" x14ac:dyDescent="0.15">
      <c r="A37">
        <v>12</v>
      </c>
      <c r="B37" s="7">
        <v>38698</v>
      </c>
      <c r="C37" s="11">
        <v>2005</v>
      </c>
      <c r="D37" s="3">
        <f>_xlfn.XLOOKUP(P37,'Sentiment index'!$E$2:$E$169,'Sentiment index'!$A$2:$A$169)</f>
        <v>-6.6289000000000001E-3</v>
      </c>
      <c r="E37">
        <f t="shared" ca="1" si="3"/>
        <v>151.1625046513289</v>
      </c>
      <c r="F37" s="5">
        <f>(W37-AT37)/AT37</f>
        <v>6.5217390059999839E-2</v>
      </c>
      <c r="G37" s="12">
        <f t="shared" ca="1" si="4"/>
        <v>1042</v>
      </c>
      <c r="H37" s="4">
        <v>48.15</v>
      </c>
      <c r="I37" s="4">
        <v>18</v>
      </c>
      <c r="J37" s="13">
        <f t="shared" si="5"/>
        <v>5.8217390059999839E-2</v>
      </c>
      <c r="K37" s="5">
        <f>IF(U37="NORWAY",_xlfn.XLOOKUP(B37,'Oslo OBX Historical Data'!$A$2:$A$3477,'Oslo OBX Historical Data'!$G$2:$G$3477),IF(U37="FINLAND",_xlfn.XLOOKUP(B37,'OMX Helsinki Historical Data'!$A$2:$A$3479,'OMX Helsinki Historical Data'!$G$2:$G$3479),IF(U37="DENMARK",_xlfn.XLOOKUP(B37,'OMX Copenhagen All shares Histo'!$A$2:$A$3461,'OMX Copenhagen All shares Histo'!$G$2:$G$3461),_xlfn.XLOOKUP(Draft!B37,'OMX Stockholm Historical Data'!$A$2:$A$3477,'OMX Stockholm Historical Data'!$G$2:$G$3477))))</f>
        <v>7.0000000000000001E-3</v>
      </c>
      <c r="L37">
        <v>1</v>
      </c>
      <c r="N37" t="str">
        <f>IF(D37&gt;=0,"1","0")</f>
        <v>0</v>
      </c>
      <c r="O37" s="5">
        <f t="shared" ca="1" si="6"/>
        <v>21.640706126687437</v>
      </c>
      <c r="P37">
        <f t="shared" si="7"/>
        <v>11</v>
      </c>
      <c r="S37">
        <f>_xlfn.XLOOKUP(C37,'Company age'!$A$2:$A$15,'Company age'!$B$2:$B$15)</f>
        <v>13</v>
      </c>
      <c r="U37" t="s">
        <v>44</v>
      </c>
      <c r="W37" s="3">
        <f>AT37*(1+AV37)</f>
        <v>19.173913021079997</v>
      </c>
      <c r="X37">
        <v>1042</v>
      </c>
      <c r="AC37">
        <f t="shared" ca="1" si="8"/>
        <v>1430</v>
      </c>
      <c r="AH37" s="2">
        <v>5.4347825050000003</v>
      </c>
      <c r="AI37" s="2">
        <v>6.5217390059999998</v>
      </c>
      <c r="AJ37" s="2">
        <v>13.043478009999999</v>
      </c>
      <c r="AL37" t="s">
        <v>1443</v>
      </c>
      <c r="AM37" t="s">
        <v>1444</v>
      </c>
      <c r="AN37" t="s">
        <v>44</v>
      </c>
      <c r="AO37" t="s">
        <v>53</v>
      </c>
      <c r="AP37" t="s">
        <v>25</v>
      </c>
      <c r="AQ37" t="s">
        <v>146</v>
      </c>
      <c r="AR37" t="s">
        <v>27</v>
      </c>
      <c r="AS37" s="4">
        <v>48.15</v>
      </c>
      <c r="AT37" s="4">
        <v>18</v>
      </c>
      <c r="AU37" s="5">
        <f t="shared" si="0"/>
        <v>5.434782505E-2</v>
      </c>
      <c r="AV37" s="5">
        <f t="shared" si="1"/>
        <v>6.5217390059999991E-2</v>
      </c>
      <c r="AW37" s="5">
        <f t="shared" si="2"/>
        <v>0.13043478009999998</v>
      </c>
      <c r="AX37" s="4"/>
      <c r="AY37" s="4"/>
      <c r="AZ37" s="4"/>
      <c r="BA37" s="4">
        <v>0</v>
      </c>
    </row>
    <row r="38" spans="1:53" x14ac:dyDescent="0.15">
      <c r="A38">
        <v>12</v>
      </c>
      <c r="B38" s="7">
        <v>38699</v>
      </c>
      <c r="C38" s="11">
        <v>2005</v>
      </c>
      <c r="D38" s="3">
        <f>_xlfn.XLOOKUP(P38,'Sentiment index'!$E$2:$E$169,'Sentiment index'!$A$2:$A$169)</f>
        <v>-6.6289000000000001E-3</v>
      </c>
      <c r="E38">
        <f t="shared" ca="1" si="3"/>
        <v>188.91876062902469</v>
      </c>
      <c r="F38" s="5">
        <f>(W38-AT38)/AT38</f>
        <v>-0.32478630070000009</v>
      </c>
      <c r="G38" s="12">
        <f t="shared" ca="1" si="4"/>
        <v>185</v>
      </c>
      <c r="H38" s="4">
        <v>187.965</v>
      </c>
      <c r="I38" s="4">
        <v>15</v>
      </c>
      <c r="J38" s="13">
        <f t="shared" si="5"/>
        <v>-0.32068630070000009</v>
      </c>
      <c r="K38" s="5">
        <f>IF(U38="NORWAY",_xlfn.XLOOKUP(B38,'Oslo OBX Historical Data'!$A$2:$A$3477,'Oslo OBX Historical Data'!$G$2:$G$3477),IF(U38="FINLAND",_xlfn.XLOOKUP(B38,'OMX Helsinki Historical Data'!$A$2:$A$3479,'OMX Helsinki Historical Data'!$G$2:$G$3479),IF(U38="DENMARK",_xlfn.XLOOKUP(B38,'OMX Copenhagen All shares Histo'!$A$2:$A$3461,'OMX Copenhagen All shares Histo'!$G$2:$G$3461),_xlfn.XLOOKUP(Draft!B38,'OMX Stockholm Historical Data'!$A$2:$A$3477,'OMX Stockholm Historical Data'!$G$2:$G$3477))))</f>
        <v>-4.1000000000000003E-3</v>
      </c>
      <c r="L38">
        <v>1</v>
      </c>
      <c r="N38" t="str">
        <f>IF(D38&gt;=0,"1","0")</f>
        <v>0</v>
      </c>
      <c r="O38" s="5">
        <f t="shared" ca="1" si="6"/>
        <v>0.98422578671561189</v>
      </c>
      <c r="P38">
        <f t="shared" si="7"/>
        <v>11</v>
      </c>
      <c r="S38">
        <f>_xlfn.XLOOKUP(C38,'Company age'!$A$2:$A$15,'Company age'!$B$2:$B$15)</f>
        <v>13</v>
      </c>
      <c r="U38" t="s">
        <v>44</v>
      </c>
      <c r="W38" s="3">
        <f>AT38*(1+AV38)</f>
        <v>10.128205489499999</v>
      </c>
      <c r="X38">
        <v>185</v>
      </c>
      <c r="AC38">
        <f t="shared" ca="1" si="8"/>
        <v>1406</v>
      </c>
      <c r="AH38" s="2">
        <v>-29.914527889999999</v>
      </c>
      <c r="AI38" s="2">
        <v>-32.478630070000001</v>
      </c>
      <c r="AJ38" s="2">
        <v>-50.42734909</v>
      </c>
      <c r="AL38" t="s">
        <v>1074</v>
      </c>
      <c r="AM38" t="s">
        <v>1075</v>
      </c>
      <c r="AN38" t="s">
        <v>44</v>
      </c>
      <c r="AO38" t="s">
        <v>152</v>
      </c>
      <c r="AP38" t="s">
        <v>25</v>
      </c>
      <c r="AQ38" t="s">
        <v>54</v>
      </c>
      <c r="AR38" t="s">
        <v>27</v>
      </c>
      <c r="AS38" s="4">
        <v>187.965</v>
      </c>
      <c r="AT38" s="4">
        <v>15</v>
      </c>
      <c r="AU38" s="5">
        <f t="shared" si="0"/>
        <v>-0.29914527889999998</v>
      </c>
      <c r="AV38" s="5">
        <f t="shared" si="1"/>
        <v>-0.32478630070000003</v>
      </c>
      <c r="AW38" s="5">
        <f t="shared" si="2"/>
        <v>-0.50427349089999995</v>
      </c>
      <c r="AX38" s="4"/>
      <c r="AY38" s="4"/>
      <c r="AZ38" s="4"/>
      <c r="BA38" s="4">
        <v>0</v>
      </c>
    </row>
    <row r="39" spans="1:53" x14ac:dyDescent="0.15">
      <c r="A39">
        <v>12</v>
      </c>
      <c r="B39" s="7">
        <v>38700</v>
      </c>
      <c r="C39" s="11">
        <v>2005</v>
      </c>
      <c r="D39" s="3">
        <f>_xlfn.XLOOKUP(P39,'Sentiment index'!$E$2:$E$169,'Sentiment index'!$A$2:$A$169)</f>
        <v>-6.6289000000000001E-3</v>
      </c>
      <c r="E39">
        <f t="shared" ca="1" si="3"/>
        <v>158.87980752817674</v>
      </c>
      <c r="F39" s="5">
        <f>(W39-AT39)/AT39</f>
        <v>0.3</v>
      </c>
      <c r="G39" s="12">
        <f t="shared" ca="1" si="4"/>
        <v>1422.0113882505559</v>
      </c>
      <c r="H39" s="4">
        <v>75</v>
      </c>
      <c r="I39" s="4">
        <v>10</v>
      </c>
      <c r="J39" s="13">
        <f t="shared" si="5"/>
        <v>0.29220000000000002</v>
      </c>
      <c r="K39" s="5">
        <f>IF(U39="NORWAY",_xlfn.XLOOKUP(B39,'Oslo OBX Historical Data'!$A$2:$A$3477,'Oslo OBX Historical Data'!$G$2:$G$3477),IF(U39="FINLAND",_xlfn.XLOOKUP(B39,'OMX Helsinki Historical Data'!$A$2:$A$3479,'OMX Helsinki Historical Data'!$G$2:$G$3479),IF(U39="DENMARK",_xlfn.XLOOKUP(B39,'OMX Copenhagen All shares Histo'!$A$2:$A$3461,'OMX Copenhagen All shares Histo'!$G$2:$G$3461),_xlfn.XLOOKUP(Draft!B39,'OMX Stockholm Historical Data'!$A$2:$A$3477,'OMX Stockholm Historical Data'!$G$2:$G$3477))))</f>
        <v>7.7999999999999996E-3</v>
      </c>
      <c r="L39">
        <v>1</v>
      </c>
      <c r="N39" t="str">
        <f>IF(D39&gt;=0,"1","0")</f>
        <v>0</v>
      </c>
      <c r="O39" s="5" t="str">
        <f t="shared" si="6"/>
        <v/>
      </c>
      <c r="P39">
        <f t="shared" si="7"/>
        <v>11</v>
      </c>
      <c r="S39">
        <f>_xlfn.XLOOKUP(C39,'Company age'!$A$2:$A$15,'Company age'!$B$2:$B$15)</f>
        <v>13</v>
      </c>
      <c r="U39" t="s">
        <v>44</v>
      </c>
      <c r="W39" s="3">
        <f>AT39*(1+AV39)</f>
        <v>13</v>
      </c>
      <c r="AC39">
        <f t="shared" ca="1" si="8"/>
        <v>791</v>
      </c>
      <c r="AH39" s="2">
        <v>20</v>
      </c>
      <c r="AI39" s="2">
        <v>30</v>
      </c>
      <c r="AJ39" s="2">
        <v>36</v>
      </c>
      <c r="AL39" t="s">
        <v>1347</v>
      </c>
      <c r="AM39" t="s">
        <v>1348</v>
      </c>
      <c r="AN39" t="s">
        <v>44</v>
      </c>
      <c r="AO39" t="s">
        <v>32</v>
      </c>
      <c r="AP39" t="s">
        <v>25</v>
      </c>
      <c r="AQ39" t="s">
        <v>54</v>
      </c>
      <c r="AR39" t="s">
        <v>27</v>
      </c>
      <c r="AS39" s="4">
        <v>75</v>
      </c>
      <c r="AT39" s="4">
        <v>10</v>
      </c>
      <c r="AU39" s="5">
        <f t="shared" si="0"/>
        <v>0.2</v>
      </c>
      <c r="AV39" s="5">
        <f t="shared" si="1"/>
        <v>0.3</v>
      </c>
      <c r="AW39" s="5">
        <f t="shared" si="2"/>
        <v>0.36</v>
      </c>
      <c r="AX39" s="4"/>
      <c r="AY39" s="4"/>
      <c r="AZ39" s="4"/>
      <c r="BA39" s="4">
        <v>23.507400000000001</v>
      </c>
    </row>
    <row r="40" spans="1:53" x14ac:dyDescent="0.15">
      <c r="A40">
        <v>14</v>
      </c>
      <c r="B40" s="7">
        <v>38749</v>
      </c>
      <c r="C40" s="11">
        <v>2006</v>
      </c>
      <c r="D40" s="3">
        <f>_xlfn.XLOOKUP(P40,'Sentiment index'!$E$2:$E$169,'Sentiment index'!$A$2:$A$169)</f>
        <v>-5.9180999999999999E-3</v>
      </c>
      <c r="E40">
        <f t="shared" ca="1" si="3"/>
        <v>185.85964908229971</v>
      </c>
      <c r="F40" s="5">
        <f>(W40-AT40)/AT40</f>
        <v>-6.5217390059999866E-2</v>
      </c>
      <c r="G40" s="12">
        <f t="shared" ca="1" si="4"/>
        <v>1185.5934677898765</v>
      </c>
      <c r="H40" s="2">
        <v>188.3</v>
      </c>
      <c r="I40" s="2">
        <v>155</v>
      </c>
      <c r="J40" s="13">
        <f t="shared" si="5"/>
        <v>-6.9417390059999862E-2</v>
      </c>
      <c r="K40" s="5">
        <f>IF(U40="NORWAY",_xlfn.XLOOKUP(B40,'Oslo OBX Historical Data'!$A$2:$A$3477,'Oslo OBX Historical Data'!$G$2:$G$3477),IF(U40="FINLAND",_xlfn.XLOOKUP(B40,'OMX Helsinki Historical Data'!$A$2:$A$3479,'OMX Helsinki Historical Data'!$G$2:$G$3479),IF(U40="DENMARK",_xlfn.XLOOKUP(B40,'OMX Copenhagen All shares Histo'!$A$2:$A$3461,'OMX Copenhagen All shares Histo'!$G$2:$G$3461),_xlfn.XLOOKUP(Draft!B40,'OMX Stockholm Historical Data'!$A$2:$A$3477,'OMX Stockholm Historical Data'!$G$2:$G$3477))))</f>
        <v>4.1999999999999997E-3</v>
      </c>
      <c r="L40">
        <v>1</v>
      </c>
      <c r="N40" t="str">
        <f>IF(D40&gt;=0,"1","0")</f>
        <v>0</v>
      </c>
      <c r="O40" s="5" t="str">
        <f t="shared" si="6"/>
        <v/>
      </c>
      <c r="P40">
        <f t="shared" si="7"/>
        <v>13</v>
      </c>
      <c r="S40">
        <f>_xlfn.XLOOKUP(C40,'Company age'!$A$2:$A$15,'Company age'!$B$2:$B$15)</f>
        <v>13</v>
      </c>
      <c r="U40" t="s">
        <v>80</v>
      </c>
      <c r="W40" s="3">
        <f>AT40*(1+AV40)</f>
        <v>144.89130454070002</v>
      </c>
      <c r="AC40">
        <f t="shared" ca="1" si="8"/>
        <v>817</v>
      </c>
      <c r="AH40" s="2">
        <v>-0.2173912972</v>
      </c>
      <c r="AI40" s="2">
        <v>-6.5217390059999998</v>
      </c>
      <c r="AJ40" s="2">
        <v>0</v>
      </c>
      <c r="AL40" t="s">
        <v>1085</v>
      </c>
      <c r="AM40" t="s">
        <v>1086</v>
      </c>
      <c r="AN40" t="s">
        <v>80</v>
      </c>
      <c r="AO40" t="s">
        <v>32</v>
      </c>
      <c r="AP40" t="s">
        <v>25</v>
      </c>
      <c r="AQ40" t="s">
        <v>1087</v>
      </c>
      <c r="AR40" t="s">
        <v>27</v>
      </c>
      <c r="AS40" s="2">
        <v>188.3</v>
      </c>
      <c r="AT40" s="2">
        <v>155</v>
      </c>
      <c r="AU40" s="5">
        <f t="shared" si="0"/>
        <v>-2.1739129720000001E-3</v>
      </c>
      <c r="AV40" s="5">
        <f t="shared" si="1"/>
        <v>-6.5217390059999991E-2</v>
      </c>
      <c r="AW40" s="5">
        <f t="shared" si="2"/>
        <v>0</v>
      </c>
      <c r="AX40" s="2"/>
      <c r="AY40" s="2"/>
      <c r="AZ40" s="2"/>
      <c r="BA40" s="2">
        <v>35.8947</v>
      </c>
    </row>
    <row r="41" spans="1:53" x14ac:dyDescent="0.15">
      <c r="A41">
        <v>14</v>
      </c>
      <c r="B41" s="7">
        <v>38756</v>
      </c>
      <c r="C41" s="11">
        <v>2006</v>
      </c>
      <c r="D41" s="3">
        <f>_xlfn.XLOOKUP(P41,'Sentiment index'!$E$2:$E$169,'Sentiment index'!$A$2:$A$169)</f>
        <v>-5.9180999999999999E-3</v>
      </c>
      <c r="E41">
        <f t="shared" ca="1" si="3"/>
        <v>146.83440547260582</v>
      </c>
      <c r="F41" s="5">
        <f>(W41-AT41)/AT41</f>
        <v>4.9107141490000006E-2</v>
      </c>
      <c r="G41" s="12">
        <f t="shared" ca="1" si="4"/>
        <v>1630.6713346702604</v>
      </c>
      <c r="H41" s="2">
        <v>425.48700000000002</v>
      </c>
      <c r="I41" s="2">
        <v>100</v>
      </c>
      <c r="J41" s="13">
        <f t="shared" si="5"/>
        <v>6.3607141490000005E-2</v>
      </c>
      <c r="K41" s="5">
        <f>IF(U41="NORWAY",_xlfn.XLOOKUP(B41,'Oslo OBX Historical Data'!$A$2:$A$3477,'Oslo OBX Historical Data'!$G$2:$G$3477),IF(U41="FINLAND",_xlfn.XLOOKUP(B41,'OMX Helsinki Historical Data'!$A$2:$A$3479,'OMX Helsinki Historical Data'!$G$2:$G$3479),IF(U41="DENMARK",_xlfn.XLOOKUP(B41,'OMX Copenhagen All shares Histo'!$A$2:$A$3461,'OMX Copenhagen All shares Histo'!$G$2:$G$3461),_xlfn.XLOOKUP(Draft!B41,'OMX Stockholm Historical Data'!$A$2:$A$3477,'OMX Stockholm Historical Data'!$G$2:$G$3477))))</f>
        <v>-1.4500000000000001E-2</v>
      </c>
      <c r="L41">
        <v>1</v>
      </c>
      <c r="N41" t="str">
        <f>IF(D41&gt;=0,"1","0")</f>
        <v>0</v>
      </c>
      <c r="O41" s="5" t="str">
        <f t="shared" si="6"/>
        <v/>
      </c>
      <c r="P41">
        <f t="shared" si="7"/>
        <v>13</v>
      </c>
      <c r="S41">
        <f>_xlfn.XLOOKUP(C41,'Company age'!$A$2:$A$15,'Company age'!$B$2:$B$15)</f>
        <v>13</v>
      </c>
      <c r="U41" t="s">
        <v>23</v>
      </c>
      <c r="W41" s="3">
        <f>AT41*(1+AV41)</f>
        <v>104.910714149</v>
      </c>
      <c r="AC41">
        <f t="shared" ca="1" si="8"/>
        <v>1359</v>
      </c>
      <c r="AH41" s="2">
        <v>7.1428570750000002</v>
      </c>
      <c r="AI41" s="2">
        <v>4.9107141490000004</v>
      </c>
      <c r="AJ41" s="2">
        <v>3.5714285370000001</v>
      </c>
      <c r="AL41" t="s">
        <v>811</v>
      </c>
      <c r="AM41" t="s">
        <v>812</v>
      </c>
      <c r="AN41" t="s">
        <v>23</v>
      </c>
      <c r="AO41" t="s">
        <v>45</v>
      </c>
      <c r="AP41" t="s">
        <v>25</v>
      </c>
      <c r="AQ41" t="s">
        <v>54</v>
      </c>
      <c r="AR41" t="s">
        <v>27</v>
      </c>
      <c r="AS41" s="2">
        <v>425.48700000000002</v>
      </c>
      <c r="AT41" s="2">
        <v>100</v>
      </c>
      <c r="AU41" s="5">
        <f t="shared" si="0"/>
        <v>7.1428570750000003E-2</v>
      </c>
      <c r="AV41" s="5">
        <f t="shared" si="1"/>
        <v>4.9107141490000006E-2</v>
      </c>
      <c r="AW41" s="5">
        <f t="shared" si="2"/>
        <v>3.5714285370000001E-2</v>
      </c>
      <c r="AX41" s="2"/>
      <c r="AY41" s="2"/>
      <c r="AZ41" s="2"/>
      <c r="BA41" s="2">
        <v>4.03</v>
      </c>
    </row>
    <row r="42" spans="1:53" x14ac:dyDescent="0.15">
      <c r="A42">
        <v>14</v>
      </c>
      <c r="B42" s="7">
        <v>38761</v>
      </c>
      <c r="C42" s="11">
        <v>2006</v>
      </c>
      <c r="D42" s="3">
        <f>_xlfn.XLOOKUP(P42,'Sentiment index'!$E$2:$E$169,'Sentiment index'!$A$2:$A$169)</f>
        <v>-5.9180999999999999E-3</v>
      </c>
      <c r="E42">
        <f t="shared" ca="1" si="3"/>
        <v>148.21470832059381</v>
      </c>
      <c r="F42" s="5">
        <f>(W42-AT42)/AT42</f>
        <v>0</v>
      </c>
      <c r="G42" s="12">
        <f t="shared" ca="1" si="4"/>
        <v>1248.308646775504</v>
      </c>
      <c r="H42" s="2">
        <v>938</v>
      </c>
      <c r="I42" s="2">
        <v>16.399999999999999</v>
      </c>
      <c r="J42" s="13">
        <f t="shared" si="5"/>
        <v>-1E-4</v>
      </c>
      <c r="K42" s="5">
        <f>IF(U42="NORWAY",_xlfn.XLOOKUP(B42,'Oslo OBX Historical Data'!$A$2:$A$3477,'Oslo OBX Historical Data'!$G$2:$G$3477),IF(U42="FINLAND",_xlfn.XLOOKUP(B42,'OMX Helsinki Historical Data'!$A$2:$A$3479,'OMX Helsinki Historical Data'!$G$2:$G$3479),IF(U42="DENMARK",_xlfn.XLOOKUP(B42,'OMX Copenhagen All shares Histo'!$A$2:$A$3461,'OMX Copenhagen All shares Histo'!$G$2:$G$3461),_xlfn.XLOOKUP(Draft!B42,'OMX Stockholm Historical Data'!$A$2:$A$3477,'OMX Stockholm Historical Data'!$G$2:$G$3477))))</f>
        <v>1E-4</v>
      </c>
      <c r="L42">
        <v>1</v>
      </c>
      <c r="N42" t="str">
        <f>IF(D42&gt;=0,"1","0")</f>
        <v>0</v>
      </c>
      <c r="O42" s="5" t="str">
        <f t="shared" si="6"/>
        <v/>
      </c>
      <c r="P42">
        <f t="shared" si="7"/>
        <v>13</v>
      </c>
      <c r="S42">
        <f>_xlfn.XLOOKUP(C42,'Company age'!$A$2:$A$15,'Company age'!$B$2:$B$15)</f>
        <v>13</v>
      </c>
      <c r="U42" t="s">
        <v>44</v>
      </c>
      <c r="W42" s="3">
        <f>AT42*(1+AV42)</f>
        <v>16.399999999999999</v>
      </c>
      <c r="AC42">
        <f t="shared" ca="1" si="8"/>
        <v>688</v>
      </c>
      <c r="AH42" s="2">
        <v>6.6666665079999996</v>
      </c>
      <c r="AI42" s="2">
        <v>0</v>
      </c>
      <c r="AJ42" s="2">
        <v>-7.3333334920000004</v>
      </c>
      <c r="AL42" t="s">
        <v>486</v>
      </c>
      <c r="AM42" t="s">
        <v>487</v>
      </c>
      <c r="AN42" t="s">
        <v>44</v>
      </c>
      <c r="AO42" t="s">
        <v>53</v>
      </c>
      <c r="AP42" t="s">
        <v>25</v>
      </c>
      <c r="AQ42" t="s">
        <v>146</v>
      </c>
      <c r="AR42" t="s">
        <v>27</v>
      </c>
      <c r="AS42" s="2">
        <v>938</v>
      </c>
      <c r="AT42" s="2">
        <v>16.399999999999999</v>
      </c>
      <c r="AU42" s="5">
        <f t="shared" si="0"/>
        <v>6.6666665079999993E-2</v>
      </c>
      <c r="AV42" s="5">
        <f t="shared" si="1"/>
        <v>0</v>
      </c>
      <c r="AW42" s="5">
        <f t="shared" si="2"/>
        <v>-7.3333334920000007E-2</v>
      </c>
      <c r="AX42" s="2"/>
      <c r="AY42" s="2"/>
      <c r="AZ42" s="2"/>
      <c r="BA42" s="2">
        <v>0</v>
      </c>
    </row>
    <row r="43" spans="1:53" x14ac:dyDescent="0.15">
      <c r="A43">
        <v>14</v>
      </c>
      <c r="B43" s="7">
        <v>38770</v>
      </c>
      <c r="C43" s="11">
        <v>2006</v>
      </c>
      <c r="D43" s="3">
        <f>_xlfn.XLOOKUP(P43,'Sentiment index'!$E$2:$E$169,'Sentiment index'!$A$2:$A$169)</f>
        <v>-5.9180999999999999E-3</v>
      </c>
      <c r="E43">
        <f t="shared" ca="1" si="3"/>
        <v>144.2038685460534</v>
      </c>
      <c r="F43" s="5">
        <f>(W43-AT43)/AT43</f>
        <v>1.0526316169999994E-2</v>
      </c>
      <c r="G43" s="12">
        <f t="shared" ca="1" si="4"/>
        <v>131</v>
      </c>
      <c r="H43" s="2">
        <v>10.7705</v>
      </c>
      <c r="I43" s="2">
        <v>5</v>
      </c>
      <c r="J43" s="13">
        <f t="shared" si="5"/>
        <v>6.526316169999994E-3</v>
      </c>
      <c r="K43" s="5">
        <f>IF(U43="NORWAY",_xlfn.XLOOKUP(B43,'Oslo OBX Historical Data'!$A$2:$A$3477,'Oslo OBX Historical Data'!$G$2:$G$3477),IF(U43="FINLAND",_xlfn.XLOOKUP(B43,'OMX Helsinki Historical Data'!$A$2:$A$3479,'OMX Helsinki Historical Data'!$G$2:$G$3479),IF(U43="DENMARK",_xlfn.XLOOKUP(B43,'OMX Copenhagen All shares Histo'!$A$2:$A$3461,'OMX Copenhagen All shares Histo'!$G$2:$G$3461),_xlfn.XLOOKUP(Draft!B43,'OMX Stockholm Historical Data'!$A$2:$A$3477,'OMX Stockholm Historical Data'!$G$2:$G$3477))))</f>
        <v>4.0000000000000001E-3</v>
      </c>
      <c r="L43">
        <v>1</v>
      </c>
      <c r="N43" t="str">
        <f>IF(D43&gt;=0,"1","0")</f>
        <v>0</v>
      </c>
      <c r="O43" s="5">
        <f t="shared" ca="1" si="6"/>
        <v>12.162852235272272</v>
      </c>
      <c r="P43">
        <f t="shared" si="7"/>
        <v>13</v>
      </c>
      <c r="S43">
        <f>_xlfn.XLOOKUP(C43,'Company age'!$A$2:$A$15,'Company age'!$B$2:$B$15)</f>
        <v>13</v>
      </c>
      <c r="U43" t="s">
        <v>23</v>
      </c>
      <c r="W43" s="3">
        <f>AT43*(1+AV43)</f>
        <v>5.05263158085</v>
      </c>
      <c r="X43">
        <v>131</v>
      </c>
      <c r="AC43">
        <f t="shared" ca="1" si="8"/>
        <v>1730</v>
      </c>
      <c r="AH43" s="2">
        <v>0.52631580830000002</v>
      </c>
      <c r="AI43" s="2">
        <v>1.0526316170000001</v>
      </c>
      <c r="AJ43" s="2">
        <v>6.8421053890000003</v>
      </c>
      <c r="AL43" t="s">
        <v>1867</v>
      </c>
      <c r="AM43" t="s">
        <v>1868</v>
      </c>
      <c r="AN43" t="s">
        <v>23</v>
      </c>
      <c r="AO43" t="s">
        <v>152</v>
      </c>
      <c r="AP43" t="s">
        <v>25</v>
      </c>
      <c r="AQ43" t="s">
        <v>54</v>
      </c>
      <c r="AR43" t="s">
        <v>27</v>
      </c>
      <c r="AS43" s="2">
        <v>10.7705</v>
      </c>
      <c r="AT43" s="2">
        <v>5</v>
      </c>
      <c r="AU43" s="5">
        <f t="shared" si="0"/>
        <v>5.2631580830000005E-3</v>
      </c>
      <c r="AV43" s="5">
        <f t="shared" si="1"/>
        <v>1.0526316170000001E-2</v>
      </c>
      <c r="AW43" s="5">
        <f t="shared" si="2"/>
        <v>6.842105389E-2</v>
      </c>
      <c r="AX43" s="2">
        <v>220</v>
      </c>
      <c r="AY43" s="2">
        <v>4600</v>
      </c>
      <c r="AZ43" s="2">
        <v>223.5</v>
      </c>
      <c r="BA43" s="2">
        <v>20</v>
      </c>
    </row>
    <row r="44" spans="1:53" x14ac:dyDescent="0.15">
      <c r="A44">
        <v>14</v>
      </c>
      <c r="B44" s="7">
        <v>38771</v>
      </c>
      <c r="C44" s="11">
        <v>2006</v>
      </c>
      <c r="D44" s="3">
        <f>_xlfn.XLOOKUP(P44,'Sentiment index'!$E$2:$E$169,'Sentiment index'!$A$2:$A$169)</f>
        <v>-5.9180999999999999E-3</v>
      </c>
      <c r="E44">
        <f t="shared" ca="1" si="3"/>
        <v>213.96467704234098</v>
      </c>
      <c r="F44" s="5">
        <f>(W44-AT44)/AT44</f>
        <v>-7.1428573130000016E-3</v>
      </c>
      <c r="G44" s="12">
        <f t="shared" ca="1" si="4"/>
        <v>2778</v>
      </c>
      <c r="H44" s="2">
        <v>1393.84</v>
      </c>
      <c r="I44" s="2">
        <v>56</v>
      </c>
      <c r="J44" s="13">
        <f t="shared" si="5"/>
        <v>-1.2042857313000001E-2</v>
      </c>
      <c r="K44" s="5">
        <f>IF(U44="NORWAY",_xlfn.XLOOKUP(B44,'Oslo OBX Historical Data'!$A$2:$A$3477,'Oslo OBX Historical Data'!$G$2:$G$3477),IF(U44="FINLAND",_xlfn.XLOOKUP(B44,'OMX Helsinki Historical Data'!$A$2:$A$3479,'OMX Helsinki Historical Data'!$G$2:$G$3479),IF(U44="DENMARK",_xlfn.XLOOKUP(B44,'OMX Copenhagen All shares Histo'!$A$2:$A$3461,'OMX Copenhagen All shares Histo'!$G$2:$G$3461),_xlfn.XLOOKUP(Draft!B44,'OMX Stockholm Historical Data'!$A$2:$A$3477,'OMX Stockholm Historical Data'!$G$2:$G$3477))))</f>
        <v>4.8999999999999998E-3</v>
      </c>
      <c r="L44">
        <v>1</v>
      </c>
      <c r="N44" t="str">
        <f>IF(D44&gt;=0,"1","0")</f>
        <v>0</v>
      </c>
      <c r="O44" s="5">
        <f t="shared" ca="1" si="6"/>
        <v>1.9930551569764106</v>
      </c>
      <c r="P44">
        <f t="shared" si="7"/>
        <v>13</v>
      </c>
      <c r="S44">
        <f>_xlfn.XLOOKUP(C44,'Company age'!$A$2:$A$15,'Company age'!$B$2:$B$15)</f>
        <v>13</v>
      </c>
      <c r="U44" t="s">
        <v>80</v>
      </c>
      <c r="W44" s="3">
        <f>AT44*(1+AV44)</f>
        <v>55.599999990472</v>
      </c>
      <c r="X44">
        <v>2778</v>
      </c>
      <c r="AC44">
        <f t="shared" ca="1" si="8"/>
        <v>1064</v>
      </c>
      <c r="AH44" s="2">
        <v>5</v>
      </c>
      <c r="AI44" s="2">
        <v>-0.71428573129999995</v>
      </c>
      <c r="AJ44" s="2">
        <v>-5</v>
      </c>
      <c r="AL44" t="s">
        <v>380</v>
      </c>
      <c r="AM44" t="s">
        <v>381</v>
      </c>
      <c r="AN44" t="s">
        <v>80</v>
      </c>
      <c r="AO44" t="s">
        <v>38</v>
      </c>
      <c r="AP44" t="s">
        <v>25</v>
      </c>
      <c r="AQ44" t="s">
        <v>132</v>
      </c>
      <c r="AR44" t="s">
        <v>27</v>
      </c>
      <c r="AS44" s="2">
        <v>1393.84</v>
      </c>
      <c r="AT44" s="2">
        <v>56</v>
      </c>
      <c r="AU44" s="5">
        <f t="shared" si="0"/>
        <v>0.05</v>
      </c>
      <c r="AV44" s="5">
        <f t="shared" si="1"/>
        <v>-7.1428573129999999E-3</v>
      </c>
      <c r="AW44" s="5">
        <f t="shared" si="2"/>
        <v>-0.05</v>
      </c>
      <c r="AX44" s="2"/>
      <c r="AY44" s="2"/>
      <c r="AZ44" s="2"/>
      <c r="BA44" s="2">
        <v>75.040000000000006</v>
      </c>
    </row>
    <row r="45" spans="1:53" x14ac:dyDescent="0.15">
      <c r="A45">
        <v>15</v>
      </c>
      <c r="B45" s="7">
        <v>38785</v>
      </c>
      <c r="C45" s="11">
        <v>2006</v>
      </c>
      <c r="D45" s="3">
        <f>_xlfn.XLOOKUP(P45,'Sentiment index'!$E$2:$E$169,'Sentiment index'!$A$2:$A$169)</f>
        <v>-9.0800199999999998E-2</v>
      </c>
      <c r="E45">
        <f t="shared" ca="1" si="3"/>
        <v>188.76068616916126</v>
      </c>
      <c r="F45" s="5">
        <f>(W45-AT45)/AT45</f>
        <v>-0.12849160189999997</v>
      </c>
      <c r="G45" s="12">
        <f t="shared" ca="1" si="4"/>
        <v>60</v>
      </c>
      <c r="H45" s="2">
        <v>9682.32</v>
      </c>
      <c r="I45" s="2">
        <v>67</v>
      </c>
      <c r="J45" s="13">
        <f t="shared" si="5"/>
        <v>-0.11799160189999998</v>
      </c>
      <c r="K45" s="5">
        <f>IF(U45="NORWAY",_xlfn.XLOOKUP(B45,'Oslo OBX Historical Data'!$A$2:$A$3477,'Oslo OBX Historical Data'!$G$2:$G$3477),IF(U45="FINLAND",_xlfn.XLOOKUP(B45,'OMX Helsinki Historical Data'!$A$2:$A$3479,'OMX Helsinki Historical Data'!$G$2:$G$3479),IF(U45="DENMARK",_xlfn.XLOOKUP(B45,'OMX Copenhagen All shares Histo'!$A$2:$A$3461,'OMX Copenhagen All shares Histo'!$G$2:$G$3461),_xlfn.XLOOKUP(Draft!B45,'OMX Stockholm Historical Data'!$A$2:$A$3477,'OMX Stockholm Historical Data'!$G$2:$G$3477))))</f>
        <v>-1.0500000000000001E-2</v>
      </c>
      <c r="L45">
        <v>1</v>
      </c>
      <c r="N45" t="str">
        <f>IF(D45&gt;=0,"1","0")</f>
        <v>0</v>
      </c>
      <c r="O45" s="5">
        <f t="shared" ca="1" si="6"/>
        <v>6.1968619091292169E-3</v>
      </c>
      <c r="P45">
        <f t="shared" si="7"/>
        <v>14</v>
      </c>
      <c r="S45">
        <f>_xlfn.XLOOKUP(C45,'Company age'!$A$2:$A$15,'Company age'!$B$2:$B$15)</f>
        <v>13</v>
      </c>
      <c r="U45" t="s">
        <v>44</v>
      </c>
      <c r="W45" s="3">
        <f>AT45*(1+AV45)</f>
        <v>58.391062672700002</v>
      </c>
      <c r="X45">
        <v>60</v>
      </c>
      <c r="AC45">
        <f t="shared" ca="1" si="8"/>
        <v>813</v>
      </c>
      <c r="AH45" s="2">
        <v>2.2346391680000002</v>
      </c>
      <c r="AI45" s="2">
        <v>-12.849160189999999</v>
      </c>
      <c r="AJ45" s="2">
        <v>12.29050541</v>
      </c>
      <c r="AL45" t="s">
        <v>57</v>
      </c>
      <c r="AM45" t="s">
        <v>58</v>
      </c>
      <c r="AN45" t="s">
        <v>44</v>
      </c>
      <c r="AO45" t="s">
        <v>53</v>
      </c>
      <c r="AP45" t="s">
        <v>25</v>
      </c>
      <c r="AQ45" t="s">
        <v>54</v>
      </c>
      <c r="AR45" t="s">
        <v>27</v>
      </c>
      <c r="AS45" s="2">
        <v>9682.32</v>
      </c>
      <c r="AT45" s="2">
        <v>67</v>
      </c>
      <c r="AU45" s="5">
        <f t="shared" si="0"/>
        <v>2.2346391680000001E-2</v>
      </c>
      <c r="AV45" s="5">
        <f t="shared" si="1"/>
        <v>-0.1284916019</v>
      </c>
      <c r="AW45" s="5">
        <f t="shared" si="2"/>
        <v>0.12290505409999999</v>
      </c>
      <c r="AX45" s="2"/>
      <c r="AY45" s="2"/>
      <c r="AZ45" s="2"/>
      <c r="BA45" s="2">
        <v>0</v>
      </c>
    </row>
    <row r="46" spans="1:53" x14ac:dyDescent="0.15">
      <c r="A46">
        <v>15</v>
      </c>
      <c r="B46" s="7">
        <v>38789</v>
      </c>
      <c r="C46" s="11">
        <v>2006</v>
      </c>
      <c r="D46" s="3">
        <f>_xlfn.XLOOKUP(P46,'Sentiment index'!$E$2:$E$169,'Sentiment index'!$A$2:$A$169)</f>
        <v>-9.0800199999999998E-2</v>
      </c>
      <c r="E46">
        <f t="shared" ca="1" si="3"/>
        <v>159.22749505584628</v>
      </c>
      <c r="F46" s="5">
        <f>(W46-AT46)/AT46</f>
        <v>-0.21818181989999991</v>
      </c>
      <c r="G46" s="12">
        <f t="shared" ca="1" si="4"/>
        <v>44</v>
      </c>
      <c r="H46" s="2">
        <v>437.29300000000001</v>
      </c>
      <c r="I46" s="2">
        <v>3.2</v>
      </c>
      <c r="J46" s="13">
        <f t="shared" si="5"/>
        <v>-0.22108181989999992</v>
      </c>
      <c r="K46" s="5">
        <f>IF(U46="NORWAY",_xlfn.XLOOKUP(B46,'Oslo OBX Historical Data'!$A$2:$A$3477,'Oslo OBX Historical Data'!$G$2:$G$3477),IF(U46="FINLAND",_xlfn.XLOOKUP(B46,'OMX Helsinki Historical Data'!$A$2:$A$3479,'OMX Helsinki Historical Data'!$G$2:$G$3479),IF(U46="DENMARK",_xlfn.XLOOKUP(B46,'OMX Copenhagen All shares Histo'!$A$2:$A$3461,'OMX Copenhagen All shares Histo'!$G$2:$G$3461),_xlfn.XLOOKUP(Draft!B46,'OMX Stockholm Historical Data'!$A$2:$A$3477,'OMX Stockholm Historical Data'!$G$2:$G$3477))))</f>
        <v>2.8999999999999998E-3</v>
      </c>
      <c r="L46">
        <v>1</v>
      </c>
      <c r="N46" t="str">
        <f>IF(D46&gt;=0,"1","0")</f>
        <v>0</v>
      </c>
      <c r="O46" s="5">
        <f t="shared" ca="1" si="6"/>
        <v>0.10061903574948604</v>
      </c>
      <c r="P46">
        <f t="shared" si="7"/>
        <v>14</v>
      </c>
      <c r="S46">
        <f>_xlfn.XLOOKUP(C46,'Company age'!$A$2:$A$15,'Company age'!$B$2:$B$15)</f>
        <v>13</v>
      </c>
      <c r="U46" t="s">
        <v>64</v>
      </c>
      <c r="W46" s="3">
        <f>AT46*(1+AV46)</f>
        <v>2.5018181763200005</v>
      </c>
      <c r="X46">
        <v>44</v>
      </c>
      <c r="AC46">
        <f t="shared" ca="1" si="8"/>
        <v>1088</v>
      </c>
      <c r="AH46" s="2">
        <v>-4</v>
      </c>
      <c r="AI46" s="2">
        <v>-21.818181989999999</v>
      </c>
      <c r="AJ46" s="2">
        <v>-19.818181989999999</v>
      </c>
      <c r="AL46" t="s">
        <v>815</v>
      </c>
      <c r="AM46" t="s">
        <v>816</v>
      </c>
      <c r="AN46" t="s">
        <v>64</v>
      </c>
      <c r="AO46" t="s">
        <v>96</v>
      </c>
      <c r="AP46" t="s">
        <v>25</v>
      </c>
      <c r="AQ46" t="s">
        <v>51</v>
      </c>
      <c r="AR46" t="s">
        <v>27</v>
      </c>
      <c r="AS46" s="2">
        <v>437.29300000000001</v>
      </c>
      <c r="AT46" s="2">
        <v>3.2</v>
      </c>
      <c r="AU46" s="5">
        <f t="shared" si="0"/>
        <v>-0.04</v>
      </c>
      <c r="AV46" s="5">
        <f t="shared" si="1"/>
        <v>-0.21818181989999999</v>
      </c>
      <c r="AW46" s="5">
        <f t="shared" si="2"/>
        <v>-0.1981818199</v>
      </c>
      <c r="AX46" s="2"/>
      <c r="AY46" s="2"/>
      <c r="AZ46" s="2"/>
      <c r="BA46" s="2">
        <v>38.975000000000001</v>
      </c>
    </row>
    <row r="47" spans="1:53" x14ac:dyDescent="0.15">
      <c r="A47">
        <v>15</v>
      </c>
      <c r="B47" s="7">
        <v>38790</v>
      </c>
      <c r="C47" s="11">
        <v>2006</v>
      </c>
      <c r="D47" s="3">
        <f>_xlfn.XLOOKUP(P47,'Sentiment index'!$E$2:$E$169,'Sentiment index'!$A$2:$A$169)</f>
        <v>-9.0800199999999998E-2</v>
      </c>
      <c r="E47">
        <f t="shared" ca="1" si="3"/>
        <v>164.97082339410559</v>
      </c>
      <c r="F47" s="5">
        <f>(W47-AT47)/AT47</f>
        <v>-0.37000000000000005</v>
      </c>
      <c r="G47" s="12">
        <f t="shared" ca="1" si="4"/>
        <v>947.9572612168447</v>
      </c>
      <c r="H47" s="2">
        <v>1396.01</v>
      </c>
      <c r="I47" s="2">
        <v>22</v>
      </c>
      <c r="J47" s="13">
        <f t="shared" si="5"/>
        <v>-0.37400000000000005</v>
      </c>
      <c r="K47" s="5">
        <f>IF(U47="NORWAY",_xlfn.XLOOKUP(B47,'Oslo OBX Historical Data'!$A$2:$A$3477,'Oslo OBX Historical Data'!$G$2:$G$3477),IF(U47="FINLAND",_xlfn.XLOOKUP(B47,'OMX Helsinki Historical Data'!$A$2:$A$3479,'OMX Helsinki Historical Data'!$G$2:$G$3479),IF(U47="DENMARK",_xlfn.XLOOKUP(B47,'OMX Copenhagen All shares Histo'!$A$2:$A$3461,'OMX Copenhagen All shares Histo'!$G$2:$G$3461),_xlfn.XLOOKUP(Draft!B47,'OMX Stockholm Historical Data'!$A$2:$A$3477,'OMX Stockholm Historical Data'!$G$2:$G$3477))))</f>
        <v>4.0000000000000001E-3</v>
      </c>
      <c r="L47">
        <v>1</v>
      </c>
      <c r="N47" t="str">
        <f>IF(D47&gt;=0,"1","0")</f>
        <v>0</v>
      </c>
      <c r="O47" s="5" t="str">
        <f t="shared" si="6"/>
        <v/>
      </c>
      <c r="P47">
        <f t="shared" si="7"/>
        <v>14</v>
      </c>
      <c r="S47">
        <f>_xlfn.XLOOKUP(C47,'Company age'!$A$2:$A$15,'Company age'!$B$2:$B$15)</f>
        <v>13</v>
      </c>
      <c r="U47" t="s">
        <v>64</v>
      </c>
      <c r="W47" s="3">
        <f>AT47*(1+AV47)</f>
        <v>13.86</v>
      </c>
      <c r="AC47">
        <f t="shared" ca="1" si="8"/>
        <v>988</v>
      </c>
      <c r="AH47" s="2">
        <v>-10.83333302</v>
      </c>
      <c r="AI47" s="2">
        <v>-37</v>
      </c>
      <c r="AJ47" s="2">
        <v>-40.5</v>
      </c>
      <c r="AL47" t="s">
        <v>362</v>
      </c>
      <c r="AM47" t="s">
        <v>363</v>
      </c>
      <c r="AN47" t="s">
        <v>64</v>
      </c>
      <c r="AO47" t="s">
        <v>96</v>
      </c>
      <c r="AP47" t="s">
        <v>25</v>
      </c>
      <c r="AQ47" t="s">
        <v>54</v>
      </c>
      <c r="AR47" t="s">
        <v>27</v>
      </c>
      <c r="AS47" s="2">
        <v>1396.01</v>
      </c>
      <c r="AT47" s="2">
        <v>22</v>
      </c>
      <c r="AU47" s="5">
        <f t="shared" si="0"/>
        <v>-0.10833333019999999</v>
      </c>
      <c r="AV47" s="5">
        <f t="shared" si="1"/>
        <v>-0.37</v>
      </c>
      <c r="AW47" s="5">
        <f t="shared" si="2"/>
        <v>-0.40500000000000003</v>
      </c>
      <c r="AX47" s="2"/>
      <c r="AY47" s="2"/>
      <c r="AZ47" s="2"/>
      <c r="BA47" s="2">
        <v>44.436999999999998</v>
      </c>
    </row>
    <row r="48" spans="1:53" x14ac:dyDescent="0.15">
      <c r="A48">
        <v>15</v>
      </c>
      <c r="B48" s="7">
        <v>38793</v>
      </c>
      <c r="C48" s="11">
        <v>2006</v>
      </c>
      <c r="D48" s="3">
        <f>_xlfn.XLOOKUP(P48,'Sentiment index'!$E$2:$E$169,'Sentiment index'!$A$2:$A$169)</f>
        <v>-9.0800199999999998E-2</v>
      </c>
      <c r="E48">
        <f t="shared" ca="1" si="3"/>
        <v>164.94009889908324</v>
      </c>
      <c r="F48" s="5">
        <f>(W48-AT48)/AT48</f>
        <v>-0.21774654389999989</v>
      </c>
      <c r="G48" s="12">
        <f t="shared" ca="1" si="4"/>
        <v>1031</v>
      </c>
      <c r="H48" s="2">
        <v>673.2</v>
      </c>
      <c r="I48" s="2">
        <v>33</v>
      </c>
      <c r="J48" s="13">
        <f t="shared" si="5"/>
        <v>-0.22644654389999991</v>
      </c>
      <c r="K48" s="5">
        <f>IF(U48="NORWAY",_xlfn.XLOOKUP(B48,'Oslo OBX Historical Data'!$A$2:$A$3477,'Oslo OBX Historical Data'!$G$2:$G$3477),IF(U48="FINLAND",_xlfn.XLOOKUP(B48,'OMX Helsinki Historical Data'!$A$2:$A$3479,'OMX Helsinki Historical Data'!$G$2:$G$3479),IF(U48="DENMARK",_xlfn.XLOOKUP(B48,'OMX Copenhagen All shares Histo'!$A$2:$A$3461,'OMX Copenhagen All shares Histo'!$G$2:$G$3461),_xlfn.XLOOKUP(Draft!B48,'OMX Stockholm Historical Data'!$A$2:$A$3477,'OMX Stockholm Historical Data'!$G$2:$G$3477))))</f>
        <v>8.6999999999999994E-3</v>
      </c>
      <c r="L48">
        <v>1</v>
      </c>
      <c r="N48" t="str">
        <f>IF(D48&gt;=0,"1","0")</f>
        <v>0</v>
      </c>
      <c r="O48" s="5">
        <f t="shared" ca="1" si="6"/>
        <v>1.5314913844325608</v>
      </c>
      <c r="P48">
        <f t="shared" si="7"/>
        <v>14</v>
      </c>
      <c r="S48">
        <f>_xlfn.XLOOKUP(C48,'Company age'!$A$2:$A$15,'Company age'!$B$2:$B$15)</f>
        <v>13</v>
      </c>
      <c r="U48" t="s">
        <v>44</v>
      </c>
      <c r="W48" s="3">
        <f>AT48*(1+AV48)</f>
        <v>25.814364051300004</v>
      </c>
      <c r="X48">
        <v>1031</v>
      </c>
      <c r="AC48">
        <f t="shared" ca="1" si="8"/>
        <v>1684</v>
      </c>
      <c r="AH48" s="2">
        <v>-6.4892420770000001</v>
      </c>
      <c r="AI48" s="2">
        <v>-21.774654389999998</v>
      </c>
      <c r="AJ48" s="2">
        <v>-19.899963379999999</v>
      </c>
      <c r="AL48" t="s">
        <v>621</v>
      </c>
      <c r="AM48" t="s">
        <v>622</v>
      </c>
      <c r="AN48" t="s">
        <v>44</v>
      </c>
      <c r="AO48" t="s">
        <v>38</v>
      </c>
      <c r="AP48" t="s">
        <v>25</v>
      </c>
      <c r="AQ48" t="s">
        <v>75</v>
      </c>
      <c r="AR48" t="s">
        <v>27</v>
      </c>
      <c r="AS48" s="2">
        <v>673.2</v>
      </c>
      <c r="AT48" s="2">
        <v>33</v>
      </c>
      <c r="AU48" s="5">
        <f t="shared" si="0"/>
        <v>-6.4892420770000001E-2</v>
      </c>
      <c r="AV48" s="5">
        <f t="shared" si="1"/>
        <v>-0.21774654389999998</v>
      </c>
      <c r="AW48" s="5">
        <f t="shared" si="2"/>
        <v>-0.19899963379999999</v>
      </c>
      <c r="AX48" s="2"/>
      <c r="AY48" s="2"/>
      <c r="AZ48" s="2"/>
      <c r="BA48" s="2">
        <v>45</v>
      </c>
    </row>
    <row r="49" spans="1:53" x14ac:dyDescent="0.15">
      <c r="A49">
        <v>15</v>
      </c>
      <c r="B49" s="7">
        <v>38804</v>
      </c>
      <c r="C49" s="11">
        <v>2006</v>
      </c>
      <c r="D49" s="3">
        <f>_xlfn.XLOOKUP(P49,'Sentiment index'!$E$2:$E$169,'Sentiment index'!$A$2:$A$169)</f>
        <v>-9.0800199999999998E-2</v>
      </c>
      <c r="E49">
        <f t="shared" ca="1" si="3"/>
        <v>154.18756095417743</v>
      </c>
      <c r="F49" s="5">
        <f>(W49-AT49)/AT49</f>
        <v>0.1966666603000001</v>
      </c>
      <c r="G49" s="12">
        <f t="shared" ca="1" si="4"/>
        <v>274</v>
      </c>
      <c r="H49" s="2">
        <v>1099.79</v>
      </c>
      <c r="I49" s="2">
        <v>141</v>
      </c>
      <c r="J49" s="13">
        <f t="shared" si="5"/>
        <v>0.2019666603000001</v>
      </c>
      <c r="K49" s="5">
        <f>IF(U49="NORWAY",_xlfn.XLOOKUP(B49,'Oslo OBX Historical Data'!$A$2:$A$3477,'Oslo OBX Historical Data'!$G$2:$G$3477),IF(U49="FINLAND",_xlfn.XLOOKUP(B49,'OMX Helsinki Historical Data'!$A$2:$A$3479,'OMX Helsinki Historical Data'!$G$2:$G$3479),IF(U49="DENMARK",_xlfn.XLOOKUP(B49,'OMX Copenhagen All shares Histo'!$A$2:$A$3461,'OMX Copenhagen All shares Histo'!$G$2:$G$3461),_xlfn.XLOOKUP(Draft!B49,'OMX Stockholm Historical Data'!$A$2:$A$3477,'OMX Stockholm Historical Data'!$G$2:$G$3477))))</f>
        <v>-5.3E-3</v>
      </c>
      <c r="L49">
        <v>1</v>
      </c>
      <c r="N49" t="str">
        <f>IF(D49&gt;=0,"1","0")</f>
        <v>0</v>
      </c>
      <c r="O49" s="5">
        <f t="shared" ca="1" si="6"/>
        <v>0.24913847189008811</v>
      </c>
      <c r="P49">
        <f t="shared" si="7"/>
        <v>14</v>
      </c>
      <c r="S49">
        <f>_xlfn.XLOOKUP(C49,'Company age'!$A$2:$A$15,'Company age'!$B$2:$B$15)</f>
        <v>13</v>
      </c>
      <c r="U49" t="s">
        <v>80</v>
      </c>
      <c r="W49" s="3">
        <f>AT49*(1+AV49)</f>
        <v>168.72999910230001</v>
      </c>
      <c r="X49">
        <v>274</v>
      </c>
      <c r="AC49">
        <f t="shared" ca="1" si="8"/>
        <v>1732</v>
      </c>
      <c r="AH49" s="2">
        <v>6.6666665079999996</v>
      </c>
      <c r="AI49" s="2">
        <v>19.666666029999998</v>
      </c>
      <c r="AJ49" s="2">
        <v>130</v>
      </c>
      <c r="AL49" t="s">
        <v>482</v>
      </c>
      <c r="AM49" t="s">
        <v>483</v>
      </c>
      <c r="AN49" t="s">
        <v>80</v>
      </c>
      <c r="AO49" t="s">
        <v>38</v>
      </c>
      <c r="AP49" t="s">
        <v>25</v>
      </c>
      <c r="AQ49" t="s">
        <v>54</v>
      </c>
      <c r="AR49" t="s">
        <v>27</v>
      </c>
      <c r="AS49" s="2">
        <v>1099.79</v>
      </c>
      <c r="AT49" s="2">
        <v>141</v>
      </c>
      <c r="AU49" s="5">
        <f t="shared" si="0"/>
        <v>6.6666665079999993E-2</v>
      </c>
      <c r="AV49" s="5">
        <f t="shared" si="1"/>
        <v>0.19666666029999999</v>
      </c>
      <c r="AW49" s="5">
        <f t="shared" si="2"/>
        <v>1.3</v>
      </c>
      <c r="AX49" s="2"/>
      <c r="AY49" s="2"/>
      <c r="AZ49" s="2"/>
      <c r="BA49" s="2">
        <v>16.010999999999999</v>
      </c>
    </row>
    <row r="50" spans="1:53" x14ac:dyDescent="0.15">
      <c r="A50">
        <v>16</v>
      </c>
      <c r="B50" s="7">
        <v>38819</v>
      </c>
      <c r="C50" s="11">
        <v>2006</v>
      </c>
      <c r="D50" s="3">
        <f>_xlfn.XLOOKUP(P50,'Sentiment index'!$E$2:$E$169,'Sentiment index'!$A$2:$A$169)</f>
        <v>-0.1178864</v>
      </c>
      <c r="E50">
        <f t="shared" ca="1" si="3"/>
        <v>158.66774547341475</v>
      </c>
      <c r="F50" s="5">
        <f>(W50-AT50)/AT50</f>
        <v>0.11111114499999991</v>
      </c>
      <c r="G50" s="12">
        <f t="shared" ca="1" si="4"/>
        <v>1217.5127289884347</v>
      </c>
      <c r="H50" s="2">
        <v>546.45699999999999</v>
      </c>
      <c r="I50" s="2">
        <v>139.4</v>
      </c>
      <c r="J50" s="13">
        <f t="shared" si="5"/>
        <v>0.11551114499999991</v>
      </c>
      <c r="K50" s="5">
        <f>IF(U50="NORWAY",_xlfn.XLOOKUP(B50,'Oslo OBX Historical Data'!$A$2:$A$3477,'Oslo OBX Historical Data'!$G$2:$G$3477),IF(U50="FINLAND",_xlfn.XLOOKUP(B50,'OMX Helsinki Historical Data'!$A$2:$A$3479,'OMX Helsinki Historical Data'!$G$2:$G$3479),IF(U50="DENMARK",_xlfn.XLOOKUP(B50,'OMX Copenhagen All shares Histo'!$A$2:$A$3461,'OMX Copenhagen All shares Histo'!$G$2:$G$3461),_xlfn.XLOOKUP(Draft!B50,'OMX Stockholm Historical Data'!$A$2:$A$3477,'OMX Stockholm Historical Data'!$G$2:$G$3477))))</f>
        <v>-4.4000000000000003E-3</v>
      </c>
      <c r="L50">
        <v>1</v>
      </c>
      <c r="N50" t="str">
        <f>IF(D50&gt;=0,"1","0")</f>
        <v>0</v>
      </c>
      <c r="O50" s="5" t="str">
        <f t="shared" si="6"/>
        <v/>
      </c>
      <c r="P50">
        <f t="shared" si="7"/>
        <v>15</v>
      </c>
      <c r="S50">
        <f>_xlfn.XLOOKUP(C50,'Company age'!$A$2:$A$15,'Company age'!$B$2:$B$15)</f>
        <v>13</v>
      </c>
      <c r="U50" t="s">
        <v>23</v>
      </c>
      <c r="W50" s="3">
        <f>AT50*(1+AV50)</f>
        <v>154.88889361299999</v>
      </c>
      <c r="AC50">
        <f t="shared" ca="1" si="8"/>
        <v>780</v>
      </c>
      <c r="AH50" s="2">
        <v>25.000003809999999</v>
      </c>
      <c r="AI50" s="2">
        <v>11.111114499999999</v>
      </c>
      <c r="AJ50" s="2">
        <v>6.111114025</v>
      </c>
      <c r="AL50" t="s">
        <v>707</v>
      </c>
      <c r="AM50" t="s">
        <v>708</v>
      </c>
      <c r="AN50" t="s">
        <v>23</v>
      </c>
      <c r="AO50" t="s">
        <v>45</v>
      </c>
      <c r="AP50" t="s">
        <v>25</v>
      </c>
      <c r="AQ50" t="s">
        <v>54</v>
      </c>
      <c r="AR50" t="s">
        <v>27</v>
      </c>
      <c r="AS50" s="2">
        <v>546.45699999999999</v>
      </c>
      <c r="AT50" s="2">
        <v>139.4</v>
      </c>
      <c r="AU50" s="5">
        <f t="shared" si="0"/>
        <v>0.25000003809999999</v>
      </c>
      <c r="AV50" s="5">
        <f t="shared" si="1"/>
        <v>0.11111114499999999</v>
      </c>
      <c r="AW50" s="5">
        <f t="shared" si="2"/>
        <v>6.1111140250000001E-2</v>
      </c>
      <c r="AX50" s="2"/>
      <c r="AY50" s="2"/>
      <c r="AZ50" s="2"/>
      <c r="BA50" s="2">
        <v>14.025</v>
      </c>
    </row>
    <row r="51" spans="1:53" x14ac:dyDescent="0.15">
      <c r="A51">
        <v>16</v>
      </c>
      <c r="B51" s="7">
        <v>38819</v>
      </c>
      <c r="C51" s="11">
        <v>2006</v>
      </c>
      <c r="D51" s="3">
        <f>_xlfn.XLOOKUP(P51,'Sentiment index'!$E$2:$E$169,'Sentiment index'!$A$2:$A$169)</f>
        <v>-0.1178864</v>
      </c>
      <c r="E51">
        <f t="shared" ca="1" si="3"/>
        <v>139.26809680636839</v>
      </c>
      <c r="F51" s="5">
        <f>(W51-AT51)/AT51</f>
        <v>0.32857143400000011</v>
      </c>
      <c r="G51" s="12">
        <f t="shared" ca="1" si="4"/>
        <v>323</v>
      </c>
      <c r="H51" s="2">
        <v>439.04500000000002</v>
      </c>
      <c r="I51" s="2">
        <v>5.75</v>
      </c>
      <c r="J51" s="13">
        <f t="shared" si="5"/>
        <v>0.32097143400000011</v>
      </c>
      <c r="K51" s="5">
        <f>IF(U51="NORWAY",_xlfn.XLOOKUP(B51,'Oslo OBX Historical Data'!$A$2:$A$3477,'Oslo OBX Historical Data'!$G$2:$G$3477),IF(U51="FINLAND",_xlfn.XLOOKUP(B51,'OMX Helsinki Historical Data'!$A$2:$A$3479,'OMX Helsinki Historical Data'!$G$2:$G$3479),IF(U51="DENMARK",_xlfn.XLOOKUP(B51,'OMX Copenhagen All shares Histo'!$A$2:$A$3461,'OMX Copenhagen All shares Histo'!$G$2:$G$3461),_xlfn.XLOOKUP(Draft!B51,'OMX Stockholm Historical Data'!$A$2:$A$3477,'OMX Stockholm Historical Data'!$G$2:$G$3477))))</f>
        <v>7.6E-3</v>
      </c>
      <c r="L51">
        <v>1</v>
      </c>
      <c r="N51" t="str">
        <f>IF(D51&gt;=0,"1","0")</f>
        <v>0</v>
      </c>
      <c r="O51" s="5">
        <f t="shared" ca="1" si="6"/>
        <v>0.73568768577252897</v>
      </c>
      <c r="P51">
        <f t="shared" si="7"/>
        <v>15</v>
      </c>
      <c r="S51">
        <f>_xlfn.XLOOKUP(C51,'Company age'!$A$2:$A$15,'Company age'!$B$2:$B$15)</f>
        <v>13</v>
      </c>
      <c r="U51" t="s">
        <v>64</v>
      </c>
      <c r="W51" s="3">
        <f>AT51*(1+AV51)</f>
        <v>7.6392857455000005</v>
      </c>
      <c r="X51">
        <v>323</v>
      </c>
      <c r="AC51">
        <f t="shared" ca="1" si="8"/>
        <v>1060</v>
      </c>
      <c r="AH51" s="2">
        <v>1.4285714629999999</v>
      </c>
      <c r="AI51" s="2">
        <v>32.857143399999998</v>
      </c>
      <c r="AJ51" s="2">
        <v>44.285713200000004</v>
      </c>
      <c r="AL51" t="s">
        <v>798</v>
      </c>
      <c r="AM51" t="s">
        <v>799</v>
      </c>
      <c r="AN51" t="s">
        <v>64</v>
      </c>
      <c r="AO51" t="s">
        <v>45</v>
      </c>
      <c r="AP51" t="s">
        <v>25</v>
      </c>
      <c r="AQ51" t="s">
        <v>75</v>
      </c>
      <c r="AR51" t="s">
        <v>27</v>
      </c>
      <c r="AS51" s="2">
        <v>439.04500000000002</v>
      </c>
      <c r="AT51" s="2">
        <v>5.75</v>
      </c>
      <c r="AU51" s="5">
        <f t="shared" si="0"/>
        <v>1.428571463E-2</v>
      </c>
      <c r="AV51" s="5">
        <f t="shared" si="1"/>
        <v>0.328571434</v>
      </c>
      <c r="AW51" s="5">
        <f t="shared" si="2"/>
        <v>0.44285713200000004</v>
      </c>
      <c r="AX51" s="2"/>
      <c r="AY51" s="2"/>
      <c r="AZ51" s="2"/>
      <c r="BA51" s="2">
        <v>36.225999999999999</v>
      </c>
    </row>
    <row r="52" spans="1:53" x14ac:dyDescent="0.15">
      <c r="A52">
        <v>17</v>
      </c>
      <c r="B52" s="7">
        <v>38859</v>
      </c>
      <c r="C52" s="11">
        <v>2006</v>
      </c>
      <c r="D52" s="3">
        <f>_xlfn.XLOOKUP(P52,'Sentiment index'!$E$2:$E$169,'Sentiment index'!$A$2:$A$169)</f>
        <v>-0.1689068</v>
      </c>
      <c r="E52">
        <f t="shared" ca="1" si="3"/>
        <v>128.56111788602024</v>
      </c>
      <c r="F52" s="5">
        <f>(W52-AT52)/AT52</f>
        <v>-0.38125003810000002</v>
      </c>
      <c r="G52" s="12">
        <f t="shared" ca="1" si="4"/>
        <v>145</v>
      </c>
      <c r="H52" s="2">
        <v>217.06</v>
      </c>
      <c r="I52" s="2">
        <v>31</v>
      </c>
      <c r="J52" s="13">
        <f t="shared" si="5"/>
        <v>-0.38355003810000005</v>
      </c>
      <c r="K52" s="5">
        <f>IF(U52="NORWAY",_xlfn.XLOOKUP(B52,'Oslo OBX Historical Data'!$A$2:$A$3477,'Oslo OBX Historical Data'!$G$2:$G$3477),IF(U52="FINLAND",_xlfn.XLOOKUP(B52,'OMX Helsinki Historical Data'!$A$2:$A$3479,'OMX Helsinki Historical Data'!$G$2:$G$3479),IF(U52="DENMARK",_xlfn.XLOOKUP(B52,'OMX Copenhagen All shares Histo'!$A$2:$A$3461,'OMX Copenhagen All shares Histo'!$G$2:$G$3461),_xlfn.XLOOKUP(Draft!B52,'OMX Stockholm Historical Data'!$A$2:$A$3477,'OMX Stockholm Historical Data'!$G$2:$G$3477))))</f>
        <v>2.3E-3</v>
      </c>
      <c r="L52">
        <v>1</v>
      </c>
      <c r="N52" t="str">
        <f>IF(D52&gt;=0,"1","0")</f>
        <v>0</v>
      </c>
      <c r="O52" s="5">
        <f t="shared" ca="1" si="6"/>
        <v>0.66801805952271265</v>
      </c>
      <c r="P52">
        <f t="shared" si="7"/>
        <v>16</v>
      </c>
      <c r="S52">
        <f>_xlfn.XLOOKUP(C52,'Company age'!$A$2:$A$15,'Company age'!$B$2:$B$15)</f>
        <v>13</v>
      </c>
      <c r="U52" t="s">
        <v>80</v>
      </c>
      <c r="W52" s="3">
        <f>AT52*(1+AV52)</f>
        <v>19.181248818899999</v>
      </c>
      <c r="X52">
        <v>145</v>
      </c>
      <c r="AC52">
        <f t="shared" ca="1" si="8"/>
        <v>947</v>
      </c>
      <c r="AH52" s="2">
        <v>-16.666669850000002</v>
      </c>
      <c r="AI52" s="2">
        <v>-38.125003810000003</v>
      </c>
      <c r="AJ52" s="2">
        <v>-55.20833588</v>
      </c>
      <c r="AL52" t="s">
        <v>1025</v>
      </c>
      <c r="AM52" t="s">
        <v>1026</v>
      </c>
      <c r="AN52" t="s">
        <v>80</v>
      </c>
      <c r="AO52" t="s">
        <v>45</v>
      </c>
      <c r="AP52" t="s">
        <v>25</v>
      </c>
      <c r="AQ52" t="s">
        <v>146</v>
      </c>
      <c r="AR52" t="s">
        <v>27</v>
      </c>
      <c r="AS52" s="2">
        <v>217.06</v>
      </c>
      <c r="AT52" s="2">
        <v>31</v>
      </c>
      <c r="AU52" s="5">
        <f t="shared" si="0"/>
        <v>-0.16666669850000002</v>
      </c>
      <c r="AV52" s="5">
        <f t="shared" si="1"/>
        <v>-0.38125003810000002</v>
      </c>
      <c r="AW52" s="5">
        <f t="shared" si="2"/>
        <v>-0.55208335880000003</v>
      </c>
      <c r="AX52" s="2">
        <v>105.4</v>
      </c>
      <c r="AY52" s="2">
        <v>393.59921259999999</v>
      </c>
      <c r="AZ52" s="2">
        <v>108.3</v>
      </c>
      <c r="BA52" s="2">
        <v>28.302</v>
      </c>
    </row>
    <row r="53" spans="1:53" x14ac:dyDescent="0.15">
      <c r="A53">
        <v>17</v>
      </c>
      <c r="B53" s="7">
        <v>38868</v>
      </c>
      <c r="C53" s="11">
        <v>2006</v>
      </c>
      <c r="D53" s="3">
        <f>_xlfn.XLOOKUP(P53,'Sentiment index'!$E$2:$E$169,'Sentiment index'!$A$2:$A$169)</f>
        <v>-0.1689068</v>
      </c>
      <c r="E53">
        <f t="shared" ca="1" si="3"/>
        <v>138.0947090159876</v>
      </c>
      <c r="F53" s="5">
        <f>(W53-AT53)/AT53</f>
        <v>0.26000000000000006</v>
      </c>
      <c r="G53" s="12">
        <f t="shared" ca="1" si="4"/>
        <v>2030</v>
      </c>
      <c r="H53" s="2">
        <v>1900.12</v>
      </c>
      <c r="I53" s="2">
        <v>24.16</v>
      </c>
      <c r="J53" s="13">
        <f t="shared" si="5"/>
        <v>0.28790000000000004</v>
      </c>
      <c r="K53" s="5">
        <f>IF(U53="NORWAY",_xlfn.XLOOKUP(B53,'Oslo OBX Historical Data'!$A$2:$A$3477,'Oslo OBX Historical Data'!$G$2:$G$3477),IF(U53="FINLAND",_xlfn.XLOOKUP(B53,'OMX Helsinki Historical Data'!$A$2:$A$3479,'OMX Helsinki Historical Data'!$G$2:$G$3479),IF(U53="DENMARK",_xlfn.XLOOKUP(B53,'OMX Copenhagen All shares Histo'!$A$2:$A$3461,'OMX Copenhagen All shares Histo'!$G$2:$G$3461),_xlfn.XLOOKUP(Draft!B53,'OMX Stockholm Historical Data'!$A$2:$A$3477,'OMX Stockholm Historical Data'!$G$2:$G$3477))))</f>
        <v>-2.7900000000000001E-2</v>
      </c>
      <c r="L53">
        <v>1</v>
      </c>
      <c r="N53" t="str">
        <f>IF(D53&gt;=0,"1","0")</f>
        <v>0</v>
      </c>
      <c r="O53" s="5">
        <f t="shared" ca="1" si="6"/>
        <v>1.0683535776687789</v>
      </c>
      <c r="P53">
        <f t="shared" si="7"/>
        <v>16</v>
      </c>
      <c r="S53">
        <f>_xlfn.XLOOKUP(C53,'Company age'!$A$2:$A$15,'Company age'!$B$2:$B$15)</f>
        <v>13</v>
      </c>
      <c r="U53" t="s">
        <v>44</v>
      </c>
      <c r="W53" s="3">
        <f>AT53*(1+AV53)</f>
        <v>30.441600000000001</v>
      </c>
      <c r="X53">
        <v>2030</v>
      </c>
      <c r="AC53">
        <f t="shared" ca="1" si="8"/>
        <v>1036</v>
      </c>
      <c r="AH53" s="2">
        <v>36</v>
      </c>
      <c r="AI53" s="2">
        <v>26</v>
      </c>
      <c r="AJ53" s="2">
        <v>20.799999239999998</v>
      </c>
      <c r="AL53" t="s">
        <v>278</v>
      </c>
      <c r="AM53" t="s">
        <v>279</v>
      </c>
      <c r="AN53" t="s">
        <v>44</v>
      </c>
      <c r="AO53" t="s">
        <v>96</v>
      </c>
      <c r="AP53" t="s">
        <v>25</v>
      </c>
      <c r="AQ53" t="s">
        <v>54</v>
      </c>
      <c r="AR53" t="s">
        <v>27</v>
      </c>
      <c r="AS53" s="2">
        <v>1900.12</v>
      </c>
      <c r="AT53" s="2">
        <v>24.16</v>
      </c>
      <c r="AU53" s="5">
        <f t="shared" si="0"/>
        <v>0.36</v>
      </c>
      <c r="AV53" s="5">
        <f t="shared" si="1"/>
        <v>0.26</v>
      </c>
      <c r="AW53" s="5">
        <f t="shared" si="2"/>
        <v>0.20799999239999997</v>
      </c>
      <c r="AX53" s="2">
        <v>29.12</v>
      </c>
      <c r="AY53" s="2">
        <v>-88.852951050000001</v>
      </c>
      <c r="AZ53" s="2">
        <v>28.76</v>
      </c>
      <c r="BA53" s="2">
        <v>0</v>
      </c>
    </row>
    <row r="54" spans="1:53" x14ac:dyDescent="0.15">
      <c r="A54">
        <v>18</v>
      </c>
      <c r="B54" s="7">
        <v>38869</v>
      </c>
      <c r="C54" s="11">
        <v>2006</v>
      </c>
      <c r="D54" s="3">
        <f>_xlfn.XLOOKUP(P54,'Sentiment index'!$E$2:$E$169,'Sentiment index'!$A$2:$A$169)</f>
        <v>-3.3432299999999998E-2</v>
      </c>
      <c r="E54">
        <f t="shared" ca="1" si="3"/>
        <v>173.10795049543788</v>
      </c>
      <c r="F54" s="5">
        <f>(W54-AT54)/AT54</f>
        <v>4.9261084200001434E-3</v>
      </c>
      <c r="G54" s="12">
        <f t="shared" ca="1" si="4"/>
        <v>8</v>
      </c>
      <c r="H54" s="2">
        <v>226.12700000000001</v>
      </c>
      <c r="I54" s="2">
        <v>75</v>
      </c>
      <c r="J54" s="13">
        <f t="shared" si="5"/>
        <v>6.4261084200001439E-3</v>
      </c>
      <c r="K54" s="5">
        <f>IF(U54="NORWAY",_xlfn.XLOOKUP(B54,'Oslo OBX Historical Data'!$A$2:$A$3477,'Oslo OBX Historical Data'!$G$2:$G$3477),IF(U54="FINLAND",_xlfn.XLOOKUP(B54,'OMX Helsinki Historical Data'!$A$2:$A$3479,'OMX Helsinki Historical Data'!$G$2:$G$3479),IF(U54="DENMARK",_xlfn.XLOOKUP(B54,'OMX Copenhagen All shares Histo'!$A$2:$A$3461,'OMX Copenhagen All shares Histo'!$G$2:$G$3461),_xlfn.XLOOKUP(Draft!B54,'OMX Stockholm Historical Data'!$A$2:$A$3477,'OMX Stockholm Historical Data'!$G$2:$G$3477))))</f>
        <v>-1.5E-3</v>
      </c>
      <c r="L54">
        <v>1</v>
      </c>
      <c r="N54" t="str">
        <f>IF(D54&gt;=0,"1","0")</f>
        <v>0</v>
      </c>
      <c r="O54" s="5">
        <f t="shared" ca="1" si="6"/>
        <v>3.5378349334665916E-2</v>
      </c>
      <c r="P54">
        <f t="shared" si="7"/>
        <v>17</v>
      </c>
      <c r="S54">
        <f>_xlfn.XLOOKUP(C54,'Company age'!$A$2:$A$15,'Company age'!$B$2:$B$15)</f>
        <v>13</v>
      </c>
      <c r="U54" t="s">
        <v>23</v>
      </c>
      <c r="W54" s="3">
        <f>AT54*(1+AV54)</f>
        <v>75.369458131500011</v>
      </c>
      <c r="X54">
        <v>8</v>
      </c>
      <c r="AC54">
        <f t="shared" ca="1" si="8"/>
        <v>895</v>
      </c>
      <c r="AH54" s="2">
        <v>0.49261084199999999</v>
      </c>
      <c r="AI54" s="2">
        <v>0.49261084199999999</v>
      </c>
      <c r="AJ54" s="2">
        <v>0.49261084199999999</v>
      </c>
      <c r="AL54" t="s">
        <v>981</v>
      </c>
      <c r="AM54" t="s">
        <v>982</v>
      </c>
      <c r="AN54" t="s">
        <v>23</v>
      </c>
      <c r="AO54" t="s">
        <v>32</v>
      </c>
      <c r="AP54" t="s">
        <v>25</v>
      </c>
      <c r="AQ54" t="s">
        <v>54</v>
      </c>
      <c r="AR54" t="s">
        <v>27</v>
      </c>
      <c r="AS54" s="2">
        <v>226.12700000000001</v>
      </c>
      <c r="AT54" s="2">
        <v>75</v>
      </c>
      <c r="AU54" s="5">
        <f t="shared" si="0"/>
        <v>4.9261084200000003E-3</v>
      </c>
      <c r="AV54" s="5">
        <f t="shared" si="1"/>
        <v>4.9261084200000003E-3</v>
      </c>
      <c r="AW54" s="5">
        <f t="shared" si="2"/>
        <v>4.9261084200000003E-3</v>
      </c>
      <c r="AX54" s="2"/>
      <c r="AY54" s="2"/>
      <c r="AZ54" s="2"/>
      <c r="BA54" s="2">
        <v>0</v>
      </c>
    </row>
    <row r="55" spans="1:53" x14ac:dyDescent="0.15">
      <c r="A55">
        <v>18</v>
      </c>
      <c r="B55" s="7">
        <v>38880</v>
      </c>
      <c r="C55" s="11">
        <v>2006</v>
      </c>
      <c r="D55" s="3">
        <f>_xlfn.XLOOKUP(P55,'Sentiment index'!$E$2:$E$169,'Sentiment index'!$A$2:$A$169)</f>
        <v>-3.3432299999999998E-2</v>
      </c>
      <c r="E55">
        <f t="shared" ca="1" si="3"/>
        <v>129.02378124527576</v>
      </c>
      <c r="F55" s="5">
        <f>(W55-AT55)/AT55</f>
        <v>0.17391304020000006</v>
      </c>
      <c r="G55" s="12">
        <f t="shared" ca="1" si="4"/>
        <v>1090</v>
      </c>
      <c r="H55" s="2">
        <v>132.80500000000001</v>
      </c>
      <c r="I55" s="2">
        <v>20</v>
      </c>
      <c r="J55" s="13">
        <f t="shared" si="5"/>
        <v>0.14871304020000006</v>
      </c>
      <c r="K55" s="5">
        <f>IF(U55="NORWAY",_xlfn.XLOOKUP(B55,'Oslo OBX Historical Data'!$A$2:$A$3477,'Oslo OBX Historical Data'!$G$2:$G$3477),IF(U55="FINLAND",_xlfn.XLOOKUP(B55,'OMX Helsinki Historical Data'!$A$2:$A$3479,'OMX Helsinki Historical Data'!$G$2:$G$3479),IF(U55="DENMARK",_xlfn.XLOOKUP(B55,'OMX Copenhagen All shares Histo'!$A$2:$A$3461,'OMX Copenhagen All shares Histo'!$G$2:$G$3461),_xlfn.XLOOKUP(Draft!B55,'OMX Stockholm Historical Data'!$A$2:$A$3477,'OMX Stockholm Historical Data'!$G$2:$G$3477))))</f>
        <v>2.52E-2</v>
      </c>
      <c r="L55">
        <v>1</v>
      </c>
      <c r="N55" t="str">
        <f>IF(D55&gt;=0,"1","0")</f>
        <v>0</v>
      </c>
      <c r="O55" s="5">
        <f t="shared" ca="1" si="6"/>
        <v>8.2075223071420496</v>
      </c>
      <c r="P55">
        <f t="shared" si="7"/>
        <v>17</v>
      </c>
      <c r="S55">
        <f>_xlfn.XLOOKUP(C55,'Company age'!$A$2:$A$15,'Company age'!$B$2:$B$15)</f>
        <v>13</v>
      </c>
      <c r="U55" t="s">
        <v>80</v>
      </c>
      <c r="W55" s="3">
        <f>AT55*(1+AV55)</f>
        <v>23.478260804000001</v>
      </c>
      <c r="X55">
        <v>1090</v>
      </c>
      <c r="AC55">
        <f t="shared" ca="1" si="8"/>
        <v>558</v>
      </c>
      <c r="AH55" s="2">
        <v>20</v>
      </c>
      <c r="AI55" s="2">
        <v>17.39130402</v>
      </c>
      <c r="AJ55" s="2">
        <v>12.173913000000001</v>
      </c>
      <c r="AL55" t="s">
        <v>1162</v>
      </c>
      <c r="AM55" t="s">
        <v>1163</v>
      </c>
      <c r="AN55" t="s">
        <v>80</v>
      </c>
      <c r="AO55" t="s">
        <v>38</v>
      </c>
      <c r="AP55" t="s">
        <v>25</v>
      </c>
      <c r="AQ55" t="s">
        <v>75</v>
      </c>
      <c r="AR55" t="s">
        <v>27</v>
      </c>
      <c r="AS55" s="2">
        <v>132.80500000000001</v>
      </c>
      <c r="AT55" s="2">
        <v>20</v>
      </c>
      <c r="AU55" s="5">
        <f t="shared" si="0"/>
        <v>0.2</v>
      </c>
      <c r="AV55" s="5">
        <f t="shared" si="1"/>
        <v>0.17391304020000001</v>
      </c>
      <c r="AW55" s="5">
        <f t="shared" si="2"/>
        <v>0.12173913</v>
      </c>
      <c r="AX55" s="2"/>
      <c r="AY55" s="2"/>
      <c r="AZ55" s="2"/>
      <c r="BA55" s="2">
        <v>0</v>
      </c>
    </row>
    <row r="56" spans="1:53" x14ac:dyDescent="0.15">
      <c r="A56">
        <v>18</v>
      </c>
      <c r="B56" s="7">
        <v>38898</v>
      </c>
      <c r="C56" s="11">
        <v>2006</v>
      </c>
      <c r="D56" s="3">
        <f>_xlfn.XLOOKUP(P56,'Sentiment index'!$E$2:$E$169,'Sentiment index'!$A$2:$A$169)</f>
        <v>-3.3432299999999998E-2</v>
      </c>
      <c r="E56">
        <f t="shared" ca="1" si="3"/>
        <v>207.12893870235453</v>
      </c>
      <c r="F56" s="5">
        <f>(W56-AT56)/AT56</f>
        <v>-0.85208648679999999</v>
      </c>
      <c r="G56" s="12">
        <f t="shared" ca="1" si="4"/>
        <v>555</v>
      </c>
      <c r="H56" s="2">
        <v>366.9</v>
      </c>
      <c r="I56" s="2">
        <v>43</v>
      </c>
      <c r="J56" s="13">
        <f t="shared" si="5"/>
        <v>-0.86338648679999996</v>
      </c>
      <c r="K56" s="5">
        <f>IF(U56="NORWAY",_xlfn.XLOOKUP(B56,'Oslo OBX Historical Data'!$A$2:$A$3477,'Oslo OBX Historical Data'!$G$2:$G$3477),IF(U56="FINLAND",_xlfn.XLOOKUP(B56,'OMX Helsinki Historical Data'!$A$2:$A$3479,'OMX Helsinki Historical Data'!$G$2:$G$3479),IF(U56="DENMARK",_xlfn.XLOOKUP(B56,'OMX Copenhagen All shares Histo'!$A$2:$A$3461,'OMX Copenhagen All shares Histo'!$G$2:$G$3461),_xlfn.XLOOKUP(Draft!B56,'OMX Stockholm Historical Data'!$A$2:$A$3477,'OMX Stockholm Historical Data'!$G$2:$G$3477))))</f>
        <v>1.1299999999999999E-2</v>
      </c>
      <c r="L56">
        <v>1</v>
      </c>
      <c r="N56" t="str">
        <f>IF(D56&gt;=0,"1","0")</f>
        <v>0</v>
      </c>
      <c r="O56" s="5">
        <f t="shared" ca="1" si="6"/>
        <v>1.5126737530662306</v>
      </c>
      <c r="P56">
        <f t="shared" si="7"/>
        <v>17</v>
      </c>
      <c r="S56">
        <f>_xlfn.XLOOKUP(C56,'Company age'!$A$2:$A$15,'Company age'!$B$2:$B$15)</f>
        <v>13</v>
      </c>
      <c r="U56" t="s">
        <v>44</v>
      </c>
      <c r="W56" s="3">
        <f>AT56*(1+AV56)</f>
        <v>6.3602810676000008</v>
      </c>
      <c r="X56">
        <v>555</v>
      </c>
      <c r="AC56">
        <f t="shared" ca="1" si="8"/>
        <v>1486</v>
      </c>
      <c r="AH56" s="2">
        <v>-85.208648679999996</v>
      </c>
      <c r="AI56" s="2">
        <v>-85.208648679999996</v>
      </c>
      <c r="AJ56" s="2">
        <v>-85.150703429999993</v>
      </c>
      <c r="AL56" t="s">
        <v>849</v>
      </c>
      <c r="AM56" t="s">
        <v>850</v>
      </c>
      <c r="AN56" t="s">
        <v>44</v>
      </c>
      <c r="AO56" t="s">
        <v>96</v>
      </c>
      <c r="AP56" t="s">
        <v>25</v>
      </c>
      <c r="AQ56" t="s">
        <v>46</v>
      </c>
      <c r="AR56" t="s">
        <v>27</v>
      </c>
      <c r="AS56" s="2">
        <v>366.9</v>
      </c>
      <c r="AT56" s="2">
        <v>43</v>
      </c>
      <c r="AU56" s="5">
        <f t="shared" si="0"/>
        <v>-0.85208648679999999</v>
      </c>
      <c r="AV56" s="5">
        <f t="shared" si="1"/>
        <v>-0.85208648679999999</v>
      </c>
      <c r="AW56" s="5">
        <f t="shared" si="2"/>
        <v>-0.85150703429999997</v>
      </c>
      <c r="AX56" s="2"/>
      <c r="AY56" s="2"/>
      <c r="AZ56" s="2"/>
      <c r="BA56" s="2">
        <v>75</v>
      </c>
    </row>
    <row r="57" spans="1:53" x14ac:dyDescent="0.15">
      <c r="A57">
        <v>19</v>
      </c>
      <c r="B57" s="7">
        <v>38901</v>
      </c>
      <c r="C57" s="11">
        <v>2006</v>
      </c>
      <c r="D57" s="3">
        <f>_xlfn.XLOOKUP(P57,'Sentiment index'!$E$2:$E$169,'Sentiment index'!$A$2:$A$169)</f>
        <v>3.4986200000000002E-2</v>
      </c>
      <c r="E57">
        <f t="shared" ca="1" si="3"/>
        <v>190.62487104856646</v>
      </c>
      <c r="F57" s="5">
        <f>(W57-AT57)/AT57</f>
        <v>-4.5141831040000201E-3</v>
      </c>
      <c r="G57" s="12">
        <f t="shared" ca="1" si="4"/>
        <v>231</v>
      </c>
      <c r="H57" s="2">
        <v>1120.01</v>
      </c>
      <c r="I57" s="2">
        <v>47</v>
      </c>
      <c r="J57" s="13">
        <f t="shared" si="5"/>
        <v>-8.3141831040000197E-3</v>
      </c>
      <c r="K57" s="5">
        <f>IF(U57="NORWAY",_xlfn.XLOOKUP(B57,'Oslo OBX Historical Data'!$A$2:$A$3477,'Oslo OBX Historical Data'!$G$2:$G$3477),IF(U57="FINLAND",_xlfn.XLOOKUP(B57,'OMX Helsinki Historical Data'!$A$2:$A$3479,'OMX Helsinki Historical Data'!$G$2:$G$3479),IF(U57="DENMARK",_xlfn.XLOOKUP(B57,'OMX Copenhagen All shares Histo'!$A$2:$A$3461,'OMX Copenhagen All shares Histo'!$G$2:$G$3461),_xlfn.XLOOKUP(Draft!B57,'OMX Stockholm Historical Data'!$A$2:$A$3477,'OMX Stockholm Historical Data'!$G$2:$G$3477))))</f>
        <v>3.8E-3</v>
      </c>
      <c r="L57">
        <v>1</v>
      </c>
      <c r="N57" t="str">
        <f>IF(D57&gt;=0,"1","0")</f>
        <v>1</v>
      </c>
      <c r="O57" s="5">
        <f t="shared" ca="1" si="6"/>
        <v>0.20624815849858483</v>
      </c>
      <c r="P57">
        <f t="shared" si="7"/>
        <v>18</v>
      </c>
      <c r="S57">
        <f>_xlfn.XLOOKUP(C57,'Company age'!$A$2:$A$15,'Company age'!$B$2:$B$15)</f>
        <v>13</v>
      </c>
      <c r="U57" t="s">
        <v>44</v>
      </c>
      <c r="W57" s="3">
        <f>AT57*(1+AV57)</f>
        <v>46.787833394111999</v>
      </c>
      <c r="X57">
        <v>231</v>
      </c>
      <c r="AC57">
        <f t="shared" ca="1" si="8"/>
        <v>1054</v>
      </c>
      <c r="AH57" s="2">
        <v>1.421277761</v>
      </c>
      <c r="AI57" s="2">
        <v>-0.45141831040000002</v>
      </c>
      <c r="AJ57" s="2">
        <v>0.43362292650000001</v>
      </c>
      <c r="AL57" t="s">
        <v>420</v>
      </c>
      <c r="AM57" t="s">
        <v>421</v>
      </c>
      <c r="AN57" t="s">
        <v>44</v>
      </c>
      <c r="AO57" t="s">
        <v>53</v>
      </c>
      <c r="AP57" t="s">
        <v>25</v>
      </c>
      <c r="AQ57" t="s">
        <v>75</v>
      </c>
      <c r="AR57" t="s">
        <v>27</v>
      </c>
      <c r="AS57" s="2">
        <v>1120.01</v>
      </c>
      <c r="AT57" s="2">
        <v>47</v>
      </c>
      <c r="AU57" s="5">
        <f t="shared" si="0"/>
        <v>1.421277761E-2</v>
      </c>
      <c r="AV57" s="5">
        <f t="shared" si="1"/>
        <v>-4.5141831040000002E-3</v>
      </c>
      <c r="AW57" s="5">
        <f t="shared" si="2"/>
        <v>4.3362292649999998E-3</v>
      </c>
      <c r="AX57" s="2"/>
      <c r="AY57" s="2"/>
      <c r="AZ57" s="2"/>
      <c r="BA57" s="2">
        <v>63.738</v>
      </c>
    </row>
    <row r="58" spans="1:53" x14ac:dyDescent="0.15">
      <c r="A58">
        <v>19</v>
      </c>
      <c r="B58" s="7">
        <v>38903</v>
      </c>
      <c r="C58" s="11">
        <v>2006</v>
      </c>
      <c r="D58" s="3">
        <f>_xlfn.XLOOKUP(P58,'Sentiment index'!$E$2:$E$169,'Sentiment index'!$A$2:$A$169)</f>
        <v>3.4986200000000002E-2</v>
      </c>
      <c r="E58">
        <f t="shared" ca="1" si="3"/>
        <v>162.43612908182143</v>
      </c>
      <c r="F58" s="5">
        <f>(W58-AT58)/AT58</f>
        <v>-3.1250149010000339E-3</v>
      </c>
      <c r="G58" s="12">
        <f t="shared" ca="1" si="4"/>
        <v>251</v>
      </c>
      <c r="H58" s="2">
        <v>138</v>
      </c>
      <c r="I58" s="2">
        <v>16</v>
      </c>
      <c r="J58" s="13">
        <f t="shared" si="5"/>
        <v>-9.4250149010000339E-3</v>
      </c>
      <c r="K58" s="5">
        <f>IF(U58="NORWAY",_xlfn.XLOOKUP(B58,'Oslo OBX Historical Data'!$A$2:$A$3477,'Oslo OBX Historical Data'!$G$2:$G$3477),IF(U58="FINLAND",_xlfn.XLOOKUP(B58,'OMX Helsinki Historical Data'!$A$2:$A$3479,'OMX Helsinki Historical Data'!$G$2:$G$3479),IF(U58="DENMARK",_xlfn.XLOOKUP(B58,'OMX Copenhagen All shares Histo'!$A$2:$A$3461,'OMX Copenhagen All shares Histo'!$G$2:$G$3461),_xlfn.XLOOKUP(Draft!B58,'OMX Stockholm Historical Data'!$A$2:$A$3477,'OMX Stockholm Historical Data'!$G$2:$G$3477))))</f>
        <v>6.3E-3</v>
      </c>
      <c r="L58">
        <v>1</v>
      </c>
      <c r="N58" t="str">
        <f>IF(D58&gt;=0,"1","0")</f>
        <v>1</v>
      </c>
      <c r="O58" s="5">
        <f t="shared" ca="1" si="6"/>
        <v>1.818840579710145</v>
      </c>
      <c r="P58">
        <f t="shared" si="7"/>
        <v>18</v>
      </c>
      <c r="S58">
        <f>_xlfn.XLOOKUP(C58,'Company age'!$A$2:$A$15,'Company age'!$B$2:$B$15)</f>
        <v>13</v>
      </c>
      <c r="U58" t="s">
        <v>44</v>
      </c>
      <c r="W58" s="3">
        <f>AT58*(1+AV58)</f>
        <v>15.949999761583999</v>
      </c>
      <c r="X58">
        <v>251</v>
      </c>
      <c r="AC58">
        <f t="shared" ca="1" si="8"/>
        <v>510</v>
      </c>
      <c r="AH58" s="2">
        <v>-1.4901161190000001E-6</v>
      </c>
      <c r="AI58" s="2">
        <v>-0.3125014901</v>
      </c>
      <c r="AJ58" s="2">
        <v>-3.7500014309999998</v>
      </c>
      <c r="AL58" t="s">
        <v>1154</v>
      </c>
      <c r="AM58" t="s">
        <v>1155</v>
      </c>
      <c r="AN58" t="s">
        <v>44</v>
      </c>
      <c r="AO58" t="s">
        <v>152</v>
      </c>
      <c r="AP58" t="s">
        <v>25</v>
      </c>
      <c r="AQ58" t="s">
        <v>54</v>
      </c>
      <c r="AR58" t="s">
        <v>27</v>
      </c>
      <c r="AS58" s="2">
        <v>138</v>
      </c>
      <c r="AT58" s="2">
        <v>16</v>
      </c>
      <c r="AU58" s="5">
        <f t="shared" si="0"/>
        <v>-1.4901161190000001E-8</v>
      </c>
      <c r="AV58" s="5">
        <f t="shared" si="1"/>
        <v>-3.125014901E-3</v>
      </c>
      <c r="AW58" s="5">
        <f t="shared" si="2"/>
        <v>-3.7500014309999996E-2</v>
      </c>
      <c r="AX58" s="2"/>
      <c r="AY58" s="2"/>
      <c r="AZ58" s="2"/>
      <c r="BA58" s="2">
        <v>51.103999999999999</v>
      </c>
    </row>
    <row r="59" spans="1:53" x14ac:dyDescent="0.15">
      <c r="A59">
        <v>19</v>
      </c>
      <c r="B59" s="7">
        <v>38905</v>
      </c>
      <c r="C59" s="11">
        <v>2006</v>
      </c>
      <c r="D59" s="3">
        <f>_xlfn.XLOOKUP(P59,'Sentiment index'!$E$2:$E$169,'Sentiment index'!$A$2:$A$169)</f>
        <v>3.4986200000000002E-2</v>
      </c>
      <c r="E59">
        <f t="shared" ca="1" si="3"/>
        <v>117.23424429228757</v>
      </c>
      <c r="F59" s="5">
        <f>(W59-AT59)/AT59</f>
        <v>0.14187499999999995</v>
      </c>
      <c r="G59" s="12">
        <f t="shared" ca="1" si="4"/>
        <v>974.75402634297143</v>
      </c>
      <c r="H59" s="2">
        <v>19.86</v>
      </c>
      <c r="I59" s="2">
        <v>45.5</v>
      </c>
      <c r="J59" s="13">
        <f t="shared" si="5"/>
        <v>0.12427499999999994</v>
      </c>
      <c r="K59" s="5">
        <f>IF(U59="NORWAY",_xlfn.XLOOKUP(B59,'Oslo OBX Historical Data'!$A$2:$A$3477,'Oslo OBX Historical Data'!$G$2:$G$3477),IF(U59="FINLAND",_xlfn.XLOOKUP(B59,'OMX Helsinki Historical Data'!$A$2:$A$3479,'OMX Helsinki Historical Data'!$G$2:$G$3479),IF(U59="DENMARK",_xlfn.XLOOKUP(B59,'OMX Copenhagen All shares Histo'!$A$2:$A$3461,'OMX Copenhagen All shares Histo'!$G$2:$G$3461),_xlfn.XLOOKUP(Draft!B59,'OMX Stockholm Historical Data'!$A$2:$A$3477,'OMX Stockholm Historical Data'!$G$2:$G$3477))))</f>
        <v>1.7600000000000001E-2</v>
      </c>
      <c r="L59">
        <v>1</v>
      </c>
      <c r="N59" t="str">
        <f>IF(D59&gt;=0,"1","0")</f>
        <v>1</v>
      </c>
      <c r="O59" s="5" t="str">
        <f t="shared" si="6"/>
        <v/>
      </c>
      <c r="P59">
        <f t="shared" si="7"/>
        <v>18</v>
      </c>
      <c r="S59">
        <f>_xlfn.XLOOKUP(C59,'Company age'!$A$2:$A$15,'Company age'!$B$2:$B$15)</f>
        <v>13</v>
      </c>
      <c r="U59" t="s">
        <v>44</v>
      </c>
      <c r="W59" s="3">
        <f>AT59*(1+AV59)</f>
        <v>51.955312499999998</v>
      </c>
      <c r="AC59">
        <f t="shared" ca="1" si="8"/>
        <v>405</v>
      </c>
      <c r="AH59" s="2">
        <v>9.375</v>
      </c>
      <c r="AI59" s="2">
        <v>14.1875</v>
      </c>
      <c r="AJ59" s="2">
        <v>11.875</v>
      </c>
      <c r="AL59" t="s">
        <v>1643</v>
      </c>
      <c r="AM59" t="s">
        <v>1644</v>
      </c>
      <c r="AN59" t="s">
        <v>44</v>
      </c>
      <c r="AO59" t="s">
        <v>38</v>
      </c>
      <c r="AP59" t="s">
        <v>25</v>
      </c>
      <c r="AQ59" t="s">
        <v>1645</v>
      </c>
      <c r="AR59" t="s">
        <v>27</v>
      </c>
      <c r="AS59" s="2">
        <v>19.86</v>
      </c>
      <c r="AT59" s="2">
        <v>45.5</v>
      </c>
      <c r="AU59" s="5">
        <f t="shared" si="0"/>
        <v>9.375E-2</v>
      </c>
      <c r="AV59" s="5">
        <f t="shared" si="1"/>
        <v>0.141875</v>
      </c>
      <c r="AW59" s="5">
        <f t="shared" si="2"/>
        <v>0.11874999999999999</v>
      </c>
      <c r="AX59" s="2"/>
      <c r="AY59" s="2"/>
      <c r="AZ59" s="2"/>
      <c r="BA59" s="2">
        <v>0</v>
      </c>
    </row>
    <row r="60" spans="1:53" x14ac:dyDescent="0.15">
      <c r="A60">
        <v>20</v>
      </c>
      <c r="B60" s="7">
        <v>38957</v>
      </c>
      <c r="C60" s="11">
        <v>2006</v>
      </c>
      <c r="D60" s="3">
        <f>_xlfn.XLOOKUP(P60,'Sentiment index'!$E$2:$E$169,'Sentiment index'!$A$2:$A$169)</f>
        <v>0.1207409</v>
      </c>
      <c r="E60">
        <f t="shared" ca="1" si="3"/>
        <v>182.79244859831181</v>
      </c>
      <c r="F60" s="5">
        <f>(W60-AT60)/AT60</f>
        <v>0.11136363979999998</v>
      </c>
      <c r="G60" s="12">
        <f t="shared" ca="1" si="4"/>
        <v>474</v>
      </c>
      <c r="H60" s="4">
        <v>376.08699999999999</v>
      </c>
      <c r="I60" s="4">
        <v>50</v>
      </c>
      <c r="J60" s="13">
        <f t="shared" si="5"/>
        <v>0.11016363979999998</v>
      </c>
      <c r="K60" s="5">
        <f>IF(U60="NORWAY",_xlfn.XLOOKUP(B60,'Oslo OBX Historical Data'!$A$2:$A$3477,'Oslo OBX Historical Data'!$G$2:$G$3477),IF(U60="FINLAND",_xlfn.XLOOKUP(B60,'OMX Helsinki Historical Data'!$A$2:$A$3479,'OMX Helsinki Historical Data'!$G$2:$G$3479),IF(U60="DENMARK",_xlfn.XLOOKUP(B60,'OMX Copenhagen All shares Histo'!$A$2:$A$3461,'OMX Copenhagen All shares Histo'!$G$2:$G$3461),_xlfn.XLOOKUP(Draft!B60,'OMX Stockholm Historical Data'!$A$2:$A$3477,'OMX Stockholm Historical Data'!$G$2:$G$3477))))</f>
        <v>1.1999999999999999E-3</v>
      </c>
      <c r="L60">
        <v>1</v>
      </c>
      <c r="N60" t="str">
        <f>IF(D60&gt;=0,"1","0")</f>
        <v>1</v>
      </c>
      <c r="O60" s="5">
        <f t="shared" ca="1" si="6"/>
        <v>1.2603466751044308</v>
      </c>
      <c r="P60">
        <f t="shared" si="7"/>
        <v>19</v>
      </c>
      <c r="S60">
        <f>_xlfn.XLOOKUP(C60,'Company age'!$A$2:$A$15,'Company age'!$B$2:$B$15)</f>
        <v>13</v>
      </c>
      <c r="U60" t="s">
        <v>80</v>
      </c>
      <c r="W60" s="3">
        <f>AT60*(1+AV60)</f>
        <v>55.568181989999999</v>
      </c>
      <c r="X60">
        <v>474</v>
      </c>
      <c r="AC60">
        <f t="shared" ca="1" si="8"/>
        <v>1097</v>
      </c>
      <c r="AH60" s="2">
        <v>11.36363602</v>
      </c>
      <c r="AI60" s="2">
        <v>11.13636398</v>
      </c>
      <c r="AJ60" s="2">
        <v>11.818181989999999</v>
      </c>
      <c r="AL60" t="s">
        <v>874</v>
      </c>
      <c r="AM60" t="s">
        <v>875</v>
      </c>
      <c r="AN60" t="s">
        <v>80</v>
      </c>
      <c r="AO60" t="s">
        <v>96</v>
      </c>
      <c r="AP60" t="s">
        <v>25</v>
      </c>
      <c r="AQ60" t="s">
        <v>146</v>
      </c>
      <c r="AR60" t="s">
        <v>27</v>
      </c>
      <c r="AS60" s="4">
        <v>376.08699999999999</v>
      </c>
      <c r="AT60" s="4">
        <v>50</v>
      </c>
      <c r="AU60" s="5">
        <f t="shared" si="0"/>
        <v>0.11363636019999999</v>
      </c>
      <c r="AV60" s="5">
        <f t="shared" si="1"/>
        <v>0.11136363980000001</v>
      </c>
      <c r="AW60" s="5">
        <f t="shared" si="2"/>
        <v>0.1181818199</v>
      </c>
      <c r="AX60" s="4"/>
      <c r="AY60" s="4"/>
      <c r="AZ60" s="4"/>
      <c r="BA60" s="4">
        <v>0</v>
      </c>
    </row>
    <row r="61" spans="1:53" x14ac:dyDescent="0.15">
      <c r="A61">
        <v>21</v>
      </c>
      <c r="B61" s="7">
        <v>38965</v>
      </c>
      <c r="C61" s="11">
        <v>2006</v>
      </c>
      <c r="D61" s="3">
        <f>_xlfn.XLOOKUP(P61,'Sentiment index'!$E$2:$E$169,'Sentiment index'!$A$2:$A$169)</f>
        <v>0.13358600000000001</v>
      </c>
      <c r="E61">
        <f t="shared" ca="1" si="3"/>
        <v>130.78970803132376</v>
      </c>
      <c r="F61" s="5">
        <f>(W61-AT61)/AT61</f>
        <v>-1.2499999999999947E-2</v>
      </c>
      <c r="G61" s="12">
        <f t="shared" ca="1" si="4"/>
        <v>1102.9784082448925</v>
      </c>
      <c r="H61" s="4">
        <v>595.38</v>
      </c>
      <c r="I61" s="4">
        <v>93.19</v>
      </c>
      <c r="J61" s="13">
        <f t="shared" si="5"/>
        <v>-2.5499999999999946E-2</v>
      </c>
      <c r="K61" s="5">
        <f>IF(U61="NORWAY",_xlfn.XLOOKUP(B61,'Oslo OBX Historical Data'!$A$2:$A$3477,'Oslo OBX Historical Data'!$G$2:$G$3477),IF(U61="FINLAND",_xlfn.XLOOKUP(B61,'OMX Helsinki Historical Data'!$A$2:$A$3479,'OMX Helsinki Historical Data'!$G$2:$G$3479),IF(U61="DENMARK",_xlfn.XLOOKUP(B61,'OMX Copenhagen All shares Histo'!$A$2:$A$3461,'OMX Copenhagen All shares Histo'!$G$2:$G$3461),_xlfn.XLOOKUP(Draft!B61,'OMX Stockholm Historical Data'!$A$2:$A$3477,'OMX Stockholm Historical Data'!$G$2:$G$3477))))</f>
        <v>1.2999999999999999E-2</v>
      </c>
      <c r="L61">
        <v>1</v>
      </c>
      <c r="N61" t="str">
        <f>IF(D61&gt;=0,"1","0")</f>
        <v>1</v>
      </c>
      <c r="O61" s="5" t="str">
        <f t="shared" si="6"/>
        <v/>
      </c>
      <c r="P61">
        <f t="shared" si="7"/>
        <v>20</v>
      </c>
      <c r="S61">
        <f>_xlfn.XLOOKUP(C61,'Company age'!$A$2:$A$15,'Company age'!$B$2:$B$15)</f>
        <v>13</v>
      </c>
      <c r="U61" t="s">
        <v>80</v>
      </c>
      <c r="W61" s="3">
        <f>AT61*(1+AV61)</f>
        <v>92.025125000000003</v>
      </c>
      <c r="AC61">
        <f t="shared" ca="1" si="8"/>
        <v>1495</v>
      </c>
      <c r="AH61" s="2">
        <v>1.8541666269999999</v>
      </c>
      <c r="AI61" s="2">
        <v>-1.25</v>
      </c>
      <c r="AJ61" s="2">
        <v>-8.3333330149999991</v>
      </c>
      <c r="AL61" t="s">
        <v>652</v>
      </c>
      <c r="AM61" t="s">
        <v>653</v>
      </c>
      <c r="AN61" t="s">
        <v>80</v>
      </c>
      <c r="AO61" t="s">
        <v>45</v>
      </c>
      <c r="AP61" t="s">
        <v>25</v>
      </c>
      <c r="AQ61" t="s">
        <v>146</v>
      </c>
      <c r="AR61" t="s">
        <v>27</v>
      </c>
      <c r="AS61" s="4">
        <v>595.38</v>
      </c>
      <c r="AT61" s="4">
        <v>93.19</v>
      </c>
      <c r="AU61" s="5">
        <f t="shared" si="0"/>
        <v>1.854166627E-2</v>
      </c>
      <c r="AV61" s="5">
        <f t="shared" si="1"/>
        <v>-1.2500000000000001E-2</v>
      </c>
      <c r="AW61" s="5">
        <f t="shared" si="2"/>
        <v>-8.3333330149999996E-2</v>
      </c>
      <c r="AX61" s="4"/>
      <c r="AY61" s="4"/>
      <c r="AZ61" s="4"/>
      <c r="BA61" s="4">
        <v>117.932</v>
      </c>
    </row>
    <row r="62" spans="1:53" x14ac:dyDescent="0.15">
      <c r="A62">
        <v>21</v>
      </c>
      <c r="B62" s="7">
        <v>38975</v>
      </c>
      <c r="C62" s="11">
        <v>2006</v>
      </c>
      <c r="D62" s="3">
        <f>_xlfn.XLOOKUP(P62,'Sentiment index'!$E$2:$E$169,'Sentiment index'!$A$2:$A$169)</f>
        <v>0.13358600000000001</v>
      </c>
      <c r="E62">
        <f t="shared" ca="1" si="3"/>
        <v>163.43197188859966</v>
      </c>
      <c r="F62" s="5">
        <f>(W62-AT62)/AT62</f>
        <v>-2.4999964239999884E-2</v>
      </c>
      <c r="G62" s="12">
        <f t="shared" ca="1" si="4"/>
        <v>1559</v>
      </c>
      <c r="H62" s="4">
        <v>673.904</v>
      </c>
      <c r="I62" s="4">
        <v>100</v>
      </c>
      <c r="J62" s="13">
        <f t="shared" si="5"/>
        <v>-2.9999964239999885E-2</v>
      </c>
      <c r="K62" s="5">
        <f>IF(U62="NORWAY",_xlfn.XLOOKUP(B62,'Oslo OBX Historical Data'!$A$2:$A$3477,'Oslo OBX Historical Data'!$G$2:$G$3477),IF(U62="FINLAND",_xlfn.XLOOKUP(B62,'OMX Helsinki Historical Data'!$A$2:$A$3479,'OMX Helsinki Historical Data'!$G$2:$G$3479),IF(U62="DENMARK",_xlfn.XLOOKUP(B62,'OMX Copenhagen All shares Histo'!$A$2:$A$3461,'OMX Copenhagen All shares Histo'!$G$2:$G$3461),_xlfn.XLOOKUP(Draft!B62,'OMX Stockholm Historical Data'!$A$2:$A$3477,'OMX Stockholm Historical Data'!$G$2:$G$3477))))</f>
        <v>5.0000000000000001E-3</v>
      </c>
      <c r="L62">
        <v>1</v>
      </c>
      <c r="N62" t="str">
        <f>IF(D62&gt;=0,"1","0")</f>
        <v>1</v>
      </c>
      <c r="O62" s="5">
        <f t="shared" ca="1" si="6"/>
        <v>2.3133858828557186</v>
      </c>
      <c r="P62">
        <f t="shared" si="7"/>
        <v>20</v>
      </c>
      <c r="S62">
        <f>_xlfn.XLOOKUP(C62,'Company age'!$A$2:$A$15,'Company age'!$B$2:$B$15)</f>
        <v>13</v>
      </c>
      <c r="U62" t="s">
        <v>80</v>
      </c>
      <c r="W62" s="3">
        <f>AT62*(1+AV62)</f>
        <v>97.500003576000012</v>
      </c>
      <c r="X62">
        <v>1559</v>
      </c>
      <c r="AC62">
        <f t="shared" ca="1" si="8"/>
        <v>1247</v>
      </c>
      <c r="AH62" s="2">
        <v>51.923084260000003</v>
      </c>
      <c r="AI62" s="2">
        <v>-2.4999964239999999</v>
      </c>
      <c r="AJ62" s="2">
        <v>-3.8461503979999998</v>
      </c>
      <c r="AL62" t="s">
        <v>590</v>
      </c>
      <c r="AM62" t="s">
        <v>591</v>
      </c>
      <c r="AN62" t="s">
        <v>80</v>
      </c>
      <c r="AO62" t="s">
        <v>32</v>
      </c>
      <c r="AP62" t="s">
        <v>25</v>
      </c>
      <c r="AQ62" t="s">
        <v>592</v>
      </c>
      <c r="AR62" t="s">
        <v>27</v>
      </c>
      <c r="AS62" s="4">
        <v>673.904</v>
      </c>
      <c r="AT62" s="4">
        <v>100</v>
      </c>
      <c r="AU62" s="5">
        <f t="shared" si="0"/>
        <v>0.51923084260000008</v>
      </c>
      <c r="AV62" s="5">
        <f t="shared" si="1"/>
        <v>-2.4999964239999999E-2</v>
      </c>
      <c r="AW62" s="5">
        <f t="shared" si="2"/>
        <v>-3.8461503979999999E-2</v>
      </c>
      <c r="AX62" s="4">
        <v>183.5</v>
      </c>
      <c r="AY62" s="4">
        <v>306.31198119999999</v>
      </c>
      <c r="AZ62" s="4">
        <v>185.45</v>
      </c>
      <c r="BA62" s="4">
        <v>0</v>
      </c>
    </row>
    <row r="63" spans="1:53" x14ac:dyDescent="0.15">
      <c r="A63">
        <v>21</v>
      </c>
      <c r="B63" s="7">
        <v>38975</v>
      </c>
      <c r="C63" s="11">
        <v>2006</v>
      </c>
      <c r="D63" s="3">
        <f>_xlfn.XLOOKUP(P63,'Sentiment index'!$E$2:$E$169,'Sentiment index'!$A$2:$A$169)</f>
        <v>0.13358600000000001</v>
      </c>
      <c r="E63">
        <f t="shared" ca="1" si="3"/>
        <v>139.17252342081235</v>
      </c>
      <c r="F63" s="5">
        <f>(W63-AT63)/AT63</f>
        <v>0.39726028439999989</v>
      </c>
      <c r="G63" s="12">
        <f t="shared" ca="1" si="4"/>
        <v>8</v>
      </c>
      <c r="H63" s="4">
        <v>29.286899999999999</v>
      </c>
      <c r="I63" s="4">
        <v>13.7</v>
      </c>
      <c r="J63" s="13">
        <f t="shared" si="5"/>
        <v>0.39226028439999988</v>
      </c>
      <c r="K63" s="5">
        <f>IF(U63="NORWAY",_xlfn.XLOOKUP(B63,'Oslo OBX Historical Data'!$A$2:$A$3477,'Oslo OBX Historical Data'!$G$2:$G$3477),IF(U63="FINLAND",_xlfn.XLOOKUP(B63,'OMX Helsinki Historical Data'!$A$2:$A$3479,'OMX Helsinki Historical Data'!$G$2:$G$3479),IF(U63="DENMARK",_xlfn.XLOOKUP(B63,'OMX Copenhagen All shares Histo'!$A$2:$A$3461,'OMX Copenhagen All shares Histo'!$G$2:$G$3461),_xlfn.XLOOKUP(Draft!B63,'OMX Stockholm Historical Data'!$A$2:$A$3477,'OMX Stockholm Historical Data'!$G$2:$G$3477))))</f>
        <v>5.0000000000000001E-3</v>
      </c>
      <c r="L63">
        <v>1</v>
      </c>
      <c r="N63" t="str">
        <f>IF(D63&gt;=0,"1","0")</f>
        <v>1</v>
      </c>
      <c r="O63" s="5">
        <f t="shared" ca="1" si="6"/>
        <v>0.27315967207181369</v>
      </c>
      <c r="P63">
        <f t="shared" si="7"/>
        <v>20</v>
      </c>
      <c r="S63">
        <f>_xlfn.XLOOKUP(C63,'Company age'!$A$2:$A$15,'Company age'!$B$2:$B$15)</f>
        <v>13</v>
      </c>
      <c r="U63" t="s">
        <v>80</v>
      </c>
      <c r="W63" s="3">
        <f>AT63*(1+AV63)</f>
        <v>19.142465896279997</v>
      </c>
      <c r="X63">
        <v>8</v>
      </c>
      <c r="AC63">
        <f t="shared" ca="1" si="8"/>
        <v>1129</v>
      </c>
      <c r="AH63" s="2">
        <v>24.657533650000001</v>
      </c>
      <c r="AI63" s="2">
        <v>39.72602844</v>
      </c>
      <c r="AJ63" s="2">
        <v>41.438354490000002</v>
      </c>
      <c r="AL63" t="s">
        <v>1555</v>
      </c>
      <c r="AM63" t="s">
        <v>1556</v>
      </c>
      <c r="AN63" t="s">
        <v>80</v>
      </c>
      <c r="AO63" t="s">
        <v>32</v>
      </c>
      <c r="AP63" t="s">
        <v>25</v>
      </c>
      <c r="AQ63" t="s">
        <v>54</v>
      </c>
      <c r="AR63" t="s">
        <v>27</v>
      </c>
      <c r="AS63" s="4">
        <v>29.286899999999999</v>
      </c>
      <c r="AT63" s="4">
        <v>13.7</v>
      </c>
      <c r="AU63" s="5">
        <f t="shared" si="0"/>
        <v>0.24657533650000002</v>
      </c>
      <c r="AV63" s="5">
        <f t="shared" si="1"/>
        <v>0.3972602844</v>
      </c>
      <c r="AW63" s="5">
        <f t="shared" si="2"/>
        <v>0.41438354490000001</v>
      </c>
      <c r="AX63" s="4">
        <v>2.42</v>
      </c>
      <c r="AY63" s="4">
        <v>-70.603088380000003</v>
      </c>
      <c r="AZ63" s="4">
        <v>2.4750000000000001</v>
      </c>
      <c r="BA63" s="4">
        <v>0</v>
      </c>
    </row>
    <row r="64" spans="1:53" x14ac:dyDescent="0.15">
      <c r="A64">
        <v>22</v>
      </c>
      <c r="B64" s="7">
        <v>39000</v>
      </c>
      <c r="C64" s="11">
        <v>2006</v>
      </c>
      <c r="D64" s="3">
        <f>_xlfn.XLOOKUP(P64,'Sentiment index'!$E$2:$E$169,'Sentiment index'!$A$2:$A$169)</f>
        <v>0.15011189999999999</v>
      </c>
      <c r="E64">
        <f t="shared" ca="1" si="3"/>
        <v>143.04100074693599</v>
      </c>
      <c r="F64" s="5">
        <f>(W64-AT64)/AT64</f>
        <v>0.11515151979999999</v>
      </c>
      <c r="G64" s="12">
        <f t="shared" ca="1" si="4"/>
        <v>15630</v>
      </c>
      <c r="H64" s="4">
        <v>3843.32</v>
      </c>
      <c r="I64" s="4">
        <v>12.5</v>
      </c>
      <c r="J64" s="13">
        <f t="shared" si="5"/>
        <v>0.11135151979999999</v>
      </c>
      <c r="K64" s="5">
        <f>IF(U64="NORWAY",_xlfn.XLOOKUP(B64,'Oslo OBX Historical Data'!$A$2:$A$3477,'Oslo OBX Historical Data'!$G$2:$G$3477),IF(U64="FINLAND",_xlfn.XLOOKUP(B64,'OMX Helsinki Historical Data'!$A$2:$A$3479,'OMX Helsinki Historical Data'!$G$2:$G$3479),IF(U64="DENMARK",_xlfn.XLOOKUP(B64,'OMX Copenhagen All shares Histo'!$A$2:$A$3461,'OMX Copenhagen All shares Histo'!$G$2:$G$3461),_xlfn.XLOOKUP(Draft!B64,'OMX Stockholm Historical Data'!$A$2:$A$3477,'OMX Stockholm Historical Data'!$G$2:$G$3477))))</f>
        <v>3.8E-3</v>
      </c>
      <c r="L64">
        <v>1</v>
      </c>
      <c r="N64" t="str">
        <f>IF(D64&gt;=0,"1","0")</f>
        <v>1</v>
      </c>
      <c r="O64" s="5">
        <f t="shared" ca="1" si="6"/>
        <v>4.0667964155990131</v>
      </c>
      <c r="P64">
        <f t="shared" si="7"/>
        <v>21</v>
      </c>
      <c r="S64">
        <f>_xlfn.XLOOKUP(C64,'Company age'!$A$2:$A$15,'Company age'!$B$2:$B$15)</f>
        <v>13</v>
      </c>
      <c r="U64" t="s">
        <v>64</v>
      </c>
      <c r="W64" s="3">
        <f>AT64*(1+AV64)</f>
        <v>13.9393939975</v>
      </c>
      <c r="X64">
        <v>15630</v>
      </c>
      <c r="AC64">
        <f t="shared" ca="1" si="8"/>
        <v>1198</v>
      </c>
      <c r="AH64" s="2">
        <v>15.151515010000001</v>
      </c>
      <c r="AI64" s="2">
        <v>11.515151980000001</v>
      </c>
      <c r="AJ64" s="2">
        <v>8.1818180080000005</v>
      </c>
      <c r="AL64" t="s">
        <v>135</v>
      </c>
      <c r="AM64" t="s">
        <v>136</v>
      </c>
      <c r="AN64" t="s">
        <v>64</v>
      </c>
      <c r="AO64" t="s">
        <v>96</v>
      </c>
      <c r="AP64" t="s">
        <v>25</v>
      </c>
      <c r="AQ64" t="s">
        <v>46</v>
      </c>
      <c r="AR64" t="s">
        <v>27</v>
      </c>
      <c r="AS64" s="4">
        <v>3843.32</v>
      </c>
      <c r="AT64" s="4">
        <v>12.5</v>
      </c>
      <c r="AU64" s="5">
        <f t="shared" si="0"/>
        <v>0.1515151501</v>
      </c>
      <c r="AV64" s="5">
        <f t="shared" si="1"/>
        <v>0.1151515198</v>
      </c>
      <c r="AW64" s="5">
        <f t="shared" si="2"/>
        <v>8.1818180080000011E-2</v>
      </c>
      <c r="AX64" s="4">
        <v>10.345000000000001</v>
      </c>
      <c r="AY64" s="4">
        <v>220.96000670000001</v>
      </c>
      <c r="AZ64" s="4">
        <v>10.305</v>
      </c>
      <c r="BA64" s="4">
        <v>42</v>
      </c>
    </row>
    <row r="65" spans="1:53" x14ac:dyDescent="0.15">
      <c r="A65">
        <v>22</v>
      </c>
      <c r="B65" s="7">
        <v>39001</v>
      </c>
      <c r="C65" s="11">
        <v>2006</v>
      </c>
      <c r="D65" s="3">
        <f>_xlfn.XLOOKUP(P65,'Sentiment index'!$E$2:$E$169,'Sentiment index'!$A$2:$A$169)</f>
        <v>0.15011189999999999</v>
      </c>
      <c r="E65">
        <f t="shared" ca="1" si="3"/>
        <v>137.23420729807873</v>
      </c>
      <c r="F65" s="5">
        <f>(W65-AT65)/AT65</f>
        <v>0.14687500000000014</v>
      </c>
      <c r="G65" s="12">
        <f t="shared" ca="1" si="4"/>
        <v>6342</v>
      </c>
      <c r="H65" s="4">
        <v>780</v>
      </c>
      <c r="I65" s="4">
        <v>39</v>
      </c>
      <c r="J65" s="13">
        <f t="shared" si="5"/>
        <v>0.13687500000000014</v>
      </c>
      <c r="K65" s="5">
        <f>IF(U65="NORWAY",_xlfn.XLOOKUP(B65,'Oslo OBX Historical Data'!$A$2:$A$3477,'Oslo OBX Historical Data'!$G$2:$G$3477),IF(U65="FINLAND",_xlfn.XLOOKUP(B65,'OMX Helsinki Historical Data'!$A$2:$A$3479,'OMX Helsinki Historical Data'!$G$2:$G$3479),IF(U65="DENMARK",_xlfn.XLOOKUP(B65,'OMX Copenhagen All shares Histo'!$A$2:$A$3461,'OMX Copenhagen All shares Histo'!$G$2:$G$3461),_xlfn.XLOOKUP(Draft!B65,'OMX Stockholm Historical Data'!$A$2:$A$3477,'OMX Stockholm Historical Data'!$G$2:$G$3477))))</f>
        <v>0.01</v>
      </c>
      <c r="L65">
        <v>1</v>
      </c>
      <c r="N65" t="str">
        <f>IF(D65&gt;=0,"1","0")</f>
        <v>1</v>
      </c>
      <c r="O65" s="5">
        <f t="shared" ca="1" si="6"/>
        <v>8.1307692307692303</v>
      </c>
      <c r="P65">
        <f t="shared" si="7"/>
        <v>21</v>
      </c>
      <c r="S65">
        <f>_xlfn.XLOOKUP(C65,'Company age'!$A$2:$A$15,'Company age'!$B$2:$B$15)</f>
        <v>13</v>
      </c>
      <c r="U65" t="s">
        <v>44</v>
      </c>
      <c r="W65" s="3">
        <f>AT65*(1+AV65)</f>
        <v>44.728125000000006</v>
      </c>
      <c r="X65">
        <v>6342</v>
      </c>
      <c r="AC65">
        <f t="shared" ca="1" si="8"/>
        <v>1444</v>
      </c>
      <c r="AH65" s="2">
        <v>40.625</v>
      </c>
      <c r="AI65" s="2">
        <v>14.6875</v>
      </c>
      <c r="AJ65" s="2">
        <v>17.8125</v>
      </c>
      <c r="AL65" t="s">
        <v>557</v>
      </c>
      <c r="AM65" t="s">
        <v>558</v>
      </c>
      <c r="AN65" t="s">
        <v>44</v>
      </c>
      <c r="AO65" t="s">
        <v>32</v>
      </c>
      <c r="AP65" t="s">
        <v>25</v>
      </c>
      <c r="AQ65" t="s">
        <v>54</v>
      </c>
      <c r="AR65" t="s">
        <v>27</v>
      </c>
      <c r="AS65" s="4">
        <v>780</v>
      </c>
      <c r="AT65" s="4">
        <v>39</v>
      </c>
      <c r="AU65" s="5">
        <f t="shared" si="0"/>
        <v>0.40625</v>
      </c>
      <c r="AV65" s="5">
        <f t="shared" si="1"/>
        <v>0.14687500000000001</v>
      </c>
      <c r="AW65" s="5">
        <f t="shared" si="2"/>
        <v>0.17812500000000001</v>
      </c>
      <c r="AX65" s="4">
        <v>111.2</v>
      </c>
      <c r="AY65" s="4">
        <v>176.9230804</v>
      </c>
      <c r="AZ65" s="4">
        <v>113.3</v>
      </c>
      <c r="BA65" s="4">
        <v>178.22399999999999</v>
      </c>
    </row>
    <row r="66" spans="1:53" x14ac:dyDescent="0.15">
      <c r="A66">
        <v>22</v>
      </c>
      <c r="B66" s="7">
        <v>39002</v>
      </c>
      <c r="C66" s="11">
        <v>2006</v>
      </c>
      <c r="D66" s="3">
        <f>_xlfn.XLOOKUP(P66,'Sentiment index'!$E$2:$E$169,'Sentiment index'!$A$2:$A$169)</f>
        <v>0.15011189999999999</v>
      </c>
      <c r="E66">
        <f t="shared" ca="1" si="3"/>
        <v>152.34704779452358</v>
      </c>
      <c r="F66" s="5">
        <f>(W66-AT66)/AT66</f>
        <v>0.16326530459999994</v>
      </c>
      <c r="G66" s="12">
        <f t="shared" ca="1" si="4"/>
        <v>647</v>
      </c>
      <c r="H66" s="4">
        <v>28</v>
      </c>
      <c r="I66" s="4">
        <v>14</v>
      </c>
      <c r="J66" s="13">
        <f t="shared" si="5"/>
        <v>0.16586530459999993</v>
      </c>
      <c r="K66" s="5">
        <f>IF(U66="NORWAY",_xlfn.XLOOKUP(B66,'Oslo OBX Historical Data'!$A$2:$A$3477,'Oslo OBX Historical Data'!$G$2:$G$3477),IF(U66="FINLAND",_xlfn.XLOOKUP(B66,'OMX Helsinki Historical Data'!$A$2:$A$3479,'OMX Helsinki Historical Data'!$G$2:$G$3479),IF(U66="DENMARK",_xlfn.XLOOKUP(B66,'OMX Copenhagen All shares Histo'!$A$2:$A$3461,'OMX Copenhagen All shares Histo'!$G$2:$G$3461),_xlfn.XLOOKUP(Draft!B66,'OMX Stockholm Historical Data'!$A$2:$A$3477,'OMX Stockholm Historical Data'!$G$2:$G$3477))))</f>
        <v>-2.5999999999999999E-3</v>
      </c>
      <c r="L66">
        <v>1</v>
      </c>
      <c r="N66" t="str">
        <f>IF(D66&gt;=0,"1","0")</f>
        <v>1</v>
      </c>
      <c r="O66" s="5">
        <f t="shared" ca="1" si="6"/>
        <v>23.107142857142858</v>
      </c>
      <c r="P66">
        <f t="shared" si="7"/>
        <v>21</v>
      </c>
      <c r="S66">
        <f>_xlfn.XLOOKUP(C66,'Company age'!$A$2:$A$15,'Company age'!$B$2:$B$15)</f>
        <v>13</v>
      </c>
      <c r="U66" t="s">
        <v>44</v>
      </c>
      <c r="W66" s="3">
        <f>AT66*(1+AV66)</f>
        <v>16.285714264399999</v>
      </c>
      <c r="X66">
        <v>647</v>
      </c>
      <c r="AC66">
        <f t="shared" ca="1" si="8"/>
        <v>2427</v>
      </c>
      <c r="AH66" s="2">
        <v>16.326530460000001</v>
      </c>
      <c r="AI66" s="2">
        <v>16.326530460000001</v>
      </c>
      <c r="AJ66" s="2">
        <v>12.24489784</v>
      </c>
      <c r="AL66" t="s">
        <v>1586</v>
      </c>
      <c r="AM66" t="s">
        <v>1587</v>
      </c>
      <c r="AN66" t="s">
        <v>44</v>
      </c>
      <c r="AO66" t="s">
        <v>32</v>
      </c>
      <c r="AP66" t="s">
        <v>25</v>
      </c>
      <c r="AQ66" t="s">
        <v>75</v>
      </c>
      <c r="AR66" t="s">
        <v>27</v>
      </c>
      <c r="AS66" s="4">
        <v>28</v>
      </c>
      <c r="AT66" s="4">
        <v>14</v>
      </c>
      <c r="AU66" s="5">
        <f t="shared" ref="AU66:AU129" si="9">AH66/100</f>
        <v>0.16326530459999999</v>
      </c>
      <c r="AV66" s="5">
        <f t="shared" ref="AV66:AV129" si="10">AI66/100</f>
        <v>0.16326530459999999</v>
      </c>
      <c r="AW66" s="5">
        <f t="shared" ref="AW66:AW129" si="11">AJ66/100</f>
        <v>0.12244897840000001</v>
      </c>
      <c r="AX66" s="4"/>
      <c r="AY66" s="4"/>
      <c r="AZ66" s="4"/>
      <c r="BA66" s="4">
        <v>33.318600000000004</v>
      </c>
    </row>
    <row r="67" spans="1:53" x14ac:dyDescent="0.15">
      <c r="A67">
        <v>22</v>
      </c>
      <c r="B67" s="7">
        <v>39009</v>
      </c>
      <c r="C67" s="11">
        <v>2006</v>
      </c>
      <c r="D67" s="3">
        <f>_xlfn.XLOOKUP(P67,'Sentiment index'!$E$2:$E$169,'Sentiment index'!$A$2:$A$169)</f>
        <v>0.15011189999999999</v>
      </c>
      <c r="E67">
        <f t="shared" ref="E67:E130" ca="1" si="12">(NORMINV(RAND(),S67,2))*12</f>
        <v>148.2033102225617</v>
      </c>
      <c r="F67" s="5">
        <f>(W67-AT67)/AT67</f>
        <v>1.9999999999999983E-2</v>
      </c>
      <c r="G67" s="12">
        <f t="shared" ref="G67:G130" ca="1" si="13">IF(X67&lt;&gt;"",X67,NORMINV(RAND(),$X$528,200))</f>
        <v>1483.0926931720328</v>
      </c>
      <c r="H67" s="4">
        <v>117</v>
      </c>
      <c r="I67" s="4">
        <v>26</v>
      </c>
      <c r="J67" s="13">
        <f t="shared" ref="J67:J130" si="14">F67-K67</f>
        <v>8.2999999999999827E-3</v>
      </c>
      <c r="K67" s="5">
        <f>IF(U67="NORWAY",_xlfn.XLOOKUP(B67,'Oslo OBX Historical Data'!$A$2:$A$3477,'Oslo OBX Historical Data'!$G$2:$G$3477),IF(U67="FINLAND",_xlfn.XLOOKUP(B67,'OMX Helsinki Historical Data'!$A$2:$A$3479,'OMX Helsinki Historical Data'!$G$2:$G$3479),IF(U67="DENMARK",_xlfn.XLOOKUP(B67,'OMX Copenhagen All shares Histo'!$A$2:$A$3461,'OMX Copenhagen All shares Histo'!$G$2:$G$3461),_xlfn.XLOOKUP(Draft!B67,'OMX Stockholm Historical Data'!$A$2:$A$3477,'OMX Stockholm Historical Data'!$G$2:$G$3477))))</f>
        <v>1.17E-2</v>
      </c>
      <c r="L67">
        <v>1</v>
      </c>
      <c r="N67" t="str">
        <f>IF(D67&gt;=0,"1","0")</f>
        <v>1</v>
      </c>
      <c r="O67" s="5" t="str">
        <f t="shared" ref="O67:O130" si="15">IF(X67&lt;&gt;"",G67/H67,"")</f>
        <v/>
      </c>
      <c r="P67">
        <f t="shared" ref="P67:P130" si="16">A67-1</f>
        <v>21</v>
      </c>
      <c r="S67">
        <f>_xlfn.XLOOKUP(C67,'Company age'!$A$2:$A$15,'Company age'!$B$2:$B$15)</f>
        <v>13</v>
      </c>
      <c r="U67" t="s">
        <v>44</v>
      </c>
      <c r="W67" s="3">
        <f>AT67*(1+AV67)</f>
        <v>26.52</v>
      </c>
      <c r="AC67">
        <f t="shared" ca="1" si="8"/>
        <v>353</v>
      </c>
      <c r="AH67" s="2">
        <v>2</v>
      </c>
      <c r="AI67" s="2">
        <v>2</v>
      </c>
      <c r="AJ67" s="2">
        <v>2</v>
      </c>
      <c r="AL67" t="s">
        <v>1220</v>
      </c>
      <c r="AM67" t="s">
        <v>1221</v>
      </c>
      <c r="AN67" t="s">
        <v>44</v>
      </c>
      <c r="AO67" t="s">
        <v>32</v>
      </c>
      <c r="AP67" t="s">
        <v>25</v>
      </c>
      <c r="AQ67" t="s">
        <v>54</v>
      </c>
      <c r="AR67" t="s">
        <v>27</v>
      </c>
      <c r="AS67" s="4">
        <v>117</v>
      </c>
      <c r="AT67" s="4">
        <v>26</v>
      </c>
      <c r="AU67" s="5">
        <f t="shared" si="9"/>
        <v>0.02</v>
      </c>
      <c r="AV67" s="5">
        <f t="shared" si="10"/>
        <v>0.02</v>
      </c>
      <c r="AW67" s="5">
        <f t="shared" si="11"/>
        <v>0.02</v>
      </c>
      <c r="AX67" s="4"/>
      <c r="AY67" s="4"/>
      <c r="AZ67" s="4"/>
      <c r="BA67" s="4">
        <v>15.389200000000001</v>
      </c>
    </row>
    <row r="68" spans="1:53" x14ac:dyDescent="0.15">
      <c r="A68">
        <v>22</v>
      </c>
      <c r="B68" s="7">
        <v>39017</v>
      </c>
      <c r="C68" s="11">
        <v>2006</v>
      </c>
      <c r="D68" s="3">
        <f>_xlfn.XLOOKUP(P68,'Sentiment index'!$E$2:$E$169,'Sentiment index'!$A$2:$A$169)</f>
        <v>0.15011189999999999</v>
      </c>
      <c r="E68">
        <f t="shared" ca="1" si="12"/>
        <v>122.32523004090544</v>
      </c>
      <c r="F68" s="5">
        <f>(W68-AT68)/AT68</f>
        <v>-3.3333332540000066E-2</v>
      </c>
      <c r="G68" s="12">
        <f t="shared" ca="1" si="13"/>
        <v>1475.8594176937327</v>
      </c>
      <c r="H68" s="4">
        <v>640.16600000000005</v>
      </c>
      <c r="I68" s="4">
        <v>261.5</v>
      </c>
      <c r="J68" s="13">
        <f t="shared" si="14"/>
        <v>-3.3233332540000063E-2</v>
      </c>
      <c r="K68" s="5">
        <f>IF(U68="NORWAY",_xlfn.XLOOKUP(B68,'Oslo OBX Historical Data'!$A$2:$A$3477,'Oslo OBX Historical Data'!$G$2:$G$3477),IF(U68="FINLAND",_xlfn.XLOOKUP(B68,'OMX Helsinki Historical Data'!$A$2:$A$3479,'OMX Helsinki Historical Data'!$G$2:$G$3479),IF(U68="DENMARK",_xlfn.XLOOKUP(B68,'OMX Copenhagen All shares Histo'!$A$2:$A$3461,'OMX Copenhagen All shares Histo'!$G$2:$G$3461),_xlfn.XLOOKUP(Draft!B68,'OMX Stockholm Historical Data'!$A$2:$A$3477,'OMX Stockholm Historical Data'!$G$2:$G$3477))))</f>
        <v>-1E-4</v>
      </c>
      <c r="L68">
        <v>1</v>
      </c>
      <c r="N68" t="str">
        <f>IF(D68&gt;=0,"1","0")</f>
        <v>1</v>
      </c>
      <c r="O68" s="5" t="str">
        <f t="shared" si="15"/>
        <v/>
      </c>
      <c r="P68">
        <f t="shared" si="16"/>
        <v>21</v>
      </c>
      <c r="S68">
        <f>_xlfn.XLOOKUP(C68,'Company age'!$A$2:$A$15,'Company age'!$B$2:$B$15)</f>
        <v>13</v>
      </c>
      <c r="U68" t="s">
        <v>23</v>
      </c>
      <c r="W68" s="3">
        <f>AT68*(1+AV68)</f>
        <v>252.78333354078998</v>
      </c>
      <c r="AC68">
        <f t="shared" ca="1" si="8"/>
        <v>1095</v>
      </c>
      <c r="AH68" s="2">
        <v>0</v>
      </c>
      <c r="AI68" s="2">
        <v>-3.3333332539999998</v>
      </c>
      <c r="AJ68" s="2">
        <v>-0.277777791</v>
      </c>
      <c r="AL68" t="s">
        <v>642</v>
      </c>
      <c r="AM68" t="s">
        <v>643</v>
      </c>
      <c r="AN68" t="s">
        <v>23</v>
      </c>
      <c r="AO68" t="s">
        <v>45</v>
      </c>
      <c r="AP68" t="s">
        <v>25</v>
      </c>
      <c r="AQ68" t="s">
        <v>54</v>
      </c>
      <c r="AR68" t="s">
        <v>27</v>
      </c>
      <c r="AS68" s="4">
        <v>640.16600000000005</v>
      </c>
      <c r="AT68" s="4">
        <v>261.5</v>
      </c>
      <c r="AU68" s="5">
        <f t="shared" si="9"/>
        <v>0</v>
      </c>
      <c r="AV68" s="5">
        <f t="shared" si="10"/>
        <v>-3.3333332539999996E-2</v>
      </c>
      <c r="AW68" s="5">
        <f t="shared" si="11"/>
        <v>-2.7777779099999998E-3</v>
      </c>
      <c r="AX68" s="4"/>
      <c r="AY68" s="4"/>
      <c r="AZ68" s="4"/>
      <c r="BA68" s="4">
        <v>3.35</v>
      </c>
    </row>
    <row r="69" spans="1:53" x14ac:dyDescent="0.15">
      <c r="A69">
        <v>23</v>
      </c>
      <c r="B69" s="7">
        <v>39031</v>
      </c>
      <c r="C69" s="11">
        <v>2006</v>
      </c>
      <c r="D69" s="3">
        <f>_xlfn.XLOOKUP(P69,'Sentiment index'!$E$2:$E$169,'Sentiment index'!$A$2:$A$169)</f>
        <v>0.1505988</v>
      </c>
      <c r="E69">
        <f t="shared" ca="1" si="12"/>
        <v>178.96338464193383</v>
      </c>
      <c r="F69" s="5">
        <f>(W69-AT69)/AT69</f>
        <v>0.121875</v>
      </c>
      <c r="G69" s="12">
        <f t="shared" ca="1" si="13"/>
        <v>937.40419282473204</v>
      </c>
      <c r="H69" s="4">
        <v>229.64699999999999</v>
      </c>
      <c r="I69" s="4">
        <v>35</v>
      </c>
      <c r="J69" s="13">
        <f t="shared" si="14"/>
        <v>0.113775</v>
      </c>
      <c r="K69" s="5">
        <f>IF(U69="NORWAY",_xlfn.XLOOKUP(B69,'Oslo OBX Historical Data'!$A$2:$A$3477,'Oslo OBX Historical Data'!$G$2:$G$3477),IF(U69="FINLAND",_xlfn.XLOOKUP(B69,'OMX Helsinki Historical Data'!$A$2:$A$3479,'OMX Helsinki Historical Data'!$G$2:$G$3479),IF(U69="DENMARK",_xlfn.XLOOKUP(B69,'OMX Copenhagen All shares Histo'!$A$2:$A$3461,'OMX Copenhagen All shares Histo'!$G$2:$G$3461),_xlfn.XLOOKUP(Draft!B69,'OMX Stockholm Historical Data'!$A$2:$A$3477,'OMX Stockholm Historical Data'!$G$2:$G$3477))))</f>
        <v>8.0999999999999996E-3</v>
      </c>
      <c r="L69">
        <v>1</v>
      </c>
      <c r="N69" t="str">
        <f>IF(D69&gt;=0,"1","0")</f>
        <v>1</v>
      </c>
      <c r="O69" s="5" t="str">
        <f t="shared" si="15"/>
        <v/>
      </c>
      <c r="P69">
        <f t="shared" si="16"/>
        <v>22</v>
      </c>
      <c r="S69">
        <f>_xlfn.XLOOKUP(C69,'Company age'!$A$2:$A$15,'Company age'!$B$2:$B$15)</f>
        <v>13</v>
      </c>
      <c r="U69" t="s">
        <v>44</v>
      </c>
      <c r="W69" s="3">
        <f>AT69*(1+AV69)</f>
        <v>39.265625</v>
      </c>
      <c r="AC69">
        <f t="shared" ca="1" si="8"/>
        <v>1880</v>
      </c>
      <c r="AH69" s="2">
        <v>15.3125</v>
      </c>
      <c r="AI69" s="2">
        <v>12.1875</v>
      </c>
      <c r="AJ69" s="2">
        <v>19.0625</v>
      </c>
      <c r="AL69" t="s">
        <v>990</v>
      </c>
      <c r="AM69" t="s">
        <v>991</v>
      </c>
      <c r="AN69" t="s">
        <v>44</v>
      </c>
      <c r="AO69" t="s">
        <v>96</v>
      </c>
      <c r="AP69" t="s">
        <v>25</v>
      </c>
      <c r="AQ69" t="s">
        <v>75</v>
      </c>
      <c r="AR69" t="s">
        <v>27</v>
      </c>
      <c r="AS69" s="4">
        <v>229.64699999999999</v>
      </c>
      <c r="AT69" s="4">
        <v>35</v>
      </c>
      <c r="AU69" s="5">
        <f t="shared" si="9"/>
        <v>0.15312500000000001</v>
      </c>
      <c r="AV69" s="5">
        <f t="shared" si="10"/>
        <v>0.121875</v>
      </c>
      <c r="AW69" s="5">
        <f t="shared" si="11"/>
        <v>0.19062499999999999</v>
      </c>
      <c r="AX69" s="4">
        <v>88.8</v>
      </c>
      <c r="AY69" s="4">
        <v>187.0432892</v>
      </c>
      <c r="AZ69" s="4">
        <v>87.2</v>
      </c>
      <c r="BA69" s="4">
        <v>17.209099999999999</v>
      </c>
    </row>
    <row r="70" spans="1:53" x14ac:dyDescent="0.15">
      <c r="A70">
        <v>23</v>
      </c>
      <c r="B70" s="7">
        <v>39031</v>
      </c>
      <c r="C70" s="11">
        <v>2006</v>
      </c>
      <c r="D70" s="3">
        <f>_xlfn.XLOOKUP(P70,'Sentiment index'!$E$2:$E$169,'Sentiment index'!$A$2:$A$169)</f>
        <v>0.1505988</v>
      </c>
      <c r="E70">
        <f t="shared" ca="1" si="12"/>
        <v>119.48192534676144</v>
      </c>
      <c r="F70" s="5">
        <f>(W70-AT70)/AT70</f>
        <v>0.18604646679999987</v>
      </c>
      <c r="G70" s="12">
        <f t="shared" ca="1" si="13"/>
        <v>146</v>
      </c>
      <c r="H70" s="4">
        <v>54.972000000000001</v>
      </c>
      <c r="I70" s="4">
        <v>60</v>
      </c>
      <c r="J70" s="13">
        <f t="shared" si="14"/>
        <v>0.17794646679999987</v>
      </c>
      <c r="K70" s="5">
        <f>IF(U70="NORWAY",_xlfn.XLOOKUP(B70,'Oslo OBX Historical Data'!$A$2:$A$3477,'Oslo OBX Historical Data'!$G$2:$G$3477),IF(U70="FINLAND",_xlfn.XLOOKUP(B70,'OMX Helsinki Historical Data'!$A$2:$A$3479,'OMX Helsinki Historical Data'!$G$2:$G$3479),IF(U70="DENMARK",_xlfn.XLOOKUP(B70,'OMX Copenhagen All shares Histo'!$A$2:$A$3461,'OMX Copenhagen All shares Histo'!$G$2:$G$3461),_xlfn.XLOOKUP(Draft!B70,'OMX Stockholm Historical Data'!$A$2:$A$3477,'OMX Stockholm Historical Data'!$G$2:$G$3477))))</f>
        <v>8.0999999999999996E-3</v>
      </c>
      <c r="L70">
        <v>1</v>
      </c>
      <c r="N70" t="str">
        <f>IF(D70&gt;=0,"1","0")</f>
        <v>1</v>
      </c>
      <c r="O70" s="5">
        <f t="shared" ca="1" si="15"/>
        <v>2.655897547842538</v>
      </c>
      <c r="P70">
        <f t="shared" si="16"/>
        <v>22</v>
      </c>
      <c r="S70">
        <f>_xlfn.XLOOKUP(C70,'Company age'!$A$2:$A$15,'Company age'!$B$2:$B$15)</f>
        <v>13</v>
      </c>
      <c r="U70" t="s">
        <v>44</v>
      </c>
      <c r="W70" s="3">
        <f>AT70*(1+AV70)</f>
        <v>71.162788007999993</v>
      </c>
      <c r="X70">
        <v>146</v>
      </c>
      <c r="AC70">
        <f t="shared" ca="1" si="8"/>
        <v>1157</v>
      </c>
      <c r="AH70" s="2">
        <v>22.674413680000001</v>
      </c>
      <c r="AI70" s="2">
        <v>18.604646679999998</v>
      </c>
      <c r="AJ70" s="2">
        <v>8.7209253310000001</v>
      </c>
      <c r="AL70" t="s">
        <v>1402</v>
      </c>
      <c r="AM70" t="s">
        <v>1403</v>
      </c>
      <c r="AN70" t="s">
        <v>44</v>
      </c>
      <c r="AO70" t="s">
        <v>53</v>
      </c>
      <c r="AP70" t="s">
        <v>25</v>
      </c>
      <c r="AQ70" t="s">
        <v>54</v>
      </c>
      <c r="AR70" t="s">
        <v>27</v>
      </c>
      <c r="AS70" s="4">
        <v>54.972000000000001</v>
      </c>
      <c r="AT70" s="4">
        <v>60</v>
      </c>
      <c r="AU70" s="5">
        <f t="shared" si="9"/>
        <v>0.2267441368</v>
      </c>
      <c r="AV70" s="5">
        <f t="shared" si="10"/>
        <v>0.18604646679999998</v>
      </c>
      <c r="AW70" s="5">
        <f t="shared" si="11"/>
        <v>8.7209253309999998E-2</v>
      </c>
      <c r="AX70" s="4"/>
      <c r="AY70" s="4"/>
      <c r="AZ70" s="4"/>
      <c r="BA70" s="4">
        <v>26.5107</v>
      </c>
    </row>
    <row r="71" spans="1:53" x14ac:dyDescent="0.15">
      <c r="A71">
        <v>23</v>
      </c>
      <c r="B71" s="7">
        <v>39034</v>
      </c>
      <c r="C71" s="11">
        <v>2006</v>
      </c>
      <c r="D71" s="3">
        <f>_xlfn.XLOOKUP(P71,'Sentiment index'!$E$2:$E$169,'Sentiment index'!$A$2:$A$169)</f>
        <v>0.1505988</v>
      </c>
      <c r="E71">
        <f t="shared" ca="1" si="12"/>
        <v>172.1034138623466</v>
      </c>
      <c r="F71" s="5">
        <f>(W71-AT71)/AT71</f>
        <v>4.8387098310000098E-2</v>
      </c>
      <c r="G71" s="12">
        <f t="shared" ca="1" si="13"/>
        <v>62</v>
      </c>
      <c r="H71" s="4">
        <v>633.07299999999998</v>
      </c>
      <c r="I71" s="4">
        <v>44</v>
      </c>
      <c r="J71" s="13">
        <f t="shared" si="14"/>
        <v>5.1487098310000097E-2</v>
      </c>
      <c r="K71" s="5">
        <f>IF(U71="NORWAY",_xlfn.XLOOKUP(B71,'Oslo OBX Historical Data'!$A$2:$A$3477,'Oslo OBX Historical Data'!$G$2:$G$3477),IF(U71="FINLAND",_xlfn.XLOOKUP(B71,'OMX Helsinki Historical Data'!$A$2:$A$3479,'OMX Helsinki Historical Data'!$G$2:$G$3479),IF(U71="DENMARK",_xlfn.XLOOKUP(B71,'OMX Copenhagen All shares Histo'!$A$2:$A$3461,'OMX Copenhagen All shares Histo'!$G$2:$G$3461),_xlfn.XLOOKUP(Draft!B71,'OMX Stockholm Historical Data'!$A$2:$A$3477,'OMX Stockholm Historical Data'!$G$2:$G$3477))))</f>
        <v>-3.0999999999999999E-3</v>
      </c>
      <c r="L71">
        <v>1</v>
      </c>
      <c r="N71" t="str">
        <f>IF(D71&gt;=0,"1","0")</f>
        <v>1</v>
      </c>
      <c r="O71" s="5">
        <f t="shared" ca="1" si="15"/>
        <v>9.793499327881619E-2</v>
      </c>
      <c r="P71">
        <f t="shared" si="16"/>
        <v>22</v>
      </c>
      <c r="S71">
        <f>_xlfn.XLOOKUP(C71,'Company age'!$A$2:$A$15,'Company age'!$B$2:$B$15)</f>
        <v>13</v>
      </c>
      <c r="U71" t="s">
        <v>23</v>
      </c>
      <c r="W71" s="3">
        <f>AT71*(1+AV71)</f>
        <v>46.129032325640004</v>
      </c>
      <c r="X71">
        <v>62</v>
      </c>
      <c r="AC71">
        <f t="shared" ca="1" si="8"/>
        <v>1357</v>
      </c>
      <c r="AH71" s="2">
        <v>5.913978577</v>
      </c>
      <c r="AI71" s="2">
        <v>4.8387098310000001</v>
      </c>
      <c r="AJ71" s="2">
        <v>6.7204298969999998</v>
      </c>
      <c r="AL71" t="s">
        <v>656</v>
      </c>
      <c r="AM71" t="s">
        <v>657</v>
      </c>
      <c r="AN71" t="s">
        <v>23</v>
      </c>
      <c r="AO71" t="s">
        <v>32</v>
      </c>
      <c r="AP71" t="s">
        <v>25</v>
      </c>
      <c r="AQ71" t="s">
        <v>54</v>
      </c>
      <c r="AR71" t="s">
        <v>27</v>
      </c>
      <c r="AS71" s="4">
        <v>633.07299999999998</v>
      </c>
      <c r="AT71" s="4">
        <v>44</v>
      </c>
      <c r="AU71" s="5">
        <f t="shared" si="9"/>
        <v>5.9139785770000002E-2</v>
      </c>
      <c r="AV71" s="5">
        <f t="shared" si="10"/>
        <v>4.8387098310000001E-2</v>
      </c>
      <c r="AW71" s="5">
        <f t="shared" si="11"/>
        <v>6.7204298969999993E-2</v>
      </c>
      <c r="AX71" s="4"/>
      <c r="AY71" s="4"/>
      <c r="AZ71" s="4"/>
      <c r="BA71" s="4">
        <v>0</v>
      </c>
    </row>
    <row r="72" spans="1:53" x14ac:dyDescent="0.15">
      <c r="A72">
        <v>23</v>
      </c>
      <c r="B72" s="7">
        <v>39036</v>
      </c>
      <c r="C72" s="11">
        <v>2006</v>
      </c>
      <c r="D72" s="3">
        <f>_xlfn.XLOOKUP(P72,'Sentiment index'!$E$2:$E$169,'Sentiment index'!$A$2:$A$169)</f>
        <v>0.1505988</v>
      </c>
      <c r="E72">
        <f t="shared" ca="1" si="12"/>
        <v>188.05489289196785</v>
      </c>
      <c r="F72" s="5">
        <f>(W72-AT72)/AT72</f>
        <v>0</v>
      </c>
      <c r="G72" s="12">
        <f t="shared" ca="1" si="13"/>
        <v>1439.1445839222147</v>
      </c>
      <c r="H72" s="4">
        <v>1444.51</v>
      </c>
      <c r="I72" s="4">
        <v>53.5</v>
      </c>
      <c r="J72" s="13">
        <f t="shared" si="14"/>
        <v>-9.2999999999999992E-3</v>
      </c>
      <c r="K72" s="5">
        <f>IF(U72="NORWAY",_xlfn.XLOOKUP(B72,'Oslo OBX Historical Data'!$A$2:$A$3477,'Oslo OBX Historical Data'!$G$2:$G$3477),IF(U72="FINLAND",_xlfn.XLOOKUP(B72,'OMX Helsinki Historical Data'!$A$2:$A$3479,'OMX Helsinki Historical Data'!$G$2:$G$3479),IF(U72="DENMARK",_xlfn.XLOOKUP(B72,'OMX Copenhagen All shares Histo'!$A$2:$A$3461,'OMX Copenhagen All shares Histo'!$G$2:$G$3461),_xlfn.XLOOKUP(Draft!B72,'OMX Stockholm Historical Data'!$A$2:$A$3477,'OMX Stockholm Historical Data'!$G$2:$G$3477))))</f>
        <v>9.2999999999999992E-3</v>
      </c>
      <c r="L72">
        <v>1</v>
      </c>
      <c r="N72" t="str">
        <f>IF(D72&gt;=0,"1","0")</f>
        <v>1</v>
      </c>
      <c r="O72" s="5" t="str">
        <f t="shared" si="15"/>
        <v/>
      </c>
      <c r="P72">
        <f t="shared" si="16"/>
        <v>22</v>
      </c>
      <c r="S72">
        <f>_xlfn.XLOOKUP(C72,'Company age'!$A$2:$A$15,'Company age'!$B$2:$B$15)</f>
        <v>13</v>
      </c>
      <c r="U72" t="s">
        <v>44</v>
      </c>
      <c r="W72" s="3">
        <f>AT72*(1+AV72)</f>
        <v>53.5</v>
      </c>
      <c r="AC72">
        <f t="shared" ca="1" si="8"/>
        <v>1505</v>
      </c>
      <c r="AH72" s="2">
        <v>3.2258064750000002</v>
      </c>
      <c r="AI72" s="2">
        <v>0</v>
      </c>
      <c r="AJ72" s="2">
        <v>3.677419424</v>
      </c>
      <c r="AL72" t="s">
        <v>350</v>
      </c>
      <c r="AM72" t="s">
        <v>351</v>
      </c>
      <c r="AN72" t="s">
        <v>44</v>
      </c>
      <c r="AO72" t="s">
        <v>45</v>
      </c>
      <c r="AP72" t="s">
        <v>25</v>
      </c>
      <c r="AQ72" t="s">
        <v>75</v>
      </c>
      <c r="AR72" t="s">
        <v>27</v>
      </c>
      <c r="AS72" s="4">
        <v>1444.51</v>
      </c>
      <c r="AT72" s="4">
        <v>53.5</v>
      </c>
      <c r="AU72" s="5">
        <f t="shared" si="9"/>
        <v>3.2258064750000003E-2</v>
      </c>
      <c r="AV72" s="5">
        <f t="shared" si="10"/>
        <v>0</v>
      </c>
      <c r="AW72" s="5">
        <f t="shared" si="11"/>
        <v>3.6774194240000002E-2</v>
      </c>
      <c r="AX72" s="4"/>
      <c r="AY72" s="4"/>
      <c r="AZ72" s="4"/>
      <c r="BA72" s="4">
        <v>96.058400000000006</v>
      </c>
    </row>
    <row r="73" spans="1:53" x14ac:dyDescent="0.15">
      <c r="A73">
        <v>23</v>
      </c>
      <c r="B73" s="7">
        <v>39044</v>
      </c>
      <c r="C73" s="11">
        <v>2006</v>
      </c>
      <c r="D73" s="3">
        <f>_xlfn.XLOOKUP(P73,'Sentiment index'!$E$2:$E$169,'Sentiment index'!$A$2:$A$169)</f>
        <v>0.1505988</v>
      </c>
      <c r="E73">
        <f t="shared" ca="1" si="12"/>
        <v>171.50213001037827</v>
      </c>
      <c r="F73" s="5">
        <f>(W73-AT73)/AT73</f>
        <v>0.19354839319999989</v>
      </c>
      <c r="G73" s="12">
        <f t="shared" ca="1" si="13"/>
        <v>1281.0332348461782</v>
      </c>
      <c r="H73" s="4">
        <v>131.6</v>
      </c>
      <c r="I73" s="4">
        <v>28</v>
      </c>
      <c r="J73" s="13">
        <f t="shared" si="14"/>
        <v>0.1962483931999999</v>
      </c>
      <c r="K73" s="5">
        <f>IF(U73="NORWAY",_xlfn.XLOOKUP(B73,'Oslo OBX Historical Data'!$A$2:$A$3477,'Oslo OBX Historical Data'!$G$2:$G$3477),IF(U73="FINLAND",_xlfn.XLOOKUP(B73,'OMX Helsinki Historical Data'!$A$2:$A$3479,'OMX Helsinki Historical Data'!$G$2:$G$3479),IF(U73="DENMARK",_xlfn.XLOOKUP(B73,'OMX Copenhagen All shares Histo'!$A$2:$A$3461,'OMX Copenhagen All shares Histo'!$G$2:$G$3461),_xlfn.XLOOKUP(Draft!B73,'OMX Stockholm Historical Data'!$A$2:$A$3477,'OMX Stockholm Historical Data'!$G$2:$G$3477))))</f>
        <v>-2.7000000000000001E-3</v>
      </c>
      <c r="L73">
        <v>1</v>
      </c>
      <c r="N73" t="str">
        <f>IF(D73&gt;=0,"1","0")</f>
        <v>1</v>
      </c>
      <c r="O73" s="5" t="str">
        <f t="shared" si="15"/>
        <v/>
      </c>
      <c r="P73">
        <f t="shared" si="16"/>
        <v>22</v>
      </c>
      <c r="S73">
        <f>_xlfn.XLOOKUP(C73,'Company age'!$A$2:$A$15,'Company age'!$B$2:$B$15)</f>
        <v>13</v>
      </c>
      <c r="U73" t="s">
        <v>44</v>
      </c>
      <c r="W73" s="3">
        <f>AT73*(1+AV73)</f>
        <v>33.419355009599997</v>
      </c>
      <c r="AC73">
        <f t="shared" ca="1" si="8"/>
        <v>969</v>
      </c>
      <c r="AH73" s="2">
        <v>12.096774099999999</v>
      </c>
      <c r="AI73" s="2">
        <v>19.35483932</v>
      </c>
      <c r="AJ73" s="2">
        <v>10.483870509999999</v>
      </c>
      <c r="AL73" t="s">
        <v>1197</v>
      </c>
      <c r="AM73" t="s">
        <v>1198</v>
      </c>
      <c r="AN73" t="s">
        <v>44</v>
      </c>
      <c r="AO73" t="s">
        <v>96</v>
      </c>
      <c r="AP73" t="s">
        <v>25</v>
      </c>
      <c r="AQ73" t="s">
        <v>54</v>
      </c>
      <c r="AR73" t="s">
        <v>27</v>
      </c>
      <c r="AS73" s="4">
        <v>131.6</v>
      </c>
      <c r="AT73" s="4">
        <v>28</v>
      </c>
      <c r="AU73" s="5">
        <f t="shared" si="9"/>
        <v>0.12096774099999999</v>
      </c>
      <c r="AV73" s="5">
        <f t="shared" si="10"/>
        <v>0.1935483932</v>
      </c>
      <c r="AW73" s="5">
        <f t="shared" si="11"/>
        <v>0.10483870509999998</v>
      </c>
      <c r="AX73" s="4"/>
      <c r="AY73" s="4"/>
      <c r="AZ73" s="4"/>
      <c r="BA73" s="4">
        <v>170.57400000000001</v>
      </c>
    </row>
    <row r="74" spans="1:53" x14ac:dyDescent="0.15">
      <c r="A74">
        <v>23</v>
      </c>
      <c r="B74" s="7">
        <v>39045</v>
      </c>
      <c r="C74" s="11">
        <v>2006</v>
      </c>
      <c r="D74" s="3">
        <f>_xlfn.XLOOKUP(P74,'Sentiment index'!$E$2:$E$169,'Sentiment index'!$A$2:$A$169)</f>
        <v>0.1505988</v>
      </c>
      <c r="E74">
        <f t="shared" ca="1" si="12"/>
        <v>131.19376817136816</v>
      </c>
      <c r="F74" s="5">
        <f>(W74-AT74)/AT74</f>
        <v>-0.16600000379999999</v>
      </c>
      <c r="G74" s="12">
        <f t="shared" ca="1" si="13"/>
        <v>627</v>
      </c>
      <c r="H74" s="4">
        <v>1604.12</v>
      </c>
      <c r="I74" s="4">
        <v>62</v>
      </c>
      <c r="J74" s="13">
        <f t="shared" si="14"/>
        <v>-0.16680000379999999</v>
      </c>
      <c r="K74" s="5">
        <f>IF(U74="NORWAY",_xlfn.XLOOKUP(B74,'Oslo OBX Historical Data'!$A$2:$A$3477,'Oslo OBX Historical Data'!$G$2:$G$3477),IF(U74="FINLAND",_xlfn.XLOOKUP(B74,'OMX Helsinki Historical Data'!$A$2:$A$3479,'OMX Helsinki Historical Data'!$G$2:$G$3479),IF(U74="DENMARK",_xlfn.XLOOKUP(B74,'OMX Copenhagen All shares Histo'!$A$2:$A$3461,'OMX Copenhagen All shares Histo'!$G$2:$G$3461),_xlfn.XLOOKUP(Draft!B74,'OMX Stockholm Historical Data'!$A$2:$A$3477,'OMX Stockholm Historical Data'!$G$2:$G$3477))))</f>
        <v>8.0000000000000004E-4</v>
      </c>
      <c r="L74">
        <v>1</v>
      </c>
      <c r="N74" t="str">
        <f>IF(D74&gt;=0,"1","0")</f>
        <v>1</v>
      </c>
      <c r="O74" s="5">
        <f t="shared" ca="1" si="15"/>
        <v>0.39086851357753788</v>
      </c>
      <c r="P74">
        <f t="shared" si="16"/>
        <v>22</v>
      </c>
      <c r="S74">
        <f>_xlfn.XLOOKUP(C74,'Company age'!$A$2:$A$15,'Company age'!$B$2:$B$15)</f>
        <v>13</v>
      </c>
      <c r="U74" t="s">
        <v>80</v>
      </c>
      <c r="W74" s="3">
        <f>AT74*(1+AV74)</f>
        <v>51.7079997644</v>
      </c>
      <c r="X74">
        <v>627</v>
      </c>
      <c r="AC74">
        <f t="shared" ca="1" si="8"/>
        <v>928</v>
      </c>
      <c r="AH74" s="2">
        <v>-20.399999619999999</v>
      </c>
      <c r="AI74" s="2">
        <v>-16.600000380000001</v>
      </c>
      <c r="AJ74" s="2">
        <v>7</v>
      </c>
      <c r="AL74" t="s">
        <v>314</v>
      </c>
      <c r="AM74" t="s">
        <v>315</v>
      </c>
      <c r="AN74" t="s">
        <v>80</v>
      </c>
      <c r="AO74" t="s">
        <v>74</v>
      </c>
      <c r="AP74" t="s">
        <v>25</v>
      </c>
      <c r="AQ74" t="s">
        <v>132</v>
      </c>
      <c r="AR74" t="s">
        <v>27</v>
      </c>
      <c r="AS74" s="4">
        <v>1604.12</v>
      </c>
      <c r="AT74" s="4">
        <v>62</v>
      </c>
      <c r="AU74" s="5">
        <f t="shared" si="9"/>
        <v>-0.20399999619999998</v>
      </c>
      <c r="AV74" s="5">
        <f t="shared" si="10"/>
        <v>-0.16600000380000002</v>
      </c>
      <c r="AW74" s="5">
        <f t="shared" si="11"/>
        <v>7.0000000000000007E-2</v>
      </c>
      <c r="AX74" s="4">
        <v>118</v>
      </c>
      <c r="AY74" s="4">
        <v>-75.810630799999998</v>
      </c>
      <c r="AZ74" s="4">
        <v>117</v>
      </c>
      <c r="BA74" s="4">
        <v>0</v>
      </c>
    </row>
    <row r="75" spans="1:53" x14ac:dyDescent="0.15">
      <c r="A75">
        <v>24</v>
      </c>
      <c r="B75" s="7">
        <v>39052</v>
      </c>
      <c r="C75" s="11">
        <v>2006</v>
      </c>
      <c r="D75" s="3">
        <f>_xlfn.XLOOKUP(P75,'Sentiment index'!$E$2:$E$169,'Sentiment index'!$A$2:$A$169)</f>
        <v>0.22461970000000001</v>
      </c>
      <c r="E75">
        <f t="shared" ca="1" si="12"/>
        <v>98.043766963888061</v>
      </c>
      <c r="F75" s="5">
        <f>(W75-AT75)/AT75</f>
        <v>-4.1379308699999937E-2</v>
      </c>
      <c r="G75" s="12">
        <f t="shared" ca="1" si="13"/>
        <v>5182</v>
      </c>
      <c r="H75" s="4">
        <v>3935.21</v>
      </c>
      <c r="I75" s="4">
        <v>110</v>
      </c>
      <c r="J75" s="13">
        <f t="shared" si="14"/>
        <v>-2.9479308699999936E-2</v>
      </c>
      <c r="K75" s="5">
        <f>IF(U75="NORWAY",_xlfn.XLOOKUP(B75,'Oslo OBX Historical Data'!$A$2:$A$3477,'Oslo OBX Historical Data'!$G$2:$G$3477),IF(U75="FINLAND",_xlfn.XLOOKUP(B75,'OMX Helsinki Historical Data'!$A$2:$A$3479,'OMX Helsinki Historical Data'!$G$2:$G$3479),IF(U75="DENMARK",_xlfn.XLOOKUP(B75,'OMX Copenhagen All shares Histo'!$A$2:$A$3461,'OMX Copenhagen All shares Histo'!$G$2:$G$3461),_xlfn.XLOOKUP(Draft!B75,'OMX Stockholm Historical Data'!$A$2:$A$3477,'OMX Stockholm Historical Data'!$G$2:$G$3477))))</f>
        <v>-1.1900000000000001E-2</v>
      </c>
      <c r="L75">
        <v>1</v>
      </c>
      <c r="N75" t="str">
        <f>IF(D75&gt;=0,"1","0")</f>
        <v>1</v>
      </c>
      <c r="O75" s="5">
        <f t="shared" ca="1" si="15"/>
        <v>1.3168293432879059</v>
      </c>
      <c r="P75">
        <f t="shared" si="16"/>
        <v>23</v>
      </c>
      <c r="S75">
        <f>_xlfn.XLOOKUP(C75,'Company age'!$A$2:$A$15,'Company age'!$B$2:$B$15)</f>
        <v>13</v>
      </c>
      <c r="U75" t="s">
        <v>80</v>
      </c>
      <c r="W75" s="3">
        <f>AT75*(1+AV75)</f>
        <v>105.44827604300001</v>
      </c>
      <c r="X75">
        <v>5182</v>
      </c>
      <c r="AC75">
        <f t="shared" ca="1" si="8"/>
        <v>2595</v>
      </c>
      <c r="AH75" s="2">
        <v>-3.6206896309999999</v>
      </c>
      <c r="AI75" s="2">
        <v>-4.1379308699999999</v>
      </c>
      <c r="AJ75" s="2">
        <v>3.965517282</v>
      </c>
      <c r="AL75" t="s">
        <v>130</v>
      </c>
      <c r="AM75" t="s">
        <v>131</v>
      </c>
      <c r="AN75" t="s">
        <v>80</v>
      </c>
      <c r="AO75" t="s">
        <v>96</v>
      </c>
      <c r="AP75" t="s">
        <v>25</v>
      </c>
      <c r="AQ75" t="s">
        <v>132</v>
      </c>
      <c r="AR75" t="s">
        <v>27</v>
      </c>
      <c r="AS75" s="4">
        <v>3935.21</v>
      </c>
      <c r="AT75" s="4">
        <v>110</v>
      </c>
      <c r="AU75" s="5">
        <f t="shared" si="9"/>
        <v>-3.620689631E-2</v>
      </c>
      <c r="AV75" s="5">
        <f t="shared" si="10"/>
        <v>-4.1379308699999999E-2</v>
      </c>
      <c r="AW75" s="5">
        <f t="shared" si="11"/>
        <v>3.9655172820000001E-2</v>
      </c>
      <c r="AX75" s="4">
        <v>273.8</v>
      </c>
      <c r="AY75" s="4">
        <v>178.1818237</v>
      </c>
      <c r="AZ75" s="4">
        <v>272</v>
      </c>
      <c r="BA75" s="4">
        <v>78.707800000000006</v>
      </c>
    </row>
    <row r="76" spans="1:53" x14ac:dyDescent="0.15">
      <c r="A76">
        <v>24</v>
      </c>
      <c r="B76" s="7">
        <v>39056</v>
      </c>
      <c r="C76" s="11">
        <v>2006</v>
      </c>
      <c r="D76" s="3">
        <f>_xlfn.XLOOKUP(P76,'Sentiment index'!$E$2:$E$169,'Sentiment index'!$A$2:$A$169)</f>
        <v>0.22461970000000001</v>
      </c>
      <c r="E76">
        <f t="shared" ca="1" si="12"/>
        <v>188.71354585893914</v>
      </c>
      <c r="F76" s="5">
        <f>(W76-AT76)/AT76</f>
        <v>0</v>
      </c>
      <c r="G76" s="12">
        <f t="shared" ca="1" si="13"/>
        <v>1236.0548571998957</v>
      </c>
      <c r="H76" s="4">
        <v>66.519900000000007</v>
      </c>
      <c r="I76" s="4">
        <v>10.65</v>
      </c>
      <c r="J76" s="13">
        <f t="shared" si="14"/>
        <v>-0.01</v>
      </c>
      <c r="K76" s="5">
        <f>IF(U76="NORWAY",_xlfn.XLOOKUP(B76,'Oslo OBX Historical Data'!$A$2:$A$3477,'Oslo OBX Historical Data'!$G$2:$G$3477),IF(U76="FINLAND",_xlfn.XLOOKUP(B76,'OMX Helsinki Historical Data'!$A$2:$A$3479,'OMX Helsinki Historical Data'!$G$2:$G$3479),IF(U76="DENMARK",_xlfn.XLOOKUP(B76,'OMX Copenhagen All shares Histo'!$A$2:$A$3461,'OMX Copenhagen All shares Histo'!$G$2:$G$3461),_xlfn.XLOOKUP(Draft!B76,'OMX Stockholm Historical Data'!$A$2:$A$3477,'OMX Stockholm Historical Data'!$G$2:$G$3477))))</f>
        <v>0.01</v>
      </c>
      <c r="L76">
        <v>1</v>
      </c>
      <c r="N76" t="str">
        <f>IF(D76&gt;=0,"1","0")</f>
        <v>1</v>
      </c>
      <c r="O76" s="5" t="str">
        <f t="shared" si="15"/>
        <v/>
      </c>
      <c r="P76">
        <f t="shared" si="16"/>
        <v>23</v>
      </c>
      <c r="S76">
        <f>_xlfn.XLOOKUP(C76,'Company age'!$A$2:$A$15,'Company age'!$B$2:$B$15)</f>
        <v>13</v>
      </c>
      <c r="U76" t="s">
        <v>23</v>
      </c>
      <c r="W76" s="3">
        <f>AT76*(1+AV76)</f>
        <v>10.65</v>
      </c>
      <c r="AC76">
        <f t="shared" ca="1" si="8"/>
        <v>891</v>
      </c>
      <c r="AH76" s="2">
        <v>2</v>
      </c>
      <c r="AI76" s="2">
        <v>0</v>
      </c>
      <c r="AJ76" s="2">
        <v>6</v>
      </c>
      <c r="AL76" t="s">
        <v>1363</v>
      </c>
      <c r="AM76" t="s">
        <v>1364</v>
      </c>
      <c r="AN76" t="s">
        <v>23</v>
      </c>
      <c r="AO76" t="s">
        <v>96</v>
      </c>
      <c r="AP76" t="s">
        <v>25</v>
      </c>
      <c r="AQ76" t="s">
        <v>75</v>
      </c>
      <c r="AR76" t="s">
        <v>27</v>
      </c>
      <c r="AS76" s="4">
        <v>66.519900000000007</v>
      </c>
      <c r="AT76" s="4">
        <v>10.65</v>
      </c>
      <c r="AU76" s="5">
        <f t="shared" si="9"/>
        <v>0.02</v>
      </c>
      <c r="AV76" s="5">
        <f t="shared" si="10"/>
        <v>0</v>
      </c>
      <c r="AW76" s="5">
        <f t="shared" si="11"/>
        <v>0.06</v>
      </c>
      <c r="AX76" s="4">
        <v>80</v>
      </c>
      <c r="AY76" s="4">
        <v>-98.347419740000007</v>
      </c>
      <c r="AZ76" s="4">
        <v>81.2</v>
      </c>
      <c r="BA76" s="4">
        <v>0</v>
      </c>
    </row>
    <row r="77" spans="1:53" x14ac:dyDescent="0.15">
      <c r="A77">
        <v>24</v>
      </c>
      <c r="B77" s="7">
        <v>39058</v>
      </c>
      <c r="C77" s="11">
        <v>2006</v>
      </c>
      <c r="D77" s="3">
        <f>_xlfn.XLOOKUP(P77,'Sentiment index'!$E$2:$E$169,'Sentiment index'!$A$2:$A$169)</f>
        <v>0.22461970000000001</v>
      </c>
      <c r="E77">
        <f t="shared" ca="1" si="12"/>
        <v>150.84401087895407</v>
      </c>
      <c r="F77" s="5">
        <f>(W77-AT77)/AT77</f>
        <v>0.12855262759999997</v>
      </c>
      <c r="G77" s="12">
        <f t="shared" ca="1" si="13"/>
        <v>5</v>
      </c>
      <c r="H77" s="4">
        <v>13.7347</v>
      </c>
      <c r="I77" s="4">
        <v>3</v>
      </c>
      <c r="J77" s="13">
        <f t="shared" si="14"/>
        <v>0.12945262759999998</v>
      </c>
      <c r="K77" s="5">
        <f>IF(U77="NORWAY",_xlfn.XLOOKUP(B77,'Oslo OBX Historical Data'!$A$2:$A$3477,'Oslo OBX Historical Data'!$G$2:$G$3477),IF(U77="FINLAND",_xlfn.XLOOKUP(B77,'OMX Helsinki Historical Data'!$A$2:$A$3479,'OMX Helsinki Historical Data'!$G$2:$G$3479),IF(U77="DENMARK",_xlfn.XLOOKUP(B77,'OMX Copenhagen All shares Histo'!$A$2:$A$3461,'OMX Copenhagen All shares Histo'!$G$2:$G$3461),_xlfn.XLOOKUP(Draft!B77,'OMX Stockholm Historical Data'!$A$2:$A$3477,'OMX Stockholm Historical Data'!$G$2:$G$3477))))</f>
        <v>-8.9999999999999998E-4</v>
      </c>
      <c r="L77">
        <v>1</v>
      </c>
      <c r="N77" t="str">
        <f>IF(D77&gt;=0,"1","0")</f>
        <v>1</v>
      </c>
      <c r="O77" s="5">
        <f t="shared" ca="1" si="15"/>
        <v>0.36404144247781167</v>
      </c>
      <c r="P77">
        <f t="shared" si="16"/>
        <v>23</v>
      </c>
      <c r="S77">
        <f>_xlfn.XLOOKUP(C77,'Company age'!$A$2:$A$15,'Company age'!$B$2:$B$15)</f>
        <v>13</v>
      </c>
      <c r="U77" t="s">
        <v>80</v>
      </c>
      <c r="W77" s="3">
        <f>AT77*(1+AV77)</f>
        <v>3.3856578827999999</v>
      </c>
      <c r="X77">
        <v>5</v>
      </c>
      <c r="AC77">
        <f t="shared" ca="1" si="8"/>
        <v>1237</v>
      </c>
      <c r="AH77" s="2">
        <v>1.8421052689999999</v>
      </c>
      <c r="AI77" s="2">
        <v>12.85526276</v>
      </c>
      <c r="AJ77" s="2">
        <v>-8.6842107770000005</v>
      </c>
      <c r="AL77" t="s">
        <v>1821</v>
      </c>
      <c r="AM77" t="s">
        <v>1822</v>
      </c>
      <c r="AN77" t="s">
        <v>80</v>
      </c>
      <c r="AO77" t="s">
        <v>96</v>
      </c>
      <c r="AP77" t="s">
        <v>25</v>
      </c>
      <c r="AQ77" t="s">
        <v>146</v>
      </c>
      <c r="AR77" t="s">
        <v>27</v>
      </c>
      <c r="AS77" s="4">
        <v>13.7347</v>
      </c>
      <c r="AT77" s="4">
        <v>3</v>
      </c>
      <c r="AU77" s="5">
        <f t="shared" si="9"/>
        <v>1.8421052689999998E-2</v>
      </c>
      <c r="AV77" s="5">
        <f t="shared" si="10"/>
        <v>0.1285526276</v>
      </c>
      <c r="AW77" s="5">
        <f t="shared" si="11"/>
        <v>-8.684210777000001E-2</v>
      </c>
      <c r="AX77" s="4"/>
      <c r="AY77" s="4"/>
      <c r="AZ77" s="4"/>
      <c r="BA77" s="4">
        <v>0</v>
      </c>
    </row>
    <row r="78" spans="1:53" x14ac:dyDescent="0.15">
      <c r="A78">
        <v>24</v>
      </c>
      <c r="B78" s="7">
        <v>39059</v>
      </c>
      <c r="C78" s="11">
        <v>2006</v>
      </c>
      <c r="D78" s="3">
        <f>_xlfn.XLOOKUP(P78,'Sentiment index'!$E$2:$E$169,'Sentiment index'!$A$2:$A$169)</f>
        <v>0.22461970000000001</v>
      </c>
      <c r="E78">
        <f t="shared" ca="1" si="12"/>
        <v>133.44708648329646</v>
      </c>
      <c r="F78" s="5">
        <f>(W78-AT78)/AT78</f>
        <v>-3.0303030010000093E-2</v>
      </c>
      <c r="G78" s="12">
        <f t="shared" ca="1" si="13"/>
        <v>470</v>
      </c>
      <c r="H78" s="4">
        <v>677.25</v>
      </c>
      <c r="I78" s="4">
        <v>35</v>
      </c>
      <c r="J78" s="13">
        <f t="shared" si="14"/>
        <v>-2.9603030010000093E-2</v>
      </c>
      <c r="K78" s="5">
        <f>IF(U78="NORWAY",_xlfn.XLOOKUP(B78,'Oslo OBX Historical Data'!$A$2:$A$3477,'Oslo OBX Historical Data'!$G$2:$G$3477),IF(U78="FINLAND",_xlfn.XLOOKUP(B78,'OMX Helsinki Historical Data'!$A$2:$A$3479,'OMX Helsinki Historical Data'!$G$2:$G$3479),IF(U78="DENMARK",_xlfn.XLOOKUP(B78,'OMX Copenhagen All shares Histo'!$A$2:$A$3461,'OMX Copenhagen All shares Histo'!$G$2:$G$3461),_xlfn.XLOOKUP(Draft!B78,'OMX Stockholm Historical Data'!$A$2:$A$3477,'OMX Stockholm Historical Data'!$G$2:$G$3477))))</f>
        <v>-6.9999999999999999E-4</v>
      </c>
      <c r="L78">
        <v>1</v>
      </c>
      <c r="N78" t="str">
        <f>IF(D78&gt;=0,"1","0")</f>
        <v>1</v>
      </c>
      <c r="O78" s="5">
        <f t="shared" ca="1" si="15"/>
        <v>0.69398301956441488</v>
      </c>
      <c r="P78">
        <f t="shared" si="16"/>
        <v>23</v>
      </c>
      <c r="S78">
        <f>_xlfn.XLOOKUP(C78,'Company age'!$A$2:$A$15,'Company age'!$B$2:$B$15)</f>
        <v>13</v>
      </c>
      <c r="U78" t="s">
        <v>44</v>
      </c>
      <c r="W78" s="3">
        <f>AT78*(1+AV78)</f>
        <v>33.939393949649997</v>
      </c>
      <c r="X78">
        <v>470</v>
      </c>
      <c r="AC78">
        <f t="shared" ca="1" si="8"/>
        <v>2595</v>
      </c>
      <c r="AH78" s="2">
        <v>-1.5151515010000001</v>
      </c>
      <c r="AI78" s="2">
        <v>-3.0303030010000001</v>
      </c>
      <c r="AJ78" s="2">
        <v>-1.5151515010000001</v>
      </c>
      <c r="AL78" t="s">
        <v>586</v>
      </c>
      <c r="AM78" t="s">
        <v>587</v>
      </c>
      <c r="AN78" t="s">
        <v>44</v>
      </c>
      <c r="AO78" t="s">
        <v>45</v>
      </c>
      <c r="AP78" t="s">
        <v>25</v>
      </c>
      <c r="AQ78" t="s">
        <v>75</v>
      </c>
      <c r="AR78" t="s">
        <v>27</v>
      </c>
      <c r="AS78" s="4">
        <v>677.25</v>
      </c>
      <c r="AT78" s="4">
        <v>35</v>
      </c>
      <c r="AU78" s="5">
        <f t="shared" si="9"/>
        <v>-1.515151501E-2</v>
      </c>
      <c r="AV78" s="5">
        <f t="shared" si="10"/>
        <v>-3.0303030009999999E-2</v>
      </c>
      <c r="AW78" s="5">
        <f t="shared" si="11"/>
        <v>-1.515151501E-2</v>
      </c>
      <c r="AX78" s="4"/>
      <c r="AY78" s="4"/>
      <c r="AZ78" s="4"/>
      <c r="BA78" s="4">
        <v>64.3</v>
      </c>
    </row>
    <row r="79" spans="1:53" x14ac:dyDescent="0.15">
      <c r="A79">
        <v>24</v>
      </c>
      <c r="B79" s="7">
        <v>39063</v>
      </c>
      <c r="C79" s="11">
        <v>2006</v>
      </c>
      <c r="D79" s="3">
        <f>_xlfn.XLOOKUP(P79,'Sentiment index'!$E$2:$E$169,'Sentiment index'!$A$2:$A$169)</f>
        <v>0.22461970000000001</v>
      </c>
      <c r="E79">
        <f t="shared" ca="1" si="12"/>
        <v>184.95921236877888</v>
      </c>
      <c r="F79" s="5">
        <f>(W79-AT79)/AT79</f>
        <v>7.8125E-2</v>
      </c>
      <c r="G79" s="12">
        <f t="shared" ca="1" si="13"/>
        <v>938.86563537568088</v>
      </c>
      <c r="H79" s="4">
        <v>1199.7</v>
      </c>
      <c r="I79" s="4">
        <v>90</v>
      </c>
      <c r="J79" s="13">
        <f t="shared" si="14"/>
        <v>7.5124999999999997E-2</v>
      </c>
      <c r="K79" s="5">
        <f>IF(U79="NORWAY",_xlfn.XLOOKUP(B79,'Oslo OBX Historical Data'!$A$2:$A$3477,'Oslo OBX Historical Data'!$G$2:$G$3477),IF(U79="FINLAND",_xlfn.XLOOKUP(B79,'OMX Helsinki Historical Data'!$A$2:$A$3479,'OMX Helsinki Historical Data'!$G$2:$G$3479),IF(U79="DENMARK",_xlfn.XLOOKUP(B79,'OMX Copenhagen All shares Histo'!$A$2:$A$3461,'OMX Copenhagen All shares Histo'!$G$2:$G$3461),_xlfn.XLOOKUP(Draft!B79,'OMX Stockholm Historical Data'!$A$2:$A$3477,'OMX Stockholm Historical Data'!$G$2:$G$3477))))</f>
        <v>3.0000000000000001E-3</v>
      </c>
      <c r="L79">
        <v>1</v>
      </c>
      <c r="N79" t="str">
        <f>IF(D79&gt;=0,"1","0")</f>
        <v>1</v>
      </c>
      <c r="O79" s="5" t="str">
        <f t="shared" si="15"/>
        <v/>
      </c>
      <c r="P79">
        <f t="shared" si="16"/>
        <v>23</v>
      </c>
      <c r="S79">
        <f>_xlfn.XLOOKUP(C79,'Company age'!$A$2:$A$15,'Company age'!$B$2:$B$15)</f>
        <v>13</v>
      </c>
      <c r="U79" t="s">
        <v>44</v>
      </c>
      <c r="W79" s="3">
        <f>AT79*(1+AV79)</f>
        <v>97.03125</v>
      </c>
      <c r="AC79">
        <f t="shared" ref="AC79:AC139" ca="1" si="17">ROUND(NORMINV(RAND(),$AA$5,500),0)</f>
        <v>1134</v>
      </c>
      <c r="AH79" s="2">
        <v>8.125</v>
      </c>
      <c r="AI79" s="2">
        <v>7.8125</v>
      </c>
      <c r="AJ79" s="2">
        <v>18.75</v>
      </c>
      <c r="AL79" t="s">
        <v>399</v>
      </c>
      <c r="AM79" t="s">
        <v>400</v>
      </c>
      <c r="AN79" t="s">
        <v>44</v>
      </c>
      <c r="AO79" t="s">
        <v>32</v>
      </c>
      <c r="AP79" t="s">
        <v>25</v>
      </c>
      <c r="AQ79" t="s">
        <v>54</v>
      </c>
      <c r="AR79" t="s">
        <v>27</v>
      </c>
      <c r="AS79" s="4">
        <v>1199.7</v>
      </c>
      <c r="AT79" s="4">
        <v>90</v>
      </c>
      <c r="AU79" s="5">
        <f t="shared" si="9"/>
        <v>8.1250000000000003E-2</v>
      </c>
      <c r="AV79" s="5">
        <f t="shared" si="10"/>
        <v>7.8125E-2</v>
      </c>
      <c r="AW79" s="5">
        <f t="shared" si="11"/>
        <v>0.1875</v>
      </c>
      <c r="AX79" s="4"/>
      <c r="AY79" s="4"/>
      <c r="AZ79" s="4"/>
      <c r="BA79" s="4">
        <v>56.333300000000001</v>
      </c>
    </row>
    <row r="80" spans="1:53" x14ac:dyDescent="0.15">
      <c r="A80">
        <v>24</v>
      </c>
      <c r="B80" s="7">
        <v>39063</v>
      </c>
      <c r="C80" s="11">
        <v>2006</v>
      </c>
      <c r="D80" s="3">
        <f>_xlfn.XLOOKUP(P80,'Sentiment index'!$E$2:$E$169,'Sentiment index'!$A$2:$A$169)</f>
        <v>0.22461970000000001</v>
      </c>
      <c r="E80">
        <f t="shared" ca="1" si="12"/>
        <v>125.41778517184396</v>
      </c>
      <c r="F80" s="5">
        <f>(W80-AT80)/AT80</f>
        <v>0.11956521989999983</v>
      </c>
      <c r="G80" s="12">
        <f t="shared" ca="1" si="13"/>
        <v>57</v>
      </c>
      <c r="H80" s="4">
        <v>192.06299999999999</v>
      </c>
      <c r="I80" s="4">
        <v>70</v>
      </c>
      <c r="J80" s="13">
        <f t="shared" si="14"/>
        <v>0.10576521989999982</v>
      </c>
      <c r="K80" s="5">
        <f>IF(U80="NORWAY",_xlfn.XLOOKUP(B80,'Oslo OBX Historical Data'!$A$2:$A$3477,'Oslo OBX Historical Data'!$G$2:$G$3477),IF(U80="FINLAND",_xlfn.XLOOKUP(B80,'OMX Helsinki Historical Data'!$A$2:$A$3479,'OMX Helsinki Historical Data'!$G$2:$G$3479),IF(U80="DENMARK",_xlfn.XLOOKUP(B80,'OMX Copenhagen All shares Histo'!$A$2:$A$3461,'OMX Copenhagen All shares Histo'!$G$2:$G$3461),_xlfn.XLOOKUP(Draft!B80,'OMX Stockholm Historical Data'!$A$2:$A$3477,'OMX Stockholm Historical Data'!$G$2:$G$3477))))</f>
        <v>1.38E-2</v>
      </c>
      <c r="L80">
        <v>1</v>
      </c>
      <c r="N80" t="str">
        <f>IF(D80&gt;=0,"1","0")</f>
        <v>1</v>
      </c>
      <c r="O80" s="5">
        <f t="shared" ca="1" si="15"/>
        <v>0.29677761984348888</v>
      </c>
      <c r="P80">
        <f t="shared" si="16"/>
        <v>23</v>
      </c>
      <c r="S80">
        <f>_xlfn.XLOOKUP(C80,'Company age'!$A$2:$A$15,'Company age'!$B$2:$B$15)</f>
        <v>13</v>
      </c>
      <c r="U80" t="s">
        <v>80</v>
      </c>
      <c r="W80" s="3">
        <f>AT80*(1+AV80)</f>
        <v>78.369565392999988</v>
      </c>
      <c r="X80">
        <v>57</v>
      </c>
      <c r="AC80">
        <f t="shared" ca="1" si="17"/>
        <v>1982</v>
      </c>
      <c r="AH80" s="2">
        <v>19.565217969999999</v>
      </c>
      <c r="AI80" s="2">
        <v>11.956521990000001</v>
      </c>
      <c r="AJ80" s="2">
        <v>9.7826089859999996</v>
      </c>
      <c r="AL80" t="s">
        <v>1052</v>
      </c>
      <c r="AM80" t="s">
        <v>1053</v>
      </c>
      <c r="AN80" t="s">
        <v>80</v>
      </c>
      <c r="AO80" t="s">
        <v>45</v>
      </c>
      <c r="AP80" t="s">
        <v>25</v>
      </c>
      <c r="AQ80" t="s">
        <v>54</v>
      </c>
      <c r="AR80" t="s">
        <v>27</v>
      </c>
      <c r="AS80" s="4">
        <v>192.06299999999999</v>
      </c>
      <c r="AT80" s="4">
        <v>70</v>
      </c>
      <c r="AU80" s="5">
        <f t="shared" si="9"/>
        <v>0.19565217969999998</v>
      </c>
      <c r="AV80" s="5">
        <f t="shared" si="10"/>
        <v>0.11956521990000001</v>
      </c>
      <c r="AW80" s="5">
        <f t="shared" si="11"/>
        <v>9.7826089859999993E-2</v>
      </c>
      <c r="AX80" s="4"/>
      <c r="AY80" s="4"/>
      <c r="AZ80" s="4"/>
      <c r="BA80" s="4">
        <v>0</v>
      </c>
    </row>
    <row r="81" spans="1:53" x14ac:dyDescent="0.15">
      <c r="A81">
        <v>24</v>
      </c>
      <c r="B81" s="7">
        <v>39066</v>
      </c>
      <c r="C81" s="11">
        <v>2006</v>
      </c>
      <c r="D81" s="3">
        <f>_xlfn.XLOOKUP(P81,'Sentiment index'!$E$2:$E$169,'Sentiment index'!$A$2:$A$169)</f>
        <v>0.22461970000000001</v>
      </c>
      <c r="E81">
        <f t="shared" ca="1" si="12"/>
        <v>125.10147174520264</v>
      </c>
      <c r="F81" s="5">
        <f>(W81-AT81)/AT81</f>
        <v>0.20253162380000006</v>
      </c>
      <c r="G81" s="12">
        <f t="shared" ca="1" si="13"/>
        <v>34</v>
      </c>
      <c r="H81" s="4">
        <v>136.97200000000001</v>
      </c>
      <c r="I81" s="4">
        <v>25</v>
      </c>
      <c r="J81" s="13">
        <f t="shared" si="14"/>
        <v>0.20143162380000007</v>
      </c>
      <c r="K81" s="5">
        <f>IF(U81="NORWAY",_xlfn.XLOOKUP(B81,'Oslo OBX Historical Data'!$A$2:$A$3477,'Oslo OBX Historical Data'!$G$2:$G$3477),IF(U81="FINLAND",_xlfn.XLOOKUP(B81,'OMX Helsinki Historical Data'!$A$2:$A$3479,'OMX Helsinki Historical Data'!$G$2:$G$3479),IF(U81="DENMARK",_xlfn.XLOOKUP(B81,'OMX Copenhagen All shares Histo'!$A$2:$A$3461,'OMX Copenhagen All shares Histo'!$G$2:$G$3461),_xlfn.XLOOKUP(Draft!B81,'OMX Stockholm Historical Data'!$A$2:$A$3477,'OMX Stockholm Historical Data'!$G$2:$G$3477))))</f>
        <v>1.1000000000000001E-3</v>
      </c>
      <c r="L81">
        <v>1</v>
      </c>
      <c r="N81" t="str">
        <f>IF(D81&gt;=0,"1","0")</f>
        <v>1</v>
      </c>
      <c r="O81" s="5">
        <f t="shared" ca="1" si="15"/>
        <v>0.2482259147855036</v>
      </c>
      <c r="P81">
        <f t="shared" si="16"/>
        <v>23</v>
      </c>
      <c r="S81">
        <f>_xlfn.XLOOKUP(C81,'Company age'!$A$2:$A$15,'Company age'!$B$2:$B$15)</f>
        <v>13</v>
      </c>
      <c r="U81" t="s">
        <v>80</v>
      </c>
      <c r="W81" s="3">
        <f>AT81*(1+AV81)</f>
        <v>30.063290595000002</v>
      </c>
      <c r="X81">
        <v>34</v>
      </c>
      <c r="AC81">
        <f t="shared" ca="1" si="17"/>
        <v>1219</v>
      </c>
      <c r="AH81" s="2">
        <v>15.443037029999999</v>
      </c>
      <c r="AI81" s="2">
        <v>20.253162379999999</v>
      </c>
      <c r="AJ81" s="2">
        <v>13.92404938</v>
      </c>
      <c r="AL81" t="s">
        <v>1166</v>
      </c>
      <c r="AM81" t="s">
        <v>1167</v>
      </c>
      <c r="AN81" t="s">
        <v>80</v>
      </c>
      <c r="AO81" t="s">
        <v>74</v>
      </c>
      <c r="AP81" t="s">
        <v>25</v>
      </c>
      <c r="AQ81" t="s">
        <v>54</v>
      </c>
      <c r="AR81" t="s">
        <v>27</v>
      </c>
      <c r="AS81" s="4">
        <v>136.97200000000001</v>
      </c>
      <c r="AT81" s="4">
        <v>25</v>
      </c>
      <c r="AU81" s="5">
        <f t="shared" si="9"/>
        <v>0.15443037029999998</v>
      </c>
      <c r="AV81" s="5">
        <f t="shared" si="10"/>
        <v>0.2025316238</v>
      </c>
      <c r="AW81" s="5">
        <f t="shared" si="11"/>
        <v>0.1392404938</v>
      </c>
      <c r="AX81" s="4"/>
      <c r="AY81" s="4"/>
      <c r="AZ81" s="4"/>
      <c r="BA81" s="4">
        <v>18</v>
      </c>
    </row>
    <row r="82" spans="1:53" x14ac:dyDescent="0.15">
      <c r="A82">
        <v>24</v>
      </c>
      <c r="B82" s="7">
        <v>39066</v>
      </c>
      <c r="C82" s="11">
        <v>2006</v>
      </c>
      <c r="D82" s="3">
        <f>_xlfn.XLOOKUP(P82,'Sentiment index'!$E$2:$E$169,'Sentiment index'!$A$2:$A$169)</f>
        <v>0.22461970000000001</v>
      </c>
      <c r="E82">
        <f t="shared" ca="1" si="12"/>
        <v>150.4578767669577</v>
      </c>
      <c r="F82" s="5">
        <f>(W82-AT82)/AT82</f>
        <v>2.9333333969999983E-2</v>
      </c>
      <c r="G82" s="12">
        <f t="shared" ca="1" si="13"/>
        <v>1455.7565651603873</v>
      </c>
      <c r="H82" s="4">
        <v>77.739800000000002</v>
      </c>
      <c r="I82" s="4">
        <v>25</v>
      </c>
      <c r="J82" s="13">
        <f t="shared" si="14"/>
        <v>2.8233333969999982E-2</v>
      </c>
      <c r="K82" s="5">
        <f>IF(U82="NORWAY",_xlfn.XLOOKUP(B82,'Oslo OBX Historical Data'!$A$2:$A$3477,'Oslo OBX Historical Data'!$G$2:$G$3477),IF(U82="FINLAND",_xlfn.XLOOKUP(B82,'OMX Helsinki Historical Data'!$A$2:$A$3479,'OMX Helsinki Historical Data'!$G$2:$G$3479),IF(U82="DENMARK",_xlfn.XLOOKUP(B82,'OMX Copenhagen All shares Histo'!$A$2:$A$3461,'OMX Copenhagen All shares Histo'!$G$2:$G$3461),_xlfn.XLOOKUP(Draft!B82,'OMX Stockholm Historical Data'!$A$2:$A$3477,'OMX Stockholm Historical Data'!$G$2:$G$3477))))</f>
        <v>1.1000000000000001E-3</v>
      </c>
      <c r="L82">
        <v>1</v>
      </c>
      <c r="N82" t="str">
        <f>IF(D82&gt;=0,"1","0")</f>
        <v>1</v>
      </c>
      <c r="O82" s="5" t="str">
        <f t="shared" si="15"/>
        <v/>
      </c>
      <c r="P82">
        <f t="shared" si="16"/>
        <v>23</v>
      </c>
      <c r="S82">
        <f>_xlfn.XLOOKUP(C82,'Company age'!$A$2:$A$15,'Company age'!$B$2:$B$15)</f>
        <v>13</v>
      </c>
      <c r="U82" t="s">
        <v>80</v>
      </c>
      <c r="W82" s="3">
        <f>AT82*(1+AV82)</f>
        <v>25.73333334925</v>
      </c>
      <c r="AC82">
        <f t="shared" ca="1" si="17"/>
        <v>1084</v>
      </c>
      <c r="AH82" s="2">
        <v>0.66666668650000005</v>
      </c>
      <c r="AI82" s="2">
        <v>2.9333333970000002</v>
      </c>
      <c r="AJ82" s="2">
        <v>6.8000001909999996</v>
      </c>
      <c r="AL82" t="s">
        <v>1305</v>
      </c>
      <c r="AM82" t="s">
        <v>1306</v>
      </c>
      <c r="AN82" t="s">
        <v>80</v>
      </c>
      <c r="AO82" t="s">
        <v>81</v>
      </c>
      <c r="AP82" t="s">
        <v>25</v>
      </c>
      <c r="AQ82" t="s">
        <v>146</v>
      </c>
      <c r="AR82" t="s">
        <v>27</v>
      </c>
      <c r="AS82" s="4">
        <v>77.739800000000002</v>
      </c>
      <c r="AT82" s="4">
        <v>25</v>
      </c>
      <c r="AU82" s="5">
        <f t="shared" si="9"/>
        <v>6.6666668650000004E-3</v>
      </c>
      <c r="AV82" s="5">
        <f t="shared" si="10"/>
        <v>2.933333397E-2</v>
      </c>
      <c r="AW82" s="5">
        <f t="shared" si="11"/>
        <v>6.8000001909999996E-2</v>
      </c>
      <c r="AX82" s="4"/>
      <c r="AY82" s="4"/>
      <c r="AZ82" s="4"/>
      <c r="BA82" s="4">
        <v>22.1996</v>
      </c>
    </row>
    <row r="83" spans="1:53" x14ac:dyDescent="0.15">
      <c r="A83">
        <v>24</v>
      </c>
      <c r="B83" s="7">
        <v>39069</v>
      </c>
      <c r="C83" s="11">
        <v>2006</v>
      </c>
      <c r="D83" s="3">
        <f>_xlfn.XLOOKUP(P83,'Sentiment index'!$E$2:$E$169,'Sentiment index'!$A$2:$A$169)</f>
        <v>0.22461970000000001</v>
      </c>
      <c r="E83">
        <f t="shared" ca="1" si="12"/>
        <v>186.79639401804761</v>
      </c>
      <c r="F83" s="5">
        <f>(W83-AT83)/AT83</f>
        <v>-5.7142859699999722E-3</v>
      </c>
      <c r="G83" s="12">
        <f t="shared" ca="1" si="13"/>
        <v>1202.4179083056354</v>
      </c>
      <c r="H83" s="4">
        <v>915</v>
      </c>
      <c r="I83" s="4">
        <v>61</v>
      </c>
      <c r="J83" s="13">
        <f t="shared" si="14"/>
        <v>-1.4714285969999972E-2</v>
      </c>
      <c r="K83" s="5">
        <f>IF(U83="NORWAY",_xlfn.XLOOKUP(B83,'Oslo OBX Historical Data'!$A$2:$A$3477,'Oslo OBX Historical Data'!$G$2:$G$3477),IF(U83="FINLAND",_xlfn.XLOOKUP(B83,'OMX Helsinki Historical Data'!$A$2:$A$3479,'OMX Helsinki Historical Data'!$G$2:$G$3479),IF(U83="DENMARK",_xlfn.XLOOKUP(B83,'OMX Copenhagen All shares Histo'!$A$2:$A$3461,'OMX Copenhagen All shares Histo'!$G$2:$G$3461),_xlfn.XLOOKUP(Draft!B83,'OMX Stockholm Historical Data'!$A$2:$A$3477,'OMX Stockholm Historical Data'!$G$2:$G$3477))))</f>
        <v>8.9999999999999993E-3</v>
      </c>
      <c r="L83">
        <v>1</v>
      </c>
      <c r="N83" t="str">
        <f>IF(D83&gt;=0,"1","0")</f>
        <v>1</v>
      </c>
      <c r="O83" s="5" t="str">
        <f t="shared" si="15"/>
        <v/>
      </c>
      <c r="P83">
        <f t="shared" si="16"/>
        <v>23</v>
      </c>
      <c r="S83">
        <f>_xlfn.XLOOKUP(C83,'Company age'!$A$2:$A$15,'Company age'!$B$2:$B$15)</f>
        <v>13</v>
      </c>
      <c r="U83" t="s">
        <v>44</v>
      </c>
      <c r="W83" s="3">
        <f>AT83*(1+AV83)</f>
        <v>60.651428555830002</v>
      </c>
      <c r="AC83">
        <f t="shared" ca="1" si="17"/>
        <v>1783</v>
      </c>
      <c r="AH83" s="2">
        <v>0</v>
      </c>
      <c r="AI83" s="2">
        <v>-0.57142859700000004</v>
      </c>
      <c r="AJ83" s="2">
        <v>-1.9047619099999999</v>
      </c>
      <c r="AL83" t="s">
        <v>468</v>
      </c>
      <c r="AM83" t="s">
        <v>469</v>
      </c>
      <c r="AN83" t="s">
        <v>44</v>
      </c>
      <c r="AO83" t="s">
        <v>53</v>
      </c>
      <c r="AP83" t="s">
        <v>25</v>
      </c>
      <c r="AQ83" t="s">
        <v>54</v>
      </c>
      <c r="AR83" t="s">
        <v>27</v>
      </c>
      <c r="AS83" s="4">
        <v>915</v>
      </c>
      <c r="AT83" s="4">
        <v>61</v>
      </c>
      <c r="AU83" s="5">
        <f t="shared" si="9"/>
        <v>0</v>
      </c>
      <c r="AV83" s="5">
        <f t="shared" si="10"/>
        <v>-5.71428597E-3</v>
      </c>
      <c r="AW83" s="5">
        <f t="shared" si="11"/>
        <v>-1.90476191E-2</v>
      </c>
      <c r="AX83" s="4">
        <v>307</v>
      </c>
      <c r="AY83" s="4">
        <v>414.3427734</v>
      </c>
      <c r="AZ83" s="4">
        <v>307.8</v>
      </c>
      <c r="BA83" s="4">
        <v>0</v>
      </c>
    </row>
    <row r="84" spans="1:53" x14ac:dyDescent="0.15">
      <c r="A84">
        <v>25</v>
      </c>
      <c r="B84" s="7">
        <v>39111</v>
      </c>
      <c r="C84" s="11">
        <v>2007</v>
      </c>
      <c r="D84" s="3">
        <f>_xlfn.XLOOKUP(P84,'Sentiment index'!$E$2:$E$169,'Sentiment index'!$A$2:$A$169)</f>
        <v>0.21592520000000001</v>
      </c>
      <c r="E84">
        <f t="shared" ca="1" si="12"/>
        <v>100.1421365345461</v>
      </c>
      <c r="F84" s="5">
        <f>(W84-AT84)/AT84</f>
        <v>-2.2727272509999997E-2</v>
      </c>
      <c r="G84" s="12">
        <f t="shared" ca="1" si="13"/>
        <v>863.83313895316371</v>
      </c>
      <c r="H84" s="2">
        <v>110</v>
      </c>
      <c r="I84" s="2">
        <v>53</v>
      </c>
      <c r="J84" s="13">
        <f t="shared" si="14"/>
        <v>-1.5727272509999998E-2</v>
      </c>
      <c r="K84" s="5">
        <f>IF(U84="NORWAY",_xlfn.XLOOKUP(B84,'Oslo OBX Historical Data'!$A$2:$A$3477,'Oslo OBX Historical Data'!$G$2:$G$3477),IF(U84="FINLAND",_xlfn.XLOOKUP(B84,'OMX Helsinki Historical Data'!$A$2:$A$3479,'OMX Helsinki Historical Data'!$G$2:$G$3479),IF(U84="DENMARK",_xlfn.XLOOKUP(B84,'OMX Copenhagen All shares Histo'!$A$2:$A$3461,'OMX Copenhagen All shares Histo'!$G$2:$G$3461),_xlfn.XLOOKUP(Draft!B84,'OMX Stockholm Historical Data'!$A$2:$A$3477,'OMX Stockholm Historical Data'!$G$2:$G$3477))))</f>
        <v>-7.0000000000000001E-3</v>
      </c>
      <c r="L84">
        <v>1</v>
      </c>
      <c r="N84" t="str">
        <f>IF(D84&gt;=0,"1","0")</f>
        <v>1</v>
      </c>
      <c r="O84" s="5" t="str">
        <f t="shared" si="15"/>
        <v/>
      </c>
      <c r="P84">
        <f t="shared" si="16"/>
        <v>24</v>
      </c>
      <c r="S84">
        <f>_xlfn.XLOOKUP(C84,'Company age'!$A$2:$A$15,'Company age'!$B$2:$B$15)</f>
        <v>9</v>
      </c>
      <c r="U84" t="s">
        <v>80</v>
      </c>
      <c r="W84" s="3">
        <f>AT84*(1+AV84)</f>
        <v>51.79545455697</v>
      </c>
      <c r="AC84">
        <f t="shared" ca="1" si="17"/>
        <v>1026</v>
      </c>
      <c r="AH84" s="2">
        <v>0</v>
      </c>
      <c r="AI84" s="2">
        <v>-2.2727272510000001</v>
      </c>
      <c r="AJ84" s="2">
        <v>-1.818181872</v>
      </c>
      <c r="AL84" t="s">
        <v>1224</v>
      </c>
      <c r="AM84" t="s">
        <v>1225</v>
      </c>
      <c r="AN84" t="s">
        <v>80</v>
      </c>
      <c r="AO84" t="s">
        <v>38</v>
      </c>
      <c r="AP84" t="s">
        <v>25</v>
      </c>
      <c r="AQ84" t="s">
        <v>54</v>
      </c>
      <c r="AR84" t="s">
        <v>27</v>
      </c>
      <c r="AS84" s="2">
        <v>110</v>
      </c>
      <c r="AT84" s="2">
        <v>53</v>
      </c>
      <c r="AU84" s="5">
        <f t="shared" si="9"/>
        <v>0</v>
      </c>
      <c r="AV84" s="5">
        <f t="shared" si="10"/>
        <v>-2.272727251E-2</v>
      </c>
      <c r="AW84" s="5">
        <f t="shared" si="11"/>
        <v>-1.8181818719999999E-2</v>
      </c>
      <c r="AX84" s="2"/>
      <c r="AY84" s="2"/>
      <c r="AZ84" s="2"/>
      <c r="BA84" s="2">
        <v>0</v>
      </c>
    </row>
    <row r="85" spans="1:53" x14ac:dyDescent="0.15">
      <c r="A85">
        <v>26</v>
      </c>
      <c r="B85" s="7">
        <v>39125</v>
      </c>
      <c r="C85" s="11">
        <v>2007</v>
      </c>
      <c r="D85" s="3">
        <f>_xlfn.XLOOKUP(P85,'Sentiment index'!$E$2:$E$169,'Sentiment index'!$A$2:$A$169)</f>
        <v>0.28044989999999997</v>
      </c>
      <c r="E85">
        <f t="shared" ca="1" si="12"/>
        <v>102.87907281023843</v>
      </c>
      <c r="F85" s="5">
        <f>(W85-AT85)/AT85</f>
        <v>-2.8049244065186941E-8</v>
      </c>
      <c r="G85" s="12">
        <f t="shared" ca="1" si="13"/>
        <v>1</v>
      </c>
      <c r="H85" s="2">
        <v>888.81399999999996</v>
      </c>
      <c r="I85" s="2">
        <v>20000</v>
      </c>
      <c r="J85" s="13">
        <f t="shared" si="14"/>
        <v>-1.6000028049244067E-2</v>
      </c>
      <c r="K85" s="5">
        <f>IF(U85="NORWAY",_xlfn.XLOOKUP(B85,'Oslo OBX Historical Data'!$A$2:$A$3477,'Oslo OBX Historical Data'!$G$2:$G$3477),IF(U85="FINLAND",_xlfn.XLOOKUP(B85,'OMX Helsinki Historical Data'!$A$2:$A$3479,'OMX Helsinki Historical Data'!$G$2:$G$3479),IF(U85="DENMARK",_xlfn.XLOOKUP(B85,'OMX Copenhagen All shares Histo'!$A$2:$A$3461,'OMX Copenhagen All shares Histo'!$G$2:$G$3461),_xlfn.XLOOKUP(Draft!B85,'OMX Stockholm Historical Data'!$A$2:$A$3477,'OMX Stockholm Historical Data'!$G$2:$G$3477))))</f>
        <v>1.6E-2</v>
      </c>
      <c r="L85">
        <v>1</v>
      </c>
      <c r="N85" t="str">
        <f>IF(D85&gt;=0,"1","0")</f>
        <v>1</v>
      </c>
      <c r="O85" s="5">
        <f t="shared" ca="1" si="15"/>
        <v>1.1250947892359933E-3</v>
      </c>
      <c r="P85">
        <f t="shared" si="16"/>
        <v>25</v>
      </c>
      <c r="S85">
        <f>_xlfn.XLOOKUP(C85,'Company age'!$A$2:$A$15,'Company age'!$B$2:$B$15)</f>
        <v>9</v>
      </c>
      <c r="U85" t="s">
        <v>23</v>
      </c>
      <c r="W85" s="3">
        <f>AT85*(1+AV85)</f>
        <v>19999.999439015119</v>
      </c>
      <c r="X85">
        <v>1</v>
      </c>
      <c r="AC85">
        <f t="shared" ca="1" si="17"/>
        <v>910</v>
      </c>
      <c r="AH85" s="2">
        <v>-25.88235474</v>
      </c>
      <c r="AI85" s="2">
        <v>-2.8049244070000002E-6</v>
      </c>
      <c r="AJ85" s="2">
        <v>-35.294120790000001</v>
      </c>
      <c r="AL85" t="s">
        <v>493</v>
      </c>
      <c r="AM85" t="s">
        <v>494</v>
      </c>
      <c r="AN85" t="s">
        <v>23</v>
      </c>
      <c r="AO85" t="s">
        <v>45</v>
      </c>
      <c r="AP85" t="s">
        <v>25</v>
      </c>
      <c r="AQ85" t="s">
        <v>54</v>
      </c>
      <c r="AR85" t="s">
        <v>27</v>
      </c>
      <c r="AS85" s="2">
        <v>888.81399999999996</v>
      </c>
      <c r="AT85" s="2">
        <v>20000</v>
      </c>
      <c r="AU85" s="5">
        <f t="shared" si="9"/>
        <v>-0.25882354740000002</v>
      </c>
      <c r="AV85" s="5">
        <f t="shared" si="10"/>
        <v>-2.8049244070000001E-8</v>
      </c>
      <c r="AW85" s="5">
        <f t="shared" si="11"/>
        <v>-0.3529412079</v>
      </c>
      <c r="AX85" s="2"/>
      <c r="AY85" s="2"/>
      <c r="AZ85" s="2"/>
      <c r="BA85" s="2">
        <v>0</v>
      </c>
    </row>
    <row r="86" spans="1:53" x14ac:dyDescent="0.15">
      <c r="A86">
        <v>26</v>
      </c>
      <c r="B86" s="7">
        <v>39126</v>
      </c>
      <c r="C86" s="11">
        <v>2007</v>
      </c>
      <c r="D86" s="3">
        <f>_xlfn.XLOOKUP(P86,'Sentiment index'!$E$2:$E$169,'Sentiment index'!$A$2:$A$169)</f>
        <v>0.28044989999999997</v>
      </c>
      <c r="E86">
        <f t="shared" ca="1" si="12"/>
        <v>83.47895798149483</v>
      </c>
      <c r="F86" s="5">
        <f>(W86-AT86)/AT86</f>
        <v>0.13965517039999994</v>
      </c>
      <c r="G86" s="12">
        <f t="shared" ca="1" si="13"/>
        <v>27</v>
      </c>
      <c r="H86" s="2">
        <v>28.720300000000002</v>
      </c>
      <c r="I86" s="2">
        <v>25</v>
      </c>
      <c r="J86" s="13">
        <f t="shared" si="14"/>
        <v>0.14515517039999995</v>
      </c>
      <c r="K86" s="5">
        <f>IF(U86="NORWAY",_xlfn.XLOOKUP(B86,'Oslo OBX Historical Data'!$A$2:$A$3477,'Oslo OBX Historical Data'!$G$2:$G$3477),IF(U86="FINLAND",_xlfn.XLOOKUP(B86,'OMX Helsinki Historical Data'!$A$2:$A$3479,'OMX Helsinki Historical Data'!$G$2:$G$3479),IF(U86="DENMARK",_xlfn.XLOOKUP(B86,'OMX Copenhagen All shares Histo'!$A$2:$A$3461,'OMX Copenhagen All shares Histo'!$G$2:$G$3461),_xlfn.XLOOKUP(Draft!B86,'OMX Stockholm Historical Data'!$A$2:$A$3477,'OMX Stockholm Historical Data'!$G$2:$G$3477))))</f>
        <v>-5.4999999999999997E-3</v>
      </c>
      <c r="L86">
        <v>1</v>
      </c>
      <c r="N86" t="str">
        <f>IF(D86&gt;=0,"1","0")</f>
        <v>1</v>
      </c>
      <c r="O86" s="5">
        <f t="shared" ca="1" si="15"/>
        <v>0.94010160061002146</v>
      </c>
      <c r="P86">
        <f t="shared" si="16"/>
        <v>25</v>
      </c>
      <c r="S86">
        <f>_xlfn.XLOOKUP(C86,'Company age'!$A$2:$A$15,'Company age'!$B$2:$B$15)</f>
        <v>9</v>
      </c>
      <c r="U86" t="s">
        <v>23</v>
      </c>
      <c r="W86" s="3">
        <f>AT86*(1+AV86)</f>
        <v>28.491379259999999</v>
      </c>
      <c r="X86">
        <v>27</v>
      </c>
      <c r="AC86">
        <f t="shared" ca="1" si="17"/>
        <v>1396</v>
      </c>
      <c r="AH86" s="2">
        <v>12.068965909999999</v>
      </c>
      <c r="AI86" s="2">
        <v>13.96551704</v>
      </c>
      <c r="AJ86" s="2">
        <v>15.517241479999999</v>
      </c>
      <c r="AL86" t="s">
        <v>1572</v>
      </c>
      <c r="AM86" t="s">
        <v>1573</v>
      </c>
      <c r="AN86" t="s">
        <v>23</v>
      </c>
      <c r="AO86" t="s">
        <v>152</v>
      </c>
      <c r="AP86" t="s">
        <v>25</v>
      </c>
      <c r="AQ86" t="s">
        <v>146</v>
      </c>
      <c r="AR86" t="s">
        <v>27</v>
      </c>
      <c r="AS86" s="2">
        <v>28.720300000000002</v>
      </c>
      <c r="AT86" s="2">
        <v>25</v>
      </c>
      <c r="AU86" s="5">
        <f t="shared" si="9"/>
        <v>0.1206896591</v>
      </c>
      <c r="AV86" s="5">
        <f t="shared" si="10"/>
        <v>0.1396551704</v>
      </c>
      <c r="AW86" s="5">
        <f t="shared" si="11"/>
        <v>0.15517241479999999</v>
      </c>
      <c r="AX86" s="2">
        <v>4.3600000000000003</v>
      </c>
      <c r="AY86" s="2">
        <v>-81.199996949999999</v>
      </c>
      <c r="AZ86" s="2">
        <v>4.3600000000000003</v>
      </c>
      <c r="BA86" s="2">
        <v>0</v>
      </c>
    </row>
    <row r="87" spans="1:53" x14ac:dyDescent="0.15">
      <c r="A87">
        <v>26</v>
      </c>
      <c r="B87" s="7">
        <v>39134</v>
      </c>
      <c r="C87" s="11">
        <v>2007</v>
      </c>
      <c r="D87" s="3">
        <f>_xlfn.XLOOKUP(P87,'Sentiment index'!$E$2:$E$169,'Sentiment index'!$A$2:$A$169)</f>
        <v>0.28044989999999997</v>
      </c>
      <c r="E87">
        <f t="shared" ca="1" si="12"/>
        <v>131.55106647762165</v>
      </c>
      <c r="F87" s="5">
        <f>(W87-AT87)/AT87</f>
        <v>-0.1290322304</v>
      </c>
      <c r="G87" s="12">
        <f t="shared" ca="1" si="13"/>
        <v>20</v>
      </c>
      <c r="H87" s="2">
        <v>1188</v>
      </c>
      <c r="I87" s="2">
        <v>27</v>
      </c>
      <c r="J87" s="13">
        <f t="shared" si="14"/>
        <v>-0.1159322304</v>
      </c>
      <c r="K87" s="5">
        <f>IF(U87="NORWAY",_xlfn.XLOOKUP(B87,'Oslo OBX Historical Data'!$A$2:$A$3477,'Oslo OBX Historical Data'!$G$2:$G$3477),IF(U87="FINLAND",_xlfn.XLOOKUP(B87,'OMX Helsinki Historical Data'!$A$2:$A$3479,'OMX Helsinki Historical Data'!$G$2:$G$3479),IF(U87="DENMARK",_xlfn.XLOOKUP(B87,'OMX Copenhagen All shares Histo'!$A$2:$A$3461,'OMX Copenhagen All shares Histo'!$G$2:$G$3461),_xlfn.XLOOKUP(Draft!B87,'OMX Stockholm Historical Data'!$A$2:$A$3477,'OMX Stockholm Historical Data'!$G$2:$G$3477))))</f>
        <v>-1.3100000000000001E-2</v>
      </c>
      <c r="L87">
        <v>1</v>
      </c>
      <c r="N87" t="str">
        <f>IF(D87&gt;=0,"1","0")</f>
        <v>1</v>
      </c>
      <c r="O87" s="5">
        <f t="shared" ca="1" si="15"/>
        <v>1.6835016835016835E-2</v>
      </c>
      <c r="P87">
        <f t="shared" si="16"/>
        <v>25</v>
      </c>
      <c r="S87">
        <f>_xlfn.XLOOKUP(C87,'Company age'!$A$2:$A$15,'Company age'!$B$2:$B$15)</f>
        <v>9</v>
      </c>
      <c r="U87" t="s">
        <v>44</v>
      </c>
      <c r="W87" s="3">
        <f>AT87*(1+AV87)</f>
        <v>23.5161297792</v>
      </c>
      <c r="X87">
        <v>20</v>
      </c>
      <c r="AC87">
        <f t="shared" ca="1" si="17"/>
        <v>1630</v>
      </c>
      <c r="AH87" s="2">
        <v>-12.90322304</v>
      </c>
      <c r="AI87" s="2">
        <v>-12.90322304</v>
      </c>
      <c r="AJ87" s="2">
        <v>-12.90322304</v>
      </c>
      <c r="AL87" t="s">
        <v>403</v>
      </c>
      <c r="AM87" t="s">
        <v>404</v>
      </c>
      <c r="AN87" t="s">
        <v>44</v>
      </c>
      <c r="AO87" t="s">
        <v>53</v>
      </c>
      <c r="AP87" t="s">
        <v>25</v>
      </c>
      <c r="AQ87" t="s">
        <v>54</v>
      </c>
      <c r="AR87" t="s">
        <v>27</v>
      </c>
      <c r="AS87" s="2">
        <v>1188</v>
      </c>
      <c r="AT87" s="2">
        <v>27</v>
      </c>
      <c r="AU87" s="5">
        <f t="shared" si="9"/>
        <v>-0.1290322304</v>
      </c>
      <c r="AV87" s="5">
        <f t="shared" si="10"/>
        <v>-0.1290322304</v>
      </c>
      <c r="AW87" s="5">
        <f t="shared" si="11"/>
        <v>-0.1290322304</v>
      </c>
      <c r="AX87" s="2"/>
      <c r="AY87" s="2"/>
      <c r="AZ87" s="2"/>
      <c r="BA87" s="2">
        <v>0</v>
      </c>
    </row>
    <row r="88" spans="1:53" x14ac:dyDescent="0.15">
      <c r="A88">
        <v>27</v>
      </c>
      <c r="B88" s="7">
        <v>39160</v>
      </c>
      <c r="C88" s="11">
        <v>2007</v>
      </c>
      <c r="D88" s="3">
        <f>_xlfn.XLOOKUP(P88,'Sentiment index'!$E$2:$E$169,'Sentiment index'!$A$2:$A$169)</f>
        <v>0.48493249999999999</v>
      </c>
      <c r="E88">
        <f t="shared" ca="1" si="12"/>
        <v>101.0269360261176</v>
      </c>
      <c r="F88" s="5">
        <f>(W88-AT88)/AT88</f>
        <v>-0.01</v>
      </c>
      <c r="G88" s="12">
        <f t="shared" ca="1" si="13"/>
        <v>1553.917083791215</v>
      </c>
      <c r="H88" s="2">
        <v>3000</v>
      </c>
      <c r="I88" s="2">
        <v>50</v>
      </c>
      <c r="J88" s="13">
        <f t="shared" si="14"/>
        <v>-1.4100000000000001E-2</v>
      </c>
      <c r="K88" s="5">
        <f>IF(U88="NORWAY",_xlfn.XLOOKUP(B88,'Oslo OBX Historical Data'!$A$2:$A$3477,'Oslo OBX Historical Data'!$G$2:$G$3477),IF(U88="FINLAND",_xlfn.XLOOKUP(B88,'OMX Helsinki Historical Data'!$A$2:$A$3479,'OMX Helsinki Historical Data'!$G$2:$G$3479),IF(U88="DENMARK",_xlfn.XLOOKUP(B88,'OMX Copenhagen All shares Histo'!$A$2:$A$3461,'OMX Copenhagen All shares Histo'!$G$2:$G$3461),_xlfn.XLOOKUP(Draft!B88,'OMX Stockholm Historical Data'!$A$2:$A$3477,'OMX Stockholm Historical Data'!$G$2:$G$3477))))</f>
        <v>4.1000000000000003E-3</v>
      </c>
      <c r="L88">
        <v>1</v>
      </c>
      <c r="N88" t="str">
        <f>IF(D88&gt;=0,"1","0")</f>
        <v>1</v>
      </c>
      <c r="O88" s="5" t="str">
        <f t="shared" si="15"/>
        <v/>
      </c>
      <c r="P88">
        <f t="shared" si="16"/>
        <v>26</v>
      </c>
      <c r="S88">
        <f>_xlfn.XLOOKUP(C88,'Company age'!$A$2:$A$15,'Company age'!$B$2:$B$15)</f>
        <v>9</v>
      </c>
      <c r="U88" t="s">
        <v>44</v>
      </c>
      <c r="W88" s="3">
        <f>AT88*(1+AV88)</f>
        <v>49.5</v>
      </c>
      <c r="AC88">
        <f t="shared" ca="1" si="17"/>
        <v>1715</v>
      </c>
      <c r="AH88" s="2">
        <v>0</v>
      </c>
      <c r="AI88" s="2">
        <v>-1</v>
      </c>
      <c r="AJ88" s="2">
        <v>-1</v>
      </c>
      <c r="AL88" t="s">
        <v>205</v>
      </c>
      <c r="AM88" t="s">
        <v>206</v>
      </c>
      <c r="AN88" t="s">
        <v>44</v>
      </c>
      <c r="AO88" t="s">
        <v>45</v>
      </c>
      <c r="AP88" t="s">
        <v>25</v>
      </c>
      <c r="AQ88" t="s">
        <v>54</v>
      </c>
      <c r="AR88" t="s">
        <v>27</v>
      </c>
      <c r="AS88" s="2">
        <v>3000</v>
      </c>
      <c r="AT88" s="2">
        <v>50</v>
      </c>
      <c r="AU88" s="5">
        <f t="shared" si="9"/>
        <v>0</v>
      </c>
      <c r="AV88" s="5">
        <f t="shared" si="10"/>
        <v>-0.01</v>
      </c>
      <c r="AW88" s="5">
        <f t="shared" si="11"/>
        <v>-0.01</v>
      </c>
      <c r="AX88" s="2"/>
      <c r="AY88" s="2"/>
      <c r="AZ88" s="2"/>
      <c r="BA88" s="2">
        <v>0</v>
      </c>
    </row>
    <row r="89" spans="1:53" x14ac:dyDescent="0.15">
      <c r="A89">
        <v>27</v>
      </c>
      <c r="B89" s="7">
        <v>39164</v>
      </c>
      <c r="C89" s="11">
        <v>2007</v>
      </c>
      <c r="D89" s="3">
        <f>_xlfn.XLOOKUP(P89,'Sentiment index'!$E$2:$E$169,'Sentiment index'!$A$2:$A$169)</f>
        <v>0.48493249999999999</v>
      </c>
      <c r="E89">
        <f t="shared" ca="1" si="12"/>
        <v>110.67226561797619</v>
      </c>
      <c r="F89" s="5">
        <f>(W89-AT89)/AT89</f>
        <v>-6.3829789160000025E-2</v>
      </c>
      <c r="G89" s="12">
        <f t="shared" ca="1" si="13"/>
        <v>764</v>
      </c>
      <c r="H89" s="2">
        <v>123.75</v>
      </c>
      <c r="I89" s="2">
        <v>33</v>
      </c>
      <c r="J89" s="13">
        <f t="shared" si="14"/>
        <v>-6.7329789160000028E-2</v>
      </c>
      <c r="K89" s="5">
        <f>IF(U89="NORWAY",_xlfn.XLOOKUP(B89,'Oslo OBX Historical Data'!$A$2:$A$3477,'Oslo OBX Historical Data'!$G$2:$G$3477),IF(U89="FINLAND",_xlfn.XLOOKUP(B89,'OMX Helsinki Historical Data'!$A$2:$A$3479,'OMX Helsinki Historical Data'!$G$2:$G$3479),IF(U89="DENMARK",_xlfn.XLOOKUP(B89,'OMX Copenhagen All shares Histo'!$A$2:$A$3461,'OMX Copenhagen All shares Histo'!$G$2:$G$3461),_xlfn.XLOOKUP(Draft!B89,'OMX Stockholm Historical Data'!$A$2:$A$3477,'OMX Stockholm Historical Data'!$G$2:$G$3477))))</f>
        <v>3.5000000000000001E-3</v>
      </c>
      <c r="L89">
        <v>1</v>
      </c>
      <c r="N89" t="str">
        <f>IF(D89&gt;=0,"1","0")</f>
        <v>1</v>
      </c>
      <c r="O89" s="5">
        <f t="shared" ca="1" si="15"/>
        <v>6.1737373737373735</v>
      </c>
      <c r="P89">
        <f t="shared" si="16"/>
        <v>26</v>
      </c>
      <c r="S89">
        <f>_xlfn.XLOOKUP(C89,'Company age'!$A$2:$A$15,'Company age'!$B$2:$B$15)</f>
        <v>9</v>
      </c>
      <c r="U89" t="s">
        <v>44</v>
      </c>
      <c r="W89" s="3">
        <f>AT89*(1+AV89)</f>
        <v>30.893616957719999</v>
      </c>
      <c r="X89">
        <v>764</v>
      </c>
      <c r="AC89">
        <f t="shared" ca="1" si="17"/>
        <v>1188</v>
      </c>
      <c r="AH89" s="2">
        <v>2.127659559</v>
      </c>
      <c r="AI89" s="2">
        <v>-6.3829789159999999</v>
      </c>
      <c r="AJ89" s="2">
        <v>-3.1914894579999999</v>
      </c>
      <c r="AL89" t="s">
        <v>1204</v>
      </c>
      <c r="AM89" t="s">
        <v>1205</v>
      </c>
      <c r="AN89" t="s">
        <v>44</v>
      </c>
      <c r="AO89" t="s">
        <v>45</v>
      </c>
      <c r="AP89" t="s">
        <v>25</v>
      </c>
      <c r="AQ89" t="s">
        <v>75</v>
      </c>
      <c r="AR89" t="s">
        <v>27</v>
      </c>
      <c r="AS89" s="2">
        <v>123.75</v>
      </c>
      <c r="AT89" s="2">
        <v>33</v>
      </c>
      <c r="AU89" s="5">
        <f t="shared" si="9"/>
        <v>2.1276595589999999E-2</v>
      </c>
      <c r="AV89" s="5">
        <f t="shared" si="10"/>
        <v>-6.3829789159999997E-2</v>
      </c>
      <c r="AW89" s="5">
        <f t="shared" si="11"/>
        <v>-3.1914894579999999E-2</v>
      </c>
      <c r="AX89" s="2"/>
      <c r="AY89" s="2"/>
      <c r="AZ89" s="2"/>
      <c r="BA89" s="2">
        <v>7.8254299999999999</v>
      </c>
    </row>
    <row r="90" spans="1:53" x14ac:dyDescent="0.15">
      <c r="A90">
        <v>27</v>
      </c>
      <c r="B90" s="7">
        <v>39168</v>
      </c>
      <c r="C90" s="11">
        <v>2007</v>
      </c>
      <c r="D90" s="3">
        <f>_xlfn.XLOOKUP(P90,'Sentiment index'!$E$2:$E$169,'Sentiment index'!$A$2:$A$169)</f>
        <v>0.48493249999999999</v>
      </c>
      <c r="E90">
        <f t="shared" ca="1" si="12"/>
        <v>128.50391750206327</v>
      </c>
      <c r="F90" s="5">
        <f>(W90-AT90)/AT90</f>
        <v>3.3220338820000056E-2</v>
      </c>
      <c r="G90" s="12">
        <f t="shared" ca="1" si="13"/>
        <v>182</v>
      </c>
      <c r="H90" s="2">
        <v>250</v>
      </c>
      <c r="I90" s="2">
        <v>47</v>
      </c>
      <c r="J90" s="13">
        <f t="shared" si="14"/>
        <v>3.9820338820000058E-2</v>
      </c>
      <c r="K90" s="5">
        <f>IF(U90="NORWAY",_xlfn.XLOOKUP(B90,'Oslo OBX Historical Data'!$A$2:$A$3477,'Oslo OBX Historical Data'!$G$2:$G$3477),IF(U90="FINLAND",_xlfn.XLOOKUP(B90,'OMX Helsinki Historical Data'!$A$2:$A$3479,'OMX Helsinki Historical Data'!$G$2:$G$3479),IF(U90="DENMARK",_xlfn.XLOOKUP(B90,'OMX Copenhagen All shares Histo'!$A$2:$A$3461,'OMX Copenhagen All shares Histo'!$G$2:$G$3461),_xlfn.XLOOKUP(Draft!B90,'OMX Stockholm Historical Data'!$A$2:$A$3477,'OMX Stockholm Historical Data'!$G$2:$G$3477))))</f>
        <v>-6.6E-3</v>
      </c>
      <c r="L90">
        <v>1</v>
      </c>
      <c r="N90" t="str">
        <f>IF(D90&gt;=0,"1","0")</f>
        <v>1</v>
      </c>
      <c r="O90" s="5">
        <f t="shared" ca="1" si="15"/>
        <v>0.72799999999999998</v>
      </c>
      <c r="P90">
        <f t="shared" si="16"/>
        <v>26</v>
      </c>
      <c r="S90">
        <f>_xlfn.XLOOKUP(C90,'Company age'!$A$2:$A$15,'Company age'!$B$2:$B$15)</f>
        <v>9</v>
      </c>
      <c r="U90" t="s">
        <v>44</v>
      </c>
      <c r="W90" s="3">
        <f>AT90*(1+AV90)</f>
        <v>48.561355924540003</v>
      </c>
      <c r="X90">
        <v>182</v>
      </c>
      <c r="AC90">
        <f t="shared" ca="1" si="17"/>
        <v>846</v>
      </c>
      <c r="AH90" s="2">
        <v>2.5762712959999998</v>
      </c>
      <c r="AI90" s="2">
        <v>3.3220338819999999</v>
      </c>
      <c r="AJ90" s="2">
        <v>1.3559322359999999</v>
      </c>
      <c r="AL90" t="s">
        <v>961</v>
      </c>
      <c r="AM90" t="s">
        <v>962</v>
      </c>
      <c r="AN90" t="s">
        <v>44</v>
      </c>
      <c r="AO90" t="s">
        <v>32</v>
      </c>
      <c r="AP90" t="s">
        <v>25</v>
      </c>
      <c r="AQ90" t="s">
        <v>54</v>
      </c>
      <c r="AR90" t="s">
        <v>27</v>
      </c>
      <c r="AS90" s="2">
        <v>250</v>
      </c>
      <c r="AT90" s="2">
        <v>47</v>
      </c>
      <c r="AU90" s="5">
        <f t="shared" si="9"/>
        <v>2.576271296E-2</v>
      </c>
      <c r="AV90" s="5">
        <f t="shared" si="10"/>
        <v>3.322033882E-2</v>
      </c>
      <c r="AW90" s="5">
        <f t="shared" si="11"/>
        <v>1.3559322359999999E-2</v>
      </c>
      <c r="AX90" s="2"/>
      <c r="AY90" s="2"/>
      <c r="AZ90" s="2"/>
      <c r="BA90" s="2">
        <v>16.4633</v>
      </c>
    </row>
    <row r="91" spans="1:53" x14ac:dyDescent="0.15">
      <c r="A91">
        <v>27</v>
      </c>
      <c r="B91" s="7">
        <v>39171</v>
      </c>
      <c r="C91" s="11">
        <v>2007</v>
      </c>
      <c r="D91" s="3">
        <f>_xlfn.XLOOKUP(P91,'Sentiment index'!$E$2:$E$169,'Sentiment index'!$A$2:$A$169)</f>
        <v>0.48493249999999999</v>
      </c>
      <c r="E91">
        <f t="shared" ca="1" si="12"/>
        <v>98.560604024052708</v>
      </c>
      <c r="F91" s="5">
        <f>(W91-AT91)/AT91</f>
        <v>0.19318181989999988</v>
      </c>
      <c r="G91" s="12">
        <f t="shared" ca="1" si="13"/>
        <v>1272.3970697555606</v>
      </c>
      <c r="H91" s="2">
        <v>2898.88</v>
      </c>
      <c r="I91" s="2">
        <v>135</v>
      </c>
      <c r="J91" s="13">
        <f t="shared" si="14"/>
        <v>0.18648181989999987</v>
      </c>
      <c r="K91" s="5">
        <f>IF(U91="NORWAY",_xlfn.XLOOKUP(B91,'Oslo OBX Historical Data'!$A$2:$A$3477,'Oslo OBX Historical Data'!$G$2:$G$3477),IF(U91="FINLAND",_xlfn.XLOOKUP(B91,'OMX Helsinki Historical Data'!$A$2:$A$3479,'OMX Helsinki Historical Data'!$G$2:$G$3479),IF(U91="DENMARK",_xlfn.XLOOKUP(B91,'OMX Copenhagen All shares Histo'!$A$2:$A$3461,'OMX Copenhagen All shares Histo'!$G$2:$G$3461),_xlfn.XLOOKUP(Draft!B91,'OMX Stockholm Historical Data'!$A$2:$A$3477,'OMX Stockholm Historical Data'!$G$2:$G$3477))))</f>
        <v>6.7000000000000002E-3</v>
      </c>
      <c r="L91">
        <v>1</v>
      </c>
      <c r="N91" t="str">
        <f>IF(D91&gt;=0,"1","0")</f>
        <v>1</v>
      </c>
      <c r="O91" s="5" t="str">
        <f t="shared" si="15"/>
        <v/>
      </c>
      <c r="P91">
        <f t="shared" si="16"/>
        <v>26</v>
      </c>
      <c r="S91">
        <f>_xlfn.XLOOKUP(C91,'Company age'!$A$2:$A$15,'Company age'!$B$2:$B$15)</f>
        <v>9</v>
      </c>
      <c r="U91" t="s">
        <v>44</v>
      </c>
      <c r="W91" s="3">
        <f>AT91*(1+AV91)</f>
        <v>161.07954568649998</v>
      </c>
      <c r="AC91">
        <f t="shared" ca="1" si="17"/>
        <v>1289</v>
      </c>
      <c r="AH91" s="2">
        <v>13.63636398</v>
      </c>
      <c r="AI91" s="2">
        <v>19.318181989999999</v>
      </c>
      <c r="AJ91" s="2">
        <v>17.424242020000001</v>
      </c>
      <c r="AL91" t="s">
        <v>214</v>
      </c>
      <c r="AM91" t="s">
        <v>215</v>
      </c>
      <c r="AN91" t="s">
        <v>44</v>
      </c>
      <c r="AO91" t="s">
        <v>53</v>
      </c>
      <c r="AP91" t="s">
        <v>25</v>
      </c>
      <c r="AQ91" t="s">
        <v>75</v>
      </c>
      <c r="AR91" t="s">
        <v>27</v>
      </c>
      <c r="AS91" s="2">
        <v>2898.88</v>
      </c>
      <c r="AT91" s="2">
        <v>135</v>
      </c>
      <c r="AU91" s="5">
        <f t="shared" si="9"/>
        <v>0.13636363979999999</v>
      </c>
      <c r="AV91" s="5">
        <f t="shared" si="10"/>
        <v>0.1931818199</v>
      </c>
      <c r="AW91" s="5">
        <f t="shared" si="11"/>
        <v>0.17424242020000003</v>
      </c>
      <c r="AX91" s="2">
        <v>1.306</v>
      </c>
      <c r="AY91" s="2" t="s">
        <v>216</v>
      </c>
      <c r="AZ91" s="2">
        <v>1.32</v>
      </c>
      <c r="BA91" s="2">
        <v>73.446600000000004</v>
      </c>
    </row>
    <row r="92" spans="1:53" x14ac:dyDescent="0.15">
      <c r="A92">
        <v>28</v>
      </c>
      <c r="B92" s="7">
        <v>39175</v>
      </c>
      <c r="C92" s="11">
        <v>2007</v>
      </c>
      <c r="D92" s="3">
        <f>_xlfn.XLOOKUP(P92,'Sentiment index'!$E$2:$E$169,'Sentiment index'!$A$2:$A$169)</f>
        <v>0.54632879999999995</v>
      </c>
      <c r="E92">
        <f t="shared" ca="1" si="12"/>
        <v>76.623660670229071</v>
      </c>
      <c r="F92" s="5">
        <f>(W92-AT92)/AT92</f>
        <v>-0.3406779861</v>
      </c>
      <c r="G92" s="12">
        <f t="shared" ca="1" si="13"/>
        <v>7262</v>
      </c>
      <c r="H92" s="2">
        <v>399.59199999999998</v>
      </c>
      <c r="I92" s="2">
        <v>2.16</v>
      </c>
      <c r="J92" s="13">
        <f t="shared" si="14"/>
        <v>-0.33567798609999999</v>
      </c>
      <c r="K92" s="5">
        <f>IF(U92="NORWAY",_xlfn.XLOOKUP(B92,'Oslo OBX Historical Data'!$A$2:$A$3477,'Oslo OBX Historical Data'!$G$2:$G$3477),IF(U92="FINLAND",_xlfn.XLOOKUP(B92,'OMX Helsinki Historical Data'!$A$2:$A$3479,'OMX Helsinki Historical Data'!$G$2:$G$3479),IF(U92="DENMARK",_xlfn.XLOOKUP(B92,'OMX Copenhagen All shares Histo'!$A$2:$A$3461,'OMX Copenhagen All shares Histo'!$G$2:$G$3461),_xlfn.XLOOKUP(Draft!B92,'OMX Stockholm Historical Data'!$A$2:$A$3477,'OMX Stockholm Historical Data'!$G$2:$G$3477))))</f>
        <v>-5.0000000000000001E-3</v>
      </c>
      <c r="L92">
        <v>1</v>
      </c>
      <c r="N92" t="str">
        <f>IF(D92&gt;=0,"1","0")</f>
        <v>1</v>
      </c>
      <c r="O92" s="5">
        <f t="shared" ca="1" si="15"/>
        <v>18.173537007747903</v>
      </c>
      <c r="P92">
        <f t="shared" si="16"/>
        <v>27</v>
      </c>
      <c r="S92">
        <f>_xlfn.XLOOKUP(C92,'Company age'!$A$2:$A$15,'Company age'!$B$2:$B$15)</f>
        <v>9</v>
      </c>
      <c r="U92" t="s">
        <v>64</v>
      </c>
      <c r="W92" s="3">
        <f>AT92*(1+AV92)</f>
        <v>1.4241355500240001</v>
      </c>
      <c r="X92">
        <v>7262</v>
      </c>
      <c r="AC92">
        <f t="shared" ca="1" si="17"/>
        <v>1438</v>
      </c>
      <c r="AH92" s="2">
        <v>-29.661018370000001</v>
      </c>
      <c r="AI92" s="2">
        <v>-34.067798609999997</v>
      </c>
      <c r="AJ92" s="2">
        <v>-32.881355290000002</v>
      </c>
      <c r="AL92" t="s">
        <v>808</v>
      </c>
      <c r="AM92" t="s">
        <v>809</v>
      </c>
      <c r="AN92" t="s">
        <v>64</v>
      </c>
      <c r="AO92" t="s">
        <v>32</v>
      </c>
      <c r="AP92" t="s">
        <v>25</v>
      </c>
      <c r="AQ92" t="s">
        <v>54</v>
      </c>
      <c r="AR92" t="s">
        <v>27</v>
      </c>
      <c r="AS92" s="2">
        <v>399.59199999999998</v>
      </c>
      <c r="AT92" s="2">
        <v>2.16</v>
      </c>
      <c r="AU92" s="5">
        <f t="shared" si="9"/>
        <v>-0.29661018370000003</v>
      </c>
      <c r="AV92" s="5">
        <f t="shared" si="10"/>
        <v>-0.3406779861</v>
      </c>
      <c r="AW92" s="5">
        <f t="shared" si="11"/>
        <v>-0.32881355290000003</v>
      </c>
      <c r="AX92" s="2"/>
      <c r="AY92" s="2"/>
      <c r="AZ92" s="2"/>
      <c r="BA92" s="2">
        <v>0</v>
      </c>
    </row>
    <row r="93" spans="1:53" x14ac:dyDescent="0.15">
      <c r="A93">
        <v>29</v>
      </c>
      <c r="B93" s="7">
        <v>39204</v>
      </c>
      <c r="C93" s="11">
        <v>2007</v>
      </c>
      <c r="D93" s="3">
        <f>_xlfn.XLOOKUP(P93,'Sentiment index'!$E$2:$E$169,'Sentiment index'!$A$2:$A$169)</f>
        <v>0.6012499</v>
      </c>
      <c r="E93">
        <f t="shared" ca="1" si="12"/>
        <v>123.84337593716489</v>
      </c>
      <c r="F93" s="5">
        <f>(W93-AT93)/AT93</f>
        <v>-0.11578947070000005</v>
      </c>
      <c r="G93" s="12">
        <f t="shared" ca="1" si="13"/>
        <v>163</v>
      </c>
      <c r="H93" s="2">
        <v>200</v>
      </c>
      <c r="I93" s="2">
        <v>5</v>
      </c>
      <c r="J93" s="13">
        <f t="shared" si="14"/>
        <v>-0.12098947070000005</v>
      </c>
      <c r="K93" s="5">
        <f>IF(U93="NORWAY",_xlfn.XLOOKUP(B93,'Oslo OBX Historical Data'!$A$2:$A$3477,'Oslo OBX Historical Data'!$G$2:$G$3477),IF(U93="FINLAND",_xlfn.XLOOKUP(B93,'OMX Helsinki Historical Data'!$A$2:$A$3479,'OMX Helsinki Historical Data'!$G$2:$G$3479),IF(U93="DENMARK",_xlfn.XLOOKUP(B93,'OMX Copenhagen All shares Histo'!$A$2:$A$3461,'OMX Copenhagen All shares Histo'!$G$2:$G$3461),_xlfn.XLOOKUP(Draft!B93,'OMX Stockholm Historical Data'!$A$2:$A$3477,'OMX Stockholm Historical Data'!$G$2:$G$3477))))</f>
        <v>5.1999999999999998E-3</v>
      </c>
      <c r="L93">
        <v>1</v>
      </c>
      <c r="N93" t="str">
        <f>IF(D93&gt;=0,"1","0")</f>
        <v>1</v>
      </c>
      <c r="O93" s="5">
        <f t="shared" ca="1" si="15"/>
        <v>0.81499999999999995</v>
      </c>
      <c r="P93">
        <f t="shared" si="16"/>
        <v>28</v>
      </c>
      <c r="S93">
        <f>_xlfn.XLOOKUP(C93,'Company age'!$A$2:$A$15,'Company age'!$B$2:$B$15)</f>
        <v>9</v>
      </c>
      <c r="U93" t="s">
        <v>44</v>
      </c>
      <c r="W93" s="3">
        <f>AT93*(1+AV93)</f>
        <v>4.4210526464999997</v>
      </c>
      <c r="X93">
        <v>163</v>
      </c>
      <c r="AC93">
        <f t="shared" ca="1" si="17"/>
        <v>1105</v>
      </c>
      <c r="AH93" s="2">
        <v>1.0526316170000001</v>
      </c>
      <c r="AI93" s="2">
        <v>-11.57894707</v>
      </c>
      <c r="AJ93" s="2">
        <v>-12</v>
      </c>
      <c r="AL93" t="s">
        <v>1022</v>
      </c>
      <c r="AM93" t="s">
        <v>1023</v>
      </c>
      <c r="AN93" t="s">
        <v>44</v>
      </c>
      <c r="AO93" t="s">
        <v>74</v>
      </c>
      <c r="AP93" t="s">
        <v>25</v>
      </c>
      <c r="AQ93" t="s">
        <v>54</v>
      </c>
      <c r="AR93" t="s">
        <v>27</v>
      </c>
      <c r="AS93" s="2">
        <v>200</v>
      </c>
      <c r="AT93" s="2">
        <v>5</v>
      </c>
      <c r="AU93" s="5">
        <f t="shared" si="9"/>
        <v>1.0526316170000001E-2</v>
      </c>
      <c r="AV93" s="5">
        <f t="shared" si="10"/>
        <v>-0.11578947069999999</v>
      </c>
      <c r="AW93" s="5">
        <f t="shared" si="11"/>
        <v>-0.12</v>
      </c>
      <c r="AX93" s="2"/>
      <c r="AY93" s="2"/>
      <c r="AZ93" s="2"/>
      <c r="BA93" s="2">
        <v>268.36</v>
      </c>
    </row>
    <row r="94" spans="1:53" x14ac:dyDescent="0.15">
      <c r="A94">
        <v>29</v>
      </c>
      <c r="B94" s="7">
        <v>39204</v>
      </c>
      <c r="C94" s="11">
        <v>2007</v>
      </c>
      <c r="D94" s="3">
        <f>_xlfn.XLOOKUP(P94,'Sentiment index'!$E$2:$E$169,'Sentiment index'!$A$2:$A$169)</f>
        <v>0.6012499</v>
      </c>
      <c r="E94">
        <f t="shared" ca="1" si="12"/>
        <v>82.172161319300159</v>
      </c>
      <c r="F94" s="5">
        <f>(W94-AT94)/AT94</f>
        <v>0.37234043120000021</v>
      </c>
      <c r="G94" s="12">
        <f t="shared" ca="1" si="13"/>
        <v>1157.4875764972601</v>
      </c>
      <c r="H94" s="2">
        <v>5.71455</v>
      </c>
      <c r="I94" s="2">
        <v>1.5</v>
      </c>
      <c r="J94" s="13">
        <f t="shared" si="14"/>
        <v>0.36614043120000023</v>
      </c>
      <c r="K94" s="5">
        <f>IF(U94="NORWAY",_xlfn.XLOOKUP(B94,'Oslo OBX Historical Data'!$A$2:$A$3477,'Oslo OBX Historical Data'!$G$2:$G$3477),IF(U94="FINLAND",_xlfn.XLOOKUP(B94,'OMX Helsinki Historical Data'!$A$2:$A$3479,'OMX Helsinki Historical Data'!$G$2:$G$3479),IF(U94="DENMARK",_xlfn.XLOOKUP(B94,'OMX Copenhagen All shares Histo'!$A$2:$A$3461,'OMX Copenhagen All shares Histo'!$G$2:$G$3461),_xlfn.XLOOKUP(Draft!B94,'OMX Stockholm Historical Data'!$A$2:$A$3477,'OMX Stockholm Historical Data'!$G$2:$G$3477))))</f>
        <v>6.1999999999999998E-3</v>
      </c>
      <c r="L94">
        <v>1</v>
      </c>
      <c r="N94" t="str">
        <f>IF(D94&gt;=0,"1","0")</f>
        <v>1</v>
      </c>
      <c r="O94" s="5" t="str">
        <f t="shared" si="15"/>
        <v/>
      </c>
      <c r="P94">
        <f t="shared" si="16"/>
        <v>28</v>
      </c>
      <c r="S94">
        <f>_xlfn.XLOOKUP(C94,'Company age'!$A$2:$A$15,'Company age'!$B$2:$B$15)</f>
        <v>9</v>
      </c>
      <c r="U94" t="s">
        <v>80</v>
      </c>
      <c r="W94" s="3">
        <f>AT94*(1+AV94)</f>
        <v>2.0585106468000003</v>
      </c>
      <c r="AC94">
        <f t="shared" ca="1" si="17"/>
        <v>1245</v>
      </c>
      <c r="AH94" s="2">
        <v>28.368793490000002</v>
      </c>
      <c r="AI94" s="2">
        <v>37.234043120000003</v>
      </c>
      <c r="AJ94" s="2">
        <v>33.333332059999996</v>
      </c>
      <c r="AL94" t="s">
        <v>2050</v>
      </c>
      <c r="AM94" t="s">
        <v>2051</v>
      </c>
      <c r="AN94" t="s">
        <v>80</v>
      </c>
      <c r="AO94" t="s">
        <v>45</v>
      </c>
      <c r="AP94" t="s">
        <v>25</v>
      </c>
      <c r="AQ94" t="s">
        <v>54</v>
      </c>
      <c r="AR94" t="s">
        <v>27</v>
      </c>
      <c r="AS94" s="2">
        <v>5.71455</v>
      </c>
      <c r="AT94" s="2">
        <v>1.5</v>
      </c>
      <c r="AU94" s="5">
        <f t="shared" si="9"/>
        <v>0.28368793489999999</v>
      </c>
      <c r="AV94" s="5">
        <f t="shared" si="10"/>
        <v>0.37234043120000004</v>
      </c>
      <c r="AW94" s="5">
        <f t="shared" si="11"/>
        <v>0.33333332059999998</v>
      </c>
      <c r="AX94" s="2"/>
      <c r="AY94" s="2"/>
      <c r="AZ94" s="2"/>
      <c r="BA94" s="2">
        <v>4.8339999999999996</v>
      </c>
    </row>
    <row r="95" spans="1:53" x14ac:dyDescent="0.15">
      <c r="A95">
        <v>29</v>
      </c>
      <c r="B95" s="7">
        <v>39210</v>
      </c>
      <c r="C95" s="11">
        <v>2007</v>
      </c>
      <c r="D95" s="3">
        <f>_xlfn.XLOOKUP(P95,'Sentiment index'!$E$2:$E$169,'Sentiment index'!$A$2:$A$169)</f>
        <v>0.6012499</v>
      </c>
      <c r="E95">
        <f t="shared" ca="1" si="12"/>
        <v>114.85920154550294</v>
      </c>
      <c r="F95" s="5">
        <f>(W95-AT95)/AT95</f>
        <v>0.20689655299999998</v>
      </c>
      <c r="G95" s="12">
        <f t="shared" ca="1" si="13"/>
        <v>1763</v>
      </c>
      <c r="H95" s="2">
        <v>101.4</v>
      </c>
      <c r="I95" s="2">
        <v>39</v>
      </c>
      <c r="J95" s="13">
        <f t="shared" si="14"/>
        <v>0.20209655299999998</v>
      </c>
      <c r="K95" s="5">
        <f>IF(U95="NORWAY",_xlfn.XLOOKUP(B95,'Oslo OBX Historical Data'!$A$2:$A$3477,'Oslo OBX Historical Data'!$G$2:$G$3477),IF(U95="FINLAND",_xlfn.XLOOKUP(B95,'OMX Helsinki Historical Data'!$A$2:$A$3479,'OMX Helsinki Historical Data'!$G$2:$G$3479),IF(U95="DENMARK",_xlfn.XLOOKUP(B95,'OMX Copenhagen All shares Histo'!$A$2:$A$3461,'OMX Copenhagen All shares Histo'!$G$2:$G$3461),_xlfn.XLOOKUP(Draft!B95,'OMX Stockholm Historical Data'!$A$2:$A$3477,'OMX Stockholm Historical Data'!$G$2:$G$3477))))</f>
        <v>4.7999999999999996E-3</v>
      </c>
      <c r="L95">
        <v>1</v>
      </c>
      <c r="N95" t="str">
        <f>IF(D95&gt;=0,"1","0")</f>
        <v>1</v>
      </c>
      <c r="O95" s="5">
        <f t="shared" ca="1" si="15"/>
        <v>17.386587771203153</v>
      </c>
      <c r="P95">
        <f t="shared" si="16"/>
        <v>28</v>
      </c>
      <c r="S95">
        <f>_xlfn.XLOOKUP(C95,'Company age'!$A$2:$A$15,'Company age'!$B$2:$B$15)</f>
        <v>9</v>
      </c>
      <c r="U95" t="s">
        <v>44</v>
      </c>
      <c r="W95" s="3">
        <f>AT95*(1+AV95)</f>
        <v>47.068965566999999</v>
      </c>
      <c r="X95">
        <v>1763</v>
      </c>
      <c r="AC95">
        <f t="shared" ca="1" si="17"/>
        <v>1077</v>
      </c>
      <c r="AH95" s="2">
        <v>17.931034090000001</v>
      </c>
      <c r="AI95" s="2">
        <v>20.689655299999998</v>
      </c>
      <c r="AJ95" s="2">
        <v>22.413793559999998</v>
      </c>
      <c r="AL95" t="s">
        <v>1227</v>
      </c>
      <c r="AM95" t="s">
        <v>1228</v>
      </c>
      <c r="AN95" t="s">
        <v>44</v>
      </c>
      <c r="AO95" t="s">
        <v>32</v>
      </c>
      <c r="AP95" t="s">
        <v>25</v>
      </c>
      <c r="AQ95" t="s">
        <v>54</v>
      </c>
      <c r="AR95" t="s">
        <v>27</v>
      </c>
      <c r="AS95" s="2">
        <v>101.4</v>
      </c>
      <c r="AT95" s="2">
        <v>39</v>
      </c>
      <c r="AU95" s="5">
        <f t="shared" si="9"/>
        <v>0.1793103409</v>
      </c>
      <c r="AV95" s="5">
        <f t="shared" si="10"/>
        <v>0.20689655299999998</v>
      </c>
      <c r="AW95" s="5">
        <f t="shared" si="11"/>
        <v>0.22413793559999998</v>
      </c>
      <c r="AX95" s="2">
        <v>593.6</v>
      </c>
      <c r="AY95" s="2">
        <v>1440</v>
      </c>
      <c r="AZ95" s="2">
        <v>599</v>
      </c>
      <c r="BA95" s="2">
        <v>0</v>
      </c>
    </row>
    <row r="96" spans="1:53" x14ac:dyDescent="0.15">
      <c r="A96">
        <v>29</v>
      </c>
      <c r="B96" s="7">
        <v>39212</v>
      </c>
      <c r="C96" s="11">
        <v>2007</v>
      </c>
      <c r="D96" s="3">
        <f>_xlfn.XLOOKUP(P96,'Sentiment index'!$E$2:$E$169,'Sentiment index'!$A$2:$A$169)</f>
        <v>0.6012499</v>
      </c>
      <c r="E96">
        <f t="shared" ca="1" si="12"/>
        <v>77.866371034153161</v>
      </c>
      <c r="F96" s="5">
        <f>(W96-AT96)/AT96</f>
        <v>0.22500000000000001</v>
      </c>
      <c r="G96" s="12">
        <f t="shared" ca="1" si="13"/>
        <v>2</v>
      </c>
      <c r="H96" s="2">
        <v>610.30799999999999</v>
      </c>
      <c r="I96" s="2">
        <v>40</v>
      </c>
      <c r="J96" s="13">
        <f t="shared" si="14"/>
        <v>0.22600000000000001</v>
      </c>
      <c r="K96" s="5">
        <f>IF(U96="NORWAY",_xlfn.XLOOKUP(B96,'Oslo OBX Historical Data'!$A$2:$A$3477,'Oslo OBX Historical Data'!$G$2:$G$3477),IF(U96="FINLAND",_xlfn.XLOOKUP(B96,'OMX Helsinki Historical Data'!$A$2:$A$3479,'OMX Helsinki Historical Data'!$G$2:$G$3479),IF(U96="DENMARK",_xlfn.XLOOKUP(B96,'OMX Copenhagen All shares Histo'!$A$2:$A$3461,'OMX Copenhagen All shares Histo'!$G$2:$G$3461),_xlfn.XLOOKUP(Draft!B96,'OMX Stockholm Historical Data'!$A$2:$A$3477,'OMX Stockholm Historical Data'!$G$2:$G$3477))))</f>
        <v>-1E-3</v>
      </c>
      <c r="L96">
        <v>1</v>
      </c>
      <c r="N96" t="str">
        <f>IF(D96&gt;=0,"1","0")</f>
        <v>1</v>
      </c>
      <c r="O96" s="5">
        <f t="shared" ca="1" si="15"/>
        <v>3.2770338910845017E-3</v>
      </c>
      <c r="P96">
        <f t="shared" si="16"/>
        <v>28</v>
      </c>
      <c r="S96">
        <f>_xlfn.XLOOKUP(C96,'Company age'!$A$2:$A$15,'Company age'!$B$2:$B$15)</f>
        <v>9</v>
      </c>
      <c r="U96" t="s">
        <v>44</v>
      </c>
      <c r="W96" s="3">
        <f>AT96*(1+AV96)</f>
        <v>49</v>
      </c>
      <c r="X96">
        <v>2</v>
      </c>
      <c r="AC96">
        <f t="shared" ca="1" si="17"/>
        <v>254</v>
      </c>
      <c r="AH96" s="2">
        <v>50</v>
      </c>
      <c r="AI96" s="2">
        <v>22.5</v>
      </c>
      <c r="AJ96" s="2">
        <v>15</v>
      </c>
      <c r="AL96" t="s">
        <v>609</v>
      </c>
      <c r="AM96" t="s">
        <v>610</v>
      </c>
      <c r="AN96" t="s">
        <v>44</v>
      </c>
      <c r="AO96" t="s">
        <v>74</v>
      </c>
      <c r="AP96" t="s">
        <v>25</v>
      </c>
      <c r="AQ96" t="s">
        <v>75</v>
      </c>
      <c r="AR96" t="s">
        <v>27</v>
      </c>
      <c r="AS96" s="2">
        <v>610.30799999999999</v>
      </c>
      <c r="AT96" s="2">
        <v>40</v>
      </c>
      <c r="AU96" s="5">
        <f t="shared" si="9"/>
        <v>0.5</v>
      </c>
      <c r="AV96" s="5">
        <f t="shared" si="10"/>
        <v>0.22500000000000001</v>
      </c>
      <c r="AW96" s="5">
        <f t="shared" si="11"/>
        <v>0.15</v>
      </c>
      <c r="AX96" s="2"/>
      <c r="AY96" s="2"/>
      <c r="AZ96" s="2"/>
      <c r="BA96" s="2">
        <v>30.4574</v>
      </c>
    </row>
    <row r="97" spans="1:53" x14ac:dyDescent="0.15">
      <c r="A97">
        <v>29</v>
      </c>
      <c r="B97" s="7">
        <v>39213</v>
      </c>
      <c r="C97" s="11">
        <v>2007</v>
      </c>
      <c r="D97" s="3">
        <f>_xlfn.XLOOKUP(P97,'Sentiment index'!$E$2:$E$169,'Sentiment index'!$A$2:$A$169)</f>
        <v>0.6012499</v>
      </c>
      <c r="E97">
        <f t="shared" ca="1" si="12"/>
        <v>108.66501781486851</v>
      </c>
      <c r="F97" s="5">
        <f>(W97-AT97)/AT97</f>
        <v>3.8095238209999917E-2</v>
      </c>
      <c r="G97" s="12">
        <f t="shared" ca="1" si="13"/>
        <v>1193.7923985036755</v>
      </c>
      <c r="H97" s="2">
        <v>578.25900000000001</v>
      </c>
      <c r="I97" s="2">
        <v>110</v>
      </c>
      <c r="J97" s="13">
        <f t="shared" si="14"/>
        <v>4.2995238209999918E-2</v>
      </c>
      <c r="K97" s="5">
        <f>IF(U97="NORWAY",_xlfn.XLOOKUP(B97,'Oslo OBX Historical Data'!$A$2:$A$3477,'Oslo OBX Historical Data'!$G$2:$G$3477),IF(U97="FINLAND",_xlfn.XLOOKUP(B97,'OMX Helsinki Historical Data'!$A$2:$A$3479,'OMX Helsinki Historical Data'!$G$2:$G$3479),IF(U97="DENMARK",_xlfn.XLOOKUP(B97,'OMX Copenhagen All shares Histo'!$A$2:$A$3461,'OMX Copenhagen All shares Histo'!$G$2:$G$3461),_xlfn.XLOOKUP(Draft!B97,'OMX Stockholm Historical Data'!$A$2:$A$3477,'OMX Stockholm Historical Data'!$G$2:$G$3477))))</f>
        <v>-4.8999999999999998E-3</v>
      </c>
      <c r="L97">
        <v>1</v>
      </c>
      <c r="N97" t="str">
        <f>IF(D97&gt;=0,"1","0")</f>
        <v>1</v>
      </c>
      <c r="O97" s="5" t="str">
        <f t="shared" si="15"/>
        <v/>
      </c>
      <c r="P97">
        <f t="shared" si="16"/>
        <v>28</v>
      </c>
      <c r="S97">
        <f>_xlfn.XLOOKUP(C97,'Company age'!$A$2:$A$15,'Company age'!$B$2:$B$15)</f>
        <v>9</v>
      </c>
      <c r="U97" t="s">
        <v>64</v>
      </c>
      <c r="W97" s="3">
        <f>AT97*(1+AV97)</f>
        <v>114.19047620309999</v>
      </c>
      <c r="AC97">
        <f t="shared" ca="1" si="17"/>
        <v>1058</v>
      </c>
      <c r="AH97" s="2">
        <v>2.380952358</v>
      </c>
      <c r="AI97" s="2">
        <v>3.809523821</v>
      </c>
      <c r="AJ97" s="2">
        <v>3.809523821</v>
      </c>
      <c r="AL97" t="s">
        <v>637</v>
      </c>
      <c r="AM97" t="s">
        <v>638</v>
      </c>
      <c r="AN97" t="s">
        <v>64</v>
      </c>
      <c r="AO97" t="s">
        <v>74</v>
      </c>
      <c r="AP97" t="s">
        <v>25</v>
      </c>
      <c r="AQ97" t="s">
        <v>639</v>
      </c>
      <c r="AR97" t="s">
        <v>27</v>
      </c>
      <c r="AS97" s="2">
        <v>578.25900000000001</v>
      </c>
      <c r="AT97" s="2">
        <v>110</v>
      </c>
      <c r="AU97" s="5">
        <f t="shared" si="9"/>
        <v>2.3809523580000002E-2</v>
      </c>
      <c r="AV97" s="5">
        <f t="shared" si="10"/>
        <v>3.809523821E-2</v>
      </c>
      <c r="AW97" s="5">
        <f t="shared" si="11"/>
        <v>3.809523821E-2</v>
      </c>
      <c r="AX97" s="2"/>
      <c r="AY97" s="2"/>
      <c r="AZ97" s="2"/>
      <c r="BA97" s="2">
        <v>88</v>
      </c>
    </row>
    <row r="98" spans="1:53" x14ac:dyDescent="0.15">
      <c r="A98">
        <v>29</v>
      </c>
      <c r="B98" s="7">
        <v>39218</v>
      </c>
      <c r="C98" s="11">
        <v>2007</v>
      </c>
      <c r="D98" s="3">
        <f>_xlfn.XLOOKUP(P98,'Sentiment index'!$E$2:$E$169,'Sentiment index'!$A$2:$A$169)</f>
        <v>0.6012499</v>
      </c>
      <c r="E98">
        <f t="shared" ca="1" si="12"/>
        <v>137.95310943839584</v>
      </c>
      <c r="F98" s="5">
        <f>(W98-AT98)/AT98</f>
        <v>7.777777672000015E-2</v>
      </c>
      <c r="G98" s="12">
        <f t="shared" ca="1" si="13"/>
        <v>2169</v>
      </c>
      <c r="H98" s="2">
        <v>630.58000000000004</v>
      </c>
      <c r="I98" s="2">
        <v>87</v>
      </c>
      <c r="J98" s="13">
        <f t="shared" si="14"/>
        <v>7.5977776720000154E-2</v>
      </c>
      <c r="K98" s="5">
        <f>IF(U98="NORWAY",_xlfn.XLOOKUP(B98,'Oslo OBX Historical Data'!$A$2:$A$3477,'Oslo OBX Historical Data'!$G$2:$G$3477),IF(U98="FINLAND",_xlfn.XLOOKUP(B98,'OMX Helsinki Historical Data'!$A$2:$A$3479,'OMX Helsinki Historical Data'!$G$2:$G$3479),IF(U98="DENMARK",_xlfn.XLOOKUP(B98,'OMX Copenhagen All shares Histo'!$A$2:$A$3461,'OMX Copenhagen All shares Histo'!$G$2:$G$3461),_xlfn.XLOOKUP(Draft!B98,'OMX Stockholm Historical Data'!$A$2:$A$3477,'OMX Stockholm Historical Data'!$G$2:$G$3477))))</f>
        <v>1.8E-3</v>
      </c>
      <c r="L98">
        <v>1</v>
      </c>
      <c r="N98" t="str">
        <f>IF(D98&gt;=0,"1","0")</f>
        <v>1</v>
      </c>
      <c r="O98" s="5">
        <f t="shared" ca="1" si="15"/>
        <v>3.4396904437184812</v>
      </c>
      <c r="P98">
        <f t="shared" si="16"/>
        <v>28</v>
      </c>
      <c r="S98">
        <f>_xlfn.XLOOKUP(C98,'Company age'!$A$2:$A$15,'Company age'!$B$2:$B$15)</f>
        <v>9</v>
      </c>
      <c r="U98" t="s">
        <v>80</v>
      </c>
      <c r="W98" s="3">
        <f>AT98*(1+AV98)</f>
        <v>93.766666574640013</v>
      </c>
      <c r="X98">
        <v>2169</v>
      </c>
      <c r="AC98">
        <f t="shared" ca="1" si="17"/>
        <v>1191</v>
      </c>
      <c r="AH98" s="2">
        <v>11.11111069</v>
      </c>
      <c r="AI98" s="2">
        <v>7.777777672</v>
      </c>
      <c r="AJ98" s="2">
        <v>0.74074071649999995</v>
      </c>
      <c r="AL98" t="s">
        <v>599</v>
      </c>
      <c r="AM98" t="s">
        <v>600</v>
      </c>
      <c r="AN98" t="s">
        <v>80</v>
      </c>
      <c r="AO98" t="s">
        <v>96</v>
      </c>
      <c r="AP98" t="s">
        <v>25</v>
      </c>
      <c r="AQ98" t="s">
        <v>601</v>
      </c>
      <c r="AR98" t="s">
        <v>27</v>
      </c>
      <c r="AS98" s="2">
        <v>630.58000000000004</v>
      </c>
      <c r="AT98" s="2">
        <v>87</v>
      </c>
      <c r="AU98" s="5">
        <f t="shared" si="9"/>
        <v>0.11111110690000001</v>
      </c>
      <c r="AV98" s="5">
        <f t="shared" si="10"/>
        <v>7.7777776719999997E-2</v>
      </c>
      <c r="AW98" s="5">
        <f t="shared" si="11"/>
        <v>7.4074071649999993E-3</v>
      </c>
      <c r="AX98" s="2">
        <v>197</v>
      </c>
      <c r="AY98" s="2">
        <v>634.48278809999999</v>
      </c>
      <c r="AZ98" s="2">
        <v>193.5</v>
      </c>
      <c r="BA98" s="2">
        <v>0</v>
      </c>
    </row>
    <row r="99" spans="1:53" x14ac:dyDescent="0.15">
      <c r="A99">
        <v>29</v>
      </c>
      <c r="B99" s="7">
        <v>39227</v>
      </c>
      <c r="C99" s="11">
        <v>2007</v>
      </c>
      <c r="D99" s="3">
        <f>_xlfn.XLOOKUP(P99,'Sentiment index'!$E$2:$E$169,'Sentiment index'!$A$2:$A$169)</f>
        <v>0.6012499</v>
      </c>
      <c r="E99">
        <f t="shared" ca="1" si="12"/>
        <v>114.40538142457761</v>
      </c>
      <c r="F99" s="5">
        <f>(W99-AT99)/AT99</f>
        <v>0</v>
      </c>
      <c r="G99" s="12">
        <f t="shared" ca="1" si="13"/>
        <v>1265.4824757696063</v>
      </c>
      <c r="H99" s="2">
        <v>438.28899999999999</v>
      </c>
      <c r="I99" s="2">
        <v>14</v>
      </c>
      <c r="J99" s="13">
        <f t="shared" si="14"/>
        <v>4.3E-3</v>
      </c>
      <c r="K99" s="5">
        <f>IF(U99="NORWAY",_xlfn.XLOOKUP(B99,'Oslo OBX Historical Data'!$A$2:$A$3477,'Oslo OBX Historical Data'!$G$2:$G$3477),IF(U99="FINLAND",_xlfn.XLOOKUP(B99,'OMX Helsinki Historical Data'!$A$2:$A$3479,'OMX Helsinki Historical Data'!$G$2:$G$3479),IF(U99="DENMARK",_xlfn.XLOOKUP(B99,'OMX Copenhagen All shares Histo'!$A$2:$A$3461,'OMX Copenhagen All shares Histo'!$G$2:$G$3461),_xlfn.XLOOKUP(Draft!B99,'OMX Stockholm Historical Data'!$A$2:$A$3477,'OMX Stockholm Historical Data'!$G$2:$G$3477))))</f>
        <v>-4.3E-3</v>
      </c>
      <c r="L99">
        <v>1</v>
      </c>
      <c r="N99" t="str">
        <f>IF(D99&gt;=0,"1","0")</f>
        <v>1</v>
      </c>
      <c r="O99" s="5" t="str">
        <f t="shared" si="15"/>
        <v/>
      </c>
      <c r="P99">
        <f t="shared" si="16"/>
        <v>28</v>
      </c>
      <c r="S99">
        <f>_xlfn.XLOOKUP(C99,'Company age'!$A$2:$A$15,'Company age'!$B$2:$B$15)</f>
        <v>9</v>
      </c>
      <c r="U99" t="s">
        <v>44</v>
      </c>
      <c r="W99" s="3">
        <f>AT99*(1+AV99)</f>
        <v>14</v>
      </c>
      <c r="AC99">
        <f t="shared" ca="1" si="17"/>
        <v>777</v>
      </c>
      <c r="AH99" s="2">
        <v>4</v>
      </c>
      <c r="AI99" s="2">
        <v>0</v>
      </c>
      <c r="AJ99" s="2">
        <v>-4</v>
      </c>
      <c r="AL99" t="s">
        <v>759</v>
      </c>
      <c r="AM99" t="s">
        <v>760</v>
      </c>
      <c r="AN99" t="s">
        <v>44</v>
      </c>
      <c r="AO99" t="s">
        <v>45</v>
      </c>
      <c r="AP99" t="s">
        <v>25</v>
      </c>
      <c r="AQ99" t="s">
        <v>75</v>
      </c>
      <c r="AR99" t="s">
        <v>27</v>
      </c>
      <c r="AS99" s="2">
        <v>438.28899999999999</v>
      </c>
      <c r="AT99" s="2">
        <v>14</v>
      </c>
      <c r="AU99" s="5">
        <f t="shared" si="9"/>
        <v>0.04</v>
      </c>
      <c r="AV99" s="5">
        <f t="shared" si="10"/>
        <v>0</v>
      </c>
      <c r="AW99" s="5">
        <f t="shared" si="11"/>
        <v>-0.04</v>
      </c>
      <c r="AX99" s="2">
        <v>120.6</v>
      </c>
      <c r="AY99" s="2">
        <v>700</v>
      </c>
      <c r="AZ99" s="2">
        <v>120.4</v>
      </c>
      <c r="BA99" s="2">
        <v>103.364</v>
      </c>
    </row>
    <row r="100" spans="1:53" x14ac:dyDescent="0.15">
      <c r="A100">
        <v>29</v>
      </c>
      <c r="B100" s="7">
        <v>39227</v>
      </c>
      <c r="C100" s="11">
        <v>2007</v>
      </c>
      <c r="D100" s="3">
        <f>_xlfn.XLOOKUP(P100,'Sentiment index'!$E$2:$E$169,'Sentiment index'!$A$2:$A$169)</f>
        <v>0.6012499</v>
      </c>
      <c r="E100">
        <f t="shared" ca="1" si="12"/>
        <v>111.43521270476722</v>
      </c>
      <c r="F100" s="5">
        <f>(W100-AT100)/AT100</f>
        <v>0.14999998090000019</v>
      </c>
      <c r="G100" s="12">
        <f t="shared" ca="1" si="13"/>
        <v>58</v>
      </c>
      <c r="H100" s="2">
        <v>350</v>
      </c>
      <c r="I100" s="2">
        <v>70</v>
      </c>
      <c r="J100" s="13">
        <f t="shared" si="14"/>
        <v>0.15429998090000019</v>
      </c>
      <c r="K100" s="5">
        <f>IF(U100="NORWAY",_xlfn.XLOOKUP(B100,'Oslo OBX Historical Data'!$A$2:$A$3477,'Oslo OBX Historical Data'!$G$2:$G$3477),IF(U100="FINLAND",_xlfn.XLOOKUP(B100,'OMX Helsinki Historical Data'!$A$2:$A$3479,'OMX Helsinki Historical Data'!$G$2:$G$3479),IF(U100="DENMARK",_xlfn.XLOOKUP(B100,'OMX Copenhagen All shares Histo'!$A$2:$A$3461,'OMX Copenhagen All shares Histo'!$G$2:$G$3461),_xlfn.XLOOKUP(Draft!B100,'OMX Stockholm Historical Data'!$A$2:$A$3477,'OMX Stockholm Historical Data'!$G$2:$G$3477))))</f>
        <v>-4.3E-3</v>
      </c>
      <c r="L100">
        <v>1</v>
      </c>
      <c r="N100" t="str">
        <f>IF(D100&gt;=0,"1","0")</f>
        <v>1</v>
      </c>
      <c r="O100" s="5">
        <f t="shared" ca="1" si="15"/>
        <v>0.1657142857142857</v>
      </c>
      <c r="P100">
        <f t="shared" si="16"/>
        <v>28</v>
      </c>
      <c r="S100">
        <f>_xlfn.XLOOKUP(C100,'Company age'!$A$2:$A$15,'Company age'!$B$2:$B$15)</f>
        <v>9</v>
      </c>
      <c r="U100" t="s">
        <v>44</v>
      </c>
      <c r="W100" s="3">
        <f>AT100*(1+AV100)</f>
        <v>80.499998663000014</v>
      </c>
      <c r="X100">
        <v>58</v>
      </c>
      <c r="AC100">
        <f t="shared" ca="1" si="17"/>
        <v>2164</v>
      </c>
      <c r="AH100" s="2">
        <v>19.687498089999998</v>
      </c>
      <c r="AI100" s="2">
        <v>14.99999809</v>
      </c>
      <c r="AJ100" s="2">
        <v>14.68749809</v>
      </c>
      <c r="AL100" t="s">
        <v>866</v>
      </c>
      <c r="AM100" t="s">
        <v>867</v>
      </c>
      <c r="AN100" t="s">
        <v>44</v>
      </c>
      <c r="AO100" t="s">
        <v>53</v>
      </c>
      <c r="AP100" t="s">
        <v>25</v>
      </c>
      <c r="AQ100" t="s">
        <v>54</v>
      </c>
      <c r="AR100" t="s">
        <v>27</v>
      </c>
      <c r="AS100" s="2">
        <v>350</v>
      </c>
      <c r="AT100" s="2">
        <v>70</v>
      </c>
      <c r="AU100" s="5">
        <f t="shared" si="9"/>
        <v>0.1968749809</v>
      </c>
      <c r="AV100" s="5">
        <f t="shared" si="10"/>
        <v>0.1499999809</v>
      </c>
      <c r="AW100" s="5">
        <f t="shared" si="11"/>
        <v>0.14687498090000001</v>
      </c>
      <c r="AX100" s="2"/>
      <c r="AY100" s="2"/>
      <c r="AZ100" s="2"/>
      <c r="BA100" s="2">
        <v>0</v>
      </c>
    </row>
    <row r="101" spans="1:53" x14ac:dyDescent="0.15">
      <c r="A101">
        <v>29</v>
      </c>
      <c r="B101" s="7">
        <v>39231</v>
      </c>
      <c r="C101" s="11">
        <v>2007</v>
      </c>
      <c r="D101" s="3">
        <f>_xlfn.XLOOKUP(P101,'Sentiment index'!$E$2:$E$169,'Sentiment index'!$A$2:$A$169)</f>
        <v>0.6012499</v>
      </c>
      <c r="E101">
        <f t="shared" ca="1" si="12"/>
        <v>110.46377139422762</v>
      </c>
      <c r="F101" s="5">
        <f>(W101-AT101)/AT101</f>
        <v>0.1</v>
      </c>
      <c r="G101" s="12">
        <f t="shared" ca="1" si="13"/>
        <v>94</v>
      </c>
      <c r="H101" s="2">
        <v>439.57299999999998</v>
      </c>
      <c r="I101" s="2">
        <v>40</v>
      </c>
      <c r="J101" s="13">
        <f t="shared" si="14"/>
        <v>9.9700000000000011E-2</v>
      </c>
      <c r="K101" s="5">
        <f>IF(U101="NORWAY",_xlfn.XLOOKUP(B101,'Oslo OBX Historical Data'!$A$2:$A$3477,'Oslo OBX Historical Data'!$G$2:$G$3477),IF(U101="FINLAND",_xlfn.XLOOKUP(B101,'OMX Helsinki Historical Data'!$A$2:$A$3479,'OMX Helsinki Historical Data'!$G$2:$G$3479),IF(U101="DENMARK",_xlfn.XLOOKUP(B101,'OMX Copenhagen All shares Histo'!$A$2:$A$3461,'OMX Copenhagen All shares Histo'!$G$2:$G$3461),_xlfn.XLOOKUP(Draft!B101,'OMX Stockholm Historical Data'!$A$2:$A$3477,'OMX Stockholm Historical Data'!$G$2:$G$3477))))</f>
        <v>2.9999999999999997E-4</v>
      </c>
      <c r="L101">
        <v>1</v>
      </c>
      <c r="N101" t="str">
        <f>IF(D101&gt;=0,"1","0")</f>
        <v>1</v>
      </c>
      <c r="O101" s="5">
        <f t="shared" ca="1" si="15"/>
        <v>0.21384388941086011</v>
      </c>
      <c r="P101">
        <f t="shared" si="16"/>
        <v>28</v>
      </c>
      <c r="S101">
        <f>_xlfn.XLOOKUP(C101,'Company age'!$A$2:$A$15,'Company age'!$B$2:$B$15)</f>
        <v>9</v>
      </c>
      <c r="U101" t="s">
        <v>23</v>
      </c>
      <c r="W101" s="3">
        <f>AT101*(1+AV101)</f>
        <v>44</v>
      </c>
      <c r="X101">
        <v>94</v>
      </c>
      <c r="AC101">
        <f t="shared" ca="1" si="17"/>
        <v>475</v>
      </c>
      <c r="AH101" s="2">
        <v>6.6666665079999996</v>
      </c>
      <c r="AI101" s="2">
        <v>10</v>
      </c>
      <c r="AJ101" s="2">
        <v>7.3333334920000004</v>
      </c>
      <c r="AL101" t="s">
        <v>771</v>
      </c>
      <c r="AM101" t="s">
        <v>772</v>
      </c>
      <c r="AN101" t="s">
        <v>23</v>
      </c>
      <c r="AO101" t="s">
        <v>32</v>
      </c>
      <c r="AP101" t="s">
        <v>25</v>
      </c>
      <c r="AQ101" t="s">
        <v>54</v>
      </c>
      <c r="AR101" t="s">
        <v>27</v>
      </c>
      <c r="AS101" s="2">
        <v>439.57299999999998</v>
      </c>
      <c r="AT101" s="2">
        <v>40</v>
      </c>
      <c r="AU101" s="5">
        <f t="shared" si="9"/>
        <v>6.6666665079999993E-2</v>
      </c>
      <c r="AV101" s="5">
        <f t="shared" si="10"/>
        <v>0.1</v>
      </c>
      <c r="AW101" s="5">
        <f t="shared" si="11"/>
        <v>7.3333334920000007E-2</v>
      </c>
      <c r="AX101" s="2"/>
      <c r="AY101" s="2"/>
      <c r="AZ101" s="2"/>
      <c r="BA101" s="2">
        <v>0</v>
      </c>
    </row>
    <row r="102" spans="1:53" x14ac:dyDescent="0.15">
      <c r="A102">
        <v>29</v>
      </c>
      <c r="B102" s="7">
        <v>39232</v>
      </c>
      <c r="C102" s="11">
        <v>2007</v>
      </c>
      <c r="D102" s="3">
        <f>_xlfn.XLOOKUP(P102,'Sentiment index'!$E$2:$E$169,'Sentiment index'!$A$2:$A$169)</f>
        <v>0.6012499</v>
      </c>
      <c r="E102">
        <f t="shared" ca="1" si="12"/>
        <v>95.167433836187513</v>
      </c>
      <c r="F102" s="5">
        <f>(W102-AT102)/AT102</f>
        <v>0.12</v>
      </c>
      <c r="G102" s="12">
        <f t="shared" ca="1" si="13"/>
        <v>19</v>
      </c>
      <c r="H102" s="2">
        <v>2535.4299999999998</v>
      </c>
      <c r="I102" s="2">
        <v>250</v>
      </c>
      <c r="J102" s="13">
        <f t="shared" si="14"/>
        <v>0.12609999999999999</v>
      </c>
      <c r="K102" s="5">
        <f>IF(U102="NORWAY",_xlfn.XLOOKUP(B102,'Oslo OBX Historical Data'!$A$2:$A$3477,'Oslo OBX Historical Data'!$G$2:$G$3477),IF(U102="FINLAND",_xlfn.XLOOKUP(B102,'OMX Helsinki Historical Data'!$A$2:$A$3479,'OMX Helsinki Historical Data'!$G$2:$G$3479),IF(U102="DENMARK",_xlfn.XLOOKUP(B102,'OMX Copenhagen All shares Histo'!$A$2:$A$3461,'OMX Copenhagen All shares Histo'!$G$2:$G$3461),_xlfn.XLOOKUP(Draft!B102,'OMX Stockholm Historical Data'!$A$2:$A$3477,'OMX Stockholm Historical Data'!$G$2:$G$3477))))</f>
        <v>-6.1000000000000004E-3</v>
      </c>
      <c r="L102">
        <v>1</v>
      </c>
      <c r="N102" t="str">
        <f>IF(D102&gt;=0,"1","0")</f>
        <v>1</v>
      </c>
      <c r="O102" s="5">
        <f t="shared" ca="1" si="15"/>
        <v>7.4937978962148436E-3</v>
      </c>
      <c r="P102">
        <f t="shared" si="16"/>
        <v>28</v>
      </c>
      <c r="S102">
        <f>_xlfn.XLOOKUP(C102,'Company age'!$A$2:$A$15,'Company age'!$B$2:$B$15)</f>
        <v>9</v>
      </c>
      <c r="U102" t="s">
        <v>64</v>
      </c>
      <c r="W102" s="3">
        <f>AT102*(1+AV102)</f>
        <v>280</v>
      </c>
      <c r="X102">
        <v>19</v>
      </c>
      <c r="AC102">
        <f t="shared" ca="1" si="17"/>
        <v>1276</v>
      </c>
      <c r="AH102" s="2">
        <v>4</v>
      </c>
      <c r="AI102" s="2">
        <v>12</v>
      </c>
      <c r="AJ102" s="2">
        <v>20</v>
      </c>
      <c r="AL102" t="s">
        <v>227</v>
      </c>
      <c r="AM102" t="s">
        <v>228</v>
      </c>
      <c r="AN102" t="s">
        <v>64</v>
      </c>
      <c r="AO102" t="s">
        <v>74</v>
      </c>
      <c r="AP102" t="s">
        <v>25</v>
      </c>
      <c r="AQ102" t="s">
        <v>54</v>
      </c>
      <c r="AR102" t="s">
        <v>27</v>
      </c>
      <c r="AS102" s="2">
        <v>2535.4299999999998</v>
      </c>
      <c r="AT102" s="2">
        <v>250</v>
      </c>
      <c r="AU102" s="5">
        <f t="shared" si="9"/>
        <v>0.04</v>
      </c>
      <c r="AV102" s="5">
        <f t="shared" si="10"/>
        <v>0.12</v>
      </c>
      <c r="AW102" s="5">
        <f t="shared" si="11"/>
        <v>0.2</v>
      </c>
      <c r="AX102" s="2"/>
      <c r="AY102" s="2"/>
      <c r="AZ102" s="2"/>
      <c r="BA102" s="2">
        <v>0</v>
      </c>
    </row>
    <row r="103" spans="1:53" x14ac:dyDescent="0.15">
      <c r="A103">
        <v>29</v>
      </c>
      <c r="B103" s="7">
        <v>39233</v>
      </c>
      <c r="C103" s="11">
        <v>2007</v>
      </c>
      <c r="D103" s="3">
        <f>_xlfn.XLOOKUP(P103,'Sentiment index'!$E$2:$E$169,'Sentiment index'!$A$2:$A$169)</f>
        <v>0.6012499</v>
      </c>
      <c r="E103">
        <f t="shared" ca="1" si="12"/>
        <v>105.80552306418839</v>
      </c>
      <c r="F103" s="5">
        <f>(W103-AT103)/AT103</f>
        <v>0.12962958340000003</v>
      </c>
      <c r="G103" s="12">
        <f t="shared" ca="1" si="13"/>
        <v>629</v>
      </c>
      <c r="H103" s="2">
        <v>598</v>
      </c>
      <c r="I103" s="2">
        <v>23</v>
      </c>
      <c r="J103" s="13">
        <f t="shared" si="14"/>
        <v>0.13332958340000003</v>
      </c>
      <c r="K103" s="5">
        <f>IF(U103="NORWAY",_xlfn.XLOOKUP(B103,'Oslo OBX Historical Data'!$A$2:$A$3477,'Oslo OBX Historical Data'!$G$2:$G$3477),IF(U103="FINLAND",_xlfn.XLOOKUP(B103,'OMX Helsinki Historical Data'!$A$2:$A$3479,'OMX Helsinki Historical Data'!$G$2:$G$3479),IF(U103="DENMARK",_xlfn.XLOOKUP(B103,'OMX Copenhagen All shares Histo'!$A$2:$A$3461,'OMX Copenhagen All shares Histo'!$G$2:$G$3461),_xlfn.XLOOKUP(Draft!B103,'OMX Stockholm Historical Data'!$A$2:$A$3477,'OMX Stockholm Historical Data'!$G$2:$G$3477))))</f>
        <v>-3.7000000000000002E-3</v>
      </c>
      <c r="L103">
        <v>1</v>
      </c>
      <c r="N103" t="str">
        <f>IF(D103&gt;=0,"1","0")</f>
        <v>1</v>
      </c>
      <c r="O103" s="5">
        <f t="shared" ca="1" si="15"/>
        <v>1.0518394648829432</v>
      </c>
      <c r="P103">
        <f t="shared" si="16"/>
        <v>28</v>
      </c>
      <c r="S103">
        <f>_xlfn.XLOOKUP(C103,'Company age'!$A$2:$A$15,'Company age'!$B$2:$B$15)</f>
        <v>9</v>
      </c>
      <c r="U103" t="s">
        <v>44</v>
      </c>
      <c r="W103" s="3">
        <f>AT103*(1+AV103)</f>
        <v>25.9814804182</v>
      </c>
      <c r="X103">
        <v>629</v>
      </c>
      <c r="AC103">
        <f t="shared" ca="1" si="17"/>
        <v>833</v>
      </c>
      <c r="AH103" s="2">
        <v>15.740736009999999</v>
      </c>
      <c r="AI103" s="2">
        <v>12.96295834</v>
      </c>
      <c r="AJ103" s="2">
        <v>11.11110687</v>
      </c>
      <c r="AL103" t="s">
        <v>624</v>
      </c>
      <c r="AM103" t="s">
        <v>625</v>
      </c>
      <c r="AN103" t="s">
        <v>44</v>
      </c>
      <c r="AO103" t="s">
        <v>32</v>
      </c>
      <c r="AP103" t="s">
        <v>25</v>
      </c>
      <c r="AQ103" t="s">
        <v>54</v>
      </c>
      <c r="AR103" t="s">
        <v>27</v>
      </c>
      <c r="AS103" s="2">
        <v>598</v>
      </c>
      <c r="AT103" s="2">
        <v>23</v>
      </c>
      <c r="AU103" s="5">
        <f t="shared" si="9"/>
        <v>0.1574073601</v>
      </c>
      <c r="AV103" s="5">
        <f t="shared" si="10"/>
        <v>0.1296295834</v>
      </c>
      <c r="AW103" s="5">
        <f t="shared" si="11"/>
        <v>0.11111106870000001</v>
      </c>
      <c r="AX103" s="2">
        <v>88.8</v>
      </c>
      <c r="AY103" s="2">
        <v>266.52172849999999</v>
      </c>
      <c r="AZ103" s="2">
        <v>89.85</v>
      </c>
      <c r="BA103" s="2">
        <v>0</v>
      </c>
    </row>
    <row r="104" spans="1:53" x14ac:dyDescent="0.15">
      <c r="A104">
        <v>30</v>
      </c>
      <c r="B104" s="7">
        <v>39234</v>
      </c>
      <c r="C104" s="11">
        <v>2007</v>
      </c>
      <c r="D104" s="3">
        <f>_xlfn.XLOOKUP(P104,'Sentiment index'!$E$2:$E$169,'Sentiment index'!$A$2:$A$169)</f>
        <v>0.33268140000000002</v>
      </c>
      <c r="E104">
        <f t="shared" ca="1" si="12"/>
        <v>106.55728634407978</v>
      </c>
      <c r="F104" s="5">
        <f>(W104-AT104)/AT104</f>
        <v>3.2173912529999994E-2</v>
      </c>
      <c r="G104" s="12">
        <f t="shared" ca="1" si="13"/>
        <v>40</v>
      </c>
      <c r="H104" s="2">
        <v>4.3686299999999996</v>
      </c>
      <c r="I104" s="2">
        <v>3.7</v>
      </c>
      <c r="J104" s="13">
        <f t="shared" si="14"/>
        <v>1.9973912529999992E-2</v>
      </c>
      <c r="K104" s="5">
        <f>IF(U104="NORWAY",_xlfn.XLOOKUP(B104,'Oslo OBX Historical Data'!$A$2:$A$3477,'Oslo OBX Historical Data'!$G$2:$G$3477),IF(U104="FINLAND",_xlfn.XLOOKUP(B104,'OMX Helsinki Historical Data'!$A$2:$A$3479,'OMX Helsinki Historical Data'!$G$2:$G$3479),IF(U104="DENMARK",_xlfn.XLOOKUP(B104,'OMX Copenhagen All shares Histo'!$A$2:$A$3461,'OMX Copenhagen All shares Histo'!$G$2:$G$3461),_xlfn.XLOOKUP(Draft!B104,'OMX Stockholm Historical Data'!$A$2:$A$3477,'OMX Stockholm Historical Data'!$G$2:$G$3477))))</f>
        <v>1.2200000000000001E-2</v>
      </c>
      <c r="L104">
        <v>1</v>
      </c>
      <c r="N104" t="str">
        <f>IF(D104&gt;=0,"1","0")</f>
        <v>1</v>
      </c>
      <c r="O104" s="5">
        <f t="shared" ca="1" si="15"/>
        <v>9.15618855339088</v>
      </c>
      <c r="P104">
        <f t="shared" si="16"/>
        <v>29</v>
      </c>
      <c r="S104">
        <f>_xlfn.XLOOKUP(C104,'Company age'!$A$2:$A$15,'Company age'!$B$2:$B$15)</f>
        <v>9</v>
      </c>
      <c r="U104" t="s">
        <v>80</v>
      </c>
      <c r="W104" s="3">
        <f>AT104*(1+AV104)</f>
        <v>3.8190434763610002</v>
      </c>
      <c r="X104">
        <v>40</v>
      </c>
      <c r="AC104">
        <f t="shared" ca="1" si="17"/>
        <v>612</v>
      </c>
      <c r="AH104" s="2">
        <v>8.6521739960000001</v>
      </c>
      <c r="AI104" s="2">
        <v>3.2173912530000002</v>
      </c>
      <c r="AJ104" s="2">
        <v>-8.6956523359999996E-2</v>
      </c>
      <c r="AL104" t="s">
        <v>2090</v>
      </c>
      <c r="AM104" t="s">
        <v>2091</v>
      </c>
      <c r="AN104" t="s">
        <v>80</v>
      </c>
      <c r="AO104" t="s">
        <v>81</v>
      </c>
      <c r="AP104" t="s">
        <v>25</v>
      </c>
      <c r="AQ104" t="s">
        <v>54</v>
      </c>
      <c r="AR104" t="s">
        <v>27</v>
      </c>
      <c r="AS104" s="2">
        <v>4.3686299999999996</v>
      </c>
      <c r="AT104" s="2">
        <v>3.7</v>
      </c>
      <c r="AU104" s="5">
        <f t="shared" si="9"/>
        <v>8.6521739959999996E-2</v>
      </c>
      <c r="AV104" s="5">
        <f t="shared" si="10"/>
        <v>3.2173912530000001E-2</v>
      </c>
      <c r="AW104" s="5">
        <f t="shared" si="11"/>
        <v>-8.6956523360000001E-4</v>
      </c>
      <c r="AX104" s="2">
        <v>6.35</v>
      </c>
      <c r="AY104" s="2">
        <v>140.78633120000001</v>
      </c>
      <c r="AZ104" s="2">
        <v>6.3</v>
      </c>
      <c r="BA104" s="2">
        <v>5.9269999999999996</v>
      </c>
    </row>
    <row r="105" spans="1:53" x14ac:dyDescent="0.15">
      <c r="A105">
        <v>30</v>
      </c>
      <c r="B105" s="7">
        <v>39245</v>
      </c>
      <c r="C105" s="11">
        <v>2007</v>
      </c>
      <c r="D105" s="3">
        <f>_xlfn.XLOOKUP(P105,'Sentiment index'!$E$2:$E$169,'Sentiment index'!$A$2:$A$169)</f>
        <v>0.33268140000000002</v>
      </c>
      <c r="E105">
        <f t="shared" ca="1" si="12"/>
        <v>85.861583235336255</v>
      </c>
      <c r="F105" s="5">
        <f>(W105-AT105)/AT105</f>
        <v>-6.8965516089999956E-2</v>
      </c>
      <c r="G105" s="12">
        <f t="shared" ca="1" si="13"/>
        <v>944</v>
      </c>
      <c r="H105" s="2">
        <v>948.60799999999995</v>
      </c>
      <c r="I105" s="2">
        <v>9</v>
      </c>
      <c r="J105" s="13">
        <f t="shared" si="14"/>
        <v>-8.0465516089999953E-2</v>
      </c>
      <c r="K105" s="5">
        <f>IF(U105="NORWAY",_xlfn.XLOOKUP(B105,'Oslo OBX Historical Data'!$A$2:$A$3477,'Oslo OBX Historical Data'!$G$2:$G$3477),IF(U105="FINLAND",_xlfn.XLOOKUP(B105,'OMX Helsinki Historical Data'!$A$2:$A$3479,'OMX Helsinki Historical Data'!$G$2:$G$3479),IF(U105="DENMARK",_xlfn.XLOOKUP(B105,'OMX Copenhagen All shares Histo'!$A$2:$A$3461,'OMX Copenhagen All shares Histo'!$G$2:$G$3461),_xlfn.XLOOKUP(Draft!B105,'OMX Stockholm Historical Data'!$A$2:$A$3477,'OMX Stockholm Historical Data'!$G$2:$G$3477))))</f>
        <v>1.15E-2</v>
      </c>
      <c r="L105">
        <v>1</v>
      </c>
      <c r="N105" t="str">
        <f>IF(D105&gt;=0,"1","0")</f>
        <v>1</v>
      </c>
      <c r="O105" s="5">
        <f t="shared" ca="1" si="15"/>
        <v>0.99514235595736078</v>
      </c>
      <c r="P105">
        <f t="shared" si="16"/>
        <v>29</v>
      </c>
      <c r="S105">
        <f>_xlfn.XLOOKUP(C105,'Company age'!$A$2:$A$15,'Company age'!$B$2:$B$15)</f>
        <v>9</v>
      </c>
      <c r="U105" t="s">
        <v>64</v>
      </c>
      <c r="W105" s="3">
        <f>AT105*(1+AV105)</f>
        <v>8.3793103551900003</v>
      </c>
      <c r="X105">
        <v>944</v>
      </c>
      <c r="AC105">
        <f t="shared" ca="1" si="17"/>
        <v>943</v>
      </c>
      <c r="AH105" s="2">
        <v>-1.3793103689999999</v>
      </c>
      <c r="AI105" s="2">
        <v>-6.8965516090000003</v>
      </c>
      <c r="AJ105" s="2">
        <v>-9.6551723480000007</v>
      </c>
      <c r="AL105" t="s">
        <v>451</v>
      </c>
      <c r="AM105" t="s">
        <v>452</v>
      </c>
      <c r="AN105" t="s">
        <v>64</v>
      </c>
      <c r="AO105" t="s">
        <v>96</v>
      </c>
      <c r="AP105" t="s">
        <v>25</v>
      </c>
      <c r="AQ105" t="s">
        <v>54</v>
      </c>
      <c r="AR105" t="s">
        <v>27</v>
      </c>
      <c r="AS105" s="2">
        <v>948.60799999999995</v>
      </c>
      <c r="AT105" s="2">
        <v>9</v>
      </c>
      <c r="AU105" s="5">
        <f t="shared" si="9"/>
        <v>-1.3793103689999999E-2</v>
      </c>
      <c r="AV105" s="5">
        <f t="shared" si="10"/>
        <v>-6.8965516089999998E-2</v>
      </c>
      <c r="AW105" s="5">
        <f t="shared" si="11"/>
        <v>-9.6551723480000004E-2</v>
      </c>
      <c r="AX105" s="2">
        <v>0.51400000000000001</v>
      </c>
      <c r="AY105" s="2">
        <v>-89.953811650000006</v>
      </c>
      <c r="AZ105" s="2">
        <v>0.51</v>
      </c>
      <c r="BA105" s="2">
        <v>39.064</v>
      </c>
    </row>
    <row r="106" spans="1:53" x14ac:dyDescent="0.15">
      <c r="A106">
        <v>30</v>
      </c>
      <c r="B106" s="7">
        <v>39245</v>
      </c>
      <c r="C106" s="11">
        <v>2007</v>
      </c>
      <c r="D106" s="3">
        <f>_xlfn.XLOOKUP(P106,'Sentiment index'!$E$2:$E$169,'Sentiment index'!$A$2:$A$169)</f>
        <v>0.33268140000000002</v>
      </c>
      <c r="E106">
        <f t="shared" ca="1" si="12"/>
        <v>102.61614259959207</v>
      </c>
      <c r="F106" s="5">
        <f>(W106-AT106)/AT106</f>
        <v>0.28496730800000009</v>
      </c>
      <c r="G106" s="12">
        <f t="shared" ca="1" si="13"/>
        <v>1</v>
      </c>
      <c r="H106" s="2">
        <v>197.428</v>
      </c>
      <c r="I106" s="2">
        <v>85</v>
      </c>
      <c r="J106" s="13">
        <f t="shared" si="14"/>
        <v>0.27316730800000011</v>
      </c>
      <c r="K106" s="5">
        <f>IF(U106="NORWAY",_xlfn.XLOOKUP(B106,'Oslo OBX Historical Data'!$A$2:$A$3477,'Oslo OBX Historical Data'!$G$2:$G$3477),IF(U106="FINLAND",_xlfn.XLOOKUP(B106,'OMX Helsinki Historical Data'!$A$2:$A$3479,'OMX Helsinki Historical Data'!$G$2:$G$3479),IF(U106="DENMARK",_xlfn.XLOOKUP(B106,'OMX Copenhagen All shares Histo'!$A$2:$A$3461,'OMX Copenhagen All shares Histo'!$G$2:$G$3461),_xlfn.XLOOKUP(Draft!B106,'OMX Stockholm Historical Data'!$A$2:$A$3477,'OMX Stockholm Historical Data'!$G$2:$G$3477))))</f>
        <v>1.18E-2</v>
      </c>
      <c r="L106">
        <v>1</v>
      </c>
      <c r="N106" t="str">
        <f>IF(D106&gt;=0,"1","0")</f>
        <v>1</v>
      </c>
      <c r="O106" s="5">
        <f t="shared" ca="1" si="15"/>
        <v>5.0651376704418825E-3</v>
      </c>
      <c r="P106">
        <f t="shared" si="16"/>
        <v>29</v>
      </c>
      <c r="S106">
        <f>_xlfn.XLOOKUP(C106,'Company age'!$A$2:$A$15,'Company age'!$B$2:$B$15)</f>
        <v>9</v>
      </c>
      <c r="U106" t="s">
        <v>23</v>
      </c>
      <c r="W106" s="3">
        <f>AT106*(1+AV106)</f>
        <v>109.22222118000001</v>
      </c>
      <c r="X106">
        <v>1</v>
      </c>
      <c r="AC106">
        <f t="shared" ca="1" si="17"/>
        <v>1187</v>
      </c>
      <c r="AH106" s="2">
        <v>37.254901889999999</v>
      </c>
      <c r="AI106" s="2">
        <v>28.496730800000002</v>
      </c>
      <c r="AJ106" s="2">
        <v>26.143789290000001</v>
      </c>
      <c r="AL106" t="s">
        <v>1045</v>
      </c>
      <c r="AM106" t="s">
        <v>1046</v>
      </c>
      <c r="AN106" t="s">
        <v>23</v>
      </c>
      <c r="AO106" t="s">
        <v>96</v>
      </c>
      <c r="AP106" t="s">
        <v>25</v>
      </c>
      <c r="AQ106" t="s">
        <v>54</v>
      </c>
      <c r="AR106" t="s">
        <v>27</v>
      </c>
      <c r="AS106" s="2">
        <v>197.428</v>
      </c>
      <c r="AT106" s="2">
        <v>85</v>
      </c>
      <c r="AU106" s="5">
        <f t="shared" si="9"/>
        <v>0.37254901889999997</v>
      </c>
      <c r="AV106" s="5">
        <f t="shared" si="10"/>
        <v>0.28496730800000003</v>
      </c>
      <c r="AW106" s="5">
        <f t="shared" si="11"/>
        <v>0.26143789290000002</v>
      </c>
      <c r="AX106" s="2">
        <v>8.1600000000000006E-2</v>
      </c>
      <c r="AY106" s="2" t="s">
        <v>216</v>
      </c>
      <c r="AZ106" s="2">
        <v>8.0399999999999999E-2</v>
      </c>
      <c r="BA106" s="2">
        <v>0</v>
      </c>
    </row>
    <row r="107" spans="1:53" x14ac:dyDescent="0.15">
      <c r="A107">
        <v>30</v>
      </c>
      <c r="B107" s="7">
        <v>39245</v>
      </c>
      <c r="C107" s="11">
        <v>2007</v>
      </c>
      <c r="D107" s="3">
        <f>_xlfn.XLOOKUP(P107,'Sentiment index'!$E$2:$E$169,'Sentiment index'!$A$2:$A$169)</f>
        <v>0.33268140000000002</v>
      </c>
      <c r="E107">
        <f t="shared" ca="1" si="12"/>
        <v>157.36728718973842</v>
      </c>
      <c r="F107" s="5">
        <f>(W107-AT107)/AT107</f>
        <v>-8.474576472999984E-3</v>
      </c>
      <c r="G107" s="12">
        <f t="shared" ca="1" si="13"/>
        <v>4</v>
      </c>
      <c r="H107" s="2">
        <v>176</v>
      </c>
      <c r="I107" s="2">
        <v>32</v>
      </c>
      <c r="J107" s="13">
        <f t="shared" si="14"/>
        <v>-1.8274576472999984E-2</v>
      </c>
      <c r="K107" s="5">
        <f>IF(U107="NORWAY",_xlfn.XLOOKUP(B107,'Oslo OBX Historical Data'!$A$2:$A$3477,'Oslo OBX Historical Data'!$G$2:$G$3477),IF(U107="FINLAND",_xlfn.XLOOKUP(B107,'OMX Helsinki Historical Data'!$A$2:$A$3479,'OMX Helsinki Historical Data'!$G$2:$G$3479),IF(U107="DENMARK",_xlfn.XLOOKUP(B107,'OMX Copenhagen All shares Histo'!$A$2:$A$3461,'OMX Copenhagen All shares Histo'!$G$2:$G$3461),_xlfn.XLOOKUP(Draft!B107,'OMX Stockholm Historical Data'!$A$2:$A$3477,'OMX Stockholm Historical Data'!$G$2:$G$3477))))</f>
        <v>9.7999999999999997E-3</v>
      </c>
      <c r="L107">
        <v>1</v>
      </c>
      <c r="N107" t="str">
        <f>IF(D107&gt;=0,"1","0")</f>
        <v>1</v>
      </c>
      <c r="O107" s="5">
        <f t="shared" ca="1" si="15"/>
        <v>2.2727272727272728E-2</v>
      </c>
      <c r="P107">
        <f t="shared" si="16"/>
        <v>29</v>
      </c>
      <c r="S107">
        <f>_xlfn.XLOOKUP(C107,'Company age'!$A$2:$A$15,'Company age'!$B$2:$B$15)</f>
        <v>9</v>
      </c>
      <c r="U107" t="s">
        <v>44</v>
      </c>
      <c r="W107" s="3">
        <f>AT107*(1+AV107)</f>
        <v>31.728813552864001</v>
      </c>
      <c r="X107">
        <v>4</v>
      </c>
      <c r="AC107">
        <f t="shared" ca="1" si="17"/>
        <v>1508</v>
      </c>
      <c r="AH107" s="2">
        <v>0</v>
      </c>
      <c r="AI107" s="2">
        <v>-0.84745764729999995</v>
      </c>
      <c r="AJ107" s="2">
        <v>-1.6949152949999999</v>
      </c>
      <c r="AL107" t="s">
        <v>1069</v>
      </c>
      <c r="AM107" t="s">
        <v>1070</v>
      </c>
      <c r="AN107" t="s">
        <v>44</v>
      </c>
      <c r="AO107" t="s">
        <v>45</v>
      </c>
      <c r="AP107" t="s">
        <v>25</v>
      </c>
      <c r="AQ107" t="s">
        <v>54</v>
      </c>
      <c r="AR107" t="s">
        <v>27</v>
      </c>
      <c r="AS107" s="2">
        <v>176</v>
      </c>
      <c r="AT107" s="2">
        <v>32</v>
      </c>
      <c r="AU107" s="5">
        <f t="shared" si="9"/>
        <v>0</v>
      </c>
      <c r="AV107" s="5">
        <f t="shared" si="10"/>
        <v>-8.4745764729999996E-3</v>
      </c>
      <c r="AW107" s="5">
        <f t="shared" si="11"/>
        <v>-1.6949152950000001E-2</v>
      </c>
      <c r="AX107" s="2">
        <v>2.706</v>
      </c>
      <c r="AY107" s="2">
        <v>-96.043907169999997</v>
      </c>
      <c r="AZ107" s="2">
        <v>2.6779999999999999</v>
      </c>
      <c r="BA107" s="2">
        <v>18.939</v>
      </c>
    </row>
    <row r="108" spans="1:53" x14ac:dyDescent="0.15">
      <c r="A108">
        <v>30</v>
      </c>
      <c r="B108" s="7">
        <v>39248</v>
      </c>
      <c r="C108" s="11">
        <v>2007</v>
      </c>
      <c r="D108" s="3">
        <f>_xlfn.XLOOKUP(P108,'Sentiment index'!$E$2:$E$169,'Sentiment index'!$A$2:$A$169)</f>
        <v>0.33268140000000002</v>
      </c>
      <c r="E108">
        <f t="shared" ca="1" si="12"/>
        <v>45.234561198529889</v>
      </c>
      <c r="F108" s="5">
        <f>(W108-AT108)/AT108</f>
        <v>-0.24200000759999996</v>
      </c>
      <c r="G108" s="12">
        <f t="shared" ca="1" si="13"/>
        <v>107</v>
      </c>
      <c r="H108" s="2">
        <v>199.209</v>
      </c>
      <c r="I108" s="2">
        <v>25</v>
      </c>
      <c r="J108" s="13">
        <f t="shared" si="14"/>
        <v>-0.25960000759999996</v>
      </c>
      <c r="K108" s="5">
        <f>IF(U108="NORWAY",_xlfn.XLOOKUP(B108,'Oslo OBX Historical Data'!$A$2:$A$3477,'Oslo OBX Historical Data'!$G$2:$G$3477),IF(U108="FINLAND",_xlfn.XLOOKUP(B108,'OMX Helsinki Historical Data'!$A$2:$A$3479,'OMX Helsinki Historical Data'!$G$2:$G$3479),IF(U108="DENMARK",_xlfn.XLOOKUP(B108,'OMX Copenhagen All shares Histo'!$A$2:$A$3461,'OMX Copenhagen All shares Histo'!$G$2:$G$3461),_xlfn.XLOOKUP(Draft!B108,'OMX Stockholm Historical Data'!$A$2:$A$3477,'OMX Stockholm Historical Data'!$G$2:$G$3477))))</f>
        <v>1.7600000000000001E-2</v>
      </c>
      <c r="L108">
        <v>1</v>
      </c>
      <c r="N108" t="str">
        <f>IF(D108&gt;=0,"1","0")</f>
        <v>1</v>
      </c>
      <c r="O108" s="5">
        <f t="shared" ca="1" si="15"/>
        <v>0.53712432671214649</v>
      </c>
      <c r="P108">
        <f t="shared" si="16"/>
        <v>29</v>
      </c>
      <c r="S108">
        <f>_xlfn.XLOOKUP(C108,'Company age'!$A$2:$A$15,'Company age'!$B$2:$B$15)</f>
        <v>9</v>
      </c>
      <c r="U108" t="s">
        <v>80</v>
      </c>
      <c r="W108" s="3">
        <f>AT108*(1+AV108)</f>
        <v>18.949999810000001</v>
      </c>
      <c r="X108">
        <v>107</v>
      </c>
      <c r="AC108">
        <f t="shared" ca="1" si="17"/>
        <v>1307</v>
      </c>
      <c r="AH108" s="2">
        <v>-37</v>
      </c>
      <c r="AI108" s="2">
        <v>-24.200000760000002</v>
      </c>
      <c r="AJ108" s="2">
        <v>-26.600000380000001</v>
      </c>
      <c r="AL108" t="s">
        <v>1029</v>
      </c>
      <c r="AM108" t="s">
        <v>1030</v>
      </c>
      <c r="AN108" t="s">
        <v>80</v>
      </c>
      <c r="AO108" t="s">
        <v>152</v>
      </c>
      <c r="AP108" t="s">
        <v>25</v>
      </c>
      <c r="AQ108" t="s">
        <v>75</v>
      </c>
      <c r="AR108" t="s">
        <v>27</v>
      </c>
      <c r="AS108" s="2">
        <v>199.209</v>
      </c>
      <c r="AT108" s="2">
        <v>25</v>
      </c>
      <c r="AU108" s="5">
        <f t="shared" si="9"/>
        <v>-0.37</v>
      </c>
      <c r="AV108" s="5">
        <f t="shared" si="10"/>
        <v>-0.24200000760000001</v>
      </c>
      <c r="AW108" s="5">
        <f t="shared" si="11"/>
        <v>-0.2660000038</v>
      </c>
      <c r="AX108" s="2"/>
      <c r="AY108" s="2"/>
      <c r="AZ108" s="2"/>
      <c r="BA108" s="2">
        <v>45.968200000000003</v>
      </c>
    </row>
    <row r="109" spans="1:53" x14ac:dyDescent="0.15">
      <c r="A109">
        <v>30</v>
      </c>
      <c r="B109" s="7">
        <v>39251</v>
      </c>
      <c r="C109" s="11">
        <v>2007</v>
      </c>
      <c r="D109" s="3">
        <f>_xlfn.XLOOKUP(P109,'Sentiment index'!$E$2:$E$169,'Sentiment index'!$A$2:$A$169)</f>
        <v>0.33268140000000002</v>
      </c>
      <c r="E109">
        <f t="shared" ca="1" si="12"/>
        <v>82.335023726752411</v>
      </c>
      <c r="F109" s="5">
        <f>(W109-AT109)/AT109</f>
        <v>-6.4935064319999986E-2</v>
      </c>
      <c r="G109" s="12">
        <f t="shared" ca="1" si="13"/>
        <v>1213.7289422603383</v>
      </c>
      <c r="H109" s="2">
        <v>300.83300000000003</v>
      </c>
      <c r="I109" s="2">
        <v>36</v>
      </c>
      <c r="J109" s="13">
        <f t="shared" si="14"/>
        <v>-7.1135064319999983E-2</v>
      </c>
      <c r="K109" s="5">
        <f>IF(U109="NORWAY",_xlfn.XLOOKUP(B109,'Oslo OBX Historical Data'!$A$2:$A$3477,'Oslo OBX Historical Data'!$G$2:$G$3477),IF(U109="FINLAND",_xlfn.XLOOKUP(B109,'OMX Helsinki Historical Data'!$A$2:$A$3479,'OMX Helsinki Historical Data'!$G$2:$G$3479),IF(U109="DENMARK",_xlfn.XLOOKUP(B109,'OMX Copenhagen All shares Histo'!$A$2:$A$3461,'OMX Copenhagen All shares Histo'!$G$2:$G$3461),_xlfn.XLOOKUP(Draft!B109,'OMX Stockholm Historical Data'!$A$2:$A$3477,'OMX Stockholm Historical Data'!$G$2:$G$3477))))</f>
        <v>6.1999999999999998E-3</v>
      </c>
      <c r="L109">
        <v>1</v>
      </c>
      <c r="N109" t="str">
        <f>IF(D109&gt;=0,"1","0")</f>
        <v>1</v>
      </c>
      <c r="O109" s="5" t="str">
        <f t="shared" si="15"/>
        <v/>
      </c>
      <c r="P109">
        <f t="shared" si="16"/>
        <v>29</v>
      </c>
      <c r="S109">
        <f>_xlfn.XLOOKUP(C109,'Company age'!$A$2:$A$15,'Company age'!$B$2:$B$15)</f>
        <v>9</v>
      </c>
      <c r="U109" t="s">
        <v>80</v>
      </c>
      <c r="W109" s="3">
        <f>AT109*(1+AV109)</f>
        <v>33.662337684480001</v>
      </c>
      <c r="AC109">
        <f t="shared" ca="1" si="17"/>
        <v>1070</v>
      </c>
      <c r="AH109" s="2">
        <v>-0.25974026319999999</v>
      </c>
      <c r="AI109" s="2">
        <v>-6.4935064320000002</v>
      </c>
      <c r="AJ109" s="2">
        <v>-13.24675369</v>
      </c>
      <c r="AL109" t="s">
        <v>911</v>
      </c>
      <c r="AM109" t="s">
        <v>912</v>
      </c>
      <c r="AN109" t="s">
        <v>80</v>
      </c>
      <c r="AO109" t="s">
        <v>81</v>
      </c>
      <c r="AP109" t="s">
        <v>25</v>
      </c>
      <c r="AQ109" t="s">
        <v>146</v>
      </c>
      <c r="AR109" t="s">
        <v>27</v>
      </c>
      <c r="AS109" s="2">
        <v>300.83300000000003</v>
      </c>
      <c r="AT109" s="2">
        <v>36</v>
      </c>
      <c r="AU109" s="5">
        <f t="shared" si="9"/>
        <v>-2.597402632E-3</v>
      </c>
      <c r="AV109" s="5">
        <f t="shared" si="10"/>
        <v>-6.4935064319999999E-2</v>
      </c>
      <c r="AW109" s="5">
        <f t="shared" si="11"/>
        <v>-0.13246753690000002</v>
      </c>
      <c r="AX109" s="2"/>
      <c r="AY109" s="2"/>
      <c r="AZ109" s="2"/>
      <c r="BA109" s="2">
        <v>0</v>
      </c>
    </row>
    <row r="110" spans="1:53" x14ac:dyDescent="0.15">
      <c r="A110">
        <v>30</v>
      </c>
      <c r="B110" s="7">
        <v>39252</v>
      </c>
      <c r="C110" s="11">
        <v>2007</v>
      </c>
      <c r="D110" s="3">
        <f>_xlfn.XLOOKUP(P110,'Sentiment index'!$E$2:$E$169,'Sentiment index'!$A$2:$A$169)</f>
        <v>0.33268140000000002</v>
      </c>
      <c r="E110">
        <f t="shared" ca="1" si="12"/>
        <v>87.081550803150776</v>
      </c>
      <c r="F110" s="5">
        <f>(W110-AT110)/AT110</f>
        <v>9.9009901289999376E-3</v>
      </c>
      <c r="G110" s="12">
        <f t="shared" ca="1" si="13"/>
        <v>43</v>
      </c>
      <c r="H110" s="2">
        <v>68.129199999999997</v>
      </c>
      <c r="I110" s="2">
        <v>13</v>
      </c>
      <c r="J110" s="13">
        <f t="shared" si="14"/>
        <v>3.8009901289999372E-3</v>
      </c>
      <c r="K110" s="5">
        <f>IF(U110="NORWAY",_xlfn.XLOOKUP(B110,'Oslo OBX Historical Data'!$A$2:$A$3477,'Oslo OBX Historical Data'!$G$2:$G$3477),IF(U110="FINLAND",_xlfn.XLOOKUP(B110,'OMX Helsinki Historical Data'!$A$2:$A$3479,'OMX Helsinki Historical Data'!$G$2:$G$3479),IF(U110="DENMARK",_xlfn.XLOOKUP(B110,'OMX Copenhagen All shares Histo'!$A$2:$A$3461,'OMX Copenhagen All shares Histo'!$G$2:$G$3461),_xlfn.XLOOKUP(Draft!B110,'OMX Stockholm Historical Data'!$A$2:$A$3477,'OMX Stockholm Historical Data'!$G$2:$G$3477))))</f>
        <v>6.1000000000000004E-3</v>
      </c>
      <c r="L110">
        <v>1</v>
      </c>
      <c r="N110" t="str">
        <f>IF(D110&gt;=0,"1","0")</f>
        <v>1</v>
      </c>
      <c r="O110" s="5">
        <f t="shared" ca="1" si="15"/>
        <v>0.63115374905326938</v>
      </c>
      <c r="P110">
        <f t="shared" si="16"/>
        <v>29</v>
      </c>
      <c r="S110">
        <f>_xlfn.XLOOKUP(C110,'Company age'!$A$2:$A$15,'Company age'!$B$2:$B$15)</f>
        <v>9</v>
      </c>
      <c r="U110" t="s">
        <v>80</v>
      </c>
      <c r="W110" s="3">
        <f>AT110*(1+AV110)</f>
        <v>13.128712871676999</v>
      </c>
      <c r="X110">
        <v>43</v>
      </c>
      <c r="AC110">
        <f t="shared" ca="1" si="17"/>
        <v>1385</v>
      </c>
      <c r="AH110" s="2">
        <v>0</v>
      </c>
      <c r="AI110" s="2">
        <v>0.99009901290000002</v>
      </c>
      <c r="AJ110" s="2">
        <v>0</v>
      </c>
      <c r="AL110" t="s">
        <v>1343</v>
      </c>
      <c r="AM110" t="s">
        <v>1344</v>
      </c>
      <c r="AN110" t="s">
        <v>80</v>
      </c>
      <c r="AO110" t="s">
        <v>74</v>
      </c>
      <c r="AP110" t="s">
        <v>25</v>
      </c>
      <c r="AQ110" t="s">
        <v>146</v>
      </c>
      <c r="AR110" t="s">
        <v>27</v>
      </c>
      <c r="AS110" s="2">
        <v>68.129199999999997</v>
      </c>
      <c r="AT110" s="2">
        <v>13</v>
      </c>
      <c r="AU110" s="5">
        <f t="shared" si="9"/>
        <v>0</v>
      </c>
      <c r="AV110" s="5">
        <f t="shared" si="10"/>
        <v>9.9009901290000001E-3</v>
      </c>
      <c r="AW110" s="5">
        <f t="shared" si="11"/>
        <v>0</v>
      </c>
      <c r="AX110" s="2">
        <v>3</v>
      </c>
      <c r="AY110" s="2">
        <v>-97.322280879999994</v>
      </c>
      <c r="AZ110" s="2">
        <v>2.89</v>
      </c>
      <c r="BA110" s="2">
        <v>0</v>
      </c>
    </row>
    <row r="111" spans="1:53" x14ac:dyDescent="0.15">
      <c r="A111">
        <v>30</v>
      </c>
      <c r="B111" s="7">
        <v>39258</v>
      </c>
      <c r="C111" s="11">
        <v>2007</v>
      </c>
      <c r="D111" s="3">
        <f>_xlfn.XLOOKUP(P111,'Sentiment index'!$E$2:$E$169,'Sentiment index'!$A$2:$A$169)</f>
        <v>0.33268140000000002</v>
      </c>
      <c r="E111">
        <f t="shared" ca="1" si="12"/>
        <v>81.565958232821743</v>
      </c>
      <c r="F111" s="5">
        <f>(W111-AT111)/AT111</f>
        <v>0</v>
      </c>
      <c r="G111" s="12">
        <f t="shared" ca="1" si="13"/>
        <v>1653.0931197651767</v>
      </c>
      <c r="H111" s="2">
        <v>559.04700000000003</v>
      </c>
      <c r="I111" s="2">
        <v>108.5</v>
      </c>
      <c r="J111" s="13">
        <f t="shared" si="14"/>
        <v>1.8200000000000001E-2</v>
      </c>
      <c r="K111" s="5">
        <f>IF(U111="NORWAY",_xlfn.XLOOKUP(B111,'Oslo OBX Historical Data'!$A$2:$A$3477,'Oslo OBX Historical Data'!$G$2:$G$3477),IF(U111="FINLAND",_xlfn.XLOOKUP(B111,'OMX Helsinki Historical Data'!$A$2:$A$3479,'OMX Helsinki Historical Data'!$G$2:$G$3479),IF(U111="DENMARK",_xlfn.XLOOKUP(B111,'OMX Copenhagen All shares Histo'!$A$2:$A$3461,'OMX Copenhagen All shares Histo'!$G$2:$G$3461),_xlfn.XLOOKUP(Draft!B111,'OMX Stockholm Historical Data'!$A$2:$A$3477,'OMX Stockholm Historical Data'!$G$2:$G$3477))))</f>
        <v>-1.8200000000000001E-2</v>
      </c>
      <c r="L111">
        <v>1</v>
      </c>
      <c r="N111" t="str">
        <f>IF(D111&gt;=0,"1","0")</f>
        <v>1</v>
      </c>
      <c r="O111" s="5" t="str">
        <f t="shared" si="15"/>
        <v/>
      </c>
      <c r="P111">
        <f t="shared" si="16"/>
        <v>29</v>
      </c>
      <c r="S111">
        <f>_xlfn.XLOOKUP(C111,'Company age'!$A$2:$A$15,'Company age'!$B$2:$B$15)</f>
        <v>9</v>
      </c>
      <c r="U111" t="s">
        <v>80</v>
      </c>
      <c r="W111" s="3">
        <f>AT111*(1+AV111)</f>
        <v>108.5</v>
      </c>
      <c r="AC111">
        <f t="shared" ca="1" si="17"/>
        <v>893</v>
      </c>
      <c r="AH111" s="2">
        <v>0</v>
      </c>
      <c r="AI111" s="2">
        <v>0</v>
      </c>
      <c r="AJ111" s="2">
        <v>-5.5999999049999998</v>
      </c>
      <c r="AL111" t="s">
        <v>665</v>
      </c>
      <c r="AM111" t="s">
        <v>666</v>
      </c>
      <c r="AN111" t="s">
        <v>80</v>
      </c>
      <c r="AO111" t="s">
        <v>45</v>
      </c>
      <c r="AP111" t="s">
        <v>25</v>
      </c>
      <c r="AQ111" t="s">
        <v>146</v>
      </c>
      <c r="AR111" t="s">
        <v>27</v>
      </c>
      <c r="AS111" s="2">
        <v>559.04700000000003</v>
      </c>
      <c r="AT111" s="2">
        <v>108.5</v>
      </c>
      <c r="AU111" s="5">
        <f t="shared" si="9"/>
        <v>0</v>
      </c>
      <c r="AV111" s="5">
        <f t="shared" si="10"/>
        <v>0</v>
      </c>
      <c r="AW111" s="5">
        <f t="shared" si="11"/>
        <v>-5.5999999049999999E-2</v>
      </c>
      <c r="AX111" s="2">
        <v>15.3</v>
      </c>
      <c r="AY111" s="2">
        <v>-84.239631650000007</v>
      </c>
      <c r="AZ111" s="2">
        <v>15.5</v>
      </c>
      <c r="BA111" s="2">
        <v>0</v>
      </c>
    </row>
    <row r="112" spans="1:53" x14ac:dyDescent="0.15">
      <c r="A112">
        <v>30</v>
      </c>
      <c r="B112" s="7">
        <v>39261</v>
      </c>
      <c r="C112" s="11">
        <v>2007</v>
      </c>
      <c r="D112" s="3">
        <f>_xlfn.XLOOKUP(P112,'Sentiment index'!$E$2:$E$169,'Sentiment index'!$A$2:$A$169)</f>
        <v>0.33268140000000002</v>
      </c>
      <c r="E112">
        <f t="shared" ca="1" si="12"/>
        <v>99.974623487691218</v>
      </c>
      <c r="F112" s="5">
        <f>(W112-AT112)/AT112</f>
        <v>-0.15666666980000002</v>
      </c>
      <c r="G112" s="12">
        <f t="shared" ca="1" si="13"/>
        <v>11</v>
      </c>
      <c r="H112" s="2">
        <v>16.599299999999999</v>
      </c>
      <c r="I112" s="2">
        <v>6.25</v>
      </c>
      <c r="J112" s="13">
        <f t="shared" si="14"/>
        <v>-0.15346666980000001</v>
      </c>
      <c r="K112" s="5">
        <f>IF(U112="NORWAY",_xlfn.XLOOKUP(B112,'Oslo OBX Historical Data'!$A$2:$A$3477,'Oslo OBX Historical Data'!$G$2:$G$3477),IF(U112="FINLAND",_xlfn.XLOOKUP(B112,'OMX Helsinki Historical Data'!$A$2:$A$3479,'OMX Helsinki Historical Data'!$G$2:$G$3479),IF(U112="DENMARK",_xlfn.XLOOKUP(B112,'OMX Copenhagen All shares Histo'!$A$2:$A$3461,'OMX Copenhagen All shares Histo'!$G$2:$G$3461),_xlfn.XLOOKUP(Draft!B112,'OMX Stockholm Historical Data'!$A$2:$A$3477,'OMX Stockholm Historical Data'!$G$2:$G$3477))))</f>
        <v>-3.2000000000000002E-3</v>
      </c>
      <c r="L112">
        <v>1</v>
      </c>
      <c r="N112" t="str">
        <f>IF(D112&gt;=0,"1","0")</f>
        <v>1</v>
      </c>
      <c r="O112" s="5">
        <f t="shared" ca="1" si="15"/>
        <v>0.66267854668570358</v>
      </c>
      <c r="P112">
        <f t="shared" si="16"/>
        <v>29</v>
      </c>
      <c r="S112">
        <f>_xlfn.XLOOKUP(C112,'Company age'!$A$2:$A$15,'Company age'!$B$2:$B$15)</f>
        <v>9</v>
      </c>
      <c r="U112" t="s">
        <v>80</v>
      </c>
      <c r="W112" s="3">
        <f>AT112*(1+AV112)</f>
        <v>5.2708333137499999</v>
      </c>
      <c r="X112">
        <v>11</v>
      </c>
      <c r="AC112">
        <f t="shared" ca="1" si="17"/>
        <v>1310</v>
      </c>
      <c r="AH112" s="2">
        <v>-7.6666665079999996</v>
      </c>
      <c r="AI112" s="2">
        <v>-15.66666698</v>
      </c>
      <c r="AJ112" s="2">
        <v>-22.666666029999998</v>
      </c>
      <c r="AL112" t="s">
        <v>1710</v>
      </c>
      <c r="AM112" t="s">
        <v>1711</v>
      </c>
      <c r="AN112" t="s">
        <v>80</v>
      </c>
      <c r="AO112" t="s">
        <v>81</v>
      </c>
      <c r="AP112" t="s">
        <v>25</v>
      </c>
      <c r="AQ112" t="s">
        <v>1066</v>
      </c>
      <c r="AR112" t="s">
        <v>27</v>
      </c>
      <c r="AS112" s="2">
        <v>16.599299999999999</v>
      </c>
      <c r="AT112" s="2">
        <v>6.25</v>
      </c>
      <c r="AU112" s="5">
        <f t="shared" si="9"/>
        <v>-7.6666665080000002E-2</v>
      </c>
      <c r="AV112" s="5">
        <f t="shared" si="10"/>
        <v>-0.15666666979999999</v>
      </c>
      <c r="AW112" s="5">
        <f t="shared" si="11"/>
        <v>-0.22666666029999999</v>
      </c>
      <c r="AX112" s="2"/>
      <c r="AY112" s="2"/>
      <c r="AZ112" s="2"/>
      <c r="BA112" s="2">
        <v>0</v>
      </c>
    </row>
    <row r="113" spans="1:53" x14ac:dyDescent="0.15">
      <c r="A113">
        <v>31</v>
      </c>
      <c r="B113" s="7">
        <v>39269</v>
      </c>
      <c r="C113" s="11">
        <v>2007</v>
      </c>
      <c r="D113" s="3">
        <f>_xlfn.XLOOKUP(P113,'Sentiment index'!$E$2:$E$169,'Sentiment index'!$A$2:$A$169)</f>
        <v>0.34872039999999999</v>
      </c>
      <c r="E113">
        <f t="shared" ca="1" si="12"/>
        <v>132.29407957219971</v>
      </c>
      <c r="F113" s="5">
        <f>(W113-AT113)/AT113</f>
        <v>6.0000000000000053E-2</v>
      </c>
      <c r="G113" s="12">
        <f t="shared" ca="1" si="13"/>
        <v>1041.5628051125996</v>
      </c>
      <c r="H113" s="2">
        <v>586.41</v>
      </c>
      <c r="I113" s="2">
        <v>2</v>
      </c>
      <c r="J113" s="13">
        <f t="shared" si="14"/>
        <v>5.5500000000000056E-2</v>
      </c>
      <c r="K113" s="5">
        <f>IF(U113="NORWAY",_xlfn.XLOOKUP(B113,'Oslo OBX Historical Data'!$A$2:$A$3477,'Oslo OBX Historical Data'!$G$2:$G$3477),IF(U113="FINLAND",_xlfn.XLOOKUP(B113,'OMX Helsinki Historical Data'!$A$2:$A$3479,'OMX Helsinki Historical Data'!$G$2:$G$3479),IF(U113="DENMARK",_xlfn.XLOOKUP(B113,'OMX Copenhagen All shares Histo'!$A$2:$A$3461,'OMX Copenhagen All shares Histo'!$G$2:$G$3461),_xlfn.XLOOKUP(Draft!B113,'OMX Stockholm Historical Data'!$A$2:$A$3477,'OMX Stockholm Historical Data'!$G$2:$G$3477))))</f>
        <v>4.4999999999999997E-3</v>
      </c>
      <c r="L113">
        <v>1</v>
      </c>
      <c r="N113" t="str">
        <f>IF(D113&gt;=0,"1","0")</f>
        <v>1</v>
      </c>
      <c r="O113" s="5" t="str">
        <f t="shared" si="15"/>
        <v/>
      </c>
      <c r="P113">
        <f t="shared" si="16"/>
        <v>30</v>
      </c>
      <c r="S113">
        <f>_xlfn.XLOOKUP(C113,'Company age'!$A$2:$A$15,'Company age'!$B$2:$B$15)</f>
        <v>9</v>
      </c>
      <c r="U113" t="s">
        <v>23</v>
      </c>
      <c r="W113" s="3">
        <f>AT113*(1+AV113)</f>
        <v>2.12</v>
      </c>
      <c r="AC113">
        <f t="shared" ca="1" si="17"/>
        <v>1038</v>
      </c>
      <c r="AH113" s="2">
        <v>4</v>
      </c>
      <c r="AI113" s="2">
        <v>6</v>
      </c>
      <c r="AJ113" s="2">
        <v>8</v>
      </c>
      <c r="AL113" t="s">
        <v>628</v>
      </c>
      <c r="AM113" t="s">
        <v>629</v>
      </c>
      <c r="AN113" t="s">
        <v>23</v>
      </c>
      <c r="AO113" t="s">
        <v>45</v>
      </c>
      <c r="AP113" t="s">
        <v>25</v>
      </c>
      <c r="AQ113" t="s">
        <v>146</v>
      </c>
      <c r="AR113" t="s">
        <v>27</v>
      </c>
      <c r="AS113" s="2">
        <v>586.41</v>
      </c>
      <c r="AT113" s="2">
        <v>2</v>
      </c>
      <c r="AU113" s="5">
        <f t="shared" si="9"/>
        <v>0.04</v>
      </c>
      <c r="AV113" s="5">
        <f t="shared" si="10"/>
        <v>0.06</v>
      </c>
      <c r="AW113" s="5">
        <f t="shared" si="11"/>
        <v>0.08</v>
      </c>
      <c r="AX113" s="2"/>
      <c r="AY113" s="2"/>
      <c r="AZ113" s="2"/>
      <c r="BA113" s="2">
        <v>0</v>
      </c>
    </row>
    <row r="114" spans="1:53" x14ac:dyDescent="0.15">
      <c r="A114">
        <v>31</v>
      </c>
      <c r="B114" s="7">
        <v>39269</v>
      </c>
      <c r="C114" s="11">
        <v>2007</v>
      </c>
      <c r="D114" s="3">
        <f>_xlfn.XLOOKUP(P114,'Sentiment index'!$E$2:$E$169,'Sentiment index'!$A$2:$A$169)</f>
        <v>0.34872039999999999</v>
      </c>
      <c r="E114">
        <f t="shared" ca="1" si="12"/>
        <v>116.02334580473845</v>
      </c>
      <c r="F114" s="5">
        <f>(W114-AT114)/AT114</f>
        <v>-0.15625000950000004</v>
      </c>
      <c r="G114" s="12">
        <f t="shared" ca="1" si="13"/>
        <v>1327.4248184547703</v>
      </c>
      <c r="H114" s="2">
        <v>74.668999999999997</v>
      </c>
      <c r="I114" s="2">
        <v>42</v>
      </c>
      <c r="J114" s="13">
        <f t="shared" si="14"/>
        <v>-0.15285000950000005</v>
      </c>
      <c r="K114" s="5">
        <f>IF(U114="NORWAY",_xlfn.XLOOKUP(B114,'Oslo OBX Historical Data'!$A$2:$A$3477,'Oslo OBX Historical Data'!$G$2:$G$3477),IF(U114="FINLAND",_xlfn.XLOOKUP(B114,'OMX Helsinki Historical Data'!$A$2:$A$3479,'OMX Helsinki Historical Data'!$G$2:$G$3479),IF(U114="DENMARK",_xlfn.XLOOKUP(B114,'OMX Copenhagen All shares Histo'!$A$2:$A$3461,'OMX Copenhagen All shares Histo'!$G$2:$G$3461),_xlfn.XLOOKUP(Draft!B114,'OMX Stockholm Historical Data'!$A$2:$A$3477,'OMX Stockholm Historical Data'!$G$2:$G$3477))))</f>
        <v>-3.3999999999999998E-3</v>
      </c>
      <c r="L114">
        <v>1</v>
      </c>
      <c r="N114" t="str">
        <f>IF(D114&gt;=0,"1","0")</f>
        <v>1</v>
      </c>
      <c r="O114" s="5" t="str">
        <f t="shared" si="15"/>
        <v/>
      </c>
      <c r="P114">
        <f t="shared" si="16"/>
        <v>30</v>
      </c>
      <c r="S114">
        <f>_xlfn.XLOOKUP(C114,'Company age'!$A$2:$A$15,'Company age'!$B$2:$B$15)</f>
        <v>9</v>
      </c>
      <c r="U114" t="s">
        <v>80</v>
      </c>
      <c r="W114" s="3">
        <f>AT114*(1+AV114)</f>
        <v>35.437499600999999</v>
      </c>
      <c r="AC114">
        <f t="shared" ca="1" si="17"/>
        <v>1332</v>
      </c>
      <c r="AH114" s="2">
        <v>-18.750001910000002</v>
      </c>
      <c r="AI114" s="2">
        <v>-15.62500095</v>
      </c>
      <c r="AJ114" s="2">
        <v>-15.62500095</v>
      </c>
      <c r="AL114" t="s">
        <v>1298</v>
      </c>
      <c r="AM114" t="s">
        <v>1299</v>
      </c>
      <c r="AN114" t="s">
        <v>80</v>
      </c>
      <c r="AO114" t="s">
        <v>96</v>
      </c>
      <c r="AP114" t="s">
        <v>25</v>
      </c>
      <c r="AQ114" t="s">
        <v>146</v>
      </c>
      <c r="AR114" t="s">
        <v>27</v>
      </c>
      <c r="AS114" s="2">
        <v>74.668999999999997</v>
      </c>
      <c r="AT114" s="2">
        <v>42</v>
      </c>
      <c r="AU114" s="5">
        <f t="shared" si="9"/>
        <v>-0.18750001910000003</v>
      </c>
      <c r="AV114" s="5">
        <f t="shared" si="10"/>
        <v>-0.15625000950000001</v>
      </c>
      <c r="AW114" s="5">
        <f t="shared" si="11"/>
        <v>-0.15625000950000001</v>
      </c>
      <c r="AX114" s="2"/>
      <c r="AY114" s="2"/>
      <c r="AZ114" s="2"/>
      <c r="BA114" s="2">
        <v>0</v>
      </c>
    </row>
    <row r="115" spans="1:53" x14ac:dyDescent="0.15">
      <c r="A115">
        <v>31</v>
      </c>
      <c r="B115" s="7">
        <v>39281</v>
      </c>
      <c r="C115" s="11">
        <v>2007</v>
      </c>
      <c r="D115" s="3">
        <f>_xlfn.XLOOKUP(P115,'Sentiment index'!$E$2:$E$169,'Sentiment index'!$A$2:$A$169)</f>
        <v>0.34872039999999999</v>
      </c>
      <c r="E115">
        <f t="shared" ca="1" si="12"/>
        <v>122.47269200794649</v>
      </c>
      <c r="F115" s="5">
        <f>(W115-AT115)/AT115</f>
        <v>0.81102363589999982</v>
      </c>
      <c r="G115" s="12">
        <f t="shared" ca="1" si="13"/>
        <v>2</v>
      </c>
      <c r="H115" s="2">
        <v>15.9709</v>
      </c>
      <c r="I115" s="2">
        <v>0.75</v>
      </c>
      <c r="J115" s="13">
        <f t="shared" si="14"/>
        <v>0.81892363589999984</v>
      </c>
      <c r="K115" s="5">
        <f>IF(U115="NORWAY",_xlfn.XLOOKUP(B115,'Oslo OBX Historical Data'!$A$2:$A$3477,'Oslo OBX Historical Data'!$G$2:$G$3477),IF(U115="FINLAND",_xlfn.XLOOKUP(B115,'OMX Helsinki Historical Data'!$A$2:$A$3479,'OMX Helsinki Historical Data'!$G$2:$G$3479),IF(U115="DENMARK",_xlfn.XLOOKUP(B115,'OMX Copenhagen All shares Histo'!$A$2:$A$3461,'OMX Copenhagen All shares Histo'!$G$2:$G$3461),_xlfn.XLOOKUP(Draft!B115,'OMX Stockholm Historical Data'!$A$2:$A$3477,'OMX Stockholm Historical Data'!$G$2:$G$3477))))</f>
        <v>-7.9000000000000008E-3</v>
      </c>
      <c r="L115">
        <v>1</v>
      </c>
      <c r="N115" t="str">
        <f>IF(D115&gt;=0,"1","0")</f>
        <v>1</v>
      </c>
      <c r="O115" s="5">
        <f t="shared" ca="1" si="15"/>
        <v>0.1252277579848349</v>
      </c>
      <c r="P115">
        <f t="shared" si="16"/>
        <v>30</v>
      </c>
      <c r="S115">
        <f>_xlfn.XLOOKUP(C115,'Company age'!$A$2:$A$15,'Company age'!$B$2:$B$15)</f>
        <v>9</v>
      </c>
      <c r="U115" t="s">
        <v>80</v>
      </c>
      <c r="W115" s="3">
        <f>AT115*(1+AV115)</f>
        <v>1.3582677269249999</v>
      </c>
      <c r="X115">
        <v>2</v>
      </c>
      <c r="AC115">
        <f t="shared" ca="1" si="17"/>
        <v>2036</v>
      </c>
      <c r="AH115" s="2">
        <v>122.04724880000001</v>
      </c>
      <c r="AI115" s="2">
        <v>81.102363589999996</v>
      </c>
      <c r="AJ115" s="2">
        <v>57.480316160000001</v>
      </c>
      <c r="AL115" t="s">
        <v>1718</v>
      </c>
      <c r="AM115" t="s">
        <v>1719</v>
      </c>
      <c r="AN115" t="s">
        <v>80</v>
      </c>
      <c r="AO115" t="s">
        <v>152</v>
      </c>
      <c r="AP115" t="s">
        <v>25</v>
      </c>
      <c r="AQ115" t="s">
        <v>54</v>
      </c>
      <c r="AR115" t="s">
        <v>27</v>
      </c>
      <c r="AS115" s="2">
        <v>15.9709</v>
      </c>
      <c r="AT115" s="2">
        <v>0.75</v>
      </c>
      <c r="AU115" s="5">
        <f t="shared" si="9"/>
        <v>1.220472488</v>
      </c>
      <c r="AV115" s="5">
        <f t="shared" si="10"/>
        <v>0.81102363589999993</v>
      </c>
      <c r="AW115" s="5">
        <f t="shared" si="11"/>
        <v>0.5748031616</v>
      </c>
      <c r="AX115" s="2">
        <v>4.04</v>
      </c>
      <c r="AY115" s="2">
        <v>-92.596527100000003</v>
      </c>
      <c r="AZ115" s="2">
        <v>4.0199999999999996</v>
      </c>
      <c r="BA115" s="2">
        <v>75.956000000000003</v>
      </c>
    </row>
    <row r="116" spans="1:53" x14ac:dyDescent="0.15">
      <c r="A116">
        <v>31</v>
      </c>
      <c r="B116" s="7">
        <v>39286</v>
      </c>
      <c r="C116" s="11">
        <v>2007</v>
      </c>
      <c r="D116" s="3">
        <f>_xlfn.XLOOKUP(P116,'Sentiment index'!$E$2:$E$169,'Sentiment index'!$A$2:$A$169)</f>
        <v>0.34872039999999999</v>
      </c>
      <c r="E116">
        <f t="shared" ca="1" si="12"/>
        <v>67.93795340188143</v>
      </c>
      <c r="F116" s="5">
        <f>(W116-AT116)/AT116</f>
        <v>-1.3629798889999942E-2</v>
      </c>
      <c r="G116" s="12">
        <f t="shared" ca="1" si="13"/>
        <v>66</v>
      </c>
      <c r="H116" s="2">
        <v>26.5352</v>
      </c>
      <c r="I116" s="2">
        <v>8.1999999999999993</v>
      </c>
      <c r="J116" s="13">
        <f t="shared" si="14"/>
        <v>-1.4297988899999413E-3</v>
      </c>
      <c r="K116" s="5">
        <f>IF(U116="NORWAY",_xlfn.XLOOKUP(B116,'Oslo OBX Historical Data'!$A$2:$A$3477,'Oslo OBX Historical Data'!$G$2:$G$3477),IF(U116="FINLAND",_xlfn.XLOOKUP(B116,'OMX Helsinki Historical Data'!$A$2:$A$3479,'OMX Helsinki Historical Data'!$G$2:$G$3479),IF(U116="DENMARK",_xlfn.XLOOKUP(B116,'OMX Copenhagen All shares Histo'!$A$2:$A$3461,'OMX Copenhagen All shares Histo'!$G$2:$G$3461),_xlfn.XLOOKUP(Draft!B116,'OMX Stockholm Historical Data'!$A$2:$A$3477,'OMX Stockholm Historical Data'!$G$2:$G$3477))))</f>
        <v>-1.2200000000000001E-2</v>
      </c>
      <c r="L116">
        <v>1</v>
      </c>
      <c r="N116" t="str">
        <f>IF(D116&gt;=0,"1","0")</f>
        <v>1</v>
      </c>
      <c r="O116" s="5">
        <f t="shared" ca="1" si="15"/>
        <v>2.4872622026591094</v>
      </c>
      <c r="P116">
        <f t="shared" si="16"/>
        <v>30</v>
      </c>
      <c r="S116">
        <f>_xlfn.XLOOKUP(C116,'Company age'!$A$2:$A$15,'Company age'!$B$2:$B$15)</f>
        <v>9</v>
      </c>
      <c r="U116" t="s">
        <v>80</v>
      </c>
      <c r="W116" s="3">
        <f>AT116*(1+AV116)</f>
        <v>8.0882356491019998</v>
      </c>
      <c r="X116">
        <v>66</v>
      </c>
      <c r="AC116">
        <f t="shared" ca="1" si="17"/>
        <v>1455</v>
      </c>
      <c r="AH116" s="2">
        <v>-0.28693968060000002</v>
      </c>
      <c r="AI116" s="2">
        <v>-1.362979889</v>
      </c>
      <c r="AJ116" s="2">
        <v>0.43042045829999998</v>
      </c>
      <c r="AL116" t="s">
        <v>1575</v>
      </c>
      <c r="AM116" t="s">
        <v>1576</v>
      </c>
      <c r="AN116" t="s">
        <v>80</v>
      </c>
      <c r="AO116" t="s">
        <v>32</v>
      </c>
      <c r="AP116" t="s">
        <v>25</v>
      </c>
      <c r="AQ116" t="s">
        <v>146</v>
      </c>
      <c r="AR116" t="s">
        <v>27</v>
      </c>
      <c r="AS116" s="2">
        <v>26.5352</v>
      </c>
      <c r="AT116" s="2">
        <v>8.1999999999999993</v>
      </c>
      <c r="AU116" s="5">
        <f t="shared" si="9"/>
        <v>-2.8693968060000004E-3</v>
      </c>
      <c r="AV116" s="5">
        <f t="shared" si="10"/>
        <v>-1.3629798889999999E-2</v>
      </c>
      <c r="AW116" s="5">
        <f t="shared" si="11"/>
        <v>4.3042045829999997E-3</v>
      </c>
      <c r="AX116" s="2">
        <v>49.15</v>
      </c>
      <c r="AY116" s="2">
        <v>723.99945070000001</v>
      </c>
      <c r="AZ116" s="2">
        <v>49.65</v>
      </c>
      <c r="BA116" s="2">
        <v>0</v>
      </c>
    </row>
    <row r="117" spans="1:53" x14ac:dyDescent="0.15">
      <c r="A117">
        <v>32</v>
      </c>
      <c r="B117" s="7">
        <v>39297</v>
      </c>
      <c r="C117" s="11">
        <v>2007</v>
      </c>
      <c r="D117" s="3">
        <f>_xlfn.XLOOKUP(P117,'Sentiment index'!$E$2:$E$169,'Sentiment index'!$A$2:$A$169)</f>
        <v>0.25780310000000001</v>
      </c>
      <c r="E117">
        <f t="shared" ca="1" si="12"/>
        <v>119.4877454191157</v>
      </c>
      <c r="F117" s="5">
        <f>(W117-AT117)/AT117</f>
        <v>5.9130434989999966E-2</v>
      </c>
      <c r="G117" s="12">
        <f t="shared" ca="1" si="13"/>
        <v>47</v>
      </c>
      <c r="H117" s="4">
        <v>71.241600000000005</v>
      </c>
      <c r="I117" s="4">
        <v>5</v>
      </c>
      <c r="J117" s="13">
        <f t="shared" si="14"/>
        <v>4.9330434989999963E-2</v>
      </c>
      <c r="K117" s="5">
        <f>IF(U117="NORWAY",_xlfn.XLOOKUP(B117,'Oslo OBX Historical Data'!$A$2:$A$3477,'Oslo OBX Historical Data'!$G$2:$G$3477),IF(U117="FINLAND",_xlfn.XLOOKUP(B117,'OMX Helsinki Historical Data'!$A$2:$A$3479,'OMX Helsinki Historical Data'!$G$2:$G$3479),IF(U117="DENMARK",_xlfn.XLOOKUP(B117,'OMX Copenhagen All shares Histo'!$A$2:$A$3461,'OMX Copenhagen All shares Histo'!$G$2:$G$3461),_xlfn.XLOOKUP(Draft!B117,'OMX Stockholm Historical Data'!$A$2:$A$3477,'OMX Stockholm Historical Data'!$G$2:$G$3477))))</f>
        <v>9.7999999999999997E-3</v>
      </c>
      <c r="L117">
        <v>1</v>
      </c>
      <c r="N117" t="str">
        <f>IF(D117&gt;=0,"1","0")</f>
        <v>1</v>
      </c>
      <c r="O117" s="5">
        <f t="shared" ca="1" si="15"/>
        <v>0.65972690113641463</v>
      </c>
      <c r="P117">
        <f t="shared" si="16"/>
        <v>31</v>
      </c>
      <c r="S117">
        <f>_xlfn.XLOOKUP(C117,'Company age'!$A$2:$A$15,'Company age'!$B$2:$B$15)</f>
        <v>9</v>
      </c>
      <c r="U117" t="s">
        <v>80</v>
      </c>
      <c r="W117" s="3">
        <f>AT117*(1+AV117)</f>
        <v>5.2956521749499998</v>
      </c>
      <c r="X117">
        <v>47</v>
      </c>
      <c r="AC117">
        <f t="shared" ca="1" si="17"/>
        <v>2253</v>
      </c>
      <c r="AH117" s="2">
        <v>9.0434780119999996</v>
      </c>
      <c r="AI117" s="2">
        <v>5.9130434989999996</v>
      </c>
      <c r="AJ117" s="2">
        <v>4.5217390059999998</v>
      </c>
      <c r="AL117" t="s">
        <v>2153</v>
      </c>
      <c r="AM117" t="s">
        <v>2154</v>
      </c>
      <c r="AN117" t="s">
        <v>80</v>
      </c>
      <c r="AO117" t="s">
        <v>96</v>
      </c>
      <c r="AP117" t="s">
        <v>25</v>
      </c>
      <c r="AQ117" t="s">
        <v>54</v>
      </c>
      <c r="AR117" t="s">
        <v>27</v>
      </c>
      <c r="AS117" s="4">
        <v>0</v>
      </c>
      <c r="AT117" s="4">
        <v>5</v>
      </c>
      <c r="AU117" s="5">
        <f t="shared" si="9"/>
        <v>9.0434780120000002E-2</v>
      </c>
      <c r="AV117" s="5">
        <f t="shared" si="10"/>
        <v>5.9130434989999994E-2</v>
      </c>
      <c r="AW117" s="5">
        <f t="shared" si="11"/>
        <v>4.5217390060000001E-2</v>
      </c>
      <c r="AX117" s="4">
        <v>5.9</v>
      </c>
      <c r="AY117" s="4" t="s">
        <v>216</v>
      </c>
      <c r="AZ117" s="4">
        <v>5.78</v>
      </c>
      <c r="BA117" s="4">
        <v>0</v>
      </c>
    </row>
    <row r="118" spans="1:53" x14ac:dyDescent="0.15">
      <c r="A118">
        <v>33</v>
      </c>
      <c r="B118" s="7">
        <v>39345</v>
      </c>
      <c r="C118" s="11">
        <v>2007</v>
      </c>
      <c r="D118" s="3">
        <f>_xlfn.XLOOKUP(P118,'Sentiment index'!$E$2:$E$169,'Sentiment index'!$A$2:$A$169)</f>
        <v>0.18426529999999999</v>
      </c>
      <c r="E118">
        <f t="shared" ca="1" si="12"/>
        <v>90.650458761595033</v>
      </c>
      <c r="F118" s="5">
        <f>(W118-AT118)/AT118</f>
        <v>3.7333333489999919E-2</v>
      </c>
      <c r="G118" s="12">
        <f t="shared" ca="1" si="13"/>
        <v>2</v>
      </c>
      <c r="H118" s="4">
        <v>767.56</v>
      </c>
      <c r="I118" s="4">
        <v>100</v>
      </c>
      <c r="J118" s="13">
        <f t="shared" si="14"/>
        <v>1.6333333489999918E-2</v>
      </c>
      <c r="K118" s="5">
        <f>IF(U118="NORWAY",_xlfn.XLOOKUP(B118,'Oslo OBX Historical Data'!$A$2:$A$3477,'Oslo OBX Historical Data'!$G$2:$G$3477),IF(U118="FINLAND",_xlfn.XLOOKUP(B118,'OMX Helsinki Historical Data'!$A$2:$A$3479,'OMX Helsinki Historical Data'!$G$2:$G$3479),IF(U118="DENMARK",_xlfn.XLOOKUP(B118,'OMX Copenhagen All shares Histo'!$A$2:$A$3461,'OMX Copenhagen All shares Histo'!$G$2:$G$3461),_xlfn.XLOOKUP(Draft!B118,'OMX Stockholm Historical Data'!$A$2:$A$3477,'OMX Stockholm Historical Data'!$G$2:$G$3477))))</f>
        <v>2.1000000000000001E-2</v>
      </c>
      <c r="L118">
        <v>1</v>
      </c>
      <c r="N118" t="str">
        <f>IF(D118&gt;=0,"1","0")</f>
        <v>1</v>
      </c>
      <c r="O118" s="5">
        <f t="shared" ca="1" si="15"/>
        <v>2.605659492417531E-3</v>
      </c>
      <c r="P118">
        <f t="shared" si="16"/>
        <v>32</v>
      </c>
      <c r="S118">
        <f>_xlfn.XLOOKUP(C118,'Company age'!$A$2:$A$15,'Company age'!$B$2:$B$15)</f>
        <v>9</v>
      </c>
      <c r="U118" t="s">
        <v>23</v>
      </c>
      <c r="W118" s="3">
        <f>AT118*(1+AV118)</f>
        <v>103.73333334899999</v>
      </c>
      <c r="X118">
        <v>2</v>
      </c>
      <c r="AC118">
        <f t="shared" ca="1" si="17"/>
        <v>2630</v>
      </c>
      <c r="AH118" s="2">
        <v>2.9333333970000002</v>
      </c>
      <c r="AI118" s="2">
        <v>3.733333349</v>
      </c>
      <c r="AJ118" s="2">
        <v>-3.466666698</v>
      </c>
      <c r="AL118" t="s">
        <v>527</v>
      </c>
      <c r="AM118" t="s">
        <v>528</v>
      </c>
      <c r="AN118" t="s">
        <v>23</v>
      </c>
      <c r="AO118" t="s">
        <v>45</v>
      </c>
      <c r="AP118" t="s">
        <v>25</v>
      </c>
      <c r="AQ118" t="s">
        <v>54</v>
      </c>
      <c r="AR118" t="s">
        <v>27</v>
      </c>
      <c r="AS118" s="4">
        <v>767.56</v>
      </c>
      <c r="AT118" s="4">
        <v>100</v>
      </c>
      <c r="AU118" s="5">
        <f t="shared" si="9"/>
        <v>2.933333397E-2</v>
      </c>
      <c r="AV118" s="5">
        <f t="shared" si="10"/>
        <v>3.7333333490000002E-2</v>
      </c>
      <c r="AW118" s="5">
        <f t="shared" si="11"/>
        <v>-3.4666666980000004E-2</v>
      </c>
      <c r="AX118" s="4">
        <v>139</v>
      </c>
      <c r="AY118" s="4">
        <v>44</v>
      </c>
      <c r="AZ118" s="4">
        <v>139</v>
      </c>
      <c r="BA118" s="4">
        <v>7.2</v>
      </c>
    </row>
    <row r="119" spans="1:53" x14ac:dyDescent="0.15">
      <c r="A119">
        <v>34</v>
      </c>
      <c r="B119" s="7">
        <v>39366</v>
      </c>
      <c r="C119" s="11">
        <v>2007</v>
      </c>
      <c r="D119" s="3">
        <f>_xlfn.XLOOKUP(P119,'Sentiment index'!$E$2:$E$169,'Sentiment index'!$A$2:$A$169)</f>
        <v>0.12930050000000001</v>
      </c>
      <c r="E119">
        <f t="shared" ca="1" si="12"/>
        <v>110.24372588058972</v>
      </c>
      <c r="F119" s="5">
        <f>(W119-AT119)/AT119</f>
        <v>9.5693778990001092E-3</v>
      </c>
      <c r="G119" s="12">
        <f t="shared" ca="1" si="13"/>
        <v>311</v>
      </c>
      <c r="H119" s="4">
        <v>2672.05</v>
      </c>
      <c r="I119" s="4">
        <v>23</v>
      </c>
      <c r="J119" s="13">
        <f t="shared" si="14"/>
        <v>5.4693778990001088E-3</v>
      </c>
      <c r="K119" s="5">
        <f>IF(U119="NORWAY",_xlfn.XLOOKUP(B119,'Oslo OBX Historical Data'!$A$2:$A$3477,'Oslo OBX Historical Data'!$G$2:$G$3477),IF(U119="FINLAND",_xlfn.XLOOKUP(B119,'OMX Helsinki Historical Data'!$A$2:$A$3479,'OMX Helsinki Historical Data'!$G$2:$G$3479),IF(U119="DENMARK",_xlfn.XLOOKUP(B119,'OMX Copenhagen All shares Histo'!$A$2:$A$3461,'OMX Copenhagen All shares Histo'!$G$2:$G$3461),_xlfn.XLOOKUP(Draft!B119,'OMX Stockholm Historical Data'!$A$2:$A$3477,'OMX Stockholm Historical Data'!$G$2:$G$3477))))</f>
        <v>4.1000000000000003E-3</v>
      </c>
      <c r="L119">
        <v>1</v>
      </c>
      <c r="N119" t="str">
        <f>IF(D119&gt;=0,"1","0")</f>
        <v>1</v>
      </c>
      <c r="O119" s="5">
        <f t="shared" ca="1" si="15"/>
        <v>0.11639003761157163</v>
      </c>
      <c r="P119">
        <f t="shared" si="16"/>
        <v>33</v>
      </c>
      <c r="S119">
        <f>_xlfn.XLOOKUP(C119,'Company age'!$A$2:$A$15,'Company age'!$B$2:$B$15)</f>
        <v>9</v>
      </c>
      <c r="U119" t="s">
        <v>44</v>
      </c>
      <c r="W119" s="3">
        <f>AT119*(1+AV119)</f>
        <v>23.220095691677002</v>
      </c>
      <c r="X119">
        <v>311</v>
      </c>
      <c r="AC119">
        <f t="shared" ca="1" si="17"/>
        <v>846</v>
      </c>
      <c r="AH119" s="2">
        <v>0.9569377899</v>
      </c>
      <c r="AI119" s="2">
        <v>0.9569377899</v>
      </c>
      <c r="AJ119" s="2">
        <v>1.91387558</v>
      </c>
      <c r="AL119" t="s">
        <v>196</v>
      </c>
      <c r="AM119" t="s">
        <v>197</v>
      </c>
      <c r="AN119" t="s">
        <v>44</v>
      </c>
      <c r="AO119" t="s">
        <v>32</v>
      </c>
      <c r="AP119" t="s">
        <v>25</v>
      </c>
      <c r="AQ119" t="s">
        <v>75</v>
      </c>
      <c r="AR119" t="s">
        <v>27</v>
      </c>
      <c r="AS119" s="4">
        <v>2672.05</v>
      </c>
      <c r="AT119" s="4">
        <v>23</v>
      </c>
      <c r="AU119" s="5">
        <f t="shared" si="9"/>
        <v>9.5693778989999999E-3</v>
      </c>
      <c r="AV119" s="5">
        <f t="shared" si="10"/>
        <v>9.5693778989999999E-3</v>
      </c>
      <c r="AW119" s="5">
        <f t="shared" si="11"/>
        <v>1.9138755800000001E-2</v>
      </c>
      <c r="AX119" s="4"/>
      <c r="AY119" s="4"/>
      <c r="AZ119" s="4"/>
      <c r="BA119" s="4">
        <v>0</v>
      </c>
    </row>
    <row r="120" spans="1:53" x14ac:dyDescent="0.15">
      <c r="A120">
        <v>34</v>
      </c>
      <c r="B120" s="7">
        <v>39367</v>
      </c>
      <c r="C120" s="11">
        <v>2007</v>
      </c>
      <c r="D120" s="3">
        <f>_xlfn.XLOOKUP(P120,'Sentiment index'!$E$2:$E$169,'Sentiment index'!$A$2:$A$169)</f>
        <v>0.12930050000000001</v>
      </c>
      <c r="E120">
        <f t="shared" ca="1" si="12"/>
        <v>89.131283398777327</v>
      </c>
      <c r="F120" s="5">
        <f>(W120-AT120)/AT120</f>
        <v>7.8666667940000184E-2</v>
      </c>
      <c r="G120" s="12">
        <f t="shared" ca="1" si="13"/>
        <v>6545</v>
      </c>
      <c r="H120" s="4">
        <v>1408.88</v>
      </c>
      <c r="I120" s="4">
        <v>78</v>
      </c>
      <c r="J120" s="13">
        <f t="shared" si="14"/>
        <v>7.206666794000019E-2</v>
      </c>
      <c r="K120" s="5">
        <f>IF(U120="NORWAY",_xlfn.XLOOKUP(B120,'Oslo OBX Historical Data'!$A$2:$A$3477,'Oslo OBX Historical Data'!$G$2:$G$3477),IF(U120="FINLAND",_xlfn.XLOOKUP(B120,'OMX Helsinki Historical Data'!$A$2:$A$3479,'OMX Helsinki Historical Data'!$G$2:$G$3479),IF(U120="DENMARK",_xlfn.XLOOKUP(B120,'OMX Copenhagen All shares Histo'!$A$2:$A$3461,'OMX Copenhagen All shares Histo'!$G$2:$G$3461),_xlfn.XLOOKUP(Draft!B120,'OMX Stockholm Historical Data'!$A$2:$A$3477,'OMX Stockholm Historical Data'!$G$2:$G$3477))))</f>
        <v>6.6E-3</v>
      </c>
      <c r="L120">
        <v>1</v>
      </c>
      <c r="N120" t="str">
        <f>IF(D120&gt;=0,"1","0")</f>
        <v>1</v>
      </c>
      <c r="O120" s="5">
        <f t="shared" ca="1" si="15"/>
        <v>4.6455340412242343</v>
      </c>
      <c r="P120">
        <f t="shared" si="16"/>
        <v>33</v>
      </c>
      <c r="S120">
        <f>_xlfn.XLOOKUP(C120,'Company age'!$A$2:$A$15,'Company age'!$B$2:$B$15)</f>
        <v>9</v>
      </c>
      <c r="U120" t="s">
        <v>80</v>
      </c>
      <c r="W120" s="3">
        <f>AT120*(1+AV120)</f>
        <v>84.136000099320015</v>
      </c>
      <c r="X120">
        <v>6545</v>
      </c>
      <c r="AC120">
        <f t="shared" ca="1" si="17"/>
        <v>1868</v>
      </c>
      <c r="AH120" s="2">
        <v>1.466666698</v>
      </c>
      <c r="AI120" s="2">
        <v>7.8666667940000004</v>
      </c>
      <c r="AJ120" s="2">
        <v>20.266666409999999</v>
      </c>
      <c r="AL120" t="s">
        <v>334</v>
      </c>
      <c r="AM120" t="s">
        <v>335</v>
      </c>
      <c r="AN120" t="s">
        <v>80</v>
      </c>
      <c r="AO120" t="s">
        <v>96</v>
      </c>
      <c r="AP120" t="s">
        <v>25</v>
      </c>
      <c r="AQ120" t="s">
        <v>146</v>
      </c>
      <c r="AR120" t="s">
        <v>27</v>
      </c>
      <c r="AS120" s="4">
        <v>1408.88</v>
      </c>
      <c r="AT120" s="4">
        <v>78</v>
      </c>
      <c r="AU120" s="5">
        <f t="shared" si="9"/>
        <v>1.466666698E-2</v>
      </c>
      <c r="AV120" s="5">
        <f t="shared" si="10"/>
        <v>7.8666667940000004E-2</v>
      </c>
      <c r="AW120" s="5">
        <f t="shared" si="11"/>
        <v>0.2026666641</v>
      </c>
      <c r="AX120" s="4">
        <v>91</v>
      </c>
      <c r="AY120" s="4">
        <v>393.58975220000002</v>
      </c>
      <c r="AZ120" s="4">
        <v>90.25</v>
      </c>
      <c r="BA120" s="4">
        <v>0</v>
      </c>
    </row>
    <row r="121" spans="1:53" x14ac:dyDescent="0.15">
      <c r="A121">
        <v>34</v>
      </c>
      <c r="B121" s="7">
        <v>39374</v>
      </c>
      <c r="C121" s="11">
        <v>2007</v>
      </c>
      <c r="D121" s="3">
        <f>_xlfn.XLOOKUP(P121,'Sentiment index'!$E$2:$E$169,'Sentiment index'!$A$2:$A$169)</f>
        <v>0.12930050000000001</v>
      </c>
      <c r="E121">
        <f t="shared" ca="1" si="12"/>
        <v>111.89013107115869</v>
      </c>
      <c r="F121" s="5">
        <f>(W121-AT121)/AT121</f>
        <v>1.3333333729999933E-2</v>
      </c>
      <c r="G121" s="12">
        <f t="shared" ca="1" si="13"/>
        <v>713</v>
      </c>
      <c r="H121" s="4">
        <v>402.875</v>
      </c>
      <c r="I121" s="4">
        <v>74</v>
      </c>
      <c r="J121" s="13">
        <f t="shared" si="14"/>
        <v>2.8733333729999935E-2</v>
      </c>
      <c r="K121" s="5">
        <f>IF(U121="NORWAY",_xlfn.XLOOKUP(B121,'Oslo OBX Historical Data'!$A$2:$A$3477,'Oslo OBX Historical Data'!$G$2:$G$3477),IF(U121="FINLAND",_xlfn.XLOOKUP(B121,'OMX Helsinki Historical Data'!$A$2:$A$3479,'OMX Helsinki Historical Data'!$G$2:$G$3479),IF(U121="DENMARK",_xlfn.XLOOKUP(B121,'OMX Copenhagen All shares Histo'!$A$2:$A$3461,'OMX Copenhagen All shares Histo'!$G$2:$G$3461),_xlfn.XLOOKUP(Draft!B121,'OMX Stockholm Historical Data'!$A$2:$A$3477,'OMX Stockholm Historical Data'!$G$2:$G$3477))))</f>
        <v>-1.54E-2</v>
      </c>
      <c r="L121">
        <v>1</v>
      </c>
      <c r="N121" t="str">
        <f>IF(D121&gt;=0,"1","0")</f>
        <v>1</v>
      </c>
      <c r="O121" s="5">
        <f t="shared" ca="1" si="15"/>
        <v>1.7697797083462612</v>
      </c>
      <c r="P121">
        <f t="shared" si="16"/>
        <v>33</v>
      </c>
      <c r="S121">
        <f>_xlfn.XLOOKUP(C121,'Company age'!$A$2:$A$15,'Company age'!$B$2:$B$15)</f>
        <v>9</v>
      </c>
      <c r="U121" t="s">
        <v>80</v>
      </c>
      <c r="W121" s="3">
        <f>AT121*(1+AV121)</f>
        <v>74.986666696019995</v>
      </c>
      <c r="X121">
        <v>713</v>
      </c>
      <c r="AC121">
        <f t="shared" ca="1" si="17"/>
        <v>1649</v>
      </c>
      <c r="AH121" s="2">
        <v>0.7866666913</v>
      </c>
      <c r="AI121" s="2">
        <v>1.3333333730000001</v>
      </c>
      <c r="AJ121" s="2">
        <v>-0.80000001190000003</v>
      </c>
      <c r="AL121" t="s">
        <v>749</v>
      </c>
      <c r="AM121" t="s">
        <v>750</v>
      </c>
      <c r="AN121" t="s">
        <v>80</v>
      </c>
      <c r="AO121" t="s">
        <v>81</v>
      </c>
      <c r="AP121" t="s">
        <v>25</v>
      </c>
      <c r="AQ121" t="s">
        <v>751</v>
      </c>
      <c r="AR121" t="s">
        <v>27</v>
      </c>
      <c r="AS121" s="4">
        <v>402.875</v>
      </c>
      <c r="AT121" s="4">
        <v>74</v>
      </c>
      <c r="AU121" s="5">
        <f t="shared" si="9"/>
        <v>7.8666669129999998E-3</v>
      </c>
      <c r="AV121" s="5">
        <f t="shared" si="10"/>
        <v>1.3333333730000001E-2</v>
      </c>
      <c r="AW121" s="5">
        <f t="shared" si="11"/>
        <v>-8.000000119000001E-3</v>
      </c>
      <c r="AX121" s="4">
        <v>454</v>
      </c>
      <c r="AY121" s="4">
        <v>2764.8647460000002</v>
      </c>
      <c r="AZ121" s="4">
        <v>455</v>
      </c>
      <c r="BA121" s="4">
        <v>10.5716</v>
      </c>
    </row>
    <row r="122" spans="1:53" x14ac:dyDescent="0.15">
      <c r="A122">
        <v>34</v>
      </c>
      <c r="B122" s="7">
        <v>39385</v>
      </c>
      <c r="C122" s="11">
        <v>2007</v>
      </c>
      <c r="D122" s="3">
        <f>_xlfn.XLOOKUP(P122,'Sentiment index'!$E$2:$E$169,'Sentiment index'!$A$2:$A$169)</f>
        <v>0.12930050000000001</v>
      </c>
      <c r="E122">
        <f t="shared" ca="1" si="12"/>
        <v>105.5160757964299</v>
      </c>
      <c r="F122" s="5">
        <f>(W122-AT122)/AT122</f>
        <v>-0.40909091949999998</v>
      </c>
      <c r="G122" s="12">
        <f t="shared" ca="1" si="13"/>
        <v>1187.5538468723605</v>
      </c>
      <c r="H122" s="4">
        <v>83.689800000000005</v>
      </c>
      <c r="I122" s="4">
        <v>104</v>
      </c>
      <c r="J122" s="13">
        <f t="shared" si="14"/>
        <v>-0.41379091949999997</v>
      </c>
      <c r="K122" s="5">
        <f>IF(U122="NORWAY",_xlfn.XLOOKUP(B122,'Oslo OBX Historical Data'!$A$2:$A$3477,'Oslo OBX Historical Data'!$G$2:$G$3477),IF(U122="FINLAND",_xlfn.XLOOKUP(B122,'OMX Helsinki Historical Data'!$A$2:$A$3479,'OMX Helsinki Historical Data'!$G$2:$G$3479),IF(U122="DENMARK",_xlfn.XLOOKUP(B122,'OMX Copenhagen All shares Histo'!$A$2:$A$3461,'OMX Copenhagen All shares Histo'!$G$2:$G$3461),_xlfn.XLOOKUP(Draft!B122,'OMX Stockholm Historical Data'!$A$2:$A$3477,'OMX Stockholm Historical Data'!$G$2:$G$3477))))</f>
        <v>4.7000000000000002E-3</v>
      </c>
      <c r="L122">
        <v>1</v>
      </c>
      <c r="N122" t="str">
        <f>IF(D122&gt;=0,"1","0")</f>
        <v>1</v>
      </c>
      <c r="O122" s="5" t="str">
        <f t="shared" si="15"/>
        <v/>
      </c>
      <c r="P122">
        <f t="shared" si="16"/>
        <v>33</v>
      </c>
      <c r="S122">
        <f>_xlfn.XLOOKUP(C122,'Company age'!$A$2:$A$15,'Company age'!$B$2:$B$15)</f>
        <v>9</v>
      </c>
      <c r="U122" t="s">
        <v>23</v>
      </c>
      <c r="W122" s="3">
        <f>AT122*(1+AV122)</f>
        <v>61.454544372000001</v>
      </c>
      <c r="AC122">
        <f t="shared" ca="1" si="17"/>
        <v>1015</v>
      </c>
      <c r="AH122" s="2">
        <v>-40</v>
      </c>
      <c r="AI122" s="2">
        <v>-40.909091949999997</v>
      </c>
      <c r="AJ122" s="2">
        <v>-49.090908050000003</v>
      </c>
      <c r="AL122" t="s">
        <v>1251</v>
      </c>
      <c r="AM122" t="s">
        <v>1252</v>
      </c>
      <c r="AN122" t="s">
        <v>23</v>
      </c>
      <c r="AO122" t="s">
        <v>45</v>
      </c>
      <c r="AP122" t="s">
        <v>25</v>
      </c>
      <c r="AQ122" t="s">
        <v>54</v>
      </c>
      <c r="AR122" t="s">
        <v>27</v>
      </c>
      <c r="AS122" s="4">
        <v>83.689800000000005</v>
      </c>
      <c r="AT122" s="4">
        <v>104</v>
      </c>
      <c r="AU122" s="5">
        <f t="shared" si="9"/>
        <v>-0.4</v>
      </c>
      <c r="AV122" s="5">
        <f t="shared" si="10"/>
        <v>-0.40909091949999998</v>
      </c>
      <c r="AW122" s="5">
        <f t="shared" si="11"/>
        <v>-0.49090908050000004</v>
      </c>
      <c r="AX122" s="4">
        <v>9.3000000000000007</v>
      </c>
      <c r="AY122" s="4">
        <v>-77.520401000000007</v>
      </c>
      <c r="AZ122" s="4">
        <v>9.1</v>
      </c>
      <c r="BA122" s="4">
        <v>0</v>
      </c>
    </row>
    <row r="123" spans="1:53" x14ac:dyDescent="0.15">
      <c r="A123">
        <v>35</v>
      </c>
      <c r="B123" s="7">
        <v>39395</v>
      </c>
      <c r="C123" s="11">
        <v>2007</v>
      </c>
      <c r="D123" s="3">
        <f>_xlfn.XLOOKUP(P123,'Sentiment index'!$E$2:$E$169,'Sentiment index'!$A$2:$A$169)</f>
        <v>0.12823480000000001</v>
      </c>
      <c r="E123">
        <f t="shared" ca="1" si="12"/>
        <v>100.0354652651023</v>
      </c>
      <c r="F123" s="5">
        <f>(W123-AT123)/AT123</f>
        <v>-0.13636363979999999</v>
      </c>
      <c r="G123" s="12">
        <f t="shared" ca="1" si="13"/>
        <v>23</v>
      </c>
      <c r="H123" s="4">
        <v>3042.79</v>
      </c>
      <c r="I123" s="4">
        <v>100</v>
      </c>
      <c r="J123" s="13">
        <f t="shared" si="14"/>
        <v>-0.13266363979999998</v>
      </c>
      <c r="K123" s="5">
        <f>IF(U123="NORWAY",_xlfn.XLOOKUP(B123,'Oslo OBX Historical Data'!$A$2:$A$3477,'Oslo OBX Historical Data'!$G$2:$G$3477),IF(U123="FINLAND",_xlfn.XLOOKUP(B123,'OMX Helsinki Historical Data'!$A$2:$A$3479,'OMX Helsinki Historical Data'!$G$2:$G$3479),IF(U123="DENMARK",_xlfn.XLOOKUP(B123,'OMX Copenhagen All shares Histo'!$A$2:$A$3461,'OMX Copenhagen All shares Histo'!$G$2:$G$3461),_xlfn.XLOOKUP(Draft!B123,'OMX Stockholm Historical Data'!$A$2:$A$3477,'OMX Stockholm Historical Data'!$G$2:$G$3477))))</f>
        <v>-3.7000000000000002E-3</v>
      </c>
      <c r="L123">
        <v>1</v>
      </c>
      <c r="N123" t="str">
        <f>IF(D123&gt;=0,"1","0")</f>
        <v>1</v>
      </c>
      <c r="O123" s="5">
        <f t="shared" ca="1" si="15"/>
        <v>7.5588522375845853E-3</v>
      </c>
      <c r="P123">
        <f t="shared" si="16"/>
        <v>34</v>
      </c>
      <c r="S123">
        <f>_xlfn.XLOOKUP(C123,'Company age'!$A$2:$A$15,'Company age'!$B$2:$B$15)</f>
        <v>9</v>
      </c>
      <c r="U123" t="s">
        <v>80</v>
      </c>
      <c r="W123" s="3">
        <f>AT123*(1+AV123)</f>
        <v>86.363636020000001</v>
      </c>
      <c r="X123">
        <v>23</v>
      </c>
      <c r="AC123">
        <f t="shared" ca="1" si="17"/>
        <v>991</v>
      </c>
      <c r="AH123" s="2">
        <v>-18.181818010000001</v>
      </c>
      <c r="AI123" s="2">
        <v>-13.63636398</v>
      </c>
      <c r="AJ123" s="2">
        <v>-20.909090039999999</v>
      </c>
      <c r="AL123" t="s">
        <v>144</v>
      </c>
      <c r="AM123" t="s">
        <v>145</v>
      </c>
      <c r="AN123" t="s">
        <v>80</v>
      </c>
      <c r="AO123" t="s">
        <v>45</v>
      </c>
      <c r="AP123" t="s">
        <v>25</v>
      </c>
      <c r="AQ123" t="s">
        <v>146</v>
      </c>
      <c r="AR123" t="s">
        <v>27</v>
      </c>
      <c r="AS123" s="4">
        <v>3042.79</v>
      </c>
      <c r="AT123" s="4">
        <v>100</v>
      </c>
      <c r="AU123" s="5">
        <f t="shared" si="9"/>
        <v>-0.1818181801</v>
      </c>
      <c r="AV123" s="5">
        <f t="shared" si="10"/>
        <v>-0.13636363979999999</v>
      </c>
      <c r="AW123" s="5">
        <f t="shared" si="11"/>
        <v>-0.2090909004</v>
      </c>
      <c r="AX123" s="4">
        <v>141.19999999999999</v>
      </c>
      <c r="AY123" s="4">
        <v>61.172252659999998</v>
      </c>
      <c r="AZ123" s="4">
        <v>144</v>
      </c>
      <c r="BA123" s="4">
        <v>0</v>
      </c>
    </row>
    <row r="124" spans="1:53" x14ac:dyDescent="0.15">
      <c r="A124">
        <v>35</v>
      </c>
      <c r="B124" s="7">
        <v>39395</v>
      </c>
      <c r="C124" s="11">
        <v>2007</v>
      </c>
      <c r="D124" s="3">
        <f>_xlfn.XLOOKUP(P124,'Sentiment index'!$E$2:$E$169,'Sentiment index'!$A$2:$A$169)</f>
        <v>0.12823480000000001</v>
      </c>
      <c r="E124">
        <f t="shared" ca="1" si="12"/>
        <v>79.260788674868635</v>
      </c>
      <c r="F124" s="5">
        <f>(W124-AT124)/AT124</f>
        <v>-0.42222221370000002</v>
      </c>
      <c r="G124" s="12">
        <f t="shared" ca="1" si="13"/>
        <v>1268.6492513767457</v>
      </c>
      <c r="H124" s="4">
        <v>20.152899999999999</v>
      </c>
      <c r="I124" s="4">
        <v>100</v>
      </c>
      <c r="J124" s="13">
        <f t="shared" si="14"/>
        <v>-0.41392221370000004</v>
      </c>
      <c r="K124" s="5">
        <f>IF(U124="NORWAY",_xlfn.XLOOKUP(B124,'Oslo OBX Historical Data'!$A$2:$A$3477,'Oslo OBX Historical Data'!$G$2:$G$3477),IF(U124="FINLAND",_xlfn.XLOOKUP(B124,'OMX Helsinki Historical Data'!$A$2:$A$3479,'OMX Helsinki Historical Data'!$G$2:$G$3479),IF(U124="DENMARK",_xlfn.XLOOKUP(B124,'OMX Copenhagen All shares Histo'!$A$2:$A$3461,'OMX Copenhagen All shares Histo'!$G$2:$G$3461),_xlfn.XLOOKUP(Draft!B124,'OMX Stockholm Historical Data'!$A$2:$A$3477,'OMX Stockholm Historical Data'!$G$2:$G$3477))))</f>
        <v>-8.3000000000000001E-3</v>
      </c>
      <c r="L124">
        <v>1</v>
      </c>
      <c r="N124" t="str">
        <f>IF(D124&gt;=0,"1","0")</f>
        <v>1</v>
      </c>
      <c r="O124" s="5" t="str">
        <f t="shared" si="15"/>
        <v/>
      </c>
      <c r="P124">
        <f t="shared" si="16"/>
        <v>34</v>
      </c>
      <c r="S124">
        <f>_xlfn.XLOOKUP(C124,'Company age'!$A$2:$A$15,'Company age'!$B$2:$B$15)</f>
        <v>9</v>
      </c>
      <c r="U124" t="s">
        <v>23</v>
      </c>
      <c r="W124" s="3">
        <f>AT124*(1+AV124)</f>
        <v>57.77777863</v>
      </c>
      <c r="AC124">
        <f t="shared" ca="1" si="17"/>
        <v>1429</v>
      </c>
      <c r="AH124" s="2">
        <v>-44.44444275</v>
      </c>
      <c r="AI124" s="2">
        <v>-42.22222137</v>
      </c>
      <c r="AJ124" s="2">
        <v>-37.22222137</v>
      </c>
      <c r="AL124" t="s">
        <v>1614</v>
      </c>
      <c r="AM124" t="s">
        <v>1615</v>
      </c>
      <c r="AN124" t="s">
        <v>23</v>
      </c>
      <c r="AO124" t="s">
        <v>38</v>
      </c>
      <c r="AP124" t="s">
        <v>25</v>
      </c>
      <c r="AQ124" t="s">
        <v>54</v>
      </c>
      <c r="AR124" t="s">
        <v>27</v>
      </c>
      <c r="AS124" s="4">
        <v>20.152899999999999</v>
      </c>
      <c r="AT124" s="4">
        <v>100</v>
      </c>
      <c r="AU124" s="5">
        <f t="shared" si="9"/>
        <v>-0.44444442750000002</v>
      </c>
      <c r="AV124" s="5">
        <f t="shared" si="10"/>
        <v>-0.42222221370000002</v>
      </c>
      <c r="AW124" s="5">
        <f t="shared" si="11"/>
        <v>-0.37222221369999997</v>
      </c>
      <c r="AX124" s="4"/>
      <c r="AY124" s="4"/>
      <c r="AZ124" s="4"/>
      <c r="BA124" s="4">
        <v>0</v>
      </c>
    </row>
    <row r="125" spans="1:53" x14ac:dyDescent="0.15">
      <c r="A125">
        <v>35</v>
      </c>
      <c r="B125" s="7">
        <v>39400</v>
      </c>
      <c r="C125" s="11">
        <v>2007</v>
      </c>
      <c r="D125" s="3">
        <f>_xlfn.XLOOKUP(P125,'Sentiment index'!$E$2:$E$169,'Sentiment index'!$A$2:$A$169)</f>
        <v>0.12823480000000001</v>
      </c>
      <c r="E125">
        <f t="shared" ca="1" si="12"/>
        <v>85.746698107176087</v>
      </c>
      <c r="F125" s="5">
        <f>(W125-AT125)/AT125</f>
        <v>0.38</v>
      </c>
      <c r="G125" s="12">
        <f t="shared" ca="1" si="13"/>
        <v>2230</v>
      </c>
      <c r="H125" s="4">
        <v>1195.8699999999999</v>
      </c>
      <c r="I125" s="4">
        <v>50</v>
      </c>
      <c r="J125" s="13">
        <f t="shared" si="14"/>
        <v>0.38519999999999999</v>
      </c>
      <c r="K125" s="5">
        <f>IF(U125="NORWAY",_xlfn.XLOOKUP(B125,'Oslo OBX Historical Data'!$A$2:$A$3477,'Oslo OBX Historical Data'!$G$2:$G$3477),IF(U125="FINLAND",_xlfn.XLOOKUP(B125,'OMX Helsinki Historical Data'!$A$2:$A$3479,'OMX Helsinki Historical Data'!$G$2:$G$3479),IF(U125="DENMARK",_xlfn.XLOOKUP(B125,'OMX Copenhagen All shares Histo'!$A$2:$A$3461,'OMX Copenhagen All shares Histo'!$G$2:$G$3461),_xlfn.XLOOKUP(Draft!B125,'OMX Stockholm Historical Data'!$A$2:$A$3477,'OMX Stockholm Historical Data'!$G$2:$G$3477))))</f>
        <v>-5.1999999999999998E-3</v>
      </c>
      <c r="L125">
        <v>1</v>
      </c>
      <c r="N125" t="str">
        <f>IF(D125&gt;=0,"1","0")</f>
        <v>1</v>
      </c>
      <c r="O125" s="5">
        <f t="shared" ca="1" si="15"/>
        <v>1.8647511853295091</v>
      </c>
      <c r="P125">
        <f t="shared" si="16"/>
        <v>34</v>
      </c>
      <c r="S125">
        <f>_xlfn.XLOOKUP(C125,'Company age'!$A$2:$A$15,'Company age'!$B$2:$B$15)</f>
        <v>9</v>
      </c>
      <c r="U125" t="s">
        <v>80</v>
      </c>
      <c r="W125" s="3">
        <f>AT125*(1+AV125)</f>
        <v>69</v>
      </c>
      <c r="X125">
        <v>2230</v>
      </c>
      <c r="AC125">
        <f t="shared" ca="1" si="17"/>
        <v>605</v>
      </c>
      <c r="AH125" s="2">
        <v>52</v>
      </c>
      <c r="AI125" s="2">
        <v>38</v>
      </c>
      <c r="AJ125" s="2">
        <v>46.400001529999997</v>
      </c>
      <c r="AL125" t="s">
        <v>346</v>
      </c>
      <c r="AM125" t="s">
        <v>347</v>
      </c>
      <c r="AN125" t="s">
        <v>80</v>
      </c>
      <c r="AO125" t="s">
        <v>38</v>
      </c>
      <c r="AP125" t="s">
        <v>25</v>
      </c>
      <c r="AQ125" t="s">
        <v>146</v>
      </c>
      <c r="AR125" t="s">
        <v>27</v>
      </c>
      <c r="AS125" s="4">
        <v>1195.8699999999999</v>
      </c>
      <c r="AT125" s="4">
        <v>50</v>
      </c>
      <c r="AU125" s="5">
        <f t="shared" si="9"/>
        <v>0.52</v>
      </c>
      <c r="AV125" s="5">
        <f t="shared" si="10"/>
        <v>0.38</v>
      </c>
      <c r="AW125" s="5">
        <f t="shared" si="11"/>
        <v>0.46400001529999996</v>
      </c>
      <c r="AX125" s="4">
        <v>108.2</v>
      </c>
      <c r="AY125" s="4">
        <v>126.4000015</v>
      </c>
      <c r="AZ125" s="4">
        <v>108.4</v>
      </c>
      <c r="BA125" s="4">
        <v>46.999000000000002</v>
      </c>
    </row>
    <row r="126" spans="1:53" x14ac:dyDescent="0.15">
      <c r="A126">
        <v>35</v>
      </c>
      <c r="B126" s="7">
        <v>39409</v>
      </c>
      <c r="C126" s="11">
        <v>2007</v>
      </c>
      <c r="D126" s="3">
        <f>_xlfn.XLOOKUP(P126,'Sentiment index'!$E$2:$E$169,'Sentiment index'!$A$2:$A$169)</f>
        <v>0.12823480000000001</v>
      </c>
      <c r="E126">
        <f t="shared" ca="1" si="12"/>
        <v>92.765384418344624</v>
      </c>
      <c r="F126" s="5">
        <f>(W126-AT126)/AT126</f>
        <v>-0.30434783940000004</v>
      </c>
      <c r="G126" s="12">
        <f t="shared" ca="1" si="13"/>
        <v>56</v>
      </c>
      <c r="H126" s="4">
        <v>142.39099999999999</v>
      </c>
      <c r="I126" s="4">
        <v>200</v>
      </c>
      <c r="J126" s="13">
        <f t="shared" si="14"/>
        <v>-0.30994783940000004</v>
      </c>
      <c r="K126" s="5">
        <f>IF(U126="NORWAY",_xlfn.XLOOKUP(B126,'Oslo OBX Historical Data'!$A$2:$A$3477,'Oslo OBX Historical Data'!$G$2:$G$3477),IF(U126="FINLAND",_xlfn.XLOOKUP(B126,'OMX Helsinki Historical Data'!$A$2:$A$3479,'OMX Helsinki Historical Data'!$G$2:$G$3479),IF(U126="DENMARK",_xlfn.XLOOKUP(B126,'OMX Copenhagen All shares Histo'!$A$2:$A$3461,'OMX Copenhagen All shares Histo'!$G$2:$G$3461),_xlfn.XLOOKUP(Draft!B126,'OMX Stockholm Historical Data'!$A$2:$A$3477,'OMX Stockholm Historical Data'!$G$2:$G$3477))))</f>
        <v>5.5999999999999999E-3</v>
      </c>
      <c r="L126">
        <v>1</v>
      </c>
      <c r="N126" t="str">
        <f>IF(D126&gt;=0,"1","0")</f>
        <v>1</v>
      </c>
      <c r="O126" s="5">
        <f t="shared" ca="1" si="15"/>
        <v>0.39328328335358276</v>
      </c>
      <c r="P126">
        <f t="shared" si="16"/>
        <v>34</v>
      </c>
      <c r="S126">
        <f>_xlfn.XLOOKUP(C126,'Company age'!$A$2:$A$15,'Company age'!$B$2:$B$15)</f>
        <v>9</v>
      </c>
      <c r="U126" t="s">
        <v>23</v>
      </c>
      <c r="W126" s="3">
        <f>AT126*(1+AV126)</f>
        <v>139.13043211999999</v>
      </c>
      <c r="X126">
        <v>56</v>
      </c>
      <c r="AC126">
        <f t="shared" ca="1" si="17"/>
        <v>637</v>
      </c>
      <c r="AH126" s="2">
        <v>-22.46376991</v>
      </c>
      <c r="AI126" s="2">
        <v>-30.434783939999999</v>
      </c>
      <c r="AJ126" s="2">
        <v>-37.39130402</v>
      </c>
      <c r="AL126" t="s">
        <v>1093</v>
      </c>
      <c r="AM126" t="s">
        <v>1094</v>
      </c>
      <c r="AN126" t="s">
        <v>23</v>
      </c>
      <c r="AO126" t="s">
        <v>45</v>
      </c>
      <c r="AP126" t="s">
        <v>25</v>
      </c>
      <c r="AQ126" t="s">
        <v>54</v>
      </c>
      <c r="AR126" t="s">
        <v>27</v>
      </c>
      <c r="AS126" s="4">
        <v>142.39099999999999</v>
      </c>
      <c r="AT126" s="4">
        <v>200</v>
      </c>
      <c r="AU126" s="5">
        <f t="shared" si="9"/>
        <v>-0.2246376991</v>
      </c>
      <c r="AV126" s="5">
        <f t="shared" si="10"/>
        <v>-0.30434783939999999</v>
      </c>
      <c r="AW126" s="5">
        <f t="shared" si="11"/>
        <v>-0.37391304019999999</v>
      </c>
      <c r="AX126" s="4"/>
      <c r="AY126" s="4"/>
      <c r="AZ126" s="4"/>
      <c r="BA126" s="4">
        <v>0</v>
      </c>
    </row>
    <row r="127" spans="1:53" x14ac:dyDescent="0.15">
      <c r="A127">
        <v>36</v>
      </c>
      <c r="B127" s="7">
        <v>39421</v>
      </c>
      <c r="C127" s="11">
        <v>2007</v>
      </c>
      <c r="D127" s="3">
        <f>_xlfn.XLOOKUP(P127,'Sentiment index'!$E$2:$E$169,'Sentiment index'!$A$2:$A$169)</f>
        <v>0.1221424</v>
      </c>
      <c r="E127">
        <f t="shared" ca="1" si="12"/>
        <v>140.7548990126663</v>
      </c>
      <c r="F127" s="5">
        <f>(W127-AT127)/AT127</f>
        <v>-0.10169492719999991</v>
      </c>
      <c r="G127" s="12">
        <f t="shared" ca="1" si="13"/>
        <v>1186</v>
      </c>
      <c r="H127" s="4">
        <v>257.39999999999998</v>
      </c>
      <c r="I127" s="4">
        <v>18</v>
      </c>
      <c r="J127" s="13">
        <f t="shared" si="14"/>
        <v>-8.5894927199999915E-2</v>
      </c>
      <c r="K127" s="5">
        <f>IF(U127="NORWAY",_xlfn.XLOOKUP(B127,'Oslo OBX Historical Data'!$A$2:$A$3477,'Oslo OBX Historical Data'!$G$2:$G$3477),IF(U127="FINLAND",_xlfn.XLOOKUP(B127,'OMX Helsinki Historical Data'!$A$2:$A$3479,'OMX Helsinki Historical Data'!$G$2:$G$3479),IF(U127="DENMARK",_xlfn.XLOOKUP(B127,'OMX Copenhagen All shares Histo'!$A$2:$A$3461,'OMX Copenhagen All shares Histo'!$G$2:$G$3461),_xlfn.XLOOKUP(Draft!B127,'OMX Stockholm Historical Data'!$A$2:$A$3477,'OMX Stockholm Historical Data'!$G$2:$G$3477))))</f>
        <v>-1.5800000000000002E-2</v>
      </c>
      <c r="L127">
        <v>1</v>
      </c>
      <c r="N127" t="str">
        <f>IF(D127&gt;=0,"1","0")</f>
        <v>1</v>
      </c>
      <c r="O127" s="5">
        <f t="shared" ca="1" si="15"/>
        <v>4.6076146076146083</v>
      </c>
      <c r="P127">
        <f t="shared" si="16"/>
        <v>35</v>
      </c>
      <c r="S127">
        <f>_xlfn.XLOOKUP(C127,'Company age'!$A$2:$A$15,'Company age'!$B$2:$B$15)</f>
        <v>9</v>
      </c>
      <c r="U127" t="s">
        <v>44</v>
      </c>
      <c r="W127" s="3">
        <f>AT127*(1+AV127)</f>
        <v>16.169491310400002</v>
      </c>
      <c r="X127">
        <v>1186</v>
      </c>
      <c r="AC127">
        <f t="shared" ca="1" si="17"/>
        <v>1735</v>
      </c>
      <c r="AH127" s="2">
        <v>-9.1525440220000007</v>
      </c>
      <c r="AI127" s="2">
        <v>-10.169492719999999</v>
      </c>
      <c r="AJ127" s="2">
        <v>-3.3898320200000001</v>
      </c>
      <c r="AL127" t="s">
        <v>932</v>
      </c>
      <c r="AM127" t="s">
        <v>933</v>
      </c>
      <c r="AN127" t="s">
        <v>44</v>
      </c>
      <c r="AO127" t="s">
        <v>32</v>
      </c>
      <c r="AP127" t="s">
        <v>25</v>
      </c>
      <c r="AQ127" t="s">
        <v>75</v>
      </c>
      <c r="AR127" t="s">
        <v>27</v>
      </c>
      <c r="AS127" s="4">
        <v>257.39999999999998</v>
      </c>
      <c r="AT127" s="4">
        <v>18</v>
      </c>
      <c r="AU127" s="5">
        <f t="shared" si="9"/>
        <v>-9.1525440220000004E-2</v>
      </c>
      <c r="AV127" s="5">
        <f t="shared" si="10"/>
        <v>-0.10169492719999999</v>
      </c>
      <c r="AW127" s="5">
        <f t="shared" si="11"/>
        <v>-3.3898320199999998E-2</v>
      </c>
      <c r="AX127" s="4"/>
      <c r="AY127" s="4"/>
      <c r="AZ127" s="4"/>
      <c r="BA127" s="4">
        <v>42.788400000000003</v>
      </c>
    </row>
    <row r="128" spans="1:53" x14ac:dyDescent="0.15">
      <c r="A128">
        <v>36</v>
      </c>
      <c r="B128" s="7">
        <v>39433</v>
      </c>
      <c r="C128" s="11">
        <v>2007</v>
      </c>
      <c r="D128" s="3">
        <f>_xlfn.XLOOKUP(P128,'Sentiment index'!$E$2:$E$169,'Sentiment index'!$A$2:$A$169)</f>
        <v>0.1221424</v>
      </c>
      <c r="E128">
        <f t="shared" ca="1" si="12"/>
        <v>145.72199415344616</v>
      </c>
      <c r="F128" s="5">
        <f>(W128-AT128)/AT128</f>
        <v>2.4630541799999892E-2</v>
      </c>
      <c r="G128" s="12">
        <f t="shared" ca="1" si="13"/>
        <v>200</v>
      </c>
      <c r="H128" s="4">
        <v>10.005000000000001</v>
      </c>
      <c r="I128" s="4">
        <v>57.5</v>
      </c>
      <c r="J128" s="13">
        <f t="shared" si="14"/>
        <v>2.7430541799999892E-2</v>
      </c>
      <c r="K128" s="5">
        <f>IF(U128="NORWAY",_xlfn.XLOOKUP(B128,'Oslo OBX Historical Data'!$A$2:$A$3477,'Oslo OBX Historical Data'!$G$2:$G$3477),IF(U128="FINLAND",_xlfn.XLOOKUP(B128,'OMX Helsinki Historical Data'!$A$2:$A$3479,'OMX Helsinki Historical Data'!$G$2:$G$3479),IF(U128="DENMARK",_xlfn.XLOOKUP(B128,'OMX Copenhagen All shares Histo'!$A$2:$A$3461,'OMX Copenhagen All shares Histo'!$G$2:$G$3461),_xlfn.XLOOKUP(Draft!B128,'OMX Stockholm Historical Data'!$A$2:$A$3477,'OMX Stockholm Historical Data'!$G$2:$G$3477))))</f>
        <v>-2.8E-3</v>
      </c>
      <c r="L128">
        <v>1</v>
      </c>
      <c r="N128" t="str">
        <f>IF(D128&gt;=0,"1","0")</f>
        <v>1</v>
      </c>
      <c r="O128" s="5">
        <f t="shared" ca="1" si="15"/>
        <v>19.990004997501249</v>
      </c>
      <c r="P128">
        <f t="shared" si="16"/>
        <v>35</v>
      </c>
      <c r="S128">
        <f>_xlfn.XLOOKUP(C128,'Company age'!$A$2:$A$15,'Company age'!$B$2:$B$15)</f>
        <v>9</v>
      </c>
      <c r="U128" t="s">
        <v>44</v>
      </c>
      <c r="W128" s="3">
        <f>AT128*(1+AV128)</f>
        <v>58.916256153499994</v>
      </c>
      <c r="X128">
        <v>200</v>
      </c>
      <c r="AC128">
        <f t="shared" ca="1" si="17"/>
        <v>1235</v>
      </c>
      <c r="AH128" s="2">
        <v>1.4778325560000001</v>
      </c>
      <c r="AI128" s="2">
        <v>2.4630541799999999</v>
      </c>
      <c r="AJ128" s="2">
        <v>3.4482758050000002</v>
      </c>
      <c r="AL128" t="s">
        <v>1841</v>
      </c>
      <c r="AM128" t="s">
        <v>1842</v>
      </c>
      <c r="AN128" t="s">
        <v>44</v>
      </c>
      <c r="AO128" t="s">
        <v>96</v>
      </c>
      <c r="AP128" t="s">
        <v>25</v>
      </c>
      <c r="AQ128" t="s">
        <v>54</v>
      </c>
      <c r="AR128" t="s">
        <v>27</v>
      </c>
      <c r="AS128" s="4">
        <v>10.005000000000001</v>
      </c>
      <c r="AT128" s="4">
        <v>57.5</v>
      </c>
      <c r="AU128" s="5">
        <f t="shared" si="9"/>
        <v>1.4778325560000001E-2</v>
      </c>
      <c r="AV128" s="5">
        <f t="shared" si="10"/>
        <v>2.4630541799999999E-2</v>
      </c>
      <c r="AW128" s="5">
        <f t="shared" si="11"/>
        <v>3.4482758049999999E-2</v>
      </c>
      <c r="AX128" s="4">
        <v>56.8</v>
      </c>
      <c r="AY128" s="4">
        <v>4.4209208489999998</v>
      </c>
      <c r="AZ128" s="4">
        <v>57.2</v>
      </c>
      <c r="BA128" s="4">
        <v>0</v>
      </c>
    </row>
    <row r="129" spans="1:53" x14ac:dyDescent="0.15">
      <c r="A129">
        <v>36</v>
      </c>
      <c r="B129" s="7">
        <v>39436</v>
      </c>
      <c r="C129" s="11">
        <v>2007</v>
      </c>
      <c r="D129" s="3">
        <f>_xlfn.XLOOKUP(P129,'Sentiment index'!$E$2:$E$169,'Sentiment index'!$A$2:$A$169)</f>
        <v>0.1221424</v>
      </c>
      <c r="E129">
        <f t="shared" ca="1" si="12"/>
        <v>91.053850416872606</v>
      </c>
      <c r="F129" s="5">
        <f>(W129-AT129)/AT129</f>
        <v>2.4630541799999944E-2</v>
      </c>
      <c r="G129" s="12">
        <f t="shared" ca="1" si="13"/>
        <v>795</v>
      </c>
      <c r="H129" s="4">
        <v>11.937200000000001</v>
      </c>
      <c r="I129" s="4">
        <v>8.5</v>
      </c>
      <c r="J129" s="13">
        <f t="shared" si="14"/>
        <v>2.6130541799999945E-2</v>
      </c>
      <c r="K129" s="5">
        <f>IF(U129="NORWAY",_xlfn.XLOOKUP(B129,'Oslo OBX Historical Data'!$A$2:$A$3477,'Oslo OBX Historical Data'!$G$2:$G$3477),IF(U129="FINLAND",_xlfn.XLOOKUP(B129,'OMX Helsinki Historical Data'!$A$2:$A$3479,'OMX Helsinki Historical Data'!$G$2:$G$3479),IF(U129="DENMARK",_xlfn.XLOOKUP(B129,'OMX Copenhagen All shares Histo'!$A$2:$A$3461,'OMX Copenhagen All shares Histo'!$G$2:$G$3461),_xlfn.XLOOKUP(Draft!B129,'OMX Stockholm Historical Data'!$A$2:$A$3477,'OMX Stockholm Historical Data'!$G$2:$G$3477))))</f>
        <v>-1.5E-3</v>
      </c>
      <c r="L129">
        <v>1</v>
      </c>
      <c r="N129" t="str">
        <f>IF(D129&gt;=0,"1","0")</f>
        <v>1</v>
      </c>
      <c r="O129" s="5">
        <f t="shared" ca="1" si="15"/>
        <v>66.598532319136808</v>
      </c>
      <c r="P129">
        <f t="shared" si="16"/>
        <v>35</v>
      </c>
      <c r="S129">
        <f>_xlfn.XLOOKUP(C129,'Company age'!$A$2:$A$15,'Company age'!$B$2:$B$15)</f>
        <v>9</v>
      </c>
      <c r="U129" t="s">
        <v>23</v>
      </c>
      <c r="W129" s="3">
        <f>AT129*(1+AV129)</f>
        <v>8.7093596052999995</v>
      </c>
      <c r="X129">
        <v>795</v>
      </c>
      <c r="AC129">
        <f t="shared" ca="1" si="17"/>
        <v>66</v>
      </c>
      <c r="AH129" s="2">
        <v>1.970443368</v>
      </c>
      <c r="AI129" s="2">
        <v>2.4630541799999999</v>
      </c>
      <c r="AJ129" s="2">
        <v>2.4630541799999999</v>
      </c>
      <c r="AL129" t="s">
        <v>1801</v>
      </c>
      <c r="AM129" t="s">
        <v>1802</v>
      </c>
      <c r="AN129" t="s">
        <v>23</v>
      </c>
      <c r="AO129" t="s">
        <v>152</v>
      </c>
      <c r="AP129" t="s">
        <v>25</v>
      </c>
      <c r="AQ129" t="s">
        <v>54</v>
      </c>
      <c r="AR129" t="s">
        <v>27</v>
      </c>
      <c r="AS129" s="4">
        <v>11.937200000000001</v>
      </c>
      <c r="AT129" s="4">
        <v>8.5</v>
      </c>
      <c r="AU129" s="5">
        <f t="shared" si="9"/>
        <v>1.9704433680000001E-2</v>
      </c>
      <c r="AV129" s="5">
        <f t="shared" si="10"/>
        <v>2.4630541799999999E-2</v>
      </c>
      <c r="AW129" s="5">
        <f t="shared" si="11"/>
        <v>2.4630541799999999E-2</v>
      </c>
      <c r="AX129" s="4"/>
      <c r="AY129" s="4"/>
      <c r="AZ129" s="4"/>
      <c r="BA129" s="4">
        <v>18</v>
      </c>
    </row>
    <row r="130" spans="1:53" x14ac:dyDescent="0.15">
      <c r="A130">
        <v>36</v>
      </c>
      <c r="B130" s="7">
        <v>39444</v>
      </c>
      <c r="C130" s="11">
        <v>2007</v>
      </c>
      <c r="D130" s="3">
        <f>_xlfn.XLOOKUP(P130,'Sentiment index'!$E$2:$E$169,'Sentiment index'!$A$2:$A$169)</f>
        <v>0.1221424</v>
      </c>
      <c r="E130">
        <f t="shared" ca="1" si="12"/>
        <v>97.795949441567572</v>
      </c>
      <c r="F130" s="5">
        <f>(W130-AT130)/AT130</f>
        <v>-1.3953487869999984E-2</v>
      </c>
      <c r="G130" s="12">
        <f t="shared" ca="1" si="13"/>
        <v>1166.5711266585363</v>
      </c>
      <c r="H130" s="4">
        <v>25.472300000000001</v>
      </c>
      <c r="I130" s="4">
        <v>10.5</v>
      </c>
      <c r="J130" s="13">
        <f t="shared" si="14"/>
        <v>-8.5534878699999838E-3</v>
      </c>
      <c r="K130" s="5">
        <f>IF(U130="NORWAY",_xlfn.XLOOKUP(B130,'Oslo OBX Historical Data'!$A$2:$A$3477,'Oslo OBX Historical Data'!$G$2:$G$3477),IF(U130="FINLAND",_xlfn.XLOOKUP(B130,'OMX Helsinki Historical Data'!$A$2:$A$3479,'OMX Helsinki Historical Data'!$G$2:$G$3479),IF(U130="DENMARK",_xlfn.XLOOKUP(B130,'OMX Copenhagen All shares Histo'!$A$2:$A$3461,'OMX Copenhagen All shares Histo'!$G$2:$G$3461),_xlfn.XLOOKUP(Draft!B130,'OMX Stockholm Historical Data'!$A$2:$A$3477,'OMX Stockholm Historical Data'!$G$2:$G$3477))))</f>
        <v>-5.4000000000000003E-3</v>
      </c>
      <c r="L130">
        <v>1</v>
      </c>
      <c r="N130" t="str">
        <f>IF(D130&gt;=0,"1","0")</f>
        <v>1</v>
      </c>
      <c r="O130" s="5" t="str">
        <f t="shared" si="15"/>
        <v/>
      </c>
      <c r="P130">
        <f t="shared" si="16"/>
        <v>35</v>
      </c>
      <c r="S130">
        <f>_xlfn.XLOOKUP(C130,'Company age'!$A$2:$A$15,'Company age'!$B$2:$B$15)</f>
        <v>9</v>
      </c>
      <c r="U130" t="s">
        <v>23</v>
      </c>
      <c r="W130" s="3">
        <f>AT130*(1+AV130)</f>
        <v>10.353488377365</v>
      </c>
      <c r="AC130">
        <f t="shared" ca="1" si="17"/>
        <v>958</v>
      </c>
      <c r="AH130" s="2">
        <v>1.860465169</v>
      </c>
      <c r="AI130" s="2">
        <v>-1.3953487870000001</v>
      </c>
      <c r="AJ130" s="2">
        <v>-6.9767441750000003</v>
      </c>
      <c r="AL130" t="s">
        <v>1568</v>
      </c>
      <c r="AM130" t="s">
        <v>1569</v>
      </c>
      <c r="AN130" t="s">
        <v>23</v>
      </c>
      <c r="AO130" t="s">
        <v>38</v>
      </c>
      <c r="AP130" t="s">
        <v>25</v>
      </c>
      <c r="AQ130" t="s">
        <v>54</v>
      </c>
      <c r="AR130" t="s">
        <v>27</v>
      </c>
      <c r="AS130" s="4">
        <v>25.472300000000001</v>
      </c>
      <c r="AT130" s="4">
        <v>10.5</v>
      </c>
      <c r="AU130" s="5">
        <f t="shared" ref="AU130:AU193" si="18">AH130/100</f>
        <v>1.8604651690000001E-2</v>
      </c>
      <c r="AV130" s="5">
        <f t="shared" ref="AV130:AV193" si="19">AI130/100</f>
        <v>-1.3953487870000001E-2</v>
      </c>
      <c r="AW130" s="5">
        <f t="shared" ref="AW130:AW193" si="20">AJ130/100</f>
        <v>-6.9767441750000006E-2</v>
      </c>
      <c r="AX130" s="4"/>
      <c r="AY130" s="4"/>
      <c r="AZ130" s="4"/>
      <c r="BA130" s="4">
        <v>0</v>
      </c>
    </row>
    <row r="131" spans="1:53" x14ac:dyDescent="0.15">
      <c r="A131">
        <v>37</v>
      </c>
      <c r="B131" s="7">
        <v>39471</v>
      </c>
      <c r="C131" s="11">
        <v>2008</v>
      </c>
      <c r="D131" s="3">
        <f>_xlfn.XLOOKUP(P131,'Sentiment index'!$E$2:$E$169,'Sentiment index'!$A$2:$A$169)</f>
        <v>9.2505000000000004E-2</v>
      </c>
      <c r="E131">
        <f t="shared" ref="E131:E194" ca="1" si="21">(NORMINV(RAND(),S131,2))*12</f>
        <v>128.70188701421836</v>
      </c>
      <c r="F131" s="27">
        <f>((W131-AT131)/AT131)/2.6</f>
        <v>5.1923076923076925</v>
      </c>
      <c r="G131" s="12">
        <f t="shared" ref="G131:G194" ca="1" si="22">IF(X131&lt;&gt;"",X131,NORMINV(RAND(),$X$528,200))</f>
        <v>1</v>
      </c>
      <c r="H131" s="2">
        <v>10.3878</v>
      </c>
      <c r="I131" s="2">
        <v>1</v>
      </c>
      <c r="J131" s="29">
        <f>(F131-K131)</f>
        <v>5.2223076923076928</v>
      </c>
      <c r="K131" s="5">
        <f>IF(U131="NORWAY",_xlfn.XLOOKUP(B131,'Oslo OBX Historical Data'!$A$2:$A$3477,'Oslo OBX Historical Data'!$G$2:$G$3477),IF(U131="FINLAND",_xlfn.XLOOKUP(B131,'OMX Helsinki Historical Data'!$A$2:$A$3479,'OMX Helsinki Historical Data'!$G$2:$G$3479),IF(U131="DENMARK",_xlfn.XLOOKUP(B131,'OMX Copenhagen All shares Histo'!$A$2:$A$3461,'OMX Copenhagen All shares Histo'!$G$2:$G$3461),_xlfn.XLOOKUP(Draft!B131,'OMX Stockholm Historical Data'!$A$2:$A$3477,'OMX Stockholm Historical Data'!$G$2:$G$3477))))</f>
        <v>-0.03</v>
      </c>
      <c r="L131">
        <v>0</v>
      </c>
      <c r="N131" t="str">
        <f>IF(D131&gt;=0,"1","0")</f>
        <v>1</v>
      </c>
      <c r="O131" s="5">
        <f t="shared" ref="O131:O194" ca="1" si="23">IF(X131&lt;&gt;"",G131/H131,"")</f>
        <v>9.6266774485454093E-2</v>
      </c>
      <c r="P131">
        <f t="shared" ref="P131:P194" si="24">A131-1</f>
        <v>36</v>
      </c>
      <c r="S131">
        <f>_xlfn.XLOOKUP(C131,'Company age'!$A$2:$A$15,'Company age'!$B$2:$B$15)</f>
        <v>14</v>
      </c>
      <c r="U131" t="s">
        <v>80</v>
      </c>
      <c r="W131" s="3">
        <f>AT131*(1+AV131)</f>
        <v>14.5</v>
      </c>
      <c r="X131">
        <v>1</v>
      </c>
      <c r="AC131">
        <f t="shared" ca="1" si="17"/>
        <v>883</v>
      </c>
      <c r="AH131" s="2">
        <v>1322.222168</v>
      </c>
      <c r="AI131" s="2">
        <v>1350</v>
      </c>
      <c r="AJ131" s="2">
        <v>1166.666626</v>
      </c>
      <c r="AL131" t="s">
        <v>1829</v>
      </c>
      <c r="AM131" t="s">
        <v>1830</v>
      </c>
      <c r="AN131" t="s">
        <v>80</v>
      </c>
      <c r="AO131" t="s">
        <v>96</v>
      </c>
      <c r="AP131" t="s">
        <v>25</v>
      </c>
      <c r="AQ131" t="s">
        <v>146</v>
      </c>
      <c r="AR131" t="s">
        <v>27</v>
      </c>
      <c r="AS131" s="2">
        <v>10.3878</v>
      </c>
      <c r="AT131" s="2">
        <v>1</v>
      </c>
      <c r="AU131" s="27">
        <f>AH131/100/10</f>
        <v>1.3222221680000001</v>
      </c>
      <c r="AV131" s="5">
        <f t="shared" si="19"/>
        <v>13.5</v>
      </c>
      <c r="AW131" s="5">
        <f t="shared" si="20"/>
        <v>11.66666626</v>
      </c>
      <c r="AX131" s="2"/>
      <c r="AY131" s="2"/>
      <c r="AZ131" s="2"/>
      <c r="BA131" s="2">
        <v>0</v>
      </c>
    </row>
    <row r="132" spans="1:53" x14ac:dyDescent="0.15">
      <c r="A132">
        <v>37</v>
      </c>
      <c r="B132" s="7">
        <v>39477</v>
      </c>
      <c r="C132" s="11">
        <v>2008</v>
      </c>
      <c r="D132" s="3">
        <f>_xlfn.XLOOKUP(P132,'Sentiment index'!$E$2:$E$169,'Sentiment index'!$A$2:$A$169)</f>
        <v>9.2505000000000004E-2</v>
      </c>
      <c r="E132">
        <f t="shared" ca="1" si="21"/>
        <v>165.41864985983668</v>
      </c>
      <c r="F132" s="5">
        <f>(W132-AT132)/AT132</f>
        <v>6.2043809890000023E-2</v>
      </c>
      <c r="G132" s="12">
        <f t="shared" ca="1" si="22"/>
        <v>16</v>
      </c>
      <c r="H132" s="2">
        <v>16.415099999999999</v>
      </c>
      <c r="I132" s="2">
        <v>12</v>
      </c>
      <c r="J132" s="13">
        <f t="shared" ref="J131:J194" si="25">F132-K132</f>
        <v>3.4843809890000021E-2</v>
      </c>
      <c r="K132" s="5">
        <f>IF(U132="NORWAY",_xlfn.XLOOKUP(B132,'Oslo OBX Historical Data'!$A$2:$A$3477,'Oslo OBX Historical Data'!$G$2:$G$3477),IF(U132="FINLAND",_xlfn.XLOOKUP(B132,'OMX Helsinki Historical Data'!$A$2:$A$3479,'OMX Helsinki Historical Data'!$G$2:$G$3479),IF(U132="DENMARK",_xlfn.XLOOKUP(B132,'OMX Copenhagen All shares Histo'!$A$2:$A$3461,'OMX Copenhagen All shares Histo'!$G$2:$G$3461),_xlfn.XLOOKUP(Draft!B132,'OMX Stockholm Historical Data'!$A$2:$A$3477,'OMX Stockholm Historical Data'!$G$2:$G$3477))))</f>
        <v>2.7199999999999998E-2</v>
      </c>
      <c r="L132">
        <v>0</v>
      </c>
      <c r="N132" t="str">
        <f>IF(D132&gt;=0,"1","0")</f>
        <v>1</v>
      </c>
      <c r="O132" s="5">
        <f t="shared" ca="1" si="23"/>
        <v>0.97471230757046867</v>
      </c>
      <c r="P132">
        <f t="shared" si="24"/>
        <v>36</v>
      </c>
      <c r="S132">
        <f>_xlfn.XLOOKUP(C132,'Company age'!$A$2:$A$15,'Company age'!$B$2:$B$15)</f>
        <v>14</v>
      </c>
      <c r="U132" t="s">
        <v>44</v>
      </c>
      <c r="W132" s="3">
        <f>AT132*(1+AV132)</f>
        <v>12.74452571868</v>
      </c>
      <c r="X132">
        <v>16</v>
      </c>
      <c r="AC132">
        <f t="shared" ca="1" si="17"/>
        <v>716</v>
      </c>
      <c r="AH132" s="2">
        <v>3.6496365069999999</v>
      </c>
      <c r="AI132" s="2">
        <v>6.2043809889999997</v>
      </c>
      <c r="AJ132" s="2">
        <v>-2.1897797579999998</v>
      </c>
      <c r="AL132" t="s">
        <v>1657</v>
      </c>
      <c r="AM132" t="s">
        <v>1658</v>
      </c>
      <c r="AN132" t="s">
        <v>44</v>
      </c>
      <c r="AO132" t="s">
        <v>32</v>
      </c>
      <c r="AP132" t="s">
        <v>25</v>
      </c>
      <c r="AQ132" t="s">
        <v>54</v>
      </c>
      <c r="AR132" t="s">
        <v>27</v>
      </c>
      <c r="AS132" s="2">
        <v>16.415099999999999</v>
      </c>
      <c r="AT132" s="2">
        <v>12</v>
      </c>
      <c r="AU132" s="5">
        <f t="shared" si="18"/>
        <v>3.6496365070000002E-2</v>
      </c>
      <c r="AV132" s="5">
        <f t="shared" si="19"/>
        <v>6.2043809889999996E-2</v>
      </c>
      <c r="AW132" s="5">
        <f t="shared" si="20"/>
        <v>-2.189779758E-2</v>
      </c>
      <c r="AX132" s="2"/>
      <c r="AY132" s="2"/>
      <c r="AZ132" s="2"/>
      <c r="BA132" s="2">
        <v>20.4452</v>
      </c>
    </row>
    <row r="133" spans="1:53" x14ac:dyDescent="0.15">
      <c r="A133">
        <v>38</v>
      </c>
      <c r="B133" s="7">
        <v>39482</v>
      </c>
      <c r="C133" s="11">
        <v>2008</v>
      </c>
      <c r="D133" s="3">
        <f>_xlfn.XLOOKUP(P133,'Sentiment index'!$E$2:$E$169,'Sentiment index'!$A$2:$A$169)</f>
        <v>0.2216436</v>
      </c>
      <c r="E133">
        <f t="shared" ca="1" si="21"/>
        <v>160.2299262832006</v>
      </c>
      <c r="F133" s="5">
        <f>(W133-AT133)/AT133</f>
        <v>-0.13749999999999996</v>
      </c>
      <c r="G133" s="12">
        <f t="shared" ca="1" si="22"/>
        <v>38</v>
      </c>
      <c r="H133" s="2">
        <v>7.7928899999999999</v>
      </c>
      <c r="I133" s="2">
        <v>5.25</v>
      </c>
      <c r="J133" s="13">
        <f t="shared" si="25"/>
        <v>-0.16749999999999995</v>
      </c>
      <c r="K133" s="5">
        <f>IF(U133="NORWAY",_xlfn.XLOOKUP(B133,'Oslo OBX Historical Data'!$A$2:$A$3477,'Oslo OBX Historical Data'!$G$2:$G$3477),IF(U133="FINLAND",_xlfn.XLOOKUP(B133,'OMX Helsinki Historical Data'!$A$2:$A$3479,'OMX Helsinki Historical Data'!$G$2:$G$3479),IF(U133="DENMARK",_xlfn.XLOOKUP(B133,'OMX Copenhagen All shares Histo'!$A$2:$A$3461,'OMX Copenhagen All shares Histo'!$G$2:$G$3461),_xlfn.XLOOKUP(Draft!B133,'OMX Stockholm Historical Data'!$A$2:$A$3477,'OMX Stockholm Historical Data'!$G$2:$G$3477))))</f>
        <v>0.03</v>
      </c>
      <c r="L133">
        <v>0</v>
      </c>
      <c r="N133" t="str">
        <f>IF(D133&gt;=0,"1","0")</f>
        <v>1</v>
      </c>
      <c r="O133" s="5">
        <f t="shared" ca="1" si="23"/>
        <v>4.8762397518763896</v>
      </c>
      <c r="P133">
        <f t="shared" si="24"/>
        <v>37</v>
      </c>
      <c r="S133">
        <f>_xlfn.XLOOKUP(C133,'Company age'!$A$2:$A$15,'Company age'!$B$2:$B$15)</f>
        <v>14</v>
      </c>
      <c r="U133" t="s">
        <v>80</v>
      </c>
      <c r="W133" s="3">
        <f>AT133*(1+AV133)</f>
        <v>4.5281250000000002</v>
      </c>
      <c r="X133">
        <v>38</v>
      </c>
      <c r="AC133">
        <f t="shared" ca="1" si="17"/>
        <v>924</v>
      </c>
      <c r="AH133" s="2">
        <v>0.3125</v>
      </c>
      <c r="AI133" s="2">
        <v>-13.75</v>
      </c>
      <c r="AJ133" s="2">
        <v>-3.1375000480000002</v>
      </c>
      <c r="AL133" t="s">
        <v>1896</v>
      </c>
      <c r="AM133" t="s">
        <v>1897</v>
      </c>
      <c r="AN133" t="s">
        <v>80</v>
      </c>
      <c r="AO133" t="s">
        <v>152</v>
      </c>
      <c r="AP133" t="s">
        <v>25</v>
      </c>
      <c r="AQ133" t="s">
        <v>54</v>
      </c>
      <c r="AR133" t="s">
        <v>27</v>
      </c>
      <c r="AS133" s="2">
        <v>7.7928899999999999</v>
      </c>
      <c r="AT133" s="2">
        <v>5.25</v>
      </c>
      <c r="AU133" s="5">
        <f t="shared" si="18"/>
        <v>3.1250000000000002E-3</v>
      </c>
      <c r="AV133" s="5">
        <f t="shared" si="19"/>
        <v>-0.13750000000000001</v>
      </c>
      <c r="AW133" s="5">
        <f t="shared" si="20"/>
        <v>-3.1375000479999998E-2</v>
      </c>
      <c r="AX133" s="2"/>
      <c r="AY133" s="2"/>
      <c r="AZ133" s="2"/>
      <c r="BA133" s="2">
        <v>12.816000000000001</v>
      </c>
    </row>
    <row r="134" spans="1:53" x14ac:dyDescent="0.15">
      <c r="A134">
        <v>39</v>
      </c>
      <c r="B134" s="7">
        <v>39514</v>
      </c>
      <c r="C134" s="11">
        <v>2008</v>
      </c>
      <c r="D134" s="3">
        <f>_xlfn.XLOOKUP(P134,'Sentiment index'!$E$2:$E$169,'Sentiment index'!$A$2:$A$169)</f>
        <v>0.26776040000000001</v>
      </c>
      <c r="E134">
        <f t="shared" ca="1" si="21"/>
        <v>198.24282548457475</v>
      </c>
      <c r="F134" s="5">
        <f>(W134-AT134)/AT134</f>
        <v>-5.5555553440000002E-2</v>
      </c>
      <c r="G134" s="12">
        <f t="shared" ca="1" si="22"/>
        <v>1368.3600699431058</v>
      </c>
      <c r="H134" s="2">
        <v>70.959199999999996</v>
      </c>
      <c r="I134" s="2">
        <v>101500</v>
      </c>
      <c r="J134" s="13">
        <f t="shared" si="25"/>
        <v>-5.1255553440000004E-2</v>
      </c>
      <c r="K134" s="5">
        <f>IF(U134="NORWAY",_xlfn.XLOOKUP(B134,'Oslo OBX Historical Data'!$A$2:$A$3477,'Oslo OBX Historical Data'!$G$2:$G$3477),IF(U134="FINLAND",_xlfn.XLOOKUP(B134,'OMX Helsinki Historical Data'!$A$2:$A$3479,'OMX Helsinki Historical Data'!$G$2:$G$3479),IF(U134="DENMARK",_xlfn.XLOOKUP(B134,'OMX Copenhagen All shares Histo'!$A$2:$A$3461,'OMX Copenhagen All shares Histo'!$G$2:$G$3461),_xlfn.XLOOKUP(Draft!B134,'OMX Stockholm Historical Data'!$A$2:$A$3477,'OMX Stockholm Historical Data'!$G$2:$G$3477))))</f>
        <v>-4.3E-3</v>
      </c>
      <c r="L134">
        <v>0</v>
      </c>
      <c r="N134" t="str">
        <f>IF(D134&gt;=0,"1","0")</f>
        <v>1</v>
      </c>
      <c r="O134" s="5" t="str">
        <f t="shared" si="23"/>
        <v/>
      </c>
      <c r="P134">
        <f t="shared" si="24"/>
        <v>38</v>
      </c>
      <c r="S134">
        <f>_xlfn.XLOOKUP(C134,'Company age'!$A$2:$A$15,'Company age'!$B$2:$B$15)</f>
        <v>14</v>
      </c>
      <c r="U134" t="s">
        <v>23</v>
      </c>
      <c r="W134" s="3">
        <f>AT134*(1+AV134)</f>
        <v>95861.11132584</v>
      </c>
      <c r="AC134">
        <f t="shared" ca="1" si="17"/>
        <v>1026</v>
      </c>
      <c r="AH134" s="2">
        <v>-2.222222328</v>
      </c>
      <c r="AI134" s="2">
        <v>-5.5555553440000001</v>
      </c>
      <c r="AJ134" s="2">
        <v>-36.666667940000004</v>
      </c>
      <c r="AL134" t="s">
        <v>1287</v>
      </c>
      <c r="AM134" t="s">
        <v>1288</v>
      </c>
      <c r="AN134" t="s">
        <v>23</v>
      </c>
      <c r="AO134" t="s">
        <v>45</v>
      </c>
      <c r="AP134" t="s">
        <v>25</v>
      </c>
      <c r="AQ134" t="s">
        <v>1066</v>
      </c>
      <c r="AR134" t="s">
        <v>27</v>
      </c>
      <c r="AS134" s="2">
        <v>70.959199999999996</v>
      </c>
      <c r="AT134" s="2">
        <v>101500</v>
      </c>
      <c r="AU134" s="5">
        <f t="shared" si="18"/>
        <v>-2.2222223279999998E-2</v>
      </c>
      <c r="AV134" s="5">
        <f t="shared" si="19"/>
        <v>-5.5555553440000002E-2</v>
      </c>
      <c r="AW134" s="5">
        <f t="shared" si="20"/>
        <v>-0.36666667940000003</v>
      </c>
      <c r="AX134" s="2"/>
      <c r="AY134" s="2"/>
      <c r="AZ134" s="2"/>
      <c r="BA134" s="2">
        <v>0</v>
      </c>
    </row>
    <row r="135" spans="1:53" x14ac:dyDescent="0.15">
      <c r="A135">
        <v>39</v>
      </c>
      <c r="B135" s="7">
        <v>39533</v>
      </c>
      <c r="C135" s="11">
        <v>2008</v>
      </c>
      <c r="D135" s="3">
        <f>_xlfn.XLOOKUP(P135,'Sentiment index'!$E$2:$E$169,'Sentiment index'!$A$2:$A$169)</f>
        <v>0.26776040000000001</v>
      </c>
      <c r="E135">
        <f t="shared" ca="1" si="21"/>
        <v>118.18296036675433</v>
      </c>
      <c r="F135" s="5">
        <f>(W135-AT135)/AT135</f>
        <v>0.15686276439999997</v>
      </c>
      <c r="G135" s="12">
        <f t="shared" ca="1" si="22"/>
        <v>8</v>
      </c>
      <c r="H135" s="2">
        <v>6.8380799999999997</v>
      </c>
      <c r="I135" s="2">
        <v>1.55</v>
      </c>
      <c r="J135" s="13">
        <f t="shared" si="25"/>
        <v>0.11866276439999997</v>
      </c>
      <c r="K135" s="5">
        <f>IF(U135="NORWAY",_xlfn.XLOOKUP(B135,'Oslo OBX Historical Data'!$A$2:$A$3477,'Oslo OBX Historical Data'!$G$2:$G$3477),IF(U135="FINLAND",_xlfn.XLOOKUP(B135,'OMX Helsinki Historical Data'!$A$2:$A$3479,'OMX Helsinki Historical Data'!$G$2:$G$3479),IF(U135="DENMARK",_xlfn.XLOOKUP(B135,'OMX Copenhagen All shares Histo'!$A$2:$A$3461,'OMX Copenhagen All shares Histo'!$G$2:$G$3461),_xlfn.XLOOKUP(Draft!B135,'OMX Stockholm Historical Data'!$A$2:$A$3477,'OMX Stockholm Historical Data'!$G$2:$G$3477))))</f>
        <v>3.8199999999999998E-2</v>
      </c>
      <c r="L135">
        <v>0</v>
      </c>
      <c r="N135" t="str">
        <f>IF(D135&gt;=0,"1","0")</f>
        <v>1</v>
      </c>
      <c r="O135" s="5">
        <f t="shared" ca="1" si="23"/>
        <v>1.1699190416023211</v>
      </c>
      <c r="P135">
        <f t="shared" si="24"/>
        <v>38</v>
      </c>
      <c r="S135">
        <f>_xlfn.XLOOKUP(C135,'Company age'!$A$2:$A$15,'Company age'!$B$2:$B$15)</f>
        <v>14</v>
      </c>
      <c r="U135" t="s">
        <v>80</v>
      </c>
      <c r="W135" s="3">
        <f>AT135*(1+AV135)</f>
        <v>1.79313728482</v>
      </c>
      <c r="X135">
        <v>8</v>
      </c>
      <c r="AC135">
        <f t="shared" ca="1" si="17"/>
        <v>1069</v>
      </c>
      <c r="AH135" s="2">
        <v>16.66666794</v>
      </c>
      <c r="AI135" s="2">
        <v>15.68627644</v>
      </c>
      <c r="AJ135" s="2">
        <v>17.843139650000001</v>
      </c>
      <c r="AL135" t="s">
        <v>1955</v>
      </c>
      <c r="AM135" t="s">
        <v>1956</v>
      </c>
      <c r="AN135" t="s">
        <v>80</v>
      </c>
      <c r="AO135" t="s">
        <v>152</v>
      </c>
      <c r="AP135" t="s">
        <v>25</v>
      </c>
      <c r="AQ135" t="s">
        <v>54</v>
      </c>
      <c r="AR135" t="s">
        <v>27</v>
      </c>
      <c r="AS135" s="2">
        <v>6.8380799999999997</v>
      </c>
      <c r="AT135" s="2">
        <v>1.55</v>
      </c>
      <c r="AU135" s="5">
        <f t="shared" si="18"/>
        <v>0.16666667939999999</v>
      </c>
      <c r="AV135" s="5">
        <f t="shared" si="19"/>
        <v>0.15686276439999999</v>
      </c>
      <c r="AW135" s="5">
        <f t="shared" si="20"/>
        <v>0.17843139650000001</v>
      </c>
      <c r="AX135" s="2"/>
      <c r="AY135" s="2"/>
      <c r="AZ135" s="2"/>
      <c r="BA135" s="2">
        <v>18.087499999999999</v>
      </c>
    </row>
    <row r="136" spans="1:53" x14ac:dyDescent="0.15">
      <c r="A136">
        <v>40</v>
      </c>
      <c r="B136" s="7">
        <v>39554</v>
      </c>
      <c r="C136" s="11">
        <v>2008</v>
      </c>
      <c r="D136" s="3">
        <f>_xlfn.XLOOKUP(P136,'Sentiment index'!$E$2:$E$169,'Sentiment index'!$A$2:$A$169)</f>
        <v>0.19907849999999999</v>
      </c>
      <c r="E136">
        <f t="shared" ca="1" si="21"/>
        <v>181.57006272609496</v>
      </c>
      <c r="F136" s="5">
        <f>(W136-AT136)/AT136</f>
        <v>1.8181818720000031E-3</v>
      </c>
      <c r="G136" s="12">
        <f t="shared" ca="1" si="22"/>
        <v>1444.303084989577</v>
      </c>
      <c r="H136" s="2">
        <v>194.96799999999999</v>
      </c>
      <c r="I136" s="2">
        <v>104.5</v>
      </c>
      <c r="J136" s="13">
        <f t="shared" si="25"/>
        <v>-6.6818181279999977E-3</v>
      </c>
      <c r="K136" s="5">
        <f>IF(U136="NORWAY",_xlfn.XLOOKUP(B136,'Oslo OBX Historical Data'!$A$2:$A$3477,'Oslo OBX Historical Data'!$G$2:$G$3477),IF(U136="FINLAND",_xlfn.XLOOKUP(B136,'OMX Helsinki Historical Data'!$A$2:$A$3479,'OMX Helsinki Historical Data'!$G$2:$G$3479),IF(U136="DENMARK",_xlfn.XLOOKUP(B136,'OMX Copenhagen All shares Histo'!$A$2:$A$3461,'OMX Copenhagen All shares Histo'!$G$2:$G$3461),_xlfn.XLOOKUP(Draft!B136,'OMX Stockholm Historical Data'!$A$2:$A$3477,'OMX Stockholm Historical Data'!$G$2:$G$3477))))</f>
        <v>8.5000000000000006E-3</v>
      </c>
      <c r="L136">
        <v>0</v>
      </c>
      <c r="N136" t="str">
        <f>IF(D136&gt;=0,"1","0")</f>
        <v>1</v>
      </c>
      <c r="O136" s="5" t="str">
        <f t="shared" si="23"/>
        <v/>
      </c>
      <c r="P136">
        <f t="shared" si="24"/>
        <v>39</v>
      </c>
      <c r="S136">
        <f>_xlfn.XLOOKUP(C136,'Company age'!$A$2:$A$15,'Company age'!$B$2:$B$15)</f>
        <v>14</v>
      </c>
      <c r="U136" t="s">
        <v>23</v>
      </c>
      <c r="W136" s="3">
        <f>AT136*(1+AV136)</f>
        <v>104.690000005624</v>
      </c>
      <c r="AC136">
        <f t="shared" ca="1" si="17"/>
        <v>2216</v>
      </c>
      <c r="AH136" s="2">
        <v>3.5454545020000001</v>
      </c>
      <c r="AI136" s="2">
        <v>0.18181818720000001</v>
      </c>
      <c r="AJ136" s="2">
        <v>-0.36363637450000003</v>
      </c>
      <c r="AL136" t="s">
        <v>994</v>
      </c>
      <c r="AM136" t="s">
        <v>995</v>
      </c>
      <c r="AN136" t="s">
        <v>23</v>
      </c>
      <c r="AO136" t="s">
        <v>45</v>
      </c>
      <c r="AP136" t="s">
        <v>25</v>
      </c>
      <c r="AQ136" t="s">
        <v>700</v>
      </c>
      <c r="AR136" t="s">
        <v>27</v>
      </c>
      <c r="AS136" s="2">
        <v>194.96799999999999</v>
      </c>
      <c r="AT136" s="2">
        <v>104.5</v>
      </c>
      <c r="AU136" s="5">
        <f t="shared" si="18"/>
        <v>3.5454545019999999E-2</v>
      </c>
      <c r="AV136" s="5">
        <f t="shared" si="19"/>
        <v>1.8181818720000001E-3</v>
      </c>
      <c r="AW136" s="5">
        <f t="shared" si="20"/>
        <v>-3.6363637450000002E-3</v>
      </c>
      <c r="AX136" s="2">
        <v>256</v>
      </c>
      <c r="AY136" s="2">
        <v>146.88995360000001</v>
      </c>
      <c r="AZ136" s="2">
        <v>256</v>
      </c>
      <c r="BA136" s="2">
        <v>0</v>
      </c>
    </row>
    <row r="137" spans="1:53" x14ac:dyDescent="0.15">
      <c r="A137">
        <v>40</v>
      </c>
      <c r="B137" s="7">
        <v>39563</v>
      </c>
      <c r="C137" s="11">
        <v>2008</v>
      </c>
      <c r="D137" s="3">
        <f>_xlfn.XLOOKUP(P137,'Sentiment index'!$E$2:$E$169,'Sentiment index'!$A$2:$A$169)</f>
        <v>0.19907849999999999</v>
      </c>
      <c r="E137">
        <f t="shared" ca="1" si="21"/>
        <v>138.03279691695408</v>
      </c>
      <c r="F137" s="5">
        <f>(W137-AT137)/AT137</f>
        <v>2.8467891331225304E-8</v>
      </c>
      <c r="G137" s="12">
        <f t="shared" ca="1" si="22"/>
        <v>813.05399135550056</v>
      </c>
      <c r="H137" s="2">
        <v>521.15300000000002</v>
      </c>
      <c r="I137" s="2">
        <v>10150</v>
      </c>
      <c r="J137" s="13">
        <f t="shared" si="25"/>
        <v>-5.3999715321086687E-3</v>
      </c>
      <c r="K137" s="5">
        <f>IF(U137="NORWAY",_xlfn.XLOOKUP(B137,'Oslo OBX Historical Data'!$A$2:$A$3477,'Oslo OBX Historical Data'!$G$2:$G$3477),IF(U137="FINLAND",_xlfn.XLOOKUP(B137,'OMX Helsinki Historical Data'!$A$2:$A$3479,'OMX Helsinki Historical Data'!$G$2:$G$3479),IF(U137="DENMARK",_xlfn.XLOOKUP(B137,'OMX Copenhagen All shares Histo'!$A$2:$A$3461,'OMX Copenhagen All shares Histo'!$G$2:$G$3461),_xlfn.XLOOKUP(Draft!B137,'OMX Stockholm Historical Data'!$A$2:$A$3477,'OMX Stockholm Historical Data'!$G$2:$G$3477))))</f>
        <v>5.4000000000000003E-3</v>
      </c>
      <c r="L137">
        <v>0</v>
      </c>
      <c r="N137" t="str">
        <f>IF(D137&gt;=0,"1","0")</f>
        <v>1</v>
      </c>
      <c r="O137" s="5" t="str">
        <f t="shared" si="23"/>
        <v/>
      </c>
      <c r="P137">
        <f t="shared" si="24"/>
        <v>39</v>
      </c>
      <c r="S137">
        <f>_xlfn.XLOOKUP(C137,'Company age'!$A$2:$A$15,'Company age'!$B$2:$B$15)</f>
        <v>14</v>
      </c>
      <c r="U137" t="s">
        <v>23</v>
      </c>
      <c r="W137" s="3">
        <f>AT137*(1+AV137)</f>
        <v>10150.000288949097</v>
      </c>
      <c r="AC137">
        <f t="shared" ca="1" si="17"/>
        <v>491</v>
      </c>
      <c r="AH137" s="2">
        <v>2.8467891300000002E-6</v>
      </c>
      <c r="AI137" s="2">
        <v>2.8467891300000002E-6</v>
      </c>
      <c r="AJ137" s="2">
        <v>0.447764039</v>
      </c>
      <c r="AL137" t="s">
        <v>617</v>
      </c>
      <c r="AM137" t="s">
        <v>618</v>
      </c>
      <c r="AN137" t="s">
        <v>23</v>
      </c>
      <c r="AO137" t="s">
        <v>45</v>
      </c>
      <c r="AP137" t="s">
        <v>25</v>
      </c>
      <c r="AQ137" t="s">
        <v>54</v>
      </c>
      <c r="AR137" t="s">
        <v>27</v>
      </c>
      <c r="AS137" s="2">
        <v>521.15300000000002</v>
      </c>
      <c r="AT137" s="2">
        <v>10150</v>
      </c>
      <c r="AU137" s="5">
        <f t="shared" si="18"/>
        <v>2.8467891300000001E-8</v>
      </c>
      <c r="AV137" s="5">
        <f t="shared" si="19"/>
        <v>2.8467891300000001E-8</v>
      </c>
      <c r="AW137" s="5">
        <f t="shared" si="20"/>
        <v>4.4776403899999999E-3</v>
      </c>
      <c r="AX137" s="2"/>
      <c r="AY137" s="2"/>
      <c r="AZ137" s="2"/>
      <c r="BA137" s="2">
        <v>4.8196000000000003E-2</v>
      </c>
    </row>
    <row r="138" spans="1:53" x14ac:dyDescent="0.15">
      <c r="A138">
        <v>40</v>
      </c>
      <c r="B138" s="7">
        <v>39563</v>
      </c>
      <c r="C138" s="11">
        <v>2008</v>
      </c>
      <c r="D138" s="3">
        <f>_xlfn.XLOOKUP(P138,'Sentiment index'!$E$2:$E$169,'Sentiment index'!$A$2:$A$169)</f>
        <v>0.19907849999999999</v>
      </c>
      <c r="E138">
        <f t="shared" ca="1" si="21"/>
        <v>143.72324305655283</v>
      </c>
      <c r="F138" s="5">
        <f>(W138-AT138)/AT138</f>
        <v>0.32756286620000008</v>
      </c>
      <c r="G138" s="12">
        <f t="shared" ca="1" si="22"/>
        <v>1324.2480253621316</v>
      </c>
      <c r="H138" s="2">
        <v>450.49099999999999</v>
      </c>
      <c r="I138" s="2">
        <v>10150</v>
      </c>
      <c r="J138" s="13">
        <f t="shared" si="25"/>
        <v>0.32216286620000006</v>
      </c>
      <c r="K138" s="5">
        <f>IF(U138="NORWAY",_xlfn.XLOOKUP(B138,'Oslo OBX Historical Data'!$A$2:$A$3477,'Oslo OBX Historical Data'!$G$2:$G$3477),IF(U138="FINLAND",_xlfn.XLOOKUP(B138,'OMX Helsinki Historical Data'!$A$2:$A$3479,'OMX Helsinki Historical Data'!$G$2:$G$3479),IF(U138="DENMARK",_xlfn.XLOOKUP(B138,'OMX Copenhagen All shares Histo'!$A$2:$A$3461,'OMX Copenhagen All shares Histo'!$G$2:$G$3461),_xlfn.XLOOKUP(Draft!B138,'OMX Stockholm Historical Data'!$A$2:$A$3477,'OMX Stockholm Historical Data'!$G$2:$G$3477))))</f>
        <v>5.4000000000000003E-3</v>
      </c>
      <c r="L138">
        <v>0</v>
      </c>
      <c r="N138" t="str">
        <f>IF(D138&gt;=0,"1","0")</f>
        <v>1</v>
      </c>
      <c r="O138" s="5" t="str">
        <f t="shared" si="23"/>
        <v/>
      </c>
      <c r="P138">
        <f t="shared" si="24"/>
        <v>39</v>
      </c>
      <c r="S138">
        <f>_xlfn.XLOOKUP(C138,'Company age'!$A$2:$A$15,'Company age'!$B$2:$B$15)</f>
        <v>14</v>
      </c>
      <c r="U138" t="s">
        <v>23</v>
      </c>
      <c r="W138" s="3">
        <f>AT138*(1+AV138)</f>
        <v>13474.763091930001</v>
      </c>
      <c r="AC138">
        <f t="shared" ca="1" si="17"/>
        <v>2205</v>
      </c>
      <c r="AH138" s="2">
        <v>32.756286619999997</v>
      </c>
      <c r="AI138" s="2">
        <v>32.756286619999997</v>
      </c>
      <c r="AJ138" s="2">
        <v>34.249813080000003</v>
      </c>
      <c r="AL138" t="s">
        <v>685</v>
      </c>
      <c r="AM138" t="s">
        <v>686</v>
      </c>
      <c r="AN138" t="s">
        <v>23</v>
      </c>
      <c r="AO138" t="s">
        <v>45</v>
      </c>
      <c r="AP138" t="s">
        <v>25</v>
      </c>
      <c r="AQ138" t="s">
        <v>54</v>
      </c>
      <c r="AR138" t="s">
        <v>27</v>
      </c>
      <c r="AS138" s="2">
        <v>450.49099999999999</v>
      </c>
      <c r="AT138" s="2">
        <v>10150</v>
      </c>
      <c r="AU138" s="5">
        <f t="shared" si="18"/>
        <v>0.32756286619999997</v>
      </c>
      <c r="AV138" s="5">
        <f t="shared" si="19"/>
        <v>0.32756286619999997</v>
      </c>
      <c r="AW138" s="5">
        <f t="shared" si="20"/>
        <v>0.34249813080000002</v>
      </c>
      <c r="AX138" s="2"/>
      <c r="AY138" s="2"/>
      <c r="AZ138" s="2"/>
      <c r="BA138" s="2">
        <v>4.1668E-3</v>
      </c>
    </row>
    <row r="139" spans="1:53" x14ac:dyDescent="0.15">
      <c r="A139">
        <v>41</v>
      </c>
      <c r="B139" s="7">
        <v>39587</v>
      </c>
      <c r="C139" s="11">
        <v>2008</v>
      </c>
      <c r="D139" s="3">
        <f>_xlfn.XLOOKUP(P139,'Sentiment index'!$E$2:$E$169,'Sentiment index'!$A$2:$A$169)</f>
        <v>9.8295300000000002E-2</v>
      </c>
      <c r="E139">
        <f t="shared" ca="1" si="21"/>
        <v>175.96457573215324</v>
      </c>
      <c r="F139" s="5">
        <f>(W139-AT139)/AT139</f>
        <v>0.15999999999999998</v>
      </c>
      <c r="G139" s="12">
        <f t="shared" ca="1" si="22"/>
        <v>837</v>
      </c>
      <c r="H139" s="2">
        <v>50.902000000000001</v>
      </c>
      <c r="I139" s="2">
        <v>42</v>
      </c>
      <c r="J139" s="13">
        <f t="shared" si="25"/>
        <v>0.15399999999999997</v>
      </c>
      <c r="K139" s="5">
        <f>IF(U139="NORWAY",_xlfn.XLOOKUP(B139,'Oslo OBX Historical Data'!$A$2:$A$3477,'Oslo OBX Historical Data'!$G$2:$G$3477),IF(U139="FINLAND",_xlfn.XLOOKUP(B139,'OMX Helsinki Historical Data'!$A$2:$A$3479,'OMX Helsinki Historical Data'!$G$2:$G$3479),IF(U139="DENMARK",_xlfn.XLOOKUP(B139,'OMX Copenhagen All shares Histo'!$A$2:$A$3461,'OMX Copenhagen All shares Histo'!$G$2:$G$3461),_xlfn.XLOOKUP(Draft!B139,'OMX Stockholm Historical Data'!$A$2:$A$3477,'OMX Stockholm Historical Data'!$G$2:$G$3477))))</f>
        <v>6.0000000000000001E-3</v>
      </c>
      <c r="L139">
        <v>0</v>
      </c>
      <c r="N139" t="str">
        <f>IF(D139&gt;=0,"1","0")</f>
        <v>1</v>
      </c>
      <c r="O139" s="5">
        <f t="shared" ca="1" si="23"/>
        <v>16.443361753958587</v>
      </c>
      <c r="P139">
        <f t="shared" si="24"/>
        <v>40</v>
      </c>
      <c r="S139">
        <f>_xlfn.XLOOKUP(C139,'Company age'!$A$2:$A$15,'Company age'!$B$2:$B$15)</f>
        <v>14</v>
      </c>
      <c r="U139" t="s">
        <v>80</v>
      </c>
      <c r="W139" s="3">
        <f>AT139*(1+AV139)</f>
        <v>48.72</v>
      </c>
      <c r="X139">
        <v>837</v>
      </c>
      <c r="AC139">
        <f t="shared" ca="1" si="17"/>
        <v>1400</v>
      </c>
      <c r="AH139" s="2">
        <v>30</v>
      </c>
      <c r="AI139" s="2">
        <v>16</v>
      </c>
      <c r="AJ139" s="2">
        <v>28</v>
      </c>
      <c r="AL139" t="s">
        <v>1371</v>
      </c>
      <c r="AM139" t="s">
        <v>1372</v>
      </c>
      <c r="AN139" t="s">
        <v>80</v>
      </c>
      <c r="AO139" t="s">
        <v>45</v>
      </c>
      <c r="AP139" t="s">
        <v>25</v>
      </c>
      <c r="AQ139" t="s">
        <v>54</v>
      </c>
      <c r="AR139" t="s">
        <v>27</v>
      </c>
      <c r="AS139" s="2">
        <v>50.902000000000001</v>
      </c>
      <c r="AT139" s="2">
        <v>42</v>
      </c>
      <c r="AU139" s="5">
        <f t="shared" si="18"/>
        <v>0.3</v>
      </c>
      <c r="AV139" s="5">
        <f t="shared" si="19"/>
        <v>0.16</v>
      </c>
      <c r="AW139" s="5">
        <f t="shared" si="20"/>
        <v>0.28000000000000003</v>
      </c>
      <c r="AX139" s="2">
        <v>41.15</v>
      </c>
      <c r="AY139" s="2">
        <v>-98.463951109999996</v>
      </c>
      <c r="AZ139" s="2">
        <v>42.2</v>
      </c>
      <c r="BA139" s="2">
        <v>0</v>
      </c>
    </row>
    <row r="140" spans="1:53" x14ac:dyDescent="0.15">
      <c r="A140">
        <v>41</v>
      </c>
      <c r="B140" s="7">
        <v>39590</v>
      </c>
      <c r="C140" s="11">
        <v>2008</v>
      </c>
      <c r="D140" s="3">
        <f>_xlfn.XLOOKUP(P140,'Sentiment index'!$E$2:$E$169,'Sentiment index'!$A$2:$A$169)</f>
        <v>9.8295300000000002E-2</v>
      </c>
      <c r="E140">
        <f t="shared" ca="1" si="21"/>
        <v>168.27644258613881</v>
      </c>
      <c r="F140" s="5">
        <f>(W140-AT140)/AT140</f>
        <v>0.26000000000000006</v>
      </c>
      <c r="G140" s="12">
        <f t="shared" ca="1" si="22"/>
        <v>285</v>
      </c>
      <c r="H140" s="2">
        <v>42.080300000000001</v>
      </c>
      <c r="I140" s="2">
        <v>38</v>
      </c>
      <c r="J140" s="13">
        <f t="shared" si="25"/>
        <v>0.26420000000000005</v>
      </c>
      <c r="K140" s="5">
        <f>IF(U140="NORWAY",_xlfn.XLOOKUP(B140,'Oslo OBX Historical Data'!$A$2:$A$3477,'Oslo OBX Historical Data'!$G$2:$G$3477),IF(U140="FINLAND",_xlfn.XLOOKUP(B140,'OMX Helsinki Historical Data'!$A$2:$A$3479,'OMX Helsinki Historical Data'!$G$2:$G$3479),IF(U140="DENMARK",_xlfn.XLOOKUP(B140,'OMX Copenhagen All shares Histo'!$A$2:$A$3461,'OMX Copenhagen All shares Histo'!$G$2:$G$3461),_xlfn.XLOOKUP(Draft!B140,'OMX Stockholm Historical Data'!$A$2:$A$3477,'OMX Stockholm Historical Data'!$G$2:$G$3477))))</f>
        <v>-4.1999999999999997E-3</v>
      </c>
      <c r="L140">
        <v>0</v>
      </c>
      <c r="N140" t="str">
        <f>IF(D140&gt;=0,"1","0")</f>
        <v>1</v>
      </c>
      <c r="O140" s="5">
        <f t="shared" ca="1" si="23"/>
        <v>6.7727654032884743</v>
      </c>
      <c r="P140">
        <f t="shared" si="24"/>
        <v>40</v>
      </c>
      <c r="S140">
        <f>_xlfn.XLOOKUP(C140,'Company age'!$A$2:$A$15,'Company age'!$B$2:$B$15)</f>
        <v>14</v>
      </c>
      <c r="U140" t="s">
        <v>80</v>
      </c>
      <c r="W140" s="3">
        <f>AT140*(1+AV140)</f>
        <v>47.88</v>
      </c>
      <c r="X140">
        <v>285</v>
      </c>
      <c r="AH140" s="2">
        <v>20</v>
      </c>
      <c r="AI140" s="2">
        <v>26</v>
      </c>
      <c r="AJ140" s="2">
        <v>13.33333302</v>
      </c>
      <c r="AL140" t="s">
        <v>1415</v>
      </c>
      <c r="AM140" t="s">
        <v>1416</v>
      </c>
      <c r="AN140" t="s">
        <v>80</v>
      </c>
      <c r="AO140" t="s">
        <v>32</v>
      </c>
      <c r="AP140" t="s">
        <v>25</v>
      </c>
      <c r="AQ140" t="s">
        <v>1066</v>
      </c>
      <c r="AR140" t="s">
        <v>27</v>
      </c>
      <c r="AS140" s="2">
        <v>42.080300000000001</v>
      </c>
      <c r="AT140" s="2">
        <v>38</v>
      </c>
      <c r="AU140" s="5">
        <f t="shared" si="18"/>
        <v>0.2</v>
      </c>
      <c r="AV140" s="5">
        <f t="shared" si="19"/>
        <v>0.26</v>
      </c>
      <c r="AW140" s="5">
        <f t="shared" si="20"/>
        <v>0.13333333019999999</v>
      </c>
      <c r="AX140" s="2">
        <v>119.8</v>
      </c>
      <c r="AY140" s="2">
        <v>245.78947450000001</v>
      </c>
      <c r="AZ140" s="2">
        <v>122.6</v>
      </c>
      <c r="BA140" s="2">
        <v>0</v>
      </c>
    </row>
    <row r="141" spans="1:53" x14ac:dyDescent="0.15">
      <c r="A141">
        <v>41</v>
      </c>
      <c r="B141" s="7">
        <v>39595</v>
      </c>
      <c r="C141" s="11">
        <v>2008</v>
      </c>
      <c r="D141" s="3">
        <f>_xlfn.XLOOKUP(P141,'Sentiment index'!$E$2:$E$169,'Sentiment index'!$A$2:$A$169)</f>
        <v>9.8295300000000002E-2</v>
      </c>
      <c r="E141">
        <f t="shared" ca="1" si="21"/>
        <v>159.16183192219404</v>
      </c>
      <c r="F141" s="5">
        <f>(W141-AT141)/AT141</f>
        <v>-5.1282076839999989E-2</v>
      </c>
      <c r="G141" s="12">
        <f t="shared" ca="1" si="22"/>
        <v>48</v>
      </c>
      <c r="H141" s="2">
        <v>5.0910000000000002</v>
      </c>
      <c r="I141" s="2">
        <v>7.9</v>
      </c>
      <c r="J141" s="13">
        <f t="shared" si="25"/>
        <v>-5.4682076839999989E-2</v>
      </c>
      <c r="K141" s="5">
        <f>IF(U141="NORWAY",_xlfn.XLOOKUP(B141,'Oslo OBX Historical Data'!$A$2:$A$3477,'Oslo OBX Historical Data'!$G$2:$G$3477),IF(U141="FINLAND",_xlfn.XLOOKUP(B141,'OMX Helsinki Historical Data'!$A$2:$A$3479,'OMX Helsinki Historical Data'!$G$2:$G$3479),IF(U141="DENMARK",_xlfn.XLOOKUP(B141,'OMX Copenhagen All shares Histo'!$A$2:$A$3461,'OMX Copenhagen All shares Histo'!$G$2:$G$3461),_xlfn.XLOOKUP(Draft!B141,'OMX Stockholm Historical Data'!$A$2:$A$3477,'OMX Stockholm Historical Data'!$G$2:$G$3477))))</f>
        <v>3.3999999999999998E-3</v>
      </c>
      <c r="L141">
        <v>0</v>
      </c>
      <c r="N141" t="str">
        <f>IF(D141&gt;=0,"1","0")</f>
        <v>1</v>
      </c>
      <c r="O141" s="5">
        <f t="shared" ca="1" si="23"/>
        <v>9.4284030642309951</v>
      </c>
      <c r="P141">
        <f t="shared" si="24"/>
        <v>40</v>
      </c>
      <c r="S141">
        <f>_xlfn.XLOOKUP(C141,'Company age'!$A$2:$A$15,'Company age'!$B$2:$B$15)</f>
        <v>14</v>
      </c>
      <c r="U141" t="s">
        <v>80</v>
      </c>
      <c r="W141" s="3">
        <f>AT141*(1+AV141)</f>
        <v>7.4948715929640004</v>
      </c>
      <c r="X141">
        <v>48</v>
      </c>
      <c r="AH141" s="2">
        <v>2.5641000269999998</v>
      </c>
      <c r="AI141" s="2">
        <v>-5.1282076840000004</v>
      </c>
      <c r="AJ141" s="2">
        <v>6.4102540020000003</v>
      </c>
      <c r="AL141" t="s">
        <v>2039</v>
      </c>
      <c r="AM141" t="s">
        <v>2040</v>
      </c>
      <c r="AN141" t="s">
        <v>80</v>
      </c>
      <c r="AO141" t="s">
        <v>32</v>
      </c>
      <c r="AP141" t="s">
        <v>25</v>
      </c>
      <c r="AQ141" t="s">
        <v>1066</v>
      </c>
      <c r="AR141" t="s">
        <v>27</v>
      </c>
      <c r="AS141" s="2">
        <v>5.0910000000000002</v>
      </c>
      <c r="AT141" s="2">
        <v>7.9</v>
      </c>
      <c r="AU141" s="5">
        <f t="shared" si="18"/>
        <v>2.5641000269999999E-2</v>
      </c>
      <c r="AV141" s="5">
        <f t="shared" si="19"/>
        <v>-5.1282076840000003E-2</v>
      </c>
      <c r="AW141" s="5">
        <f t="shared" si="20"/>
        <v>6.4102540020000001E-2</v>
      </c>
      <c r="AX141" s="2"/>
      <c r="AY141" s="2"/>
      <c r="AZ141" s="2"/>
      <c r="BA141" s="2">
        <v>0</v>
      </c>
    </row>
    <row r="142" spans="1:53" x14ac:dyDescent="0.15">
      <c r="A142">
        <v>42</v>
      </c>
      <c r="B142" s="7">
        <v>39601</v>
      </c>
      <c r="C142" s="11">
        <v>2008</v>
      </c>
      <c r="D142" s="3">
        <f>_xlfn.XLOOKUP(P142,'Sentiment index'!$E$2:$E$169,'Sentiment index'!$A$2:$A$169)</f>
        <v>4.9206399999999997E-2</v>
      </c>
      <c r="E142">
        <f t="shared" ca="1" si="21"/>
        <v>160.8539001222772</v>
      </c>
      <c r="F142" s="5">
        <f>(W142-AT142)/AT142</f>
        <v>0</v>
      </c>
      <c r="G142" s="12">
        <f t="shared" ca="1" si="22"/>
        <v>1281.3422629630957</v>
      </c>
      <c r="H142" s="2">
        <v>25.657399999999999</v>
      </c>
      <c r="I142" s="2">
        <v>5.5</v>
      </c>
      <c r="J142" s="13">
        <f t="shared" si="25"/>
        <v>-2.8999999999999998E-3</v>
      </c>
      <c r="K142" s="5">
        <f>IF(U142="NORWAY",_xlfn.XLOOKUP(B142,'Oslo OBX Historical Data'!$A$2:$A$3477,'Oslo OBX Historical Data'!$G$2:$G$3477),IF(U142="FINLAND",_xlfn.XLOOKUP(B142,'OMX Helsinki Historical Data'!$A$2:$A$3479,'OMX Helsinki Historical Data'!$G$2:$G$3479),IF(U142="DENMARK",_xlfn.XLOOKUP(B142,'OMX Copenhagen All shares Histo'!$A$2:$A$3461,'OMX Copenhagen All shares Histo'!$G$2:$G$3461),_xlfn.XLOOKUP(Draft!B142,'OMX Stockholm Historical Data'!$A$2:$A$3477,'OMX Stockholm Historical Data'!$G$2:$G$3477))))</f>
        <v>2.8999999999999998E-3</v>
      </c>
      <c r="L142">
        <v>0</v>
      </c>
      <c r="N142" t="str">
        <f>IF(D142&gt;=0,"1","0")</f>
        <v>1</v>
      </c>
      <c r="O142" s="5" t="str">
        <f t="shared" si="23"/>
        <v/>
      </c>
      <c r="P142">
        <f t="shared" si="24"/>
        <v>41</v>
      </c>
      <c r="S142">
        <f>_xlfn.XLOOKUP(C142,'Company age'!$A$2:$A$15,'Company age'!$B$2:$B$15)</f>
        <v>14</v>
      </c>
      <c r="U142" t="s">
        <v>80</v>
      </c>
      <c r="W142" s="3">
        <f>AT142*(1+AV142)</f>
        <v>5.5</v>
      </c>
      <c r="AH142" s="2">
        <v>0</v>
      </c>
      <c r="AI142" s="2">
        <v>0</v>
      </c>
      <c r="AJ142" s="2">
        <v>-0.5</v>
      </c>
      <c r="AL142" t="s">
        <v>1532</v>
      </c>
      <c r="AM142" t="s">
        <v>1533</v>
      </c>
      <c r="AN142" t="s">
        <v>80</v>
      </c>
      <c r="AO142" t="s">
        <v>38</v>
      </c>
      <c r="AP142" t="s">
        <v>25</v>
      </c>
      <c r="AQ142" t="s">
        <v>54</v>
      </c>
      <c r="AR142" t="s">
        <v>27</v>
      </c>
      <c r="AS142" s="2">
        <v>25.657399999999999</v>
      </c>
      <c r="AT142" s="2">
        <v>5.5</v>
      </c>
      <c r="AU142" s="5">
        <f t="shared" si="18"/>
        <v>0</v>
      </c>
      <c r="AV142" s="5">
        <f t="shared" si="19"/>
        <v>0</v>
      </c>
      <c r="AW142" s="5">
        <f t="shared" si="20"/>
        <v>-5.0000000000000001E-3</v>
      </c>
      <c r="AX142" s="2"/>
      <c r="AY142" s="2"/>
      <c r="AZ142" s="2"/>
      <c r="BA142" s="2">
        <v>24.468499999999999</v>
      </c>
    </row>
    <row r="143" spans="1:53" x14ac:dyDescent="0.15">
      <c r="A143">
        <v>42</v>
      </c>
      <c r="B143" s="7">
        <v>39608</v>
      </c>
      <c r="C143" s="11">
        <v>2008</v>
      </c>
      <c r="D143" s="3">
        <f>_xlfn.XLOOKUP(P143,'Sentiment index'!$E$2:$E$169,'Sentiment index'!$A$2:$A$169)</f>
        <v>4.9206399999999997E-2</v>
      </c>
      <c r="E143">
        <f t="shared" ca="1" si="21"/>
        <v>207.96199982538329</v>
      </c>
      <c r="F143" s="5">
        <f>(W143-AT143)/AT143</f>
        <v>1.8867924210000084E-2</v>
      </c>
      <c r="G143" s="12">
        <f t="shared" ca="1" si="22"/>
        <v>4771</v>
      </c>
      <c r="H143" s="2">
        <v>1289.44</v>
      </c>
      <c r="I143" s="2">
        <v>57.1</v>
      </c>
      <c r="J143" s="13">
        <f t="shared" si="25"/>
        <v>2.1167924210000084E-2</v>
      </c>
      <c r="K143" s="5">
        <f>IF(U143="NORWAY",_xlfn.XLOOKUP(B143,'Oslo OBX Historical Data'!$A$2:$A$3477,'Oslo OBX Historical Data'!$G$2:$G$3477),IF(U143="FINLAND",_xlfn.XLOOKUP(B143,'OMX Helsinki Historical Data'!$A$2:$A$3479,'OMX Helsinki Historical Data'!$G$2:$G$3479),IF(U143="DENMARK",_xlfn.XLOOKUP(B143,'OMX Copenhagen All shares Histo'!$A$2:$A$3461,'OMX Copenhagen All shares Histo'!$G$2:$G$3461),_xlfn.XLOOKUP(Draft!B143,'OMX Stockholm Historical Data'!$A$2:$A$3477,'OMX Stockholm Historical Data'!$G$2:$G$3477))))</f>
        <v>-2.3E-3</v>
      </c>
      <c r="L143">
        <v>0</v>
      </c>
      <c r="N143" t="str">
        <f>IF(D143&gt;=0,"1","0")</f>
        <v>1</v>
      </c>
      <c r="O143" s="5">
        <f t="shared" ca="1" si="23"/>
        <v>3.700055838193324</v>
      </c>
      <c r="P143">
        <f t="shared" si="24"/>
        <v>41</v>
      </c>
      <c r="S143">
        <f>_xlfn.XLOOKUP(C143,'Company age'!$A$2:$A$15,'Company age'!$B$2:$B$15)</f>
        <v>14</v>
      </c>
      <c r="U143" t="s">
        <v>80</v>
      </c>
      <c r="W143" s="3">
        <f>AT143*(1+AV143)</f>
        <v>58.177358472391006</v>
      </c>
      <c r="X143">
        <v>4771</v>
      </c>
      <c r="AH143" s="2">
        <v>2.8301887510000001</v>
      </c>
      <c r="AI143" s="2">
        <v>1.886792421</v>
      </c>
      <c r="AJ143" s="2">
        <v>0.94339621070000002</v>
      </c>
      <c r="AL143" t="s">
        <v>301</v>
      </c>
      <c r="AM143" t="s">
        <v>302</v>
      </c>
      <c r="AN143" t="s">
        <v>80</v>
      </c>
      <c r="AO143" t="s">
        <v>96</v>
      </c>
      <c r="AP143" t="s">
        <v>25</v>
      </c>
      <c r="AQ143" t="s">
        <v>146</v>
      </c>
      <c r="AR143" t="s">
        <v>27</v>
      </c>
      <c r="AS143" s="2">
        <v>1289.44</v>
      </c>
      <c r="AT143" s="2">
        <v>57.1</v>
      </c>
      <c r="AU143" s="5">
        <f t="shared" si="18"/>
        <v>2.8301887510000002E-2</v>
      </c>
      <c r="AV143" s="5">
        <f t="shared" si="19"/>
        <v>1.8867924210000001E-2</v>
      </c>
      <c r="AW143" s="5">
        <f t="shared" si="20"/>
        <v>9.4339621069999997E-3</v>
      </c>
      <c r="AX143" s="2">
        <v>111.25</v>
      </c>
      <c r="AY143" s="2">
        <v>2307.9514159999999</v>
      </c>
      <c r="AZ143" s="2">
        <v>110.3</v>
      </c>
      <c r="BA143" s="2">
        <v>0</v>
      </c>
    </row>
    <row r="144" spans="1:53" x14ac:dyDescent="0.15">
      <c r="A144">
        <v>42</v>
      </c>
      <c r="B144" s="7">
        <v>39615</v>
      </c>
      <c r="C144" s="11">
        <v>2008</v>
      </c>
      <c r="D144" s="3">
        <f>_xlfn.XLOOKUP(P144,'Sentiment index'!$E$2:$E$169,'Sentiment index'!$A$2:$A$169)</f>
        <v>4.9206399999999997E-2</v>
      </c>
      <c r="E144">
        <f t="shared" ca="1" si="21"/>
        <v>109.78177296012913</v>
      </c>
      <c r="F144" s="5">
        <f>(W144-AT144)/AT144</f>
        <v>-2.8750000000000119E-2</v>
      </c>
      <c r="G144" s="12">
        <f t="shared" ca="1" si="22"/>
        <v>251</v>
      </c>
      <c r="H144" s="2">
        <v>41.829599999999999</v>
      </c>
      <c r="I144" s="2">
        <v>33</v>
      </c>
      <c r="J144" s="13">
        <f t="shared" si="25"/>
        <v>-2.975000000000012E-2</v>
      </c>
      <c r="K144" s="5">
        <f>IF(U144="NORWAY",_xlfn.XLOOKUP(B144,'Oslo OBX Historical Data'!$A$2:$A$3477,'Oslo OBX Historical Data'!$G$2:$G$3477),IF(U144="FINLAND",_xlfn.XLOOKUP(B144,'OMX Helsinki Historical Data'!$A$2:$A$3479,'OMX Helsinki Historical Data'!$G$2:$G$3479),IF(U144="DENMARK",_xlfn.XLOOKUP(B144,'OMX Copenhagen All shares Histo'!$A$2:$A$3461,'OMX Copenhagen All shares Histo'!$G$2:$G$3461),_xlfn.XLOOKUP(Draft!B144,'OMX Stockholm Historical Data'!$A$2:$A$3477,'OMX Stockholm Historical Data'!$G$2:$G$3477))))</f>
        <v>1E-3</v>
      </c>
      <c r="L144">
        <v>0</v>
      </c>
      <c r="N144" t="str">
        <f>IF(D144&gt;=0,"1","0")</f>
        <v>1</v>
      </c>
      <c r="O144" s="5">
        <f t="shared" ca="1" si="23"/>
        <v>6.0005355059575036</v>
      </c>
      <c r="P144">
        <f t="shared" si="24"/>
        <v>41</v>
      </c>
      <c r="S144">
        <f>_xlfn.XLOOKUP(C144,'Company age'!$A$2:$A$15,'Company age'!$B$2:$B$15)</f>
        <v>14</v>
      </c>
      <c r="U144" t="s">
        <v>80</v>
      </c>
      <c r="W144" s="3">
        <f>AT144*(1+AV144)</f>
        <v>32.051249999999996</v>
      </c>
      <c r="X144">
        <v>251</v>
      </c>
      <c r="AH144" s="2">
        <v>-5</v>
      </c>
      <c r="AI144" s="2">
        <v>-2.875</v>
      </c>
      <c r="AJ144" s="2">
        <v>-4.375</v>
      </c>
      <c r="AL144" t="s">
        <v>1411</v>
      </c>
      <c r="AM144" t="s">
        <v>1412</v>
      </c>
      <c r="AN144" t="s">
        <v>80</v>
      </c>
      <c r="AO144" t="s">
        <v>81</v>
      </c>
      <c r="AP144" t="s">
        <v>25</v>
      </c>
      <c r="AQ144" t="s">
        <v>54</v>
      </c>
      <c r="AR144" t="s">
        <v>27</v>
      </c>
      <c r="AS144" s="2">
        <v>41.829599999999999</v>
      </c>
      <c r="AT144" s="2">
        <v>33</v>
      </c>
      <c r="AU144" s="5">
        <f t="shared" si="18"/>
        <v>-0.05</v>
      </c>
      <c r="AV144" s="5">
        <f t="shared" si="19"/>
        <v>-2.8750000000000001E-2</v>
      </c>
      <c r="AW144" s="5">
        <f t="shared" si="20"/>
        <v>-4.3749999999999997E-2</v>
      </c>
      <c r="AX144" s="2"/>
      <c r="AY144" s="2"/>
      <c r="AZ144" s="2"/>
      <c r="BA144" s="2">
        <v>8.1176999999999992</v>
      </c>
    </row>
    <row r="145" spans="1:53" x14ac:dyDescent="0.15">
      <c r="A145">
        <v>42</v>
      </c>
      <c r="B145" s="7">
        <v>39617</v>
      </c>
      <c r="C145" s="11">
        <v>2008</v>
      </c>
      <c r="D145" s="3">
        <f>_xlfn.XLOOKUP(P145,'Sentiment index'!$E$2:$E$169,'Sentiment index'!$A$2:$A$169)</f>
        <v>4.9206399999999997E-2</v>
      </c>
      <c r="E145">
        <f t="shared" ca="1" si="21"/>
        <v>185.4986886721201</v>
      </c>
      <c r="F145" s="5">
        <f>(W145-AT145)/AT145</f>
        <v>-5.555528998000092E-3</v>
      </c>
      <c r="G145" s="12">
        <f t="shared" ca="1" si="22"/>
        <v>17</v>
      </c>
      <c r="H145" s="2">
        <v>108.328</v>
      </c>
      <c r="I145" s="2">
        <v>20</v>
      </c>
      <c r="J145" s="13">
        <f t="shared" si="25"/>
        <v>-1.5955528998000092E-2</v>
      </c>
      <c r="K145" s="5">
        <f>IF(U145="NORWAY",_xlfn.XLOOKUP(B145,'Oslo OBX Historical Data'!$A$2:$A$3477,'Oslo OBX Historical Data'!$G$2:$G$3477),IF(U145="FINLAND",_xlfn.XLOOKUP(B145,'OMX Helsinki Historical Data'!$A$2:$A$3479,'OMX Helsinki Historical Data'!$G$2:$G$3479),IF(U145="DENMARK",_xlfn.XLOOKUP(B145,'OMX Copenhagen All shares Histo'!$A$2:$A$3461,'OMX Copenhagen All shares Histo'!$G$2:$G$3461),_xlfn.XLOOKUP(Draft!B145,'OMX Stockholm Historical Data'!$A$2:$A$3477,'OMX Stockholm Historical Data'!$G$2:$G$3477))))</f>
        <v>1.04E-2</v>
      </c>
      <c r="L145">
        <v>0</v>
      </c>
      <c r="N145" t="str">
        <f>IF(D145&gt;=0,"1","0")</f>
        <v>1</v>
      </c>
      <c r="O145" s="5">
        <f t="shared" ca="1" si="23"/>
        <v>0.15693080274721216</v>
      </c>
      <c r="P145">
        <f t="shared" si="24"/>
        <v>41</v>
      </c>
      <c r="S145">
        <f>_xlfn.XLOOKUP(C145,'Company age'!$A$2:$A$15,'Company age'!$B$2:$B$15)</f>
        <v>14</v>
      </c>
      <c r="U145" t="s">
        <v>44</v>
      </c>
      <c r="W145" s="3">
        <f>AT145*(1+AV145)</f>
        <v>19.888889420039998</v>
      </c>
      <c r="X145">
        <v>17</v>
      </c>
      <c r="AH145" s="2">
        <v>1.94444716</v>
      </c>
      <c r="AI145" s="2">
        <v>-0.5555528998</v>
      </c>
      <c r="AJ145" s="2">
        <v>34.166671749999999</v>
      </c>
      <c r="AL145" t="s">
        <v>1186</v>
      </c>
      <c r="AM145" t="s">
        <v>1187</v>
      </c>
      <c r="AN145" t="s">
        <v>44</v>
      </c>
      <c r="AO145" t="s">
        <v>32</v>
      </c>
      <c r="AP145" t="s">
        <v>25</v>
      </c>
      <c r="AQ145" t="s">
        <v>146</v>
      </c>
      <c r="AR145" t="s">
        <v>27</v>
      </c>
      <c r="AS145" s="2">
        <v>108.328</v>
      </c>
      <c r="AT145" s="2">
        <v>20</v>
      </c>
      <c r="AU145" s="5">
        <f t="shared" si="18"/>
        <v>1.9444471599999999E-2</v>
      </c>
      <c r="AV145" s="5">
        <f t="shared" si="19"/>
        <v>-5.555528998E-3</v>
      </c>
      <c r="AW145" s="5">
        <f t="shared" si="20"/>
        <v>0.34166671749999999</v>
      </c>
      <c r="AX145" s="2">
        <v>12.39</v>
      </c>
      <c r="AY145" s="2">
        <v>21.805692669999999</v>
      </c>
      <c r="AZ145" s="2">
        <v>11.99</v>
      </c>
      <c r="BA145" s="2">
        <v>0</v>
      </c>
    </row>
    <row r="146" spans="1:53" x14ac:dyDescent="0.15">
      <c r="A146">
        <v>42</v>
      </c>
      <c r="B146" s="7">
        <v>39617</v>
      </c>
      <c r="C146" s="11">
        <v>2008</v>
      </c>
      <c r="D146" s="3">
        <f>_xlfn.XLOOKUP(P146,'Sentiment index'!$E$2:$E$169,'Sentiment index'!$A$2:$A$169)</f>
        <v>4.9206399999999997E-2</v>
      </c>
      <c r="E146">
        <f t="shared" ca="1" si="21"/>
        <v>195.55625047305818</v>
      </c>
      <c r="F146" s="5">
        <f>(W146-AT146)/AT146</f>
        <v>-7.4626841550000003E-2</v>
      </c>
      <c r="G146" s="12">
        <f t="shared" ca="1" si="22"/>
        <v>15</v>
      </c>
      <c r="H146" s="2">
        <v>7.6208400000000003</v>
      </c>
      <c r="I146" s="2">
        <v>7.5</v>
      </c>
      <c r="J146" s="13">
        <f t="shared" si="25"/>
        <v>-8.4026841550000009E-2</v>
      </c>
      <c r="K146" s="5">
        <f>IF(U146="NORWAY",_xlfn.XLOOKUP(B146,'Oslo OBX Historical Data'!$A$2:$A$3477,'Oslo OBX Historical Data'!$G$2:$G$3477),IF(U146="FINLAND",_xlfn.XLOOKUP(B146,'OMX Helsinki Historical Data'!$A$2:$A$3479,'OMX Helsinki Historical Data'!$G$2:$G$3479),IF(U146="DENMARK",_xlfn.XLOOKUP(B146,'OMX Copenhagen All shares Histo'!$A$2:$A$3461,'OMX Copenhagen All shares Histo'!$G$2:$G$3461),_xlfn.XLOOKUP(Draft!B146,'OMX Stockholm Historical Data'!$A$2:$A$3477,'OMX Stockholm Historical Data'!$G$2:$G$3477))))</f>
        <v>9.4000000000000004E-3</v>
      </c>
      <c r="L146">
        <v>0</v>
      </c>
      <c r="N146" t="str">
        <f>IF(D146&gt;=0,"1","0")</f>
        <v>1</v>
      </c>
      <c r="O146" s="5">
        <f t="shared" ca="1" si="23"/>
        <v>1.9682869604925441</v>
      </c>
      <c r="P146">
        <f t="shared" si="24"/>
        <v>41</v>
      </c>
      <c r="S146">
        <f>_xlfn.XLOOKUP(C146,'Company age'!$A$2:$A$15,'Company age'!$B$2:$B$15)</f>
        <v>14</v>
      </c>
      <c r="U146" t="s">
        <v>80</v>
      </c>
      <c r="W146" s="3">
        <f>AT146*(1+AV146)</f>
        <v>6.940298688375</v>
      </c>
      <c r="X146">
        <v>15</v>
      </c>
      <c r="AH146" s="2">
        <v>-8.9552211760000002</v>
      </c>
      <c r="AI146" s="2">
        <v>-7.4626841549999998</v>
      </c>
      <c r="AJ146" s="2">
        <v>-29.104475019999999</v>
      </c>
      <c r="AL146" t="s">
        <v>1889</v>
      </c>
      <c r="AM146" t="s">
        <v>1890</v>
      </c>
      <c r="AN146" t="s">
        <v>80</v>
      </c>
      <c r="AO146" t="s">
        <v>96</v>
      </c>
      <c r="AP146" t="s">
        <v>25</v>
      </c>
      <c r="AQ146" t="s">
        <v>54</v>
      </c>
      <c r="AR146" t="s">
        <v>27</v>
      </c>
      <c r="AS146" s="2">
        <v>7.6208400000000003</v>
      </c>
      <c r="AT146" s="2">
        <v>7.5</v>
      </c>
      <c r="AU146" s="5">
        <f t="shared" si="18"/>
        <v>-8.955221176E-2</v>
      </c>
      <c r="AV146" s="5">
        <f t="shared" si="19"/>
        <v>-7.4626841550000003E-2</v>
      </c>
      <c r="AW146" s="5">
        <f t="shared" si="20"/>
        <v>-0.29104475019999998</v>
      </c>
      <c r="AX146" s="2">
        <v>20.399999999999999</v>
      </c>
      <c r="AY146" s="2">
        <v>336.40258790000001</v>
      </c>
      <c r="AZ146" s="2">
        <v>20.5</v>
      </c>
      <c r="BA146" s="2">
        <v>4.1519199999999996</v>
      </c>
    </row>
    <row r="147" spans="1:53" x14ac:dyDescent="0.15">
      <c r="A147">
        <v>42</v>
      </c>
      <c r="B147" s="7">
        <v>39625</v>
      </c>
      <c r="C147" s="11">
        <v>2008</v>
      </c>
      <c r="D147" s="3">
        <f>_xlfn.XLOOKUP(P147,'Sentiment index'!$E$2:$E$169,'Sentiment index'!$A$2:$A$169)</f>
        <v>4.9206399999999997E-2</v>
      </c>
      <c r="E147">
        <f t="shared" ca="1" si="21"/>
        <v>160.48643085639799</v>
      </c>
      <c r="F147" s="5">
        <f>(W147-AT147)/AT147</f>
        <v>-0.33166667940000011</v>
      </c>
      <c r="G147" s="12">
        <f t="shared" ca="1" si="22"/>
        <v>329</v>
      </c>
      <c r="H147" s="2">
        <v>3.3989199999999999</v>
      </c>
      <c r="I147" s="2">
        <v>6.2</v>
      </c>
      <c r="J147" s="13">
        <f t="shared" si="25"/>
        <v>-0.3458666794000001</v>
      </c>
      <c r="K147" s="5">
        <f>IF(U147="NORWAY",_xlfn.XLOOKUP(B147,'Oslo OBX Historical Data'!$A$2:$A$3477,'Oslo OBX Historical Data'!$G$2:$G$3477),IF(U147="FINLAND",_xlfn.XLOOKUP(B147,'OMX Helsinki Historical Data'!$A$2:$A$3479,'OMX Helsinki Historical Data'!$G$2:$G$3479),IF(U147="DENMARK",_xlfn.XLOOKUP(B147,'OMX Copenhagen All shares Histo'!$A$2:$A$3461,'OMX Copenhagen All shares Histo'!$G$2:$G$3461),_xlfn.XLOOKUP(Draft!B147,'OMX Stockholm Historical Data'!$A$2:$A$3477,'OMX Stockholm Historical Data'!$G$2:$G$3477))))</f>
        <v>1.4200000000000001E-2</v>
      </c>
      <c r="L147">
        <v>0</v>
      </c>
      <c r="N147" t="str">
        <f>IF(D147&gt;=0,"1","0")</f>
        <v>1</v>
      </c>
      <c r="O147" s="5">
        <f t="shared" ca="1" si="23"/>
        <v>96.795452673202078</v>
      </c>
      <c r="P147">
        <f t="shared" si="24"/>
        <v>41</v>
      </c>
      <c r="S147">
        <f>_xlfn.XLOOKUP(C147,'Company age'!$A$2:$A$15,'Company age'!$B$2:$B$15)</f>
        <v>14</v>
      </c>
      <c r="U147" t="s">
        <v>80</v>
      </c>
      <c r="W147" s="3">
        <f>AT147*(1+AV147)</f>
        <v>4.1436665877199994</v>
      </c>
      <c r="X147">
        <v>329</v>
      </c>
      <c r="AH147" s="2">
        <v>-33.166667940000004</v>
      </c>
      <c r="AI147" s="2">
        <v>-33.166667940000004</v>
      </c>
      <c r="AJ147" s="2">
        <v>-33.166667940000004</v>
      </c>
      <c r="AL147" t="s">
        <v>2101</v>
      </c>
      <c r="AM147" t="s">
        <v>2102</v>
      </c>
      <c r="AN147" t="s">
        <v>80</v>
      </c>
      <c r="AO147" t="s">
        <v>32</v>
      </c>
      <c r="AP147" t="s">
        <v>25</v>
      </c>
      <c r="AQ147" t="s">
        <v>54</v>
      </c>
      <c r="AR147" t="s">
        <v>27</v>
      </c>
      <c r="AS147" s="2">
        <v>3.3989199999999999</v>
      </c>
      <c r="AT147" s="2">
        <v>6.2</v>
      </c>
      <c r="AU147" s="5">
        <f t="shared" si="18"/>
        <v>-0.33166667940000005</v>
      </c>
      <c r="AV147" s="5">
        <f t="shared" si="19"/>
        <v>-0.33166667940000005</v>
      </c>
      <c r="AW147" s="5">
        <f t="shared" si="20"/>
        <v>-0.33166667940000005</v>
      </c>
      <c r="AX147" s="2"/>
      <c r="AY147" s="2"/>
      <c r="AZ147" s="2"/>
      <c r="BA147" s="2">
        <v>4.6840299999999999</v>
      </c>
    </row>
    <row r="148" spans="1:53" x14ac:dyDescent="0.15">
      <c r="A148">
        <v>43</v>
      </c>
      <c r="B148" s="7">
        <v>39639</v>
      </c>
      <c r="C148" s="11">
        <v>2008</v>
      </c>
      <c r="D148" s="3">
        <f>_xlfn.XLOOKUP(P148,'Sentiment index'!$E$2:$E$169,'Sentiment index'!$A$2:$A$169)</f>
        <v>4.2594199999999999E-2</v>
      </c>
      <c r="E148">
        <f t="shared" ca="1" si="21"/>
        <v>150.24101180351062</v>
      </c>
      <c r="F148" s="5">
        <f>(W148-AT148)/AT148</f>
        <v>-0.49425285340000003</v>
      </c>
      <c r="G148" s="12">
        <f t="shared" ca="1" si="22"/>
        <v>1295.9700879184502</v>
      </c>
      <c r="H148" s="2">
        <v>117.34099999999999</v>
      </c>
      <c r="I148" s="2">
        <v>103.75</v>
      </c>
      <c r="J148" s="13">
        <f t="shared" si="25"/>
        <v>-0.52325285340000005</v>
      </c>
      <c r="K148" s="5">
        <f>IF(U148="NORWAY",_xlfn.XLOOKUP(B148,'Oslo OBX Historical Data'!$A$2:$A$3477,'Oslo OBX Historical Data'!$G$2:$G$3477),IF(U148="FINLAND",_xlfn.XLOOKUP(B148,'OMX Helsinki Historical Data'!$A$2:$A$3479,'OMX Helsinki Historical Data'!$G$2:$G$3479),IF(U148="DENMARK",_xlfn.XLOOKUP(B148,'OMX Copenhagen All shares Histo'!$A$2:$A$3461,'OMX Copenhagen All shares Histo'!$G$2:$G$3461),_xlfn.XLOOKUP(Draft!B148,'OMX Stockholm Historical Data'!$A$2:$A$3477,'OMX Stockholm Historical Data'!$G$2:$G$3477))))</f>
        <v>2.9000000000000001E-2</v>
      </c>
      <c r="L148">
        <v>0</v>
      </c>
      <c r="N148" t="str">
        <f>IF(D148&gt;=0,"1","0")</f>
        <v>1</v>
      </c>
      <c r="O148" s="5" t="str">
        <f t="shared" si="23"/>
        <v/>
      </c>
      <c r="P148">
        <f t="shared" si="24"/>
        <v>42</v>
      </c>
      <c r="S148">
        <f>_xlfn.XLOOKUP(C148,'Company age'!$A$2:$A$15,'Company age'!$B$2:$B$15)</f>
        <v>14</v>
      </c>
      <c r="U148" t="s">
        <v>23</v>
      </c>
      <c r="W148" s="3">
        <f>AT148*(1+AV148)</f>
        <v>52.471266459749998</v>
      </c>
      <c r="AH148" s="2">
        <v>-40.229885099999997</v>
      </c>
      <c r="AI148" s="2">
        <v>-49.425285340000002</v>
      </c>
      <c r="AJ148" s="2">
        <v>-48.505744929999999</v>
      </c>
      <c r="AL148" t="s">
        <v>1142</v>
      </c>
      <c r="AM148" t="s">
        <v>1143</v>
      </c>
      <c r="AN148" t="s">
        <v>23</v>
      </c>
      <c r="AO148" t="s">
        <v>45</v>
      </c>
      <c r="AP148" t="s">
        <v>25</v>
      </c>
      <c r="AQ148" t="s">
        <v>54</v>
      </c>
      <c r="AR148" t="s">
        <v>27</v>
      </c>
      <c r="AS148" s="2">
        <v>117.34099999999999</v>
      </c>
      <c r="AT148" s="2">
        <v>103.75</v>
      </c>
      <c r="AU148" s="5">
        <f t="shared" si="18"/>
        <v>-0.40229885099999996</v>
      </c>
      <c r="AV148" s="5">
        <f t="shared" si="19"/>
        <v>-0.49425285340000003</v>
      </c>
      <c r="AW148" s="5">
        <f t="shared" si="20"/>
        <v>-0.4850574493</v>
      </c>
      <c r="AX148" s="2">
        <v>290</v>
      </c>
      <c r="AY148" s="2">
        <v>242.36834719999999</v>
      </c>
      <c r="AZ148" s="2">
        <v>290</v>
      </c>
      <c r="BA148" s="2">
        <v>1.0644400000000001</v>
      </c>
    </row>
    <row r="149" spans="1:53" x14ac:dyDescent="0.15">
      <c r="A149">
        <v>43</v>
      </c>
      <c r="B149" s="7">
        <v>39652</v>
      </c>
      <c r="C149" s="11">
        <v>2008</v>
      </c>
      <c r="D149" s="3">
        <f>_xlfn.XLOOKUP(P149,'Sentiment index'!$E$2:$E$169,'Sentiment index'!$A$2:$A$169)</f>
        <v>4.2594199999999999E-2</v>
      </c>
      <c r="E149">
        <f t="shared" ca="1" si="21"/>
        <v>172.10020681373652</v>
      </c>
      <c r="F149" s="5">
        <f>(W149-AT149)/AT149</f>
        <v>-0.34782608029999995</v>
      </c>
      <c r="G149" s="12">
        <f t="shared" ca="1" si="22"/>
        <v>1345.856392600338</v>
      </c>
      <c r="H149" s="2">
        <v>6.4731300000000006E-2</v>
      </c>
      <c r="I149" s="2">
        <v>0.4</v>
      </c>
      <c r="J149" s="13">
        <f t="shared" si="25"/>
        <v>-0.34452608029999993</v>
      </c>
      <c r="K149" s="5">
        <f>IF(U149="NORWAY",_xlfn.XLOOKUP(B149,'Oslo OBX Historical Data'!$A$2:$A$3477,'Oslo OBX Historical Data'!$G$2:$G$3477),IF(U149="FINLAND",_xlfn.XLOOKUP(B149,'OMX Helsinki Historical Data'!$A$2:$A$3479,'OMX Helsinki Historical Data'!$G$2:$G$3479),IF(U149="DENMARK",_xlfn.XLOOKUP(B149,'OMX Copenhagen All shares Histo'!$A$2:$A$3461,'OMX Copenhagen All shares Histo'!$G$2:$G$3461),_xlfn.XLOOKUP(Draft!B149,'OMX Stockholm Historical Data'!$A$2:$A$3477,'OMX Stockholm Historical Data'!$G$2:$G$3477))))</f>
        <v>-3.3E-3</v>
      </c>
      <c r="L149">
        <v>0</v>
      </c>
      <c r="N149" t="str">
        <f>IF(D149&gt;=0,"1","0")</f>
        <v>1</v>
      </c>
      <c r="O149" s="5" t="str">
        <f t="shared" si="23"/>
        <v/>
      </c>
      <c r="P149">
        <f t="shared" si="24"/>
        <v>42</v>
      </c>
      <c r="S149">
        <f>_xlfn.XLOOKUP(C149,'Company age'!$A$2:$A$15,'Company age'!$B$2:$B$15)</f>
        <v>14</v>
      </c>
      <c r="U149" t="s">
        <v>23</v>
      </c>
      <c r="W149" s="3">
        <f>AT149*(1+AV149)</f>
        <v>0.26086956788000004</v>
      </c>
      <c r="AH149" s="2">
        <v>-21.739128109999999</v>
      </c>
      <c r="AI149" s="2">
        <v>-34.782608029999999</v>
      </c>
      <c r="AJ149" s="2">
        <v>-36.956520079999997</v>
      </c>
      <c r="AL149" t="s">
        <v>2145</v>
      </c>
      <c r="AM149" t="s">
        <v>2146</v>
      </c>
      <c r="AN149" t="s">
        <v>23</v>
      </c>
      <c r="AO149" t="s">
        <v>81</v>
      </c>
      <c r="AP149" t="s">
        <v>25</v>
      </c>
      <c r="AQ149" t="s">
        <v>146</v>
      </c>
      <c r="AR149" t="s">
        <v>27</v>
      </c>
      <c r="AS149" s="2">
        <v>6.4731300000000006E-2</v>
      </c>
      <c r="AT149" s="2">
        <v>0.4</v>
      </c>
      <c r="AU149" s="5">
        <f t="shared" si="18"/>
        <v>-0.2173912811</v>
      </c>
      <c r="AV149" s="5">
        <f t="shared" si="19"/>
        <v>-0.34782608030000001</v>
      </c>
      <c r="AW149" s="5">
        <f t="shared" si="20"/>
        <v>-0.36956520079999999</v>
      </c>
      <c r="AX149" s="2"/>
      <c r="AY149" s="2"/>
      <c r="AZ149" s="2"/>
      <c r="BA149" s="2">
        <v>0</v>
      </c>
    </row>
    <row r="150" spans="1:53" x14ac:dyDescent="0.15">
      <c r="A150">
        <v>43</v>
      </c>
      <c r="B150" s="7">
        <v>40009</v>
      </c>
      <c r="C150" s="11">
        <v>2009</v>
      </c>
      <c r="D150" s="3">
        <f>_xlfn.XLOOKUP(P150,'Sentiment index'!$E$2:$E$169,'Sentiment index'!$A$2:$A$169)</f>
        <v>4.2594199999999999E-2</v>
      </c>
      <c r="E150">
        <f t="shared" ca="1" si="21"/>
        <v>198.34075465399468</v>
      </c>
      <c r="F150" s="5">
        <f>(W150-AT150)/AT150</f>
        <v>0</v>
      </c>
      <c r="G150" s="12">
        <f t="shared" ca="1" si="22"/>
        <v>1332.1847009884225</v>
      </c>
      <c r="H150" s="2">
        <v>10.1279</v>
      </c>
      <c r="I150" s="2">
        <v>2</v>
      </c>
      <c r="J150" s="13">
        <f t="shared" si="25"/>
        <v>-1.11E-2</v>
      </c>
      <c r="K150" s="5">
        <f>IF(U150="NORWAY",_xlfn.XLOOKUP(B150,'Oslo OBX Historical Data'!$A$2:$A$3477,'Oslo OBX Historical Data'!$G$2:$G$3477),IF(U150="FINLAND",_xlfn.XLOOKUP(B150,'OMX Helsinki Historical Data'!$A$2:$A$3479,'OMX Helsinki Historical Data'!$G$2:$G$3479),IF(U150="DENMARK",_xlfn.XLOOKUP(B150,'OMX Copenhagen All shares Histo'!$A$2:$A$3461,'OMX Copenhagen All shares Histo'!$G$2:$G$3461),_xlfn.XLOOKUP(Draft!B150,'OMX Stockholm Historical Data'!$A$2:$A$3477,'OMX Stockholm Historical Data'!$G$2:$G$3477))))</f>
        <v>1.11E-2</v>
      </c>
      <c r="L150">
        <v>0</v>
      </c>
      <c r="N150" t="str">
        <f>IF(D150&gt;=0,"1","0")</f>
        <v>1</v>
      </c>
      <c r="O150" s="5" t="str">
        <f t="shared" si="23"/>
        <v/>
      </c>
      <c r="P150">
        <f t="shared" si="24"/>
        <v>42</v>
      </c>
      <c r="S150">
        <f>_xlfn.XLOOKUP(C150,'Company age'!$A$2:$A$15,'Company age'!$B$2:$B$15)</f>
        <v>15</v>
      </c>
      <c r="U150" t="s">
        <v>80</v>
      </c>
      <c r="W150" s="3">
        <f>AT150*(1+AV150)</f>
        <v>2</v>
      </c>
      <c r="AH150" s="2">
        <v>6.4102563860000004</v>
      </c>
      <c r="AI150" s="2">
        <v>0</v>
      </c>
      <c r="AJ150" s="2">
        <v>-0.51282054190000004</v>
      </c>
      <c r="AL150" t="s">
        <v>1875</v>
      </c>
      <c r="AM150" t="s">
        <v>1876</v>
      </c>
      <c r="AN150" t="s">
        <v>80</v>
      </c>
      <c r="AO150" t="s">
        <v>74</v>
      </c>
      <c r="AP150" t="s">
        <v>25</v>
      </c>
      <c r="AQ150" t="s">
        <v>54</v>
      </c>
      <c r="AR150" t="s">
        <v>27</v>
      </c>
      <c r="AS150" s="2">
        <v>10.1279</v>
      </c>
      <c r="AT150" s="2">
        <v>2</v>
      </c>
      <c r="AU150" s="5">
        <f t="shared" si="18"/>
        <v>6.4102563860000003E-2</v>
      </c>
      <c r="AV150" s="5">
        <f t="shared" si="19"/>
        <v>0</v>
      </c>
      <c r="AW150" s="5">
        <f t="shared" si="20"/>
        <v>-5.1282054190000008E-3</v>
      </c>
      <c r="AX150" s="2">
        <v>0.85799999999999998</v>
      </c>
      <c r="AY150" s="2">
        <v>-95.847099299999996</v>
      </c>
      <c r="AZ150" s="2">
        <v>0.90600000000000003</v>
      </c>
      <c r="BA150" s="2">
        <v>19.440999999999999</v>
      </c>
    </row>
    <row r="151" spans="1:53" x14ac:dyDescent="0.15">
      <c r="A151">
        <v>44</v>
      </c>
      <c r="B151" s="7">
        <v>40035</v>
      </c>
      <c r="C151" s="11">
        <v>2009</v>
      </c>
      <c r="D151" s="3">
        <f>_xlfn.XLOOKUP(P151,'Sentiment index'!$E$2:$E$169,'Sentiment index'!$A$2:$A$169)</f>
        <v>2.0308199999999998E-2</v>
      </c>
      <c r="E151">
        <f t="shared" ca="1" si="21"/>
        <v>237.23584911882654</v>
      </c>
      <c r="F151" s="5">
        <f>(W151-AT151)/AT151</f>
        <v>6.2500000000000056E-2</v>
      </c>
      <c r="G151" s="12">
        <f t="shared" ca="1" si="22"/>
        <v>11</v>
      </c>
      <c r="H151" s="4">
        <v>8.2508700000000008</v>
      </c>
      <c r="I151" s="4">
        <v>1.6</v>
      </c>
      <c r="J151" s="13">
        <f t="shared" si="25"/>
        <v>4.4600000000000056E-2</v>
      </c>
      <c r="K151" s="5">
        <f>IF(U151="NORWAY",_xlfn.XLOOKUP(B151,'Oslo OBX Historical Data'!$A$2:$A$3477,'Oslo OBX Historical Data'!$G$2:$G$3477),IF(U151="FINLAND",_xlfn.XLOOKUP(B151,'OMX Helsinki Historical Data'!$A$2:$A$3479,'OMX Helsinki Historical Data'!$G$2:$G$3479),IF(U151="DENMARK",_xlfn.XLOOKUP(B151,'OMX Copenhagen All shares Histo'!$A$2:$A$3461,'OMX Copenhagen All shares Histo'!$G$2:$G$3461),_xlfn.XLOOKUP(Draft!B151,'OMX Stockholm Historical Data'!$A$2:$A$3477,'OMX Stockholm Historical Data'!$G$2:$G$3477))))</f>
        <v>1.7899999999999999E-2</v>
      </c>
      <c r="L151">
        <v>0</v>
      </c>
      <c r="N151" t="str">
        <f>IF(D151&gt;=0,"1","0")</f>
        <v>1</v>
      </c>
      <c r="O151" s="5">
        <f t="shared" ca="1" si="23"/>
        <v>1.333192742098712</v>
      </c>
      <c r="P151">
        <f t="shared" si="24"/>
        <v>43</v>
      </c>
      <c r="S151">
        <f>_xlfn.XLOOKUP(C151,'Company age'!$A$2:$A$15,'Company age'!$B$2:$B$15)</f>
        <v>15</v>
      </c>
      <c r="U151" t="s">
        <v>80</v>
      </c>
      <c r="W151" s="3">
        <f>AT151*(1+AV151)</f>
        <v>1.7000000000000002</v>
      </c>
      <c r="X151">
        <v>11</v>
      </c>
      <c r="AH151" s="2">
        <v>6.25</v>
      </c>
      <c r="AI151" s="2">
        <v>6.25</v>
      </c>
      <c r="AJ151" s="2">
        <v>6.25</v>
      </c>
      <c r="AL151" t="s">
        <v>1933</v>
      </c>
      <c r="AM151" t="s">
        <v>1934</v>
      </c>
      <c r="AN151" t="s">
        <v>80</v>
      </c>
      <c r="AO151" t="s">
        <v>32</v>
      </c>
      <c r="AP151" t="s">
        <v>25</v>
      </c>
      <c r="AQ151" t="s">
        <v>54</v>
      </c>
      <c r="AR151" t="s">
        <v>27</v>
      </c>
      <c r="AS151" s="4">
        <v>8.2508700000000008</v>
      </c>
      <c r="AT151" s="4">
        <v>1.6</v>
      </c>
      <c r="AU151" s="5">
        <f t="shared" si="18"/>
        <v>6.25E-2</v>
      </c>
      <c r="AV151" s="5">
        <f t="shared" si="19"/>
        <v>6.25E-2</v>
      </c>
      <c r="AW151" s="5">
        <f t="shared" si="20"/>
        <v>6.25E-2</v>
      </c>
      <c r="AX151" s="4"/>
      <c r="AY151" s="4"/>
      <c r="AZ151" s="4"/>
      <c r="BA151" s="4">
        <v>0</v>
      </c>
    </row>
    <row r="152" spans="1:53" x14ac:dyDescent="0.15">
      <c r="A152">
        <v>48</v>
      </c>
      <c r="B152" s="7">
        <v>40148</v>
      </c>
      <c r="C152" s="11">
        <v>2009</v>
      </c>
      <c r="D152" s="3">
        <f>_xlfn.XLOOKUP(P152,'Sentiment index'!$E$2:$E$169,'Sentiment index'!$A$2:$A$169)</f>
        <v>-0.56489129999999999</v>
      </c>
      <c r="E152">
        <f t="shared" ca="1" si="21"/>
        <v>160.33634800458668</v>
      </c>
      <c r="F152" s="5">
        <f>(W152-AT152)/AT152</f>
        <v>1.2857142639999999</v>
      </c>
      <c r="G152" s="12">
        <f t="shared" ca="1" si="22"/>
        <v>873</v>
      </c>
      <c r="H152" s="4">
        <v>344.56</v>
      </c>
      <c r="I152" s="4">
        <v>10</v>
      </c>
      <c r="J152" s="13">
        <f t="shared" si="25"/>
        <v>1.2875142639999999</v>
      </c>
      <c r="K152" s="5">
        <f>IF(U152="NORWAY",_xlfn.XLOOKUP(B152,'Oslo OBX Historical Data'!$A$2:$A$3477,'Oslo OBX Historical Data'!$G$2:$G$3477),IF(U152="FINLAND",_xlfn.XLOOKUP(B152,'OMX Helsinki Historical Data'!$A$2:$A$3479,'OMX Helsinki Historical Data'!$G$2:$G$3479),IF(U152="DENMARK",_xlfn.XLOOKUP(B152,'OMX Copenhagen All shares Histo'!$A$2:$A$3461,'OMX Copenhagen All shares Histo'!$G$2:$G$3461),_xlfn.XLOOKUP(Draft!B152,'OMX Stockholm Historical Data'!$A$2:$A$3477,'OMX Stockholm Historical Data'!$G$2:$G$3477))))</f>
        <v>-1.8E-3</v>
      </c>
      <c r="L152">
        <v>0</v>
      </c>
      <c r="N152" t="str">
        <f>IF(D152&gt;=0,"1","0")</f>
        <v>0</v>
      </c>
      <c r="O152" s="5">
        <f t="shared" ca="1" si="23"/>
        <v>2.5336661249129326</v>
      </c>
      <c r="P152">
        <f t="shared" si="24"/>
        <v>47</v>
      </c>
      <c r="S152">
        <f>_xlfn.XLOOKUP(C152,'Company age'!$A$2:$A$15,'Company age'!$B$2:$B$15)</f>
        <v>15</v>
      </c>
      <c r="U152" t="s">
        <v>23</v>
      </c>
      <c r="W152" s="3">
        <f>AT152*(1+AV152)</f>
        <v>22.857142639999999</v>
      </c>
      <c r="X152">
        <v>873</v>
      </c>
      <c r="AH152" s="2">
        <v>200</v>
      </c>
      <c r="AI152" s="2">
        <v>128.57142640000001</v>
      </c>
      <c r="AJ152" s="2"/>
      <c r="AL152" t="s">
        <v>832</v>
      </c>
      <c r="AM152" t="s">
        <v>833</v>
      </c>
      <c r="AN152" t="s">
        <v>23</v>
      </c>
      <c r="AO152" t="s">
        <v>38</v>
      </c>
      <c r="AP152" t="s">
        <v>25</v>
      </c>
      <c r="AQ152" t="s">
        <v>75</v>
      </c>
      <c r="AR152" t="s">
        <v>27</v>
      </c>
      <c r="AS152" s="4">
        <v>344.56</v>
      </c>
      <c r="AT152" s="4">
        <v>10</v>
      </c>
      <c r="AU152" s="5">
        <f t="shared" si="18"/>
        <v>2</v>
      </c>
      <c r="AV152" s="5">
        <f t="shared" si="19"/>
        <v>1.2857142640000001</v>
      </c>
      <c r="AW152" s="5">
        <f t="shared" si="20"/>
        <v>0</v>
      </c>
      <c r="AX152" s="4"/>
      <c r="AY152" s="4"/>
      <c r="AZ152" s="4"/>
      <c r="BA152" s="4">
        <v>0</v>
      </c>
    </row>
    <row r="153" spans="1:53" x14ac:dyDescent="0.15">
      <c r="A153">
        <v>50</v>
      </c>
      <c r="B153" s="7">
        <v>40214</v>
      </c>
      <c r="C153" s="11">
        <v>2010</v>
      </c>
      <c r="D153" s="3">
        <f>_xlfn.XLOOKUP(P153,'Sentiment index'!$E$2:$E$169,'Sentiment index'!$A$2:$A$169)</f>
        <v>-0.46304830000000002</v>
      </c>
      <c r="E153">
        <f t="shared" ca="1" si="21"/>
        <v>109.0680974821977</v>
      </c>
      <c r="F153" s="5">
        <f>(W153-AT153)/AT153</f>
        <v>4.5454545019999855E-2</v>
      </c>
      <c r="G153" s="12">
        <f t="shared" ca="1" si="22"/>
        <v>2</v>
      </c>
      <c r="H153" s="2">
        <v>320.30599999999998</v>
      </c>
      <c r="I153" s="2">
        <v>26.5</v>
      </c>
      <c r="J153" s="13">
        <f t="shared" si="25"/>
        <v>7.7154545019999854E-2</v>
      </c>
      <c r="K153" s="5">
        <f>IF(U153="NORWAY",_xlfn.XLOOKUP(B153,'Oslo OBX Historical Data'!$A$2:$A$3477,'Oslo OBX Historical Data'!$G$2:$G$3477),IF(U153="FINLAND",_xlfn.XLOOKUP(B153,'OMX Helsinki Historical Data'!$A$2:$A$3479,'OMX Helsinki Historical Data'!$G$2:$G$3479),IF(U153="DENMARK",_xlfn.XLOOKUP(B153,'OMX Copenhagen All shares Histo'!$A$2:$A$3461,'OMX Copenhagen All shares Histo'!$G$2:$G$3461),_xlfn.XLOOKUP(Draft!B153,'OMX Stockholm Historical Data'!$A$2:$A$3477,'OMX Stockholm Historical Data'!$G$2:$G$3477))))</f>
        <v>-3.1699999999999999E-2</v>
      </c>
      <c r="L153">
        <v>1</v>
      </c>
      <c r="N153" t="str">
        <f>IF(D153&gt;=0,"1","0")</f>
        <v>0</v>
      </c>
      <c r="O153" s="5">
        <f t="shared" ca="1" si="23"/>
        <v>6.2440291471280588E-3</v>
      </c>
      <c r="P153">
        <f t="shared" si="24"/>
        <v>49</v>
      </c>
      <c r="S153">
        <f>_xlfn.XLOOKUP(C153,'Company age'!$A$2:$A$15,'Company age'!$B$2:$B$15)</f>
        <v>10</v>
      </c>
      <c r="U153" t="s">
        <v>44</v>
      </c>
      <c r="W153" s="3">
        <f>AT153*(1+AV153)</f>
        <v>27.704545443029996</v>
      </c>
      <c r="X153">
        <v>2</v>
      </c>
      <c r="AH153" s="2">
        <v>5.4545454979999999</v>
      </c>
      <c r="AI153" s="2">
        <v>4.5454545020000001</v>
      </c>
      <c r="AJ153" s="2">
        <v>3.6363637450000001</v>
      </c>
      <c r="AL153" t="s">
        <v>884</v>
      </c>
      <c r="AM153" t="s">
        <v>885</v>
      </c>
      <c r="AN153" t="s">
        <v>44</v>
      </c>
      <c r="AO153" t="s">
        <v>53</v>
      </c>
      <c r="AP153" t="s">
        <v>25</v>
      </c>
      <c r="AQ153" t="s">
        <v>54</v>
      </c>
      <c r="AR153" t="s">
        <v>27</v>
      </c>
      <c r="AS153" s="2">
        <v>320.30599999999998</v>
      </c>
      <c r="AT153" s="2">
        <v>26.5</v>
      </c>
      <c r="AU153" s="5">
        <f t="shared" si="18"/>
        <v>5.4545454979999998E-2</v>
      </c>
      <c r="AV153" s="5">
        <f t="shared" si="19"/>
        <v>4.5454545020000001E-2</v>
      </c>
      <c r="AW153" s="5">
        <f t="shared" si="20"/>
        <v>3.636363745E-2</v>
      </c>
      <c r="AX153" s="2">
        <v>2.5</v>
      </c>
      <c r="AY153" s="2">
        <v>-89.542648319999998</v>
      </c>
      <c r="AZ153" s="2">
        <v>2.5499999999999998</v>
      </c>
      <c r="BA153" s="2">
        <v>0</v>
      </c>
    </row>
    <row r="154" spans="1:53" x14ac:dyDescent="0.15">
      <c r="A154">
        <v>51</v>
      </c>
      <c r="B154" s="7">
        <v>40239</v>
      </c>
      <c r="C154" s="11">
        <v>2010</v>
      </c>
      <c r="D154" s="3">
        <f>_xlfn.XLOOKUP(P154,'Sentiment index'!$E$2:$E$169,'Sentiment index'!$A$2:$A$169)</f>
        <v>-0.66322170000000003</v>
      </c>
      <c r="E154">
        <f t="shared" ca="1" si="21"/>
        <v>74.355388058820409</v>
      </c>
      <c r="F154" s="5">
        <f>(W154-AT154)/AT154</f>
        <v>0.18181818009999998</v>
      </c>
      <c r="G154" s="12">
        <f t="shared" ca="1" si="22"/>
        <v>998.60411058230432</v>
      </c>
      <c r="H154" s="2">
        <v>1.6529</v>
      </c>
      <c r="I154" s="2">
        <v>1.8</v>
      </c>
      <c r="J154" s="13">
        <f t="shared" si="25"/>
        <v>0.16301818009999997</v>
      </c>
      <c r="K154" s="5">
        <f>IF(U154="NORWAY",_xlfn.XLOOKUP(B154,'Oslo OBX Historical Data'!$A$2:$A$3477,'Oslo OBX Historical Data'!$G$2:$G$3477),IF(U154="FINLAND",_xlfn.XLOOKUP(B154,'OMX Helsinki Historical Data'!$A$2:$A$3479,'OMX Helsinki Historical Data'!$G$2:$G$3479),IF(U154="DENMARK",_xlfn.XLOOKUP(B154,'OMX Copenhagen All shares Histo'!$A$2:$A$3461,'OMX Copenhagen All shares Histo'!$G$2:$G$3461),_xlfn.XLOOKUP(Draft!B154,'OMX Stockholm Historical Data'!$A$2:$A$3477,'OMX Stockholm Historical Data'!$G$2:$G$3477))))</f>
        <v>1.8800000000000001E-2</v>
      </c>
      <c r="L154">
        <v>1</v>
      </c>
      <c r="N154" t="str">
        <f>IF(D154&gt;=0,"1","0")</f>
        <v>0</v>
      </c>
      <c r="O154" s="5" t="str">
        <f t="shared" si="23"/>
        <v/>
      </c>
      <c r="P154">
        <f t="shared" si="24"/>
        <v>50</v>
      </c>
      <c r="S154">
        <f>_xlfn.XLOOKUP(C154,'Company age'!$A$2:$A$15,'Company age'!$B$2:$B$15)</f>
        <v>10</v>
      </c>
      <c r="U154" t="s">
        <v>80</v>
      </c>
      <c r="W154" s="3">
        <f>AT154*(1+AV154)</f>
        <v>2.12727272418</v>
      </c>
      <c r="AH154" s="2">
        <v>9.5454549790000005</v>
      </c>
      <c r="AI154" s="2">
        <v>18.181818010000001</v>
      </c>
      <c r="AJ154" s="2">
        <v>17.727272030000002</v>
      </c>
      <c r="AL154" t="s">
        <v>2137</v>
      </c>
      <c r="AM154" t="s">
        <v>2138</v>
      </c>
      <c r="AN154" t="s">
        <v>80</v>
      </c>
      <c r="AO154" t="s">
        <v>38</v>
      </c>
      <c r="AP154" t="s">
        <v>25</v>
      </c>
      <c r="AQ154" t="s">
        <v>54</v>
      </c>
      <c r="AR154" t="s">
        <v>27</v>
      </c>
      <c r="AS154" s="2">
        <v>1.6529</v>
      </c>
      <c r="AT154" s="2">
        <v>1.8</v>
      </c>
      <c r="AU154" s="5">
        <f t="shared" si="18"/>
        <v>9.545454979000001E-2</v>
      </c>
      <c r="AV154" s="5">
        <f t="shared" si="19"/>
        <v>0.1818181801</v>
      </c>
      <c r="AW154" s="5">
        <f t="shared" si="20"/>
        <v>0.17727272030000002</v>
      </c>
      <c r="AX154" s="2"/>
      <c r="AY154" s="2"/>
      <c r="AZ154" s="2"/>
      <c r="BA154" s="2">
        <v>0</v>
      </c>
    </row>
    <row r="155" spans="1:53" x14ac:dyDescent="0.15">
      <c r="A155">
        <v>51</v>
      </c>
      <c r="B155" s="7">
        <v>40261</v>
      </c>
      <c r="C155" s="11">
        <v>2010</v>
      </c>
      <c r="D155" s="3">
        <f>_xlfn.XLOOKUP(P155,'Sentiment index'!$E$2:$E$169,'Sentiment index'!$A$2:$A$169)</f>
        <v>-0.66322170000000003</v>
      </c>
      <c r="E155">
        <f t="shared" ca="1" si="21"/>
        <v>119.68570644211596</v>
      </c>
      <c r="F155" s="5">
        <f>(W155-AT155)/AT155</f>
        <v>-0.27789934159999996</v>
      </c>
      <c r="G155" s="12">
        <f t="shared" ca="1" si="22"/>
        <v>29</v>
      </c>
      <c r="H155" s="2">
        <v>486.63600000000002</v>
      </c>
      <c r="I155" s="2">
        <v>55</v>
      </c>
      <c r="J155" s="13">
        <f t="shared" si="25"/>
        <v>-0.28579934159999998</v>
      </c>
      <c r="K155" s="5">
        <f>IF(U155="NORWAY",_xlfn.XLOOKUP(B155,'Oslo OBX Historical Data'!$A$2:$A$3477,'Oslo OBX Historical Data'!$G$2:$G$3477),IF(U155="FINLAND",_xlfn.XLOOKUP(B155,'OMX Helsinki Historical Data'!$A$2:$A$3479,'OMX Helsinki Historical Data'!$G$2:$G$3479),IF(U155="DENMARK",_xlfn.XLOOKUP(B155,'OMX Copenhagen All shares Histo'!$A$2:$A$3461,'OMX Copenhagen All shares Histo'!$G$2:$G$3461),_xlfn.XLOOKUP(Draft!B155,'OMX Stockholm Historical Data'!$A$2:$A$3477,'OMX Stockholm Historical Data'!$G$2:$G$3477))))</f>
        <v>7.9000000000000008E-3</v>
      </c>
      <c r="L155">
        <v>1</v>
      </c>
      <c r="N155" t="str">
        <f>IF(D155&gt;=0,"1","0")</f>
        <v>0</v>
      </c>
      <c r="O155" s="5">
        <f t="shared" ca="1" si="23"/>
        <v>5.9592796258394365E-2</v>
      </c>
      <c r="P155">
        <f t="shared" si="24"/>
        <v>50</v>
      </c>
      <c r="S155">
        <f>_xlfn.XLOOKUP(C155,'Company age'!$A$2:$A$15,'Company age'!$B$2:$B$15)</f>
        <v>10</v>
      </c>
      <c r="U155" t="s">
        <v>80</v>
      </c>
      <c r="W155" s="3">
        <f>AT155*(1+AV155)</f>
        <v>39.715536212000004</v>
      </c>
      <c r="X155">
        <v>29</v>
      </c>
      <c r="AH155" s="2">
        <v>-7.0021882059999996</v>
      </c>
      <c r="AI155" s="2">
        <v>-27.789934160000001</v>
      </c>
      <c r="AJ155" s="2">
        <v>-8.8256750109999995</v>
      </c>
      <c r="AL155" t="s">
        <v>729</v>
      </c>
      <c r="AM155" t="s">
        <v>730</v>
      </c>
      <c r="AN155" t="s">
        <v>80</v>
      </c>
      <c r="AO155" t="s">
        <v>53</v>
      </c>
      <c r="AP155" t="s">
        <v>25</v>
      </c>
      <c r="AQ155" t="s">
        <v>54</v>
      </c>
      <c r="AR155" t="s">
        <v>27</v>
      </c>
      <c r="AS155" s="2">
        <v>486.63600000000002</v>
      </c>
      <c r="AT155" s="2">
        <v>55</v>
      </c>
      <c r="AU155" s="5">
        <f t="shared" si="18"/>
        <v>-7.0021882059999999E-2</v>
      </c>
      <c r="AV155" s="5">
        <f t="shared" si="19"/>
        <v>-0.27789934160000002</v>
      </c>
      <c r="AW155" s="5">
        <f t="shared" si="20"/>
        <v>-8.825675010999999E-2</v>
      </c>
      <c r="AX155" s="2">
        <v>46.95</v>
      </c>
      <c r="AY155" s="2">
        <v>-14.63636398</v>
      </c>
      <c r="AZ155" s="2">
        <v>47.25</v>
      </c>
      <c r="BA155" s="2">
        <v>0</v>
      </c>
    </row>
    <row r="156" spans="1:53" x14ac:dyDescent="0.15">
      <c r="A156">
        <v>51</v>
      </c>
      <c r="B156" s="7">
        <v>40266</v>
      </c>
      <c r="C156" s="11">
        <v>2010</v>
      </c>
      <c r="D156" s="3">
        <f>_xlfn.XLOOKUP(P156,'Sentiment index'!$E$2:$E$169,'Sentiment index'!$A$2:$A$169)</f>
        <v>-0.66322170000000003</v>
      </c>
      <c r="E156">
        <f t="shared" ca="1" si="21"/>
        <v>111.98035631955456</v>
      </c>
      <c r="F156" s="5">
        <f>(W156-AT156)/AT156</f>
        <v>0</v>
      </c>
      <c r="G156" s="12">
        <f t="shared" ca="1" si="22"/>
        <v>51</v>
      </c>
      <c r="H156" s="2">
        <v>2.4446599999999998</v>
      </c>
      <c r="I156" s="2">
        <v>4</v>
      </c>
      <c r="J156" s="13">
        <f t="shared" si="25"/>
        <v>3.3999999999999998E-3</v>
      </c>
      <c r="K156" s="5">
        <f>IF(U156="NORWAY",_xlfn.XLOOKUP(B156,'Oslo OBX Historical Data'!$A$2:$A$3477,'Oslo OBX Historical Data'!$G$2:$G$3477),IF(U156="FINLAND",_xlfn.XLOOKUP(B156,'OMX Helsinki Historical Data'!$A$2:$A$3479,'OMX Helsinki Historical Data'!$G$2:$G$3479),IF(U156="DENMARK",_xlfn.XLOOKUP(B156,'OMX Copenhagen All shares Histo'!$A$2:$A$3461,'OMX Copenhagen All shares Histo'!$G$2:$G$3461),_xlfn.XLOOKUP(Draft!B156,'OMX Stockholm Historical Data'!$A$2:$A$3477,'OMX Stockholm Historical Data'!$G$2:$G$3477))))</f>
        <v>-3.3999999999999998E-3</v>
      </c>
      <c r="L156">
        <v>1</v>
      </c>
      <c r="N156" t="str">
        <f>IF(D156&gt;=0,"1","0")</f>
        <v>0</v>
      </c>
      <c r="O156" s="5">
        <f t="shared" ca="1" si="23"/>
        <v>20.861796732469955</v>
      </c>
      <c r="P156">
        <f t="shared" si="24"/>
        <v>50</v>
      </c>
      <c r="S156">
        <f>_xlfn.XLOOKUP(C156,'Company age'!$A$2:$A$15,'Company age'!$B$2:$B$15)</f>
        <v>10</v>
      </c>
      <c r="U156" t="s">
        <v>80</v>
      </c>
      <c r="W156" s="3">
        <f>AT156*(1+AV156)</f>
        <v>4</v>
      </c>
      <c r="X156">
        <v>51</v>
      </c>
      <c r="AH156" s="2">
        <v>-4.0816326140000001</v>
      </c>
      <c r="AI156" s="2">
        <v>0</v>
      </c>
      <c r="AJ156" s="2">
        <v>-0.81632655860000003</v>
      </c>
      <c r="AL156" t="s">
        <v>2130</v>
      </c>
      <c r="AM156" t="s">
        <v>2131</v>
      </c>
      <c r="AN156" t="s">
        <v>80</v>
      </c>
      <c r="AO156" t="s">
        <v>38</v>
      </c>
      <c r="AP156" t="s">
        <v>25</v>
      </c>
      <c r="AQ156" t="s">
        <v>54</v>
      </c>
      <c r="AR156" t="s">
        <v>27</v>
      </c>
      <c r="AS156" s="2">
        <v>2.4446599999999998</v>
      </c>
      <c r="AT156" s="2">
        <v>4</v>
      </c>
      <c r="AU156" s="5">
        <f t="shared" si="18"/>
        <v>-4.0816326139999998E-2</v>
      </c>
      <c r="AV156" s="5">
        <f t="shared" si="19"/>
        <v>0</v>
      </c>
      <c r="AW156" s="5">
        <f t="shared" si="20"/>
        <v>-8.1632655859999997E-3</v>
      </c>
      <c r="AX156" s="2"/>
      <c r="AY156" s="2"/>
      <c r="AZ156" s="2"/>
      <c r="BA156" s="2">
        <v>0</v>
      </c>
    </row>
    <row r="157" spans="1:53" x14ac:dyDescent="0.15">
      <c r="A157">
        <v>51</v>
      </c>
      <c r="B157" s="7">
        <v>40267</v>
      </c>
      <c r="C157" s="11">
        <v>2010</v>
      </c>
      <c r="D157" s="3">
        <f>_xlfn.XLOOKUP(P157,'Sentiment index'!$E$2:$E$169,'Sentiment index'!$A$2:$A$169)</f>
        <v>-0.66322170000000003</v>
      </c>
      <c r="E157">
        <f t="shared" ca="1" si="21"/>
        <v>123.84281357697239</v>
      </c>
      <c r="F157" s="5">
        <f>(W157-AT157)/AT157</f>
        <v>5.000002860999999E-2</v>
      </c>
      <c r="G157" s="12">
        <f t="shared" ca="1" si="22"/>
        <v>1298.0060919223608</v>
      </c>
      <c r="H157" s="2">
        <v>150</v>
      </c>
      <c r="I157" s="2">
        <v>25</v>
      </c>
      <c r="J157" s="13">
        <f t="shared" si="25"/>
        <v>4.7500028609999988E-2</v>
      </c>
      <c r="K157" s="5">
        <f>IF(U157="NORWAY",_xlfn.XLOOKUP(B157,'Oslo OBX Historical Data'!$A$2:$A$3477,'Oslo OBX Historical Data'!$G$2:$G$3477),IF(U157="FINLAND",_xlfn.XLOOKUP(B157,'OMX Helsinki Historical Data'!$A$2:$A$3479,'OMX Helsinki Historical Data'!$G$2:$G$3479),IF(U157="DENMARK",_xlfn.XLOOKUP(B157,'OMX Copenhagen All shares Histo'!$A$2:$A$3461,'OMX Copenhagen All shares Histo'!$G$2:$G$3461),_xlfn.XLOOKUP(Draft!B157,'OMX Stockholm Historical Data'!$A$2:$A$3477,'OMX Stockholm Historical Data'!$G$2:$G$3477))))</f>
        <v>2.5000000000000001E-3</v>
      </c>
      <c r="L157">
        <v>1</v>
      </c>
      <c r="N157" t="str">
        <f>IF(D157&gt;=0,"1","0")</f>
        <v>0</v>
      </c>
      <c r="O157" s="5" t="str">
        <f t="shared" si="23"/>
        <v/>
      </c>
      <c r="P157">
        <f t="shared" si="24"/>
        <v>50</v>
      </c>
      <c r="S157">
        <f>_xlfn.XLOOKUP(C157,'Company age'!$A$2:$A$15,'Company age'!$B$2:$B$15)</f>
        <v>10</v>
      </c>
      <c r="U157" t="s">
        <v>44</v>
      </c>
      <c r="W157" s="3">
        <f>AT157*(1+AV157)</f>
        <v>26.25000071525</v>
      </c>
      <c r="AH157" s="2">
        <v>2.64909545E-6</v>
      </c>
      <c r="AI157" s="2">
        <v>5.0000028609999996</v>
      </c>
      <c r="AJ157" s="2">
        <v>1.388891578</v>
      </c>
      <c r="AL157" t="s">
        <v>1097</v>
      </c>
      <c r="AM157" t="s">
        <v>1098</v>
      </c>
      <c r="AN157" t="s">
        <v>44</v>
      </c>
      <c r="AO157" t="s">
        <v>96</v>
      </c>
      <c r="AP157" t="s">
        <v>25</v>
      </c>
      <c r="AQ157" t="s">
        <v>54</v>
      </c>
      <c r="AR157" t="s">
        <v>27</v>
      </c>
      <c r="AS157" s="2">
        <v>150</v>
      </c>
      <c r="AT157" s="2">
        <v>25</v>
      </c>
      <c r="AU157" s="5">
        <f t="shared" si="18"/>
        <v>2.6490954499999999E-8</v>
      </c>
      <c r="AV157" s="5">
        <f t="shared" si="19"/>
        <v>5.0000028609999997E-2</v>
      </c>
      <c r="AW157" s="5">
        <f t="shared" si="20"/>
        <v>1.388891578E-2</v>
      </c>
      <c r="AX157" s="2"/>
      <c r="AY157" s="2"/>
      <c r="AZ157" s="2"/>
      <c r="BA157" s="2">
        <v>18.155000000000001</v>
      </c>
    </row>
    <row r="158" spans="1:53" x14ac:dyDescent="0.15">
      <c r="A158">
        <v>52</v>
      </c>
      <c r="B158" s="7">
        <v>40269</v>
      </c>
      <c r="C158" s="11">
        <v>2010</v>
      </c>
      <c r="D158" s="3">
        <f>_xlfn.XLOOKUP(P158,'Sentiment index'!$E$2:$E$169,'Sentiment index'!$A$2:$A$169)</f>
        <v>-0.66439219999999999</v>
      </c>
      <c r="E158">
        <f t="shared" ca="1" si="21"/>
        <v>99.77465781456074</v>
      </c>
      <c r="F158" s="5">
        <f>(W158-AT158)/AT158</f>
        <v>-3.448275923999944E-3</v>
      </c>
      <c r="G158" s="12">
        <f t="shared" ca="1" si="22"/>
        <v>4</v>
      </c>
      <c r="H158" s="2">
        <v>8.0696399999999997</v>
      </c>
      <c r="I158" s="2">
        <v>6.25</v>
      </c>
      <c r="J158" s="13">
        <f t="shared" si="25"/>
        <v>-1.2482759239999439E-3</v>
      </c>
      <c r="K158" s="5">
        <f>IF(U158="NORWAY",_xlfn.XLOOKUP(B158,'Oslo OBX Historical Data'!$A$2:$A$3477,'Oslo OBX Historical Data'!$G$2:$G$3477),IF(U158="FINLAND",_xlfn.XLOOKUP(B158,'OMX Helsinki Historical Data'!$A$2:$A$3479,'OMX Helsinki Historical Data'!$G$2:$G$3479),IF(U158="DENMARK",_xlfn.XLOOKUP(B158,'OMX Copenhagen All shares Histo'!$A$2:$A$3461,'OMX Copenhagen All shares Histo'!$G$2:$G$3461),_xlfn.XLOOKUP(Draft!B158,'OMX Stockholm Historical Data'!$A$2:$A$3477,'OMX Stockholm Historical Data'!$G$2:$G$3477))))</f>
        <v>-2.2000000000000001E-3</v>
      </c>
      <c r="L158">
        <v>1</v>
      </c>
      <c r="N158" t="str">
        <f>IF(D158&gt;=0,"1","0")</f>
        <v>0</v>
      </c>
      <c r="O158" s="5">
        <f t="shared" ca="1" si="23"/>
        <v>0.49568506153930042</v>
      </c>
      <c r="P158">
        <f t="shared" si="24"/>
        <v>51</v>
      </c>
      <c r="S158">
        <f>_xlfn.XLOOKUP(C158,'Company age'!$A$2:$A$15,'Company age'!$B$2:$B$15)</f>
        <v>10</v>
      </c>
      <c r="U158" t="s">
        <v>80</v>
      </c>
      <c r="W158" s="3">
        <f>AT158*(1+AV158)</f>
        <v>6.2284482754750004</v>
      </c>
      <c r="X158">
        <v>4</v>
      </c>
      <c r="AH158" s="2">
        <v>0</v>
      </c>
      <c r="AI158" s="2">
        <v>-0.34482759239999999</v>
      </c>
      <c r="AJ158" s="2">
        <v>5.1724138259999997</v>
      </c>
      <c r="AL158" t="s">
        <v>1914</v>
      </c>
      <c r="AM158" t="s">
        <v>1915</v>
      </c>
      <c r="AN158" t="s">
        <v>80</v>
      </c>
      <c r="AO158" t="s">
        <v>38</v>
      </c>
      <c r="AP158" t="s">
        <v>25</v>
      </c>
      <c r="AQ158" t="s">
        <v>54</v>
      </c>
      <c r="AR158" t="s">
        <v>27</v>
      </c>
      <c r="AS158" s="2">
        <v>8.0696399999999997</v>
      </c>
      <c r="AT158" s="2">
        <v>6.25</v>
      </c>
      <c r="AU158" s="5">
        <f t="shared" si="18"/>
        <v>0</v>
      </c>
      <c r="AV158" s="5">
        <f t="shared" si="19"/>
        <v>-3.448275924E-3</v>
      </c>
      <c r="AW158" s="5">
        <f t="shared" si="20"/>
        <v>5.1724138259999997E-2</v>
      </c>
      <c r="AX158" s="2"/>
      <c r="AY158" s="2"/>
      <c r="AZ158" s="2"/>
      <c r="BA158" s="2">
        <v>0</v>
      </c>
    </row>
    <row r="159" spans="1:53" x14ac:dyDescent="0.15">
      <c r="A159">
        <v>52</v>
      </c>
      <c r="B159" s="7">
        <v>40295</v>
      </c>
      <c r="C159" s="11">
        <v>2010</v>
      </c>
      <c r="D159" s="3">
        <f>_xlfn.XLOOKUP(P159,'Sentiment index'!$E$2:$E$169,'Sentiment index'!$A$2:$A$169)</f>
        <v>-0.66439219999999999</v>
      </c>
      <c r="E159">
        <f t="shared" ca="1" si="21"/>
        <v>142.54610593697134</v>
      </c>
      <c r="F159" s="5">
        <f>(W159-AT159)/AT159</f>
        <v>9.7701148989999903E-2</v>
      </c>
      <c r="G159" s="12">
        <f t="shared" ca="1" si="22"/>
        <v>1399.5115396503168</v>
      </c>
      <c r="H159" s="2">
        <v>6.8299399999999997</v>
      </c>
      <c r="I159" s="2">
        <v>9</v>
      </c>
      <c r="J159" s="13">
        <f t="shared" si="25"/>
        <v>9.600114898999991E-2</v>
      </c>
      <c r="K159" s="5">
        <f>IF(U159="NORWAY",_xlfn.XLOOKUP(B159,'Oslo OBX Historical Data'!$A$2:$A$3477,'Oslo OBX Historical Data'!$G$2:$G$3477),IF(U159="FINLAND",_xlfn.XLOOKUP(B159,'OMX Helsinki Historical Data'!$A$2:$A$3479,'OMX Helsinki Historical Data'!$G$2:$G$3479),IF(U159="DENMARK",_xlfn.XLOOKUP(B159,'OMX Copenhagen All shares Histo'!$A$2:$A$3461,'OMX Copenhagen All shares Histo'!$G$2:$G$3461),_xlfn.XLOOKUP(Draft!B159,'OMX Stockholm Historical Data'!$A$2:$A$3477,'OMX Stockholm Historical Data'!$G$2:$G$3477))))</f>
        <v>1.6999999999999999E-3</v>
      </c>
      <c r="L159">
        <v>1</v>
      </c>
      <c r="N159" t="str">
        <f>IF(D159&gt;=0,"1","0")</f>
        <v>0</v>
      </c>
      <c r="O159" s="5" t="str">
        <f t="shared" si="23"/>
        <v/>
      </c>
      <c r="P159">
        <f t="shared" si="24"/>
        <v>51</v>
      </c>
      <c r="S159">
        <f>_xlfn.XLOOKUP(C159,'Company age'!$A$2:$A$15,'Company age'!$B$2:$B$15)</f>
        <v>10</v>
      </c>
      <c r="U159" t="s">
        <v>80</v>
      </c>
      <c r="W159" s="3">
        <f>AT159*(1+AV159)</f>
        <v>9.8793103409099992</v>
      </c>
      <c r="AH159" s="2">
        <v>8.0459766389999992</v>
      </c>
      <c r="AI159" s="2">
        <v>9.7701148989999993</v>
      </c>
      <c r="AJ159" s="2">
        <v>10.91954041</v>
      </c>
      <c r="AL159" t="s">
        <v>1996</v>
      </c>
      <c r="AM159" t="s">
        <v>1997</v>
      </c>
      <c r="AN159" t="s">
        <v>80</v>
      </c>
      <c r="AO159" t="s">
        <v>74</v>
      </c>
      <c r="AP159" t="s">
        <v>25</v>
      </c>
      <c r="AQ159" t="s">
        <v>54</v>
      </c>
      <c r="AR159" t="s">
        <v>27</v>
      </c>
      <c r="AS159" s="2">
        <v>6.8299399999999997</v>
      </c>
      <c r="AT159" s="2">
        <v>9</v>
      </c>
      <c r="AU159" s="5">
        <f t="shared" si="18"/>
        <v>8.0459766389999993E-2</v>
      </c>
      <c r="AV159" s="5">
        <f t="shared" si="19"/>
        <v>9.7701148989999986E-2</v>
      </c>
      <c r="AW159" s="5">
        <f t="shared" si="20"/>
        <v>0.1091954041</v>
      </c>
      <c r="AX159" s="2"/>
      <c r="AY159" s="2"/>
      <c r="AZ159" s="2"/>
      <c r="BA159" s="2">
        <v>0</v>
      </c>
    </row>
    <row r="160" spans="1:53" x14ac:dyDescent="0.15">
      <c r="A160">
        <v>53</v>
      </c>
      <c r="B160" s="7">
        <v>40303</v>
      </c>
      <c r="C160" s="11">
        <v>2010</v>
      </c>
      <c r="D160" s="3">
        <f>_xlfn.XLOOKUP(P160,'Sentiment index'!$E$2:$E$169,'Sentiment index'!$A$2:$A$169)</f>
        <v>-0.815724</v>
      </c>
      <c r="E160">
        <f t="shared" ca="1" si="21"/>
        <v>138.33620127005332</v>
      </c>
      <c r="F160" s="5">
        <f>(W160-AT160)/AT160</f>
        <v>-0.36170211789999995</v>
      </c>
      <c r="G160" s="12">
        <f t="shared" ca="1" si="22"/>
        <v>1282.0917124434002</v>
      </c>
      <c r="H160" s="2">
        <v>8.0900599999999994</v>
      </c>
      <c r="I160" s="2">
        <v>6</v>
      </c>
      <c r="J160" s="13">
        <f t="shared" si="25"/>
        <v>-0.33380211789999997</v>
      </c>
      <c r="K160" s="5">
        <f>IF(U160="NORWAY",_xlfn.XLOOKUP(B160,'Oslo OBX Historical Data'!$A$2:$A$3477,'Oslo OBX Historical Data'!$G$2:$G$3477),IF(U160="FINLAND",_xlfn.XLOOKUP(B160,'OMX Helsinki Historical Data'!$A$2:$A$3479,'OMX Helsinki Historical Data'!$G$2:$G$3479),IF(U160="DENMARK",_xlfn.XLOOKUP(B160,'OMX Copenhagen All shares Histo'!$A$2:$A$3461,'OMX Copenhagen All shares Histo'!$G$2:$G$3461),_xlfn.XLOOKUP(Draft!B160,'OMX Stockholm Historical Data'!$A$2:$A$3477,'OMX Stockholm Historical Data'!$G$2:$G$3477))))</f>
        <v>-2.7900000000000001E-2</v>
      </c>
      <c r="L160">
        <v>1</v>
      </c>
      <c r="N160" t="str">
        <f>IF(D160&gt;=0,"1","0")</f>
        <v>0</v>
      </c>
      <c r="O160" s="5" t="str">
        <f t="shared" si="23"/>
        <v/>
      </c>
      <c r="P160">
        <f t="shared" si="24"/>
        <v>52</v>
      </c>
      <c r="S160">
        <f>_xlfn.XLOOKUP(C160,'Company age'!$A$2:$A$15,'Company age'!$B$2:$B$15)</f>
        <v>10</v>
      </c>
      <c r="U160" t="s">
        <v>80</v>
      </c>
      <c r="W160" s="3">
        <f>AT160*(1+AV160)</f>
        <v>3.8297872926000003</v>
      </c>
      <c r="AH160" s="2">
        <v>-35.744678499999999</v>
      </c>
      <c r="AI160" s="2">
        <v>-36.170211790000003</v>
      </c>
      <c r="AJ160" s="2">
        <v>-14.893613820000001</v>
      </c>
      <c r="AL160" t="s">
        <v>1911</v>
      </c>
      <c r="AM160" t="s">
        <v>1912</v>
      </c>
      <c r="AN160" t="s">
        <v>80</v>
      </c>
      <c r="AO160" t="s">
        <v>38</v>
      </c>
      <c r="AP160" t="s">
        <v>25</v>
      </c>
      <c r="AQ160" t="s">
        <v>54</v>
      </c>
      <c r="AR160" t="s">
        <v>27</v>
      </c>
      <c r="AS160" s="2">
        <v>8.0900599999999994</v>
      </c>
      <c r="AT160" s="2">
        <v>6</v>
      </c>
      <c r="AU160" s="5">
        <f t="shared" si="18"/>
        <v>-0.35744678499999999</v>
      </c>
      <c r="AV160" s="5">
        <f t="shared" si="19"/>
        <v>-0.36170211790000001</v>
      </c>
      <c r="AW160" s="5">
        <f t="shared" si="20"/>
        <v>-0.14893613820000001</v>
      </c>
      <c r="AX160" s="2"/>
      <c r="AY160" s="2"/>
      <c r="AZ160" s="2"/>
      <c r="BA160" s="2">
        <v>0</v>
      </c>
    </row>
    <row r="161" spans="1:53" x14ac:dyDescent="0.15">
      <c r="A161">
        <v>53</v>
      </c>
      <c r="B161" s="7">
        <v>40315</v>
      </c>
      <c r="C161" s="11">
        <v>2010</v>
      </c>
      <c r="D161" s="3">
        <f>_xlfn.XLOOKUP(P161,'Sentiment index'!$E$2:$E$169,'Sentiment index'!$A$2:$A$169)</f>
        <v>-0.815724</v>
      </c>
      <c r="E161">
        <f t="shared" ca="1" si="21"/>
        <v>72.416053109043759</v>
      </c>
      <c r="F161" s="5">
        <f>(W161-AT161)/AT161</f>
        <v>-3.7037036420000016E-2</v>
      </c>
      <c r="G161" s="12">
        <f t="shared" ca="1" si="22"/>
        <v>15</v>
      </c>
      <c r="H161" s="2">
        <v>6.6244800000000001</v>
      </c>
      <c r="I161" s="2">
        <v>2.35</v>
      </c>
      <c r="J161" s="13">
        <f t="shared" si="25"/>
        <v>-1.5037036420000018E-2</v>
      </c>
      <c r="K161" s="5">
        <f>IF(U161="NORWAY",_xlfn.XLOOKUP(B161,'Oslo OBX Historical Data'!$A$2:$A$3477,'Oslo OBX Historical Data'!$G$2:$G$3477),IF(U161="FINLAND",_xlfn.XLOOKUP(B161,'OMX Helsinki Historical Data'!$A$2:$A$3479,'OMX Helsinki Historical Data'!$G$2:$G$3479),IF(U161="DENMARK",_xlfn.XLOOKUP(B161,'OMX Copenhagen All shares Histo'!$A$2:$A$3461,'OMX Copenhagen All shares Histo'!$G$2:$G$3461),_xlfn.XLOOKUP(Draft!B161,'OMX Stockholm Historical Data'!$A$2:$A$3477,'OMX Stockholm Historical Data'!$G$2:$G$3477))))</f>
        <v>-2.1999999999999999E-2</v>
      </c>
      <c r="L161">
        <v>1</v>
      </c>
      <c r="N161" t="str">
        <f>IF(D161&gt;=0,"1","0")</f>
        <v>0</v>
      </c>
      <c r="O161" s="5">
        <f t="shared" ca="1" si="23"/>
        <v>2.2643286718353743</v>
      </c>
      <c r="P161">
        <f t="shared" si="24"/>
        <v>52</v>
      </c>
      <c r="S161">
        <f>_xlfn.XLOOKUP(C161,'Company age'!$A$2:$A$15,'Company age'!$B$2:$B$15)</f>
        <v>10</v>
      </c>
      <c r="U161" t="s">
        <v>80</v>
      </c>
      <c r="W161" s="3">
        <f>AT161*(1+AV161)</f>
        <v>2.262962964413</v>
      </c>
      <c r="X161">
        <v>15</v>
      </c>
      <c r="AH161" s="2">
        <v>2.9629628659999998</v>
      </c>
      <c r="AI161" s="2">
        <v>-3.7037036419999998</v>
      </c>
      <c r="AJ161" s="2">
        <v>-18.518518449999998</v>
      </c>
      <c r="AL161" t="s">
        <v>2004</v>
      </c>
      <c r="AM161" t="s">
        <v>2005</v>
      </c>
      <c r="AN161" t="s">
        <v>80</v>
      </c>
      <c r="AO161" t="s">
        <v>152</v>
      </c>
      <c r="AP161" t="s">
        <v>25</v>
      </c>
      <c r="AQ161" t="s">
        <v>54</v>
      </c>
      <c r="AR161" t="s">
        <v>27</v>
      </c>
      <c r="AS161" s="2">
        <v>6.6244800000000001</v>
      </c>
      <c r="AT161" s="2">
        <v>2.35</v>
      </c>
      <c r="AU161" s="5">
        <f t="shared" si="18"/>
        <v>2.9629628659999997E-2</v>
      </c>
      <c r="AV161" s="5">
        <f t="shared" si="19"/>
        <v>-3.7037036419999995E-2</v>
      </c>
      <c r="AW161" s="5">
        <f t="shared" si="20"/>
        <v>-0.18518518449999999</v>
      </c>
      <c r="AX161" s="2">
        <v>0.92</v>
      </c>
      <c r="AY161" s="2">
        <v>-89.658843989999994</v>
      </c>
      <c r="AZ161" s="2">
        <v>0.87</v>
      </c>
      <c r="BA161" s="2">
        <v>0</v>
      </c>
    </row>
    <row r="162" spans="1:53" x14ac:dyDescent="0.15">
      <c r="A162">
        <v>53</v>
      </c>
      <c r="B162" s="7">
        <v>40315</v>
      </c>
      <c r="C162" s="11">
        <v>2010</v>
      </c>
      <c r="D162" s="3">
        <f>_xlfn.XLOOKUP(P162,'Sentiment index'!$E$2:$E$169,'Sentiment index'!$A$2:$A$169)</f>
        <v>-0.815724</v>
      </c>
      <c r="E162">
        <f t="shared" ca="1" si="21"/>
        <v>106.98249275361849</v>
      </c>
      <c r="F162" s="5">
        <f>(W162-AT162)/AT162</f>
        <v>-0.62222225190000002</v>
      </c>
      <c r="G162" s="12">
        <f t="shared" ca="1" si="22"/>
        <v>3</v>
      </c>
      <c r="H162" s="2">
        <v>6.1516500000000001</v>
      </c>
      <c r="I162" s="2">
        <v>6.75</v>
      </c>
      <c r="J162" s="13">
        <f t="shared" si="25"/>
        <v>-0.6002222519</v>
      </c>
      <c r="K162" s="5">
        <f>IF(U162="NORWAY",_xlfn.XLOOKUP(B162,'Oslo OBX Historical Data'!$A$2:$A$3477,'Oslo OBX Historical Data'!$G$2:$G$3477),IF(U162="FINLAND",_xlfn.XLOOKUP(B162,'OMX Helsinki Historical Data'!$A$2:$A$3479,'OMX Helsinki Historical Data'!$G$2:$G$3479),IF(U162="DENMARK",_xlfn.XLOOKUP(B162,'OMX Copenhagen All shares Histo'!$A$2:$A$3461,'OMX Copenhagen All shares Histo'!$G$2:$G$3461),_xlfn.XLOOKUP(Draft!B162,'OMX Stockholm Historical Data'!$A$2:$A$3477,'OMX Stockholm Historical Data'!$G$2:$G$3477))))</f>
        <v>-2.1999999999999999E-2</v>
      </c>
      <c r="L162">
        <v>1</v>
      </c>
      <c r="N162" t="str">
        <f>IF(D162&gt;=0,"1","0")</f>
        <v>0</v>
      </c>
      <c r="O162" s="5">
        <f t="shared" ca="1" si="23"/>
        <v>0.48767403867255127</v>
      </c>
      <c r="P162">
        <f t="shared" si="24"/>
        <v>52</v>
      </c>
      <c r="S162">
        <f>_xlfn.XLOOKUP(C162,'Company age'!$A$2:$A$15,'Company age'!$B$2:$B$15)</f>
        <v>10</v>
      </c>
      <c r="U162" t="s">
        <v>80</v>
      </c>
      <c r="W162" s="3">
        <f>AT162*(1+AV162)</f>
        <v>2.5499997996749997</v>
      </c>
      <c r="X162">
        <v>3</v>
      </c>
      <c r="AH162" s="2">
        <v>-52.698413850000001</v>
      </c>
      <c r="AI162" s="2">
        <v>-62.222225190000003</v>
      </c>
      <c r="AJ162" s="2">
        <v>-65.238098140000005</v>
      </c>
      <c r="AL162" t="s">
        <v>2024</v>
      </c>
      <c r="AM162" t="s">
        <v>2025</v>
      </c>
      <c r="AN162" t="s">
        <v>80</v>
      </c>
      <c r="AO162" t="s">
        <v>32</v>
      </c>
      <c r="AP162" t="s">
        <v>25</v>
      </c>
      <c r="AQ162" t="s">
        <v>54</v>
      </c>
      <c r="AR162" t="s">
        <v>27</v>
      </c>
      <c r="AS162" s="2">
        <v>6.1516500000000001</v>
      </c>
      <c r="AT162" s="2">
        <v>6.75</v>
      </c>
      <c r="AU162" s="5">
        <f t="shared" si="18"/>
        <v>-0.52698413850000003</v>
      </c>
      <c r="AV162" s="5">
        <f t="shared" si="19"/>
        <v>-0.62222225190000002</v>
      </c>
      <c r="AW162" s="5">
        <f t="shared" si="20"/>
        <v>-0.6523809814</v>
      </c>
      <c r="AX162" s="2"/>
      <c r="AY162" s="2"/>
      <c r="AZ162" s="2"/>
      <c r="BA162" s="2">
        <v>0</v>
      </c>
    </row>
    <row r="163" spans="1:53" x14ac:dyDescent="0.15">
      <c r="A163">
        <v>54</v>
      </c>
      <c r="B163" s="7">
        <v>40331</v>
      </c>
      <c r="C163" s="11">
        <v>2010</v>
      </c>
      <c r="D163" s="3">
        <f>_xlfn.XLOOKUP(P163,'Sentiment index'!$E$2:$E$169,'Sentiment index'!$A$2:$A$169)</f>
        <v>-0.72876240000000003</v>
      </c>
      <c r="E163">
        <f t="shared" ca="1" si="21"/>
        <v>134.15801665307632</v>
      </c>
      <c r="F163" s="5">
        <f>(W163-AT163)/AT163</f>
        <v>0.10857142450000005</v>
      </c>
      <c r="G163" s="12">
        <f t="shared" ca="1" si="22"/>
        <v>1309</v>
      </c>
      <c r="H163" s="2">
        <v>1113.3</v>
      </c>
      <c r="I163" s="2">
        <v>46</v>
      </c>
      <c r="J163" s="13">
        <f t="shared" si="25"/>
        <v>0.10817142450000006</v>
      </c>
      <c r="K163" s="5">
        <f>IF(U163="NORWAY",_xlfn.XLOOKUP(B163,'Oslo OBX Historical Data'!$A$2:$A$3477,'Oslo OBX Historical Data'!$G$2:$G$3477),IF(U163="FINLAND",_xlfn.XLOOKUP(B163,'OMX Helsinki Historical Data'!$A$2:$A$3479,'OMX Helsinki Historical Data'!$G$2:$G$3479),IF(U163="DENMARK",_xlfn.XLOOKUP(B163,'OMX Copenhagen All shares Histo'!$A$2:$A$3461,'OMX Copenhagen All shares Histo'!$G$2:$G$3461),_xlfn.XLOOKUP(Draft!B163,'OMX Stockholm Historical Data'!$A$2:$A$3477,'OMX Stockholm Historical Data'!$G$2:$G$3477))))</f>
        <v>4.0000000000000002E-4</v>
      </c>
      <c r="L163">
        <v>1</v>
      </c>
      <c r="N163" t="str">
        <f>IF(D163&gt;=0,"1","0")</f>
        <v>0</v>
      </c>
      <c r="O163" s="5">
        <f t="shared" ca="1" si="23"/>
        <v>1.1757837060989851</v>
      </c>
      <c r="P163">
        <f t="shared" si="24"/>
        <v>53</v>
      </c>
      <c r="S163">
        <f>_xlfn.XLOOKUP(C163,'Company age'!$A$2:$A$15,'Company age'!$B$2:$B$15)</f>
        <v>10</v>
      </c>
      <c r="U163" t="s">
        <v>80</v>
      </c>
      <c r="W163" s="3">
        <f>AT163*(1+AV163)</f>
        <v>50.994285527000002</v>
      </c>
      <c r="X163">
        <v>1309</v>
      </c>
      <c r="AH163" s="2">
        <v>7.1428570750000002</v>
      </c>
      <c r="AI163" s="2">
        <v>10.85714245</v>
      </c>
      <c r="AJ163" s="2">
        <v>26.985713959999998</v>
      </c>
      <c r="AL163" t="s">
        <v>424</v>
      </c>
      <c r="AM163" t="s">
        <v>425</v>
      </c>
      <c r="AN163" t="s">
        <v>80</v>
      </c>
      <c r="AO163" t="s">
        <v>38</v>
      </c>
      <c r="AP163" t="s">
        <v>25</v>
      </c>
      <c r="AQ163" t="s">
        <v>54</v>
      </c>
      <c r="AR163" t="s">
        <v>27</v>
      </c>
      <c r="AS163" s="2">
        <v>1113.3</v>
      </c>
      <c r="AT163" s="2">
        <v>46</v>
      </c>
      <c r="AU163" s="5">
        <f t="shared" si="18"/>
        <v>7.1428570750000003E-2</v>
      </c>
      <c r="AV163" s="5">
        <f t="shared" si="19"/>
        <v>0.1085714245</v>
      </c>
      <c r="AW163" s="5">
        <f t="shared" si="20"/>
        <v>0.26985713959999996</v>
      </c>
      <c r="AX163" s="2">
        <v>82.4</v>
      </c>
      <c r="AY163" s="2">
        <v>79.130432130000003</v>
      </c>
      <c r="AZ163" s="2">
        <v>81.650000000000006</v>
      </c>
      <c r="BA163" s="2">
        <v>0</v>
      </c>
    </row>
    <row r="164" spans="1:53" x14ac:dyDescent="0.15">
      <c r="A164">
        <v>54</v>
      </c>
      <c r="B164" s="7">
        <v>40332</v>
      </c>
      <c r="C164" s="11">
        <v>2010</v>
      </c>
      <c r="D164" s="3">
        <f>_xlfn.XLOOKUP(P164,'Sentiment index'!$E$2:$E$169,'Sentiment index'!$A$2:$A$169)</f>
        <v>-0.72876240000000003</v>
      </c>
      <c r="E164">
        <f t="shared" ca="1" si="21"/>
        <v>153.42651374968693</v>
      </c>
      <c r="F164" s="5">
        <f>(W164-AT164)/AT164</f>
        <v>4.7619047159999976E-2</v>
      </c>
      <c r="G164" s="12">
        <f t="shared" ca="1" si="22"/>
        <v>3702</v>
      </c>
      <c r="H164" s="2">
        <v>5815.17</v>
      </c>
      <c r="I164" s="2">
        <v>90</v>
      </c>
      <c r="J164" s="13">
        <f t="shared" si="25"/>
        <v>4.1819047159999977E-2</v>
      </c>
      <c r="K164" s="5">
        <f>IF(U164="NORWAY",_xlfn.XLOOKUP(B164,'Oslo OBX Historical Data'!$A$2:$A$3477,'Oslo OBX Historical Data'!$G$2:$G$3477),IF(U164="FINLAND",_xlfn.XLOOKUP(B164,'OMX Helsinki Historical Data'!$A$2:$A$3479,'OMX Helsinki Historical Data'!$G$2:$G$3479),IF(U164="DENMARK",_xlfn.XLOOKUP(B164,'OMX Copenhagen All shares Histo'!$A$2:$A$3461,'OMX Copenhagen All shares Histo'!$G$2:$G$3461),_xlfn.XLOOKUP(Draft!B164,'OMX Stockholm Historical Data'!$A$2:$A$3477,'OMX Stockholm Historical Data'!$G$2:$G$3477))))</f>
        <v>5.7999999999999996E-3</v>
      </c>
      <c r="L164">
        <v>1</v>
      </c>
      <c r="N164" t="str">
        <f>IF(D164&gt;=0,"1","0")</f>
        <v>0</v>
      </c>
      <c r="O164" s="5">
        <f t="shared" ca="1" si="23"/>
        <v>0.63661079555713762</v>
      </c>
      <c r="P164">
        <f t="shared" si="24"/>
        <v>53</v>
      </c>
      <c r="S164">
        <f>_xlfn.XLOOKUP(C164,'Company age'!$A$2:$A$15,'Company age'!$B$2:$B$15)</f>
        <v>10</v>
      </c>
      <c r="U164" t="s">
        <v>23</v>
      </c>
      <c r="W164" s="3">
        <f>AT164*(1+AV164)</f>
        <v>94.285714244399998</v>
      </c>
      <c r="X164">
        <v>3702</v>
      </c>
      <c r="AH164" s="2">
        <v>7.1428570750000002</v>
      </c>
      <c r="AI164" s="2">
        <v>4.7619047160000001</v>
      </c>
      <c r="AJ164" s="2">
        <v>-7.1428570750000002</v>
      </c>
      <c r="AL164" t="s">
        <v>72</v>
      </c>
      <c r="AM164" t="s">
        <v>73</v>
      </c>
      <c r="AN164" t="s">
        <v>23</v>
      </c>
      <c r="AO164" t="s">
        <v>74</v>
      </c>
      <c r="AP164" t="s">
        <v>25</v>
      </c>
      <c r="AQ164" t="s">
        <v>75</v>
      </c>
      <c r="AR164" t="s">
        <v>27</v>
      </c>
      <c r="AS164" s="2">
        <v>5815.17</v>
      </c>
      <c r="AT164" s="2">
        <v>90</v>
      </c>
      <c r="AU164" s="5">
        <f t="shared" si="18"/>
        <v>7.1428570750000003E-2</v>
      </c>
      <c r="AV164" s="5">
        <f t="shared" si="19"/>
        <v>4.7619047160000004E-2</v>
      </c>
      <c r="AW164" s="5">
        <f t="shared" si="20"/>
        <v>-7.1428570750000003E-2</v>
      </c>
      <c r="AX164" s="2">
        <v>551.79999999999995</v>
      </c>
      <c r="AY164" s="2">
        <v>513.11108400000001</v>
      </c>
      <c r="AZ164" s="2">
        <v>554.6</v>
      </c>
      <c r="BA164" s="2">
        <v>138.03399999999999</v>
      </c>
    </row>
    <row r="165" spans="1:53" x14ac:dyDescent="0.15">
      <c r="A165">
        <v>54</v>
      </c>
      <c r="B165" s="7">
        <v>40333</v>
      </c>
      <c r="C165" s="11">
        <v>2010</v>
      </c>
      <c r="D165" s="3">
        <f>_xlfn.XLOOKUP(P165,'Sentiment index'!$E$2:$E$169,'Sentiment index'!$A$2:$A$169)</f>
        <v>-0.72876240000000003</v>
      </c>
      <c r="E165">
        <f t="shared" ca="1" si="21"/>
        <v>135.75919394975759</v>
      </c>
      <c r="F165" s="5">
        <f>(W165-AT165)/AT165</f>
        <v>0.20090909960000003</v>
      </c>
      <c r="G165" s="12">
        <f t="shared" ca="1" si="22"/>
        <v>12</v>
      </c>
      <c r="H165" s="2">
        <v>4.9257</v>
      </c>
      <c r="I165" s="2">
        <v>6</v>
      </c>
      <c r="J165" s="13">
        <f t="shared" si="25"/>
        <v>0.18500909960000003</v>
      </c>
      <c r="K165" s="5">
        <f>IF(U165="NORWAY",_xlfn.XLOOKUP(B165,'Oslo OBX Historical Data'!$A$2:$A$3477,'Oslo OBX Historical Data'!$G$2:$G$3477),IF(U165="FINLAND",_xlfn.XLOOKUP(B165,'OMX Helsinki Historical Data'!$A$2:$A$3479,'OMX Helsinki Historical Data'!$G$2:$G$3479),IF(U165="DENMARK",_xlfn.XLOOKUP(B165,'OMX Copenhagen All shares Histo'!$A$2:$A$3461,'OMX Copenhagen All shares Histo'!$G$2:$G$3461),_xlfn.XLOOKUP(Draft!B165,'OMX Stockholm Historical Data'!$A$2:$A$3477,'OMX Stockholm Historical Data'!$G$2:$G$3477))))</f>
        <v>1.5900000000000001E-2</v>
      </c>
      <c r="L165">
        <v>1</v>
      </c>
      <c r="N165" t="str">
        <f>IF(D165&gt;=0,"1","0")</f>
        <v>0</v>
      </c>
      <c r="O165" s="5">
        <f t="shared" ca="1" si="23"/>
        <v>2.4362019611425789</v>
      </c>
      <c r="P165">
        <f t="shared" si="24"/>
        <v>53</v>
      </c>
      <c r="S165">
        <f>_xlfn.XLOOKUP(C165,'Company age'!$A$2:$A$15,'Company age'!$B$2:$B$15)</f>
        <v>10</v>
      </c>
      <c r="U165" t="s">
        <v>80</v>
      </c>
      <c r="W165" s="3">
        <f>AT165*(1+AV165)</f>
        <v>7.2054545976000002</v>
      </c>
      <c r="X165">
        <v>12</v>
      </c>
      <c r="AH165" s="2">
        <v>18.181818010000001</v>
      </c>
      <c r="AI165" s="2">
        <v>20.090909960000001</v>
      </c>
      <c r="AJ165" s="2">
        <v>20.909090039999999</v>
      </c>
      <c r="AL165" t="s">
        <v>2067</v>
      </c>
      <c r="AM165" t="s">
        <v>2068</v>
      </c>
      <c r="AN165" t="s">
        <v>80</v>
      </c>
      <c r="AO165" t="s">
        <v>96</v>
      </c>
      <c r="AP165" t="s">
        <v>25</v>
      </c>
      <c r="AQ165" t="s">
        <v>54</v>
      </c>
      <c r="AR165" t="s">
        <v>27</v>
      </c>
      <c r="AS165" s="2">
        <v>4.9257</v>
      </c>
      <c r="AT165" s="2">
        <v>6</v>
      </c>
      <c r="AU165" s="5">
        <f t="shared" si="18"/>
        <v>0.1818181801</v>
      </c>
      <c r="AV165" s="5">
        <f t="shared" si="19"/>
        <v>0.2009090996</v>
      </c>
      <c r="AW165" s="5">
        <f t="shared" si="20"/>
        <v>0.2090909004</v>
      </c>
      <c r="AX165" s="2"/>
      <c r="AY165" s="2"/>
      <c r="AZ165" s="2"/>
      <c r="BA165" s="2">
        <v>3.056</v>
      </c>
    </row>
    <row r="166" spans="1:53" x14ac:dyDescent="0.15">
      <c r="A166">
        <v>54</v>
      </c>
      <c r="B166" s="7">
        <v>40340</v>
      </c>
      <c r="C166" s="11">
        <v>2010</v>
      </c>
      <c r="D166" s="3">
        <f>_xlfn.XLOOKUP(P166,'Sentiment index'!$E$2:$E$169,'Sentiment index'!$A$2:$A$169)</f>
        <v>-0.72876240000000003</v>
      </c>
      <c r="E166">
        <f t="shared" ca="1" si="21"/>
        <v>171.82304273402724</v>
      </c>
      <c r="F166" s="5">
        <f>(W166-AT166)/AT166</f>
        <v>-2.6128063801422742E-8</v>
      </c>
      <c r="G166" s="12">
        <f t="shared" ca="1" si="22"/>
        <v>1352.8357026374586</v>
      </c>
      <c r="H166" s="2">
        <v>2.8502000000000001</v>
      </c>
      <c r="I166" s="2">
        <v>5</v>
      </c>
      <c r="J166" s="13">
        <f t="shared" si="25"/>
        <v>-2.0700026128063802E-2</v>
      </c>
      <c r="K166" s="5">
        <f>IF(U166="NORWAY",_xlfn.XLOOKUP(B166,'Oslo OBX Historical Data'!$A$2:$A$3477,'Oslo OBX Historical Data'!$G$2:$G$3477),IF(U166="FINLAND",_xlfn.XLOOKUP(B166,'OMX Helsinki Historical Data'!$A$2:$A$3479,'OMX Helsinki Historical Data'!$G$2:$G$3479),IF(U166="DENMARK",_xlfn.XLOOKUP(B166,'OMX Copenhagen All shares Histo'!$A$2:$A$3461,'OMX Copenhagen All shares Histo'!$G$2:$G$3461),_xlfn.XLOOKUP(Draft!B166,'OMX Stockholm Historical Data'!$A$2:$A$3477,'OMX Stockholm Historical Data'!$G$2:$G$3477))))</f>
        <v>2.07E-2</v>
      </c>
      <c r="L166">
        <v>1</v>
      </c>
      <c r="N166" t="str">
        <f>IF(D166&gt;=0,"1","0")</f>
        <v>0</v>
      </c>
      <c r="O166" s="5" t="str">
        <f t="shared" si="23"/>
        <v/>
      </c>
      <c r="P166">
        <f t="shared" si="24"/>
        <v>53</v>
      </c>
      <c r="S166">
        <f>_xlfn.XLOOKUP(C166,'Company age'!$A$2:$A$15,'Company age'!$B$2:$B$15)</f>
        <v>10</v>
      </c>
      <c r="U166" t="s">
        <v>80</v>
      </c>
      <c r="W166" s="3">
        <f>AT166*(1+AV166)</f>
        <v>4.999999869359681</v>
      </c>
      <c r="AH166" s="2">
        <v>-12.328769680000001</v>
      </c>
      <c r="AI166" s="2">
        <v>-2.6128063840000001E-6</v>
      </c>
      <c r="AJ166" s="2">
        <v>-32.8767128</v>
      </c>
      <c r="AL166" t="s">
        <v>2125</v>
      </c>
      <c r="AM166" t="s">
        <v>2126</v>
      </c>
      <c r="AN166" t="s">
        <v>80</v>
      </c>
      <c r="AO166" t="s">
        <v>96</v>
      </c>
      <c r="AP166" t="s">
        <v>25</v>
      </c>
      <c r="AQ166" t="s">
        <v>54</v>
      </c>
      <c r="AR166" t="s">
        <v>27</v>
      </c>
      <c r="AS166" s="2">
        <v>2.8502000000000001</v>
      </c>
      <c r="AT166" s="2">
        <v>5</v>
      </c>
      <c r="AU166" s="5">
        <f t="shared" si="18"/>
        <v>-0.12328769680000001</v>
      </c>
      <c r="AV166" s="5">
        <f t="shared" si="19"/>
        <v>-2.6128063840000001E-8</v>
      </c>
      <c r="AW166" s="5">
        <f t="shared" si="20"/>
        <v>-0.32876712800000002</v>
      </c>
      <c r="AX166" s="2">
        <v>0.36499999999999999</v>
      </c>
      <c r="AY166" s="2">
        <v>-87.202941890000005</v>
      </c>
      <c r="AZ166" s="2">
        <v>0.36099999999999999</v>
      </c>
      <c r="BA166" s="2">
        <v>0</v>
      </c>
    </row>
    <row r="167" spans="1:53" x14ac:dyDescent="0.15">
      <c r="A167">
        <v>54</v>
      </c>
      <c r="B167" s="7">
        <v>40344</v>
      </c>
      <c r="C167" s="11">
        <v>2010</v>
      </c>
      <c r="D167" s="3">
        <f>_xlfn.XLOOKUP(P167,'Sentiment index'!$E$2:$E$169,'Sentiment index'!$A$2:$A$169)</f>
        <v>-0.72876240000000003</v>
      </c>
      <c r="E167">
        <f t="shared" ca="1" si="21"/>
        <v>106.60285392427357</v>
      </c>
      <c r="F167" s="5">
        <f>(W167-AT167)/AT167</f>
        <v>0</v>
      </c>
      <c r="G167" s="12">
        <f t="shared" ca="1" si="22"/>
        <v>1370.5514529781028</v>
      </c>
      <c r="H167" s="2">
        <v>15.0016</v>
      </c>
      <c r="I167" s="2">
        <v>3.2</v>
      </c>
      <c r="J167" s="13">
        <f t="shared" si="25"/>
        <v>-2.8400000000000002E-2</v>
      </c>
      <c r="K167" s="5">
        <f>IF(U167="NORWAY",_xlfn.XLOOKUP(B167,'Oslo OBX Historical Data'!$A$2:$A$3477,'Oslo OBX Historical Data'!$G$2:$G$3477),IF(U167="FINLAND",_xlfn.XLOOKUP(B167,'OMX Helsinki Historical Data'!$A$2:$A$3479,'OMX Helsinki Historical Data'!$G$2:$G$3479),IF(U167="DENMARK",_xlfn.XLOOKUP(B167,'OMX Copenhagen All shares Histo'!$A$2:$A$3461,'OMX Copenhagen All shares Histo'!$G$2:$G$3461),_xlfn.XLOOKUP(Draft!B167,'OMX Stockholm Historical Data'!$A$2:$A$3477,'OMX Stockholm Historical Data'!$G$2:$G$3477))))</f>
        <v>2.8400000000000002E-2</v>
      </c>
      <c r="L167">
        <v>1</v>
      </c>
      <c r="N167" t="str">
        <f>IF(D167&gt;=0,"1","0")</f>
        <v>0</v>
      </c>
      <c r="O167" s="5" t="str">
        <f t="shared" si="23"/>
        <v/>
      </c>
      <c r="P167">
        <f t="shared" si="24"/>
        <v>53</v>
      </c>
      <c r="S167">
        <f>_xlfn.XLOOKUP(C167,'Company age'!$A$2:$A$15,'Company age'!$B$2:$B$15)</f>
        <v>10</v>
      </c>
      <c r="U167" t="s">
        <v>44</v>
      </c>
      <c r="W167" s="3">
        <f>AT167*(1+AV167)</f>
        <v>3.2</v>
      </c>
      <c r="AH167" s="2">
        <v>3.5714285370000001</v>
      </c>
      <c r="AI167" s="2">
        <v>0</v>
      </c>
      <c r="AJ167" s="2">
        <v>0.2040816396</v>
      </c>
      <c r="AL167" t="s">
        <v>1774</v>
      </c>
      <c r="AM167" t="s">
        <v>1775</v>
      </c>
      <c r="AN167" t="s">
        <v>44</v>
      </c>
      <c r="AO167" t="s">
        <v>152</v>
      </c>
      <c r="AP167" t="s">
        <v>25</v>
      </c>
      <c r="AQ167" t="s">
        <v>54</v>
      </c>
      <c r="AR167" t="s">
        <v>27</v>
      </c>
      <c r="AS167" s="2">
        <v>15.0016</v>
      </c>
      <c r="AT167" s="2">
        <v>3.2</v>
      </c>
      <c r="AU167" s="5">
        <f t="shared" si="18"/>
        <v>3.5714285370000001E-2</v>
      </c>
      <c r="AV167" s="5">
        <f t="shared" si="19"/>
        <v>0</v>
      </c>
      <c r="AW167" s="5">
        <f t="shared" si="20"/>
        <v>2.0408163960000001E-3</v>
      </c>
      <c r="AX167" s="2"/>
      <c r="AY167" s="2"/>
      <c r="AZ167" s="2"/>
      <c r="BA167" s="2">
        <v>0</v>
      </c>
    </row>
    <row r="168" spans="1:53" x14ac:dyDescent="0.15">
      <c r="A168">
        <v>54</v>
      </c>
      <c r="B168" s="7">
        <v>40345</v>
      </c>
      <c r="C168" s="11">
        <v>2010</v>
      </c>
      <c r="D168" s="3">
        <f>_xlfn.XLOOKUP(P168,'Sentiment index'!$E$2:$E$169,'Sentiment index'!$A$2:$A$169)</f>
        <v>-0.72876240000000003</v>
      </c>
      <c r="E168">
        <f t="shared" ca="1" si="21"/>
        <v>128.20576113542771</v>
      </c>
      <c r="F168" s="5">
        <f>(W168-AT168)/AT168</f>
        <v>-0.5</v>
      </c>
      <c r="G168" s="12">
        <f t="shared" ca="1" si="22"/>
        <v>1233.8243284553967</v>
      </c>
      <c r="H168" s="2">
        <v>6.1807499999999997</v>
      </c>
      <c r="I168" s="2">
        <v>6</v>
      </c>
      <c r="J168" s="13">
        <f t="shared" si="25"/>
        <v>-0.50990000000000002</v>
      </c>
      <c r="K168" s="5">
        <f>IF(U168="NORWAY",_xlfn.XLOOKUP(B168,'Oslo OBX Historical Data'!$A$2:$A$3477,'Oslo OBX Historical Data'!$G$2:$G$3477),IF(U168="FINLAND",_xlfn.XLOOKUP(B168,'OMX Helsinki Historical Data'!$A$2:$A$3479,'OMX Helsinki Historical Data'!$G$2:$G$3479),IF(U168="DENMARK",_xlfn.XLOOKUP(B168,'OMX Copenhagen All shares Histo'!$A$2:$A$3461,'OMX Copenhagen All shares Histo'!$G$2:$G$3461),_xlfn.XLOOKUP(Draft!B168,'OMX Stockholm Historical Data'!$A$2:$A$3477,'OMX Stockholm Historical Data'!$G$2:$G$3477))))</f>
        <v>9.9000000000000008E-3</v>
      </c>
      <c r="L168">
        <v>1</v>
      </c>
      <c r="N168" t="str">
        <f>IF(D168&gt;=0,"1","0")</f>
        <v>0</v>
      </c>
      <c r="O168" s="5" t="str">
        <f t="shared" si="23"/>
        <v/>
      </c>
      <c r="P168">
        <f t="shared" si="24"/>
        <v>53</v>
      </c>
      <c r="S168">
        <f>_xlfn.XLOOKUP(C168,'Company age'!$A$2:$A$15,'Company age'!$B$2:$B$15)</f>
        <v>10</v>
      </c>
      <c r="U168" t="s">
        <v>80</v>
      </c>
      <c r="W168" s="3">
        <f>AT168*(1+AV168)</f>
        <v>3</v>
      </c>
      <c r="AH168" s="2">
        <v>-47.272727969999998</v>
      </c>
      <c r="AI168" s="2">
        <v>-50</v>
      </c>
      <c r="AJ168" s="2">
        <v>-50</v>
      </c>
      <c r="AL168" t="s">
        <v>2035</v>
      </c>
      <c r="AM168" t="s">
        <v>2036</v>
      </c>
      <c r="AN168" t="s">
        <v>80</v>
      </c>
      <c r="AO168" t="s">
        <v>96</v>
      </c>
      <c r="AP168" t="s">
        <v>25</v>
      </c>
      <c r="AQ168" t="s">
        <v>54</v>
      </c>
      <c r="AR168" t="s">
        <v>27</v>
      </c>
      <c r="AS168" s="2">
        <v>6.1807499999999997</v>
      </c>
      <c r="AT168" s="2">
        <v>6</v>
      </c>
      <c r="AU168" s="5">
        <f t="shared" si="18"/>
        <v>-0.4727272797</v>
      </c>
      <c r="AV168" s="5">
        <f t="shared" si="19"/>
        <v>-0.5</v>
      </c>
      <c r="AW168" s="5">
        <f t="shared" si="20"/>
        <v>-0.5</v>
      </c>
      <c r="AX168" s="2"/>
      <c r="AY168" s="2"/>
      <c r="AZ168" s="2"/>
      <c r="BA168" s="2">
        <v>0</v>
      </c>
    </row>
    <row r="169" spans="1:53" x14ac:dyDescent="0.15">
      <c r="A169">
        <v>54</v>
      </c>
      <c r="B169" s="7">
        <v>40347</v>
      </c>
      <c r="C169" s="11">
        <v>2010</v>
      </c>
      <c r="D169" s="3">
        <f>_xlfn.XLOOKUP(P169,'Sentiment index'!$E$2:$E$169,'Sentiment index'!$A$2:$A$169)</f>
        <v>-0.72876240000000003</v>
      </c>
      <c r="E169">
        <f t="shared" ca="1" si="21"/>
        <v>123.6649089020319</v>
      </c>
      <c r="F169" s="5">
        <f>(W169-AT169)/AT169</f>
        <v>8.5964946750000104E-2</v>
      </c>
      <c r="G169" s="12">
        <f t="shared" ca="1" si="22"/>
        <v>685</v>
      </c>
      <c r="H169" s="2">
        <v>512.69299999999998</v>
      </c>
      <c r="I169" s="2">
        <v>32</v>
      </c>
      <c r="J169" s="13">
        <f t="shared" si="25"/>
        <v>8.5664946750000109E-2</v>
      </c>
      <c r="K169" s="5">
        <f>IF(U169="NORWAY",_xlfn.XLOOKUP(B169,'Oslo OBX Historical Data'!$A$2:$A$3477,'Oslo OBX Historical Data'!$G$2:$G$3477),IF(U169="FINLAND",_xlfn.XLOOKUP(B169,'OMX Helsinki Historical Data'!$A$2:$A$3479,'OMX Helsinki Historical Data'!$G$2:$G$3479),IF(U169="DENMARK",_xlfn.XLOOKUP(B169,'OMX Copenhagen All shares Histo'!$A$2:$A$3461,'OMX Copenhagen All shares Histo'!$G$2:$G$3461),_xlfn.XLOOKUP(Draft!B169,'OMX Stockholm Historical Data'!$A$2:$A$3477,'OMX Stockholm Historical Data'!$G$2:$G$3477))))</f>
        <v>2.9999999999999997E-4</v>
      </c>
      <c r="L169">
        <v>1</v>
      </c>
      <c r="N169" t="str">
        <f>IF(D169&gt;=0,"1","0")</f>
        <v>0</v>
      </c>
      <c r="O169" s="5">
        <f t="shared" ca="1" si="23"/>
        <v>1.336082216843218</v>
      </c>
      <c r="P169">
        <f t="shared" si="24"/>
        <v>53</v>
      </c>
      <c r="S169">
        <f>_xlfn.XLOOKUP(C169,'Company age'!$A$2:$A$15,'Company age'!$B$2:$B$15)</f>
        <v>10</v>
      </c>
      <c r="U169" t="s">
        <v>80</v>
      </c>
      <c r="W169" s="3">
        <f>AT169*(1+AV169)</f>
        <v>34.750878296000003</v>
      </c>
      <c r="X169">
        <v>685</v>
      </c>
      <c r="AH169" s="2">
        <v>5.2631611820000002</v>
      </c>
      <c r="AI169" s="2">
        <v>8.5964946750000006</v>
      </c>
      <c r="AJ169" s="2">
        <v>6.3157930369999997</v>
      </c>
      <c r="AL169" t="s">
        <v>736</v>
      </c>
      <c r="AM169" t="s">
        <v>737</v>
      </c>
      <c r="AN169" t="s">
        <v>80</v>
      </c>
      <c r="AO169" t="s">
        <v>38</v>
      </c>
      <c r="AP169" t="s">
        <v>25</v>
      </c>
      <c r="AQ169" t="s">
        <v>51</v>
      </c>
      <c r="AR169" t="s">
        <v>27</v>
      </c>
      <c r="AS169" s="2">
        <v>512.69299999999998</v>
      </c>
      <c r="AT169" s="2">
        <v>32</v>
      </c>
      <c r="AU169" s="5">
        <f t="shared" si="18"/>
        <v>5.263161182E-2</v>
      </c>
      <c r="AV169" s="5">
        <f t="shared" si="19"/>
        <v>8.5964946750000007E-2</v>
      </c>
      <c r="AW169" s="5">
        <f t="shared" si="20"/>
        <v>6.3157930370000004E-2</v>
      </c>
      <c r="AX169" s="2"/>
      <c r="AY169" s="2"/>
      <c r="AZ169" s="2"/>
      <c r="BA169" s="2">
        <v>0</v>
      </c>
    </row>
    <row r="170" spans="1:53" x14ac:dyDescent="0.15">
      <c r="A170">
        <v>54</v>
      </c>
      <c r="B170" s="7">
        <v>40359</v>
      </c>
      <c r="C170" s="11">
        <v>2010</v>
      </c>
      <c r="D170" s="3">
        <f>_xlfn.XLOOKUP(P170,'Sentiment index'!$E$2:$E$169,'Sentiment index'!$A$2:$A$169)</f>
        <v>-0.72876240000000003</v>
      </c>
      <c r="E170">
        <f t="shared" ca="1" si="21"/>
        <v>76.690132762301431</v>
      </c>
      <c r="F170" s="5">
        <f>(W170-AT170)/AT170</f>
        <v>0.32894737240000005</v>
      </c>
      <c r="G170" s="12">
        <f t="shared" ca="1" si="22"/>
        <v>4093</v>
      </c>
      <c r="H170" s="2">
        <v>1452</v>
      </c>
      <c r="I170" s="2">
        <v>22</v>
      </c>
      <c r="J170" s="13">
        <f t="shared" si="25"/>
        <v>0.38134737240000005</v>
      </c>
      <c r="K170" s="5">
        <f>IF(U170="NORWAY",_xlfn.XLOOKUP(B170,'Oslo OBX Historical Data'!$A$2:$A$3477,'Oslo OBX Historical Data'!$G$2:$G$3477),IF(U170="FINLAND",_xlfn.XLOOKUP(B170,'OMX Helsinki Historical Data'!$A$2:$A$3479,'OMX Helsinki Historical Data'!$G$2:$G$3479),IF(U170="DENMARK",_xlfn.XLOOKUP(B170,'OMX Copenhagen All shares Histo'!$A$2:$A$3461,'OMX Copenhagen All shares Histo'!$G$2:$G$3461),_xlfn.XLOOKUP(Draft!B170,'OMX Stockholm Historical Data'!$A$2:$A$3477,'OMX Stockholm Historical Data'!$G$2:$G$3477))))</f>
        <v>-5.2400000000000002E-2</v>
      </c>
      <c r="L170">
        <v>1</v>
      </c>
      <c r="N170" t="str">
        <f>IF(D170&gt;=0,"1","0")</f>
        <v>0</v>
      </c>
      <c r="O170" s="5">
        <f t="shared" ca="1" si="23"/>
        <v>2.8188705234159781</v>
      </c>
      <c r="P170">
        <f t="shared" si="24"/>
        <v>53</v>
      </c>
      <c r="S170">
        <f>_xlfn.XLOOKUP(C170,'Company age'!$A$2:$A$15,'Company age'!$B$2:$B$15)</f>
        <v>10</v>
      </c>
      <c r="U170" t="s">
        <v>44</v>
      </c>
      <c r="W170" s="3">
        <f>AT170*(1+AV170)</f>
        <v>29.236842192800001</v>
      </c>
      <c r="X170">
        <v>4093</v>
      </c>
      <c r="AH170" s="2">
        <v>23.684211730000001</v>
      </c>
      <c r="AI170" s="2">
        <v>32.894737239999998</v>
      </c>
      <c r="AJ170" s="2">
        <v>68.421051030000001</v>
      </c>
      <c r="AL170" t="s">
        <v>338</v>
      </c>
      <c r="AM170" t="s">
        <v>339</v>
      </c>
      <c r="AN170" t="s">
        <v>44</v>
      </c>
      <c r="AO170" t="s">
        <v>32</v>
      </c>
      <c r="AP170" t="s">
        <v>25</v>
      </c>
      <c r="AQ170" t="s">
        <v>75</v>
      </c>
      <c r="AR170" t="s">
        <v>27</v>
      </c>
      <c r="AS170" s="2">
        <v>1452</v>
      </c>
      <c r="AT170" s="2">
        <v>22</v>
      </c>
      <c r="AU170" s="5">
        <f t="shared" si="18"/>
        <v>0.23684211730000002</v>
      </c>
      <c r="AV170" s="5">
        <f t="shared" si="19"/>
        <v>0.32894737239999999</v>
      </c>
      <c r="AW170" s="5">
        <f t="shared" si="20"/>
        <v>0.68421051030000002</v>
      </c>
      <c r="AX170" s="2"/>
      <c r="AY170" s="2"/>
      <c r="AZ170" s="2"/>
      <c r="BA170" s="2">
        <v>165</v>
      </c>
    </row>
    <row r="171" spans="1:53" x14ac:dyDescent="0.15">
      <c r="A171">
        <v>55</v>
      </c>
      <c r="B171" s="7">
        <v>40365</v>
      </c>
      <c r="C171" s="11">
        <v>2010</v>
      </c>
      <c r="D171" s="3">
        <f>_xlfn.XLOOKUP(P171,'Sentiment index'!$E$2:$E$169,'Sentiment index'!$A$2:$A$169)</f>
        <v>-0.72493920000000001</v>
      </c>
      <c r="E171">
        <f t="shared" ca="1" si="21"/>
        <v>92.636638218696845</v>
      </c>
      <c r="F171" s="5">
        <f>(W171-AT171)/AT171</f>
        <v>-7.7419352530000055E-2</v>
      </c>
      <c r="G171" s="12">
        <f t="shared" ca="1" si="22"/>
        <v>1</v>
      </c>
      <c r="H171" s="2">
        <v>4.0056099999999999</v>
      </c>
      <c r="I171" s="2">
        <v>2.25</v>
      </c>
      <c r="J171" s="13">
        <f t="shared" si="25"/>
        <v>-7.5719352530000061E-2</v>
      </c>
      <c r="K171" s="5">
        <f>IF(U171="NORWAY",_xlfn.XLOOKUP(B171,'Oslo OBX Historical Data'!$A$2:$A$3477,'Oslo OBX Historical Data'!$G$2:$G$3477),IF(U171="FINLAND",_xlfn.XLOOKUP(B171,'OMX Helsinki Historical Data'!$A$2:$A$3479,'OMX Helsinki Historical Data'!$G$2:$G$3479),IF(U171="DENMARK",_xlfn.XLOOKUP(B171,'OMX Copenhagen All shares Histo'!$A$2:$A$3461,'OMX Copenhagen All shares Histo'!$G$2:$G$3461),_xlfn.XLOOKUP(Draft!B171,'OMX Stockholm Historical Data'!$A$2:$A$3477,'OMX Stockholm Historical Data'!$G$2:$G$3477))))</f>
        <v>-1.6999999999999999E-3</v>
      </c>
      <c r="L171">
        <v>1</v>
      </c>
      <c r="N171" t="str">
        <f>IF(D171&gt;=0,"1","0")</f>
        <v>0</v>
      </c>
      <c r="O171" s="5">
        <f t="shared" ca="1" si="23"/>
        <v>0.24964986606284686</v>
      </c>
      <c r="P171">
        <f t="shared" si="24"/>
        <v>54</v>
      </c>
      <c r="S171">
        <f>_xlfn.XLOOKUP(C171,'Company age'!$A$2:$A$15,'Company age'!$B$2:$B$15)</f>
        <v>10</v>
      </c>
      <c r="U171" t="s">
        <v>80</v>
      </c>
      <c r="W171" s="3">
        <f>AT171*(1+AV171)</f>
        <v>2.0758064568074999</v>
      </c>
      <c r="X171">
        <v>1</v>
      </c>
      <c r="AH171" s="2">
        <v>-1.612903237</v>
      </c>
      <c r="AI171" s="2">
        <v>-7.7419352530000003</v>
      </c>
      <c r="AJ171" s="2">
        <v>-4.8387098310000001</v>
      </c>
      <c r="AL171" t="s">
        <v>2113</v>
      </c>
      <c r="AM171" t="s">
        <v>2114</v>
      </c>
      <c r="AN171" t="s">
        <v>80</v>
      </c>
      <c r="AO171" t="s">
        <v>32</v>
      </c>
      <c r="AP171" t="s">
        <v>25</v>
      </c>
      <c r="AQ171" t="s">
        <v>54</v>
      </c>
      <c r="AR171" t="s">
        <v>27</v>
      </c>
      <c r="AS171" s="2">
        <v>4.0056099999999999</v>
      </c>
      <c r="AT171" s="2">
        <v>2.25</v>
      </c>
      <c r="AU171" s="5">
        <f t="shared" si="18"/>
        <v>-1.6129032370000001E-2</v>
      </c>
      <c r="AV171" s="5">
        <f t="shared" si="19"/>
        <v>-7.7419352529999999E-2</v>
      </c>
      <c r="AW171" s="5">
        <f t="shared" si="20"/>
        <v>-4.8387098310000001E-2</v>
      </c>
      <c r="AX171" s="2">
        <v>0.96599999999999997</v>
      </c>
      <c r="AY171" s="2">
        <v>-55.314144130000003</v>
      </c>
      <c r="AZ171" s="2">
        <v>1.115</v>
      </c>
      <c r="BA171" s="2">
        <v>0</v>
      </c>
    </row>
    <row r="172" spans="1:53" x14ac:dyDescent="0.15">
      <c r="A172">
        <v>55</v>
      </c>
      <c r="B172" s="7">
        <v>40366</v>
      </c>
      <c r="C172" s="11">
        <v>2010</v>
      </c>
      <c r="D172" s="3">
        <f>_xlfn.XLOOKUP(P172,'Sentiment index'!$E$2:$E$169,'Sentiment index'!$A$2:$A$169)</f>
        <v>-0.72493920000000001</v>
      </c>
      <c r="E172">
        <f t="shared" ca="1" si="21"/>
        <v>120.980326253767</v>
      </c>
      <c r="F172" s="5">
        <f>(W172-AT172)/AT172</f>
        <v>0.16578947070000005</v>
      </c>
      <c r="G172" s="12">
        <f t="shared" ca="1" si="22"/>
        <v>20</v>
      </c>
      <c r="H172" s="2">
        <v>6.0633800000000004</v>
      </c>
      <c r="I172" s="2">
        <v>10</v>
      </c>
      <c r="J172" s="13">
        <f t="shared" si="25"/>
        <v>0.13768947070000004</v>
      </c>
      <c r="K172" s="5">
        <f>IF(U172="NORWAY",_xlfn.XLOOKUP(B172,'Oslo OBX Historical Data'!$A$2:$A$3477,'Oslo OBX Historical Data'!$G$2:$G$3477),IF(U172="FINLAND",_xlfn.XLOOKUP(B172,'OMX Helsinki Historical Data'!$A$2:$A$3479,'OMX Helsinki Historical Data'!$G$2:$G$3479),IF(U172="DENMARK",_xlfn.XLOOKUP(B172,'OMX Copenhagen All shares Histo'!$A$2:$A$3461,'OMX Copenhagen All shares Histo'!$G$2:$G$3461),_xlfn.XLOOKUP(Draft!B172,'OMX Stockholm Historical Data'!$A$2:$A$3477,'OMX Stockholm Historical Data'!$G$2:$G$3477))))</f>
        <v>2.81E-2</v>
      </c>
      <c r="L172">
        <v>1</v>
      </c>
      <c r="N172" t="str">
        <f>IF(D172&gt;=0,"1","0")</f>
        <v>0</v>
      </c>
      <c r="O172" s="5">
        <f t="shared" ca="1" si="23"/>
        <v>3.2984902809983869</v>
      </c>
      <c r="P172">
        <f t="shared" si="24"/>
        <v>54</v>
      </c>
      <c r="S172">
        <f>_xlfn.XLOOKUP(C172,'Company age'!$A$2:$A$15,'Company age'!$B$2:$B$15)</f>
        <v>10</v>
      </c>
      <c r="U172" t="s">
        <v>80</v>
      </c>
      <c r="W172" s="3">
        <f>AT172*(1+AV172)</f>
        <v>11.657894707000001</v>
      </c>
      <c r="X172">
        <v>20</v>
      </c>
      <c r="AH172" s="2">
        <v>10.526315690000001</v>
      </c>
      <c r="AI172" s="2">
        <v>16.578947070000002</v>
      </c>
      <c r="AJ172" s="2">
        <v>13.15789509</v>
      </c>
      <c r="AL172" t="s">
        <v>2027</v>
      </c>
      <c r="AM172" t="s">
        <v>2028</v>
      </c>
      <c r="AN172" t="s">
        <v>80</v>
      </c>
      <c r="AO172" t="s">
        <v>81</v>
      </c>
      <c r="AP172" t="s">
        <v>25</v>
      </c>
      <c r="AQ172" t="s">
        <v>54</v>
      </c>
      <c r="AR172" t="s">
        <v>27</v>
      </c>
      <c r="AS172" s="2">
        <v>6.0633800000000004</v>
      </c>
      <c r="AT172" s="2">
        <v>10</v>
      </c>
      <c r="AU172" s="5">
        <f t="shared" si="18"/>
        <v>0.1052631569</v>
      </c>
      <c r="AV172" s="5">
        <f t="shared" si="19"/>
        <v>0.16578947070000002</v>
      </c>
      <c r="AW172" s="5">
        <f t="shared" si="20"/>
        <v>0.13157895089999999</v>
      </c>
      <c r="AX172" s="2">
        <v>0.107</v>
      </c>
      <c r="AY172" s="2">
        <v>-96.929435729999994</v>
      </c>
      <c r="AZ172" s="2">
        <v>0.107</v>
      </c>
      <c r="BA172" s="2">
        <v>0</v>
      </c>
    </row>
    <row r="173" spans="1:53" x14ac:dyDescent="0.15">
      <c r="A173">
        <v>55</v>
      </c>
      <c r="B173" s="7">
        <v>40367</v>
      </c>
      <c r="C173" s="11">
        <v>2010</v>
      </c>
      <c r="D173" s="3">
        <f>_xlfn.XLOOKUP(P173,'Sentiment index'!$E$2:$E$169,'Sentiment index'!$A$2:$A$169)</f>
        <v>-0.72493920000000001</v>
      </c>
      <c r="E173">
        <f t="shared" ca="1" si="21"/>
        <v>146.64675445544106</v>
      </c>
      <c r="F173" s="5">
        <f>(W173-AT173)/AT173</f>
        <v>0.18910257340000008</v>
      </c>
      <c r="G173" s="12">
        <f t="shared" ca="1" si="22"/>
        <v>1390.3651461266895</v>
      </c>
      <c r="H173" s="2">
        <v>7.7615100000000004</v>
      </c>
      <c r="I173" s="2">
        <v>1.75</v>
      </c>
      <c r="J173" s="13">
        <f t="shared" si="25"/>
        <v>0.17830257340000008</v>
      </c>
      <c r="K173" s="5">
        <f>IF(U173="NORWAY",_xlfn.XLOOKUP(B173,'Oslo OBX Historical Data'!$A$2:$A$3477,'Oslo OBX Historical Data'!$G$2:$G$3477),IF(U173="FINLAND",_xlfn.XLOOKUP(B173,'OMX Helsinki Historical Data'!$A$2:$A$3479,'OMX Helsinki Historical Data'!$G$2:$G$3479),IF(U173="DENMARK",_xlfn.XLOOKUP(B173,'OMX Copenhagen All shares Histo'!$A$2:$A$3461,'OMX Copenhagen All shares Histo'!$G$2:$G$3461),_xlfn.XLOOKUP(Draft!B173,'OMX Stockholm Historical Data'!$A$2:$A$3477,'OMX Stockholm Historical Data'!$G$2:$G$3477))))</f>
        <v>1.0800000000000001E-2</v>
      </c>
      <c r="L173">
        <v>1</v>
      </c>
      <c r="N173" t="str">
        <f>IF(D173&gt;=0,"1","0")</f>
        <v>0</v>
      </c>
      <c r="O173" s="5" t="str">
        <f t="shared" si="23"/>
        <v/>
      </c>
      <c r="P173">
        <f t="shared" si="24"/>
        <v>54</v>
      </c>
      <c r="S173">
        <f>_xlfn.XLOOKUP(C173,'Company age'!$A$2:$A$15,'Company age'!$B$2:$B$15)</f>
        <v>10</v>
      </c>
      <c r="U173" t="s">
        <v>80</v>
      </c>
      <c r="W173" s="3">
        <f>AT173*(1+AV173)</f>
        <v>2.0809295034500002</v>
      </c>
      <c r="AH173" s="2">
        <v>17.948717120000001</v>
      </c>
      <c r="AI173" s="2">
        <v>18.910257340000001</v>
      </c>
      <c r="AJ173" s="2">
        <v>29.487178799999999</v>
      </c>
      <c r="AL173" t="s">
        <v>1971</v>
      </c>
      <c r="AM173" t="s">
        <v>1972</v>
      </c>
      <c r="AN173" t="s">
        <v>80</v>
      </c>
      <c r="AO173" t="s">
        <v>96</v>
      </c>
      <c r="AP173" t="s">
        <v>25</v>
      </c>
      <c r="AQ173" t="s">
        <v>54</v>
      </c>
      <c r="AR173" t="s">
        <v>27</v>
      </c>
      <c r="AS173" s="2">
        <v>7.7615100000000004</v>
      </c>
      <c r="AT173" s="2">
        <v>1.75</v>
      </c>
      <c r="AU173" s="5">
        <f t="shared" si="18"/>
        <v>0.17948717120000002</v>
      </c>
      <c r="AV173" s="5">
        <f t="shared" si="19"/>
        <v>0.1891025734</v>
      </c>
      <c r="AW173" s="5">
        <f t="shared" si="20"/>
        <v>0.29487178799999997</v>
      </c>
      <c r="AX173" s="2"/>
      <c r="AY173" s="2"/>
      <c r="AZ173" s="2"/>
      <c r="BA173" s="2">
        <v>0</v>
      </c>
    </row>
    <row r="174" spans="1:53" x14ac:dyDescent="0.15">
      <c r="A174">
        <v>56</v>
      </c>
      <c r="B174" s="7">
        <v>40456</v>
      </c>
      <c r="C174" s="11">
        <v>2010</v>
      </c>
      <c r="D174" s="3">
        <f>_xlfn.XLOOKUP(P174,'Sentiment index'!$E$2:$E$169,'Sentiment index'!$A$2:$A$169)</f>
        <v>-0.52692430000000001</v>
      </c>
      <c r="E174">
        <f t="shared" ca="1" si="21"/>
        <v>102.46402153693811</v>
      </c>
      <c r="F174" s="5">
        <f>(W174-AT174)/AT174</f>
        <v>-0.20833333970000006</v>
      </c>
      <c r="G174" s="12">
        <f t="shared" ca="1" si="22"/>
        <v>22441</v>
      </c>
      <c r="H174" s="4">
        <v>12043.5</v>
      </c>
      <c r="I174" s="4">
        <v>210</v>
      </c>
      <c r="J174" s="13">
        <f t="shared" si="25"/>
        <v>-0.19993333970000007</v>
      </c>
      <c r="K174" s="5">
        <f>IF(U174="NORWAY",_xlfn.XLOOKUP(B174,'Oslo OBX Historical Data'!$A$2:$A$3477,'Oslo OBX Historical Data'!$G$2:$G$3477),IF(U174="FINLAND",_xlfn.XLOOKUP(B174,'OMX Helsinki Historical Data'!$A$2:$A$3479,'OMX Helsinki Historical Data'!$G$2:$G$3479),IF(U174="DENMARK",_xlfn.XLOOKUP(B174,'OMX Copenhagen All shares Histo'!$A$2:$A$3461,'OMX Copenhagen All shares Histo'!$G$2:$G$3461),_xlfn.XLOOKUP(Draft!B174,'OMX Stockholm Historical Data'!$A$2:$A$3477,'OMX Stockholm Historical Data'!$G$2:$G$3477))))</f>
        <v>-8.3999999999999995E-3</v>
      </c>
      <c r="L174">
        <v>1</v>
      </c>
      <c r="N174" t="str">
        <f>IF(D174&gt;=0,"1","0")</f>
        <v>0</v>
      </c>
      <c r="O174" s="5">
        <f t="shared" ca="1" si="23"/>
        <v>1.863328766554573</v>
      </c>
      <c r="P174">
        <f t="shared" si="24"/>
        <v>55</v>
      </c>
      <c r="S174">
        <f>_xlfn.XLOOKUP(C174,'Company age'!$A$2:$A$15,'Company age'!$B$2:$B$15)</f>
        <v>10</v>
      </c>
      <c r="U174" t="s">
        <v>23</v>
      </c>
      <c r="W174" s="3">
        <f>AT174*(1+AV174)</f>
        <v>166.24999866299999</v>
      </c>
      <c r="X174">
        <v>22441</v>
      </c>
      <c r="AH174" s="2">
        <v>-12.91666698</v>
      </c>
      <c r="AI174" s="2">
        <v>-20.833333970000002</v>
      </c>
      <c r="AJ174" s="2">
        <v>-30.833333970000002</v>
      </c>
      <c r="AL174" t="s">
        <v>36</v>
      </c>
      <c r="AM174" t="s">
        <v>37</v>
      </c>
      <c r="AN174" t="s">
        <v>23</v>
      </c>
      <c r="AO174" t="s">
        <v>38</v>
      </c>
      <c r="AP174" t="s">
        <v>25</v>
      </c>
      <c r="AQ174" t="s">
        <v>39</v>
      </c>
      <c r="AR174" t="s">
        <v>27</v>
      </c>
      <c r="AS174" s="4">
        <v>12043.5</v>
      </c>
      <c r="AT174" s="4">
        <v>210</v>
      </c>
      <c r="AU174" s="5">
        <f t="shared" si="18"/>
        <v>-0.12916666979999999</v>
      </c>
      <c r="AV174" s="5">
        <f t="shared" si="19"/>
        <v>-0.20833333970000001</v>
      </c>
      <c r="AW174" s="5">
        <f t="shared" si="20"/>
        <v>-0.30833333970000004</v>
      </c>
      <c r="AX174" s="4">
        <v>786.8</v>
      </c>
      <c r="AY174" s="4">
        <v>274.66665649999999</v>
      </c>
      <c r="AZ174" s="4">
        <v>782.6</v>
      </c>
      <c r="BA174" s="4">
        <v>128.357</v>
      </c>
    </row>
    <row r="175" spans="1:53" x14ac:dyDescent="0.15">
      <c r="A175">
        <v>56</v>
      </c>
      <c r="B175" s="7">
        <v>40457</v>
      </c>
      <c r="C175" s="11">
        <v>2010</v>
      </c>
      <c r="D175" s="3">
        <f>_xlfn.XLOOKUP(P175,'Sentiment index'!$E$2:$E$169,'Sentiment index'!$A$2:$A$169)</f>
        <v>-0.52692430000000001</v>
      </c>
      <c r="E175">
        <f t="shared" ca="1" si="21"/>
        <v>114.10253265507552</v>
      </c>
      <c r="F175" s="5">
        <f>(W175-AT175)/AT175</f>
        <v>8.2758617399999859E-2</v>
      </c>
      <c r="G175" s="12">
        <f t="shared" ca="1" si="22"/>
        <v>1428.918113452218</v>
      </c>
      <c r="H175" s="4">
        <v>18.085000000000001</v>
      </c>
      <c r="I175" s="4">
        <v>5</v>
      </c>
      <c r="J175" s="13">
        <f t="shared" si="25"/>
        <v>7.0858617399999851E-2</v>
      </c>
      <c r="K175" s="5">
        <f>IF(U175="NORWAY",_xlfn.XLOOKUP(B175,'Oslo OBX Historical Data'!$A$2:$A$3477,'Oslo OBX Historical Data'!$G$2:$G$3477),IF(U175="FINLAND",_xlfn.XLOOKUP(B175,'OMX Helsinki Historical Data'!$A$2:$A$3479,'OMX Helsinki Historical Data'!$G$2:$G$3479),IF(U175="DENMARK",_xlfn.XLOOKUP(B175,'OMX Copenhagen All shares Histo'!$A$2:$A$3461,'OMX Copenhagen All shares Histo'!$G$2:$G$3461),_xlfn.XLOOKUP(Draft!B175,'OMX Stockholm Historical Data'!$A$2:$A$3477,'OMX Stockholm Historical Data'!$G$2:$G$3477))))</f>
        <v>1.1900000000000001E-2</v>
      </c>
      <c r="L175">
        <v>1</v>
      </c>
      <c r="N175" t="str">
        <f>IF(D175&gt;=0,"1","0")</f>
        <v>0</v>
      </c>
      <c r="O175" s="5" t="str">
        <f t="shared" si="23"/>
        <v/>
      </c>
      <c r="P175">
        <f t="shared" si="24"/>
        <v>55</v>
      </c>
      <c r="S175">
        <f>_xlfn.XLOOKUP(C175,'Company age'!$A$2:$A$15,'Company age'!$B$2:$B$15)</f>
        <v>10</v>
      </c>
      <c r="U175" t="s">
        <v>44</v>
      </c>
      <c r="W175" s="3">
        <f>AT175*(1+AV175)</f>
        <v>5.4137930869999993</v>
      </c>
      <c r="AH175" s="2">
        <v>6.8965516090000003</v>
      </c>
      <c r="AI175" s="2">
        <v>8.2758617399999999</v>
      </c>
      <c r="AJ175" s="2">
        <v>10.344827649999999</v>
      </c>
      <c r="AL175" t="s">
        <v>1688</v>
      </c>
      <c r="AM175" t="s">
        <v>1689</v>
      </c>
      <c r="AN175" t="s">
        <v>44</v>
      </c>
      <c r="AO175" t="s">
        <v>32</v>
      </c>
      <c r="AP175" t="s">
        <v>25</v>
      </c>
      <c r="AQ175" t="s">
        <v>54</v>
      </c>
      <c r="AR175" t="s">
        <v>27</v>
      </c>
      <c r="AS175" s="4">
        <v>18.085000000000001</v>
      </c>
      <c r="AT175" s="4">
        <v>5</v>
      </c>
      <c r="AU175" s="5">
        <f t="shared" si="18"/>
        <v>6.8965516089999998E-2</v>
      </c>
      <c r="AV175" s="5">
        <f t="shared" si="19"/>
        <v>8.2758617399999998E-2</v>
      </c>
      <c r="AW175" s="5">
        <f t="shared" si="20"/>
        <v>0.10344827649999999</v>
      </c>
      <c r="AX175" s="4"/>
      <c r="AY175" s="4"/>
      <c r="AZ175" s="4"/>
      <c r="BA175" s="4">
        <v>0</v>
      </c>
    </row>
    <row r="176" spans="1:53" x14ac:dyDescent="0.15">
      <c r="A176">
        <v>56</v>
      </c>
      <c r="B176" s="7">
        <v>40473</v>
      </c>
      <c r="C176" s="11">
        <v>2010</v>
      </c>
      <c r="D176" s="3">
        <f>_xlfn.XLOOKUP(P176,'Sentiment index'!$E$2:$E$169,'Sentiment index'!$A$2:$A$169)</f>
        <v>-0.52692430000000001</v>
      </c>
      <c r="E176">
        <f t="shared" ca="1" si="21"/>
        <v>170.35419268717709</v>
      </c>
      <c r="F176" s="5">
        <f>(W176-AT176)/AT176</f>
        <v>-9.2857141490000031E-2</v>
      </c>
      <c r="G176" s="12">
        <f t="shared" ca="1" si="22"/>
        <v>268</v>
      </c>
      <c r="H176" s="4">
        <v>5382</v>
      </c>
      <c r="I176" s="4">
        <v>39</v>
      </c>
      <c r="J176" s="13">
        <f t="shared" si="25"/>
        <v>-0.10405714149000003</v>
      </c>
      <c r="K176" s="5">
        <f>IF(U176="NORWAY",_xlfn.XLOOKUP(B176,'Oslo OBX Historical Data'!$A$2:$A$3477,'Oslo OBX Historical Data'!$G$2:$G$3477),IF(U176="FINLAND",_xlfn.XLOOKUP(B176,'OMX Helsinki Historical Data'!$A$2:$A$3479,'OMX Helsinki Historical Data'!$G$2:$G$3479),IF(U176="DENMARK",_xlfn.XLOOKUP(B176,'OMX Copenhagen All shares Histo'!$A$2:$A$3461,'OMX Copenhagen All shares Histo'!$G$2:$G$3461),_xlfn.XLOOKUP(Draft!B176,'OMX Stockholm Historical Data'!$A$2:$A$3477,'OMX Stockholm Historical Data'!$G$2:$G$3477))))</f>
        <v>1.12E-2</v>
      </c>
      <c r="L176">
        <v>1</v>
      </c>
      <c r="N176" t="str">
        <f>IF(D176&gt;=0,"1","0")</f>
        <v>0</v>
      </c>
      <c r="O176" s="5">
        <f t="shared" ca="1" si="23"/>
        <v>4.979561501300632E-2</v>
      </c>
      <c r="P176">
        <f t="shared" si="24"/>
        <v>55</v>
      </c>
      <c r="S176">
        <f>_xlfn.XLOOKUP(C176,'Company age'!$A$2:$A$15,'Company age'!$B$2:$B$15)</f>
        <v>10</v>
      </c>
      <c r="U176" t="s">
        <v>44</v>
      </c>
      <c r="W176" s="3">
        <f>AT176*(1+AV176)</f>
        <v>35.378571481889999</v>
      </c>
      <c r="X176">
        <v>268</v>
      </c>
      <c r="AH176" s="2">
        <v>-4.2857141490000004</v>
      </c>
      <c r="AI176" s="2">
        <v>-9.2857141490000004</v>
      </c>
      <c r="AJ176" s="2">
        <v>-4.2857141490000004</v>
      </c>
      <c r="AL176" t="s">
        <v>90</v>
      </c>
      <c r="AM176" t="s">
        <v>91</v>
      </c>
      <c r="AN176" t="s">
        <v>44</v>
      </c>
      <c r="AO176" t="s">
        <v>38</v>
      </c>
      <c r="AP176" t="s">
        <v>25</v>
      </c>
      <c r="AQ176" t="s">
        <v>46</v>
      </c>
      <c r="AR176" t="s">
        <v>27</v>
      </c>
      <c r="AS176" s="4">
        <v>5382</v>
      </c>
      <c r="AT176" s="4">
        <v>39</v>
      </c>
      <c r="AU176" s="5">
        <f t="shared" si="18"/>
        <v>-4.285714149E-2</v>
      </c>
      <c r="AV176" s="5">
        <f t="shared" si="19"/>
        <v>-9.2857141490000003E-2</v>
      </c>
      <c r="AW176" s="5">
        <f t="shared" si="20"/>
        <v>-4.285714149E-2</v>
      </c>
      <c r="AX176" s="4"/>
      <c r="AY176" s="4"/>
      <c r="AZ176" s="4"/>
      <c r="BA176" s="4">
        <v>0</v>
      </c>
    </row>
    <row r="177" spans="1:53" x14ac:dyDescent="0.15">
      <c r="A177">
        <v>57</v>
      </c>
      <c r="B177" s="7">
        <v>40492</v>
      </c>
      <c r="C177" s="11">
        <v>2010</v>
      </c>
      <c r="D177" s="3">
        <f>_xlfn.XLOOKUP(P177,'Sentiment index'!$E$2:$E$169,'Sentiment index'!$A$2:$A$169)</f>
        <v>-0.56626010000000004</v>
      </c>
      <c r="E177">
        <f t="shared" ca="1" si="21"/>
        <v>142.19243806682073</v>
      </c>
      <c r="F177" s="5">
        <f>(W177-AT177)/AT177</f>
        <v>6.25E-2</v>
      </c>
      <c r="G177" s="12">
        <f t="shared" ca="1" si="22"/>
        <v>36</v>
      </c>
      <c r="H177" s="4">
        <v>70.226100000000002</v>
      </c>
      <c r="I177" s="4">
        <v>58</v>
      </c>
      <c r="J177" s="13">
        <f t="shared" si="25"/>
        <v>5.5599999999999997E-2</v>
      </c>
      <c r="K177" s="5">
        <f>IF(U177="NORWAY",_xlfn.XLOOKUP(B177,'Oslo OBX Historical Data'!$A$2:$A$3477,'Oslo OBX Historical Data'!$G$2:$G$3477),IF(U177="FINLAND",_xlfn.XLOOKUP(B177,'OMX Helsinki Historical Data'!$A$2:$A$3479,'OMX Helsinki Historical Data'!$G$2:$G$3479),IF(U177="DENMARK",_xlfn.XLOOKUP(B177,'OMX Copenhagen All shares Histo'!$A$2:$A$3461,'OMX Copenhagen All shares Histo'!$G$2:$G$3461),_xlfn.XLOOKUP(Draft!B177,'OMX Stockholm Historical Data'!$A$2:$A$3477,'OMX Stockholm Historical Data'!$G$2:$G$3477))))</f>
        <v>6.8999999999999999E-3</v>
      </c>
      <c r="L177">
        <v>1</v>
      </c>
      <c r="N177" t="str">
        <f>IF(D177&gt;=0,"1","0")</f>
        <v>0</v>
      </c>
      <c r="O177" s="5">
        <f t="shared" ca="1" si="23"/>
        <v>0.51262991964526006</v>
      </c>
      <c r="P177">
        <f t="shared" si="24"/>
        <v>56</v>
      </c>
      <c r="S177">
        <f>_xlfn.XLOOKUP(C177,'Company age'!$A$2:$A$15,'Company age'!$B$2:$B$15)</f>
        <v>10</v>
      </c>
      <c r="U177" t="s">
        <v>80</v>
      </c>
      <c r="W177" s="3">
        <f>AT177*(1+AV177)</f>
        <v>61.625</v>
      </c>
      <c r="X177">
        <v>36</v>
      </c>
      <c r="AH177" s="2">
        <v>3.75</v>
      </c>
      <c r="AI177" s="2">
        <v>6.25</v>
      </c>
      <c r="AJ177" s="2">
        <v>1.25</v>
      </c>
      <c r="AL177" t="s">
        <v>1321</v>
      </c>
      <c r="AM177" t="s">
        <v>1322</v>
      </c>
      <c r="AN177" t="s">
        <v>80</v>
      </c>
      <c r="AO177" t="s">
        <v>32</v>
      </c>
      <c r="AP177" t="s">
        <v>25</v>
      </c>
      <c r="AQ177" t="s">
        <v>54</v>
      </c>
      <c r="AR177" t="s">
        <v>27</v>
      </c>
      <c r="AS177" s="4">
        <v>70.226100000000002</v>
      </c>
      <c r="AT177" s="4">
        <v>58</v>
      </c>
      <c r="AU177" s="5">
        <f t="shared" si="18"/>
        <v>3.7499999999999999E-2</v>
      </c>
      <c r="AV177" s="5">
        <f t="shared" si="19"/>
        <v>6.25E-2</v>
      </c>
      <c r="AW177" s="5">
        <f t="shared" si="20"/>
        <v>1.2500000000000001E-2</v>
      </c>
      <c r="AX177" s="4"/>
      <c r="AY177" s="4"/>
      <c r="AZ177" s="4"/>
      <c r="BA177" s="4">
        <v>0</v>
      </c>
    </row>
    <row r="178" spans="1:53" x14ac:dyDescent="0.15">
      <c r="A178">
        <v>57</v>
      </c>
      <c r="B178" s="7">
        <v>40494</v>
      </c>
      <c r="C178" s="11">
        <v>2010</v>
      </c>
      <c r="D178" s="3">
        <f>_xlfn.XLOOKUP(P178,'Sentiment index'!$E$2:$E$169,'Sentiment index'!$A$2:$A$169)</f>
        <v>-0.56626010000000004</v>
      </c>
      <c r="E178">
        <f t="shared" ca="1" si="21"/>
        <v>119.61851356303671</v>
      </c>
      <c r="F178" s="5">
        <f>(W178-AT178)/AT178</f>
        <v>5.0000000000000114E-2</v>
      </c>
      <c r="G178" s="12">
        <f t="shared" ca="1" si="22"/>
        <v>9172</v>
      </c>
      <c r="H178" s="4">
        <v>1293.3499999999999</v>
      </c>
      <c r="I178" s="4">
        <v>0.79</v>
      </c>
      <c r="J178" s="13">
        <f t="shared" si="25"/>
        <v>4.0900000000000117E-2</v>
      </c>
      <c r="K178" s="5">
        <f>IF(U178="NORWAY",_xlfn.XLOOKUP(B178,'Oslo OBX Historical Data'!$A$2:$A$3477,'Oslo OBX Historical Data'!$G$2:$G$3477),IF(U178="FINLAND",_xlfn.XLOOKUP(B178,'OMX Helsinki Historical Data'!$A$2:$A$3479,'OMX Helsinki Historical Data'!$G$2:$G$3479),IF(U178="DENMARK",_xlfn.XLOOKUP(B178,'OMX Copenhagen All shares Histo'!$A$2:$A$3461,'OMX Copenhagen All shares Histo'!$G$2:$G$3461),_xlfn.XLOOKUP(Draft!B178,'OMX Stockholm Historical Data'!$A$2:$A$3477,'OMX Stockholm Historical Data'!$G$2:$G$3477))))</f>
        <v>9.1000000000000004E-3</v>
      </c>
      <c r="L178">
        <v>1</v>
      </c>
      <c r="N178" t="str">
        <f>IF(D178&gt;=0,"1","0")</f>
        <v>0</v>
      </c>
      <c r="O178" s="5">
        <f t="shared" ca="1" si="23"/>
        <v>7.0916611899331201</v>
      </c>
      <c r="P178">
        <f t="shared" si="24"/>
        <v>56</v>
      </c>
      <c r="S178">
        <f>_xlfn.XLOOKUP(C178,'Company age'!$A$2:$A$15,'Company age'!$B$2:$B$15)</f>
        <v>10</v>
      </c>
      <c r="U178" t="s">
        <v>44</v>
      </c>
      <c r="W178" s="3">
        <f>AT178*(1+AV178)</f>
        <v>0.82950000000000013</v>
      </c>
      <c r="X178">
        <v>9172</v>
      </c>
      <c r="AH178" s="2">
        <v>0</v>
      </c>
      <c r="AI178" s="2">
        <v>5</v>
      </c>
      <c r="AJ178" s="2">
        <v>5</v>
      </c>
      <c r="AL178" t="s">
        <v>342</v>
      </c>
      <c r="AM178" t="s">
        <v>343</v>
      </c>
      <c r="AN178" t="s">
        <v>44</v>
      </c>
      <c r="AO178" t="s">
        <v>96</v>
      </c>
      <c r="AP178" t="s">
        <v>25</v>
      </c>
      <c r="AQ178" t="s">
        <v>54</v>
      </c>
      <c r="AR178" t="s">
        <v>27</v>
      </c>
      <c r="AS178" s="4">
        <v>1293.3499999999999</v>
      </c>
      <c r="AT178" s="4">
        <v>0.79</v>
      </c>
      <c r="AU178" s="5">
        <f t="shared" si="18"/>
        <v>0</v>
      </c>
      <c r="AV178" s="5">
        <f t="shared" si="19"/>
        <v>0.05</v>
      </c>
      <c r="AW178" s="5">
        <f t="shared" si="20"/>
        <v>0.05</v>
      </c>
      <c r="AX178" s="4"/>
      <c r="AY178" s="4"/>
      <c r="AZ178" s="4"/>
      <c r="BA178" s="4">
        <v>1180</v>
      </c>
    </row>
    <row r="179" spans="1:53" x14ac:dyDescent="0.15">
      <c r="A179">
        <v>57</v>
      </c>
      <c r="B179" s="7">
        <v>40505</v>
      </c>
      <c r="C179" s="11">
        <v>2010</v>
      </c>
      <c r="D179" s="3">
        <f>_xlfn.XLOOKUP(P179,'Sentiment index'!$E$2:$E$169,'Sentiment index'!$A$2:$A$169)</f>
        <v>-0.56626010000000004</v>
      </c>
      <c r="E179">
        <f t="shared" ca="1" si="21"/>
        <v>137.49555752478804</v>
      </c>
      <c r="F179" s="5">
        <f>(W179-AT179)/AT179</f>
        <v>7.1428570749999934E-2</v>
      </c>
      <c r="G179" s="12">
        <f t="shared" ca="1" si="22"/>
        <v>346</v>
      </c>
      <c r="H179" s="4">
        <v>410.06200000000001</v>
      </c>
      <c r="I179" s="4">
        <v>86</v>
      </c>
      <c r="J179" s="13">
        <f t="shared" si="25"/>
        <v>7.3328570749999933E-2</v>
      </c>
      <c r="K179" s="5">
        <f>IF(U179="NORWAY",_xlfn.XLOOKUP(B179,'Oslo OBX Historical Data'!$A$2:$A$3477,'Oslo OBX Historical Data'!$G$2:$G$3477),IF(U179="FINLAND",_xlfn.XLOOKUP(B179,'OMX Helsinki Historical Data'!$A$2:$A$3479,'OMX Helsinki Historical Data'!$G$2:$G$3479),IF(U179="DENMARK",_xlfn.XLOOKUP(B179,'OMX Copenhagen All shares Histo'!$A$2:$A$3461,'OMX Copenhagen All shares Histo'!$G$2:$G$3461),_xlfn.XLOOKUP(Draft!B179,'OMX Stockholm Historical Data'!$A$2:$A$3477,'OMX Stockholm Historical Data'!$G$2:$G$3477))))</f>
        <v>-1.9E-3</v>
      </c>
      <c r="L179">
        <v>1</v>
      </c>
      <c r="N179" t="str">
        <f>IF(D179&gt;=0,"1","0")</f>
        <v>0</v>
      </c>
      <c r="O179" s="5">
        <f t="shared" ca="1" si="23"/>
        <v>0.84377484380410761</v>
      </c>
      <c r="P179">
        <f t="shared" si="24"/>
        <v>56</v>
      </c>
      <c r="S179">
        <f>_xlfn.XLOOKUP(C179,'Company age'!$A$2:$A$15,'Company age'!$B$2:$B$15)</f>
        <v>10</v>
      </c>
      <c r="U179" t="s">
        <v>23</v>
      </c>
      <c r="W179" s="3">
        <f>AT179*(1+AV179)</f>
        <v>92.142857084499994</v>
      </c>
      <c r="X179">
        <v>346</v>
      </c>
      <c r="AH179" s="2">
        <v>7.1428570750000002</v>
      </c>
      <c r="AI179" s="2">
        <v>7.1428570750000002</v>
      </c>
      <c r="AJ179" s="2">
        <v>5</v>
      </c>
      <c r="AL179" t="s">
        <v>785</v>
      </c>
      <c r="AM179" t="s">
        <v>786</v>
      </c>
      <c r="AN179" t="s">
        <v>23</v>
      </c>
      <c r="AO179" t="s">
        <v>32</v>
      </c>
      <c r="AP179" t="s">
        <v>25</v>
      </c>
      <c r="AQ179" t="s">
        <v>54</v>
      </c>
      <c r="AR179" t="s">
        <v>27</v>
      </c>
      <c r="AS179" s="4">
        <v>410.06200000000001</v>
      </c>
      <c r="AT179" s="4">
        <v>86</v>
      </c>
      <c r="AU179" s="5">
        <f t="shared" si="18"/>
        <v>7.1428570750000003E-2</v>
      </c>
      <c r="AV179" s="5">
        <f t="shared" si="19"/>
        <v>7.1428570750000003E-2</v>
      </c>
      <c r="AW179" s="5">
        <f t="shared" si="20"/>
        <v>0.05</v>
      </c>
      <c r="AX179" s="4">
        <v>138</v>
      </c>
      <c r="AY179" s="4">
        <v>60.465114589999999</v>
      </c>
      <c r="AZ179" s="4">
        <v>138.19999999999999</v>
      </c>
      <c r="BA179" s="4">
        <v>0</v>
      </c>
    </row>
    <row r="180" spans="1:53" x14ac:dyDescent="0.15">
      <c r="A180">
        <v>58</v>
      </c>
      <c r="B180" s="7">
        <v>40522</v>
      </c>
      <c r="C180" s="11">
        <v>2010</v>
      </c>
      <c r="D180" s="3">
        <f>_xlfn.XLOOKUP(P180,'Sentiment index'!$E$2:$E$169,'Sentiment index'!$A$2:$A$169)</f>
        <v>-0.63804349999999999</v>
      </c>
      <c r="E180">
        <f t="shared" ca="1" si="21"/>
        <v>75.098132892063433</v>
      </c>
      <c r="F180" s="5">
        <f>(W180-AT180)/AT180</f>
        <v>1.428571462999992E-2</v>
      </c>
      <c r="G180" s="12">
        <f t="shared" ca="1" si="22"/>
        <v>3815</v>
      </c>
      <c r="H180" s="4">
        <v>11279.4</v>
      </c>
      <c r="I180" s="4">
        <v>59</v>
      </c>
      <c r="J180" s="13">
        <f t="shared" si="25"/>
        <v>1.738571462999992E-2</v>
      </c>
      <c r="K180" s="5">
        <f>IF(U180="NORWAY",_xlfn.XLOOKUP(B180,'Oslo OBX Historical Data'!$A$2:$A$3477,'Oslo OBX Historical Data'!$G$2:$G$3477),IF(U180="FINLAND",_xlfn.XLOOKUP(B180,'OMX Helsinki Historical Data'!$A$2:$A$3479,'OMX Helsinki Historical Data'!$G$2:$G$3479),IF(U180="DENMARK",_xlfn.XLOOKUP(B180,'OMX Copenhagen All shares Histo'!$A$2:$A$3461,'OMX Copenhagen All shares Histo'!$G$2:$G$3461),_xlfn.XLOOKUP(Draft!B180,'OMX Stockholm Historical Data'!$A$2:$A$3477,'OMX Stockholm Historical Data'!$G$2:$G$3477))))</f>
        <v>-3.0999999999999999E-3</v>
      </c>
      <c r="L180">
        <v>1</v>
      </c>
      <c r="N180" t="str">
        <f>IF(D180&gt;=0,"1","0")</f>
        <v>0</v>
      </c>
      <c r="O180" s="5">
        <f t="shared" ca="1" si="23"/>
        <v>0.3382272106672341</v>
      </c>
      <c r="P180">
        <f t="shared" si="24"/>
        <v>57</v>
      </c>
      <c r="S180">
        <f>_xlfn.XLOOKUP(C180,'Company age'!$A$2:$A$15,'Company age'!$B$2:$B$15)</f>
        <v>10</v>
      </c>
      <c r="U180" t="s">
        <v>44</v>
      </c>
      <c r="W180" s="3">
        <f>AT180*(1+AV180)</f>
        <v>59.842857163169995</v>
      </c>
      <c r="X180">
        <v>3815</v>
      </c>
      <c r="AH180" s="2">
        <v>1.4285714629999999</v>
      </c>
      <c r="AI180" s="2">
        <v>1.4285714629999999</v>
      </c>
      <c r="AJ180" s="2">
        <v>-1.4285714629999999</v>
      </c>
      <c r="AL180" t="s">
        <v>42</v>
      </c>
      <c r="AM180" t="s">
        <v>43</v>
      </c>
      <c r="AN180" t="s">
        <v>44</v>
      </c>
      <c r="AO180" t="s">
        <v>45</v>
      </c>
      <c r="AP180" t="s">
        <v>25</v>
      </c>
      <c r="AQ180" t="s">
        <v>46</v>
      </c>
      <c r="AR180" t="s">
        <v>27</v>
      </c>
      <c r="AS180" s="4">
        <v>11279.4</v>
      </c>
      <c r="AT180" s="4">
        <v>59</v>
      </c>
      <c r="AU180" s="5">
        <f t="shared" si="18"/>
        <v>1.428571463E-2</v>
      </c>
      <c r="AV180" s="5">
        <f t="shared" si="19"/>
        <v>1.428571463E-2</v>
      </c>
      <c r="AW180" s="5">
        <f t="shared" si="20"/>
        <v>-1.428571463E-2</v>
      </c>
      <c r="AX180" s="4">
        <v>221.8</v>
      </c>
      <c r="AY180" s="4">
        <v>275.93218990000003</v>
      </c>
      <c r="AZ180" s="4">
        <v>220.3</v>
      </c>
      <c r="BA180" s="4">
        <v>0</v>
      </c>
    </row>
    <row r="181" spans="1:53" x14ac:dyDescent="0.15">
      <c r="A181">
        <v>58</v>
      </c>
      <c r="B181" s="7">
        <v>40529</v>
      </c>
      <c r="C181" s="11">
        <v>2010</v>
      </c>
      <c r="D181" s="3">
        <f>_xlfn.XLOOKUP(P181,'Sentiment index'!$E$2:$E$169,'Sentiment index'!$A$2:$A$169)</f>
        <v>-0.63804349999999999</v>
      </c>
      <c r="E181">
        <f t="shared" ca="1" si="21"/>
        <v>129.21792420656561</v>
      </c>
      <c r="F181" s="5">
        <f>(W181-AT181)/AT181</f>
        <v>3.1249985689999999E-2</v>
      </c>
      <c r="G181" s="12">
        <f t="shared" ca="1" si="22"/>
        <v>969.40407493905968</v>
      </c>
      <c r="H181" s="4">
        <v>6.9738699999999998</v>
      </c>
      <c r="I181" s="4">
        <v>6</v>
      </c>
      <c r="J181" s="13">
        <f t="shared" si="25"/>
        <v>3.284998569E-2</v>
      </c>
      <c r="K181" s="5">
        <f>IF(U181="NORWAY",_xlfn.XLOOKUP(B181,'Oslo OBX Historical Data'!$A$2:$A$3477,'Oslo OBX Historical Data'!$G$2:$G$3477),IF(U181="FINLAND",_xlfn.XLOOKUP(B181,'OMX Helsinki Historical Data'!$A$2:$A$3479,'OMX Helsinki Historical Data'!$G$2:$G$3479),IF(U181="DENMARK",_xlfn.XLOOKUP(B181,'OMX Copenhagen All shares Histo'!$A$2:$A$3461,'OMX Copenhagen All shares Histo'!$G$2:$G$3461),_xlfn.XLOOKUP(Draft!B181,'OMX Stockholm Historical Data'!$A$2:$A$3477,'OMX Stockholm Historical Data'!$G$2:$G$3477))))</f>
        <v>-1.6000000000000001E-3</v>
      </c>
      <c r="L181">
        <v>1</v>
      </c>
      <c r="N181" t="str">
        <f>IF(D181&gt;=0,"1","0")</f>
        <v>0</v>
      </c>
      <c r="O181" s="5" t="str">
        <f t="shared" si="23"/>
        <v/>
      </c>
      <c r="P181">
        <f t="shared" si="24"/>
        <v>57</v>
      </c>
      <c r="S181">
        <f>_xlfn.XLOOKUP(C181,'Company age'!$A$2:$A$15,'Company age'!$B$2:$B$15)</f>
        <v>10</v>
      </c>
      <c r="U181" t="s">
        <v>80</v>
      </c>
      <c r="W181" s="3">
        <f>AT181*(1+AV181)</f>
        <v>6.18749991414</v>
      </c>
      <c r="AH181" s="2">
        <v>10.62499809</v>
      </c>
      <c r="AI181" s="2">
        <v>3.1249985690000002</v>
      </c>
      <c r="AJ181" s="2">
        <v>59.374996189999997</v>
      </c>
      <c r="AL181" t="s">
        <v>1992</v>
      </c>
      <c r="AM181" t="s">
        <v>1993</v>
      </c>
      <c r="AN181" t="s">
        <v>80</v>
      </c>
      <c r="AO181" t="s">
        <v>32</v>
      </c>
      <c r="AP181" t="s">
        <v>25</v>
      </c>
      <c r="AQ181" t="s">
        <v>54</v>
      </c>
      <c r="AR181" t="s">
        <v>27</v>
      </c>
      <c r="AS181" s="4">
        <v>6.9738699999999998</v>
      </c>
      <c r="AT181" s="4">
        <v>6</v>
      </c>
      <c r="AU181" s="5">
        <f t="shared" si="18"/>
        <v>0.1062499809</v>
      </c>
      <c r="AV181" s="5">
        <f t="shared" si="19"/>
        <v>3.1249985690000003E-2</v>
      </c>
      <c r="AW181" s="5">
        <f t="shared" si="20"/>
        <v>0.59374996189999996</v>
      </c>
      <c r="AX181" s="4">
        <v>0.46700000000000003</v>
      </c>
      <c r="AY181" s="4">
        <v>-89.285797119999998</v>
      </c>
      <c r="AZ181" s="4">
        <v>0.45200000000000001</v>
      </c>
      <c r="BA181" s="4">
        <v>0</v>
      </c>
    </row>
    <row r="182" spans="1:53" x14ac:dyDescent="0.15">
      <c r="A182">
        <v>59</v>
      </c>
      <c r="B182" s="7">
        <v>40560</v>
      </c>
      <c r="C182" s="11">
        <v>2011</v>
      </c>
      <c r="D182" s="3">
        <f>_xlfn.XLOOKUP(P182,'Sentiment index'!$E$2:$E$169,'Sentiment index'!$A$2:$A$169)</f>
        <v>-0.81098429999999999</v>
      </c>
      <c r="E182">
        <f t="shared" ca="1" si="21"/>
        <v>142.42197751306716</v>
      </c>
      <c r="F182" s="5">
        <f>(W182-AT182)/AT182</f>
        <v>-0.30325000759999998</v>
      </c>
      <c r="G182" s="12">
        <f t="shared" ca="1" si="22"/>
        <v>5</v>
      </c>
      <c r="H182" s="2">
        <v>7.8031899999999998</v>
      </c>
      <c r="I182" s="2">
        <v>4.5</v>
      </c>
      <c r="J182" s="13">
        <f t="shared" si="25"/>
        <v>-0.30165000759999999</v>
      </c>
      <c r="K182" s="5">
        <f>IF(U182="NORWAY",_xlfn.XLOOKUP(B182,'Oslo OBX Historical Data'!$A$2:$A$3477,'Oslo OBX Historical Data'!$G$2:$G$3477),IF(U182="FINLAND",_xlfn.XLOOKUP(B182,'OMX Helsinki Historical Data'!$A$2:$A$3479,'OMX Helsinki Historical Data'!$G$2:$G$3479),IF(U182="DENMARK",_xlfn.XLOOKUP(B182,'OMX Copenhagen All shares Histo'!$A$2:$A$3461,'OMX Copenhagen All shares Histo'!$G$2:$G$3461),_xlfn.XLOOKUP(Draft!B182,'OMX Stockholm Historical Data'!$A$2:$A$3477,'OMX Stockholm Historical Data'!$G$2:$G$3477))))</f>
        <v>-1.6000000000000001E-3</v>
      </c>
      <c r="L182">
        <v>0</v>
      </c>
      <c r="N182" t="str">
        <f>IF(D182&gt;=0,"1","0")</f>
        <v>0</v>
      </c>
      <c r="O182" s="5">
        <f t="shared" ca="1" si="23"/>
        <v>0.64076358514915055</v>
      </c>
      <c r="P182">
        <f t="shared" si="24"/>
        <v>58</v>
      </c>
      <c r="S182">
        <f>_xlfn.XLOOKUP(C182,'Company age'!$A$2:$A$15,'Company age'!$B$2:$B$15)</f>
        <v>11</v>
      </c>
      <c r="U182" t="s">
        <v>80</v>
      </c>
      <c r="W182" s="3">
        <f>AT182*(1+AV182)</f>
        <v>3.1353749658000001</v>
      </c>
      <c r="X182">
        <v>5</v>
      </c>
      <c r="AH182" s="2">
        <v>-18.75</v>
      </c>
      <c r="AI182" s="2">
        <v>-30.325000760000002</v>
      </c>
      <c r="AJ182" s="2">
        <v>-31.3125</v>
      </c>
      <c r="AL182" t="s">
        <v>1925</v>
      </c>
      <c r="AM182" t="s">
        <v>1926</v>
      </c>
      <c r="AN182" t="s">
        <v>80</v>
      </c>
      <c r="AO182" t="s">
        <v>45</v>
      </c>
      <c r="AP182" t="s">
        <v>25</v>
      </c>
      <c r="AQ182" t="s">
        <v>54</v>
      </c>
      <c r="AR182" t="s">
        <v>27</v>
      </c>
      <c r="AS182" s="2">
        <v>7.8031899999999998</v>
      </c>
      <c r="AT182" s="2">
        <v>4.5</v>
      </c>
      <c r="AU182" s="5">
        <f t="shared" si="18"/>
        <v>-0.1875</v>
      </c>
      <c r="AV182" s="5">
        <f t="shared" si="19"/>
        <v>-0.30325000760000004</v>
      </c>
      <c r="AW182" s="5">
        <f t="shared" si="20"/>
        <v>-0.31312499999999999</v>
      </c>
      <c r="AX182" s="2">
        <v>0.11600000000000001</v>
      </c>
      <c r="AY182" s="2">
        <v>-97.406341549999993</v>
      </c>
      <c r="AZ182" s="2">
        <v>0.11600000000000001</v>
      </c>
      <c r="BA182" s="2">
        <v>0</v>
      </c>
    </row>
    <row r="183" spans="1:53" x14ac:dyDescent="0.15">
      <c r="A183">
        <v>59</v>
      </c>
      <c r="B183" s="7">
        <v>40574</v>
      </c>
      <c r="C183" s="11">
        <v>2011</v>
      </c>
      <c r="D183" s="3">
        <f>_xlfn.XLOOKUP(P183,'Sentiment index'!$E$2:$E$169,'Sentiment index'!$A$2:$A$169)</f>
        <v>-0.81098429999999999</v>
      </c>
      <c r="E183">
        <f t="shared" ca="1" si="21"/>
        <v>120.44095665758142</v>
      </c>
      <c r="F183" s="5">
        <f>(W183-AT183)/AT183</f>
        <v>-1.034482718E-2</v>
      </c>
      <c r="G183" s="12">
        <f t="shared" ca="1" si="22"/>
        <v>10</v>
      </c>
      <c r="H183" s="2">
        <v>4.3958700000000004</v>
      </c>
      <c r="I183" s="2">
        <v>0.54</v>
      </c>
      <c r="J183" s="13">
        <f t="shared" si="25"/>
        <v>-1.4482717999999943E-4</v>
      </c>
      <c r="K183" s="5">
        <f>IF(U183="NORWAY",_xlfn.XLOOKUP(B183,'Oslo OBX Historical Data'!$A$2:$A$3477,'Oslo OBX Historical Data'!$G$2:$G$3477),IF(U183="FINLAND",_xlfn.XLOOKUP(B183,'OMX Helsinki Historical Data'!$A$2:$A$3479,'OMX Helsinki Historical Data'!$G$2:$G$3479),IF(U183="DENMARK",_xlfn.XLOOKUP(B183,'OMX Copenhagen All shares Histo'!$A$2:$A$3461,'OMX Copenhagen All shares Histo'!$G$2:$G$3461),_xlfn.XLOOKUP(Draft!B183,'OMX Stockholm Historical Data'!$A$2:$A$3477,'OMX Stockholm Historical Data'!$G$2:$G$3477))))</f>
        <v>-1.0200000000000001E-2</v>
      </c>
      <c r="L183">
        <v>0</v>
      </c>
      <c r="N183" t="str">
        <f>IF(D183&gt;=0,"1","0")</f>
        <v>0</v>
      </c>
      <c r="O183" s="5">
        <f t="shared" ca="1" si="23"/>
        <v>2.274862541430934</v>
      </c>
      <c r="P183">
        <f t="shared" si="24"/>
        <v>58</v>
      </c>
      <c r="S183">
        <f>_xlfn.XLOOKUP(C183,'Company age'!$A$2:$A$15,'Company age'!$B$2:$B$15)</f>
        <v>11</v>
      </c>
      <c r="U183" t="s">
        <v>80</v>
      </c>
      <c r="W183" s="3">
        <f>AT183*(1+AV183)</f>
        <v>0.53441379332280003</v>
      </c>
      <c r="X183">
        <v>10</v>
      </c>
      <c r="AH183" s="2">
        <v>6.8965516090000003</v>
      </c>
      <c r="AI183" s="2">
        <v>-1.034482718</v>
      </c>
      <c r="AJ183" s="2">
        <v>-9.3103446959999996</v>
      </c>
      <c r="AL183" t="s">
        <v>2086</v>
      </c>
      <c r="AM183" t="s">
        <v>2087</v>
      </c>
      <c r="AN183" t="s">
        <v>80</v>
      </c>
      <c r="AO183" t="s">
        <v>32</v>
      </c>
      <c r="AP183" t="s">
        <v>25</v>
      </c>
      <c r="AQ183" t="s">
        <v>54</v>
      </c>
      <c r="AR183" t="s">
        <v>27</v>
      </c>
      <c r="AS183" s="2">
        <v>4.3958700000000004</v>
      </c>
      <c r="AT183" s="2">
        <v>0.54</v>
      </c>
      <c r="AU183" s="5">
        <f t="shared" si="18"/>
        <v>6.8965516089999998E-2</v>
      </c>
      <c r="AV183" s="5">
        <f t="shared" si="19"/>
        <v>-1.034482718E-2</v>
      </c>
      <c r="AW183" s="5">
        <f t="shared" si="20"/>
        <v>-9.3103446960000003E-2</v>
      </c>
      <c r="AX183" s="2">
        <v>9.3000000000000007</v>
      </c>
      <c r="AY183" s="2">
        <v>-97.560592650000004</v>
      </c>
      <c r="AZ183" s="2">
        <v>9.34</v>
      </c>
      <c r="BA183" s="2">
        <v>0</v>
      </c>
    </row>
    <row r="184" spans="1:53" x14ac:dyDescent="0.15">
      <c r="A184">
        <v>60</v>
      </c>
      <c r="B184" s="7">
        <v>40599</v>
      </c>
      <c r="C184" s="11">
        <v>2011</v>
      </c>
      <c r="D184" s="3">
        <f>_xlfn.XLOOKUP(P184,'Sentiment index'!$E$2:$E$169,'Sentiment index'!$A$2:$A$169)</f>
        <v>-0.90229060000000005</v>
      </c>
      <c r="E184">
        <f t="shared" ca="1" si="21"/>
        <v>103.82786570899239</v>
      </c>
      <c r="F184" s="5">
        <f>(W184-AT184)/AT184</f>
        <v>0.29375000000000001</v>
      </c>
      <c r="G184" s="12">
        <f t="shared" ca="1" si="22"/>
        <v>440</v>
      </c>
      <c r="H184" s="2">
        <v>3917.71</v>
      </c>
      <c r="I184" s="2">
        <v>19</v>
      </c>
      <c r="J184" s="13">
        <f t="shared" si="25"/>
        <v>0.28595000000000004</v>
      </c>
      <c r="K184" s="5">
        <f>IF(U184="NORWAY",_xlfn.XLOOKUP(B184,'Oslo OBX Historical Data'!$A$2:$A$3477,'Oslo OBX Historical Data'!$G$2:$G$3477),IF(U184="FINLAND",_xlfn.XLOOKUP(B184,'OMX Helsinki Historical Data'!$A$2:$A$3479,'OMX Helsinki Historical Data'!$G$2:$G$3479),IF(U184="DENMARK",_xlfn.XLOOKUP(B184,'OMX Copenhagen All shares Histo'!$A$2:$A$3461,'OMX Copenhagen All shares Histo'!$G$2:$G$3461),_xlfn.XLOOKUP(Draft!B184,'OMX Stockholm Historical Data'!$A$2:$A$3477,'OMX Stockholm Historical Data'!$G$2:$G$3477))))</f>
        <v>7.7999999999999996E-3</v>
      </c>
      <c r="L184">
        <v>0</v>
      </c>
      <c r="N184" t="str">
        <f>IF(D184&gt;=0,"1","0")</f>
        <v>0</v>
      </c>
      <c r="O184" s="5">
        <f t="shared" ca="1" si="23"/>
        <v>0.11231050792427209</v>
      </c>
      <c r="P184">
        <f t="shared" si="24"/>
        <v>59</v>
      </c>
      <c r="S184">
        <f>_xlfn.XLOOKUP(C184,'Company age'!$A$2:$A$15,'Company age'!$B$2:$B$15)</f>
        <v>11</v>
      </c>
      <c r="U184" t="s">
        <v>44</v>
      </c>
      <c r="W184" s="3">
        <f>AT184*(1+AV184)</f>
        <v>24.581250000000001</v>
      </c>
      <c r="X184">
        <v>440</v>
      </c>
      <c r="AH184" s="2">
        <v>37.5</v>
      </c>
      <c r="AI184" s="2">
        <v>29.375</v>
      </c>
      <c r="AJ184" s="2">
        <v>118.75</v>
      </c>
      <c r="AL184" t="s">
        <v>110</v>
      </c>
      <c r="AM184" t="s">
        <v>111</v>
      </c>
      <c r="AN184" t="s">
        <v>44</v>
      </c>
      <c r="AO184" t="s">
        <v>53</v>
      </c>
      <c r="AP184" t="s">
        <v>25</v>
      </c>
      <c r="AQ184" t="s">
        <v>54</v>
      </c>
      <c r="AR184" t="s">
        <v>27</v>
      </c>
      <c r="AS184" s="2">
        <v>3917.71</v>
      </c>
      <c r="AT184" s="2">
        <v>19</v>
      </c>
      <c r="AU184" s="5">
        <f t="shared" si="18"/>
        <v>0.375</v>
      </c>
      <c r="AV184" s="5">
        <f t="shared" si="19"/>
        <v>0.29375000000000001</v>
      </c>
      <c r="AW184" s="5">
        <f t="shared" si="20"/>
        <v>1.1875</v>
      </c>
      <c r="AX184" s="2"/>
      <c r="AY184" s="2"/>
      <c r="AZ184" s="2"/>
      <c r="BA184" s="2">
        <v>282.47399999999999</v>
      </c>
    </row>
    <row r="185" spans="1:53" x14ac:dyDescent="0.15">
      <c r="A185">
        <v>60</v>
      </c>
      <c r="B185" s="7">
        <v>40599</v>
      </c>
      <c r="C185" s="11">
        <v>2011</v>
      </c>
      <c r="D185" s="3">
        <f>_xlfn.XLOOKUP(P185,'Sentiment index'!$E$2:$E$169,'Sentiment index'!$A$2:$A$169)</f>
        <v>-0.90229060000000005</v>
      </c>
      <c r="E185">
        <f t="shared" ca="1" si="21"/>
        <v>91.758542581569316</v>
      </c>
      <c r="F185" s="5">
        <f>(W185-AT185)/AT185</f>
        <v>2.0832934979999607E-3</v>
      </c>
      <c r="G185" s="12">
        <f t="shared" ca="1" si="22"/>
        <v>6</v>
      </c>
      <c r="H185" s="2">
        <v>22.227699999999999</v>
      </c>
      <c r="I185" s="2">
        <v>7</v>
      </c>
      <c r="J185" s="13">
        <f t="shared" si="25"/>
        <v>-1.9167065020000394E-3</v>
      </c>
      <c r="K185" s="5">
        <f>IF(U185="NORWAY",_xlfn.XLOOKUP(B185,'Oslo OBX Historical Data'!$A$2:$A$3477,'Oslo OBX Historical Data'!$G$2:$G$3477),IF(U185="FINLAND",_xlfn.XLOOKUP(B185,'OMX Helsinki Historical Data'!$A$2:$A$3479,'OMX Helsinki Historical Data'!$G$2:$G$3479),IF(U185="DENMARK",_xlfn.XLOOKUP(B185,'OMX Copenhagen All shares Histo'!$A$2:$A$3461,'OMX Copenhagen All shares Histo'!$G$2:$G$3461),_xlfn.XLOOKUP(Draft!B185,'OMX Stockholm Historical Data'!$A$2:$A$3477,'OMX Stockholm Historical Data'!$G$2:$G$3477))))</f>
        <v>4.0000000000000001E-3</v>
      </c>
      <c r="L185">
        <v>0</v>
      </c>
      <c r="N185" t="str">
        <f>IF(D185&gt;=0,"1","0")</f>
        <v>0</v>
      </c>
      <c r="O185" s="5">
        <f t="shared" ca="1" si="23"/>
        <v>0.2699334614017645</v>
      </c>
      <c r="P185">
        <f t="shared" si="24"/>
        <v>59</v>
      </c>
      <c r="S185">
        <f>_xlfn.XLOOKUP(C185,'Company age'!$A$2:$A$15,'Company age'!$B$2:$B$15)</f>
        <v>11</v>
      </c>
      <c r="U185" t="s">
        <v>80</v>
      </c>
      <c r="W185" s="3">
        <f>AT185*(1+AV185)</f>
        <v>7.0145830544859997</v>
      </c>
      <c r="X185">
        <v>6</v>
      </c>
      <c r="AH185" s="2">
        <v>3.1249959469999999</v>
      </c>
      <c r="AI185" s="2">
        <v>0.20832934980000001</v>
      </c>
      <c r="AJ185" s="2">
        <v>-5.4166703219999999</v>
      </c>
      <c r="AL185" t="s">
        <v>1625</v>
      </c>
      <c r="AM185" t="s">
        <v>1626</v>
      </c>
      <c r="AN185" t="s">
        <v>80</v>
      </c>
      <c r="AO185" t="s">
        <v>32</v>
      </c>
      <c r="AP185" t="s">
        <v>25</v>
      </c>
      <c r="AQ185" t="s">
        <v>54</v>
      </c>
      <c r="AR185" t="s">
        <v>27</v>
      </c>
      <c r="AS185" s="2">
        <v>22.227699999999999</v>
      </c>
      <c r="AT185" s="2">
        <v>7</v>
      </c>
      <c r="AU185" s="5">
        <f t="shared" si="18"/>
        <v>3.1249959469999998E-2</v>
      </c>
      <c r="AV185" s="5">
        <f t="shared" si="19"/>
        <v>2.0832934980000001E-3</v>
      </c>
      <c r="AW185" s="5">
        <f t="shared" si="20"/>
        <v>-5.4166703220000001E-2</v>
      </c>
      <c r="AX185" s="2">
        <v>5.86</v>
      </c>
      <c r="AY185" s="2">
        <v>-85.62186432</v>
      </c>
      <c r="AZ185" s="2">
        <v>5.96</v>
      </c>
      <c r="BA185" s="2">
        <v>16.648</v>
      </c>
    </row>
    <row r="186" spans="1:53" x14ac:dyDescent="0.15">
      <c r="A186">
        <v>61</v>
      </c>
      <c r="B186" s="7">
        <v>40627</v>
      </c>
      <c r="C186" s="11">
        <v>2011</v>
      </c>
      <c r="D186" s="3">
        <f>_xlfn.XLOOKUP(P186,'Sentiment index'!$E$2:$E$169,'Sentiment index'!$A$2:$A$169)</f>
        <v>-0.84183180000000002</v>
      </c>
      <c r="E186">
        <f t="shared" ca="1" si="21"/>
        <v>127.92992029245924</v>
      </c>
      <c r="F186" s="5">
        <f>(W186-AT186)/AT186</f>
        <v>-1.8987354039999915E-2</v>
      </c>
      <c r="G186" s="12">
        <f t="shared" ca="1" si="22"/>
        <v>11</v>
      </c>
      <c r="H186" s="2">
        <v>5.44123</v>
      </c>
      <c r="I186" s="2">
        <v>0.85</v>
      </c>
      <c r="J186" s="13">
        <f t="shared" si="25"/>
        <v>-3.1687354039999914E-2</v>
      </c>
      <c r="K186" s="5">
        <f>IF(U186="NORWAY",_xlfn.XLOOKUP(B186,'Oslo OBX Historical Data'!$A$2:$A$3477,'Oslo OBX Historical Data'!$G$2:$G$3477),IF(U186="FINLAND",_xlfn.XLOOKUP(B186,'OMX Helsinki Historical Data'!$A$2:$A$3479,'OMX Helsinki Historical Data'!$G$2:$G$3479),IF(U186="DENMARK",_xlfn.XLOOKUP(B186,'OMX Copenhagen All shares Histo'!$A$2:$A$3461,'OMX Copenhagen All shares Histo'!$G$2:$G$3461),_xlfn.XLOOKUP(Draft!B186,'OMX Stockholm Historical Data'!$A$2:$A$3477,'OMX Stockholm Historical Data'!$G$2:$G$3477))))</f>
        <v>1.2699999999999999E-2</v>
      </c>
      <c r="L186">
        <v>0</v>
      </c>
      <c r="N186" t="str">
        <f>IF(D186&gt;=0,"1","0")</f>
        <v>0</v>
      </c>
      <c r="O186" s="5">
        <f t="shared" ca="1" si="23"/>
        <v>2.0216017334315954</v>
      </c>
      <c r="P186">
        <f t="shared" si="24"/>
        <v>60</v>
      </c>
      <c r="S186">
        <f>_xlfn.XLOOKUP(C186,'Company age'!$A$2:$A$15,'Company age'!$B$2:$B$15)</f>
        <v>11</v>
      </c>
      <c r="U186" t="s">
        <v>80</v>
      </c>
      <c r="W186" s="3">
        <f>AT186*(1+AV186)</f>
        <v>0.83386074906600005</v>
      </c>
      <c r="X186">
        <v>11</v>
      </c>
      <c r="AH186" s="2">
        <v>-11.39240646</v>
      </c>
      <c r="AI186" s="2">
        <v>-1.898735404</v>
      </c>
      <c r="AJ186" s="2">
        <v>3.797466993</v>
      </c>
      <c r="AL186" t="s">
        <v>2057</v>
      </c>
      <c r="AM186" t="s">
        <v>2058</v>
      </c>
      <c r="AN186" t="s">
        <v>80</v>
      </c>
      <c r="AO186" t="s">
        <v>45</v>
      </c>
      <c r="AP186" t="s">
        <v>25</v>
      </c>
      <c r="AQ186" t="s">
        <v>54</v>
      </c>
      <c r="AR186" t="s">
        <v>27</v>
      </c>
      <c r="AS186" s="2">
        <v>5.44123</v>
      </c>
      <c r="AT186" s="2">
        <v>0.85</v>
      </c>
      <c r="AU186" s="5">
        <f t="shared" si="18"/>
        <v>-0.1139240646</v>
      </c>
      <c r="AV186" s="5">
        <f t="shared" si="19"/>
        <v>-1.8987354040000001E-2</v>
      </c>
      <c r="AW186" s="5">
        <f t="shared" si="20"/>
        <v>3.7974669930000003E-2</v>
      </c>
      <c r="AX186" s="2"/>
      <c r="AY186" s="2"/>
      <c r="AZ186" s="2"/>
      <c r="BA186" s="2">
        <v>0</v>
      </c>
    </row>
    <row r="187" spans="1:53" x14ac:dyDescent="0.15">
      <c r="A187">
        <v>61</v>
      </c>
      <c r="B187" s="7">
        <v>40631</v>
      </c>
      <c r="C187" s="11">
        <v>2011</v>
      </c>
      <c r="D187" s="3">
        <f>_xlfn.XLOOKUP(P187,'Sentiment index'!$E$2:$E$169,'Sentiment index'!$A$2:$A$169)</f>
        <v>-0.84183180000000002</v>
      </c>
      <c r="E187">
        <f t="shared" ca="1" si="21"/>
        <v>160.26861648879228</v>
      </c>
      <c r="F187" s="5">
        <f>(W187-AT187)/AT187</f>
        <v>2.8301887510000005E-2</v>
      </c>
      <c r="G187" s="12">
        <f t="shared" ca="1" si="22"/>
        <v>217</v>
      </c>
      <c r="H187" s="2">
        <v>191.178</v>
      </c>
      <c r="I187" s="2">
        <v>21</v>
      </c>
      <c r="J187" s="13">
        <f t="shared" si="25"/>
        <v>3.0501887510000006E-2</v>
      </c>
      <c r="K187" s="5">
        <f>IF(U187="NORWAY",_xlfn.XLOOKUP(B187,'Oslo OBX Historical Data'!$A$2:$A$3477,'Oslo OBX Historical Data'!$G$2:$G$3477),IF(U187="FINLAND",_xlfn.XLOOKUP(B187,'OMX Helsinki Historical Data'!$A$2:$A$3479,'OMX Helsinki Historical Data'!$G$2:$G$3479),IF(U187="DENMARK",_xlfn.XLOOKUP(B187,'OMX Copenhagen All shares Histo'!$A$2:$A$3461,'OMX Copenhagen All shares Histo'!$G$2:$G$3461),_xlfn.XLOOKUP(Draft!B187,'OMX Stockholm Historical Data'!$A$2:$A$3477,'OMX Stockholm Historical Data'!$G$2:$G$3477))))</f>
        <v>-2.2000000000000001E-3</v>
      </c>
      <c r="L187">
        <v>0</v>
      </c>
      <c r="N187" t="str">
        <f>IF(D187&gt;=0,"1","0")</f>
        <v>0</v>
      </c>
      <c r="O187" s="5">
        <f t="shared" ca="1" si="23"/>
        <v>1.1350678425341829</v>
      </c>
      <c r="P187">
        <f t="shared" si="24"/>
        <v>60</v>
      </c>
      <c r="S187">
        <f>_xlfn.XLOOKUP(C187,'Company age'!$A$2:$A$15,'Company age'!$B$2:$B$15)</f>
        <v>11</v>
      </c>
      <c r="U187" t="s">
        <v>44</v>
      </c>
      <c r="W187" s="3">
        <f>AT187*(1+AV187)</f>
        <v>21.59433963771</v>
      </c>
      <c r="X187">
        <v>217</v>
      </c>
      <c r="AH187" s="2">
        <v>3.7735848430000001</v>
      </c>
      <c r="AI187" s="2">
        <v>2.8301887510000001</v>
      </c>
      <c r="AJ187" s="2">
        <v>1.886792421</v>
      </c>
      <c r="AL187" t="s">
        <v>1018</v>
      </c>
      <c r="AM187" t="s">
        <v>1019</v>
      </c>
      <c r="AN187" t="s">
        <v>44</v>
      </c>
      <c r="AO187" t="s">
        <v>32</v>
      </c>
      <c r="AP187" t="s">
        <v>25</v>
      </c>
      <c r="AQ187" t="s">
        <v>75</v>
      </c>
      <c r="AR187" t="s">
        <v>27</v>
      </c>
      <c r="AS187" s="2">
        <v>191.178</v>
      </c>
      <c r="AT187" s="2">
        <v>21</v>
      </c>
      <c r="AU187" s="5">
        <f t="shared" si="18"/>
        <v>3.7735848430000003E-2</v>
      </c>
      <c r="AV187" s="5">
        <f t="shared" si="19"/>
        <v>2.8301887510000002E-2</v>
      </c>
      <c r="AW187" s="5">
        <f t="shared" si="20"/>
        <v>1.8867924210000001E-2</v>
      </c>
      <c r="AX187" s="2">
        <v>185.4</v>
      </c>
      <c r="AY187" s="2">
        <v>838.33886719999998</v>
      </c>
      <c r="AZ187" s="2">
        <v>188.2</v>
      </c>
      <c r="BA187" s="2">
        <v>43.750999999999998</v>
      </c>
    </row>
    <row r="188" spans="1:53" x14ac:dyDescent="0.15">
      <c r="A188">
        <v>62</v>
      </c>
      <c r="B188" s="7">
        <v>40648</v>
      </c>
      <c r="C188" s="11">
        <v>2011</v>
      </c>
      <c r="D188" s="3">
        <f>_xlfn.XLOOKUP(P188,'Sentiment index'!$E$2:$E$169,'Sentiment index'!$A$2:$A$169)</f>
        <v>-0.82211299999999998</v>
      </c>
      <c r="E188">
        <f t="shared" ca="1" si="21"/>
        <v>132.87272414041661</v>
      </c>
      <c r="F188" s="5">
        <f>(W188-AT188)/AT188</f>
        <v>0.20317073820000003</v>
      </c>
      <c r="G188" s="12">
        <f t="shared" ca="1" si="22"/>
        <v>1251.2684827959447</v>
      </c>
      <c r="H188" s="2">
        <v>4.4147400000000001</v>
      </c>
      <c r="I188" s="2">
        <v>3.75</v>
      </c>
      <c r="J188" s="13">
        <f t="shared" si="25"/>
        <v>0.20997073820000003</v>
      </c>
      <c r="K188" s="5">
        <f>IF(U188="NORWAY",_xlfn.XLOOKUP(B188,'Oslo OBX Historical Data'!$A$2:$A$3477,'Oslo OBX Historical Data'!$G$2:$G$3477),IF(U188="FINLAND",_xlfn.XLOOKUP(B188,'OMX Helsinki Historical Data'!$A$2:$A$3479,'OMX Helsinki Historical Data'!$G$2:$G$3479),IF(U188="DENMARK",_xlfn.XLOOKUP(B188,'OMX Copenhagen All shares Histo'!$A$2:$A$3461,'OMX Copenhagen All shares Histo'!$G$2:$G$3461),_xlfn.XLOOKUP(Draft!B188,'OMX Stockholm Historical Data'!$A$2:$A$3477,'OMX Stockholm Historical Data'!$G$2:$G$3477))))</f>
        <v>-6.7999999999999996E-3</v>
      </c>
      <c r="L188">
        <v>0</v>
      </c>
      <c r="N188" t="str">
        <f>IF(D188&gt;=0,"1","0")</f>
        <v>0</v>
      </c>
      <c r="O188" s="5" t="str">
        <f t="shared" si="23"/>
        <v/>
      </c>
      <c r="P188">
        <f t="shared" si="24"/>
        <v>61</v>
      </c>
      <c r="S188">
        <f>_xlfn.XLOOKUP(C188,'Company age'!$A$2:$A$15,'Company age'!$B$2:$B$15)</f>
        <v>11</v>
      </c>
      <c r="U188" t="s">
        <v>80</v>
      </c>
      <c r="W188" s="3">
        <f>AT188*(1+AV188)</f>
        <v>4.5118902682500002</v>
      </c>
      <c r="AH188" s="2">
        <v>14.63414669</v>
      </c>
      <c r="AI188" s="2">
        <v>20.317073820000001</v>
      </c>
      <c r="AJ188" s="2">
        <v>36.170730589999998</v>
      </c>
      <c r="AL188" t="s">
        <v>2075</v>
      </c>
      <c r="AM188" t="s">
        <v>2076</v>
      </c>
      <c r="AN188" t="s">
        <v>80</v>
      </c>
      <c r="AO188" t="s">
        <v>45</v>
      </c>
      <c r="AP188" t="s">
        <v>25</v>
      </c>
      <c r="AQ188" t="s">
        <v>54</v>
      </c>
      <c r="AR188" t="s">
        <v>27</v>
      </c>
      <c r="AS188" s="2">
        <v>4.4147400000000001</v>
      </c>
      <c r="AT188" s="2">
        <v>3.75</v>
      </c>
      <c r="AU188" s="5">
        <f t="shared" si="18"/>
        <v>0.14634146689999999</v>
      </c>
      <c r="AV188" s="5">
        <f t="shared" si="19"/>
        <v>0.20317073820000001</v>
      </c>
      <c r="AW188" s="5">
        <f t="shared" si="20"/>
        <v>0.3617073059</v>
      </c>
      <c r="AX188" s="2">
        <v>0.77100000000000002</v>
      </c>
      <c r="AY188" s="2">
        <v>-68.565452579999999</v>
      </c>
      <c r="AZ188" s="2">
        <v>0.8</v>
      </c>
      <c r="BA188" s="2">
        <v>3.34</v>
      </c>
    </row>
    <row r="189" spans="1:53" x14ac:dyDescent="0.15">
      <c r="A189">
        <v>63</v>
      </c>
      <c r="B189" s="7">
        <v>40666</v>
      </c>
      <c r="C189" s="11">
        <v>2011</v>
      </c>
      <c r="D189" s="3">
        <f>_xlfn.XLOOKUP(P189,'Sentiment index'!$E$2:$E$169,'Sentiment index'!$A$2:$A$169)</f>
        <v>-0.74605600000000005</v>
      </c>
      <c r="E189">
        <f t="shared" ca="1" si="21"/>
        <v>105.26093236898532</v>
      </c>
      <c r="F189" s="5">
        <f>(W189-AT189)/AT189</f>
        <v>0.125</v>
      </c>
      <c r="G189" s="12">
        <f t="shared" ca="1" si="22"/>
        <v>1454.0956896050564</v>
      </c>
      <c r="H189" s="2">
        <v>2661</v>
      </c>
      <c r="I189" s="2">
        <v>8</v>
      </c>
      <c r="J189" s="13">
        <f t="shared" si="25"/>
        <v>0.12659999999999999</v>
      </c>
      <c r="K189" s="5">
        <f>IF(U189="NORWAY",_xlfn.XLOOKUP(B189,'Oslo OBX Historical Data'!$A$2:$A$3477,'Oslo OBX Historical Data'!$G$2:$G$3477),IF(U189="FINLAND",_xlfn.XLOOKUP(B189,'OMX Helsinki Historical Data'!$A$2:$A$3479,'OMX Helsinki Historical Data'!$G$2:$G$3479),IF(U189="DENMARK",_xlfn.XLOOKUP(B189,'OMX Copenhagen All shares Histo'!$A$2:$A$3461,'OMX Copenhagen All shares Histo'!$G$2:$G$3461),_xlfn.XLOOKUP(Draft!B189,'OMX Stockholm Historical Data'!$A$2:$A$3477,'OMX Stockholm Historical Data'!$G$2:$G$3477))))</f>
        <v>-1.6000000000000001E-3</v>
      </c>
      <c r="L189">
        <v>0</v>
      </c>
      <c r="N189" t="str">
        <f>IF(D189&gt;=0,"1","0")</f>
        <v>0</v>
      </c>
      <c r="O189" s="5" t="str">
        <f t="shared" si="23"/>
        <v/>
      </c>
      <c r="P189">
        <f t="shared" si="24"/>
        <v>62</v>
      </c>
      <c r="S189">
        <f>_xlfn.XLOOKUP(C189,'Company age'!$A$2:$A$15,'Company age'!$B$2:$B$15)</f>
        <v>11</v>
      </c>
      <c r="U189" t="s">
        <v>44</v>
      </c>
      <c r="W189" s="3">
        <f>AT189*(1+AV189)</f>
        <v>9</v>
      </c>
      <c r="AH189" s="2">
        <v>10</v>
      </c>
      <c r="AI189" s="2">
        <v>12.5</v>
      </c>
      <c r="AJ189" s="2">
        <v>7.5</v>
      </c>
      <c r="AL189" t="s">
        <v>192</v>
      </c>
      <c r="AM189" t="s">
        <v>193</v>
      </c>
      <c r="AN189" t="s">
        <v>44</v>
      </c>
      <c r="AO189" t="s">
        <v>53</v>
      </c>
      <c r="AP189" t="s">
        <v>25</v>
      </c>
      <c r="AQ189" t="s">
        <v>75</v>
      </c>
      <c r="AR189" t="s">
        <v>27</v>
      </c>
      <c r="AS189" s="2">
        <v>2661</v>
      </c>
      <c r="AT189" s="2">
        <v>8</v>
      </c>
      <c r="AU189" s="5">
        <f t="shared" si="18"/>
        <v>0.1</v>
      </c>
      <c r="AV189" s="5">
        <f t="shared" si="19"/>
        <v>0.125</v>
      </c>
      <c r="AW189" s="5">
        <f t="shared" si="20"/>
        <v>7.4999999999999997E-2</v>
      </c>
      <c r="AX189" s="2"/>
      <c r="AY189" s="2"/>
      <c r="AZ189" s="2"/>
      <c r="BA189" s="2">
        <v>336.625</v>
      </c>
    </row>
    <row r="190" spans="1:53" x14ac:dyDescent="0.15">
      <c r="A190">
        <v>63</v>
      </c>
      <c r="B190" s="7">
        <v>40683</v>
      </c>
      <c r="C190" s="11">
        <v>2011</v>
      </c>
      <c r="D190" s="3">
        <f>_xlfn.XLOOKUP(P190,'Sentiment index'!$E$2:$E$169,'Sentiment index'!$A$2:$A$169)</f>
        <v>-0.74605600000000005</v>
      </c>
      <c r="E190">
        <f t="shared" ca="1" si="21"/>
        <v>105.47348207625981</v>
      </c>
      <c r="F190" s="5">
        <f>(W190-AT190)/AT190</f>
        <v>0</v>
      </c>
      <c r="G190" s="12">
        <f t="shared" ca="1" si="22"/>
        <v>1673</v>
      </c>
      <c r="H190" s="2">
        <v>510.01299999999998</v>
      </c>
      <c r="I190" s="2">
        <v>49</v>
      </c>
      <c r="J190" s="13">
        <f t="shared" si="25"/>
        <v>-6.8999999999999999E-3</v>
      </c>
      <c r="K190" s="5">
        <f>IF(U190="NORWAY",_xlfn.XLOOKUP(B190,'Oslo OBX Historical Data'!$A$2:$A$3477,'Oslo OBX Historical Data'!$G$2:$G$3477),IF(U190="FINLAND",_xlfn.XLOOKUP(B190,'OMX Helsinki Historical Data'!$A$2:$A$3479,'OMX Helsinki Historical Data'!$G$2:$G$3479),IF(U190="DENMARK",_xlfn.XLOOKUP(B190,'OMX Copenhagen All shares Histo'!$A$2:$A$3461,'OMX Copenhagen All shares Histo'!$G$2:$G$3461),_xlfn.XLOOKUP(Draft!B190,'OMX Stockholm Historical Data'!$A$2:$A$3477,'OMX Stockholm Historical Data'!$G$2:$G$3477))))</f>
        <v>6.8999999999999999E-3</v>
      </c>
      <c r="L190">
        <v>0</v>
      </c>
      <c r="N190" t="str">
        <f>IF(D190&gt;=0,"1","0")</f>
        <v>0</v>
      </c>
      <c r="O190" s="5">
        <f t="shared" ca="1" si="23"/>
        <v>3.2803085411548336</v>
      </c>
      <c r="P190">
        <f t="shared" si="24"/>
        <v>62</v>
      </c>
      <c r="S190">
        <f>_xlfn.XLOOKUP(C190,'Company age'!$A$2:$A$15,'Company age'!$B$2:$B$15)</f>
        <v>11</v>
      </c>
      <c r="U190" t="s">
        <v>80</v>
      </c>
      <c r="W190" s="3">
        <f>AT190*(1+AV190)</f>
        <v>49</v>
      </c>
      <c r="X190">
        <v>1673</v>
      </c>
      <c r="AH190" s="2">
        <v>0.33333334329999997</v>
      </c>
      <c r="AI190" s="2">
        <v>0</v>
      </c>
      <c r="AJ190" s="2">
        <v>0</v>
      </c>
      <c r="AL190" t="s">
        <v>660</v>
      </c>
      <c r="AM190" t="s">
        <v>661</v>
      </c>
      <c r="AN190" t="s">
        <v>80</v>
      </c>
      <c r="AO190" t="s">
        <v>74</v>
      </c>
      <c r="AP190" t="s">
        <v>25</v>
      </c>
      <c r="AQ190" t="s">
        <v>662</v>
      </c>
      <c r="AR190" t="s">
        <v>27</v>
      </c>
      <c r="AS190" s="2">
        <v>510.01299999999998</v>
      </c>
      <c r="AT190" s="2">
        <v>49</v>
      </c>
      <c r="AU190" s="5">
        <f t="shared" si="18"/>
        <v>3.3333334329999995E-3</v>
      </c>
      <c r="AV190" s="5">
        <f t="shared" si="19"/>
        <v>0</v>
      </c>
      <c r="AW190" s="5">
        <f t="shared" si="20"/>
        <v>0</v>
      </c>
      <c r="AX190" s="2">
        <v>88.5</v>
      </c>
      <c r="AY190" s="2">
        <v>80.612243649999996</v>
      </c>
      <c r="AZ190" s="2">
        <v>90.9</v>
      </c>
      <c r="BA190" s="2">
        <v>20.751999999999999</v>
      </c>
    </row>
    <row r="191" spans="1:53" x14ac:dyDescent="0.15">
      <c r="A191">
        <v>63</v>
      </c>
      <c r="B191" s="7">
        <v>40683</v>
      </c>
      <c r="C191" s="11">
        <v>2011</v>
      </c>
      <c r="D191" s="3">
        <f>_xlfn.XLOOKUP(P191,'Sentiment index'!$E$2:$E$169,'Sentiment index'!$A$2:$A$169)</f>
        <v>-0.74605600000000005</v>
      </c>
      <c r="E191">
        <f t="shared" ca="1" si="21"/>
        <v>132.63581794943215</v>
      </c>
      <c r="F191" s="5">
        <f>(W191-AT191)/AT191</f>
        <v>0.18407077789999995</v>
      </c>
      <c r="G191" s="12">
        <f t="shared" ca="1" si="22"/>
        <v>29</v>
      </c>
      <c r="H191" s="2">
        <v>264</v>
      </c>
      <c r="I191" s="2">
        <v>22</v>
      </c>
      <c r="J191" s="13">
        <f t="shared" si="25"/>
        <v>0.17647077789999996</v>
      </c>
      <c r="K191" s="5">
        <f>IF(U191="NORWAY",_xlfn.XLOOKUP(B191,'Oslo OBX Historical Data'!$A$2:$A$3477,'Oslo OBX Historical Data'!$G$2:$G$3477),IF(U191="FINLAND",_xlfn.XLOOKUP(B191,'OMX Helsinki Historical Data'!$A$2:$A$3479,'OMX Helsinki Historical Data'!$G$2:$G$3479),IF(U191="DENMARK",_xlfn.XLOOKUP(B191,'OMX Copenhagen All shares Histo'!$A$2:$A$3461,'OMX Copenhagen All shares Histo'!$G$2:$G$3461),_xlfn.XLOOKUP(Draft!B191,'OMX Stockholm Historical Data'!$A$2:$A$3477,'OMX Stockholm Historical Data'!$G$2:$G$3477))))</f>
        <v>7.6E-3</v>
      </c>
      <c r="L191">
        <v>0</v>
      </c>
      <c r="N191" t="str">
        <f>IF(D191&gt;=0,"1","0")</f>
        <v>0</v>
      </c>
      <c r="O191" s="5">
        <f t="shared" ca="1" si="23"/>
        <v>0.10984848484848485</v>
      </c>
      <c r="P191">
        <f t="shared" si="24"/>
        <v>62</v>
      </c>
      <c r="S191">
        <f>_xlfn.XLOOKUP(C191,'Company age'!$A$2:$A$15,'Company age'!$B$2:$B$15)</f>
        <v>11</v>
      </c>
      <c r="U191" t="s">
        <v>44</v>
      </c>
      <c r="W191" s="3">
        <f>AT191*(1+AV191)</f>
        <v>26.049557113799999</v>
      </c>
      <c r="X191">
        <v>29</v>
      </c>
      <c r="AH191" s="2">
        <v>10.79645824</v>
      </c>
      <c r="AI191" s="2">
        <v>18.407077789999999</v>
      </c>
      <c r="AJ191" s="2">
        <v>16.283184049999999</v>
      </c>
      <c r="AL191" t="s">
        <v>907</v>
      </c>
      <c r="AM191" t="s">
        <v>908</v>
      </c>
      <c r="AN191" t="s">
        <v>44</v>
      </c>
      <c r="AO191" t="s">
        <v>53</v>
      </c>
      <c r="AP191" t="s">
        <v>25</v>
      </c>
      <c r="AQ191" t="s">
        <v>54</v>
      </c>
      <c r="AR191" t="s">
        <v>27</v>
      </c>
      <c r="AS191" s="2">
        <v>264</v>
      </c>
      <c r="AT191" s="2">
        <v>22</v>
      </c>
      <c r="AU191" s="5">
        <f t="shared" si="18"/>
        <v>0.10796458239999999</v>
      </c>
      <c r="AV191" s="5">
        <f t="shared" si="19"/>
        <v>0.18407077789999998</v>
      </c>
      <c r="AW191" s="5">
        <f t="shared" si="20"/>
        <v>0.16283184049999999</v>
      </c>
      <c r="AX191" s="2"/>
      <c r="AY191" s="2"/>
      <c r="AZ191" s="2"/>
      <c r="BA191" s="2">
        <v>0</v>
      </c>
    </row>
    <row r="192" spans="1:53" x14ac:dyDescent="0.15">
      <c r="A192">
        <v>63</v>
      </c>
      <c r="B192" s="7">
        <v>40688</v>
      </c>
      <c r="C192" s="11">
        <v>2011</v>
      </c>
      <c r="D192" s="3">
        <f>_xlfn.XLOOKUP(P192,'Sentiment index'!$E$2:$E$169,'Sentiment index'!$A$2:$A$169)</f>
        <v>-0.74605600000000005</v>
      </c>
      <c r="E192">
        <f t="shared" ca="1" si="21"/>
        <v>162.13817246430074</v>
      </c>
      <c r="F192" s="5">
        <f>(W192-AT192)/AT192</f>
        <v>6.0000000000000053E-2</v>
      </c>
      <c r="G192" s="12">
        <f t="shared" ca="1" si="22"/>
        <v>5</v>
      </c>
      <c r="H192" s="2">
        <v>6.1847300000000001</v>
      </c>
      <c r="I192" s="2">
        <v>3.2</v>
      </c>
      <c r="J192" s="13">
        <f t="shared" si="25"/>
        <v>6.230000000000005E-2</v>
      </c>
      <c r="K192" s="5">
        <f>IF(U192="NORWAY",_xlfn.XLOOKUP(B192,'Oslo OBX Historical Data'!$A$2:$A$3477,'Oslo OBX Historical Data'!$G$2:$G$3477),IF(U192="FINLAND",_xlfn.XLOOKUP(B192,'OMX Helsinki Historical Data'!$A$2:$A$3479,'OMX Helsinki Historical Data'!$G$2:$G$3479),IF(U192="DENMARK",_xlfn.XLOOKUP(B192,'OMX Copenhagen All shares Histo'!$A$2:$A$3461,'OMX Copenhagen All shares Histo'!$G$2:$G$3461),_xlfn.XLOOKUP(Draft!B192,'OMX Stockholm Historical Data'!$A$2:$A$3477,'OMX Stockholm Historical Data'!$G$2:$G$3477))))</f>
        <v>-2.3E-3</v>
      </c>
      <c r="L192">
        <v>0</v>
      </c>
      <c r="N192" t="str">
        <f>IF(D192&gt;=0,"1","0")</f>
        <v>0</v>
      </c>
      <c r="O192" s="5">
        <f t="shared" ca="1" si="23"/>
        <v>0.80844272910862724</v>
      </c>
      <c r="P192">
        <f t="shared" si="24"/>
        <v>62</v>
      </c>
      <c r="S192">
        <f>_xlfn.XLOOKUP(C192,'Company age'!$A$2:$A$15,'Company age'!$B$2:$B$15)</f>
        <v>11</v>
      </c>
      <c r="U192" t="s">
        <v>80</v>
      </c>
      <c r="W192" s="3">
        <f>AT192*(1+AV192)</f>
        <v>3.3920000000000003</v>
      </c>
      <c r="X192">
        <v>5</v>
      </c>
      <c r="AH192" s="2">
        <v>4</v>
      </c>
      <c r="AI192" s="2">
        <v>6</v>
      </c>
      <c r="AJ192" s="2">
        <v>-1.6000000240000001</v>
      </c>
      <c r="AL192" t="s">
        <v>2012</v>
      </c>
      <c r="AM192" t="s">
        <v>2013</v>
      </c>
      <c r="AN192" t="s">
        <v>80</v>
      </c>
      <c r="AO192" t="s">
        <v>32</v>
      </c>
      <c r="AP192" t="s">
        <v>25</v>
      </c>
      <c r="AQ192" t="s">
        <v>54</v>
      </c>
      <c r="AR192" t="s">
        <v>27</v>
      </c>
      <c r="AS192" s="2">
        <v>6.1847300000000001</v>
      </c>
      <c r="AT192" s="2">
        <v>3.2</v>
      </c>
      <c r="AU192" s="5">
        <f t="shared" si="18"/>
        <v>0.04</v>
      </c>
      <c r="AV192" s="5">
        <f t="shared" si="19"/>
        <v>0.06</v>
      </c>
      <c r="AW192" s="5">
        <f t="shared" si="20"/>
        <v>-1.6000000239999999E-2</v>
      </c>
      <c r="AX192" s="2">
        <v>0.85299999999999998</v>
      </c>
      <c r="AY192" s="2">
        <v>-66.745750430000001</v>
      </c>
      <c r="AZ192" s="2">
        <v>0.85499999999999998</v>
      </c>
      <c r="BA192" s="2">
        <v>7.7055400000000001</v>
      </c>
    </row>
    <row r="193" spans="1:53" x14ac:dyDescent="0.15">
      <c r="A193">
        <v>63</v>
      </c>
      <c r="B193" s="7">
        <v>40689</v>
      </c>
      <c r="C193" s="11">
        <v>2011</v>
      </c>
      <c r="D193" s="3">
        <f>_xlfn.XLOOKUP(P193,'Sentiment index'!$E$2:$E$169,'Sentiment index'!$A$2:$A$169)</f>
        <v>-0.74605600000000005</v>
      </c>
      <c r="E193">
        <f t="shared" ca="1" si="21"/>
        <v>115.02242441050205</v>
      </c>
      <c r="F193" s="5">
        <f>(W193-AT193)/AT193</f>
        <v>1.6556355359999878E-3</v>
      </c>
      <c r="G193" s="12">
        <f t="shared" ca="1" si="22"/>
        <v>8</v>
      </c>
      <c r="H193" s="2">
        <v>64.461500000000001</v>
      </c>
      <c r="I193" s="2">
        <v>29</v>
      </c>
      <c r="J193" s="13">
        <f t="shared" si="25"/>
        <v>-8.7443644640000113E-3</v>
      </c>
      <c r="K193" s="5">
        <f>IF(U193="NORWAY",_xlfn.XLOOKUP(B193,'Oslo OBX Historical Data'!$A$2:$A$3477,'Oslo OBX Historical Data'!$G$2:$G$3477),IF(U193="FINLAND",_xlfn.XLOOKUP(B193,'OMX Helsinki Historical Data'!$A$2:$A$3479,'OMX Helsinki Historical Data'!$G$2:$G$3479),IF(U193="DENMARK",_xlfn.XLOOKUP(B193,'OMX Copenhagen All shares Histo'!$A$2:$A$3461,'OMX Copenhagen All shares Histo'!$G$2:$G$3461),_xlfn.XLOOKUP(Draft!B193,'OMX Stockholm Historical Data'!$A$2:$A$3477,'OMX Stockholm Historical Data'!$G$2:$G$3477))))</f>
        <v>1.04E-2</v>
      </c>
      <c r="L193">
        <v>0</v>
      </c>
      <c r="N193" t="str">
        <f>IF(D193&gt;=0,"1","0")</f>
        <v>0</v>
      </c>
      <c r="O193" s="5">
        <f t="shared" ca="1" si="23"/>
        <v>0.12410508598155488</v>
      </c>
      <c r="P193">
        <f t="shared" si="24"/>
        <v>62</v>
      </c>
      <c r="S193">
        <f>_xlfn.XLOOKUP(C193,'Company age'!$A$2:$A$15,'Company age'!$B$2:$B$15)</f>
        <v>11</v>
      </c>
      <c r="U193" t="s">
        <v>80</v>
      </c>
      <c r="W193" s="3">
        <f>AT193*(1+AV193)</f>
        <v>29.048013430544</v>
      </c>
      <c r="X193">
        <v>8</v>
      </c>
      <c r="AH193" s="2">
        <v>3.4768218989999999</v>
      </c>
      <c r="AI193" s="2">
        <v>0.1655635536</v>
      </c>
      <c r="AJ193" s="2">
        <v>-3.559602022</v>
      </c>
      <c r="AL193" t="s">
        <v>1302</v>
      </c>
      <c r="AM193" t="s">
        <v>1303</v>
      </c>
      <c r="AN193" t="s">
        <v>80</v>
      </c>
      <c r="AO193" t="s">
        <v>32</v>
      </c>
      <c r="AP193" t="s">
        <v>25</v>
      </c>
      <c r="AQ193" t="s">
        <v>1066</v>
      </c>
      <c r="AR193" t="s">
        <v>27</v>
      </c>
      <c r="AS193" s="2">
        <v>64.461500000000001</v>
      </c>
      <c r="AT193" s="2">
        <v>29</v>
      </c>
      <c r="AU193" s="5">
        <f t="shared" si="18"/>
        <v>3.4768218990000002E-2</v>
      </c>
      <c r="AV193" s="5">
        <f t="shared" si="19"/>
        <v>1.6556355359999999E-3</v>
      </c>
      <c r="AW193" s="5">
        <f t="shared" si="20"/>
        <v>-3.5596020219999996E-2</v>
      </c>
      <c r="AX193" s="2">
        <v>5.29</v>
      </c>
      <c r="AY193" s="2">
        <v>-76.218025209999993</v>
      </c>
      <c r="AZ193" s="2">
        <v>5.29</v>
      </c>
      <c r="BA193" s="2">
        <v>9.0802200000000006</v>
      </c>
    </row>
    <row r="194" spans="1:53" x14ac:dyDescent="0.15">
      <c r="A194">
        <v>63</v>
      </c>
      <c r="B194" s="7">
        <v>40690</v>
      </c>
      <c r="C194" s="11">
        <v>2011</v>
      </c>
      <c r="D194" s="3">
        <f>_xlfn.XLOOKUP(P194,'Sentiment index'!$E$2:$E$169,'Sentiment index'!$A$2:$A$169)</f>
        <v>-0.74605600000000005</v>
      </c>
      <c r="E194">
        <f t="shared" ca="1" si="21"/>
        <v>112.0368884740334</v>
      </c>
      <c r="F194" s="5">
        <f>(W194-AT194)/AT194</f>
        <v>0</v>
      </c>
      <c r="G194" s="12">
        <f t="shared" ca="1" si="22"/>
        <v>12</v>
      </c>
      <c r="H194" s="2">
        <v>435.70299999999997</v>
      </c>
      <c r="I194" s="2">
        <v>53</v>
      </c>
      <c r="J194" s="13">
        <f t="shared" si="25"/>
        <v>8.8999999999999999E-3</v>
      </c>
      <c r="K194" s="5">
        <f>IF(U194="NORWAY",_xlfn.XLOOKUP(B194,'Oslo OBX Historical Data'!$A$2:$A$3477,'Oslo OBX Historical Data'!$G$2:$G$3477),IF(U194="FINLAND",_xlfn.XLOOKUP(B194,'OMX Helsinki Historical Data'!$A$2:$A$3479,'OMX Helsinki Historical Data'!$G$2:$G$3479),IF(U194="DENMARK",_xlfn.XLOOKUP(B194,'OMX Copenhagen All shares Histo'!$A$2:$A$3461,'OMX Copenhagen All shares Histo'!$G$2:$G$3461),_xlfn.XLOOKUP(Draft!B194,'OMX Stockholm Historical Data'!$A$2:$A$3477,'OMX Stockholm Historical Data'!$G$2:$G$3477))))</f>
        <v>-8.8999999999999999E-3</v>
      </c>
      <c r="L194">
        <v>0</v>
      </c>
      <c r="N194" t="str">
        <f>IF(D194&gt;=0,"1","0")</f>
        <v>0</v>
      </c>
      <c r="O194" s="5">
        <f t="shared" ca="1" si="23"/>
        <v>2.7541696981659525E-2</v>
      </c>
      <c r="P194">
        <f t="shared" si="24"/>
        <v>62</v>
      </c>
      <c r="S194">
        <f>_xlfn.XLOOKUP(C194,'Company age'!$A$2:$A$15,'Company age'!$B$2:$B$15)</f>
        <v>11</v>
      </c>
      <c r="U194" t="s">
        <v>80</v>
      </c>
      <c r="W194" s="3">
        <f>AT194*(1+AV194)</f>
        <v>53</v>
      </c>
      <c r="X194">
        <v>12</v>
      </c>
      <c r="AH194" s="2">
        <v>0</v>
      </c>
      <c r="AI194" s="2">
        <v>0</v>
      </c>
      <c r="AJ194" s="2">
        <v>0</v>
      </c>
      <c r="AL194" t="s">
        <v>724</v>
      </c>
      <c r="AM194" t="s">
        <v>725</v>
      </c>
      <c r="AN194" t="s">
        <v>80</v>
      </c>
      <c r="AO194" t="s">
        <v>81</v>
      </c>
      <c r="AP194" t="s">
        <v>25</v>
      </c>
      <c r="AQ194" t="s">
        <v>726</v>
      </c>
      <c r="AR194" t="s">
        <v>27</v>
      </c>
      <c r="AS194" s="2">
        <v>435.70299999999997</v>
      </c>
      <c r="AT194" s="2">
        <v>53</v>
      </c>
      <c r="AU194" s="5">
        <f t="shared" ref="AU194:AU257" si="26">AH194/100</f>
        <v>0</v>
      </c>
      <c r="AV194" s="5">
        <f t="shared" ref="AV194:AV257" si="27">AI194/100</f>
        <v>0</v>
      </c>
      <c r="AW194" s="5">
        <f t="shared" ref="AW194:AW257" si="28">AJ194/100</f>
        <v>0</v>
      </c>
      <c r="AX194" s="2"/>
      <c r="AY194" s="2"/>
      <c r="AZ194" s="2"/>
      <c r="BA194" s="2">
        <v>26.9406</v>
      </c>
    </row>
    <row r="195" spans="1:53" x14ac:dyDescent="0.15">
      <c r="A195">
        <v>64</v>
      </c>
      <c r="B195" s="7">
        <v>40708</v>
      </c>
      <c r="C195" s="11">
        <v>2011</v>
      </c>
      <c r="D195" s="3">
        <f>_xlfn.XLOOKUP(P195,'Sentiment index'!$E$2:$E$169,'Sentiment index'!$A$2:$A$169)</f>
        <v>-0.75336749999999997</v>
      </c>
      <c r="E195">
        <f t="shared" ref="E195:E258" ca="1" si="29">(NORMINV(RAND(),S195,2))*12</f>
        <v>109.4895124259655</v>
      </c>
      <c r="F195" s="5">
        <f>(W195-AT195)/AT195</f>
        <v>0.34545455930000013</v>
      </c>
      <c r="G195" s="12">
        <f t="shared" ref="G195:G258" ca="1" si="30">IF(X195&lt;&gt;"",X195,NORMINV(RAND(),$X$528,200))</f>
        <v>27</v>
      </c>
      <c r="H195" s="2">
        <v>6.5832499999999996</v>
      </c>
      <c r="I195" s="2">
        <v>3.4</v>
      </c>
      <c r="J195" s="13">
        <f t="shared" ref="J195:J258" si="31">F195-K195</f>
        <v>0.3517545593000001</v>
      </c>
      <c r="K195" s="5">
        <f>IF(U195="NORWAY",_xlfn.XLOOKUP(B195,'Oslo OBX Historical Data'!$A$2:$A$3477,'Oslo OBX Historical Data'!$G$2:$G$3477),IF(U195="FINLAND",_xlfn.XLOOKUP(B195,'OMX Helsinki Historical Data'!$A$2:$A$3479,'OMX Helsinki Historical Data'!$G$2:$G$3479),IF(U195="DENMARK",_xlfn.XLOOKUP(B195,'OMX Copenhagen All shares Histo'!$A$2:$A$3461,'OMX Copenhagen All shares Histo'!$G$2:$G$3461),_xlfn.XLOOKUP(Draft!B195,'OMX Stockholm Historical Data'!$A$2:$A$3477,'OMX Stockholm Historical Data'!$G$2:$G$3477))))</f>
        <v>-6.3E-3</v>
      </c>
      <c r="L195">
        <v>0</v>
      </c>
      <c r="N195" t="str">
        <f>IF(D195&gt;=0,"1","0")</f>
        <v>0</v>
      </c>
      <c r="O195" s="5">
        <f t="shared" ref="O195:O258" ca="1" si="32">IF(X195&lt;&gt;"",G195/H195,"")</f>
        <v>4.1013177381992181</v>
      </c>
      <c r="P195">
        <f t="shared" ref="P195:P258" si="33">A195-1</f>
        <v>63</v>
      </c>
      <c r="S195">
        <f>_xlfn.XLOOKUP(C195,'Company age'!$A$2:$A$15,'Company age'!$B$2:$B$15)</f>
        <v>11</v>
      </c>
      <c r="U195" t="s">
        <v>80</v>
      </c>
      <c r="W195" s="3">
        <f>AT195*(1+AV195)</f>
        <v>4.5745455016200003</v>
      </c>
      <c r="X195">
        <v>27</v>
      </c>
      <c r="AH195" s="2">
        <v>39.393939969999998</v>
      </c>
      <c r="AI195" s="2">
        <v>34.545455930000003</v>
      </c>
      <c r="AJ195" s="2">
        <v>71.212120060000004</v>
      </c>
      <c r="AL195" t="s">
        <v>1967</v>
      </c>
      <c r="AM195" t="s">
        <v>1968</v>
      </c>
      <c r="AN195" t="s">
        <v>80</v>
      </c>
      <c r="AO195" t="s">
        <v>32</v>
      </c>
      <c r="AP195" t="s">
        <v>25</v>
      </c>
      <c r="AQ195" t="s">
        <v>54</v>
      </c>
      <c r="AR195" t="s">
        <v>27</v>
      </c>
      <c r="AS195" s="2">
        <v>6.5832499999999996</v>
      </c>
      <c r="AT195" s="2">
        <v>3.4</v>
      </c>
      <c r="AU195" s="5">
        <f t="shared" si="26"/>
        <v>0.39393939969999997</v>
      </c>
      <c r="AV195" s="5">
        <f t="shared" si="27"/>
        <v>0.34545455930000002</v>
      </c>
      <c r="AW195" s="5">
        <f t="shared" si="28"/>
        <v>0.71212120060000006</v>
      </c>
      <c r="AX195" s="2">
        <v>5.97</v>
      </c>
      <c r="AY195" s="2">
        <v>103.55585480000001</v>
      </c>
      <c r="AZ195" s="2">
        <v>5.98</v>
      </c>
      <c r="BA195" s="2">
        <v>14.72</v>
      </c>
    </row>
    <row r="196" spans="1:53" x14ac:dyDescent="0.15">
      <c r="A196">
        <v>64</v>
      </c>
      <c r="B196" s="7">
        <v>40717</v>
      </c>
      <c r="C196" s="11">
        <v>2011</v>
      </c>
      <c r="D196" s="3">
        <f>_xlfn.XLOOKUP(P196,'Sentiment index'!$E$2:$E$169,'Sentiment index'!$A$2:$A$169)</f>
        <v>-0.75336749999999997</v>
      </c>
      <c r="E196">
        <f t="shared" ca="1" si="29"/>
        <v>151.27424953373364</v>
      </c>
      <c r="F196" s="5">
        <f>(W196-AT196)/AT196</f>
        <v>-0.11000000000000001</v>
      </c>
      <c r="G196" s="12">
        <f t="shared" ca="1" si="30"/>
        <v>222</v>
      </c>
      <c r="H196" s="2">
        <v>57.808</v>
      </c>
      <c r="I196" s="2">
        <v>49</v>
      </c>
      <c r="J196" s="13">
        <f t="shared" si="31"/>
        <v>-9.470000000000002E-2</v>
      </c>
      <c r="K196" s="5">
        <f>IF(U196="NORWAY",_xlfn.XLOOKUP(B196,'Oslo OBX Historical Data'!$A$2:$A$3477,'Oslo OBX Historical Data'!$G$2:$G$3477),IF(U196="FINLAND",_xlfn.XLOOKUP(B196,'OMX Helsinki Historical Data'!$A$2:$A$3479,'OMX Helsinki Historical Data'!$G$2:$G$3479),IF(U196="DENMARK",_xlfn.XLOOKUP(B196,'OMX Copenhagen All shares Histo'!$A$2:$A$3461,'OMX Copenhagen All shares Histo'!$G$2:$G$3461),_xlfn.XLOOKUP(Draft!B196,'OMX Stockholm Historical Data'!$A$2:$A$3477,'OMX Stockholm Historical Data'!$G$2:$G$3477))))</f>
        <v>-1.5299999999999999E-2</v>
      </c>
      <c r="L196">
        <v>0</v>
      </c>
      <c r="N196" t="str">
        <f>IF(D196&gt;=0,"1","0")</f>
        <v>0</v>
      </c>
      <c r="O196" s="5">
        <f t="shared" ca="1" si="32"/>
        <v>3.8402989205646278</v>
      </c>
      <c r="P196">
        <f t="shared" si="33"/>
        <v>63</v>
      </c>
      <c r="S196">
        <f>_xlfn.XLOOKUP(C196,'Company age'!$A$2:$A$15,'Company age'!$B$2:$B$15)</f>
        <v>11</v>
      </c>
      <c r="U196" t="s">
        <v>80</v>
      </c>
      <c r="W196" s="3">
        <f>AT196*(1+AV196)</f>
        <v>43.61</v>
      </c>
      <c r="X196">
        <v>222</v>
      </c>
      <c r="AH196" s="2">
        <v>-16</v>
      </c>
      <c r="AI196" s="2">
        <v>-11</v>
      </c>
      <c r="AJ196" s="2">
        <v>-4</v>
      </c>
      <c r="AL196" t="s">
        <v>1355</v>
      </c>
      <c r="AM196" t="s">
        <v>1356</v>
      </c>
      <c r="AN196" t="s">
        <v>80</v>
      </c>
      <c r="AO196" t="s">
        <v>32</v>
      </c>
      <c r="AP196" t="s">
        <v>25</v>
      </c>
      <c r="AQ196" t="s">
        <v>54</v>
      </c>
      <c r="AR196" t="s">
        <v>27</v>
      </c>
      <c r="AS196" s="2">
        <v>57.808</v>
      </c>
      <c r="AT196" s="2">
        <v>49</v>
      </c>
      <c r="AU196" s="5">
        <f t="shared" si="26"/>
        <v>-0.16</v>
      </c>
      <c r="AV196" s="5">
        <f t="shared" si="27"/>
        <v>-0.11</v>
      </c>
      <c r="AW196" s="5">
        <f t="shared" si="28"/>
        <v>-0.04</v>
      </c>
      <c r="AX196" s="2">
        <v>49.5</v>
      </c>
      <c r="AY196" s="2">
        <v>304.08163450000001</v>
      </c>
      <c r="AZ196" s="2">
        <v>50.3</v>
      </c>
      <c r="BA196" s="2">
        <v>0</v>
      </c>
    </row>
    <row r="197" spans="1:53" x14ac:dyDescent="0.15">
      <c r="A197">
        <v>65</v>
      </c>
      <c r="B197" s="7">
        <v>40729</v>
      </c>
      <c r="C197" s="11">
        <v>2011</v>
      </c>
      <c r="D197" s="3">
        <f>_xlfn.XLOOKUP(P197,'Sentiment index'!$E$2:$E$169,'Sentiment index'!$A$2:$A$169)</f>
        <v>-0.53958490000000003</v>
      </c>
      <c r="E197">
        <f t="shared" ca="1" si="29"/>
        <v>102.69322027592474</v>
      </c>
      <c r="F197" s="5">
        <f>(W197-AT197)/AT197</f>
        <v>0.25</v>
      </c>
      <c r="G197" s="12">
        <f t="shared" ca="1" si="30"/>
        <v>865</v>
      </c>
      <c r="H197" s="2">
        <v>1014.87</v>
      </c>
      <c r="I197" s="2">
        <v>38</v>
      </c>
      <c r="J197" s="13">
        <f t="shared" si="31"/>
        <v>0.2475</v>
      </c>
      <c r="K197" s="5">
        <f>IF(U197="NORWAY",_xlfn.XLOOKUP(B197,'Oslo OBX Historical Data'!$A$2:$A$3477,'Oslo OBX Historical Data'!$G$2:$G$3477),IF(U197="FINLAND",_xlfn.XLOOKUP(B197,'OMX Helsinki Historical Data'!$A$2:$A$3479,'OMX Helsinki Historical Data'!$G$2:$G$3479),IF(U197="DENMARK",_xlfn.XLOOKUP(B197,'OMX Copenhagen All shares Histo'!$A$2:$A$3461,'OMX Copenhagen All shares Histo'!$G$2:$G$3461),_xlfn.XLOOKUP(Draft!B197,'OMX Stockholm Historical Data'!$A$2:$A$3477,'OMX Stockholm Historical Data'!$G$2:$G$3477))))</f>
        <v>2.5000000000000001E-3</v>
      </c>
      <c r="L197">
        <v>0</v>
      </c>
      <c r="N197" t="str">
        <f>IF(D197&gt;=0,"1","0")</f>
        <v>0</v>
      </c>
      <c r="O197" s="5">
        <f t="shared" ca="1" si="32"/>
        <v>0.85232591366381905</v>
      </c>
      <c r="P197">
        <f t="shared" si="33"/>
        <v>64</v>
      </c>
      <c r="S197">
        <f>_xlfn.XLOOKUP(C197,'Company age'!$A$2:$A$15,'Company age'!$B$2:$B$15)</f>
        <v>11</v>
      </c>
      <c r="U197" t="s">
        <v>44</v>
      </c>
      <c r="W197" s="3">
        <f>AT197*(1+AV197)</f>
        <v>47.5</v>
      </c>
      <c r="X197">
        <v>865</v>
      </c>
      <c r="AH197" s="2">
        <v>14.516129490000001</v>
      </c>
      <c r="AI197" s="2">
        <v>25</v>
      </c>
      <c r="AJ197" s="2">
        <v>27.822580339999998</v>
      </c>
      <c r="AL197" t="s">
        <v>416</v>
      </c>
      <c r="AM197" t="s">
        <v>417</v>
      </c>
      <c r="AN197" t="s">
        <v>44</v>
      </c>
      <c r="AO197" t="s">
        <v>96</v>
      </c>
      <c r="AP197" t="s">
        <v>25</v>
      </c>
      <c r="AQ197" t="s">
        <v>54</v>
      </c>
      <c r="AR197" t="s">
        <v>27</v>
      </c>
      <c r="AS197" s="2">
        <v>1014.87</v>
      </c>
      <c r="AT197" s="2">
        <v>38</v>
      </c>
      <c r="AU197" s="5">
        <f t="shared" si="26"/>
        <v>0.14516129490000002</v>
      </c>
      <c r="AV197" s="5">
        <f t="shared" si="27"/>
        <v>0.25</v>
      </c>
      <c r="AW197" s="5">
        <f t="shared" si="28"/>
        <v>0.27822580339999997</v>
      </c>
      <c r="AX197" s="2"/>
      <c r="AY197" s="2"/>
      <c r="AZ197" s="2"/>
      <c r="BA197" s="2">
        <v>0</v>
      </c>
    </row>
    <row r="198" spans="1:53" x14ac:dyDescent="0.15">
      <c r="A198">
        <v>65</v>
      </c>
      <c r="B198" s="7">
        <v>40731</v>
      </c>
      <c r="C198" s="11">
        <v>2011</v>
      </c>
      <c r="D198" s="3">
        <f>_xlfn.XLOOKUP(P198,'Sentiment index'!$E$2:$E$169,'Sentiment index'!$A$2:$A$169)</f>
        <v>-0.53958490000000003</v>
      </c>
      <c r="E198">
        <f t="shared" ca="1" si="29"/>
        <v>142.34514450374695</v>
      </c>
      <c r="F198" s="5">
        <f>(W198-AT198)/AT198</f>
        <v>-0.11111110690000003</v>
      </c>
      <c r="G198" s="12">
        <f t="shared" ca="1" si="30"/>
        <v>314</v>
      </c>
      <c r="H198" s="2">
        <v>841.79399999999998</v>
      </c>
      <c r="I198" s="2">
        <v>25</v>
      </c>
      <c r="J198" s="13">
        <f t="shared" si="31"/>
        <v>-0.10471110690000003</v>
      </c>
      <c r="K198" s="5">
        <f>IF(U198="NORWAY",_xlfn.XLOOKUP(B198,'Oslo OBX Historical Data'!$A$2:$A$3477,'Oslo OBX Historical Data'!$G$2:$G$3477),IF(U198="FINLAND",_xlfn.XLOOKUP(B198,'OMX Helsinki Historical Data'!$A$2:$A$3479,'OMX Helsinki Historical Data'!$G$2:$G$3479),IF(U198="DENMARK",_xlfn.XLOOKUP(B198,'OMX Copenhagen All shares Histo'!$A$2:$A$3461,'OMX Copenhagen All shares Histo'!$G$2:$G$3461),_xlfn.XLOOKUP(Draft!B198,'OMX Stockholm Historical Data'!$A$2:$A$3477,'OMX Stockholm Historical Data'!$G$2:$G$3477))))</f>
        <v>-6.4000000000000003E-3</v>
      </c>
      <c r="L198">
        <v>0</v>
      </c>
      <c r="N198" t="str">
        <f>IF(D198&gt;=0,"1","0")</f>
        <v>0</v>
      </c>
      <c r="O198" s="5">
        <f t="shared" ca="1" si="32"/>
        <v>0.37301287488387896</v>
      </c>
      <c r="P198">
        <f t="shared" si="33"/>
        <v>64</v>
      </c>
      <c r="S198">
        <f>_xlfn.XLOOKUP(C198,'Company age'!$A$2:$A$15,'Company age'!$B$2:$B$15)</f>
        <v>11</v>
      </c>
      <c r="U198" t="s">
        <v>23</v>
      </c>
      <c r="W198" s="3">
        <f>AT198*(1+AV198)</f>
        <v>22.222222327499999</v>
      </c>
      <c r="X198">
        <v>314</v>
      </c>
      <c r="AH198" s="2">
        <v>-3.3333332539999998</v>
      </c>
      <c r="AI198" s="2">
        <v>-11.11111069</v>
      </c>
      <c r="AJ198" s="2">
        <v>-11.11111069</v>
      </c>
      <c r="AL198" t="s">
        <v>460</v>
      </c>
      <c r="AM198" t="s">
        <v>461</v>
      </c>
      <c r="AN198" t="s">
        <v>23</v>
      </c>
      <c r="AO198" t="s">
        <v>45</v>
      </c>
      <c r="AP198" t="s">
        <v>25</v>
      </c>
      <c r="AQ198" t="s">
        <v>54</v>
      </c>
      <c r="AR198" t="s">
        <v>27</v>
      </c>
      <c r="AS198" s="2">
        <v>841.79399999999998</v>
      </c>
      <c r="AT198" s="2">
        <v>25</v>
      </c>
      <c r="AU198" s="5">
        <f t="shared" si="26"/>
        <v>-3.3333332539999996E-2</v>
      </c>
      <c r="AV198" s="5">
        <f t="shared" si="27"/>
        <v>-0.11111110690000001</v>
      </c>
      <c r="AW198" s="5">
        <f t="shared" si="28"/>
        <v>-0.11111110690000001</v>
      </c>
      <c r="AX198" s="2">
        <v>11.1</v>
      </c>
      <c r="AY198" s="2">
        <v>-35.245819089999998</v>
      </c>
      <c r="AZ198" s="2">
        <v>11.25</v>
      </c>
      <c r="BA198" s="2">
        <v>0</v>
      </c>
    </row>
    <row r="199" spans="1:53" x14ac:dyDescent="0.15">
      <c r="A199">
        <v>70</v>
      </c>
      <c r="B199" s="7">
        <v>40904</v>
      </c>
      <c r="C199" s="11">
        <v>2011</v>
      </c>
      <c r="D199" s="3">
        <f>_xlfn.XLOOKUP(P199,'Sentiment index'!$E$2:$E$169,'Sentiment index'!$A$2:$A$169)</f>
        <v>-0.20058010000000001</v>
      </c>
      <c r="E199">
        <f t="shared" ca="1" si="29"/>
        <v>108.0557862598661</v>
      </c>
      <c r="F199" s="5">
        <f>(W199-AT199)/AT199</f>
        <v>5.3333334920000031E-2</v>
      </c>
      <c r="G199" s="12">
        <f t="shared" ca="1" si="30"/>
        <v>1677.6380516175034</v>
      </c>
      <c r="H199" s="4">
        <v>5.0918099999999997</v>
      </c>
      <c r="I199" s="4">
        <v>4</v>
      </c>
      <c r="J199" s="13">
        <f t="shared" si="31"/>
        <v>4.2033334920000033E-2</v>
      </c>
      <c r="K199" s="5">
        <f>IF(U199="NORWAY",_xlfn.XLOOKUP(B199,'Oslo OBX Historical Data'!$A$2:$A$3477,'Oslo OBX Historical Data'!$G$2:$G$3477),IF(U199="FINLAND",_xlfn.XLOOKUP(B199,'OMX Helsinki Historical Data'!$A$2:$A$3479,'OMX Helsinki Historical Data'!$G$2:$G$3479),IF(U199="DENMARK",_xlfn.XLOOKUP(B199,'OMX Copenhagen All shares Histo'!$A$2:$A$3461,'OMX Copenhagen All shares Histo'!$G$2:$G$3461),_xlfn.XLOOKUP(Draft!B199,'OMX Stockholm Historical Data'!$A$2:$A$3477,'OMX Stockholm Historical Data'!$G$2:$G$3477))))</f>
        <v>1.1299999999999999E-2</v>
      </c>
      <c r="L199">
        <v>0</v>
      </c>
      <c r="N199" t="str">
        <f>IF(D199&gt;=0,"1","0")</f>
        <v>0</v>
      </c>
      <c r="O199" s="5" t="str">
        <f t="shared" si="32"/>
        <v/>
      </c>
      <c r="P199">
        <f t="shared" si="33"/>
        <v>69</v>
      </c>
      <c r="S199">
        <f>_xlfn.XLOOKUP(C199,'Company age'!$A$2:$A$15,'Company age'!$B$2:$B$15)</f>
        <v>11</v>
      </c>
      <c r="U199" t="s">
        <v>80</v>
      </c>
      <c r="W199" s="3">
        <f>AT199*(1+AV199)</f>
        <v>4.2133333396800001</v>
      </c>
      <c r="AH199" s="2">
        <v>5.3333334920000004</v>
      </c>
      <c r="AI199" s="2">
        <v>5.3333334920000004</v>
      </c>
      <c r="AJ199" s="2">
        <v>4</v>
      </c>
      <c r="AL199" t="s">
        <v>2060</v>
      </c>
      <c r="AM199" t="s">
        <v>2061</v>
      </c>
      <c r="AN199" t="s">
        <v>80</v>
      </c>
      <c r="AO199" t="s">
        <v>96</v>
      </c>
      <c r="AP199" t="s">
        <v>25</v>
      </c>
      <c r="AQ199" t="s">
        <v>54</v>
      </c>
      <c r="AR199" t="s">
        <v>27</v>
      </c>
      <c r="AS199" s="4">
        <v>5.0918099999999997</v>
      </c>
      <c r="AT199" s="4">
        <v>4</v>
      </c>
      <c r="AU199" s="5">
        <f t="shared" si="26"/>
        <v>5.3333334920000003E-2</v>
      </c>
      <c r="AV199" s="5">
        <f t="shared" si="27"/>
        <v>5.3333334920000003E-2</v>
      </c>
      <c r="AW199" s="5">
        <f t="shared" si="28"/>
        <v>0.04</v>
      </c>
      <c r="AX199" s="4"/>
      <c r="AY199" s="4"/>
      <c r="AZ199" s="4"/>
      <c r="BA199" s="4">
        <v>7.4238</v>
      </c>
    </row>
    <row r="200" spans="1:53" x14ac:dyDescent="0.15">
      <c r="A200">
        <v>70</v>
      </c>
      <c r="B200" s="7">
        <v>40905</v>
      </c>
      <c r="C200" s="11">
        <v>2011</v>
      </c>
      <c r="D200" s="3">
        <f>_xlfn.XLOOKUP(P200,'Sentiment index'!$E$2:$E$169,'Sentiment index'!$A$2:$A$169)</f>
        <v>-0.20058010000000001</v>
      </c>
      <c r="E200">
        <f t="shared" ca="1" si="29"/>
        <v>160.80838725699277</v>
      </c>
      <c r="F200" s="5">
        <f>(W200-AT200)/AT200</f>
        <v>9.4594583509999955E-2</v>
      </c>
      <c r="G200" s="12">
        <f t="shared" ca="1" si="30"/>
        <v>57</v>
      </c>
      <c r="H200" s="4">
        <v>40.503300000000003</v>
      </c>
      <c r="I200" s="4">
        <v>257.5</v>
      </c>
      <c r="J200" s="13">
        <f t="shared" si="31"/>
        <v>9.2694583509999956E-2</v>
      </c>
      <c r="K200" s="5">
        <f>IF(U200="NORWAY",_xlfn.XLOOKUP(B200,'Oslo OBX Historical Data'!$A$2:$A$3477,'Oslo OBX Historical Data'!$G$2:$G$3477),IF(U200="FINLAND",_xlfn.XLOOKUP(B200,'OMX Helsinki Historical Data'!$A$2:$A$3479,'OMX Helsinki Historical Data'!$G$2:$G$3479),IF(U200="DENMARK",_xlfn.XLOOKUP(B200,'OMX Copenhagen All shares Histo'!$A$2:$A$3461,'OMX Copenhagen All shares Histo'!$G$2:$G$3461),_xlfn.XLOOKUP(Draft!B200,'OMX Stockholm Historical Data'!$A$2:$A$3477,'OMX Stockholm Historical Data'!$G$2:$G$3477))))</f>
        <v>1.9E-3</v>
      </c>
      <c r="L200">
        <v>0</v>
      </c>
      <c r="N200" t="str">
        <f>IF(D200&gt;=0,"1","0")</f>
        <v>0</v>
      </c>
      <c r="O200" s="5">
        <f t="shared" ca="1" si="32"/>
        <v>1.4072927391101464</v>
      </c>
      <c r="P200">
        <f t="shared" si="33"/>
        <v>69</v>
      </c>
      <c r="S200">
        <f>_xlfn.XLOOKUP(C200,'Company age'!$A$2:$A$15,'Company age'!$B$2:$B$15)</f>
        <v>11</v>
      </c>
      <c r="U200" t="s">
        <v>23</v>
      </c>
      <c r="W200" s="3">
        <f>AT200*(1+AV200)</f>
        <v>281.85810525382499</v>
      </c>
      <c r="X200">
        <v>57</v>
      </c>
      <c r="AH200" s="2">
        <v>21.621620180000001</v>
      </c>
      <c r="AI200" s="2">
        <v>9.4594583510000003</v>
      </c>
      <c r="AJ200" s="2">
        <v>-18.648649219999999</v>
      </c>
      <c r="AL200" t="s">
        <v>1462</v>
      </c>
      <c r="AM200" t="s">
        <v>1463</v>
      </c>
      <c r="AN200" t="s">
        <v>23</v>
      </c>
      <c r="AO200" t="s">
        <v>38</v>
      </c>
      <c r="AP200" t="s">
        <v>25</v>
      </c>
      <c r="AQ200" t="s">
        <v>54</v>
      </c>
      <c r="AR200" t="s">
        <v>27</v>
      </c>
      <c r="AS200" s="4">
        <v>40.503300000000003</v>
      </c>
      <c r="AT200" s="4">
        <v>257.5</v>
      </c>
      <c r="AU200" s="5">
        <f t="shared" si="26"/>
        <v>0.21621620180000001</v>
      </c>
      <c r="AV200" s="5">
        <f t="shared" si="27"/>
        <v>9.4594583509999997E-2</v>
      </c>
      <c r="AW200" s="5">
        <f t="shared" si="28"/>
        <v>-0.18648649219999999</v>
      </c>
      <c r="AX200" s="4"/>
      <c r="AY200" s="4"/>
      <c r="AZ200" s="4"/>
      <c r="BA200" s="4">
        <v>0.20488700000000001</v>
      </c>
    </row>
    <row r="201" spans="1:53" x14ac:dyDescent="0.15">
      <c r="A201">
        <v>72</v>
      </c>
      <c r="B201" s="7">
        <v>40942</v>
      </c>
      <c r="C201" s="11">
        <v>2012</v>
      </c>
      <c r="D201" s="3">
        <f>_xlfn.XLOOKUP(P201,'Sentiment index'!$E$2:$E$169,'Sentiment index'!$A$2:$A$169)</f>
        <v>-0.37064750000000002</v>
      </c>
      <c r="E201">
        <f t="shared" ca="1" si="29"/>
        <v>150.11003109256302</v>
      </c>
      <c r="F201" s="5">
        <f>(W201-AT201)/AT201</f>
        <v>-1.818181872000002E-2</v>
      </c>
      <c r="G201" s="12">
        <f t="shared" ca="1" si="30"/>
        <v>109</v>
      </c>
      <c r="H201" s="2">
        <v>7.2977699999999999</v>
      </c>
      <c r="I201" s="2">
        <v>3.2</v>
      </c>
      <c r="J201" s="13">
        <f t="shared" si="31"/>
        <v>-2.0981818720000021E-2</v>
      </c>
      <c r="K201" s="5">
        <f>IF(U201="NORWAY",_xlfn.XLOOKUP(B201,'Oslo OBX Historical Data'!$A$2:$A$3477,'Oslo OBX Historical Data'!$G$2:$G$3477),IF(U201="FINLAND",_xlfn.XLOOKUP(B201,'OMX Helsinki Historical Data'!$A$2:$A$3479,'OMX Helsinki Historical Data'!$G$2:$G$3479),IF(U201="DENMARK",_xlfn.XLOOKUP(B201,'OMX Copenhagen All shares Histo'!$A$2:$A$3461,'OMX Copenhagen All shares Histo'!$G$2:$G$3461),_xlfn.XLOOKUP(Draft!B201,'OMX Stockholm Historical Data'!$A$2:$A$3477,'OMX Stockholm Historical Data'!$G$2:$G$3477))))</f>
        <v>2.8E-3</v>
      </c>
      <c r="L201">
        <v>0</v>
      </c>
      <c r="N201" t="str">
        <f>IF(D201&gt;=0,"1","0")</f>
        <v>0</v>
      </c>
      <c r="O201" s="5">
        <f t="shared" ca="1" si="32"/>
        <v>14.936069511645339</v>
      </c>
      <c r="P201">
        <f t="shared" si="33"/>
        <v>71</v>
      </c>
      <c r="S201">
        <f>_xlfn.XLOOKUP(C201,'Company age'!$A$2:$A$15,'Company age'!$B$2:$B$15)</f>
        <v>12</v>
      </c>
      <c r="U201" t="s">
        <v>80</v>
      </c>
      <c r="W201" s="3">
        <f>AT201*(1+AV201)</f>
        <v>3.1418181800960001</v>
      </c>
      <c r="X201">
        <v>109</v>
      </c>
      <c r="AH201" s="2">
        <v>4.5454545020000001</v>
      </c>
      <c r="AI201" s="2">
        <v>-1.818181872</v>
      </c>
      <c r="AJ201" s="2">
        <v>-27.272727969999998</v>
      </c>
      <c r="AL201" t="s">
        <v>1929</v>
      </c>
      <c r="AM201" t="s">
        <v>1930</v>
      </c>
      <c r="AN201" t="s">
        <v>80</v>
      </c>
      <c r="AO201" t="s">
        <v>32</v>
      </c>
      <c r="AP201" t="s">
        <v>25</v>
      </c>
      <c r="AQ201" t="s">
        <v>54</v>
      </c>
      <c r="AR201" t="s">
        <v>27</v>
      </c>
      <c r="AS201" s="2">
        <v>7.2977699999999999</v>
      </c>
      <c r="AT201" s="2">
        <v>3.2</v>
      </c>
      <c r="AU201" s="5">
        <f t="shared" si="26"/>
        <v>4.5454545020000001E-2</v>
      </c>
      <c r="AV201" s="5">
        <f t="shared" si="27"/>
        <v>-1.8181818719999999E-2</v>
      </c>
      <c r="AW201" s="5">
        <f t="shared" si="28"/>
        <v>-0.27272727969999999</v>
      </c>
      <c r="AX201" s="2">
        <v>0.29139999999999999</v>
      </c>
      <c r="AY201" s="2">
        <v>-68.743850710000004</v>
      </c>
      <c r="AZ201" s="2">
        <v>0.28760000000000002</v>
      </c>
      <c r="BA201" s="2">
        <v>12.656000000000001</v>
      </c>
    </row>
    <row r="202" spans="1:53" x14ac:dyDescent="0.15">
      <c r="A202">
        <v>75</v>
      </c>
      <c r="B202" s="7">
        <v>41031</v>
      </c>
      <c r="C202" s="11">
        <v>2012</v>
      </c>
      <c r="D202" s="3">
        <f>_xlfn.XLOOKUP(P202,'Sentiment index'!$E$2:$E$169,'Sentiment index'!$A$2:$A$169)</f>
        <v>-0.29446870000000003</v>
      </c>
      <c r="E202">
        <f t="shared" ca="1" si="29"/>
        <v>121.50608199542094</v>
      </c>
      <c r="F202" s="5">
        <f>(W202-AT202)/AT202</f>
        <v>5.4347825050000007E-2</v>
      </c>
      <c r="G202" s="12">
        <f t="shared" ca="1" si="30"/>
        <v>6</v>
      </c>
      <c r="H202" s="2">
        <v>7.3110099999999996</v>
      </c>
      <c r="I202" s="2">
        <v>3.9</v>
      </c>
      <c r="J202" s="13">
        <f t="shared" si="31"/>
        <v>5.1647825050000006E-2</v>
      </c>
      <c r="K202" s="5">
        <f>IF(U202="NORWAY",_xlfn.XLOOKUP(B202,'Oslo OBX Historical Data'!$A$2:$A$3477,'Oslo OBX Historical Data'!$G$2:$G$3477),IF(U202="FINLAND",_xlfn.XLOOKUP(B202,'OMX Helsinki Historical Data'!$A$2:$A$3479,'OMX Helsinki Historical Data'!$G$2:$G$3479),IF(U202="DENMARK",_xlfn.XLOOKUP(B202,'OMX Copenhagen All shares Histo'!$A$2:$A$3461,'OMX Copenhagen All shares Histo'!$G$2:$G$3461),_xlfn.XLOOKUP(Draft!B202,'OMX Stockholm Historical Data'!$A$2:$A$3477,'OMX Stockholm Historical Data'!$G$2:$G$3477))))</f>
        <v>2.7000000000000001E-3</v>
      </c>
      <c r="L202">
        <v>0</v>
      </c>
      <c r="N202" t="str">
        <f>IF(D202&gt;=0,"1","0")</f>
        <v>0</v>
      </c>
      <c r="O202" s="5">
        <f t="shared" ca="1" si="32"/>
        <v>0.82068004283949825</v>
      </c>
      <c r="P202">
        <f t="shared" si="33"/>
        <v>74</v>
      </c>
      <c r="S202">
        <f>_xlfn.XLOOKUP(C202,'Company age'!$A$2:$A$15,'Company age'!$B$2:$B$15)</f>
        <v>12</v>
      </c>
      <c r="U202" t="s">
        <v>80</v>
      </c>
      <c r="W202" s="3">
        <f>AT202*(1+AV202)</f>
        <v>4.1119565176949999</v>
      </c>
      <c r="X202">
        <v>6</v>
      </c>
      <c r="AH202" s="2">
        <v>4.3478260039999999</v>
      </c>
      <c r="AI202" s="2">
        <v>5.4347825050000003</v>
      </c>
      <c r="AJ202" s="2">
        <v>4.3478260039999999</v>
      </c>
      <c r="AL202" t="s">
        <v>1937</v>
      </c>
      <c r="AM202" t="s">
        <v>1938</v>
      </c>
      <c r="AN202" t="s">
        <v>80</v>
      </c>
      <c r="AO202" t="s">
        <v>32</v>
      </c>
      <c r="AP202" t="s">
        <v>25</v>
      </c>
      <c r="AQ202" t="s">
        <v>54</v>
      </c>
      <c r="AR202" t="s">
        <v>27</v>
      </c>
      <c r="AS202" s="2">
        <v>7.3110099999999996</v>
      </c>
      <c r="AT202" s="2">
        <v>3.9</v>
      </c>
      <c r="AU202" s="5">
        <f t="shared" si="26"/>
        <v>4.3478260040000001E-2</v>
      </c>
      <c r="AV202" s="5">
        <f t="shared" si="27"/>
        <v>5.434782505E-2</v>
      </c>
      <c r="AW202" s="5">
        <f t="shared" si="28"/>
        <v>4.3478260040000001E-2</v>
      </c>
      <c r="AX202" s="2">
        <v>6.5</v>
      </c>
      <c r="AY202" s="2">
        <v>132.64788820000001</v>
      </c>
      <c r="AZ202" s="2">
        <v>6.38</v>
      </c>
      <c r="BA202" s="2">
        <v>0</v>
      </c>
    </row>
    <row r="203" spans="1:53" x14ac:dyDescent="0.15">
      <c r="A203">
        <v>76</v>
      </c>
      <c r="B203" s="7">
        <v>41074</v>
      </c>
      <c r="C203" s="11">
        <v>2012</v>
      </c>
      <c r="D203" s="3">
        <f>_xlfn.XLOOKUP(P203,'Sentiment index'!$E$2:$E$169,'Sentiment index'!$A$2:$A$169)</f>
        <v>-0.2436827</v>
      </c>
      <c r="E203">
        <f t="shared" ca="1" si="29"/>
        <v>120.00144440189396</v>
      </c>
      <c r="F203" s="5">
        <f>(W203-AT203)/AT203</f>
        <v>-4.800000191000002E-2</v>
      </c>
      <c r="G203" s="12">
        <f t="shared" ca="1" si="30"/>
        <v>84</v>
      </c>
      <c r="H203" s="2">
        <v>500.62</v>
      </c>
      <c r="I203" s="2">
        <v>20</v>
      </c>
      <c r="J203" s="13">
        <f t="shared" si="31"/>
        <v>-3.370000191000002E-2</v>
      </c>
      <c r="K203" s="5">
        <f>IF(U203="NORWAY",_xlfn.XLOOKUP(B203,'Oslo OBX Historical Data'!$A$2:$A$3477,'Oslo OBX Historical Data'!$G$2:$G$3477),IF(U203="FINLAND",_xlfn.XLOOKUP(B203,'OMX Helsinki Historical Data'!$A$2:$A$3479,'OMX Helsinki Historical Data'!$G$2:$G$3479),IF(U203="DENMARK",_xlfn.XLOOKUP(B203,'OMX Copenhagen All shares Histo'!$A$2:$A$3461,'OMX Copenhagen All shares Histo'!$G$2:$G$3461),_xlfn.XLOOKUP(Draft!B203,'OMX Stockholm Historical Data'!$A$2:$A$3477,'OMX Stockholm Historical Data'!$G$2:$G$3477))))</f>
        <v>-1.43E-2</v>
      </c>
      <c r="L203">
        <v>0</v>
      </c>
      <c r="N203" t="str">
        <f>IF(D203&gt;=0,"1","0")</f>
        <v>0</v>
      </c>
      <c r="O203" s="5">
        <f t="shared" ca="1" si="32"/>
        <v>0.16779193799688386</v>
      </c>
      <c r="P203">
        <f t="shared" si="33"/>
        <v>75</v>
      </c>
      <c r="S203">
        <f>_xlfn.XLOOKUP(C203,'Company age'!$A$2:$A$15,'Company age'!$B$2:$B$15)</f>
        <v>12</v>
      </c>
      <c r="U203" t="s">
        <v>44</v>
      </c>
      <c r="W203" s="3">
        <f>AT203*(1+AV203)</f>
        <v>19.0399999618</v>
      </c>
      <c r="X203">
        <v>84</v>
      </c>
      <c r="AH203" s="2">
        <v>-1.6000000240000001</v>
      </c>
      <c r="AI203" s="2">
        <v>-4.8000001909999996</v>
      </c>
      <c r="AJ203" s="2">
        <v>-8.1999998089999995</v>
      </c>
      <c r="AL203" t="s">
        <v>712</v>
      </c>
      <c r="AM203" t="s">
        <v>713</v>
      </c>
      <c r="AN203" t="s">
        <v>44</v>
      </c>
      <c r="AO203" t="s">
        <v>45</v>
      </c>
      <c r="AP203" t="s">
        <v>25</v>
      </c>
      <c r="AQ203" t="s">
        <v>54</v>
      </c>
      <c r="AR203" t="s">
        <v>27</v>
      </c>
      <c r="AS203" s="2">
        <v>500.62</v>
      </c>
      <c r="AT203" s="2">
        <v>20</v>
      </c>
      <c r="AU203" s="5">
        <f t="shared" si="26"/>
        <v>-1.6000000239999999E-2</v>
      </c>
      <c r="AV203" s="5">
        <f t="shared" si="27"/>
        <v>-4.8000001909999999E-2</v>
      </c>
      <c r="AW203" s="5">
        <f t="shared" si="28"/>
        <v>-8.1999998089999998E-2</v>
      </c>
      <c r="AX203" s="2">
        <v>52.8</v>
      </c>
      <c r="AY203" s="2">
        <v>164</v>
      </c>
      <c r="AZ203" s="2">
        <v>53.8</v>
      </c>
      <c r="BA203" s="2">
        <v>93.217799999999997</v>
      </c>
    </row>
    <row r="204" spans="1:53" x14ac:dyDescent="0.15">
      <c r="A204">
        <v>76</v>
      </c>
      <c r="B204" s="7">
        <v>41079</v>
      </c>
      <c r="C204" s="11">
        <v>2012</v>
      </c>
      <c r="D204" s="3">
        <f>_xlfn.XLOOKUP(P204,'Sentiment index'!$E$2:$E$169,'Sentiment index'!$A$2:$A$169)</f>
        <v>-0.2436827</v>
      </c>
      <c r="E204">
        <f t="shared" ca="1" si="29"/>
        <v>125.05181954642245</v>
      </c>
      <c r="F204" s="5">
        <f>(W204-AT204)/AT204</f>
        <v>5.5555553440000072E-2</v>
      </c>
      <c r="G204" s="12">
        <f t="shared" ca="1" si="30"/>
        <v>17</v>
      </c>
      <c r="H204" s="2">
        <v>5.9774900000000004</v>
      </c>
      <c r="I204" s="2">
        <v>4</v>
      </c>
      <c r="J204" s="13">
        <f t="shared" si="31"/>
        <v>5.2455553440000073E-2</v>
      </c>
      <c r="K204" s="5">
        <f>IF(U204="NORWAY",_xlfn.XLOOKUP(B204,'Oslo OBX Historical Data'!$A$2:$A$3477,'Oslo OBX Historical Data'!$G$2:$G$3477),IF(U204="FINLAND",_xlfn.XLOOKUP(B204,'OMX Helsinki Historical Data'!$A$2:$A$3479,'OMX Helsinki Historical Data'!$G$2:$G$3479),IF(U204="DENMARK",_xlfn.XLOOKUP(B204,'OMX Copenhagen All shares Histo'!$A$2:$A$3461,'OMX Copenhagen All shares Histo'!$G$2:$G$3461),_xlfn.XLOOKUP(Draft!B204,'OMX Stockholm Historical Data'!$A$2:$A$3477,'OMX Stockholm Historical Data'!$G$2:$G$3477))))</f>
        <v>3.0999999999999999E-3</v>
      </c>
      <c r="L204">
        <v>0</v>
      </c>
      <c r="N204" t="str">
        <f>IF(D204&gt;=0,"1","0")</f>
        <v>0</v>
      </c>
      <c r="O204" s="5">
        <f t="shared" ca="1" si="32"/>
        <v>2.8440030849068756</v>
      </c>
      <c r="P204">
        <f t="shared" si="33"/>
        <v>75</v>
      </c>
      <c r="S204">
        <f>_xlfn.XLOOKUP(C204,'Company age'!$A$2:$A$15,'Company age'!$B$2:$B$15)</f>
        <v>12</v>
      </c>
      <c r="U204" t="s">
        <v>80</v>
      </c>
      <c r="W204" s="3">
        <f>AT204*(1+AV204)</f>
        <v>4.2222222137600003</v>
      </c>
      <c r="X204">
        <v>17</v>
      </c>
      <c r="AH204" s="2">
        <v>4.4444446559999999</v>
      </c>
      <c r="AI204" s="2">
        <v>5.5555553440000001</v>
      </c>
      <c r="AJ204" s="2">
        <v>10</v>
      </c>
      <c r="AL204" t="s">
        <v>2031</v>
      </c>
      <c r="AM204" t="s">
        <v>2032</v>
      </c>
      <c r="AN204" t="s">
        <v>80</v>
      </c>
      <c r="AO204" t="s">
        <v>96</v>
      </c>
      <c r="AP204" t="s">
        <v>25</v>
      </c>
      <c r="AQ204" t="s">
        <v>54</v>
      </c>
      <c r="AR204" t="s">
        <v>27</v>
      </c>
      <c r="AS204" s="2">
        <v>5.9774900000000004</v>
      </c>
      <c r="AT204" s="2">
        <v>4</v>
      </c>
      <c r="AU204" s="5">
        <f t="shared" si="26"/>
        <v>4.4444446559999996E-2</v>
      </c>
      <c r="AV204" s="5">
        <f t="shared" si="27"/>
        <v>5.5555553440000002E-2</v>
      </c>
      <c r="AW204" s="5">
        <f t="shared" si="28"/>
        <v>0.1</v>
      </c>
      <c r="AX204" s="2">
        <v>75.8</v>
      </c>
      <c r="AY204" s="2">
        <v>1795</v>
      </c>
      <c r="AZ204" s="2">
        <v>78.2</v>
      </c>
      <c r="BA204" s="2">
        <v>5.8070000000000004</v>
      </c>
    </row>
    <row r="205" spans="1:53" x14ac:dyDescent="0.15">
      <c r="A205">
        <v>77</v>
      </c>
      <c r="B205" s="7">
        <v>41095</v>
      </c>
      <c r="C205" s="11">
        <v>2012</v>
      </c>
      <c r="D205" s="3">
        <f>_xlfn.XLOOKUP(P205,'Sentiment index'!$E$2:$E$169,'Sentiment index'!$A$2:$A$169)</f>
        <v>-0.2471322</v>
      </c>
      <c r="E205">
        <f t="shared" ca="1" si="29"/>
        <v>142.00718216638802</v>
      </c>
      <c r="F205" s="5">
        <f>(W205-AT205)/AT205</f>
        <v>-1.6666666270000019E-2</v>
      </c>
      <c r="G205" s="12">
        <f t="shared" ca="1" si="30"/>
        <v>1295.1430645003236</v>
      </c>
      <c r="H205" s="2">
        <v>6.3887600000000004</v>
      </c>
      <c r="I205" s="2">
        <v>0.5</v>
      </c>
      <c r="J205" s="13">
        <f t="shared" si="31"/>
        <v>-1.5766666270000017E-2</v>
      </c>
      <c r="K205" s="5">
        <f>IF(U205="NORWAY",_xlfn.XLOOKUP(B205,'Oslo OBX Historical Data'!$A$2:$A$3477,'Oslo OBX Historical Data'!$G$2:$G$3477),IF(U205="FINLAND",_xlfn.XLOOKUP(B205,'OMX Helsinki Historical Data'!$A$2:$A$3479,'OMX Helsinki Historical Data'!$G$2:$G$3479),IF(U205="DENMARK",_xlfn.XLOOKUP(B205,'OMX Copenhagen All shares Histo'!$A$2:$A$3461,'OMX Copenhagen All shares Histo'!$G$2:$G$3461),_xlfn.XLOOKUP(Draft!B205,'OMX Stockholm Historical Data'!$A$2:$A$3477,'OMX Stockholm Historical Data'!$G$2:$G$3477))))</f>
        <v>-8.9999999999999998E-4</v>
      </c>
      <c r="L205">
        <v>0</v>
      </c>
      <c r="N205" t="str">
        <f>IF(D205&gt;=0,"1","0")</f>
        <v>0</v>
      </c>
      <c r="O205" s="5" t="str">
        <f t="shared" si="32"/>
        <v/>
      </c>
      <c r="P205">
        <f t="shared" si="33"/>
        <v>76</v>
      </c>
      <c r="S205">
        <f>_xlfn.XLOOKUP(C205,'Company age'!$A$2:$A$15,'Company age'!$B$2:$B$15)</f>
        <v>12</v>
      </c>
      <c r="U205" t="s">
        <v>80</v>
      </c>
      <c r="W205" s="3">
        <f>AT205*(1+AV205)</f>
        <v>0.49166666686499999</v>
      </c>
      <c r="AH205" s="2">
        <v>1.6666666269999999</v>
      </c>
      <c r="AI205" s="2">
        <v>-1.6666666269999999</v>
      </c>
      <c r="AJ205" s="2">
        <v>-18.333333970000002</v>
      </c>
      <c r="AL205" t="s">
        <v>2016</v>
      </c>
      <c r="AM205" t="s">
        <v>2017</v>
      </c>
      <c r="AN205" t="s">
        <v>80</v>
      </c>
      <c r="AO205" t="s">
        <v>32</v>
      </c>
      <c r="AP205" t="s">
        <v>25</v>
      </c>
      <c r="AQ205" t="s">
        <v>54</v>
      </c>
      <c r="AR205" t="s">
        <v>27</v>
      </c>
      <c r="AS205" s="2">
        <v>6.3887600000000004</v>
      </c>
      <c r="AT205" s="2">
        <v>0.5</v>
      </c>
      <c r="AU205" s="5">
        <f t="shared" si="26"/>
        <v>1.6666666269999998E-2</v>
      </c>
      <c r="AV205" s="5">
        <f t="shared" si="27"/>
        <v>-1.6666666269999998E-2</v>
      </c>
      <c r="AW205" s="5">
        <f t="shared" si="28"/>
        <v>-0.18333333970000001</v>
      </c>
      <c r="AX205" s="2">
        <v>0.94199999999999995</v>
      </c>
      <c r="AY205" s="2">
        <v>98.719215390000002</v>
      </c>
      <c r="AZ205" s="2">
        <v>0.94399999999999995</v>
      </c>
      <c r="BA205" s="2">
        <v>0</v>
      </c>
    </row>
    <row r="206" spans="1:53" x14ac:dyDescent="0.15">
      <c r="A206">
        <v>78</v>
      </c>
      <c r="B206" s="7">
        <v>41124</v>
      </c>
      <c r="C206" s="11">
        <v>2012</v>
      </c>
      <c r="D206" s="3">
        <f>_xlfn.XLOOKUP(P206,'Sentiment index'!$E$2:$E$169,'Sentiment index'!$A$2:$A$169)</f>
        <v>-0.10637969999999999</v>
      </c>
      <c r="E206">
        <f t="shared" ca="1" si="29"/>
        <v>158.35965191391142</v>
      </c>
      <c r="F206" s="5">
        <f>(W206-AT206)/AT206</f>
        <v>9.5238094329999926E-2</v>
      </c>
      <c r="G206" s="12">
        <f t="shared" ca="1" si="30"/>
        <v>1472.4340638898284</v>
      </c>
      <c r="H206" s="4">
        <v>1.71627</v>
      </c>
      <c r="I206" s="4">
        <v>4.45</v>
      </c>
      <c r="J206" s="13">
        <f t="shared" si="31"/>
        <v>0.10213809432999993</v>
      </c>
      <c r="K206" s="5">
        <f>IF(U206="NORWAY",_xlfn.XLOOKUP(B206,'Oslo OBX Historical Data'!$A$2:$A$3477,'Oslo OBX Historical Data'!$G$2:$G$3477),IF(U206="FINLAND",_xlfn.XLOOKUP(B206,'OMX Helsinki Historical Data'!$A$2:$A$3479,'OMX Helsinki Historical Data'!$G$2:$G$3479),IF(U206="DENMARK",_xlfn.XLOOKUP(B206,'OMX Copenhagen All shares Histo'!$A$2:$A$3461,'OMX Copenhagen All shares Histo'!$G$2:$G$3461),_xlfn.XLOOKUP(Draft!B206,'OMX Stockholm Historical Data'!$A$2:$A$3477,'OMX Stockholm Historical Data'!$G$2:$G$3477))))</f>
        <v>-6.8999999999999999E-3</v>
      </c>
      <c r="L206">
        <v>0</v>
      </c>
      <c r="N206" t="str">
        <f>IF(D206&gt;=0,"1","0")</f>
        <v>0</v>
      </c>
      <c r="O206" s="5" t="str">
        <f t="shared" si="32"/>
        <v/>
      </c>
      <c r="P206">
        <f t="shared" si="33"/>
        <v>77</v>
      </c>
      <c r="S206">
        <f>_xlfn.XLOOKUP(C206,'Company age'!$A$2:$A$15,'Company age'!$B$2:$B$15)</f>
        <v>12</v>
      </c>
      <c r="U206" t="s">
        <v>80</v>
      </c>
      <c r="W206" s="3">
        <f>AT206*(1+AV206)</f>
        <v>4.8738095197684999</v>
      </c>
      <c r="AH206" s="2">
        <v>9.5238094330000003</v>
      </c>
      <c r="AI206" s="2">
        <v>9.5238094330000003</v>
      </c>
      <c r="AJ206" s="2">
        <v>32.095237730000001</v>
      </c>
      <c r="AL206" t="s">
        <v>2141</v>
      </c>
      <c r="AM206" t="s">
        <v>2142</v>
      </c>
      <c r="AN206" t="s">
        <v>80</v>
      </c>
      <c r="AO206" t="s">
        <v>32</v>
      </c>
      <c r="AP206" t="s">
        <v>25</v>
      </c>
      <c r="AQ206" t="s">
        <v>54</v>
      </c>
      <c r="AR206" t="s">
        <v>27</v>
      </c>
      <c r="AS206" s="4">
        <v>1.71627</v>
      </c>
      <c r="AT206" s="4">
        <v>4.45</v>
      </c>
      <c r="AU206" s="5">
        <f t="shared" si="26"/>
        <v>9.5238094330000009E-2</v>
      </c>
      <c r="AV206" s="5">
        <f t="shared" si="27"/>
        <v>9.5238094330000009E-2</v>
      </c>
      <c r="AW206" s="5">
        <f t="shared" si="28"/>
        <v>0.32095237730000004</v>
      </c>
      <c r="AX206" s="4"/>
      <c r="AY206" s="4"/>
      <c r="AZ206" s="4"/>
      <c r="BA206" s="4">
        <v>5.4984999999999999</v>
      </c>
    </row>
    <row r="207" spans="1:53" x14ac:dyDescent="0.15">
      <c r="A207">
        <v>80</v>
      </c>
      <c r="B207" s="7">
        <v>41197</v>
      </c>
      <c r="C207" s="11">
        <v>2012</v>
      </c>
      <c r="D207" s="3">
        <f>_xlfn.XLOOKUP(P207,'Sentiment index'!$E$2:$E$169,'Sentiment index'!$A$2:$A$169)</f>
        <v>-0.20909849999999999</v>
      </c>
      <c r="E207">
        <f t="shared" ca="1" si="29"/>
        <v>117.30039167368641</v>
      </c>
      <c r="F207" s="5">
        <f>(W207-AT207)/AT207</f>
        <v>6.6666668649999804E-3</v>
      </c>
      <c r="G207" s="12">
        <f t="shared" ca="1" si="30"/>
        <v>827</v>
      </c>
      <c r="H207" s="4">
        <v>11.031499999999999</v>
      </c>
      <c r="I207" s="4">
        <v>7</v>
      </c>
      <c r="J207" s="13">
        <f t="shared" si="31"/>
        <v>1.2666666864999981E-2</v>
      </c>
      <c r="K207" s="5">
        <f>IF(U207="NORWAY",_xlfn.XLOOKUP(B207,'Oslo OBX Historical Data'!$A$2:$A$3477,'Oslo OBX Historical Data'!$G$2:$G$3477),IF(U207="FINLAND",_xlfn.XLOOKUP(B207,'OMX Helsinki Historical Data'!$A$2:$A$3479,'OMX Helsinki Historical Data'!$G$2:$G$3479),IF(U207="DENMARK",_xlfn.XLOOKUP(B207,'OMX Copenhagen All shares Histo'!$A$2:$A$3461,'OMX Copenhagen All shares Histo'!$G$2:$G$3461),_xlfn.XLOOKUP(Draft!B207,'OMX Stockholm Historical Data'!$A$2:$A$3477,'OMX Stockholm Historical Data'!$G$2:$G$3477))))</f>
        <v>-6.0000000000000001E-3</v>
      </c>
      <c r="L207">
        <v>0</v>
      </c>
      <c r="N207" t="str">
        <f>IF(D207&gt;=0,"1","0")</f>
        <v>0</v>
      </c>
      <c r="O207" s="5">
        <f t="shared" ca="1" si="32"/>
        <v>74.967139554910943</v>
      </c>
      <c r="P207">
        <f t="shared" si="33"/>
        <v>79</v>
      </c>
      <c r="S207">
        <f>_xlfn.XLOOKUP(C207,'Company age'!$A$2:$A$15,'Company age'!$B$2:$B$15)</f>
        <v>12</v>
      </c>
      <c r="U207" t="s">
        <v>64</v>
      </c>
      <c r="W207" s="3">
        <f>AT207*(1+AV207)</f>
        <v>7.0466666680549999</v>
      </c>
      <c r="X207">
        <v>827</v>
      </c>
      <c r="AH207" s="2">
        <v>0.1466666609</v>
      </c>
      <c r="AI207" s="2">
        <v>0.66666668650000005</v>
      </c>
      <c r="AJ207" s="2">
        <v>0.66666668650000005</v>
      </c>
      <c r="AL207" t="s">
        <v>1825</v>
      </c>
      <c r="AM207" t="s">
        <v>1826</v>
      </c>
      <c r="AN207" t="s">
        <v>64</v>
      </c>
      <c r="AO207" t="s">
        <v>152</v>
      </c>
      <c r="AP207" t="s">
        <v>25</v>
      </c>
      <c r="AQ207" t="s">
        <v>54</v>
      </c>
      <c r="AR207" t="s">
        <v>27</v>
      </c>
      <c r="AS207" s="4">
        <v>11.031499999999999</v>
      </c>
      <c r="AT207" s="4">
        <v>7</v>
      </c>
      <c r="AU207" s="5">
        <f t="shared" si="26"/>
        <v>1.4666666089999999E-3</v>
      </c>
      <c r="AV207" s="5">
        <f t="shared" si="27"/>
        <v>6.6666668650000004E-3</v>
      </c>
      <c r="AW207" s="5">
        <f t="shared" si="28"/>
        <v>6.6666668650000004E-3</v>
      </c>
      <c r="AX207" s="4">
        <v>14.6</v>
      </c>
      <c r="AY207" s="4">
        <v>525.71429439999997</v>
      </c>
      <c r="AZ207" s="4">
        <v>14.84</v>
      </c>
      <c r="BA207" s="4">
        <v>1.5656000000000001</v>
      </c>
    </row>
    <row r="208" spans="1:53" x14ac:dyDescent="0.15">
      <c r="A208">
        <v>80</v>
      </c>
      <c r="B208" s="7">
        <v>41200</v>
      </c>
      <c r="C208" s="11">
        <v>2012</v>
      </c>
      <c r="D208" s="3">
        <f>_xlfn.XLOOKUP(P208,'Sentiment index'!$E$2:$E$169,'Sentiment index'!$A$2:$A$169)</f>
        <v>-0.20909849999999999</v>
      </c>
      <c r="E208">
        <f t="shared" ca="1" si="29"/>
        <v>163.32522013040898</v>
      </c>
      <c r="F208" s="5">
        <f>(W208-AT208)/AT208</f>
        <v>9.375E-2</v>
      </c>
      <c r="G208" s="12">
        <f t="shared" ca="1" si="30"/>
        <v>1106.5588466437969</v>
      </c>
      <c r="H208" s="4">
        <v>1701</v>
      </c>
      <c r="I208" s="4">
        <v>21</v>
      </c>
      <c r="J208" s="13">
        <f t="shared" si="31"/>
        <v>9.5549999999999996E-2</v>
      </c>
      <c r="K208" s="5">
        <f>IF(U208="NORWAY",_xlfn.XLOOKUP(B208,'Oslo OBX Historical Data'!$A$2:$A$3477,'Oslo OBX Historical Data'!$G$2:$G$3477),IF(U208="FINLAND",_xlfn.XLOOKUP(B208,'OMX Helsinki Historical Data'!$A$2:$A$3479,'OMX Helsinki Historical Data'!$G$2:$G$3479),IF(U208="DENMARK",_xlfn.XLOOKUP(B208,'OMX Copenhagen All shares Histo'!$A$2:$A$3461,'OMX Copenhagen All shares Histo'!$G$2:$G$3461),_xlfn.XLOOKUP(Draft!B208,'OMX Stockholm Historical Data'!$A$2:$A$3477,'OMX Stockholm Historical Data'!$G$2:$G$3477))))</f>
        <v>-1.8E-3</v>
      </c>
      <c r="L208">
        <v>0</v>
      </c>
      <c r="N208" t="str">
        <f>IF(D208&gt;=0,"1","0")</f>
        <v>0</v>
      </c>
      <c r="O208" s="5" t="str">
        <f t="shared" si="32"/>
        <v/>
      </c>
      <c r="P208">
        <f t="shared" si="33"/>
        <v>79</v>
      </c>
      <c r="S208">
        <f>_xlfn.XLOOKUP(C208,'Company age'!$A$2:$A$15,'Company age'!$B$2:$B$15)</f>
        <v>12</v>
      </c>
      <c r="U208" t="s">
        <v>44</v>
      </c>
      <c r="W208" s="3">
        <f>AT208*(1+AV208)</f>
        <v>22.96875</v>
      </c>
      <c r="AH208" s="2">
        <v>10.9375</v>
      </c>
      <c r="AI208" s="2">
        <v>9.375</v>
      </c>
      <c r="AJ208" s="2">
        <v>7.8125</v>
      </c>
      <c r="AL208" t="s">
        <v>286</v>
      </c>
      <c r="AM208" t="s">
        <v>287</v>
      </c>
      <c r="AN208" t="s">
        <v>44</v>
      </c>
      <c r="AO208" t="s">
        <v>74</v>
      </c>
      <c r="AP208" t="s">
        <v>25</v>
      </c>
      <c r="AQ208" t="s">
        <v>46</v>
      </c>
      <c r="AR208" t="s">
        <v>27</v>
      </c>
      <c r="AS208" s="4">
        <v>1701</v>
      </c>
      <c r="AT208" s="4">
        <v>21</v>
      </c>
      <c r="AU208" s="5">
        <f t="shared" si="26"/>
        <v>0.109375</v>
      </c>
      <c r="AV208" s="5">
        <f t="shared" si="27"/>
        <v>9.375E-2</v>
      </c>
      <c r="AW208" s="5">
        <f t="shared" si="28"/>
        <v>7.8125E-2</v>
      </c>
      <c r="AX208" s="4">
        <v>211</v>
      </c>
      <c r="AY208" s="4">
        <v>904.7619019</v>
      </c>
      <c r="AZ208" s="4">
        <v>210.5</v>
      </c>
      <c r="BA208" s="4">
        <v>100</v>
      </c>
    </row>
    <row r="209" spans="1:53" x14ac:dyDescent="0.15">
      <c r="A209">
        <v>81</v>
      </c>
      <c r="B209" s="7">
        <v>41242</v>
      </c>
      <c r="C209" s="11">
        <v>2012</v>
      </c>
      <c r="D209" s="3">
        <f>_xlfn.XLOOKUP(P209,'Sentiment index'!$E$2:$E$169,'Sentiment index'!$A$2:$A$169)</f>
        <v>-0.2182722</v>
      </c>
      <c r="E209">
        <f t="shared" ca="1" si="29"/>
        <v>112.93889812215966</v>
      </c>
      <c r="F209" s="5">
        <f>(W209-AT209)/AT209</f>
        <v>4.6428570750000064E-2</v>
      </c>
      <c r="G209" s="12">
        <f t="shared" ca="1" si="30"/>
        <v>1414.200576399737</v>
      </c>
      <c r="H209" s="4">
        <v>119.848</v>
      </c>
      <c r="I209" s="4">
        <v>2.4</v>
      </c>
      <c r="J209" s="13">
        <f t="shared" si="31"/>
        <v>5.1528570750000065E-2</v>
      </c>
      <c r="K209" s="5">
        <f>IF(U209="NORWAY",_xlfn.XLOOKUP(B209,'Oslo OBX Historical Data'!$A$2:$A$3477,'Oslo OBX Historical Data'!$G$2:$G$3477),IF(U209="FINLAND",_xlfn.XLOOKUP(B209,'OMX Helsinki Historical Data'!$A$2:$A$3479,'OMX Helsinki Historical Data'!$G$2:$G$3479),IF(U209="DENMARK",_xlfn.XLOOKUP(B209,'OMX Copenhagen All shares Histo'!$A$2:$A$3461,'OMX Copenhagen All shares Histo'!$G$2:$G$3461),_xlfn.XLOOKUP(Draft!B209,'OMX Stockholm Historical Data'!$A$2:$A$3477,'OMX Stockholm Historical Data'!$G$2:$G$3477))))</f>
        <v>-5.1000000000000004E-3</v>
      </c>
      <c r="L209">
        <v>0</v>
      </c>
      <c r="N209" t="str">
        <f>IF(D209&gt;=0,"1","0")</f>
        <v>0</v>
      </c>
      <c r="O209" s="5" t="str">
        <f t="shared" si="32"/>
        <v/>
      </c>
      <c r="P209">
        <f t="shared" si="33"/>
        <v>80</v>
      </c>
      <c r="S209">
        <f>_xlfn.XLOOKUP(C209,'Company age'!$A$2:$A$15,'Company age'!$B$2:$B$15)</f>
        <v>12</v>
      </c>
      <c r="U209" t="s">
        <v>23</v>
      </c>
      <c r="W209" s="3">
        <f>AT209*(1+AV209)</f>
        <v>2.5114285698000001</v>
      </c>
      <c r="AH209" s="2">
        <v>7.1428570750000002</v>
      </c>
      <c r="AI209" s="2">
        <v>4.6428570750000002</v>
      </c>
      <c r="AJ209" s="2">
        <v>12.14285755</v>
      </c>
      <c r="AL209" t="s">
        <v>1182</v>
      </c>
      <c r="AM209" t="s">
        <v>1183</v>
      </c>
      <c r="AN209" t="s">
        <v>23</v>
      </c>
      <c r="AO209" t="s">
        <v>81</v>
      </c>
      <c r="AP209" t="s">
        <v>25</v>
      </c>
      <c r="AQ209" t="s">
        <v>54</v>
      </c>
      <c r="AR209" t="s">
        <v>27</v>
      </c>
      <c r="AS209" s="4">
        <v>119.848</v>
      </c>
      <c r="AT209" s="4">
        <v>2.4</v>
      </c>
      <c r="AU209" s="5">
        <f t="shared" si="26"/>
        <v>7.1428570750000003E-2</v>
      </c>
      <c r="AV209" s="5">
        <f t="shared" si="27"/>
        <v>4.6428570750000002E-2</v>
      </c>
      <c r="AW209" s="5">
        <f t="shared" si="28"/>
        <v>0.12142857550000001</v>
      </c>
      <c r="AX209" s="4"/>
      <c r="AY209" s="4"/>
      <c r="AZ209" s="4"/>
      <c r="BA209" s="4">
        <v>0</v>
      </c>
    </row>
    <row r="210" spans="1:53" x14ac:dyDescent="0.15">
      <c r="A210">
        <v>83</v>
      </c>
      <c r="B210" s="7">
        <v>41276</v>
      </c>
      <c r="C210" s="11">
        <v>2013</v>
      </c>
      <c r="D210" s="3">
        <f>_xlfn.XLOOKUP(P210,'Sentiment index'!$E$2:$E$169,'Sentiment index'!$A$2:$A$169)</f>
        <v>-0.15770519999999999</v>
      </c>
      <c r="E210">
        <f t="shared" ca="1" si="29"/>
        <v>115.0828650699159</v>
      </c>
      <c r="F210" s="5">
        <f>(W210-AT210)/AT210</f>
        <v>0.27999999999999997</v>
      </c>
      <c r="G210" s="12">
        <f t="shared" ca="1" si="30"/>
        <v>8</v>
      </c>
      <c r="H210" s="2">
        <v>3.8588300000000002</v>
      </c>
      <c r="I210" s="2">
        <v>3.95</v>
      </c>
      <c r="J210" s="13">
        <f t="shared" si="31"/>
        <v>0.28359999999999996</v>
      </c>
      <c r="K210" s="5">
        <f>IF(U210="NORWAY",_xlfn.XLOOKUP(B210,'Oslo OBX Historical Data'!$A$2:$A$3477,'Oslo OBX Historical Data'!$G$2:$G$3477),IF(U210="FINLAND",_xlfn.XLOOKUP(B210,'OMX Helsinki Historical Data'!$A$2:$A$3479,'OMX Helsinki Historical Data'!$G$2:$G$3479),IF(U210="DENMARK",_xlfn.XLOOKUP(B210,'OMX Copenhagen All shares Histo'!$A$2:$A$3461,'OMX Copenhagen All shares Histo'!$G$2:$G$3461),_xlfn.XLOOKUP(Draft!B210,'OMX Stockholm Historical Data'!$A$2:$A$3477,'OMX Stockholm Historical Data'!$G$2:$G$3477))))</f>
        <v>-3.5999999999999999E-3</v>
      </c>
      <c r="L210">
        <v>0</v>
      </c>
      <c r="N210" t="str">
        <f>IF(D210&gt;=0,"1","0")</f>
        <v>0</v>
      </c>
      <c r="O210" s="5">
        <f t="shared" ca="1" si="32"/>
        <v>2.0731672553597851</v>
      </c>
      <c r="P210">
        <f t="shared" si="33"/>
        <v>82</v>
      </c>
      <c r="S210">
        <f>_xlfn.XLOOKUP(C210,'Company age'!$A$2:$A$15,'Company age'!$B$2:$B$15)</f>
        <v>12</v>
      </c>
      <c r="U210" t="s">
        <v>80</v>
      </c>
      <c r="W210" s="3">
        <f>AT210*(1+AV210)</f>
        <v>5.056</v>
      </c>
      <c r="X210">
        <v>8</v>
      </c>
      <c r="AH210" s="2">
        <v>20</v>
      </c>
      <c r="AI210" s="2">
        <v>28</v>
      </c>
      <c r="AJ210" s="2">
        <v>-12.19999981</v>
      </c>
      <c r="AL210" t="s">
        <v>2105</v>
      </c>
      <c r="AM210" t="s">
        <v>2106</v>
      </c>
      <c r="AN210" t="s">
        <v>80</v>
      </c>
      <c r="AO210" t="s">
        <v>74</v>
      </c>
      <c r="AP210" t="s">
        <v>25</v>
      </c>
      <c r="AQ210" t="s">
        <v>54</v>
      </c>
      <c r="AR210" t="s">
        <v>27</v>
      </c>
      <c r="AS210" s="2">
        <v>3.8588300000000002</v>
      </c>
      <c r="AT210" s="2">
        <v>3.95</v>
      </c>
      <c r="AU210" s="5">
        <f t="shared" si="26"/>
        <v>0.2</v>
      </c>
      <c r="AV210" s="5">
        <f t="shared" si="27"/>
        <v>0.28000000000000003</v>
      </c>
      <c r="AW210" s="5">
        <f t="shared" si="28"/>
        <v>-0.12199999809999999</v>
      </c>
      <c r="AX210" s="2">
        <v>11.7</v>
      </c>
      <c r="AY210" s="2">
        <v>-96.838607789999998</v>
      </c>
      <c r="AZ210" s="2">
        <v>11.15</v>
      </c>
      <c r="BA210" s="2">
        <v>11.2</v>
      </c>
    </row>
    <row r="211" spans="1:53" x14ac:dyDescent="0.15">
      <c r="A211">
        <v>85</v>
      </c>
      <c r="B211" s="7">
        <v>41353</v>
      </c>
      <c r="C211" s="11">
        <v>2013</v>
      </c>
      <c r="D211" s="3">
        <f>_xlfn.XLOOKUP(P211,'Sentiment index'!$E$2:$E$169,'Sentiment index'!$A$2:$A$169)</f>
        <v>-0.33209559999999999</v>
      </c>
      <c r="E211">
        <f t="shared" ca="1" si="29"/>
        <v>160.16086272149775</v>
      </c>
      <c r="F211" s="5">
        <f>(W211-AT211)/AT211</f>
        <v>0.29677419659999987</v>
      </c>
      <c r="G211" s="12">
        <f t="shared" ca="1" si="30"/>
        <v>110</v>
      </c>
      <c r="H211" s="2">
        <v>220.78800000000001</v>
      </c>
      <c r="I211" s="2">
        <v>36</v>
      </c>
      <c r="J211" s="13">
        <f t="shared" si="31"/>
        <v>0.29487419659999986</v>
      </c>
      <c r="K211" s="5">
        <f>IF(U211="NORWAY",_xlfn.XLOOKUP(B211,'Oslo OBX Historical Data'!$A$2:$A$3477,'Oslo OBX Historical Data'!$G$2:$G$3477),IF(U211="FINLAND",_xlfn.XLOOKUP(B211,'OMX Helsinki Historical Data'!$A$2:$A$3479,'OMX Helsinki Historical Data'!$G$2:$G$3479),IF(U211="DENMARK",_xlfn.XLOOKUP(B211,'OMX Copenhagen All shares Histo'!$A$2:$A$3461,'OMX Copenhagen All shares Histo'!$G$2:$G$3461),_xlfn.XLOOKUP(Draft!B211,'OMX Stockholm Historical Data'!$A$2:$A$3477,'OMX Stockholm Historical Data'!$G$2:$G$3477))))</f>
        <v>1.9E-3</v>
      </c>
      <c r="L211">
        <v>0</v>
      </c>
      <c r="N211" t="str">
        <f>IF(D211&gt;=0,"1","0")</f>
        <v>0</v>
      </c>
      <c r="O211" s="5">
        <f t="shared" ca="1" si="32"/>
        <v>0.49821548272551042</v>
      </c>
      <c r="P211">
        <f t="shared" si="33"/>
        <v>84</v>
      </c>
      <c r="S211">
        <f>_xlfn.XLOOKUP(C211,'Company age'!$A$2:$A$15,'Company age'!$B$2:$B$15)</f>
        <v>12</v>
      </c>
      <c r="U211" t="s">
        <v>23</v>
      </c>
      <c r="W211" s="3">
        <f>AT211*(1+AV211)</f>
        <v>46.683871077599996</v>
      </c>
      <c r="X211">
        <v>110</v>
      </c>
      <c r="AH211" s="2">
        <v>16.12903214</v>
      </c>
      <c r="AI211" s="2">
        <v>29.677419660000002</v>
      </c>
      <c r="AJ211" s="2">
        <v>35.483871460000003</v>
      </c>
      <c r="AL211" t="s">
        <v>974</v>
      </c>
      <c r="AM211" t="s">
        <v>975</v>
      </c>
      <c r="AN211" t="s">
        <v>23</v>
      </c>
      <c r="AO211" t="s">
        <v>152</v>
      </c>
      <c r="AP211" t="s">
        <v>25</v>
      </c>
      <c r="AQ211" t="s">
        <v>75</v>
      </c>
      <c r="AR211" t="s">
        <v>27</v>
      </c>
      <c r="AS211" s="2">
        <v>220.78800000000001</v>
      </c>
      <c r="AT211" s="2">
        <v>36</v>
      </c>
      <c r="AU211" s="5">
        <f t="shared" si="26"/>
        <v>0.16129032139999999</v>
      </c>
      <c r="AV211" s="5">
        <f t="shared" si="27"/>
        <v>0.29677419660000004</v>
      </c>
      <c r="AW211" s="5">
        <f t="shared" si="28"/>
        <v>0.35483871460000005</v>
      </c>
      <c r="AX211" s="2">
        <v>37</v>
      </c>
      <c r="AY211" s="2">
        <v>3.8967456820000002</v>
      </c>
      <c r="AZ211" s="2">
        <v>36.799999999999997</v>
      </c>
      <c r="BA211" s="2">
        <v>14.8813</v>
      </c>
    </row>
    <row r="212" spans="1:53" x14ac:dyDescent="0.15">
      <c r="A212">
        <v>85</v>
      </c>
      <c r="B212" s="7">
        <v>41359</v>
      </c>
      <c r="C212" s="11">
        <v>2013</v>
      </c>
      <c r="D212" s="3">
        <f>_xlfn.XLOOKUP(P212,'Sentiment index'!$E$2:$E$169,'Sentiment index'!$A$2:$A$169)</f>
        <v>-0.33209559999999999</v>
      </c>
      <c r="E212">
        <f t="shared" ca="1" si="29"/>
        <v>153.348764990885</v>
      </c>
      <c r="F212" s="5">
        <f>(W212-AT212)/AT212</f>
        <v>4.1666665079999915E-2</v>
      </c>
      <c r="G212" s="12">
        <f t="shared" ca="1" si="30"/>
        <v>1080.7876815141658</v>
      </c>
      <c r="H212" s="2">
        <v>112</v>
      </c>
      <c r="I212" s="2">
        <v>100</v>
      </c>
      <c r="J212" s="13">
        <f t="shared" si="31"/>
        <v>4.9666665079999915E-2</v>
      </c>
      <c r="K212" s="5">
        <f>IF(U212="NORWAY",_xlfn.XLOOKUP(B212,'Oslo OBX Historical Data'!$A$2:$A$3477,'Oslo OBX Historical Data'!$G$2:$G$3477),IF(U212="FINLAND",_xlfn.XLOOKUP(B212,'OMX Helsinki Historical Data'!$A$2:$A$3479,'OMX Helsinki Historical Data'!$G$2:$G$3479),IF(U212="DENMARK",_xlfn.XLOOKUP(B212,'OMX Copenhagen All shares Histo'!$A$2:$A$3461,'OMX Copenhagen All shares Histo'!$G$2:$G$3461),_xlfn.XLOOKUP(Draft!B212,'OMX Stockholm Historical Data'!$A$2:$A$3477,'OMX Stockholm Historical Data'!$G$2:$G$3477))))</f>
        <v>-8.0000000000000002E-3</v>
      </c>
      <c r="L212">
        <v>0</v>
      </c>
      <c r="N212" t="str">
        <f>IF(D212&gt;=0,"1","0")</f>
        <v>0</v>
      </c>
      <c r="O212" s="5" t="str">
        <f t="shared" si="32"/>
        <v/>
      </c>
      <c r="P212">
        <f t="shared" si="33"/>
        <v>84</v>
      </c>
      <c r="S212">
        <f>_xlfn.XLOOKUP(C212,'Company age'!$A$2:$A$15,'Company age'!$B$2:$B$15)</f>
        <v>12</v>
      </c>
      <c r="U212" t="s">
        <v>44</v>
      </c>
      <c r="W212" s="3">
        <f>AT212*(1+AV212)</f>
        <v>104.16666650799999</v>
      </c>
      <c r="AH212" s="2">
        <v>8.3333330149999991</v>
      </c>
      <c r="AI212" s="2">
        <v>4.1666665079999996</v>
      </c>
      <c r="AJ212" s="2">
        <v>0.41666665670000003</v>
      </c>
      <c r="AL212" t="s">
        <v>1208</v>
      </c>
      <c r="AM212" t="s">
        <v>1209</v>
      </c>
      <c r="AN212" t="s">
        <v>44</v>
      </c>
      <c r="AO212" t="s">
        <v>53</v>
      </c>
      <c r="AP212" t="s">
        <v>25</v>
      </c>
      <c r="AQ212" t="s">
        <v>54</v>
      </c>
      <c r="AR212" t="s">
        <v>27</v>
      </c>
      <c r="AS212" s="2">
        <v>112</v>
      </c>
      <c r="AT212" s="2">
        <v>100</v>
      </c>
      <c r="AU212" s="5">
        <f t="shared" si="26"/>
        <v>8.3333330149999996E-2</v>
      </c>
      <c r="AV212" s="5">
        <f t="shared" si="27"/>
        <v>4.1666665079999998E-2</v>
      </c>
      <c r="AW212" s="5">
        <f t="shared" si="28"/>
        <v>4.1666665670000002E-3</v>
      </c>
      <c r="AX212" s="2">
        <v>10.35</v>
      </c>
      <c r="AY212" s="2">
        <v>-88.88652802</v>
      </c>
      <c r="AZ212" s="2">
        <v>10.4</v>
      </c>
      <c r="BA212" s="2">
        <v>2.3199999999999998</v>
      </c>
    </row>
    <row r="213" spans="1:53" x14ac:dyDescent="0.15">
      <c r="A213">
        <v>87</v>
      </c>
      <c r="B213" s="7">
        <v>41396</v>
      </c>
      <c r="C213" s="11">
        <v>2013</v>
      </c>
      <c r="D213" s="3">
        <f>_xlfn.XLOOKUP(P213,'Sentiment index'!$E$2:$E$169,'Sentiment index'!$A$2:$A$169)</f>
        <v>-0.32304519999999998</v>
      </c>
      <c r="E213">
        <f t="shared" ca="1" si="29"/>
        <v>150.81323824531185</v>
      </c>
      <c r="F213" s="5">
        <f>(W213-AT213)/AT213</f>
        <v>0.1727272796999999</v>
      </c>
      <c r="G213" s="12">
        <f t="shared" ca="1" si="30"/>
        <v>11</v>
      </c>
      <c r="H213" s="2">
        <v>92</v>
      </c>
      <c r="I213" s="2">
        <v>4</v>
      </c>
      <c r="J213" s="13">
        <f t="shared" si="31"/>
        <v>0.16802727969999989</v>
      </c>
      <c r="K213" s="5">
        <f>IF(U213="NORWAY",_xlfn.XLOOKUP(B213,'Oslo OBX Historical Data'!$A$2:$A$3477,'Oslo OBX Historical Data'!$G$2:$G$3477),IF(U213="FINLAND",_xlfn.XLOOKUP(B213,'OMX Helsinki Historical Data'!$A$2:$A$3479,'OMX Helsinki Historical Data'!$G$2:$G$3479),IF(U213="DENMARK",_xlfn.XLOOKUP(B213,'OMX Copenhagen All shares Histo'!$A$2:$A$3461,'OMX Copenhagen All shares Histo'!$G$2:$G$3461),_xlfn.XLOOKUP(Draft!B213,'OMX Stockholm Historical Data'!$A$2:$A$3477,'OMX Stockholm Historical Data'!$G$2:$G$3477))))</f>
        <v>4.7000000000000002E-3</v>
      </c>
      <c r="L213">
        <v>0</v>
      </c>
      <c r="N213" t="str">
        <f>IF(D213&gt;=0,"1","0")</f>
        <v>0</v>
      </c>
      <c r="O213" s="5">
        <f t="shared" ca="1" si="32"/>
        <v>0.11956521739130435</v>
      </c>
      <c r="P213">
        <f t="shared" si="33"/>
        <v>86</v>
      </c>
      <c r="S213">
        <f>_xlfn.XLOOKUP(C213,'Company age'!$A$2:$A$15,'Company age'!$B$2:$B$15)</f>
        <v>12</v>
      </c>
      <c r="U213" t="s">
        <v>44</v>
      </c>
      <c r="W213" s="3">
        <f>AT213*(1+AV213)</f>
        <v>4.6909091187999996</v>
      </c>
      <c r="X213">
        <v>11</v>
      </c>
      <c r="AH213" s="2">
        <v>10</v>
      </c>
      <c r="AI213" s="2">
        <v>17.272727969999998</v>
      </c>
      <c r="AJ213" s="2">
        <v>5.4545454979999999</v>
      </c>
      <c r="AL213" t="s">
        <v>1245</v>
      </c>
      <c r="AM213" t="s">
        <v>1246</v>
      </c>
      <c r="AN213" t="s">
        <v>44</v>
      </c>
      <c r="AO213" t="s">
        <v>53</v>
      </c>
      <c r="AP213" t="s">
        <v>25</v>
      </c>
      <c r="AQ213" t="s">
        <v>54</v>
      </c>
      <c r="AR213" t="s">
        <v>27</v>
      </c>
      <c r="AS213" s="2">
        <v>92</v>
      </c>
      <c r="AT213" s="2">
        <v>4</v>
      </c>
      <c r="AU213" s="5">
        <f t="shared" si="26"/>
        <v>0.1</v>
      </c>
      <c r="AV213" s="5">
        <f t="shared" si="27"/>
        <v>0.17272727969999999</v>
      </c>
      <c r="AW213" s="5">
        <f t="shared" si="28"/>
        <v>5.4545454979999998E-2</v>
      </c>
      <c r="AX213" s="2"/>
      <c r="AY213" s="2"/>
      <c r="AZ213" s="2"/>
      <c r="BA213" s="2">
        <v>92.841899999999995</v>
      </c>
    </row>
    <row r="214" spans="1:53" x14ac:dyDescent="0.15">
      <c r="A214">
        <v>88</v>
      </c>
      <c r="B214" s="7">
        <v>41453</v>
      </c>
      <c r="C214" s="11">
        <v>2013</v>
      </c>
      <c r="D214" s="3">
        <f>_xlfn.XLOOKUP(P214,'Sentiment index'!$E$2:$E$169,'Sentiment index'!$A$2:$A$169)</f>
        <v>-0.32679000000000002</v>
      </c>
      <c r="E214">
        <f t="shared" ca="1" si="29"/>
        <v>183.65060350505763</v>
      </c>
      <c r="F214" s="5">
        <f>(W214-AT214)/AT214</f>
        <v>0.25925926210000017</v>
      </c>
      <c r="G214" s="12">
        <f t="shared" ca="1" si="30"/>
        <v>2163</v>
      </c>
      <c r="H214" s="2">
        <v>2878.26</v>
      </c>
      <c r="I214" s="2">
        <v>115</v>
      </c>
      <c r="J214" s="13">
        <f t="shared" si="31"/>
        <v>0.24635926210000017</v>
      </c>
      <c r="K214" s="5">
        <f>IF(U214="NORWAY",_xlfn.XLOOKUP(B214,'Oslo OBX Historical Data'!$A$2:$A$3477,'Oslo OBX Historical Data'!$G$2:$G$3477),IF(U214="FINLAND",_xlfn.XLOOKUP(B214,'OMX Helsinki Historical Data'!$A$2:$A$3479,'OMX Helsinki Historical Data'!$G$2:$G$3479),IF(U214="DENMARK",_xlfn.XLOOKUP(B214,'OMX Copenhagen All shares Histo'!$A$2:$A$3461,'OMX Copenhagen All shares Histo'!$G$2:$G$3461),_xlfn.XLOOKUP(Draft!B214,'OMX Stockholm Historical Data'!$A$2:$A$3477,'OMX Stockholm Historical Data'!$G$2:$G$3477))))</f>
        <v>1.29E-2</v>
      </c>
      <c r="L214">
        <v>0</v>
      </c>
      <c r="N214" t="str">
        <f>IF(D214&gt;=0,"1","0")</f>
        <v>0</v>
      </c>
      <c r="O214" s="5">
        <f t="shared" ca="1" si="32"/>
        <v>0.75149569531591998</v>
      </c>
      <c r="P214">
        <f t="shared" si="33"/>
        <v>87</v>
      </c>
      <c r="S214">
        <f>_xlfn.XLOOKUP(C214,'Company age'!$A$2:$A$15,'Company age'!$B$2:$B$15)</f>
        <v>12</v>
      </c>
      <c r="U214" t="s">
        <v>23</v>
      </c>
      <c r="W214" s="3">
        <f>AT214*(1+AV214)</f>
        <v>144.81481514150002</v>
      </c>
      <c r="X214">
        <v>2163</v>
      </c>
      <c r="AH214" s="2">
        <v>11.11111069</v>
      </c>
      <c r="AI214" s="2">
        <v>25.92592621</v>
      </c>
      <c r="AJ214" s="2">
        <v>22.22222137</v>
      </c>
      <c r="AL214" t="s">
        <v>187</v>
      </c>
      <c r="AM214" t="s">
        <v>188</v>
      </c>
      <c r="AN214" t="s">
        <v>23</v>
      </c>
      <c r="AO214" t="s">
        <v>38</v>
      </c>
      <c r="AP214" t="s">
        <v>25</v>
      </c>
      <c r="AQ214" t="s">
        <v>132</v>
      </c>
      <c r="AR214" t="s">
        <v>27</v>
      </c>
      <c r="AS214" s="2">
        <v>2878.26</v>
      </c>
      <c r="AT214" s="2">
        <v>115</v>
      </c>
      <c r="AU214" s="5">
        <f t="shared" si="26"/>
        <v>0.11111110690000001</v>
      </c>
      <c r="AV214" s="5">
        <f t="shared" si="27"/>
        <v>0.2592592621</v>
      </c>
      <c r="AW214" s="5">
        <f t="shared" si="28"/>
        <v>0.2222222137</v>
      </c>
      <c r="AX214" s="2">
        <v>119.6</v>
      </c>
      <c r="AY214" s="2">
        <v>4</v>
      </c>
      <c r="AZ214" s="2">
        <v>117.7</v>
      </c>
      <c r="BA214" s="2">
        <v>40.799999999999997</v>
      </c>
    </row>
    <row r="215" spans="1:53" x14ac:dyDescent="0.15">
      <c r="A215">
        <v>89</v>
      </c>
      <c r="B215" s="7">
        <v>41460</v>
      </c>
      <c r="C215" s="11">
        <v>2013</v>
      </c>
      <c r="D215" s="3">
        <f>_xlfn.XLOOKUP(P215,'Sentiment index'!$E$2:$E$169,'Sentiment index'!$A$2:$A$169)</f>
        <v>-0.32054690000000002</v>
      </c>
      <c r="E215">
        <f t="shared" ca="1" si="29"/>
        <v>134.16130613331634</v>
      </c>
      <c r="F215" s="5">
        <f>(W215-AT215)/AT215</f>
        <v>0</v>
      </c>
      <c r="G215" s="12">
        <f t="shared" ca="1" si="30"/>
        <v>20</v>
      </c>
      <c r="H215" s="2">
        <v>951.95</v>
      </c>
      <c r="I215" s="2">
        <v>27</v>
      </c>
      <c r="J215" s="13">
        <f t="shared" si="31"/>
        <v>-1.7299999999999999E-2</v>
      </c>
      <c r="K215" s="5">
        <f>IF(U215="NORWAY",_xlfn.XLOOKUP(B215,'Oslo OBX Historical Data'!$A$2:$A$3477,'Oslo OBX Historical Data'!$G$2:$G$3477),IF(U215="FINLAND",_xlfn.XLOOKUP(B215,'OMX Helsinki Historical Data'!$A$2:$A$3479,'OMX Helsinki Historical Data'!$G$2:$G$3479),IF(U215="DENMARK",_xlfn.XLOOKUP(B215,'OMX Copenhagen All shares Histo'!$A$2:$A$3461,'OMX Copenhagen All shares Histo'!$G$2:$G$3461),_xlfn.XLOOKUP(Draft!B215,'OMX Stockholm Historical Data'!$A$2:$A$3477,'OMX Stockholm Historical Data'!$G$2:$G$3477))))</f>
        <v>1.7299999999999999E-2</v>
      </c>
      <c r="L215">
        <v>0</v>
      </c>
      <c r="N215" t="str">
        <f>IF(D215&gt;=0,"1","0")</f>
        <v>0</v>
      </c>
      <c r="O215" s="5">
        <f t="shared" ca="1" si="32"/>
        <v>2.1009506801827827E-2</v>
      </c>
      <c r="P215">
        <f t="shared" si="33"/>
        <v>88</v>
      </c>
      <c r="S215">
        <f>_xlfn.XLOOKUP(C215,'Company age'!$A$2:$A$15,'Company age'!$B$2:$B$15)</f>
        <v>12</v>
      </c>
      <c r="U215" t="s">
        <v>44</v>
      </c>
      <c r="W215" s="3">
        <f>AT215*(1+AV215)</f>
        <v>27</v>
      </c>
      <c r="X215">
        <v>20</v>
      </c>
      <c r="AH215" s="2">
        <v>6.6666665079999996</v>
      </c>
      <c r="AI215" s="2">
        <v>0</v>
      </c>
      <c r="AJ215" s="2">
        <v>-15.55555534</v>
      </c>
      <c r="AL215" t="s">
        <v>447</v>
      </c>
      <c r="AM215" t="s">
        <v>448</v>
      </c>
      <c r="AN215" t="s">
        <v>44</v>
      </c>
      <c r="AO215" t="s">
        <v>96</v>
      </c>
      <c r="AP215" t="s">
        <v>25</v>
      </c>
      <c r="AQ215" t="s">
        <v>75</v>
      </c>
      <c r="AR215" t="s">
        <v>27</v>
      </c>
      <c r="AS215" s="2">
        <v>951.95</v>
      </c>
      <c r="AT215" s="2">
        <v>27</v>
      </c>
      <c r="AU215" s="5">
        <f t="shared" si="26"/>
        <v>6.6666665079999993E-2</v>
      </c>
      <c r="AV215" s="5">
        <f t="shared" si="27"/>
        <v>0</v>
      </c>
      <c r="AW215" s="5">
        <f t="shared" si="28"/>
        <v>-0.15555555339999999</v>
      </c>
      <c r="AX215" s="2">
        <v>41</v>
      </c>
      <c r="AY215" s="2"/>
      <c r="AZ215" s="2">
        <v>41</v>
      </c>
      <c r="BA215" s="2">
        <v>130.65</v>
      </c>
    </row>
    <row r="216" spans="1:53" x14ac:dyDescent="0.15">
      <c r="A216">
        <v>90</v>
      </c>
      <c r="B216" s="7">
        <v>41544</v>
      </c>
      <c r="C216" s="11">
        <v>2013</v>
      </c>
      <c r="D216" s="3">
        <f>_xlfn.XLOOKUP(P216,'Sentiment index'!$E$2:$E$169,'Sentiment index'!$A$2:$A$169)</f>
        <v>-0.30013820000000002</v>
      </c>
      <c r="E216">
        <f t="shared" ca="1" si="29"/>
        <v>112.829074867817</v>
      </c>
      <c r="F216" s="5">
        <f>(W216-AT216)/AT216</f>
        <v>-1.724137902000001E-2</v>
      </c>
      <c r="G216" s="12">
        <f t="shared" ca="1" si="30"/>
        <v>2916</v>
      </c>
      <c r="H216" s="4">
        <v>2352</v>
      </c>
      <c r="I216" s="4">
        <v>42</v>
      </c>
      <c r="J216" s="13">
        <f t="shared" si="31"/>
        <v>-1.654137902000001E-2</v>
      </c>
      <c r="K216" s="5">
        <f>IF(U216="NORWAY",_xlfn.XLOOKUP(B216,'Oslo OBX Historical Data'!$A$2:$A$3477,'Oslo OBX Historical Data'!$G$2:$G$3477),IF(U216="FINLAND",_xlfn.XLOOKUP(B216,'OMX Helsinki Historical Data'!$A$2:$A$3479,'OMX Helsinki Historical Data'!$G$2:$G$3479),IF(U216="DENMARK",_xlfn.XLOOKUP(B216,'OMX Copenhagen All shares Histo'!$A$2:$A$3461,'OMX Copenhagen All shares Histo'!$G$2:$G$3461),_xlfn.XLOOKUP(Draft!B216,'OMX Stockholm Historical Data'!$A$2:$A$3477,'OMX Stockholm Historical Data'!$G$2:$G$3477))))</f>
        <v>-6.9999999999999999E-4</v>
      </c>
      <c r="L216">
        <v>0</v>
      </c>
      <c r="N216" t="str">
        <f>IF(D216&gt;=0,"1","0")</f>
        <v>0</v>
      </c>
      <c r="O216" s="5">
        <f t="shared" ca="1" si="32"/>
        <v>1.239795918367347</v>
      </c>
      <c r="P216">
        <f t="shared" si="33"/>
        <v>89</v>
      </c>
      <c r="S216">
        <f>_xlfn.XLOOKUP(C216,'Company age'!$A$2:$A$15,'Company age'!$B$2:$B$15)</f>
        <v>12</v>
      </c>
      <c r="U216" t="s">
        <v>44</v>
      </c>
      <c r="W216" s="3">
        <f>AT216*(1+AV216)</f>
        <v>41.27586208116</v>
      </c>
      <c r="X216">
        <v>2916</v>
      </c>
      <c r="AH216" s="2">
        <v>0</v>
      </c>
      <c r="AI216" s="2">
        <v>-1.7241379020000001</v>
      </c>
      <c r="AJ216" s="2">
        <v>-0.34482759239999999</v>
      </c>
      <c r="AL216" t="s">
        <v>235</v>
      </c>
      <c r="AM216" t="s">
        <v>236</v>
      </c>
      <c r="AN216" t="s">
        <v>44</v>
      </c>
      <c r="AO216" t="s">
        <v>53</v>
      </c>
      <c r="AP216" t="s">
        <v>25</v>
      </c>
      <c r="AQ216" t="s">
        <v>46</v>
      </c>
      <c r="AR216" t="s">
        <v>27</v>
      </c>
      <c r="AS216" s="4">
        <v>2352</v>
      </c>
      <c r="AT216" s="4">
        <v>42</v>
      </c>
      <c r="AU216" s="5">
        <f t="shared" si="26"/>
        <v>0</v>
      </c>
      <c r="AV216" s="5">
        <f t="shared" si="27"/>
        <v>-1.7241379019999999E-2</v>
      </c>
      <c r="AW216" s="5">
        <f t="shared" si="28"/>
        <v>-3.448275924E-3</v>
      </c>
      <c r="AX216" s="4">
        <v>22.4</v>
      </c>
      <c r="AY216" s="4">
        <v>-46.568405149999997</v>
      </c>
      <c r="AZ216" s="4">
        <v>22.38</v>
      </c>
      <c r="BA216" s="4">
        <v>200</v>
      </c>
    </row>
    <row r="217" spans="1:53" x14ac:dyDescent="0.15">
      <c r="A217">
        <v>91</v>
      </c>
      <c r="B217" s="7">
        <v>41561</v>
      </c>
      <c r="C217" s="11">
        <v>2013</v>
      </c>
      <c r="D217" s="3">
        <f>_xlfn.XLOOKUP(P217,'Sentiment index'!$E$2:$E$169,'Sentiment index'!$A$2:$A$169)</f>
        <v>-0.43278349999999999</v>
      </c>
      <c r="E217">
        <f t="shared" ca="1" si="29"/>
        <v>152.0794180919473</v>
      </c>
      <c r="F217" s="5">
        <f>(W217-AT217)/AT217</f>
        <v>0.2609457396999999</v>
      </c>
      <c r="G217" s="12">
        <f t="shared" ca="1" si="30"/>
        <v>6</v>
      </c>
      <c r="H217" s="4">
        <v>219.654</v>
      </c>
      <c r="I217" s="4">
        <v>10.3</v>
      </c>
      <c r="J217" s="13">
        <f t="shared" si="31"/>
        <v>0.26424573969999993</v>
      </c>
      <c r="K217" s="5">
        <f>IF(U217="NORWAY",_xlfn.XLOOKUP(B217,'Oslo OBX Historical Data'!$A$2:$A$3477,'Oslo OBX Historical Data'!$G$2:$G$3477),IF(U217="FINLAND",_xlfn.XLOOKUP(B217,'OMX Helsinki Historical Data'!$A$2:$A$3479,'OMX Helsinki Historical Data'!$G$2:$G$3479),IF(U217="DENMARK",_xlfn.XLOOKUP(B217,'OMX Copenhagen All shares Histo'!$A$2:$A$3461,'OMX Copenhagen All shares Histo'!$G$2:$G$3461),_xlfn.XLOOKUP(Draft!B217,'OMX Stockholm Historical Data'!$A$2:$A$3477,'OMX Stockholm Historical Data'!$G$2:$G$3477))))</f>
        <v>-3.3E-3</v>
      </c>
      <c r="L217">
        <v>0</v>
      </c>
      <c r="N217" t="str">
        <f>IF(D217&gt;=0,"1","0")</f>
        <v>0</v>
      </c>
      <c r="O217" s="5">
        <f t="shared" ca="1" si="32"/>
        <v>2.7315687399273404E-2</v>
      </c>
      <c r="P217">
        <f t="shared" si="33"/>
        <v>90</v>
      </c>
      <c r="S217">
        <f>_xlfn.XLOOKUP(C217,'Company age'!$A$2:$A$15,'Company age'!$B$2:$B$15)</f>
        <v>12</v>
      </c>
      <c r="U217" t="s">
        <v>64</v>
      </c>
      <c r="W217" s="3">
        <f>AT217*(1+AV217)</f>
        <v>12.98774111891</v>
      </c>
      <c r="X217">
        <v>6</v>
      </c>
      <c r="AH217" s="2">
        <v>0.26269969339999999</v>
      </c>
      <c r="AI217" s="2">
        <v>26.094573969999999</v>
      </c>
      <c r="AJ217" s="2">
        <v>6.8301253319999997</v>
      </c>
      <c r="AL217" t="s">
        <v>998</v>
      </c>
      <c r="AM217" t="s">
        <v>999</v>
      </c>
      <c r="AN217" t="s">
        <v>64</v>
      </c>
      <c r="AO217" t="s">
        <v>45</v>
      </c>
      <c r="AP217" t="s">
        <v>25</v>
      </c>
      <c r="AQ217" t="s">
        <v>54</v>
      </c>
      <c r="AR217" t="s">
        <v>27</v>
      </c>
      <c r="AS217" s="4">
        <v>219.654</v>
      </c>
      <c r="AT217" s="4">
        <v>10.3</v>
      </c>
      <c r="AU217" s="5">
        <f t="shared" si="26"/>
        <v>2.6269969340000001E-3</v>
      </c>
      <c r="AV217" s="5">
        <f t="shared" si="27"/>
        <v>0.26094573970000001</v>
      </c>
      <c r="AW217" s="5">
        <f t="shared" si="28"/>
        <v>6.8301253319999991E-2</v>
      </c>
      <c r="AX217" s="4">
        <v>3.25</v>
      </c>
      <c r="AY217" s="4">
        <v>-68.446601869999995</v>
      </c>
      <c r="AZ217" s="4">
        <v>3.33</v>
      </c>
      <c r="BA217" s="4">
        <v>4.3143000000000002</v>
      </c>
    </row>
    <row r="218" spans="1:53" x14ac:dyDescent="0.15">
      <c r="A218">
        <v>91</v>
      </c>
      <c r="B218" s="7">
        <v>41572</v>
      </c>
      <c r="C218" s="11">
        <v>2013</v>
      </c>
      <c r="D218" s="3">
        <f>_xlfn.XLOOKUP(P218,'Sentiment index'!$E$2:$E$169,'Sentiment index'!$A$2:$A$169)</f>
        <v>-0.43278349999999999</v>
      </c>
      <c r="E218">
        <f t="shared" ca="1" si="29"/>
        <v>134.33906558504327</v>
      </c>
      <c r="F218" s="5">
        <f>(W218-AT218)/AT218</f>
        <v>-7.8947371239999949E-3</v>
      </c>
      <c r="G218" s="12">
        <f t="shared" ca="1" si="30"/>
        <v>1700</v>
      </c>
      <c r="H218" s="4">
        <v>800</v>
      </c>
      <c r="I218" s="4">
        <v>20</v>
      </c>
      <c r="J218" s="13">
        <f t="shared" si="31"/>
        <v>-1.9394737123999993E-2</v>
      </c>
      <c r="K218" s="5">
        <f>IF(U218="NORWAY",_xlfn.XLOOKUP(B218,'Oslo OBX Historical Data'!$A$2:$A$3477,'Oslo OBX Historical Data'!$G$2:$G$3477),IF(U218="FINLAND",_xlfn.XLOOKUP(B218,'OMX Helsinki Historical Data'!$A$2:$A$3479,'OMX Helsinki Historical Data'!$G$2:$G$3479),IF(U218="DENMARK",_xlfn.XLOOKUP(B218,'OMX Copenhagen All shares Histo'!$A$2:$A$3461,'OMX Copenhagen All shares Histo'!$G$2:$G$3461),_xlfn.XLOOKUP(Draft!B218,'OMX Stockholm Historical Data'!$A$2:$A$3477,'OMX Stockholm Historical Data'!$G$2:$G$3477))))</f>
        <v>1.15E-2</v>
      </c>
      <c r="L218">
        <v>0</v>
      </c>
      <c r="N218" t="str">
        <f>IF(D218&gt;=0,"1","0")</f>
        <v>0</v>
      </c>
      <c r="O218" s="5">
        <f t="shared" ca="1" si="32"/>
        <v>2.125</v>
      </c>
      <c r="P218">
        <f t="shared" si="33"/>
        <v>90</v>
      </c>
      <c r="S218">
        <f>_xlfn.XLOOKUP(C218,'Company age'!$A$2:$A$15,'Company age'!$B$2:$B$15)</f>
        <v>12</v>
      </c>
      <c r="U218" t="s">
        <v>44</v>
      </c>
      <c r="W218" s="3">
        <f>AT218*(1+AV218)</f>
        <v>19.84210525752</v>
      </c>
      <c r="X218">
        <v>1700</v>
      </c>
      <c r="AH218" s="2">
        <v>0</v>
      </c>
      <c r="AI218" s="2">
        <v>-0.78947371239999997</v>
      </c>
      <c r="AJ218" s="2">
        <v>-3.9473683830000001</v>
      </c>
      <c r="AL218" t="s">
        <v>510</v>
      </c>
      <c r="AM218" t="s">
        <v>511</v>
      </c>
      <c r="AN218" t="s">
        <v>44</v>
      </c>
      <c r="AO218" t="s">
        <v>53</v>
      </c>
      <c r="AP218" t="s">
        <v>25</v>
      </c>
      <c r="AQ218" t="s">
        <v>54</v>
      </c>
      <c r="AR218" t="s">
        <v>27</v>
      </c>
      <c r="AS218" s="4">
        <v>800</v>
      </c>
      <c r="AT218" s="4">
        <v>20</v>
      </c>
      <c r="AU218" s="5">
        <f t="shared" si="26"/>
        <v>0</v>
      </c>
      <c r="AV218" s="5">
        <f t="shared" si="27"/>
        <v>-7.8947371240000001E-3</v>
      </c>
      <c r="AW218" s="5">
        <f t="shared" si="28"/>
        <v>-3.9473683830000002E-2</v>
      </c>
      <c r="AX218" s="4"/>
      <c r="AY218" s="4"/>
      <c r="AZ218" s="4"/>
      <c r="BA218" s="4">
        <v>40</v>
      </c>
    </row>
    <row r="219" spans="1:53" x14ac:dyDescent="0.15">
      <c r="A219">
        <v>91</v>
      </c>
      <c r="B219" s="7">
        <v>41572</v>
      </c>
      <c r="C219" s="11">
        <v>2013</v>
      </c>
      <c r="D219" s="3">
        <f>_xlfn.XLOOKUP(P219,'Sentiment index'!$E$2:$E$169,'Sentiment index'!$A$2:$A$169)</f>
        <v>-0.43278349999999999</v>
      </c>
      <c r="E219">
        <f t="shared" ca="1" si="29"/>
        <v>97.595370581167259</v>
      </c>
      <c r="F219" s="5">
        <f>(W219-AT219)/AT219</f>
        <v>9.7872343059999992E-2</v>
      </c>
      <c r="G219" s="12">
        <f t="shared" ca="1" si="30"/>
        <v>101</v>
      </c>
      <c r="H219" s="4">
        <v>709.28399999999999</v>
      </c>
      <c r="I219" s="4">
        <v>12</v>
      </c>
      <c r="J219" s="13">
        <f t="shared" si="31"/>
        <v>8.6372343059999995E-2</v>
      </c>
      <c r="K219" s="5">
        <f>IF(U219="NORWAY",_xlfn.XLOOKUP(B219,'Oslo OBX Historical Data'!$A$2:$A$3477,'Oslo OBX Historical Data'!$G$2:$G$3477),IF(U219="FINLAND",_xlfn.XLOOKUP(B219,'OMX Helsinki Historical Data'!$A$2:$A$3479,'OMX Helsinki Historical Data'!$G$2:$G$3479),IF(U219="DENMARK",_xlfn.XLOOKUP(B219,'OMX Copenhagen All shares Histo'!$A$2:$A$3461,'OMX Copenhagen All shares Histo'!$G$2:$G$3461),_xlfn.XLOOKUP(Draft!B219,'OMX Stockholm Historical Data'!$A$2:$A$3477,'OMX Stockholm Historical Data'!$G$2:$G$3477))))</f>
        <v>1.15E-2</v>
      </c>
      <c r="L219">
        <v>0</v>
      </c>
      <c r="N219" t="str">
        <f>IF(D219&gt;=0,"1","0")</f>
        <v>0</v>
      </c>
      <c r="O219" s="5">
        <f t="shared" ca="1" si="32"/>
        <v>0.14239712160432211</v>
      </c>
      <c r="P219">
        <f t="shared" si="33"/>
        <v>90</v>
      </c>
      <c r="S219">
        <f>_xlfn.XLOOKUP(C219,'Company age'!$A$2:$A$15,'Company age'!$B$2:$B$15)</f>
        <v>12</v>
      </c>
      <c r="U219" t="s">
        <v>44</v>
      </c>
      <c r="W219" s="3">
        <f>AT219*(1+AV219)</f>
        <v>13.17446811672</v>
      </c>
      <c r="X219">
        <v>101</v>
      </c>
      <c r="AH219" s="2">
        <v>8.5106382370000002</v>
      </c>
      <c r="AI219" s="2">
        <v>9.7872343060000002</v>
      </c>
      <c r="AJ219" s="2">
        <v>6.7234044080000004</v>
      </c>
      <c r="AL219" t="s">
        <v>561</v>
      </c>
      <c r="AM219" t="s">
        <v>562</v>
      </c>
      <c r="AN219" t="s">
        <v>44</v>
      </c>
      <c r="AO219" t="s">
        <v>96</v>
      </c>
      <c r="AP219" t="s">
        <v>25</v>
      </c>
      <c r="AQ219" t="s">
        <v>75</v>
      </c>
      <c r="AR219" t="s">
        <v>27</v>
      </c>
      <c r="AS219" s="4">
        <v>709.28399999999999</v>
      </c>
      <c r="AT219" s="4">
        <v>12</v>
      </c>
      <c r="AU219" s="5">
        <f t="shared" si="26"/>
        <v>8.5106382369999997E-2</v>
      </c>
      <c r="AV219" s="5">
        <f t="shared" si="27"/>
        <v>9.7872343060000005E-2</v>
      </c>
      <c r="AW219" s="5">
        <f t="shared" si="28"/>
        <v>6.7234044079999999E-2</v>
      </c>
      <c r="AX219" s="4"/>
      <c r="AY219" s="4"/>
      <c r="AZ219" s="4"/>
      <c r="BA219" s="4">
        <v>159.691</v>
      </c>
    </row>
    <row r="220" spans="1:53" x14ac:dyDescent="0.15">
      <c r="A220">
        <v>92</v>
      </c>
      <c r="B220" s="7">
        <v>41606</v>
      </c>
      <c r="C220" s="11">
        <v>2013</v>
      </c>
      <c r="D220" s="3">
        <f>_xlfn.XLOOKUP(P220,'Sentiment index'!$E$2:$E$169,'Sentiment index'!$A$2:$A$169)</f>
        <v>-0.29892170000000001</v>
      </c>
      <c r="E220">
        <f t="shared" ca="1" si="29"/>
        <v>156.53678564476306</v>
      </c>
      <c r="F220" s="5">
        <f>(W220-AT220)/AT220</f>
        <v>-0.14000000000000004</v>
      </c>
      <c r="G220" s="12">
        <f t="shared" ca="1" si="30"/>
        <v>1636</v>
      </c>
      <c r="H220" s="4">
        <v>132.71600000000001</v>
      </c>
      <c r="I220" s="4">
        <v>4.5999999999999996</v>
      </c>
      <c r="J220" s="13">
        <f t="shared" si="31"/>
        <v>-0.14500000000000005</v>
      </c>
      <c r="K220" s="5">
        <f>IF(U220="NORWAY",_xlfn.XLOOKUP(B220,'Oslo OBX Historical Data'!$A$2:$A$3477,'Oslo OBX Historical Data'!$G$2:$G$3477),IF(U220="FINLAND",_xlfn.XLOOKUP(B220,'OMX Helsinki Historical Data'!$A$2:$A$3479,'OMX Helsinki Historical Data'!$G$2:$G$3479),IF(U220="DENMARK",_xlfn.XLOOKUP(B220,'OMX Copenhagen All shares Histo'!$A$2:$A$3461,'OMX Copenhagen All shares Histo'!$G$2:$G$3461),_xlfn.XLOOKUP(Draft!B220,'OMX Stockholm Historical Data'!$A$2:$A$3477,'OMX Stockholm Historical Data'!$G$2:$G$3477))))</f>
        <v>5.0000000000000001E-3</v>
      </c>
      <c r="L220">
        <v>0</v>
      </c>
      <c r="N220" t="str">
        <f>IF(D220&gt;=0,"1","0")</f>
        <v>0</v>
      </c>
      <c r="O220" s="5">
        <f t="shared" ca="1" si="32"/>
        <v>12.327074354260224</v>
      </c>
      <c r="P220">
        <f t="shared" si="33"/>
        <v>91</v>
      </c>
      <c r="S220">
        <f>_xlfn.XLOOKUP(C220,'Company age'!$A$2:$A$15,'Company age'!$B$2:$B$15)</f>
        <v>12</v>
      </c>
      <c r="U220" t="s">
        <v>64</v>
      </c>
      <c r="W220" s="3">
        <f>AT220*(1+AV220)</f>
        <v>3.9559999999999995</v>
      </c>
      <c r="X220">
        <v>1636</v>
      </c>
      <c r="AH220" s="2">
        <v>0</v>
      </c>
      <c r="AI220" s="2">
        <v>-14</v>
      </c>
      <c r="AJ220" s="2">
        <v>-10.399999619999999</v>
      </c>
      <c r="AL220" t="s">
        <v>1170</v>
      </c>
      <c r="AM220" t="s">
        <v>1171</v>
      </c>
      <c r="AN220" t="s">
        <v>64</v>
      </c>
      <c r="AO220" t="s">
        <v>38</v>
      </c>
      <c r="AP220" t="s">
        <v>25</v>
      </c>
      <c r="AQ220" t="s">
        <v>1066</v>
      </c>
      <c r="AR220" t="s">
        <v>27</v>
      </c>
      <c r="AS220" s="4">
        <v>132.71600000000001</v>
      </c>
      <c r="AT220" s="4">
        <v>4.5999999999999996</v>
      </c>
      <c r="AU220" s="5">
        <f t="shared" si="26"/>
        <v>0</v>
      </c>
      <c r="AV220" s="5">
        <f t="shared" si="27"/>
        <v>-0.14000000000000001</v>
      </c>
      <c r="AW220" s="5">
        <f t="shared" si="28"/>
        <v>-0.10399999619999999</v>
      </c>
      <c r="AX220" s="4">
        <v>7.74</v>
      </c>
      <c r="AY220" s="4">
        <v>68.260871890000004</v>
      </c>
      <c r="AZ220" s="4">
        <v>7.8</v>
      </c>
      <c r="BA220" s="4">
        <v>14.25</v>
      </c>
    </row>
    <row r="221" spans="1:53" x14ac:dyDescent="0.15">
      <c r="A221">
        <v>93</v>
      </c>
      <c r="B221" s="7">
        <v>41614</v>
      </c>
      <c r="C221" s="11">
        <v>2013</v>
      </c>
      <c r="D221" s="3">
        <f>_xlfn.XLOOKUP(P221,'Sentiment index'!$E$2:$E$169,'Sentiment index'!$A$2:$A$169)</f>
        <v>-0.31298409999999999</v>
      </c>
      <c r="E221">
        <f t="shared" ca="1" si="29"/>
        <v>137.32325100003763</v>
      </c>
      <c r="F221" s="5">
        <f>(W221-AT221)/AT221</f>
        <v>0.10144926069999996</v>
      </c>
      <c r="G221" s="12">
        <f t="shared" ca="1" si="30"/>
        <v>77</v>
      </c>
      <c r="H221" s="4">
        <v>139.19999999999999</v>
      </c>
      <c r="I221" s="4">
        <v>58</v>
      </c>
      <c r="J221" s="13">
        <f t="shared" si="31"/>
        <v>0.10094926069999996</v>
      </c>
      <c r="K221" s="5">
        <f>IF(U221="NORWAY",_xlfn.XLOOKUP(B221,'Oslo OBX Historical Data'!$A$2:$A$3477,'Oslo OBX Historical Data'!$G$2:$G$3477),IF(U221="FINLAND",_xlfn.XLOOKUP(B221,'OMX Helsinki Historical Data'!$A$2:$A$3479,'OMX Helsinki Historical Data'!$G$2:$G$3479),IF(U221="DENMARK",_xlfn.XLOOKUP(B221,'OMX Copenhagen All shares Histo'!$A$2:$A$3461,'OMX Copenhagen All shares Histo'!$G$2:$G$3461),_xlfn.XLOOKUP(Draft!B221,'OMX Stockholm Historical Data'!$A$2:$A$3477,'OMX Stockholm Historical Data'!$G$2:$G$3477))))</f>
        <v>5.0000000000000001E-4</v>
      </c>
      <c r="L221">
        <v>0</v>
      </c>
      <c r="N221" t="str">
        <f>IF(D221&gt;=0,"1","0")</f>
        <v>0</v>
      </c>
      <c r="O221" s="5">
        <f t="shared" ca="1" si="32"/>
        <v>0.55316091954022995</v>
      </c>
      <c r="P221">
        <f t="shared" si="33"/>
        <v>92</v>
      </c>
      <c r="S221">
        <f>_xlfn.XLOOKUP(C221,'Company age'!$A$2:$A$15,'Company age'!$B$2:$B$15)</f>
        <v>12</v>
      </c>
      <c r="U221" t="s">
        <v>23</v>
      </c>
      <c r="W221" s="3">
        <f>AT221*(1+AV221)</f>
        <v>63.884057120599998</v>
      </c>
      <c r="X221">
        <v>77</v>
      </c>
      <c r="AH221" s="2">
        <v>10.14492607</v>
      </c>
      <c r="AI221" s="2">
        <v>10.14492607</v>
      </c>
      <c r="AJ221" s="2">
        <v>22.463766100000001</v>
      </c>
      <c r="AL221" t="s">
        <v>1146</v>
      </c>
      <c r="AM221" t="s">
        <v>1147</v>
      </c>
      <c r="AN221" t="s">
        <v>23</v>
      </c>
      <c r="AO221" t="s">
        <v>81</v>
      </c>
      <c r="AP221" t="s">
        <v>25</v>
      </c>
      <c r="AQ221" t="s">
        <v>75</v>
      </c>
      <c r="AR221" t="s">
        <v>27</v>
      </c>
      <c r="AS221" s="4">
        <v>139.19999999999999</v>
      </c>
      <c r="AT221" s="4">
        <v>58</v>
      </c>
      <c r="AU221" s="5">
        <f t="shared" si="26"/>
        <v>0.1014492607</v>
      </c>
      <c r="AV221" s="5">
        <f t="shared" si="27"/>
        <v>0.1014492607</v>
      </c>
      <c r="AW221" s="5">
        <f t="shared" si="28"/>
        <v>0.22463766100000002</v>
      </c>
      <c r="AX221" s="4">
        <v>12.02</v>
      </c>
      <c r="AY221" s="4">
        <v>-17.103448870000001</v>
      </c>
      <c r="AZ221" s="4">
        <v>12</v>
      </c>
      <c r="BA221" s="4">
        <v>5.8128500000000001</v>
      </c>
    </row>
    <row r="222" spans="1:53" x14ac:dyDescent="0.15">
      <c r="A222">
        <v>93</v>
      </c>
      <c r="B222" s="7">
        <v>41618</v>
      </c>
      <c r="C222" s="11">
        <v>2013</v>
      </c>
      <c r="D222" s="3">
        <f>_xlfn.XLOOKUP(P222,'Sentiment index'!$E$2:$E$169,'Sentiment index'!$A$2:$A$169)</f>
        <v>-0.31298409999999999</v>
      </c>
      <c r="E222">
        <f t="shared" ca="1" si="29"/>
        <v>111.33578281735952</v>
      </c>
      <c r="F222" s="5">
        <f>(W222-AT222)/AT222</f>
        <v>0.42999999999999983</v>
      </c>
      <c r="G222" s="12">
        <f t="shared" ca="1" si="30"/>
        <v>6149</v>
      </c>
      <c r="H222" s="4">
        <v>3397.39</v>
      </c>
      <c r="I222" s="4">
        <v>61</v>
      </c>
      <c r="J222" s="13">
        <f t="shared" si="31"/>
        <v>0.42099999999999982</v>
      </c>
      <c r="K222" s="5">
        <f>IF(U222="NORWAY",_xlfn.XLOOKUP(B222,'Oslo OBX Historical Data'!$A$2:$A$3477,'Oslo OBX Historical Data'!$G$2:$G$3477),IF(U222="FINLAND",_xlfn.XLOOKUP(B222,'OMX Helsinki Historical Data'!$A$2:$A$3479,'OMX Helsinki Historical Data'!$G$2:$G$3479),IF(U222="DENMARK",_xlfn.XLOOKUP(B222,'OMX Copenhagen All shares Histo'!$A$2:$A$3461,'OMX Copenhagen All shares Histo'!$G$2:$G$3461),_xlfn.XLOOKUP(Draft!B222,'OMX Stockholm Historical Data'!$A$2:$A$3477,'OMX Stockholm Historical Data'!$G$2:$G$3477))))</f>
        <v>8.9999999999999993E-3</v>
      </c>
      <c r="L222">
        <v>0</v>
      </c>
      <c r="N222" t="str">
        <f>IF(D222&gt;=0,"1","0")</f>
        <v>0</v>
      </c>
      <c r="O222" s="5">
        <f t="shared" ca="1" si="32"/>
        <v>1.8099187906010203</v>
      </c>
      <c r="P222">
        <f t="shared" si="33"/>
        <v>92</v>
      </c>
      <c r="S222">
        <f>_xlfn.XLOOKUP(C222,'Company age'!$A$2:$A$15,'Company age'!$B$2:$B$15)</f>
        <v>12</v>
      </c>
      <c r="U222" t="s">
        <v>64</v>
      </c>
      <c r="W222" s="3">
        <f>AT222*(1+AV222)</f>
        <v>87.22999999999999</v>
      </c>
      <c r="X222">
        <v>6149</v>
      </c>
      <c r="AH222" s="2">
        <v>45</v>
      </c>
      <c r="AI222" s="2">
        <v>43</v>
      </c>
      <c r="AJ222" s="2">
        <v>22.5</v>
      </c>
      <c r="AL222" t="s">
        <v>159</v>
      </c>
      <c r="AM222" t="s">
        <v>160</v>
      </c>
      <c r="AN222" t="s">
        <v>64</v>
      </c>
      <c r="AO222" t="s">
        <v>96</v>
      </c>
      <c r="AP222" t="s">
        <v>25</v>
      </c>
      <c r="AQ222" t="s">
        <v>132</v>
      </c>
      <c r="AR222" t="s">
        <v>27</v>
      </c>
      <c r="AS222" s="4">
        <v>3397.39</v>
      </c>
      <c r="AT222" s="4">
        <v>61</v>
      </c>
      <c r="AU222" s="5">
        <f t="shared" si="26"/>
        <v>0.45</v>
      </c>
      <c r="AV222" s="5">
        <f t="shared" si="27"/>
        <v>0.43</v>
      </c>
      <c r="AW222" s="5">
        <f t="shared" si="28"/>
        <v>0.22500000000000001</v>
      </c>
      <c r="AX222" s="4"/>
      <c r="AY222" s="4"/>
      <c r="AZ222" s="4"/>
      <c r="BA222" s="4">
        <v>100</v>
      </c>
    </row>
    <row r="223" spans="1:53" x14ac:dyDescent="0.15">
      <c r="A223">
        <v>93</v>
      </c>
      <c r="B223" s="7">
        <v>41620</v>
      </c>
      <c r="C223" s="11">
        <v>2013</v>
      </c>
      <c r="D223" s="3">
        <f>_xlfn.XLOOKUP(P223,'Sentiment index'!$E$2:$E$169,'Sentiment index'!$A$2:$A$169)</f>
        <v>-0.31298409999999999</v>
      </c>
      <c r="E223">
        <f t="shared" ca="1" si="29"/>
        <v>118.8856684064891</v>
      </c>
      <c r="F223" s="5">
        <f>(W223-AT223)/AT223</f>
        <v>0.1688888931000001</v>
      </c>
      <c r="G223" s="12">
        <f t="shared" ca="1" si="30"/>
        <v>649</v>
      </c>
      <c r="H223" s="4">
        <v>29.999199999999998</v>
      </c>
      <c r="I223" s="4">
        <v>22</v>
      </c>
      <c r="J223" s="13">
        <f t="shared" si="31"/>
        <v>0.17588889310000011</v>
      </c>
      <c r="K223" s="5">
        <f>IF(U223="NORWAY",_xlfn.XLOOKUP(B223,'Oslo OBX Historical Data'!$A$2:$A$3477,'Oslo OBX Historical Data'!$G$2:$G$3477),IF(U223="FINLAND",_xlfn.XLOOKUP(B223,'OMX Helsinki Historical Data'!$A$2:$A$3479,'OMX Helsinki Historical Data'!$G$2:$G$3479),IF(U223="DENMARK",_xlfn.XLOOKUP(B223,'OMX Copenhagen All shares Histo'!$A$2:$A$3461,'OMX Copenhagen All shares Histo'!$G$2:$G$3461),_xlfn.XLOOKUP(Draft!B223,'OMX Stockholm Historical Data'!$A$2:$A$3477,'OMX Stockholm Historical Data'!$G$2:$G$3477))))</f>
        <v>-7.0000000000000001E-3</v>
      </c>
      <c r="L223">
        <v>0</v>
      </c>
      <c r="N223" t="str">
        <f>IF(D223&gt;=0,"1","0")</f>
        <v>0</v>
      </c>
      <c r="O223" s="5">
        <f t="shared" ca="1" si="32"/>
        <v>21.633910237606337</v>
      </c>
      <c r="P223">
        <f t="shared" si="33"/>
        <v>92</v>
      </c>
      <c r="S223">
        <f>_xlfn.XLOOKUP(C223,'Company age'!$A$2:$A$15,'Company age'!$B$2:$B$15)</f>
        <v>12</v>
      </c>
      <c r="U223" t="s">
        <v>44</v>
      </c>
      <c r="W223" s="3">
        <f>AT223*(1+AV223)</f>
        <v>25.715555648200002</v>
      </c>
      <c r="X223">
        <v>649</v>
      </c>
      <c r="AH223" s="2">
        <v>15.55555534</v>
      </c>
      <c r="AI223" s="2">
        <v>16.88888931</v>
      </c>
      <c r="AJ223" s="2">
        <v>7.1111111640000004</v>
      </c>
      <c r="AL223" t="s">
        <v>1540</v>
      </c>
      <c r="AM223" t="s">
        <v>1541</v>
      </c>
      <c r="AN223" t="s">
        <v>44</v>
      </c>
      <c r="AO223" t="s">
        <v>152</v>
      </c>
      <c r="AP223" t="s">
        <v>25</v>
      </c>
      <c r="AQ223" t="s">
        <v>54</v>
      </c>
      <c r="AR223" t="s">
        <v>27</v>
      </c>
      <c r="AS223" s="4">
        <v>29.999199999999998</v>
      </c>
      <c r="AT223" s="4">
        <v>22</v>
      </c>
      <c r="AU223" s="5">
        <f t="shared" si="26"/>
        <v>0.15555555339999999</v>
      </c>
      <c r="AV223" s="5">
        <f t="shared" si="27"/>
        <v>0.16888889309999999</v>
      </c>
      <c r="AW223" s="5">
        <f t="shared" si="28"/>
        <v>7.1111111640000002E-2</v>
      </c>
      <c r="AX223" s="4"/>
      <c r="AY223" s="4"/>
      <c r="AZ223" s="4"/>
      <c r="BA223" s="4">
        <v>7.7577999999999996</v>
      </c>
    </row>
    <row r="224" spans="1:53" x14ac:dyDescent="0.15">
      <c r="A224">
        <v>94</v>
      </c>
      <c r="B224" s="7">
        <v>41669</v>
      </c>
      <c r="C224" s="11">
        <v>2014</v>
      </c>
      <c r="D224" s="3">
        <f>_xlfn.XLOOKUP(P224,'Sentiment index'!$E$2:$E$169,'Sentiment index'!$A$2:$A$169)</f>
        <v>-0.30201169999999999</v>
      </c>
      <c r="E224">
        <f t="shared" ca="1" si="29"/>
        <v>137.47148743027125</v>
      </c>
      <c r="F224" s="5">
        <f>(W224-AT224)/AT224</f>
        <v>0.15636363979999995</v>
      </c>
      <c r="G224" s="12">
        <f t="shared" ca="1" si="30"/>
        <v>5</v>
      </c>
      <c r="H224" s="2">
        <v>924.00099999999998</v>
      </c>
      <c r="I224" s="2">
        <v>41</v>
      </c>
      <c r="J224" s="13">
        <f t="shared" si="31"/>
        <v>0.16906363979999994</v>
      </c>
      <c r="K224" s="5">
        <f>IF(U224="NORWAY",_xlfn.XLOOKUP(B224,'Oslo OBX Historical Data'!$A$2:$A$3477,'Oslo OBX Historical Data'!$G$2:$G$3477),IF(U224="FINLAND",_xlfn.XLOOKUP(B224,'OMX Helsinki Historical Data'!$A$2:$A$3479,'OMX Helsinki Historical Data'!$G$2:$G$3479),IF(U224="DENMARK",_xlfn.XLOOKUP(B224,'OMX Copenhagen All shares Histo'!$A$2:$A$3461,'OMX Copenhagen All shares Histo'!$G$2:$G$3461),_xlfn.XLOOKUP(Draft!B224,'OMX Stockholm Historical Data'!$A$2:$A$3477,'OMX Stockholm Historical Data'!$G$2:$G$3477))))</f>
        <v>-1.2699999999999999E-2</v>
      </c>
      <c r="L224">
        <v>0</v>
      </c>
      <c r="N224" t="str">
        <f>IF(D224&gt;=0,"1","0")</f>
        <v>0</v>
      </c>
      <c r="O224" s="5">
        <f t="shared" ca="1" si="32"/>
        <v>5.4112495549247241E-3</v>
      </c>
      <c r="P224">
        <f t="shared" si="33"/>
        <v>93</v>
      </c>
      <c r="S224">
        <f>_xlfn.XLOOKUP(C224,'Company age'!$A$2:$A$15,'Company age'!$B$2:$B$15)</f>
        <v>11</v>
      </c>
      <c r="U224" t="s">
        <v>44</v>
      </c>
      <c r="W224" s="3">
        <f>AT224*(1+AV224)</f>
        <v>47.410909231799998</v>
      </c>
      <c r="X224">
        <v>5</v>
      </c>
      <c r="AH224" s="2">
        <v>9.0909090040000002</v>
      </c>
      <c r="AI224" s="2">
        <v>15.63636398</v>
      </c>
      <c r="AJ224" s="2">
        <v>22.727272030000002</v>
      </c>
      <c r="AL224" t="s">
        <v>472</v>
      </c>
      <c r="AM224" t="s">
        <v>473</v>
      </c>
      <c r="AN224" t="s">
        <v>44</v>
      </c>
      <c r="AO224" t="s">
        <v>96</v>
      </c>
      <c r="AP224" t="s">
        <v>25</v>
      </c>
      <c r="AQ224" t="s">
        <v>474</v>
      </c>
      <c r="AR224" t="s">
        <v>27</v>
      </c>
      <c r="AS224" s="2">
        <v>924.00099999999998</v>
      </c>
      <c r="AT224" s="2">
        <v>41</v>
      </c>
      <c r="AU224" s="5">
        <f t="shared" si="26"/>
        <v>9.0909090040000001E-2</v>
      </c>
      <c r="AV224" s="5">
        <f t="shared" si="27"/>
        <v>0.15636363980000001</v>
      </c>
      <c r="AW224" s="5">
        <f t="shared" si="28"/>
        <v>0.22727272030000001</v>
      </c>
      <c r="AX224" s="2"/>
      <c r="AY224" s="2"/>
      <c r="AZ224" s="2"/>
      <c r="BA224" s="2">
        <v>23.2896</v>
      </c>
    </row>
    <row r="225" spans="1:53" x14ac:dyDescent="0.15">
      <c r="A225">
        <v>95</v>
      </c>
      <c r="B225" s="7">
        <v>41691</v>
      </c>
      <c r="C225" s="11">
        <v>2014</v>
      </c>
      <c r="D225" s="3">
        <f>_xlfn.XLOOKUP(P225,'Sentiment index'!$E$2:$E$169,'Sentiment index'!$A$2:$A$169)</f>
        <v>-0.23716280000000001</v>
      </c>
      <c r="E225">
        <f t="shared" ca="1" si="29"/>
        <v>128.62651187240249</v>
      </c>
      <c r="F225" s="5">
        <f>(W225-AT225)/AT225</f>
        <v>7.0422536129999555E-3</v>
      </c>
      <c r="G225" s="12">
        <f t="shared" ca="1" si="30"/>
        <v>1450</v>
      </c>
      <c r="H225" s="2">
        <v>1203.68</v>
      </c>
      <c r="I225" s="2">
        <v>46</v>
      </c>
      <c r="J225" s="13">
        <f t="shared" si="31"/>
        <v>4.3422536129999554E-3</v>
      </c>
      <c r="K225" s="5">
        <f>IF(U225="NORWAY",_xlfn.XLOOKUP(B225,'Oslo OBX Historical Data'!$A$2:$A$3477,'Oslo OBX Historical Data'!$G$2:$G$3477),IF(U225="FINLAND",_xlfn.XLOOKUP(B225,'OMX Helsinki Historical Data'!$A$2:$A$3479,'OMX Helsinki Historical Data'!$G$2:$G$3479),IF(U225="DENMARK",_xlfn.XLOOKUP(B225,'OMX Copenhagen All shares Histo'!$A$2:$A$3461,'OMX Copenhagen All shares Histo'!$G$2:$G$3461),_xlfn.XLOOKUP(Draft!B225,'OMX Stockholm Historical Data'!$A$2:$A$3477,'OMX Stockholm Historical Data'!$G$2:$G$3477))))</f>
        <v>2.7000000000000001E-3</v>
      </c>
      <c r="L225">
        <v>0</v>
      </c>
      <c r="N225" t="str">
        <f>IF(D225&gt;=0,"1","0")</f>
        <v>0</v>
      </c>
      <c r="O225" s="5">
        <f t="shared" ca="1" si="32"/>
        <v>1.2046391067393327</v>
      </c>
      <c r="P225">
        <f t="shared" si="33"/>
        <v>94</v>
      </c>
      <c r="S225">
        <f>_xlfn.XLOOKUP(C225,'Company age'!$A$2:$A$15,'Company age'!$B$2:$B$15)</f>
        <v>11</v>
      </c>
      <c r="U225" t="s">
        <v>80</v>
      </c>
      <c r="W225" s="3">
        <f>AT225*(1+AV225)</f>
        <v>46.323943666197998</v>
      </c>
      <c r="X225">
        <v>1450</v>
      </c>
      <c r="AH225" s="2">
        <v>2.8169014450000001</v>
      </c>
      <c r="AI225" s="2">
        <v>0.70422536130000002</v>
      </c>
      <c r="AJ225" s="2">
        <v>-3.1690139770000001</v>
      </c>
      <c r="AL225" t="s">
        <v>396</v>
      </c>
      <c r="AM225" t="s">
        <v>397</v>
      </c>
      <c r="AN225" t="s">
        <v>80</v>
      </c>
      <c r="AO225" t="s">
        <v>38</v>
      </c>
      <c r="AP225" t="s">
        <v>25</v>
      </c>
      <c r="AQ225" t="s">
        <v>51</v>
      </c>
      <c r="AR225" t="s">
        <v>27</v>
      </c>
      <c r="AS225" s="2">
        <v>1203.68</v>
      </c>
      <c r="AT225" s="2">
        <v>46</v>
      </c>
      <c r="AU225" s="5">
        <f t="shared" si="26"/>
        <v>2.8169014450000002E-2</v>
      </c>
      <c r="AV225" s="5">
        <f t="shared" si="27"/>
        <v>7.0422536129999998E-3</v>
      </c>
      <c r="AW225" s="5">
        <f t="shared" si="28"/>
        <v>-3.169013977E-2</v>
      </c>
      <c r="AX225" s="2">
        <v>364</v>
      </c>
      <c r="AY225" s="2">
        <v>691.30432129999997</v>
      </c>
      <c r="AZ225" s="2">
        <v>367.5</v>
      </c>
      <c r="BA225" s="2">
        <v>38.110500000000002</v>
      </c>
    </row>
    <row r="226" spans="1:53" x14ac:dyDescent="0.15">
      <c r="A226">
        <v>96</v>
      </c>
      <c r="B226" s="7">
        <v>41711</v>
      </c>
      <c r="C226" s="11">
        <v>2014</v>
      </c>
      <c r="D226" s="3">
        <f>_xlfn.XLOOKUP(P226,'Sentiment index'!$E$2:$E$169,'Sentiment index'!$A$2:$A$169)</f>
        <v>-0.36466379999999998</v>
      </c>
      <c r="E226">
        <f t="shared" ca="1" si="29"/>
        <v>178.4197565483326</v>
      </c>
      <c r="F226" s="5">
        <f>(W226-AT226)/AT226</f>
        <v>-0.39230770110000002</v>
      </c>
      <c r="G226" s="12">
        <f t="shared" ca="1" si="30"/>
        <v>36345</v>
      </c>
      <c r="H226" s="2">
        <v>10500.9</v>
      </c>
      <c r="I226" s="2">
        <v>160</v>
      </c>
      <c r="J226" s="13">
        <f t="shared" si="31"/>
        <v>-0.37690770109999999</v>
      </c>
      <c r="K226" s="5">
        <f>IF(U226="NORWAY",_xlfn.XLOOKUP(B226,'Oslo OBX Historical Data'!$A$2:$A$3477,'Oslo OBX Historical Data'!$G$2:$G$3477),IF(U226="FINLAND",_xlfn.XLOOKUP(B226,'OMX Helsinki Historical Data'!$A$2:$A$3479,'OMX Helsinki Historical Data'!$G$2:$G$3479),IF(U226="DENMARK",_xlfn.XLOOKUP(B226,'OMX Copenhagen All shares Histo'!$A$2:$A$3461,'OMX Copenhagen All shares Histo'!$G$2:$G$3461),_xlfn.XLOOKUP(Draft!B226,'OMX Stockholm Historical Data'!$A$2:$A$3477,'OMX Stockholm Historical Data'!$G$2:$G$3477))))</f>
        <v>-1.54E-2</v>
      </c>
      <c r="L226">
        <v>0</v>
      </c>
      <c r="N226" t="str">
        <f>IF(D226&gt;=0,"1","0")</f>
        <v>0</v>
      </c>
      <c r="O226" s="5">
        <f t="shared" ca="1" si="32"/>
        <v>3.4611319029797447</v>
      </c>
      <c r="P226">
        <f t="shared" si="33"/>
        <v>95</v>
      </c>
      <c r="S226">
        <f>_xlfn.XLOOKUP(C226,'Company age'!$A$2:$A$15,'Company age'!$B$2:$B$15)</f>
        <v>11</v>
      </c>
      <c r="U226" t="s">
        <v>23</v>
      </c>
      <c r="W226" s="3">
        <f>AT226*(1+AV226)</f>
        <v>97.230767823999997</v>
      </c>
      <c r="X226">
        <v>36345</v>
      </c>
      <c r="Y226">
        <v>363455</v>
      </c>
      <c r="AH226" s="2">
        <v>-15.384614940000001</v>
      </c>
      <c r="AI226" s="2">
        <v>-39.230770110000002</v>
      </c>
      <c r="AJ226" s="2">
        <v>-52.692306520000002</v>
      </c>
      <c r="AL226" t="s">
        <v>49</v>
      </c>
      <c r="AM226" t="s">
        <v>50</v>
      </c>
      <c r="AN226" t="s">
        <v>23</v>
      </c>
      <c r="AO226" t="s">
        <v>32</v>
      </c>
      <c r="AP226" t="s">
        <v>25</v>
      </c>
      <c r="AQ226" t="s">
        <v>51</v>
      </c>
      <c r="AR226" t="s">
        <v>27</v>
      </c>
      <c r="AS226" s="2">
        <v>10500.9</v>
      </c>
      <c r="AT226" s="2">
        <v>160</v>
      </c>
      <c r="AU226" s="5">
        <f t="shared" si="26"/>
        <v>-0.15384614939999999</v>
      </c>
      <c r="AV226" s="5">
        <f t="shared" si="27"/>
        <v>-0.39230770110000002</v>
      </c>
      <c r="AW226" s="5">
        <f t="shared" si="28"/>
        <v>-0.52692306519999998</v>
      </c>
      <c r="AX226" s="2">
        <v>130.1</v>
      </c>
      <c r="AY226" s="2">
        <v>-18.6875</v>
      </c>
      <c r="AZ226" s="2">
        <v>129.69999999999999</v>
      </c>
      <c r="BA226" s="2">
        <v>185.65899999999999</v>
      </c>
    </row>
    <row r="227" spans="1:53" x14ac:dyDescent="0.15">
      <c r="A227">
        <v>96</v>
      </c>
      <c r="B227" s="7">
        <v>41719</v>
      </c>
      <c r="C227" s="11">
        <v>2014</v>
      </c>
      <c r="D227" s="3">
        <f>_xlfn.XLOOKUP(P227,'Sentiment index'!$E$2:$E$169,'Sentiment index'!$A$2:$A$169)</f>
        <v>-0.36466379999999998</v>
      </c>
      <c r="E227">
        <f t="shared" ca="1" si="29"/>
        <v>140.96803062382585</v>
      </c>
      <c r="F227" s="5">
        <f>(W227-AT227)/AT227</f>
        <v>0</v>
      </c>
      <c r="G227" s="12">
        <f t="shared" ca="1" si="30"/>
        <v>1334.6875037510533</v>
      </c>
      <c r="H227" s="2">
        <v>3373.64</v>
      </c>
      <c r="I227" s="2">
        <v>93</v>
      </c>
      <c r="J227" s="13">
        <f t="shared" si="31"/>
        <v>6.3E-3</v>
      </c>
      <c r="K227" s="5">
        <f>IF(U227="NORWAY",_xlfn.XLOOKUP(B227,'Oslo OBX Historical Data'!$A$2:$A$3477,'Oslo OBX Historical Data'!$G$2:$G$3477),IF(U227="FINLAND",_xlfn.XLOOKUP(B227,'OMX Helsinki Historical Data'!$A$2:$A$3479,'OMX Helsinki Historical Data'!$G$2:$G$3479),IF(U227="DENMARK",_xlfn.XLOOKUP(B227,'OMX Copenhagen All shares Histo'!$A$2:$A$3461,'OMX Copenhagen All shares Histo'!$G$2:$G$3461),_xlfn.XLOOKUP(Draft!B227,'OMX Stockholm Historical Data'!$A$2:$A$3477,'OMX Stockholm Historical Data'!$G$2:$G$3477))))</f>
        <v>-6.3E-3</v>
      </c>
      <c r="L227">
        <v>0</v>
      </c>
      <c r="N227" t="str">
        <f>IF(D227&gt;=0,"1","0")</f>
        <v>0</v>
      </c>
      <c r="O227" s="5" t="str">
        <f t="shared" si="32"/>
        <v/>
      </c>
      <c r="P227">
        <f t="shared" si="33"/>
        <v>95</v>
      </c>
      <c r="S227">
        <f>_xlfn.XLOOKUP(C227,'Company age'!$A$2:$A$15,'Company age'!$B$2:$B$15)</f>
        <v>11</v>
      </c>
      <c r="U227" t="s">
        <v>80</v>
      </c>
      <c r="W227" s="3">
        <f>AT227*(1+AV227)</f>
        <v>93</v>
      </c>
      <c r="AH227" s="2">
        <v>0</v>
      </c>
      <c r="AI227" s="2">
        <v>0</v>
      </c>
      <c r="AJ227" s="2">
        <v>-6</v>
      </c>
      <c r="AL227" t="s">
        <v>155</v>
      </c>
      <c r="AM227" t="s">
        <v>156</v>
      </c>
      <c r="AN227" t="s">
        <v>80</v>
      </c>
      <c r="AO227" t="s">
        <v>45</v>
      </c>
      <c r="AP227" t="s">
        <v>25</v>
      </c>
      <c r="AQ227" t="s">
        <v>51</v>
      </c>
      <c r="AR227" t="s">
        <v>27</v>
      </c>
      <c r="AS227" s="2">
        <v>3373.64</v>
      </c>
      <c r="AT227" s="2">
        <v>93</v>
      </c>
      <c r="AU227" s="5">
        <f t="shared" si="26"/>
        <v>0</v>
      </c>
      <c r="AV227" s="5">
        <f t="shared" si="27"/>
        <v>0</v>
      </c>
      <c r="AW227" s="5">
        <f t="shared" si="28"/>
        <v>-0.06</v>
      </c>
      <c r="AX227" s="2"/>
      <c r="AY227" s="2"/>
      <c r="AZ227" s="2"/>
      <c r="BA227" s="2">
        <v>65.720100000000002</v>
      </c>
    </row>
    <row r="228" spans="1:53" x14ac:dyDescent="0.15">
      <c r="A228">
        <v>96</v>
      </c>
      <c r="B228" s="7">
        <v>41726</v>
      </c>
      <c r="C228" s="11">
        <v>2014</v>
      </c>
      <c r="D228" s="3">
        <f>_xlfn.XLOOKUP(P228,'Sentiment index'!$E$2:$E$169,'Sentiment index'!$A$2:$A$169)</f>
        <v>-0.36466379999999998</v>
      </c>
      <c r="E228">
        <f t="shared" ca="1" si="29"/>
        <v>133.64931409494758</v>
      </c>
      <c r="F228" s="5">
        <f>(W228-AT228)/AT228</f>
        <v>8.5714286569999985E-3</v>
      </c>
      <c r="G228" s="12">
        <f t="shared" ca="1" si="30"/>
        <v>645</v>
      </c>
      <c r="H228" s="2">
        <v>3470.07</v>
      </c>
      <c r="I228" s="2">
        <v>145</v>
      </c>
      <c r="J228" s="13">
        <f t="shared" si="31"/>
        <v>3.1714286569999982E-3</v>
      </c>
      <c r="K228" s="5">
        <f>IF(U228="NORWAY",_xlfn.XLOOKUP(B228,'Oslo OBX Historical Data'!$A$2:$A$3477,'Oslo OBX Historical Data'!$G$2:$G$3477),IF(U228="FINLAND",_xlfn.XLOOKUP(B228,'OMX Helsinki Historical Data'!$A$2:$A$3479,'OMX Helsinki Historical Data'!$G$2:$G$3479),IF(U228="DENMARK",_xlfn.XLOOKUP(B228,'OMX Copenhagen All shares Histo'!$A$2:$A$3461,'OMX Copenhagen All shares Histo'!$G$2:$G$3461),_xlfn.XLOOKUP(Draft!B228,'OMX Stockholm Historical Data'!$A$2:$A$3477,'OMX Stockholm Historical Data'!$G$2:$G$3477))))</f>
        <v>5.4000000000000003E-3</v>
      </c>
      <c r="L228">
        <v>0</v>
      </c>
      <c r="N228" t="str">
        <f>IF(D228&gt;=0,"1","0")</f>
        <v>0</v>
      </c>
      <c r="O228" s="5">
        <f t="shared" ca="1" si="32"/>
        <v>0.18587521289195894</v>
      </c>
      <c r="P228">
        <f t="shared" si="33"/>
        <v>95</v>
      </c>
      <c r="S228">
        <f>_xlfn.XLOOKUP(C228,'Company age'!$A$2:$A$15,'Company age'!$B$2:$B$15)</f>
        <v>11</v>
      </c>
      <c r="U228" t="s">
        <v>23</v>
      </c>
      <c r="W228" s="3">
        <f>AT228*(1+AV228)</f>
        <v>146.242857155265</v>
      </c>
      <c r="X228">
        <v>645</v>
      </c>
      <c r="AH228" s="2">
        <v>4.7619047160000001</v>
      </c>
      <c r="AI228" s="2">
        <v>0.85714286569999998</v>
      </c>
      <c r="AJ228" s="2">
        <v>-4.7619047160000001</v>
      </c>
      <c r="AL228" t="s">
        <v>139</v>
      </c>
      <c r="AM228" t="s">
        <v>140</v>
      </c>
      <c r="AN228" t="s">
        <v>23</v>
      </c>
      <c r="AO228" t="s">
        <v>53</v>
      </c>
      <c r="AP228" t="s">
        <v>25</v>
      </c>
      <c r="AQ228" t="s">
        <v>51</v>
      </c>
      <c r="AR228" t="s">
        <v>27</v>
      </c>
      <c r="AS228" s="2">
        <v>3470.07</v>
      </c>
      <c r="AT228" s="2">
        <v>145</v>
      </c>
      <c r="AU228" s="5">
        <f t="shared" si="26"/>
        <v>4.7619047160000004E-2</v>
      </c>
      <c r="AV228" s="5">
        <f t="shared" si="27"/>
        <v>8.5714286570000003E-3</v>
      </c>
      <c r="AW228" s="5">
        <f t="shared" si="28"/>
        <v>-4.7619047160000004E-2</v>
      </c>
      <c r="AX228" s="2"/>
      <c r="AY228" s="2"/>
      <c r="AZ228" s="2"/>
      <c r="BA228" s="2">
        <v>36.771799999999999</v>
      </c>
    </row>
    <row r="229" spans="1:53" x14ac:dyDescent="0.15">
      <c r="A229">
        <v>97</v>
      </c>
      <c r="B229" s="7">
        <v>41733</v>
      </c>
      <c r="C229" s="11">
        <v>2014</v>
      </c>
      <c r="D229" s="3">
        <f>_xlfn.XLOOKUP(P229,'Sentiment index'!$E$2:$E$169,'Sentiment index'!$A$2:$A$169)</f>
        <v>-0.42370370000000002</v>
      </c>
      <c r="E229">
        <f t="shared" ca="1" si="29"/>
        <v>138.17839308301058</v>
      </c>
      <c r="F229" s="5">
        <f>(W229-AT229)/AT229</f>
        <v>-7.8804364199999963E-2</v>
      </c>
      <c r="G229" s="12">
        <f t="shared" ca="1" si="30"/>
        <v>736</v>
      </c>
      <c r="H229" s="2">
        <v>531.375</v>
      </c>
      <c r="I229" s="2">
        <v>23</v>
      </c>
      <c r="J229" s="13">
        <f t="shared" si="31"/>
        <v>-7.7704364199999959E-2</v>
      </c>
      <c r="K229" s="5">
        <f>IF(U229="NORWAY",_xlfn.XLOOKUP(B229,'Oslo OBX Historical Data'!$A$2:$A$3477,'Oslo OBX Historical Data'!$G$2:$G$3477),IF(U229="FINLAND",_xlfn.XLOOKUP(B229,'OMX Helsinki Historical Data'!$A$2:$A$3479,'OMX Helsinki Historical Data'!$G$2:$G$3479),IF(U229="DENMARK",_xlfn.XLOOKUP(B229,'OMX Copenhagen All shares Histo'!$A$2:$A$3461,'OMX Copenhagen All shares Histo'!$G$2:$G$3461),_xlfn.XLOOKUP(Draft!B229,'OMX Stockholm Historical Data'!$A$2:$A$3477,'OMX Stockholm Historical Data'!$G$2:$G$3477))))</f>
        <v>-1.1000000000000001E-3</v>
      </c>
      <c r="L229">
        <v>0</v>
      </c>
      <c r="N229" t="str">
        <f>IF(D229&gt;=0,"1","0")</f>
        <v>0</v>
      </c>
      <c r="O229" s="5">
        <f t="shared" ca="1" si="32"/>
        <v>1.3850858621500823</v>
      </c>
      <c r="P229">
        <f t="shared" si="33"/>
        <v>96</v>
      </c>
      <c r="S229">
        <f>_xlfn.XLOOKUP(C229,'Company age'!$A$2:$A$15,'Company age'!$B$2:$B$15)</f>
        <v>11</v>
      </c>
      <c r="U229" t="s">
        <v>64</v>
      </c>
      <c r="W229" s="3">
        <f>AT229*(1+AV229)</f>
        <v>21.187499623400001</v>
      </c>
      <c r="X229">
        <v>736</v>
      </c>
      <c r="AH229" s="2">
        <v>-0.54348003860000005</v>
      </c>
      <c r="AI229" s="2">
        <v>-7.8804364199999997</v>
      </c>
      <c r="AJ229" s="2">
        <v>-8.6956539149999994</v>
      </c>
      <c r="AL229" t="s">
        <v>682</v>
      </c>
      <c r="AM229" t="s">
        <v>683</v>
      </c>
      <c r="AN229" t="s">
        <v>64</v>
      </c>
      <c r="AO229" t="s">
        <v>81</v>
      </c>
      <c r="AP229" t="s">
        <v>25</v>
      </c>
      <c r="AQ229" t="s">
        <v>75</v>
      </c>
      <c r="AR229" t="s">
        <v>27</v>
      </c>
      <c r="AS229" s="2">
        <v>531.375</v>
      </c>
      <c r="AT229" s="2">
        <v>23</v>
      </c>
      <c r="AU229" s="5">
        <f t="shared" si="26"/>
        <v>-5.4348003860000002E-3</v>
      </c>
      <c r="AV229" s="5">
        <f t="shared" si="27"/>
        <v>-7.8804364199999991E-2</v>
      </c>
      <c r="AW229" s="5">
        <f t="shared" si="28"/>
        <v>-8.6956539149999998E-2</v>
      </c>
      <c r="AX229" s="2">
        <v>6.91</v>
      </c>
      <c r="AY229" s="2">
        <v>80.260871890000004</v>
      </c>
      <c r="AZ229" s="2">
        <v>6.96</v>
      </c>
      <c r="BA229" s="2">
        <v>7.5110000000000001</v>
      </c>
    </row>
    <row r="230" spans="1:53" x14ac:dyDescent="0.15">
      <c r="A230">
        <v>97</v>
      </c>
      <c r="B230" s="7">
        <v>41737</v>
      </c>
      <c r="C230" s="11">
        <v>2014</v>
      </c>
      <c r="D230" s="3">
        <f>_xlfn.XLOOKUP(P230,'Sentiment index'!$E$2:$E$169,'Sentiment index'!$A$2:$A$169)</f>
        <v>-0.42370370000000002</v>
      </c>
      <c r="E230">
        <f t="shared" ca="1" si="29"/>
        <v>116.71355321668736</v>
      </c>
      <c r="F230" s="5">
        <f>(W230-AT230)/AT230</f>
        <v>-5.882352829000001E-2</v>
      </c>
      <c r="G230" s="12">
        <f t="shared" ca="1" si="30"/>
        <v>137</v>
      </c>
      <c r="H230" s="2">
        <v>184.608</v>
      </c>
      <c r="I230" s="2">
        <v>30</v>
      </c>
      <c r="J230" s="13">
        <f t="shared" si="31"/>
        <v>-4.2723528290000007E-2</v>
      </c>
      <c r="K230" s="5">
        <f>IF(U230="NORWAY",_xlfn.XLOOKUP(B230,'Oslo OBX Historical Data'!$A$2:$A$3477,'Oslo OBX Historical Data'!$G$2:$G$3477),IF(U230="FINLAND",_xlfn.XLOOKUP(B230,'OMX Helsinki Historical Data'!$A$2:$A$3479,'OMX Helsinki Historical Data'!$G$2:$G$3479),IF(U230="DENMARK",_xlfn.XLOOKUP(B230,'OMX Copenhagen All shares Histo'!$A$2:$A$3461,'OMX Copenhagen All shares Histo'!$G$2:$G$3461),_xlfn.XLOOKUP(Draft!B230,'OMX Stockholm Historical Data'!$A$2:$A$3477,'OMX Stockholm Historical Data'!$G$2:$G$3477))))</f>
        <v>-1.61E-2</v>
      </c>
      <c r="L230">
        <v>0</v>
      </c>
      <c r="N230" t="str">
        <f>IF(D230&gt;=0,"1","0")</f>
        <v>0</v>
      </c>
      <c r="O230" s="5">
        <f t="shared" ca="1" si="32"/>
        <v>0.74211301785404749</v>
      </c>
      <c r="P230">
        <f t="shared" si="33"/>
        <v>96</v>
      </c>
      <c r="S230">
        <f>_xlfn.XLOOKUP(C230,'Company age'!$A$2:$A$15,'Company age'!$B$2:$B$15)</f>
        <v>11</v>
      </c>
      <c r="U230" t="s">
        <v>44</v>
      </c>
      <c r="W230" s="3">
        <f>AT230*(1+AV230)</f>
        <v>28.2352941513</v>
      </c>
      <c r="X230">
        <v>137</v>
      </c>
      <c r="AH230" s="2">
        <v>0</v>
      </c>
      <c r="AI230" s="2">
        <v>-5.8823528290000002</v>
      </c>
      <c r="AJ230" s="2">
        <v>5.8823528290000002</v>
      </c>
      <c r="AL230" t="s">
        <v>1049</v>
      </c>
      <c r="AM230" t="s">
        <v>1050</v>
      </c>
      <c r="AN230" t="s">
        <v>44</v>
      </c>
      <c r="AO230" t="s">
        <v>45</v>
      </c>
      <c r="AP230" t="s">
        <v>25</v>
      </c>
      <c r="AQ230" t="s">
        <v>54</v>
      </c>
      <c r="AR230" t="s">
        <v>27</v>
      </c>
      <c r="AS230" s="2">
        <v>184.608</v>
      </c>
      <c r="AT230" s="2">
        <v>30</v>
      </c>
      <c r="AU230" s="5">
        <f t="shared" si="26"/>
        <v>0</v>
      </c>
      <c r="AV230" s="5">
        <f t="shared" si="27"/>
        <v>-5.8823528290000003E-2</v>
      </c>
      <c r="AW230" s="5">
        <f t="shared" si="28"/>
        <v>5.8823528290000003E-2</v>
      </c>
      <c r="AX230" s="2">
        <v>0.2535</v>
      </c>
      <c r="AY230" s="2" t="s">
        <v>216</v>
      </c>
      <c r="AZ230" s="2">
        <v>0.25600000000000001</v>
      </c>
      <c r="BA230" s="2">
        <v>32.464300000000001</v>
      </c>
    </row>
    <row r="231" spans="1:53" x14ac:dyDescent="0.15">
      <c r="A231">
        <v>97</v>
      </c>
      <c r="B231" s="7">
        <v>41740</v>
      </c>
      <c r="C231" s="11">
        <v>2014</v>
      </c>
      <c r="D231" s="3">
        <f>_xlfn.XLOOKUP(P231,'Sentiment index'!$E$2:$E$169,'Sentiment index'!$A$2:$A$169)</f>
        <v>-0.42370370000000002</v>
      </c>
      <c r="E231">
        <f t="shared" ca="1" si="29"/>
        <v>89.551310623011091</v>
      </c>
      <c r="F231" s="5">
        <f>(W231-AT231)/AT231</f>
        <v>0.10499999999999995</v>
      </c>
      <c r="G231" s="12">
        <f t="shared" ca="1" si="30"/>
        <v>1112.2421264673455</v>
      </c>
      <c r="H231" s="2">
        <v>83.318399999999997</v>
      </c>
      <c r="I231" s="2">
        <v>3.2</v>
      </c>
      <c r="J231" s="13">
        <f t="shared" si="31"/>
        <v>0.10529999999999995</v>
      </c>
      <c r="K231" s="5">
        <f>IF(U231="NORWAY",_xlfn.XLOOKUP(B231,'Oslo OBX Historical Data'!$A$2:$A$3477,'Oslo OBX Historical Data'!$G$2:$G$3477),IF(U231="FINLAND",_xlfn.XLOOKUP(B231,'OMX Helsinki Historical Data'!$A$2:$A$3479,'OMX Helsinki Historical Data'!$G$2:$G$3479),IF(U231="DENMARK",_xlfn.XLOOKUP(B231,'OMX Copenhagen All shares Histo'!$A$2:$A$3461,'OMX Copenhagen All shares Histo'!$G$2:$G$3461),_xlfn.XLOOKUP(Draft!B231,'OMX Stockholm Historical Data'!$A$2:$A$3477,'OMX Stockholm Historical Data'!$G$2:$G$3477))))</f>
        <v>-2.9999999999999997E-4</v>
      </c>
      <c r="L231">
        <v>0</v>
      </c>
      <c r="N231" t="str">
        <f>IF(D231&gt;=0,"1","0")</f>
        <v>0</v>
      </c>
      <c r="O231" s="5" t="str">
        <f t="shared" si="32"/>
        <v/>
      </c>
      <c r="P231">
        <f t="shared" si="33"/>
        <v>96</v>
      </c>
      <c r="S231">
        <f>_xlfn.XLOOKUP(C231,'Company age'!$A$2:$A$15,'Company age'!$B$2:$B$15)</f>
        <v>11</v>
      </c>
      <c r="U231" t="s">
        <v>44</v>
      </c>
      <c r="W231" s="3">
        <f>AT231*(1+AV231)</f>
        <v>3.536</v>
      </c>
      <c r="AH231" s="2">
        <v>10</v>
      </c>
      <c r="AI231" s="2">
        <v>10.5</v>
      </c>
      <c r="AJ231" s="2">
        <v>19.5</v>
      </c>
      <c r="AL231" t="s">
        <v>1272</v>
      </c>
      <c r="AM231" t="s">
        <v>1273</v>
      </c>
      <c r="AN231" t="s">
        <v>44</v>
      </c>
      <c r="AO231" t="s">
        <v>96</v>
      </c>
      <c r="AP231" t="s">
        <v>25</v>
      </c>
      <c r="AQ231" t="s">
        <v>54</v>
      </c>
      <c r="AR231" t="s">
        <v>27</v>
      </c>
      <c r="AS231" s="2">
        <v>83.318399999999997</v>
      </c>
      <c r="AT231" s="2">
        <v>3.2</v>
      </c>
      <c r="AU231" s="5">
        <f t="shared" si="26"/>
        <v>0.1</v>
      </c>
      <c r="AV231" s="5">
        <f t="shared" si="27"/>
        <v>0.105</v>
      </c>
      <c r="AW231" s="5">
        <f t="shared" si="28"/>
        <v>0.19500000000000001</v>
      </c>
      <c r="AX231" s="2">
        <v>21.82</v>
      </c>
      <c r="AY231" s="2">
        <v>669.3396606</v>
      </c>
      <c r="AZ231" s="2">
        <v>21.56</v>
      </c>
      <c r="BA231" s="2">
        <v>96.037000000000006</v>
      </c>
    </row>
    <row r="232" spans="1:53" x14ac:dyDescent="0.15">
      <c r="A232">
        <v>97</v>
      </c>
      <c r="B232" s="7">
        <v>41751</v>
      </c>
      <c r="C232" s="11">
        <v>2014</v>
      </c>
      <c r="D232" s="3">
        <f>_xlfn.XLOOKUP(P232,'Sentiment index'!$E$2:$E$169,'Sentiment index'!$A$2:$A$169)</f>
        <v>-0.42370370000000002</v>
      </c>
      <c r="E232">
        <f t="shared" ca="1" si="29"/>
        <v>111.65553049996707</v>
      </c>
      <c r="F232" s="5">
        <f>(W232-AT232)/AT232</f>
        <v>0.10000000000000003</v>
      </c>
      <c r="G232" s="12">
        <f t="shared" ca="1" si="30"/>
        <v>14</v>
      </c>
      <c r="H232" s="2">
        <v>8.3821300000000001</v>
      </c>
      <c r="I232" s="2">
        <v>9</v>
      </c>
      <c r="J232" s="13">
        <f t="shared" si="31"/>
        <v>9.9500000000000033E-2</v>
      </c>
      <c r="K232" s="5">
        <f>IF(U232="NORWAY",_xlfn.XLOOKUP(B232,'Oslo OBX Historical Data'!$A$2:$A$3477,'Oslo OBX Historical Data'!$G$2:$G$3477),IF(U232="FINLAND",_xlfn.XLOOKUP(B232,'OMX Helsinki Historical Data'!$A$2:$A$3479,'OMX Helsinki Historical Data'!$G$2:$G$3479),IF(U232="DENMARK",_xlfn.XLOOKUP(B232,'OMX Copenhagen All shares Histo'!$A$2:$A$3461,'OMX Copenhagen All shares Histo'!$G$2:$G$3461),_xlfn.XLOOKUP(Draft!B232,'OMX Stockholm Historical Data'!$A$2:$A$3477,'OMX Stockholm Historical Data'!$G$2:$G$3477))))</f>
        <v>5.0000000000000001E-4</v>
      </c>
      <c r="L232">
        <v>0</v>
      </c>
      <c r="N232" t="str">
        <f>IF(D232&gt;=0,"1","0")</f>
        <v>0</v>
      </c>
      <c r="O232" s="5">
        <f t="shared" ca="1" si="32"/>
        <v>1.6702198605843621</v>
      </c>
      <c r="P232">
        <f t="shared" si="33"/>
        <v>96</v>
      </c>
      <c r="S232">
        <f>_xlfn.XLOOKUP(C232,'Company age'!$A$2:$A$15,'Company age'!$B$2:$B$15)</f>
        <v>11</v>
      </c>
      <c r="U232" t="s">
        <v>80</v>
      </c>
      <c r="W232" s="3">
        <f>AT232*(1+AV232)</f>
        <v>9.9</v>
      </c>
      <c r="X232">
        <v>14</v>
      </c>
      <c r="AH232" s="2">
        <v>10</v>
      </c>
      <c r="AI232" s="2">
        <v>10</v>
      </c>
      <c r="AJ232" s="2">
        <v>16.444444659999998</v>
      </c>
      <c r="AL232" t="s">
        <v>1904</v>
      </c>
      <c r="AM232" t="s">
        <v>1905</v>
      </c>
      <c r="AN232" t="s">
        <v>80</v>
      </c>
      <c r="AO232" t="s">
        <v>96</v>
      </c>
      <c r="AP232" t="s">
        <v>25</v>
      </c>
      <c r="AQ232" t="s">
        <v>54</v>
      </c>
      <c r="AR232" t="s">
        <v>27</v>
      </c>
      <c r="AS232" s="2">
        <v>8.3821300000000001</v>
      </c>
      <c r="AT232" s="2">
        <v>9</v>
      </c>
      <c r="AU232" s="5">
        <f t="shared" si="26"/>
        <v>0.1</v>
      </c>
      <c r="AV232" s="5">
        <f t="shared" si="27"/>
        <v>0.1</v>
      </c>
      <c r="AW232" s="5">
        <f t="shared" si="28"/>
        <v>0.16444444659999999</v>
      </c>
      <c r="AX232" s="2">
        <v>3.95</v>
      </c>
      <c r="AY232" s="2">
        <v>-54.0550766</v>
      </c>
      <c r="AZ232" s="2">
        <v>4.03</v>
      </c>
      <c r="BA232" s="2">
        <v>0</v>
      </c>
    </row>
    <row r="233" spans="1:53" x14ac:dyDescent="0.15">
      <c r="A233">
        <v>98</v>
      </c>
      <c r="B233" s="7">
        <v>41801</v>
      </c>
      <c r="C233" s="11">
        <v>2014</v>
      </c>
      <c r="D233" s="3">
        <f>_xlfn.XLOOKUP(P233,'Sentiment index'!$E$2:$E$169,'Sentiment index'!$A$2:$A$169)</f>
        <v>-0.31256060000000002</v>
      </c>
      <c r="E233">
        <f t="shared" ca="1" si="29"/>
        <v>157.2689044732995</v>
      </c>
      <c r="F233" s="5">
        <f>(W233-AT233)/AT233</f>
        <v>9.4117650989999843E-2</v>
      </c>
      <c r="G233" s="12">
        <f t="shared" ca="1" si="30"/>
        <v>13</v>
      </c>
      <c r="H233" s="2">
        <v>136.958</v>
      </c>
      <c r="I233" s="2">
        <v>10.5</v>
      </c>
      <c r="J233" s="13">
        <f t="shared" si="31"/>
        <v>9.3717650989999846E-2</v>
      </c>
      <c r="K233" s="5">
        <f>IF(U233="NORWAY",_xlfn.XLOOKUP(B233,'Oslo OBX Historical Data'!$A$2:$A$3477,'Oslo OBX Historical Data'!$G$2:$G$3477),IF(U233="FINLAND",_xlfn.XLOOKUP(B233,'OMX Helsinki Historical Data'!$A$2:$A$3479,'OMX Helsinki Historical Data'!$G$2:$G$3479),IF(U233="DENMARK",_xlfn.XLOOKUP(B233,'OMX Copenhagen All shares Histo'!$A$2:$A$3461,'OMX Copenhagen All shares Histo'!$G$2:$G$3461),_xlfn.XLOOKUP(Draft!B233,'OMX Stockholm Historical Data'!$A$2:$A$3477,'OMX Stockholm Historical Data'!$G$2:$G$3477))))</f>
        <v>4.0000000000000002E-4</v>
      </c>
      <c r="L233">
        <v>0</v>
      </c>
      <c r="N233" t="str">
        <f>IF(D233&gt;=0,"1","0")</f>
        <v>0</v>
      </c>
      <c r="O233" s="5">
        <f t="shared" ca="1" si="32"/>
        <v>9.4919610391506884E-2</v>
      </c>
      <c r="P233">
        <f t="shared" si="33"/>
        <v>97</v>
      </c>
      <c r="S233">
        <f>_xlfn.XLOOKUP(C233,'Company age'!$A$2:$A$15,'Company age'!$B$2:$B$15)</f>
        <v>11</v>
      </c>
      <c r="U233" t="s">
        <v>64</v>
      </c>
      <c r="W233" s="3">
        <f>AT233*(1+AV233)</f>
        <v>11.488235335394998</v>
      </c>
      <c r="X233">
        <v>13</v>
      </c>
      <c r="AH233" s="2">
        <v>11.176470760000001</v>
      </c>
      <c r="AI233" s="2">
        <v>9.4117650990000001</v>
      </c>
      <c r="AJ233" s="2">
        <v>5.8823528290000002</v>
      </c>
      <c r="AL233" t="s">
        <v>1138</v>
      </c>
      <c r="AM233" t="s">
        <v>1139</v>
      </c>
      <c r="AN233" t="s">
        <v>64</v>
      </c>
      <c r="AO233" t="s">
        <v>32</v>
      </c>
      <c r="AP233" t="s">
        <v>25</v>
      </c>
      <c r="AQ233" t="s">
        <v>746</v>
      </c>
      <c r="AR233" t="s">
        <v>27</v>
      </c>
      <c r="AS233" s="2">
        <v>136.958</v>
      </c>
      <c r="AT233" s="2">
        <v>10.5</v>
      </c>
      <c r="AU233" s="5">
        <f t="shared" si="26"/>
        <v>0.11176470760000001</v>
      </c>
      <c r="AV233" s="5">
        <f t="shared" si="27"/>
        <v>9.4117650989999996E-2</v>
      </c>
      <c r="AW233" s="5">
        <f t="shared" si="28"/>
        <v>5.8823528290000003E-2</v>
      </c>
      <c r="AX233" s="2">
        <v>2.39</v>
      </c>
      <c r="AY233" s="2">
        <v>-77.238098140000005</v>
      </c>
      <c r="AZ233" s="2">
        <v>2.3199999999999998</v>
      </c>
      <c r="BA233" s="2">
        <v>4.0774999999999997</v>
      </c>
    </row>
    <row r="234" spans="1:53" x14ac:dyDescent="0.15">
      <c r="A234">
        <v>98</v>
      </c>
      <c r="B234" s="7">
        <v>41802</v>
      </c>
      <c r="C234" s="11">
        <v>2014</v>
      </c>
      <c r="D234" s="3">
        <f>_xlfn.XLOOKUP(P234,'Sentiment index'!$E$2:$E$169,'Sentiment index'!$A$2:$A$169)</f>
        <v>-0.31256060000000002</v>
      </c>
      <c r="E234">
        <f t="shared" ca="1" si="29"/>
        <v>145.16337976922748</v>
      </c>
      <c r="F234" s="5">
        <f>(W234-AT234)/AT234</f>
        <v>5.9374999999999921E-2</v>
      </c>
      <c r="G234" s="12">
        <f t="shared" ca="1" si="30"/>
        <v>119</v>
      </c>
      <c r="H234" s="2">
        <v>341.05599999999998</v>
      </c>
      <c r="I234" s="2">
        <v>73</v>
      </c>
      <c r="J234" s="13">
        <f t="shared" si="31"/>
        <v>6.3674999999999926E-2</v>
      </c>
      <c r="K234" s="5">
        <f>IF(U234="NORWAY",_xlfn.XLOOKUP(B234,'Oslo OBX Historical Data'!$A$2:$A$3477,'Oslo OBX Historical Data'!$G$2:$G$3477),IF(U234="FINLAND",_xlfn.XLOOKUP(B234,'OMX Helsinki Historical Data'!$A$2:$A$3479,'OMX Helsinki Historical Data'!$G$2:$G$3479),IF(U234="DENMARK",_xlfn.XLOOKUP(B234,'OMX Copenhagen All shares Histo'!$A$2:$A$3461,'OMX Copenhagen All shares Histo'!$G$2:$G$3461),_xlfn.XLOOKUP(Draft!B234,'OMX Stockholm Historical Data'!$A$2:$A$3477,'OMX Stockholm Historical Data'!$G$2:$G$3477))))</f>
        <v>-4.3E-3</v>
      </c>
      <c r="L234">
        <v>0</v>
      </c>
      <c r="N234" t="str">
        <f>IF(D234&gt;=0,"1","0")</f>
        <v>0</v>
      </c>
      <c r="O234" s="5">
        <f t="shared" ca="1" si="32"/>
        <v>0.34891630699943704</v>
      </c>
      <c r="P234">
        <f t="shared" si="33"/>
        <v>97</v>
      </c>
      <c r="S234">
        <f>_xlfn.XLOOKUP(C234,'Company age'!$A$2:$A$15,'Company age'!$B$2:$B$15)</f>
        <v>11</v>
      </c>
      <c r="U234" t="s">
        <v>80</v>
      </c>
      <c r="W234" s="3">
        <f>AT234*(1+AV234)</f>
        <v>77.334374999999994</v>
      </c>
      <c r="X234">
        <v>119</v>
      </c>
      <c r="AH234" s="2">
        <v>6.25</v>
      </c>
      <c r="AI234" s="2">
        <v>5.9375</v>
      </c>
      <c r="AJ234" s="2">
        <v>4.6875</v>
      </c>
      <c r="AL234" t="s">
        <v>870</v>
      </c>
      <c r="AM234" t="s">
        <v>871</v>
      </c>
      <c r="AN234" t="s">
        <v>80</v>
      </c>
      <c r="AO234" t="s">
        <v>38</v>
      </c>
      <c r="AP234" t="s">
        <v>25</v>
      </c>
      <c r="AQ234" t="s">
        <v>75</v>
      </c>
      <c r="AR234" t="s">
        <v>27</v>
      </c>
      <c r="AS234" s="2">
        <v>341.05599999999998</v>
      </c>
      <c r="AT234" s="2">
        <v>73</v>
      </c>
      <c r="AU234" s="5">
        <f t="shared" si="26"/>
        <v>6.25E-2</v>
      </c>
      <c r="AV234" s="5">
        <f t="shared" si="27"/>
        <v>5.9374999999999997E-2</v>
      </c>
      <c r="AW234" s="5">
        <f t="shared" si="28"/>
        <v>4.6875E-2</v>
      </c>
      <c r="AX234" s="2">
        <v>175</v>
      </c>
      <c r="AY234" s="2">
        <v>139.72602839999999</v>
      </c>
      <c r="AZ234" s="2">
        <v>174</v>
      </c>
      <c r="BA234" s="2">
        <v>15.474299999999999</v>
      </c>
    </row>
    <row r="235" spans="1:53" x14ac:dyDescent="0.15">
      <c r="A235">
        <v>98</v>
      </c>
      <c r="B235" s="7">
        <v>41807</v>
      </c>
      <c r="C235" s="11">
        <v>2014</v>
      </c>
      <c r="D235" s="3">
        <f>_xlfn.XLOOKUP(P235,'Sentiment index'!$E$2:$E$169,'Sentiment index'!$A$2:$A$169)</f>
        <v>-0.31256060000000002</v>
      </c>
      <c r="E235">
        <f t="shared" ca="1" si="29"/>
        <v>108.6044191924457</v>
      </c>
      <c r="F235" s="5">
        <f>(W235-AT235)/AT235</f>
        <v>0.15753424640000005</v>
      </c>
      <c r="G235" s="12">
        <f t="shared" ca="1" si="30"/>
        <v>1096</v>
      </c>
      <c r="H235" s="2">
        <v>5593.19</v>
      </c>
      <c r="I235" s="2">
        <v>58</v>
      </c>
      <c r="J235" s="13">
        <f t="shared" si="31"/>
        <v>0.16543424640000004</v>
      </c>
      <c r="K235" s="5">
        <f>IF(U235="NORWAY",_xlfn.XLOOKUP(B235,'Oslo OBX Historical Data'!$A$2:$A$3477,'Oslo OBX Historical Data'!$G$2:$G$3477),IF(U235="FINLAND",_xlfn.XLOOKUP(B235,'OMX Helsinki Historical Data'!$A$2:$A$3479,'OMX Helsinki Historical Data'!$G$2:$G$3479),IF(U235="DENMARK",_xlfn.XLOOKUP(B235,'OMX Copenhagen All shares Histo'!$A$2:$A$3461,'OMX Copenhagen All shares Histo'!$G$2:$G$3461),_xlfn.XLOOKUP(Draft!B235,'OMX Stockholm Historical Data'!$A$2:$A$3477,'OMX Stockholm Historical Data'!$G$2:$G$3477))))</f>
        <v>-7.9000000000000008E-3</v>
      </c>
      <c r="L235">
        <v>0</v>
      </c>
      <c r="N235" t="str">
        <f>IF(D235&gt;=0,"1","0")</f>
        <v>0</v>
      </c>
      <c r="O235" s="5">
        <f t="shared" ca="1" si="32"/>
        <v>0.19595257804580213</v>
      </c>
      <c r="P235">
        <f t="shared" si="33"/>
        <v>97</v>
      </c>
      <c r="S235">
        <f>_xlfn.XLOOKUP(C235,'Company age'!$A$2:$A$15,'Company age'!$B$2:$B$15)</f>
        <v>11</v>
      </c>
      <c r="U235" t="s">
        <v>80</v>
      </c>
      <c r="W235" s="3">
        <f>AT235*(1+AV235)</f>
        <v>67.136986291200003</v>
      </c>
      <c r="X235">
        <v>1096</v>
      </c>
      <c r="AH235" s="2">
        <v>12.32876682</v>
      </c>
      <c r="AI235" s="2">
        <v>15.75342464</v>
      </c>
      <c r="AJ235" s="2">
        <v>13.01369858</v>
      </c>
      <c r="AL235" t="s">
        <v>78</v>
      </c>
      <c r="AM235" t="s">
        <v>79</v>
      </c>
      <c r="AN235" t="s">
        <v>80</v>
      </c>
      <c r="AO235" t="s">
        <v>81</v>
      </c>
      <c r="AP235" t="s">
        <v>25</v>
      </c>
      <c r="AQ235" t="s">
        <v>82</v>
      </c>
      <c r="AR235" t="s">
        <v>27</v>
      </c>
      <c r="AS235" s="2">
        <v>5593.19</v>
      </c>
      <c r="AT235" s="2">
        <v>58</v>
      </c>
      <c r="AU235" s="5">
        <f t="shared" si="26"/>
        <v>0.12328766820000001</v>
      </c>
      <c r="AV235" s="5">
        <f t="shared" si="27"/>
        <v>0.15753424639999999</v>
      </c>
      <c r="AW235" s="5">
        <f t="shared" si="28"/>
        <v>0.13013698579999999</v>
      </c>
      <c r="AX235" s="2"/>
      <c r="AY235" s="2"/>
      <c r="AZ235" s="2"/>
      <c r="BA235" s="2">
        <v>216.751</v>
      </c>
    </row>
    <row r="236" spans="1:53" x14ac:dyDescent="0.15">
      <c r="A236">
        <v>98</v>
      </c>
      <c r="B236" s="7">
        <v>41810</v>
      </c>
      <c r="C236" s="11">
        <v>2014</v>
      </c>
      <c r="D236" s="3">
        <f>_xlfn.XLOOKUP(P236,'Sentiment index'!$E$2:$E$169,'Sentiment index'!$A$2:$A$169)</f>
        <v>-0.31256060000000002</v>
      </c>
      <c r="E236">
        <f t="shared" ca="1" si="29"/>
        <v>100.70109485552352</v>
      </c>
      <c r="F236" s="5">
        <f>(W236-AT236)/AT236</f>
        <v>0</v>
      </c>
      <c r="G236" s="12">
        <f t="shared" ca="1" si="30"/>
        <v>773</v>
      </c>
      <c r="H236" s="2">
        <v>186.41</v>
      </c>
      <c r="I236" s="2">
        <v>23</v>
      </c>
      <c r="J236" s="13">
        <f t="shared" si="31"/>
        <v>-1.2200000000000001E-2</v>
      </c>
      <c r="K236" s="5">
        <f>IF(U236="NORWAY",_xlfn.XLOOKUP(B236,'Oslo OBX Historical Data'!$A$2:$A$3477,'Oslo OBX Historical Data'!$G$2:$G$3477),IF(U236="FINLAND",_xlfn.XLOOKUP(B236,'OMX Helsinki Historical Data'!$A$2:$A$3479,'OMX Helsinki Historical Data'!$G$2:$G$3479),IF(U236="DENMARK",_xlfn.XLOOKUP(B236,'OMX Copenhagen All shares Histo'!$A$2:$A$3461,'OMX Copenhagen All shares Histo'!$G$2:$G$3461),_xlfn.XLOOKUP(Draft!B236,'OMX Stockholm Historical Data'!$A$2:$A$3477,'OMX Stockholm Historical Data'!$G$2:$G$3477))))</f>
        <v>1.2200000000000001E-2</v>
      </c>
      <c r="L236">
        <v>0</v>
      </c>
      <c r="N236" t="str">
        <f>IF(D236&gt;=0,"1","0")</f>
        <v>0</v>
      </c>
      <c r="O236" s="5">
        <f t="shared" ca="1" si="32"/>
        <v>4.1467732417788747</v>
      </c>
      <c r="P236">
        <f t="shared" si="33"/>
        <v>97</v>
      </c>
      <c r="S236">
        <f>_xlfn.XLOOKUP(C236,'Company age'!$A$2:$A$15,'Company age'!$B$2:$B$15)</f>
        <v>11</v>
      </c>
      <c r="U236" t="s">
        <v>44</v>
      </c>
      <c r="W236" s="3">
        <f>AT236*(1+AV236)</f>
        <v>23</v>
      </c>
      <c r="X236">
        <v>773</v>
      </c>
      <c r="AH236" s="2">
        <v>10</v>
      </c>
      <c r="AI236" s="2">
        <v>0</v>
      </c>
      <c r="AJ236" s="2">
        <v>-11</v>
      </c>
      <c r="AL236" t="s">
        <v>1041</v>
      </c>
      <c r="AM236" t="s">
        <v>1042</v>
      </c>
      <c r="AN236" t="s">
        <v>44</v>
      </c>
      <c r="AO236" t="s">
        <v>32</v>
      </c>
      <c r="AP236" t="s">
        <v>25</v>
      </c>
      <c r="AQ236" t="s">
        <v>51</v>
      </c>
      <c r="AR236" t="s">
        <v>27</v>
      </c>
      <c r="AS236" s="2">
        <v>186.41</v>
      </c>
      <c r="AT236" s="2">
        <v>23</v>
      </c>
      <c r="AU236" s="5">
        <f t="shared" si="26"/>
        <v>0.1</v>
      </c>
      <c r="AV236" s="5">
        <f t="shared" si="27"/>
        <v>0</v>
      </c>
      <c r="AW236" s="5">
        <f t="shared" si="28"/>
        <v>-0.11</v>
      </c>
      <c r="AX236" s="2">
        <v>53.6</v>
      </c>
      <c r="AY236" s="2">
        <v>133.04347229999999</v>
      </c>
      <c r="AZ236" s="2">
        <v>53.4</v>
      </c>
      <c r="BA236" s="2">
        <v>19.124300000000002</v>
      </c>
    </row>
    <row r="237" spans="1:53" x14ac:dyDescent="0.15">
      <c r="A237">
        <v>98</v>
      </c>
      <c r="B237" s="7">
        <v>41817</v>
      </c>
      <c r="C237" s="11">
        <v>2014</v>
      </c>
      <c r="D237" s="3">
        <f>_xlfn.XLOOKUP(P237,'Sentiment index'!$E$2:$E$169,'Sentiment index'!$A$2:$A$169)</f>
        <v>-0.31256060000000002</v>
      </c>
      <c r="E237">
        <f t="shared" ca="1" si="29"/>
        <v>137.5582958068542</v>
      </c>
      <c r="F237" s="5">
        <f>(W237-AT237)/AT237</f>
        <v>0.14736842159999988</v>
      </c>
      <c r="G237" s="12">
        <f t="shared" ca="1" si="30"/>
        <v>3201</v>
      </c>
      <c r="H237" s="2">
        <v>1410.57</v>
      </c>
      <c r="I237" s="2">
        <v>40</v>
      </c>
      <c r="J237" s="13">
        <f t="shared" si="31"/>
        <v>0.15086842159999989</v>
      </c>
      <c r="K237" s="5">
        <f>IF(U237="NORWAY",_xlfn.XLOOKUP(B237,'Oslo OBX Historical Data'!$A$2:$A$3477,'Oslo OBX Historical Data'!$G$2:$G$3477),IF(U237="FINLAND",_xlfn.XLOOKUP(B237,'OMX Helsinki Historical Data'!$A$2:$A$3479,'OMX Helsinki Historical Data'!$G$2:$G$3479),IF(U237="DENMARK",_xlfn.XLOOKUP(B237,'OMX Copenhagen All shares Histo'!$A$2:$A$3461,'OMX Copenhagen All shares Histo'!$G$2:$G$3461),_xlfn.XLOOKUP(Draft!B237,'OMX Stockholm Historical Data'!$A$2:$A$3477,'OMX Stockholm Historical Data'!$G$2:$G$3477))))</f>
        <v>-3.5000000000000001E-3</v>
      </c>
      <c r="L237">
        <v>0</v>
      </c>
      <c r="N237" t="str">
        <f>IF(D237&gt;=0,"1","0")</f>
        <v>0</v>
      </c>
      <c r="O237" s="5">
        <f t="shared" ca="1" si="32"/>
        <v>2.2692953912248242</v>
      </c>
      <c r="P237">
        <f t="shared" si="33"/>
        <v>97</v>
      </c>
      <c r="S237">
        <f>_xlfn.XLOOKUP(C237,'Company age'!$A$2:$A$15,'Company age'!$B$2:$B$15)</f>
        <v>11</v>
      </c>
      <c r="U237" t="s">
        <v>80</v>
      </c>
      <c r="W237" s="3">
        <f>AT237*(1+AV237)</f>
        <v>45.894736863999995</v>
      </c>
      <c r="X237">
        <v>3201</v>
      </c>
      <c r="AH237" s="2">
        <v>7.8947367670000004</v>
      </c>
      <c r="AI237" s="2">
        <v>14.73684216</v>
      </c>
      <c r="AJ237" s="2">
        <v>18.947368619999999</v>
      </c>
      <c r="AL237" t="s">
        <v>326</v>
      </c>
      <c r="AM237" t="s">
        <v>327</v>
      </c>
      <c r="AN237" t="s">
        <v>80</v>
      </c>
      <c r="AO237" t="s">
        <v>32</v>
      </c>
      <c r="AP237" t="s">
        <v>25</v>
      </c>
      <c r="AQ237" t="s">
        <v>132</v>
      </c>
      <c r="AR237" t="s">
        <v>27</v>
      </c>
      <c r="AS237" s="2">
        <v>1410.57</v>
      </c>
      <c r="AT237" s="2">
        <v>40</v>
      </c>
      <c r="AU237" s="5">
        <f t="shared" si="26"/>
        <v>7.8947367670000004E-2</v>
      </c>
      <c r="AV237" s="5">
        <f t="shared" si="27"/>
        <v>0.14736842159999999</v>
      </c>
      <c r="AW237" s="5">
        <f t="shared" si="28"/>
        <v>0.18947368619999999</v>
      </c>
      <c r="AX237" s="2">
        <v>39.4</v>
      </c>
      <c r="AY237" s="2">
        <v>-1.5</v>
      </c>
      <c r="AZ237" s="2">
        <v>39.299999999999997</v>
      </c>
      <c r="BA237" s="2">
        <v>60.060899999999997</v>
      </c>
    </row>
    <row r="238" spans="1:53" x14ac:dyDescent="0.15">
      <c r="A238">
        <v>99</v>
      </c>
      <c r="B238" s="7">
        <v>41821</v>
      </c>
      <c r="C238" s="11">
        <v>2014</v>
      </c>
      <c r="D238" s="3">
        <f>_xlfn.XLOOKUP(P238,'Sentiment index'!$E$2:$E$169,'Sentiment index'!$A$2:$A$169)</f>
        <v>-0.18482599999999999</v>
      </c>
      <c r="E238">
        <f t="shared" ca="1" si="29"/>
        <v>102.38135168021131</v>
      </c>
      <c r="F238" s="5">
        <f>(W238-AT238)/AT238</f>
        <v>3.4999999999999983E-2</v>
      </c>
      <c r="G238" s="12">
        <f t="shared" ca="1" si="30"/>
        <v>1191.1141814828836</v>
      </c>
      <c r="H238" s="2">
        <v>154.77000000000001</v>
      </c>
      <c r="I238" s="2">
        <v>33.5</v>
      </c>
      <c r="J238" s="13">
        <f t="shared" si="31"/>
        <v>3.4299999999999983E-2</v>
      </c>
      <c r="K238" s="5">
        <f>IF(U238="NORWAY",_xlfn.XLOOKUP(B238,'Oslo OBX Historical Data'!$A$2:$A$3477,'Oslo OBX Historical Data'!$G$2:$G$3477),IF(U238="FINLAND",_xlfn.XLOOKUP(B238,'OMX Helsinki Historical Data'!$A$2:$A$3479,'OMX Helsinki Historical Data'!$G$2:$G$3479),IF(U238="DENMARK",_xlfn.XLOOKUP(B238,'OMX Copenhagen All shares Histo'!$A$2:$A$3461,'OMX Copenhagen All shares Histo'!$G$2:$G$3461),_xlfn.XLOOKUP(Draft!B238,'OMX Stockholm Historical Data'!$A$2:$A$3477,'OMX Stockholm Historical Data'!$G$2:$G$3477))))</f>
        <v>6.9999999999999999E-4</v>
      </c>
      <c r="L238">
        <v>0</v>
      </c>
      <c r="N238" t="str">
        <f>IF(D238&gt;=0,"1","0")</f>
        <v>0</v>
      </c>
      <c r="O238" s="5" t="str">
        <f t="shared" si="32"/>
        <v/>
      </c>
      <c r="P238">
        <f t="shared" si="33"/>
        <v>98</v>
      </c>
      <c r="S238">
        <f>_xlfn.XLOOKUP(C238,'Company age'!$A$2:$A$15,'Company age'!$B$2:$B$15)</f>
        <v>11</v>
      </c>
      <c r="U238" t="s">
        <v>44</v>
      </c>
      <c r="W238" s="3">
        <f>AT238*(1+AV238)</f>
        <v>34.672499999999999</v>
      </c>
      <c r="AH238" s="2">
        <v>2</v>
      </c>
      <c r="AI238" s="2">
        <v>3.5</v>
      </c>
      <c r="AJ238" s="2">
        <v>6</v>
      </c>
      <c r="AL238" t="s">
        <v>1101</v>
      </c>
      <c r="AM238" t="s">
        <v>1102</v>
      </c>
      <c r="AN238" t="s">
        <v>44</v>
      </c>
      <c r="AO238" t="s">
        <v>96</v>
      </c>
      <c r="AP238" t="s">
        <v>25</v>
      </c>
      <c r="AQ238" t="s">
        <v>46</v>
      </c>
      <c r="AR238" t="s">
        <v>27</v>
      </c>
      <c r="AS238" s="2">
        <v>154.77000000000001</v>
      </c>
      <c r="AT238" s="2">
        <v>33.5</v>
      </c>
      <c r="AU238" s="5">
        <f t="shared" si="26"/>
        <v>0.02</v>
      </c>
      <c r="AV238" s="5">
        <f t="shared" si="27"/>
        <v>3.5000000000000003E-2</v>
      </c>
      <c r="AW238" s="5">
        <f t="shared" si="28"/>
        <v>0.06</v>
      </c>
      <c r="AX238" s="2">
        <v>6.4</v>
      </c>
      <c r="AY238" s="2">
        <v>-62.84787369</v>
      </c>
      <c r="AZ238" s="2">
        <v>6.54</v>
      </c>
      <c r="BA238" s="2">
        <v>22.528300000000002</v>
      </c>
    </row>
    <row r="239" spans="1:53" x14ac:dyDescent="0.15">
      <c r="A239">
        <v>99</v>
      </c>
      <c r="B239" s="7">
        <v>41821</v>
      </c>
      <c r="C239" s="11">
        <v>2014</v>
      </c>
      <c r="D239" s="3">
        <f>_xlfn.XLOOKUP(P239,'Sentiment index'!$E$2:$E$169,'Sentiment index'!$A$2:$A$169)</f>
        <v>-0.18482599999999999</v>
      </c>
      <c r="E239">
        <f t="shared" ca="1" si="29"/>
        <v>146.31501075731822</v>
      </c>
      <c r="F239" s="5">
        <f>(W239-AT239)/AT239</f>
        <v>1.2820513250000195E-2</v>
      </c>
      <c r="G239" s="12">
        <f t="shared" ca="1" si="30"/>
        <v>107</v>
      </c>
      <c r="H239" s="2">
        <v>46.709000000000003</v>
      </c>
      <c r="I239" s="2">
        <v>130</v>
      </c>
      <c r="J239" s="13">
        <f t="shared" si="31"/>
        <v>1.2120513250000195E-2</v>
      </c>
      <c r="K239" s="5">
        <f>IF(U239="NORWAY",_xlfn.XLOOKUP(B239,'Oslo OBX Historical Data'!$A$2:$A$3477,'Oslo OBX Historical Data'!$G$2:$G$3477),IF(U239="FINLAND",_xlfn.XLOOKUP(B239,'OMX Helsinki Historical Data'!$A$2:$A$3479,'OMX Helsinki Historical Data'!$G$2:$G$3479),IF(U239="DENMARK",_xlfn.XLOOKUP(B239,'OMX Copenhagen All shares Histo'!$A$2:$A$3461,'OMX Copenhagen All shares Histo'!$G$2:$G$3461),_xlfn.XLOOKUP(Draft!B239,'OMX Stockholm Historical Data'!$A$2:$A$3477,'OMX Stockholm Historical Data'!$G$2:$G$3477))))</f>
        <v>6.9999999999999999E-4</v>
      </c>
      <c r="L239">
        <v>0</v>
      </c>
      <c r="N239" t="str">
        <f>IF(D239&gt;=0,"1","0")</f>
        <v>0</v>
      </c>
      <c r="O239" s="5">
        <f t="shared" ca="1" si="32"/>
        <v>2.2907790789783551</v>
      </c>
      <c r="P239">
        <f t="shared" si="33"/>
        <v>98</v>
      </c>
      <c r="S239">
        <f>_xlfn.XLOOKUP(C239,'Company age'!$A$2:$A$15,'Company age'!$B$2:$B$15)</f>
        <v>11</v>
      </c>
      <c r="U239" t="s">
        <v>44</v>
      </c>
      <c r="W239" s="3">
        <f>AT239*(1+AV239)</f>
        <v>131.66666672250003</v>
      </c>
      <c r="X239">
        <v>107</v>
      </c>
      <c r="AH239" s="2">
        <v>0.64102566240000003</v>
      </c>
      <c r="AI239" s="2">
        <v>1.2820513250000001</v>
      </c>
      <c r="AJ239" s="2">
        <v>1.2820513250000001</v>
      </c>
      <c r="AL239" t="s">
        <v>1423</v>
      </c>
      <c r="AM239" t="s">
        <v>1424</v>
      </c>
      <c r="AN239" t="s">
        <v>44</v>
      </c>
      <c r="AO239" t="s">
        <v>152</v>
      </c>
      <c r="AP239" t="s">
        <v>25</v>
      </c>
      <c r="AQ239" t="s">
        <v>54</v>
      </c>
      <c r="AR239" t="s">
        <v>27</v>
      </c>
      <c r="AS239" s="2">
        <v>46.709000000000003</v>
      </c>
      <c r="AT239" s="2">
        <v>130</v>
      </c>
      <c r="AU239" s="5">
        <f t="shared" si="26"/>
        <v>6.4102566240000006E-3</v>
      </c>
      <c r="AV239" s="5">
        <f t="shared" si="27"/>
        <v>1.282051325E-2</v>
      </c>
      <c r="AW239" s="5">
        <f t="shared" si="28"/>
        <v>1.282051325E-2</v>
      </c>
      <c r="AX239" s="2"/>
      <c r="AY239" s="2"/>
      <c r="AZ239" s="2"/>
      <c r="BA239" s="2">
        <v>3.6817000000000002</v>
      </c>
    </row>
    <row r="240" spans="1:53" x14ac:dyDescent="0.15">
      <c r="A240">
        <v>99</v>
      </c>
      <c r="B240" s="7">
        <v>41831</v>
      </c>
      <c r="C240" s="11">
        <v>2014</v>
      </c>
      <c r="D240" s="3">
        <f>_xlfn.XLOOKUP(P240,'Sentiment index'!$E$2:$E$169,'Sentiment index'!$A$2:$A$169)</f>
        <v>-0.18482599999999999</v>
      </c>
      <c r="E240">
        <f t="shared" ca="1" si="29"/>
        <v>166.9316941031461</v>
      </c>
      <c r="F240" s="5">
        <f>(W240-AT240)/AT240</f>
        <v>1.1764704899999998</v>
      </c>
      <c r="G240" s="12">
        <f t="shared" ca="1" si="30"/>
        <v>12</v>
      </c>
      <c r="H240" s="2">
        <v>65.16</v>
      </c>
      <c r="I240" s="2">
        <v>18</v>
      </c>
      <c r="J240" s="13">
        <f t="shared" si="31"/>
        <v>1.1818704899999999</v>
      </c>
      <c r="K240" s="5">
        <f>IF(U240="NORWAY",_xlfn.XLOOKUP(B240,'Oslo OBX Historical Data'!$A$2:$A$3477,'Oslo OBX Historical Data'!$G$2:$G$3477),IF(U240="FINLAND",_xlfn.XLOOKUP(B240,'OMX Helsinki Historical Data'!$A$2:$A$3479,'OMX Helsinki Historical Data'!$G$2:$G$3479),IF(U240="DENMARK",_xlfn.XLOOKUP(B240,'OMX Copenhagen All shares Histo'!$A$2:$A$3461,'OMX Copenhagen All shares Histo'!$G$2:$G$3461),_xlfn.XLOOKUP(Draft!B240,'OMX Stockholm Historical Data'!$A$2:$A$3477,'OMX Stockholm Historical Data'!$G$2:$G$3477))))</f>
        <v>-5.4000000000000003E-3</v>
      </c>
      <c r="L240">
        <v>0</v>
      </c>
      <c r="N240" t="str">
        <f>IF(D240&gt;=0,"1","0")</f>
        <v>0</v>
      </c>
      <c r="O240" s="5">
        <f t="shared" ca="1" si="32"/>
        <v>0.18416206261510129</v>
      </c>
      <c r="P240">
        <f t="shared" si="33"/>
        <v>98</v>
      </c>
      <c r="S240">
        <f>_xlfn.XLOOKUP(C240,'Company age'!$A$2:$A$15,'Company age'!$B$2:$B$15)</f>
        <v>11</v>
      </c>
      <c r="U240" t="s">
        <v>23</v>
      </c>
      <c r="W240" s="3">
        <f>AT240*(1+AV240)</f>
        <v>39.176468819999997</v>
      </c>
      <c r="X240">
        <v>12</v>
      </c>
      <c r="AH240" s="2">
        <v>32.352935789999997</v>
      </c>
      <c r="AI240" s="2">
        <v>117.647049</v>
      </c>
      <c r="AJ240" s="2">
        <v>82.352935790000004</v>
      </c>
      <c r="AL240" t="s">
        <v>1351</v>
      </c>
      <c r="AM240" t="s">
        <v>1352</v>
      </c>
      <c r="AN240" t="s">
        <v>23</v>
      </c>
      <c r="AO240" t="s">
        <v>32</v>
      </c>
      <c r="AP240" t="s">
        <v>25</v>
      </c>
      <c r="AQ240" t="s">
        <v>54</v>
      </c>
      <c r="AR240" t="s">
        <v>27</v>
      </c>
      <c r="AS240" s="2">
        <v>65.16</v>
      </c>
      <c r="AT240" s="2">
        <v>18</v>
      </c>
      <c r="AU240" s="5">
        <f t="shared" si="26"/>
        <v>0.32352935789999998</v>
      </c>
      <c r="AV240" s="5">
        <f t="shared" si="27"/>
        <v>1.17647049</v>
      </c>
      <c r="AW240" s="5">
        <f t="shared" si="28"/>
        <v>0.82352935790000004</v>
      </c>
      <c r="AX240" s="2"/>
      <c r="AY240" s="2"/>
      <c r="AZ240" s="2"/>
      <c r="BA240" s="2">
        <v>15.055199999999999</v>
      </c>
    </row>
    <row r="241" spans="1:53" x14ac:dyDescent="0.15">
      <c r="A241">
        <v>101</v>
      </c>
      <c r="B241" s="7">
        <v>41908</v>
      </c>
      <c r="C241" s="11">
        <v>2014</v>
      </c>
      <c r="D241" s="3">
        <f>_xlfn.XLOOKUP(P241,'Sentiment index'!$E$2:$E$169,'Sentiment index'!$A$2:$A$169)</f>
        <v>-0.2178929</v>
      </c>
      <c r="E241">
        <f t="shared" ca="1" si="29"/>
        <v>86.485524207402165</v>
      </c>
      <c r="F241" s="5">
        <f>(W241-AT241)/AT241</f>
        <v>-5.0000000000000086E-2</v>
      </c>
      <c r="G241" s="12">
        <f t="shared" ca="1" si="30"/>
        <v>4622</v>
      </c>
      <c r="H241" s="4">
        <v>2267.42</v>
      </c>
      <c r="I241" s="4">
        <v>68</v>
      </c>
      <c r="J241" s="13">
        <f t="shared" si="31"/>
        <v>-3.850000000000009E-2</v>
      </c>
      <c r="K241" s="5">
        <f>IF(U241="NORWAY",_xlfn.XLOOKUP(B241,'Oslo OBX Historical Data'!$A$2:$A$3477,'Oslo OBX Historical Data'!$G$2:$G$3477),IF(U241="FINLAND",_xlfn.XLOOKUP(B241,'OMX Helsinki Historical Data'!$A$2:$A$3479,'OMX Helsinki Historical Data'!$G$2:$G$3479),IF(U241="DENMARK",_xlfn.XLOOKUP(B241,'OMX Copenhagen All shares Histo'!$A$2:$A$3461,'OMX Copenhagen All shares Histo'!$G$2:$G$3461),_xlfn.XLOOKUP(Draft!B241,'OMX Stockholm Historical Data'!$A$2:$A$3477,'OMX Stockholm Historical Data'!$G$2:$G$3477))))</f>
        <v>-1.15E-2</v>
      </c>
      <c r="L241">
        <v>0</v>
      </c>
      <c r="N241" t="str">
        <f>IF(D241&gt;=0,"1","0")</f>
        <v>0</v>
      </c>
      <c r="O241" s="5">
        <f t="shared" ca="1" si="32"/>
        <v>2.038440165474416</v>
      </c>
      <c r="P241">
        <f t="shared" si="33"/>
        <v>100</v>
      </c>
      <c r="S241">
        <f>_xlfn.XLOOKUP(C241,'Company age'!$A$2:$A$15,'Company age'!$B$2:$B$15)</f>
        <v>11</v>
      </c>
      <c r="U241" t="s">
        <v>80</v>
      </c>
      <c r="W241" s="3">
        <f>AT241*(1+AV241)</f>
        <v>64.599999999999994</v>
      </c>
      <c r="X241">
        <v>4622</v>
      </c>
      <c r="AH241" s="2">
        <v>0</v>
      </c>
      <c r="AI241" s="2">
        <v>-5</v>
      </c>
      <c r="AJ241" s="2">
        <v>-5.5</v>
      </c>
      <c r="AL241" t="s">
        <v>254</v>
      </c>
      <c r="AM241" t="s">
        <v>255</v>
      </c>
      <c r="AN241" t="s">
        <v>80</v>
      </c>
      <c r="AO241" t="s">
        <v>96</v>
      </c>
      <c r="AP241" t="s">
        <v>25</v>
      </c>
      <c r="AQ241" t="s">
        <v>46</v>
      </c>
      <c r="AR241" t="s">
        <v>27</v>
      </c>
      <c r="AS241" s="4">
        <v>2267.42</v>
      </c>
      <c r="AT241" s="4">
        <v>68</v>
      </c>
      <c r="AU241" s="5">
        <f t="shared" si="26"/>
        <v>0</v>
      </c>
      <c r="AV241" s="5">
        <f t="shared" si="27"/>
        <v>-0.05</v>
      </c>
      <c r="AW241" s="5">
        <f t="shared" si="28"/>
        <v>-5.5E-2</v>
      </c>
      <c r="AX241" s="4">
        <v>168.2</v>
      </c>
      <c r="AY241" s="4">
        <v>147.35293580000001</v>
      </c>
      <c r="AZ241" s="4">
        <v>170</v>
      </c>
      <c r="BA241" s="4">
        <v>57.968000000000004</v>
      </c>
    </row>
    <row r="242" spans="1:53" x14ac:dyDescent="0.15">
      <c r="A242">
        <v>102</v>
      </c>
      <c r="B242" s="7">
        <v>41914</v>
      </c>
      <c r="C242" s="11">
        <v>2014</v>
      </c>
      <c r="D242" s="3">
        <f>_xlfn.XLOOKUP(P242,'Sentiment index'!$E$2:$E$169,'Sentiment index'!$A$2:$A$169)</f>
        <v>-0.16513800000000001</v>
      </c>
      <c r="E242">
        <f t="shared" ca="1" si="29"/>
        <v>151.52148634326505</v>
      </c>
      <c r="F242" s="5">
        <f>(W242-AT242)/AT242</f>
        <v>0.10389610290000001</v>
      </c>
      <c r="G242" s="12">
        <f t="shared" ca="1" si="30"/>
        <v>1040.6877220121057</v>
      </c>
      <c r="H242" s="4">
        <v>788.05200000000002</v>
      </c>
      <c r="I242" s="4">
        <v>19</v>
      </c>
      <c r="J242" s="13">
        <f t="shared" si="31"/>
        <v>0.1152961029</v>
      </c>
      <c r="K242" s="5">
        <f>IF(U242="NORWAY",_xlfn.XLOOKUP(B242,'Oslo OBX Historical Data'!$A$2:$A$3477,'Oslo OBX Historical Data'!$G$2:$G$3477),IF(U242="FINLAND",_xlfn.XLOOKUP(B242,'OMX Helsinki Historical Data'!$A$2:$A$3479,'OMX Helsinki Historical Data'!$G$2:$G$3479),IF(U242="DENMARK",_xlfn.XLOOKUP(B242,'OMX Copenhagen All shares Histo'!$A$2:$A$3461,'OMX Copenhagen All shares Histo'!$G$2:$G$3461),_xlfn.XLOOKUP(Draft!B242,'OMX Stockholm Historical Data'!$A$2:$A$3477,'OMX Stockholm Historical Data'!$G$2:$G$3477))))</f>
        <v>-1.14E-2</v>
      </c>
      <c r="L242">
        <v>0</v>
      </c>
      <c r="N242" t="str">
        <f>IF(D242&gt;=0,"1","0")</f>
        <v>0</v>
      </c>
      <c r="O242" s="5" t="str">
        <f t="shared" si="32"/>
        <v/>
      </c>
      <c r="P242">
        <f t="shared" si="33"/>
        <v>101</v>
      </c>
      <c r="S242">
        <f>_xlfn.XLOOKUP(C242,'Company age'!$A$2:$A$15,'Company age'!$B$2:$B$15)</f>
        <v>11</v>
      </c>
      <c r="U242" t="s">
        <v>44</v>
      </c>
      <c r="W242" s="3">
        <f>AT242*(1+AV242)</f>
        <v>20.9740259551</v>
      </c>
      <c r="AH242" s="2">
        <v>0</v>
      </c>
      <c r="AI242" s="2">
        <v>10.38961029</v>
      </c>
      <c r="AJ242" s="2">
        <v>1.298701286</v>
      </c>
      <c r="AL242" t="s">
        <v>544</v>
      </c>
      <c r="AM242" t="s">
        <v>545</v>
      </c>
      <c r="AN242" t="s">
        <v>44</v>
      </c>
      <c r="AO242" t="s">
        <v>53</v>
      </c>
      <c r="AP242" t="s">
        <v>25</v>
      </c>
      <c r="AQ242" t="s">
        <v>546</v>
      </c>
      <c r="AR242" t="s">
        <v>27</v>
      </c>
      <c r="AS242" s="4">
        <v>788.05200000000002</v>
      </c>
      <c r="AT242" s="4">
        <v>19</v>
      </c>
      <c r="AU242" s="5">
        <f t="shared" si="26"/>
        <v>0</v>
      </c>
      <c r="AV242" s="5">
        <f t="shared" si="27"/>
        <v>0.10389610290000001</v>
      </c>
      <c r="AW242" s="5">
        <f t="shared" si="28"/>
        <v>1.2987012860000001E-2</v>
      </c>
      <c r="AX242" s="4">
        <v>132.80000000000001</v>
      </c>
      <c r="AY242" s="4">
        <v>598.94738770000004</v>
      </c>
      <c r="AZ242" s="4">
        <v>140.65</v>
      </c>
      <c r="BA242" s="4">
        <v>93.816199999999995</v>
      </c>
    </row>
    <row r="243" spans="1:53" x14ac:dyDescent="0.15">
      <c r="A243">
        <v>102</v>
      </c>
      <c r="B243" s="7">
        <v>41915</v>
      </c>
      <c r="C243" s="11">
        <v>2014</v>
      </c>
      <c r="D243" s="3">
        <f>_xlfn.XLOOKUP(P243,'Sentiment index'!$E$2:$E$169,'Sentiment index'!$A$2:$A$169)</f>
        <v>-0.16513800000000001</v>
      </c>
      <c r="E243">
        <f t="shared" ca="1" si="29"/>
        <v>124.2127901069945</v>
      </c>
      <c r="F243" s="5">
        <f>(W243-AT243)/AT243</f>
        <v>0.28571428299999996</v>
      </c>
      <c r="G243" s="12">
        <f t="shared" ca="1" si="30"/>
        <v>1235.8499192689528</v>
      </c>
      <c r="H243" s="4">
        <v>3042.97</v>
      </c>
      <c r="I243" s="4">
        <v>58</v>
      </c>
      <c r="J243" s="13">
        <f t="shared" si="31"/>
        <v>0.31391428299999996</v>
      </c>
      <c r="K243" s="5">
        <f>IF(U243="NORWAY",_xlfn.XLOOKUP(B243,'Oslo OBX Historical Data'!$A$2:$A$3477,'Oslo OBX Historical Data'!$G$2:$G$3477),IF(U243="FINLAND",_xlfn.XLOOKUP(B243,'OMX Helsinki Historical Data'!$A$2:$A$3479,'OMX Helsinki Historical Data'!$G$2:$G$3479),IF(U243="DENMARK",_xlfn.XLOOKUP(B243,'OMX Copenhagen All shares Histo'!$A$2:$A$3461,'OMX Copenhagen All shares Histo'!$G$2:$G$3461),_xlfn.XLOOKUP(Draft!B243,'OMX Stockholm Historical Data'!$A$2:$A$3477,'OMX Stockholm Historical Data'!$G$2:$G$3477))))</f>
        <v>-2.8199999999999999E-2</v>
      </c>
      <c r="L243">
        <v>0</v>
      </c>
      <c r="N243" t="str">
        <f>IF(D243&gt;=0,"1","0")</f>
        <v>0</v>
      </c>
      <c r="O243" s="5" t="str">
        <f t="shared" si="32"/>
        <v/>
      </c>
      <c r="P243">
        <f t="shared" si="33"/>
        <v>101</v>
      </c>
      <c r="S243">
        <f>_xlfn.XLOOKUP(C243,'Company age'!$A$2:$A$15,'Company age'!$B$2:$B$15)</f>
        <v>11</v>
      </c>
      <c r="U243" t="s">
        <v>44</v>
      </c>
      <c r="W243" s="3">
        <f>AT243*(1+AV243)</f>
        <v>74.571428413999996</v>
      </c>
      <c r="AH243" s="2">
        <v>0</v>
      </c>
      <c r="AI243" s="2">
        <v>28.571428300000001</v>
      </c>
      <c r="AJ243" s="2">
        <v>27.857143399999998</v>
      </c>
      <c r="AL243" t="s">
        <v>200</v>
      </c>
      <c r="AM243" t="s">
        <v>201</v>
      </c>
      <c r="AN243" t="s">
        <v>44</v>
      </c>
      <c r="AO243" t="s">
        <v>38</v>
      </c>
      <c r="AP243" t="s">
        <v>25</v>
      </c>
      <c r="AQ243" t="s">
        <v>165</v>
      </c>
      <c r="AR243" t="s">
        <v>27</v>
      </c>
      <c r="AS243" s="4">
        <v>3042.97</v>
      </c>
      <c r="AT243" s="4">
        <v>58</v>
      </c>
      <c r="AU243" s="5">
        <f t="shared" si="26"/>
        <v>0</v>
      </c>
      <c r="AV243" s="5">
        <f t="shared" si="27"/>
        <v>0.28571428300000001</v>
      </c>
      <c r="AW243" s="5">
        <f t="shared" si="28"/>
        <v>0.27857143400000001</v>
      </c>
      <c r="AX243" s="4">
        <v>13.79</v>
      </c>
      <c r="AY243" s="4">
        <v>-72.072463990000003</v>
      </c>
      <c r="AZ243" s="4">
        <v>13.91</v>
      </c>
      <c r="BA243" s="4">
        <v>138.512</v>
      </c>
    </row>
    <row r="244" spans="1:53" x14ac:dyDescent="0.15">
      <c r="A244">
        <v>102</v>
      </c>
      <c r="B244" s="7">
        <v>41922</v>
      </c>
      <c r="C244" s="11">
        <v>2014</v>
      </c>
      <c r="D244" s="3">
        <f>_xlfn.XLOOKUP(P244,'Sentiment index'!$E$2:$E$169,'Sentiment index'!$A$2:$A$169)</f>
        <v>-0.16513800000000001</v>
      </c>
      <c r="E244">
        <f t="shared" ca="1" si="29"/>
        <v>112.23887238580429</v>
      </c>
      <c r="F244" s="5">
        <f>(W244-AT244)/AT244</f>
        <v>9.4339621070001645E-3</v>
      </c>
      <c r="G244" s="12">
        <f t="shared" ca="1" si="30"/>
        <v>2682</v>
      </c>
      <c r="H244" s="4">
        <v>1946.27</v>
      </c>
      <c r="I244" s="4">
        <v>42.5</v>
      </c>
      <c r="J244" s="13">
        <f t="shared" si="31"/>
        <v>1.5933962107000165E-2</v>
      </c>
      <c r="K244" s="5">
        <f>IF(U244="NORWAY",_xlfn.XLOOKUP(B244,'Oslo OBX Historical Data'!$A$2:$A$3477,'Oslo OBX Historical Data'!$G$2:$G$3477),IF(U244="FINLAND",_xlfn.XLOOKUP(B244,'OMX Helsinki Historical Data'!$A$2:$A$3479,'OMX Helsinki Historical Data'!$G$2:$G$3479),IF(U244="DENMARK",_xlfn.XLOOKUP(B244,'OMX Copenhagen All shares Histo'!$A$2:$A$3461,'OMX Copenhagen All shares Histo'!$G$2:$G$3461),_xlfn.XLOOKUP(Draft!B244,'OMX Stockholm Historical Data'!$A$2:$A$3477,'OMX Stockholm Historical Data'!$G$2:$G$3477))))</f>
        <v>-6.4999999999999997E-3</v>
      </c>
      <c r="L244">
        <v>0</v>
      </c>
      <c r="N244" t="str">
        <f>IF(D244&gt;=0,"1","0")</f>
        <v>0</v>
      </c>
      <c r="O244" s="5">
        <f t="shared" ca="1" si="32"/>
        <v>1.3780205213048549</v>
      </c>
      <c r="P244">
        <f t="shared" si="33"/>
        <v>101</v>
      </c>
      <c r="S244">
        <f>_xlfn.XLOOKUP(C244,'Company age'!$A$2:$A$15,'Company age'!$B$2:$B$15)</f>
        <v>11</v>
      </c>
      <c r="U244" t="s">
        <v>80</v>
      </c>
      <c r="W244" s="3">
        <f>AT244*(1+AV244)</f>
        <v>42.900943389547507</v>
      </c>
      <c r="X244">
        <v>2682</v>
      </c>
      <c r="AH244" s="2">
        <v>3.7735848430000001</v>
      </c>
      <c r="AI244" s="2">
        <v>0.94339621070000002</v>
      </c>
      <c r="AJ244" s="2">
        <v>1.886792421</v>
      </c>
      <c r="AL244" t="s">
        <v>282</v>
      </c>
      <c r="AM244" t="s">
        <v>283</v>
      </c>
      <c r="AN244" t="s">
        <v>80</v>
      </c>
      <c r="AO244" t="s">
        <v>96</v>
      </c>
      <c r="AP244" t="s">
        <v>25</v>
      </c>
      <c r="AQ244" t="s">
        <v>46</v>
      </c>
      <c r="AR244" t="s">
        <v>27</v>
      </c>
      <c r="AS244" s="4">
        <v>1946.27</v>
      </c>
      <c r="AT244" s="4">
        <v>42.5</v>
      </c>
      <c r="AU244" s="5">
        <f t="shared" si="26"/>
        <v>3.7735848430000003E-2</v>
      </c>
      <c r="AV244" s="5">
        <f t="shared" si="27"/>
        <v>9.4339621069999997E-3</v>
      </c>
      <c r="AW244" s="5">
        <f t="shared" si="28"/>
        <v>1.8867924210000001E-2</v>
      </c>
      <c r="AX244" s="4">
        <v>99.85</v>
      </c>
      <c r="AY244" s="4">
        <v>164.99417109999999</v>
      </c>
      <c r="AZ244" s="4">
        <v>101.8</v>
      </c>
      <c r="BA244" s="4">
        <v>0</v>
      </c>
    </row>
    <row r="245" spans="1:53" x14ac:dyDescent="0.15">
      <c r="A245">
        <v>102</v>
      </c>
      <c r="B245" s="7">
        <v>41929</v>
      </c>
      <c r="C245" s="11">
        <v>2014</v>
      </c>
      <c r="D245" s="3">
        <f>_xlfn.XLOOKUP(P245,'Sentiment index'!$E$2:$E$169,'Sentiment index'!$A$2:$A$169)</f>
        <v>-0.16513800000000001</v>
      </c>
      <c r="E245">
        <f t="shared" ca="1" si="29"/>
        <v>124.05783859243536</v>
      </c>
      <c r="F245" s="5">
        <f>(W245-AT245)/AT245</f>
        <v>0.11111110689999988</v>
      </c>
      <c r="G245" s="12">
        <f t="shared" ca="1" si="30"/>
        <v>182</v>
      </c>
      <c r="H245" s="4">
        <v>5984.17</v>
      </c>
      <c r="I245" s="4">
        <v>65</v>
      </c>
      <c r="J245" s="13">
        <f t="shared" si="31"/>
        <v>0.13861110689999989</v>
      </c>
      <c r="K245" s="5">
        <f>IF(U245="NORWAY",_xlfn.XLOOKUP(B245,'Oslo OBX Historical Data'!$A$2:$A$3477,'Oslo OBX Historical Data'!$G$2:$G$3477),IF(U245="FINLAND",_xlfn.XLOOKUP(B245,'OMX Helsinki Historical Data'!$A$2:$A$3479,'OMX Helsinki Historical Data'!$G$2:$G$3479),IF(U245="DENMARK",_xlfn.XLOOKUP(B245,'OMX Copenhagen All shares Histo'!$A$2:$A$3461,'OMX Copenhagen All shares Histo'!$G$2:$G$3461),_xlfn.XLOOKUP(Draft!B245,'OMX Stockholm Historical Data'!$A$2:$A$3477,'OMX Stockholm Historical Data'!$G$2:$G$3477))))</f>
        <v>-2.75E-2</v>
      </c>
      <c r="L245">
        <v>0</v>
      </c>
      <c r="N245" t="str">
        <f>IF(D245&gt;=0,"1","0")</f>
        <v>0</v>
      </c>
      <c r="O245" s="5">
        <f t="shared" ca="1" si="32"/>
        <v>3.0413574480671505E-2</v>
      </c>
      <c r="P245">
        <f t="shared" si="33"/>
        <v>101</v>
      </c>
      <c r="S245">
        <f>_xlfn.XLOOKUP(C245,'Company age'!$A$2:$A$15,'Company age'!$B$2:$B$15)</f>
        <v>11</v>
      </c>
      <c r="U245" t="s">
        <v>44</v>
      </c>
      <c r="W245" s="3">
        <f>AT245*(1+AV245)</f>
        <v>72.222221948499993</v>
      </c>
      <c r="X245">
        <v>182</v>
      </c>
      <c r="AH245" s="2">
        <v>36.666667940000004</v>
      </c>
      <c r="AI245" s="2">
        <v>11.11111069</v>
      </c>
      <c r="AJ245" s="2">
        <v>13.33333302</v>
      </c>
      <c r="AL245" t="s">
        <v>85</v>
      </c>
      <c r="AM245" t="s">
        <v>86</v>
      </c>
      <c r="AN245" t="s">
        <v>44</v>
      </c>
      <c r="AO245" t="s">
        <v>45</v>
      </c>
      <c r="AP245" t="s">
        <v>25</v>
      </c>
      <c r="AQ245" t="s">
        <v>87</v>
      </c>
      <c r="AR245" t="s">
        <v>27</v>
      </c>
      <c r="AS245" s="4">
        <v>5984.17</v>
      </c>
      <c r="AT245" s="4">
        <v>65</v>
      </c>
      <c r="AU245" s="5">
        <f t="shared" si="26"/>
        <v>0.36666667940000003</v>
      </c>
      <c r="AV245" s="5">
        <f t="shared" si="27"/>
        <v>0.11111110690000001</v>
      </c>
      <c r="AW245" s="5">
        <f t="shared" si="28"/>
        <v>0.13333333019999999</v>
      </c>
      <c r="AX245" s="4">
        <v>190.5</v>
      </c>
      <c r="AY245" s="4">
        <v>193.0769196</v>
      </c>
      <c r="AZ245" s="4">
        <v>193.9</v>
      </c>
      <c r="BA245" s="4">
        <v>183.732</v>
      </c>
    </row>
    <row r="246" spans="1:53" x14ac:dyDescent="0.15">
      <c r="A246">
        <v>103</v>
      </c>
      <c r="B246" s="7">
        <v>41957</v>
      </c>
      <c r="C246" s="11">
        <v>2014</v>
      </c>
      <c r="D246" s="3">
        <f>_xlfn.XLOOKUP(P246,'Sentiment index'!$E$2:$E$169,'Sentiment index'!$A$2:$A$169)</f>
        <v>-0.10297240000000001</v>
      </c>
      <c r="E246">
        <f t="shared" ca="1" si="29"/>
        <v>155.56289353430557</v>
      </c>
      <c r="F246" s="5">
        <f>(W246-AT246)/AT246</f>
        <v>0.12000000000000008</v>
      </c>
      <c r="G246" s="12">
        <f t="shared" ca="1" si="30"/>
        <v>34</v>
      </c>
      <c r="H246" s="4">
        <v>126.175</v>
      </c>
      <c r="I246" s="4">
        <v>6.35</v>
      </c>
      <c r="J246" s="13">
        <f t="shared" si="31"/>
        <v>0.11060000000000007</v>
      </c>
      <c r="K246" s="5">
        <f>IF(U246="NORWAY",_xlfn.XLOOKUP(B246,'Oslo OBX Historical Data'!$A$2:$A$3477,'Oslo OBX Historical Data'!$G$2:$G$3477),IF(U246="FINLAND",_xlfn.XLOOKUP(B246,'OMX Helsinki Historical Data'!$A$2:$A$3479,'OMX Helsinki Historical Data'!$G$2:$G$3479),IF(U246="DENMARK",_xlfn.XLOOKUP(B246,'OMX Copenhagen All shares Histo'!$A$2:$A$3461,'OMX Copenhagen All shares Histo'!$G$2:$G$3461),_xlfn.XLOOKUP(Draft!B246,'OMX Stockholm Historical Data'!$A$2:$A$3477,'OMX Stockholm Historical Data'!$G$2:$G$3477))))</f>
        <v>9.4000000000000004E-3</v>
      </c>
      <c r="L246">
        <v>0</v>
      </c>
      <c r="N246" t="str">
        <f>IF(D246&gt;=0,"1","0")</f>
        <v>0</v>
      </c>
      <c r="O246" s="5">
        <f t="shared" ca="1" si="32"/>
        <v>0.26946701010501289</v>
      </c>
      <c r="P246">
        <f t="shared" si="33"/>
        <v>102</v>
      </c>
      <c r="S246">
        <f>_xlfn.XLOOKUP(C246,'Company age'!$A$2:$A$15,'Company age'!$B$2:$B$15)</f>
        <v>11</v>
      </c>
      <c r="U246" t="s">
        <v>64</v>
      </c>
      <c r="W246" s="3">
        <f>AT246*(1+AV246)</f>
        <v>7.1120000000000001</v>
      </c>
      <c r="X246">
        <v>34</v>
      </c>
      <c r="AH246" s="2">
        <v>20</v>
      </c>
      <c r="AI246" s="2">
        <v>12</v>
      </c>
      <c r="AJ246" s="2">
        <v>0.40000000600000002</v>
      </c>
      <c r="AL246" t="s">
        <v>1212</v>
      </c>
      <c r="AM246" t="s">
        <v>1213</v>
      </c>
      <c r="AN246" t="s">
        <v>64</v>
      </c>
      <c r="AO246" t="s">
        <v>32</v>
      </c>
      <c r="AP246" t="s">
        <v>25</v>
      </c>
      <c r="AQ246" t="s">
        <v>54</v>
      </c>
      <c r="AR246" t="s">
        <v>27</v>
      </c>
      <c r="AS246" s="4">
        <v>126.175</v>
      </c>
      <c r="AT246" s="4">
        <v>6.35</v>
      </c>
      <c r="AU246" s="5">
        <f t="shared" si="26"/>
        <v>0.2</v>
      </c>
      <c r="AV246" s="5">
        <f t="shared" si="27"/>
        <v>0.12</v>
      </c>
      <c r="AW246" s="5">
        <f t="shared" si="28"/>
        <v>4.0000000599999998E-3</v>
      </c>
      <c r="AX246" s="4">
        <v>4.3499999999999996</v>
      </c>
      <c r="AY246" s="4" t="s">
        <v>216</v>
      </c>
      <c r="AZ246" s="4">
        <v>4.45</v>
      </c>
      <c r="BA246" s="4">
        <v>7.1307999999999998</v>
      </c>
    </row>
    <row r="247" spans="1:53" x14ac:dyDescent="0.15">
      <c r="A247">
        <v>103</v>
      </c>
      <c r="B247" s="7">
        <v>41969</v>
      </c>
      <c r="C247" s="11">
        <v>2014</v>
      </c>
      <c r="D247" s="3">
        <f>_xlfn.XLOOKUP(P247,'Sentiment index'!$E$2:$E$169,'Sentiment index'!$A$2:$A$169)</f>
        <v>-0.10297240000000001</v>
      </c>
      <c r="E247">
        <f t="shared" ca="1" si="29"/>
        <v>105.98394475448231</v>
      </c>
      <c r="F247" s="5">
        <f>(W247-AT247)/AT247</f>
        <v>-3.1250014309999991E-2</v>
      </c>
      <c r="G247" s="12">
        <f t="shared" ca="1" si="30"/>
        <v>3303</v>
      </c>
      <c r="H247" s="4">
        <v>1695.21</v>
      </c>
      <c r="I247" s="4">
        <v>70</v>
      </c>
      <c r="J247" s="13">
        <f t="shared" si="31"/>
        <v>-3.825001430999999E-2</v>
      </c>
      <c r="K247" s="5">
        <f>IF(U247="NORWAY",_xlfn.XLOOKUP(B247,'Oslo OBX Historical Data'!$A$2:$A$3477,'Oslo OBX Historical Data'!$G$2:$G$3477),IF(U247="FINLAND",_xlfn.XLOOKUP(B247,'OMX Helsinki Historical Data'!$A$2:$A$3479,'OMX Helsinki Historical Data'!$G$2:$G$3479),IF(U247="DENMARK",_xlfn.XLOOKUP(B247,'OMX Copenhagen All shares Histo'!$A$2:$A$3461,'OMX Copenhagen All shares Histo'!$G$2:$G$3461),_xlfn.XLOOKUP(Draft!B247,'OMX Stockholm Historical Data'!$A$2:$A$3477,'OMX Stockholm Historical Data'!$G$2:$G$3477))))</f>
        <v>7.0000000000000001E-3</v>
      </c>
      <c r="L247">
        <v>0</v>
      </c>
      <c r="N247" t="str">
        <f>IF(D247&gt;=0,"1","0")</f>
        <v>0</v>
      </c>
      <c r="O247" s="5">
        <f t="shared" ca="1" si="32"/>
        <v>1.948431167819916</v>
      </c>
      <c r="P247">
        <f t="shared" si="33"/>
        <v>102</v>
      </c>
      <c r="S247">
        <f>_xlfn.XLOOKUP(C247,'Company age'!$A$2:$A$15,'Company age'!$B$2:$B$15)</f>
        <v>11</v>
      </c>
      <c r="U247" t="s">
        <v>80</v>
      </c>
      <c r="W247" s="3">
        <f>AT247*(1+AV247)</f>
        <v>67.812498998300001</v>
      </c>
      <c r="X247">
        <v>3303</v>
      </c>
      <c r="AH247" s="2">
        <v>-1.4901161190000001E-6</v>
      </c>
      <c r="AI247" s="2">
        <v>-3.1250014309999998</v>
      </c>
      <c r="AJ247" s="2">
        <v>-6.2500014310000003</v>
      </c>
      <c r="AL247" t="s">
        <v>318</v>
      </c>
      <c r="AM247" t="s">
        <v>319</v>
      </c>
      <c r="AN247" t="s">
        <v>80</v>
      </c>
      <c r="AO247" t="s">
        <v>38</v>
      </c>
      <c r="AP247" t="s">
        <v>25</v>
      </c>
      <c r="AQ247" t="s">
        <v>102</v>
      </c>
      <c r="AR247" t="s">
        <v>27</v>
      </c>
      <c r="AS247" s="4">
        <v>1695.21</v>
      </c>
      <c r="AT247" s="4">
        <v>70</v>
      </c>
      <c r="AU247" s="5">
        <f t="shared" si="26"/>
        <v>-1.4901161190000001E-8</v>
      </c>
      <c r="AV247" s="5">
        <f t="shared" si="27"/>
        <v>-3.1250014309999997E-2</v>
      </c>
      <c r="AW247" s="5">
        <f t="shared" si="28"/>
        <v>-6.2500014310000004E-2</v>
      </c>
      <c r="AX247" s="4">
        <v>445.4</v>
      </c>
      <c r="AY247" s="4">
        <v>536.28570560000003</v>
      </c>
      <c r="AZ247" s="4">
        <v>464.8</v>
      </c>
      <c r="BA247" s="4">
        <v>100</v>
      </c>
    </row>
    <row r="248" spans="1:53" x14ac:dyDescent="0.15">
      <c r="A248">
        <v>104</v>
      </c>
      <c r="B248" s="7">
        <v>41977</v>
      </c>
      <c r="C248" s="11">
        <v>2014</v>
      </c>
      <c r="D248" s="3">
        <f>_xlfn.XLOOKUP(P248,'Sentiment index'!$E$2:$E$169,'Sentiment index'!$A$2:$A$169)</f>
        <v>-0.19578010000000001</v>
      </c>
      <c r="E248">
        <f t="shared" ca="1" si="29"/>
        <v>123.66022589160787</v>
      </c>
      <c r="F248" s="5">
        <f>(W248-AT248)/AT248</f>
        <v>0.47499999999999998</v>
      </c>
      <c r="G248" s="12">
        <f t="shared" ca="1" si="30"/>
        <v>48</v>
      </c>
      <c r="H248" s="4">
        <v>210.23500000000001</v>
      </c>
      <c r="I248" s="4">
        <v>30</v>
      </c>
      <c r="J248" s="13">
        <f t="shared" si="31"/>
        <v>0.46459999999999996</v>
      </c>
      <c r="K248" s="5">
        <f>IF(U248="NORWAY",_xlfn.XLOOKUP(B248,'Oslo OBX Historical Data'!$A$2:$A$3477,'Oslo OBX Historical Data'!$G$2:$G$3477),IF(U248="FINLAND",_xlfn.XLOOKUP(B248,'OMX Helsinki Historical Data'!$A$2:$A$3479,'OMX Helsinki Historical Data'!$G$2:$G$3479),IF(U248="DENMARK",_xlfn.XLOOKUP(B248,'OMX Copenhagen All shares Histo'!$A$2:$A$3461,'OMX Copenhagen All shares Histo'!$G$2:$G$3461),_xlfn.XLOOKUP(Draft!B248,'OMX Stockholm Historical Data'!$A$2:$A$3477,'OMX Stockholm Historical Data'!$G$2:$G$3477))))</f>
        <v>1.04E-2</v>
      </c>
      <c r="L248">
        <v>0</v>
      </c>
      <c r="N248" t="str">
        <f>IF(D248&gt;=0,"1","0")</f>
        <v>0</v>
      </c>
      <c r="O248" s="5">
        <f t="shared" ca="1" si="32"/>
        <v>0.22831593217114179</v>
      </c>
      <c r="P248">
        <f t="shared" si="33"/>
        <v>103</v>
      </c>
      <c r="S248">
        <f>_xlfn.XLOOKUP(C248,'Company age'!$A$2:$A$15,'Company age'!$B$2:$B$15)</f>
        <v>11</v>
      </c>
      <c r="U248" t="s">
        <v>80</v>
      </c>
      <c r="W248" s="3">
        <f>AT248*(1+AV248)</f>
        <v>44.25</v>
      </c>
      <c r="X248">
        <v>48</v>
      </c>
      <c r="AH248" s="2">
        <v>37.5</v>
      </c>
      <c r="AI248" s="2">
        <v>47.5</v>
      </c>
      <c r="AJ248" s="2">
        <v>40.625</v>
      </c>
      <c r="AL248" t="s">
        <v>1037</v>
      </c>
      <c r="AM248" t="s">
        <v>1038</v>
      </c>
      <c r="AN248" t="s">
        <v>80</v>
      </c>
      <c r="AO248" t="s">
        <v>45</v>
      </c>
      <c r="AP248" t="s">
        <v>25</v>
      </c>
      <c r="AQ248" t="s">
        <v>54</v>
      </c>
      <c r="AR248" t="s">
        <v>27</v>
      </c>
      <c r="AS248" s="4">
        <v>210.23500000000001</v>
      </c>
      <c r="AT248" s="4">
        <v>30</v>
      </c>
      <c r="AU248" s="5">
        <f t="shared" si="26"/>
        <v>0.375</v>
      </c>
      <c r="AV248" s="5">
        <f t="shared" si="27"/>
        <v>0.47499999999999998</v>
      </c>
      <c r="AW248" s="5">
        <f t="shared" si="28"/>
        <v>0.40625</v>
      </c>
      <c r="AX248" s="4">
        <v>275</v>
      </c>
      <c r="AY248" s="4">
        <v>816.66668700000002</v>
      </c>
      <c r="AZ248" s="4">
        <v>288.5</v>
      </c>
      <c r="BA248" s="4">
        <v>48.4514</v>
      </c>
    </row>
    <row r="249" spans="1:53" x14ac:dyDescent="0.15">
      <c r="A249">
        <v>104</v>
      </c>
      <c r="B249" s="7">
        <v>41989</v>
      </c>
      <c r="C249" s="11">
        <v>2014</v>
      </c>
      <c r="D249" s="3">
        <f>_xlfn.XLOOKUP(P249,'Sentiment index'!$E$2:$E$169,'Sentiment index'!$A$2:$A$169)</f>
        <v>-0.19578010000000001</v>
      </c>
      <c r="E249">
        <f t="shared" ca="1" si="29"/>
        <v>110.75194830935087</v>
      </c>
      <c r="F249" s="5">
        <f>(W249-AT249)/AT249</f>
        <v>-0.29444444660000008</v>
      </c>
      <c r="G249" s="12">
        <f t="shared" ca="1" si="30"/>
        <v>1789</v>
      </c>
      <c r="H249" s="4">
        <v>936.423</v>
      </c>
      <c r="I249" s="4">
        <v>47</v>
      </c>
      <c r="J249" s="13">
        <f t="shared" si="31"/>
        <v>-0.28814444660000005</v>
      </c>
      <c r="K249" s="5">
        <f>IF(U249="NORWAY",_xlfn.XLOOKUP(B249,'Oslo OBX Historical Data'!$A$2:$A$3477,'Oslo OBX Historical Data'!$G$2:$G$3477),IF(U249="FINLAND",_xlfn.XLOOKUP(B249,'OMX Helsinki Historical Data'!$A$2:$A$3479,'OMX Helsinki Historical Data'!$G$2:$G$3479),IF(U249="DENMARK",_xlfn.XLOOKUP(B249,'OMX Copenhagen All shares Histo'!$A$2:$A$3461,'OMX Copenhagen All shares Histo'!$G$2:$G$3461),_xlfn.XLOOKUP(Draft!B249,'OMX Stockholm Historical Data'!$A$2:$A$3477,'OMX Stockholm Historical Data'!$G$2:$G$3477))))</f>
        <v>-6.3E-3</v>
      </c>
      <c r="L249">
        <v>0</v>
      </c>
      <c r="N249" t="str">
        <f>IF(D249&gt;=0,"1","0")</f>
        <v>0</v>
      </c>
      <c r="O249" s="5">
        <f t="shared" ca="1" si="32"/>
        <v>1.9104614047284187</v>
      </c>
      <c r="P249">
        <f t="shared" si="33"/>
        <v>103</v>
      </c>
      <c r="S249">
        <f>_xlfn.XLOOKUP(C249,'Company age'!$A$2:$A$15,'Company age'!$B$2:$B$15)</f>
        <v>11</v>
      </c>
      <c r="U249" t="s">
        <v>44</v>
      </c>
      <c r="W249" s="3">
        <f>AT249*(1+AV249)</f>
        <v>33.161111009799995</v>
      </c>
      <c r="X249">
        <v>1789</v>
      </c>
      <c r="AH249" s="2">
        <v>-22.22222137</v>
      </c>
      <c r="AI249" s="2">
        <v>-29.444444659999998</v>
      </c>
      <c r="AJ249" s="2">
        <v>-39.44444275</v>
      </c>
      <c r="AL249" t="s">
        <v>501</v>
      </c>
      <c r="AM249" t="s">
        <v>502</v>
      </c>
      <c r="AN249" t="s">
        <v>44</v>
      </c>
      <c r="AO249" t="s">
        <v>96</v>
      </c>
      <c r="AP249" t="s">
        <v>25</v>
      </c>
      <c r="AQ249" t="s">
        <v>126</v>
      </c>
      <c r="AR249" t="s">
        <v>27</v>
      </c>
      <c r="AS249" s="4">
        <v>936.423</v>
      </c>
      <c r="AT249" s="4">
        <v>47</v>
      </c>
      <c r="AU249" s="5">
        <f t="shared" si="26"/>
        <v>-0.2222222137</v>
      </c>
      <c r="AV249" s="5">
        <f t="shared" si="27"/>
        <v>-0.29444444659999996</v>
      </c>
      <c r="AW249" s="5">
        <f t="shared" si="28"/>
        <v>-0.39444442750000003</v>
      </c>
      <c r="AX249" s="4"/>
      <c r="AY249" s="4"/>
      <c r="AZ249" s="4"/>
      <c r="BA249" s="4">
        <v>29.351600000000001</v>
      </c>
    </row>
    <row r="250" spans="1:53" x14ac:dyDescent="0.15">
      <c r="A250">
        <v>106</v>
      </c>
      <c r="B250" s="7">
        <v>42041</v>
      </c>
      <c r="C250" s="11">
        <v>2015</v>
      </c>
      <c r="D250" s="3">
        <f>_xlfn.XLOOKUP(P250,'Sentiment index'!$E$2:$E$169,'Sentiment index'!$A$2:$A$169)</f>
        <v>-7.82529E-2</v>
      </c>
      <c r="E250">
        <f t="shared" ca="1" si="29"/>
        <v>101.26941562350498</v>
      </c>
      <c r="F250" s="5">
        <f>(W250-AT250)/AT250</f>
        <v>0.23913042070000004</v>
      </c>
      <c r="G250" s="12">
        <f t="shared" ca="1" si="30"/>
        <v>5057</v>
      </c>
      <c r="H250" s="2">
        <v>2741.69</v>
      </c>
      <c r="I250" s="2">
        <v>68</v>
      </c>
      <c r="J250" s="13">
        <f t="shared" si="31"/>
        <v>0.23263042070000003</v>
      </c>
      <c r="K250" s="5">
        <f>IF(U250="NORWAY",_xlfn.XLOOKUP(B250,'Oslo OBX Historical Data'!$A$2:$A$3477,'Oslo OBX Historical Data'!$G$2:$G$3477),IF(U250="FINLAND",_xlfn.XLOOKUP(B250,'OMX Helsinki Historical Data'!$A$2:$A$3479,'OMX Helsinki Historical Data'!$G$2:$G$3479),IF(U250="DENMARK",_xlfn.XLOOKUP(B250,'OMX Copenhagen All shares Histo'!$A$2:$A$3461,'OMX Copenhagen All shares Histo'!$G$2:$G$3461),_xlfn.XLOOKUP(Draft!B250,'OMX Stockholm Historical Data'!$A$2:$A$3477,'OMX Stockholm Historical Data'!$G$2:$G$3477))))</f>
        <v>6.4999999999999997E-3</v>
      </c>
      <c r="L250">
        <v>1</v>
      </c>
      <c r="N250" t="str">
        <f>IF(D250&gt;=0,"1","0")</f>
        <v>0</v>
      </c>
      <c r="O250" s="5">
        <f t="shared" ca="1" si="32"/>
        <v>1.8444827825173524</v>
      </c>
      <c r="P250">
        <f t="shared" si="33"/>
        <v>105</v>
      </c>
      <c r="S250">
        <f>_xlfn.XLOOKUP(C250,'Company age'!$A$2:$A$15,'Company age'!$B$2:$B$15)</f>
        <v>10</v>
      </c>
      <c r="U250" t="s">
        <v>80</v>
      </c>
      <c r="W250" s="3">
        <f>AT250*(1+AV250)</f>
        <v>84.260868607600003</v>
      </c>
      <c r="X250">
        <v>5057</v>
      </c>
      <c r="AH250" s="2">
        <v>15.94202709</v>
      </c>
      <c r="AI250" s="2">
        <v>23.913042069999999</v>
      </c>
      <c r="AJ250" s="2">
        <v>10.86956406</v>
      </c>
      <c r="AL250" t="s">
        <v>258</v>
      </c>
      <c r="AM250" t="s">
        <v>259</v>
      </c>
      <c r="AN250" t="s">
        <v>80</v>
      </c>
      <c r="AO250" t="s">
        <v>81</v>
      </c>
      <c r="AP250" t="s">
        <v>25</v>
      </c>
      <c r="AQ250" t="s">
        <v>165</v>
      </c>
      <c r="AR250" t="s">
        <v>27</v>
      </c>
      <c r="AS250" s="2">
        <v>2741.69</v>
      </c>
      <c r="AT250" s="2">
        <v>68</v>
      </c>
      <c r="AU250" s="5">
        <f t="shared" si="26"/>
        <v>0.15942027089999999</v>
      </c>
      <c r="AV250" s="5">
        <f t="shared" si="27"/>
        <v>0.23913042069999998</v>
      </c>
      <c r="AW250" s="5">
        <f t="shared" si="28"/>
        <v>0.1086956406</v>
      </c>
      <c r="AX250" s="2">
        <v>15.46</v>
      </c>
      <c r="AY250" s="2">
        <v>-61.111000060000002</v>
      </c>
      <c r="AZ250" s="2">
        <v>15.48</v>
      </c>
      <c r="BA250" s="2">
        <v>62.624200000000002</v>
      </c>
    </row>
    <row r="251" spans="1:53" x14ac:dyDescent="0.15">
      <c r="A251">
        <v>106</v>
      </c>
      <c r="B251" s="7">
        <v>42041</v>
      </c>
      <c r="C251" s="11">
        <v>2015</v>
      </c>
      <c r="D251" s="3">
        <f>_xlfn.XLOOKUP(P251,'Sentiment index'!$E$2:$E$169,'Sentiment index'!$A$2:$A$169)</f>
        <v>-7.82529E-2</v>
      </c>
      <c r="E251">
        <f t="shared" ca="1" si="29"/>
        <v>154.48010261588581</v>
      </c>
      <c r="F251" s="5">
        <f>(W251-AT251)/AT251</f>
        <v>6.0000002380000694E-3</v>
      </c>
      <c r="G251" s="12">
        <f t="shared" ca="1" si="30"/>
        <v>671</v>
      </c>
      <c r="H251" s="2">
        <v>940.37900000000002</v>
      </c>
      <c r="I251" s="2">
        <v>17</v>
      </c>
      <c r="J251" s="13">
        <f t="shared" si="31"/>
        <v>-1.1399999761999929E-2</v>
      </c>
      <c r="K251" s="5">
        <f>IF(U251="NORWAY",_xlfn.XLOOKUP(B251,'Oslo OBX Historical Data'!$A$2:$A$3477,'Oslo OBX Historical Data'!$G$2:$G$3477),IF(U251="FINLAND",_xlfn.XLOOKUP(B251,'OMX Helsinki Historical Data'!$A$2:$A$3479,'OMX Helsinki Historical Data'!$G$2:$G$3479),IF(U251="DENMARK",_xlfn.XLOOKUP(B251,'OMX Copenhagen All shares Histo'!$A$2:$A$3461,'OMX Copenhagen All shares Histo'!$G$2:$G$3461),_xlfn.XLOOKUP(Draft!B251,'OMX Stockholm Historical Data'!$A$2:$A$3477,'OMX Stockholm Historical Data'!$G$2:$G$3477))))</f>
        <v>1.7399999999999999E-2</v>
      </c>
      <c r="L251">
        <v>1</v>
      </c>
      <c r="N251" t="str">
        <f>IF(D251&gt;=0,"1","0")</f>
        <v>0</v>
      </c>
      <c r="O251" s="5">
        <f t="shared" ca="1" si="32"/>
        <v>0.71354209313478922</v>
      </c>
      <c r="P251">
        <f t="shared" si="33"/>
        <v>105</v>
      </c>
      <c r="S251">
        <f>_xlfn.XLOOKUP(C251,'Company age'!$A$2:$A$15,'Company age'!$B$2:$B$15)</f>
        <v>10</v>
      </c>
      <c r="U251" t="s">
        <v>64</v>
      </c>
      <c r="W251" s="3">
        <f>AT251*(1+AV251)</f>
        <v>17.102000004046001</v>
      </c>
      <c r="X251">
        <v>671</v>
      </c>
      <c r="AH251" s="2">
        <v>14.705882069999999</v>
      </c>
      <c r="AI251" s="2">
        <v>0.60000002379999995</v>
      </c>
      <c r="AJ251" s="2">
        <v>6.4705882069999996</v>
      </c>
      <c r="AL251" t="s">
        <v>505</v>
      </c>
      <c r="AM251" t="s">
        <v>506</v>
      </c>
      <c r="AN251" t="s">
        <v>64</v>
      </c>
      <c r="AO251" t="s">
        <v>45</v>
      </c>
      <c r="AP251" t="s">
        <v>25</v>
      </c>
      <c r="AQ251" t="s">
        <v>507</v>
      </c>
      <c r="AR251" t="s">
        <v>27</v>
      </c>
      <c r="AS251" s="2">
        <v>940.37900000000002</v>
      </c>
      <c r="AT251" s="2">
        <v>17</v>
      </c>
      <c r="AU251" s="5">
        <f t="shared" si="26"/>
        <v>0.14705882069999998</v>
      </c>
      <c r="AV251" s="5">
        <f t="shared" si="27"/>
        <v>6.0000002379999992E-3</v>
      </c>
      <c r="AW251" s="5">
        <f t="shared" si="28"/>
        <v>6.4705882069999998E-2</v>
      </c>
      <c r="AX251" s="2">
        <v>4.46</v>
      </c>
      <c r="AY251" s="2">
        <v>-73.76470947</v>
      </c>
      <c r="AZ251" s="2">
        <v>4.5</v>
      </c>
      <c r="BA251" s="2">
        <v>18.89</v>
      </c>
    </row>
    <row r="252" spans="1:53" x14ac:dyDescent="0.15">
      <c r="A252">
        <v>106</v>
      </c>
      <c r="B252" s="7">
        <v>42048</v>
      </c>
      <c r="C252" s="11">
        <v>2015</v>
      </c>
      <c r="D252" s="3">
        <f>_xlfn.XLOOKUP(P252,'Sentiment index'!$E$2:$E$169,'Sentiment index'!$A$2:$A$169)</f>
        <v>-7.82529E-2</v>
      </c>
      <c r="E252">
        <f t="shared" ca="1" si="29"/>
        <v>112.25573083369032</v>
      </c>
      <c r="F252" s="5">
        <f>(W252-AT252)/AT252</f>
        <v>0.12121212010000008</v>
      </c>
      <c r="G252" s="12">
        <f t="shared" ca="1" si="30"/>
        <v>2373</v>
      </c>
      <c r="H252" s="2">
        <v>1816.52</v>
      </c>
      <c r="I252" s="2">
        <v>50</v>
      </c>
      <c r="J252" s="13">
        <f t="shared" si="31"/>
        <v>0.10041212010000009</v>
      </c>
      <c r="K252" s="5">
        <f>IF(U252="NORWAY",_xlfn.XLOOKUP(B252,'Oslo OBX Historical Data'!$A$2:$A$3477,'Oslo OBX Historical Data'!$G$2:$G$3477),IF(U252="FINLAND",_xlfn.XLOOKUP(B252,'OMX Helsinki Historical Data'!$A$2:$A$3479,'OMX Helsinki Historical Data'!$G$2:$G$3479),IF(U252="DENMARK",_xlfn.XLOOKUP(B252,'OMX Copenhagen All shares Histo'!$A$2:$A$3461,'OMX Copenhagen All shares Histo'!$G$2:$G$3461),_xlfn.XLOOKUP(Draft!B252,'OMX Stockholm Historical Data'!$A$2:$A$3477,'OMX Stockholm Historical Data'!$G$2:$G$3477))))</f>
        <v>2.0799999999999999E-2</v>
      </c>
      <c r="L252">
        <v>1</v>
      </c>
      <c r="N252" t="str">
        <f>IF(D252&gt;=0,"1","0")</f>
        <v>0</v>
      </c>
      <c r="O252" s="5">
        <f t="shared" ca="1" si="32"/>
        <v>1.3063439984145508</v>
      </c>
      <c r="P252">
        <f t="shared" si="33"/>
        <v>105</v>
      </c>
      <c r="S252">
        <f>_xlfn.XLOOKUP(C252,'Company age'!$A$2:$A$15,'Company age'!$B$2:$B$15)</f>
        <v>10</v>
      </c>
      <c r="U252" t="s">
        <v>80</v>
      </c>
      <c r="W252" s="3">
        <f>AT252*(1+AV252)</f>
        <v>56.060606005000004</v>
      </c>
      <c r="X252">
        <v>2373</v>
      </c>
      <c r="AH252" s="2">
        <v>20.909090039999999</v>
      </c>
      <c r="AI252" s="2">
        <v>12.121212010000001</v>
      </c>
      <c r="AJ252" s="2">
        <v>9.0909090040000002</v>
      </c>
      <c r="AL252" t="s">
        <v>322</v>
      </c>
      <c r="AM252" t="s">
        <v>323</v>
      </c>
      <c r="AN252" t="s">
        <v>80</v>
      </c>
      <c r="AO252" t="s">
        <v>38</v>
      </c>
      <c r="AP252" t="s">
        <v>25</v>
      </c>
      <c r="AQ252" t="s">
        <v>165</v>
      </c>
      <c r="AR252" t="s">
        <v>27</v>
      </c>
      <c r="AS252" s="2">
        <v>1816.52</v>
      </c>
      <c r="AT252" s="2">
        <v>50</v>
      </c>
      <c r="AU252" s="5">
        <f t="shared" si="26"/>
        <v>0.2090909004</v>
      </c>
      <c r="AV252" s="5">
        <f t="shared" si="27"/>
        <v>0.1212121201</v>
      </c>
      <c r="AW252" s="5">
        <f t="shared" si="28"/>
        <v>9.0909090040000001E-2</v>
      </c>
      <c r="AX252" s="2">
        <v>94.4</v>
      </c>
      <c r="AY252" s="2">
        <v>121.57059479999999</v>
      </c>
      <c r="AZ252" s="2">
        <v>95</v>
      </c>
      <c r="BA252" s="2">
        <v>76.173100000000005</v>
      </c>
    </row>
    <row r="253" spans="1:53" x14ac:dyDescent="0.15">
      <c r="A253">
        <v>106</v>
      </c>
      <c r="B253" s="7">
        <v>42051</v>
      </c>
      <c r="C253" s="11">
        <v>2015</v>
      </c>
      <c r="D253" s="3">
        <f>_xlfn.XLOOKUP(P253,'Sentiment index'!$E$2:$E$169,'Sentiment index'!$A$2:$A$169)</f>
        <v>-7.82529E-2</v>
      </c>
      <c r="E253">
        <f t="shared" ca="1" si="29"/>
        <v>96.358802185599956</v>
      </c>
      <c r="F253" s="5">
        <f>(W253-AT253)/AT253</f>
        <v>-1.666666627000004E-2</v>
      </c>
      <c r="G253" s="12">
        <f t="shared" ca="1" si="30"/>
        <v>53</v>
      </c>
      <c r="H253" s="2">
        <v>68.250900000000001</v>
      </c>
      <c r="I253" s="2">
        <v>6.8</v>
      </c>
      <c r="J253" s="13">
        <f t="shared" si="31"/>
        <v>-2.6066666270000038E-2</v>
      </c>
      <c r="K253" s="5">
        <f>IF(U253="NORWAY",_xlfn.XLOOKUP(B253,'Oslo OBX Historical Data'!$A$2:$A$3477,'Oslo OBX Historical Data'!$G$2:$G$3477),IF(U253="FINLAND",_xlfn.XLOOKUP(B253,'OMX Helsinki Historical Data'!$A$2:$A$3479,'OMX Helsinki Historical Data'!$G$2:$G$3479),IF(U253="DENMARK",_xlfn.XLOOKUP(B253,'OMX Copenhagen All shares Histo'!$A$2:$A$3461,'OMX Copenhagen All shares Histo'!$G$2:$G$3461),_xlfn.XLOOKUP(Draft!B253,'OMX Stockholm Historical Data'!$A$2:$A$3477,'OMX Stockholm Historical Data'!$G$2:$G$3477))))</f>
        <v>9.4000000000000004E-3</v>
      </c>
      <c r="L253">
        <v>1</v>
      </c>
      <c r="N253" t="str">
        <f>IF(D253&gt;=0,"1","0")</f>
        <v>0</v>
      </c>
      <c r="O253" s="5">
        <f t="shared" ca="1" si="32"/>
        <v>0.77654653638267035</v>
      </c>
      <c r="P253">
        <f t="shared" si="33"/>
        <v>105</v>
      </c>
      <c r="S253">
        <f>_xlfn.XLOOKUP(C253,'Company age'!$A$2:$A$15,'Company age'!$B$2:$B$15)</f>
        <v>10</v>
      </c>
      <c r="U253" t="s">
        <v>80</v>
      </c>
      <c r="W253" s="3">
        <f>AT253*(1+AV253)</f>
        <v>6.6866666693639996</v>
      </c>
      <c r="X253">
        <v>53</v>
      </c>
      <c r="AH253" s="2">
        <v>-0.83333331349999995</v>
      </c>
      <c r="AI253" s="2">
        <v>-1.6666666269999999</v>
      </c>
      <c r="AJ253" s="2">
        <v>-6.6666665079999996</v>
      </c>
      <c r="AL253" t="s">
        <v>1386</v>
      </c>
      <c r="AM253" t="s">
        <v>1387</v>
      </c>
      <c r="AN253" t="s">
        <v>80</v>
      </c>
      <c r="AO253" t="s">
        <v>74</v>
      </c>
      <c r="AP253" t="s">
        <v>25</v>
      </c>
      <c r="AQ253" t="s">
        <v>54</v>
      </c>
      <c r="AR253" t="s">
        <v>27</v>
      </c>
      <c r="AS253" s="2">
        <v>68.250900000000001</v>
      </c>
      <c r="AT253" s="2">
        <v>6.8</v>
      </c>
      <c r="AU253" s="5">
        <f t="shared" si="26"/>
        <v>-8.3333331349999991E-3</v>
      </c>
      <c r="AV253" s="5">
        <f t="shared" si="27"/>
        <v>-1.6666666269999998E-2</v>
      </c>
      <c r="AW253" s="5">
        <f t="shared" si="28"/>
        <v>-6.6666665079999993E-2</v>
      </c>
      <c r="AX253" s="2">
        <v>4.96</v>
      </c>
      <c r="AY253" s="2">
        <v>-4.1176495549999999</v>
      </c>
      <c r="AZ253" s="2">
        <v>4.97</v>
      </c>
      <c r="BA253" s="2">
        <v>66.067899999999995</v>
      </c>
    </row>
    <row r="254" spans="1:53" x14ac:dyDescent="0.15">
      <c r="A254">
        <v>107</v>
      </c>
      <c r="B254" s="7">
        <v>42069</v>
      </c>
      <c r="C254" s="11">
        <v>2015</v>
      </c>
      <c r="D254" s="3">
        <f>_xlfn.XLOOKUP(P254,'Sentiment index'!$E$2:$E$169,'Sentiment index'!$A$2:$A$169)</f>
        <v>-0.12505250000000001</v>
      </c>
      <c r="E254">
        <f t="shared" ca="1" si="29"/>
        <v>142.44985607806689</v>
      </c>
      <c r="F254" s="5">
        <f>(W254-AT254)/AT254</f>
        <v>0</v>
      </c>
      <c r="G254" s="12">
        <f t="shared" ca="1" si="30"/>
        <v>3162</v>
      </c>
      <c r="H254" s="2">
        <v>1662.94</v>
      </c>
      <c r="I254" s="2">
        <v>125</v>
      </c>
      <c r="J254" s="13">
        <f t="shared" si="31"/>
        <v>-1.14E-2</v>
      </c>
      <c r="K254" s="5">
        <f>IF(U254="NORWAY",_xlfn.XLOOKUP(B254,'Oslo OBX Historical Data'!$A$2:$A$3477,'Oslo OBX Historical Data'!$G$2:$G$3477),IF(U254="FINLAND",_xlfn.XLOOKUP(B254,'OMX Helsinki Historical Data'!$A$2:$A$3479,'OMX Helsinki Historical Data'!$G$2:$G$3479),IF(U254="DENMARK",_xlfn.XLOOKUP(B254,'OMX Copenhagen All shares Histo'!$A$2:$A$3461,'OMX Copenhagen All shares Histo'!$G$2:$G$3461),_xlfn.XLOOKUP(Draft!B254,'OMX Stockholm Historical Data'!$A$2:$A$3477,'OMX Stockholm Historical Data'!$G$2:$G$3477))))</f>
        <v>1.14E-2</v>
      </c>
      <c r="L254">
        <v>1</v>
      </c>
      <c r="N254" t="str">
        <f>IF(D254&gt;=0,"1","0")</f>
        <v>0</v>
      </c>
      <c r="O254" s="5">
        <f t="shared" ca="1" si="32"/>
        <v>1.901451645880188</v>
      </c>
      <c r="P254">
        <f t="shared" si="33"/>
        <v>106</v>
      </c>
      <c r="S254">
        <f>_xlfn.XLOOKUP(C254,'Company age'!$A$2:$A$15,'Company age'!$B$2:$B$15)</f>
        <v>10</v>
      </c>
      <c r="U254" t="s">
        <v>23</v>
      </c>
      <c r="W254" s="3">
        <f>AT254*(1+AV254)</f>
        <v>125</v>
      </c>
      <c r="X254">
        <v>3162</v>
      </c>
      <c r="AH254" s="2">
        <v>0</v>
      </c>
      <c r="AI254" s="2">
        <v>0</v>
      </c>
      <c r="AJ254" s="2">
        <v>2.6315789220000001</v>
      </c>
      <c r="AL254" t="s">
        <v>354</v>
      </c>
      <c r="AM254" t="s">
        <v>355</v>
      </c>
      <c r="AN254" t="s">
        <v>23</v>
      </c>
      <c r="AO254" t="s">
        <v>152</v>
      </c>
      <c r="AP254" t="s">
        <v>25</v>
      </c>
      <c r="AQ254" t="s">
        <v>170</v>
      </c>
      <c r="AR254" t="s">
        <v>27</v>
      </c>
      <c r="AS254" s="2">
        <v>1662.94</v>
      </c>
      <c r="AT254" s="2">
        <v>125</v>
      </c>
      <c r="AU254" s="5">
        <f t="shared" si="26"/>
        <v>0</v>
      </c>
      <c r="AV254" s="5">
        <f t="shared" si="27"/>
        <v>0</v>
      </c>
      <c r="AW254" s="5">
        <f t="shared" si="28"/>
        <v>2.631578922E-2</v>
      </c>
      <c r="AX254" s="2">
        <v>107</v>
      </c>
      <c r="AY254" s="2">
        <v>-8.9600000380000004</v>
      </c>
      <c r="AZ254" s="2">
        <v>106.6</v>
      </c>
      <c r="BA254" s="2">
        <v>25</v>
      </c>
    </row>
    <row r="255" spans="1:53" x14ac:dyDescent="0.15">
      <c r="A255">
        <v>107</v>
      </c>
      <c r="B255" s="7">
        <v>42079</v>
      </c>
      <c r="C255" s="11">
        <v>2015</v>
      </c>
      <c r="D255" s="3">
        <f>_xlfn.XLOOKUP(P255,'Sentiment index'!$E$2:$E$169,'Sentiment index'!$A$2:$A$169)</f>
        <v>-0.12505250000000001</v>
      </c>
      <c r="E255">
        <f t="shared" ca="1" si="29"/>
        <v>139.9126426134743</v>
      </c>
      <c r="F255" s="5">
        <f>(W255-AT255)/AT255</f>
        <v>-0.30399999619999996</v>
      </c>
      <c r="G255" s="12">
        <f t="shared" ca="1" si="30"/>
        <v>451</v>
      </c>
      <c r="H255" s="2">
        <v>324.06400000000002</v>
      </c>
      <c r="I255" s="2">
        <v>5.2</v>
      </c>
      <c r="J255" s="13">
        <f t="shared" si="31"/>
        <v>-0.30349999619999996</v>
      </c>
      <c r="K255" s="5">
        <f>IF(U255="NORWAY",_xlfn.XLOOKUP(B255,'Oslo OBX Historical Data'!$A$2:$A$3477,'Oslo OBX Historical Data'!$G$2:$G$3477),IF(U255="FINLAND",_xlfn.XLOOKUP(B255,'OMX Helsinki Historical Data'!$A$2:$A$3479,'OMX Helsinki Historical Data'!$G$2:$G$3479),IF(U255="DENMARK",_xlfn.XLOOKUP(B255,'OMX Copenhagen All shares Histo'!$A$2:$A$3461,'OMX Copenhagen All shares Histo'!$G$2:$G$3461),_xlfn.XLOOKUP(Draft!B255,'OMX Stockholm Historical Data'!$A$2:$A$3477,'OMX Stockholm Historical Data'!$G$2:$G$3477))))</f>
        <v>-5.0000000000000001E-4</v>
      </c>
      <c r="L255">
        <v>1</v>
      </c>
      <c r="N255" t="str">
        <f>IF(D255&gt;=0,"1","0")</f>
        <v>0</v>
      </c>
      <c r="O255" s="5">
        <f t="shared" ca="1" si="32"/>
        <v>1.3917004048582995</v>
      </c>
      <c r="P255">
        <f t="shared" si="33"/>
        <v>106</v>
      </c>
      <c r="S255">
        <f>_xlfn.XLOOKUP(C255,'Company age'!$A$2:$A$15,'Company age'!$B$2:$B$15)</f>
        <v>10</v>
      </c>
      <c r="U255" t="s">
        <v>64</v>
      </c>
      <c r="W255" s="3">
        <f>AT255*(1+AV255)</f>
        <v>3.6192000197600005</v>
      </c>
      <c r="X255">
        <v>451</v>
      </c>
      <c r="AH255" s="2">
        <v>-33.599998470000003</v>
      </c>
      <c r="AI255" s="2">
        <v>-30.399999619999999</v>
      </c>
      <c r="AJ255" s="2">
        <v>-2.7999999519999998</v>
      </c>
      <c r="AL255" t="s">
        <v>947</v>
      </c>
      <c r="AM255" t="s">
        <v>948</v>
      </c>
      <c r="AN255" t="s">
        <v>64</v>
      </c>
      <c r="AO255" t="s">
        <v>96</v>
      </c>
      <c r="AP255" t="s">
        <v>25</v>
      </c>
      <c r="AQ255" t="s">
        <v>507</v>
      </c>
      <c r="AR255" t="s">
        <v>27</v>
      </c>
      <c r="AS255" s="2">
        <v>324.06400000000002</v>
      </c>
      <c r="AT255" s="2">
        <v>5.2</v>
      </c>
      <c r="AU255" s="5">
        <f t="shared" si="26"/>
        <v>-0.33599998470000003</v>
      </c>
      <c r="AV255" s="5">
        <f t="shared" si="27"/>
        <v>-0.30399999620000001</v>
      </c>
      <c r="AW255" s="5">
        <f t="shared" si="28"/>
        <v>-2.7999999519999999E-2</v>
      </c>
      <c r="AX255" s="2">
        <v>25.8</v>
      </c>
      <c r="AY255" s="2">
        <v>442.30770869999998</v>
      </c>
      <c r="AZ255" s="2">
        <v>27.3</v>
      </c>
      <c r="BA255" s="2">
        <v>12.951000000000001</v>
      </c>
    </row>
    <row r="256" spans="1:53" x14ac:dyDescent="0.15">
      <c r="A256">
        <v>107</v>
      </c>
      <c r="B256" s="7">
        <v>42083</v>
      </c>
      <c r="C256" s="11">
        <v>2015</v>
      </c>
      <c r="D256" s="3">
        <f>_xlfn.XLOOKUP(P256,'Sentiment index'!$E$2:$E$169,'Sentiment index'!$A$2:$A$169)</f>
        <v>-0.12505250000000001</v>
      </c>
      <c r="E256">
        <f t="shared" ca="1" si="29"/>
        <v>80.783188760982938</v>
      </c>
      <c r="F256" s="5">
        <f>(W256-AT256)/AT256</f>
        <v>-6.6666668649999041E-3</v>
      </c>
      <c r="G256" s="12">
        <f t="shared" ca="1" si="30"/>
        <v>8987</v>
      </c>
      <c r="H256" s="2">
        <v>1345.8</v>
      </c>
      <c r="I256" s="2">
        <v>80</v>
      </c>
      <c r="J256" s="13">
        <f t="shared" si="31"/>
        <v>-1.0066666864999903E-2</v>
      </c>
      <c r="K256" s="5">
        <f>IF(U256="NORWAY",_xlfn.XLOOKUP(B256,'Oslo OBX Historical Data'!$A$2:$A$3477,'Oslo OBX Historical Data'!$G$2:$G$3477),IF(U256="FINLAND",_xlfn.XLOOKUP(B256,'OMX Helsinki Historical Data'!$A$2:$A$3479,'OMX Helsinki Historical Data'!$G$2:$G$3479),IF(U256="DENMARK",_xlfn.XLOOKUP(B256,'OMX Copenhagen All shares Histo'!$A$2:$A$3461,'OMX Copenhagen All shares Histo'!$G$2:$G$3461),_xlfn.XLOOKUP(Draft!B256,'OMX Stockholm Historical Data'!$A$2:$A$3477,'OMX Stockholm Historical Data'!$G$2:$G$3477))))</f>
        <v>3.3999999999999998E-3</v>
      </c>
      <c r="L256">
        <v>1</v>
      </c>
      <c r="N256" t="str">
        <f>IF(D256&gt;=0,"1","0")</f>
        <v>0</v>
      </c>
      <c r="O256" s="5">
        <f t="shared" ca="1" si="32"/>
        <v>6.6778124535592216</v>
      </c>
      <c r="P256">
        <f t="shared" si="33"/>
        <v>106</v>
      </c>
      <c r="S256">
        <f>_xlfn.XLOOKUP(C256,'Company age'!$A$2:$A$15,'Company age'!$B$2:$B$15)</f>
        <v>10</v>
      </c>
      <c r="U256" t="s">
        <v>80</v>
      </c>
      <c r="W256" s="3">
        <f>AT256*(1+AV256)</f>
        <v>79.466666650800008</v>
      </c>
      <c r="X256">
        <v>8987</v>
      </c>
      <c r="AH256" s="2">
        <v>6.6666665079999996</v>
      </c>
      <c r="AI256" s="2">
        <v>-0.66666668650000005</v>
      </c>
      <c r="AJ256" s="2">
        <v>0</v>
      </c>
      <c r="AL256" t="s">
        <v>432</v>
      </c>
      <c r="AM256" t="s">
        <v>433</v>
      </c>
      <c r="AN256" t="s">
        <v>80</v>
      </c>
      <c r="AO256" t="s">
        <v>38</v>
      </c>
      <c r="AP256" t="s">
        <v>25</v>
      </c>
      <c r="AQ256" t="s">
        <v>170</v>
      </c>
      <c r="AR256" t="s">
        <v>27</v>
      </c>
      <c r="AS256" s="2">
        <v>1345.8</v>
      </c>
      <c r="AT256" s="2">
        <v>80</v>
      </c>
      <c r="AU256" s="5">
        <f t="shared" si="26"/>
        <v>6.6666665079999993E-2</v>
      </c>
      <c r="AV256" s="5">
        <f t="shared" si="27"/>
        <v>-6.6666668650000004E-3</v>
      </c>
      <c r="AW256" s="5">
        <f t="shared" si="28"/>
        <v>0</v>
      </c>
      <c r="AX256" s="2">
        <v>1211.5999999999999</v>
      </c>
      <c r="AY256" s="2">
        <v>7305</v>
      </c>
      <c r="AZ256" s="2">
        <v>1265.2</v>
      </c>
      <c r="BA256" s="2">
        <v>35.970399999999998</v>
      </c>
    </row>
    <row r="257" spans="1:53" x14ac:dyDescent="0.15">
      <c r="A257">
        <v>107</v>
      </c>
      <c r="B257" s="7">
        <v>42086</v>
      </c>
      <c r="C257" s="11">
        <v>2015</v>
      </c>
      <c r="D257" s="3">
        <f>_xlfn.XLOOKUP(P257,'Sentiment index'!$E$2:$E$169,'Sentiment index'!$A$2:$A$169)</f>
        <v>-0.12505250000000001</v>
      </c>
      <c r="E257">
        <f t="shared" ca="1" si="29"/>
        <v>107.38161040372492</v>
      </c>
      <c r="F257" s="5">
        <f>(W257-AT257)/AT257</f>
        <v>1.0000000000000009E-2</v>
      </c>
      <c r="G257" s="12">
        <f t="shared" ca="1" si="30"/>
        <v>40</v>
      </c>
      <c r="H257" s="2">
        <v>575.00199999999995</v>
      </c>
      <c r="I257" s="2">
        <v>32</v>
      </c>
      <c r="J257" s="13">
        <f t="shared" si="31"/>
        <v>-5.0999999999999917E-3</v>
      </c>
      <c r="K257" s="5">
        <f>IF(U257="NORWAY",_xlfn.XLOOKUP(B257,'Oslo OBX Historical Data'!$A$2:$A$3477,'Oslo OBX Historical Data'!$G$2:$G$3477),IF(U257="FINLAND",_xlfn.XLOOKUP(B257,'OMX Helsinki Historical Data'!$A$2:$A$3479,'OMX Helsinki Historical Data'!$G$2:$G$3479),IF(U257="DENMARK",_xlfn.XLOOKUP(B257,'OMX Copenhagen All shares Histo'!$A$2:$A$3461,'OMX Copenhagen All shares Histo'!$G$2:$G$3461),_xlfn.XLOOKUP(Draft!B257,'OMX Stockholm Historical Data'!$A$2:$A$3477,'OMX Stockholm Historical Data'!$G$2:$G$3477))))</f>
        <v>1.5100000000000001E-2</v>
      </c>
      <c r="L257">
        <v>1</v>
      </c>
      <c r="N257" t="str">
        <f>IF(D257&gt;=0,"1","0")</f>
        <v>0</v>
      </c>
      <c r="O257" s="5">
        <f t="shared" ca="1" si="32"/>
        <v>6.9564975426172432E-2</v>
      </c>
      <c r="P257">
        <f t="shared" si="33"/>
        <v>106</v>
      </c>
      <c r="S257">
        <f>_xlfn.XLOOKUP(C257,'Company age'!$A$2:$A$15,'Company age'!$B$2:$B$15)</f>
        <v>10</v>
      </c>
      <c r="U257" t="s">
        <v>44</v>
      </c>
      <c r="W257" s="3">
        <f>AT257*(1+AV257)</f>
        <v>32.32</v>
      </c>
      <c r="X257">
        <v>40</v>
      </c>
      <c r="AH257" s="2">
        <v>7.5</v>
      </c>
      <c r="AI257" s="2">
        <v>1</v>
      </c>
      <c r="AJ257" s="2">
        <v>-7.75</v>
      </c>
      <c r="AL257" t="s">
        <v>744</v>
      </c>
      <c r="AM257" t="s">
        <v>745</v>
      </c>
      <c r="AN257" t="s">
        <v>44</v>
      </c>
      <c r="AO257" t="s">
        <v>32</v>
      </c>
      <c r="AP257" t="s">
        <v>25</v>
      </c>
      <c r="AQ257" t="s">
        <v>746</v>
      </c>
      <c r="AR257" t="s">
        <v>27</v>
      </c>
      <c r="AS257" s="2">
        <v>575.00199999999995</v>
      </c>
      <c r="AT257" s="2">
        <v>32</v>
      </c>
      <c r="AU257" s="5">
        <f t="shared" si="26"/>
        <v>7.4999999999999997E-2</v>
      </c>
      <c r="AV257" s="5">
        <f t="shared" si="27"/>
        <v>0.01</v>
      </c>
      <c r="AW257" s="5">
        <f t="shared" si="28"/>
        <v>-7.7499999999999999E-2</v>
      </c>
      <c r="AX257" s="2">
        <v>19.489999999999998</v>
      </c>
      <c r="AY257" s="2">
        <v>-27.126045229999999</v>
      </c>
      <c r="AZ257" s="2">
        <v>14.11</v>
      </c>
      <c r="BA257" s="2">
        <v>44.518999999999998</v>
      </c>
    </row>
    <row r="258" spans="1:53" x14ac:dyDescent="0.15">
      <c r="A258">
        <v>107</v>
      </c>
      <c r="B258" s="7">
        <v>42088</v>
      </c>
      <c r="C258" s="11">
        <v>2015</v>
      </c>
      <c r="D258" s="3">
        <f>_xlfn.XLOOKUP(P258,'Sentiment index'!$E$2:$E$169,'Sentiment index'!$A$2:$A$169)</f>
        <v>-0.12505250000000001</v>
      </c>
      <c r="E258">
        <f t="shared" ca="1" si="29"/>
        <v>141.18677072521319</v>
      </c>
      <c r="F258" s="5">
        <f>(W258-AT258)/AT258</f>
        <v>0.3999999999999998</v>
      </c>
      <c r="G258" s="12">
        <f t="shared" ca="1" si="30"/>
        <v>1544</v>
      </c>
      <c r="H258" s="2">
        <v>2605.8000000000002</v>
      </c>
      <c r="I258" s="2">
        <v>58</v>
      </c>
      <c r="J258" s="13">
        <f t="shared" si="31"/>
        <v>0.3964999999999998</v>
      </c>
      <c r="K258" s="5">
        <f>IF(U258="NORWAY",_xlfn.XLOOKUP(B258,'Oslo OBX Historical Data'!$A$2:$A$3477,'Oslo OBX Historical Data'!$G$2:$G$3477),IF(U258="FINLAND",_xlfn.XLOOKUP(B258,'OMX Helsinki Historical Data'!$A$2:$A$3479,'OMX Helsinki Historical Data'!$G$2:$G$3479),IF(U258="DENMARK",_xlfn.XLOOKUP(B258,'OMX Copenhagen All shares Histo'!$A$2:$A$3461,'OMX Copenhagen All shares Histo'!$G$2:$G$3461),_xlfn.XLOOKUP(Draft!B258,'OMX Stockholm Historical Data'!$A$2:$A$3477,'OMX Stockholm Historical Data'!$G$2:$G$3477))))</f>
        <v>3.5000000000000001E-3</v>
      </c>
      <c r="L258">
        <v>1</v>
      </c>
      <c r="N258" t="str">
        <f>IF(D258&gt;=0,"1","0")</f>
        <v>0</v>
      </c>
      <c r="O258" s="5">
        <f t="shared" ca="1" si="32"/>
        <v>0.59252436871594127</v>
      </c>
      <c r="P258">
        <f t="shared" si="33"/>
        <v>106</v>
      </c>
      <c r="S258">
        <f>_xlfn.XLOOKUP(C258,'Company age'!$A$2:$A$15,'Company age'!$B$2:$B$15)</f>
        <v>10</v>
      </c>
      <c r="U258" t="s">
        <v>80</v>
      </c>
      <c r="W258" s="3">
        <f>AT258*(1+AV258)</f>
        <v>81.199999999999989</v>
      </c>
      <c r="X258">
        <v>1544</v>
      </c>
      <c r="AH258" s="2">
        <v>40</v>
      </c>
      <c r="AI258" s="2">
        <v>40</v>
      </c>
      <c r="AJ258" s="2"/>
      <c r="AL258" t="s">
        <v>266</v>
      </c>
      <c r="AM258" t="s">
        <v>267</v>
      </c>
      <c r="AN258" t="s">
        <v>80</v>
      </c>
      <c r="AO258" t="s">
        <v>45</v>
      </c>
      <c r="AP258" t="s">
        <v>25</v>
      </c>
      <c r="AQ258" t="s">
        <v>97</v>
      </c>
      <c r="AR258" t="s">
        <v>27</v>
      </c>
      <c r="AS258" s="2">
        <v>2605.8000000000002</v>
      </c>
      <c r="AT258" s="2">
        <v>58</v>
      </c>
      <c r="AU258" s="5">
        <f t="shared" ref="AU258:AU321" si="34">AH258/100</f>
        <v>0.4</v>
      </c>
      <c r="AV258" s="5">
        <f t="shared" ref="AV258:AV321" si="35">AI258/100</f>
        <v>0.4</v>
      </c>
      <c r="AW258" s="5">
        <f t="shared" ref="AW258:AW321" si="36">AJ258/100</f>
        <v>0</v>
      </c>
      <c r="AX258" s="2">
        <v>28.44</v>
      </c>
      <c r="AY258" s="2">
        <v>-47.586208339999999</v>
      </c>
      <c r="AZ258" s="2">
        <v>28.28</v>
      </c>
      <c r="BA258" s="2">
        <v>78.532700000000006</v>
      </c>
    </row>
    <row r="259" spans="1:53" x14ac:dyDescent="0.15">
      <c r="A259">
        <v>107</v>
      </c>
      <c r="B259" s="7">
        <v>42090</v>
      </c>
      <c r="C259" s="11">
        <v>2015</v>
      </c>
      <c r="D259" s="3">
        <f>_xlfn.XLOOKUP(P259,'Sentiment index'!$E$2:$E$169,'Sentiment index'!$A$2:$A$169)</f>
        <v>-0.12505250000000001</v>
      </c>
      <c r="E259">
        <f t="shared" ref="E259:E322" ca="1" si="37">(NORMINV(RAND(),S259,2))*12</f>
        <v>138.27383058098383</v>
      </c>
      <c r="F259" s="5">
        <f>(W259-AT259)/AT259</f>
        <v>9.5689659119999992E-2</v>
      </c>
      <c r="G259" s="12">
        <f t="shared" ref="G259:G322" ca="1" si="38">IF(X259&lt;&gt;"",X259,NORMINV(RAND(),$X$528,200))</f>
        <v>433</v>
      </c>
      <c r="H259" s="2">
        <v>1679.49</v>
      </c>
      <c r="I259" s="2">
        <v>14.75</v>
      </c>
      <c r="J259" s="13">
        <f t="shared" ref="J259:J322" si="39">F259-K259</f>
        <v>0.10908965911999999</v>
      </c>
      <c r="K259" s="5">
        <f>IF(U259="NORWAY",_xlfn.XLOOKUP(B259,'Oslo OBX Historical Data'!$A$2:$A$3477,'Oslo OBX Historical Data'!$G$2:$G$3477),IF(U259="FINLAND",_xlfn.XLOOKUP(B259,'OMX Helsinki Historical Data'!$A$2:$A$3479,'OMX Helsinki Historical Data'!$G$2:$G$3479),IF(U259="DENMARK",_xlfn.XLOOKUP(B259,'OMX Copenhagen All shares Histo'!$A$2:$A$3461,'OMX Copenhagen All shares Histo'!$G$2:$G$3461),_xlfn.XLOOKUP(Draft!B259,'OMX Stockholm Historical Data'!$A$2:$A$3477,'OMX Stockholm Historical Data'!$G$2:$G$3477))))</f>
        <v>-1.34E-2</v>
      </c>
      <c r="L259">
        <v>1</v>
      </c>
      <c r="N259" t="str">
        <f>IF(D259&gt;=0,"1","0")</f>
        <v>0</v>
      </c>
      <c r="O259" s="5">
        <f t="shared" ref="O259:O322" ca="1" si="40">IF(X259&lt;&gt;"",G259/H259,"")</f>
        <v>0.25781636091908855</v>
      </c>
      <c r="P259">
        <f t="shared" ref="P259:P322" si="41">A259-1</f>
        <v>106</v>
      </c>
      <c r="S259">
        <f>_xlfn.XLOOKUP(C259,'Company age'!$A$2:$A$15,'Company age'!$B$2:$B$15)</f>
        <v>10</v>
      </c>
      <c r="U259" t="s">
        <v>64</v>
      </c>
      <c r="W259" s="3">
        <f>AT259*(1+AV259)</f>
        <v>16.16142247202</v>
      </c>
      <c r="X259">
        <v>433</v>
      </c>
      <c r="AH259" s="2">
        <v>3.4482758050000002</v>
      </c>
      <c r="AI259" s="2">
        <v>9.5689659119999995</v>
      </c>
      <c r="AJ259" s="2">
        <v>11.63793087</v>
      </c>
      <c r="AL259" t="s">
        <v>358</v>
      </c>
      <c r="AM259" t="s">
        <v>359</v>
      </c>
      <c r="AN259" t="s">
        <v>64</v>
      </c>
      <c r="AO259" t="s">
        <v>152</v>
      </c>
      <c r="AP259" t="s">
        <v>25</v>
      </c>
      <c r="AQ259" t="s">
        <v>102</v>
      </c>
      <c r="AR259" t="s">
        <v>27</v>
      </c>
      <c r="AS259" s="2">
        <v>1679.49</v>
      </c>
      <c r="AT259" s="2">
        <v>14.75</v>
      </c>
      <c r="AU259" s="5">
        <f t="shared" si="34"/>
        <v>3.4482758049999999E-2</v>
      </c>
      <c r="AV259" s="5">
        <f t="shared" si="35"/>
        <v>9.5689659119999992E-2</v>
      </c>
      <c r="AW259" s="5">
        <f t="shared" si="36"/>
        <v>0.1163793087</v>
      </c>
      <c r="AX259" s="2">
        <v>31.7</v>
      </c>
      <c r="AY259" s="2">
        <v>122.372879</v>
      </c>
      <c r="AZ259" s="2">
        <v>31.2</v>
      </c>
      <c r="BA259" s="2">
        <v>15</v>
      </c>
    </row>
    <row r="260" spans="1:53" x14ac:dyDescent="0.15">
      <c r="A260">
        <v>107</v>
      </c>
      <c r="B260" s="7">
        <v>42090</v>
      </c>
      <c r="C260" s="11">
        <v>2015</v>
      </c>
      <c r="D260" s="3">
        <f>_xlfn.XLOOKUP(P260,'Sentiment index'!$E$2:$E$169,'Sentiment index'!$A$2:$A$169)</f>
        <v>-0.12505250000000001</v>
      </c>
      <c r="E260">
        <f t="shared" ca="1" si="37"/>
        <v>107.50700195178678</v>
      </c>
      <c r="F260" s="5">
        <f>(W260-AT260)/AT260</f>
        <v>-2.4444444179999976E-2</v>
      </c>
      <c r="G260" s="12">
        <f t="shared" ca="1" si="38"/>
        <v>1102</v>
      </c>
      <c r="H260" s="2">
        <v>746.68499999999995</v>
      </c>
      <c r="I260" s="2">
        <v>66</v>
      </c>
      <c r="J260" s="13">
        <f t="shared" si="39"/>
        <v>-1.3144444179999977E-2</v>
      </c>
      <c r="K260" s="5">
        <f>IF(U260="NORWAY",_xlfn.XLOOKUP(B260,'Oslo OBX Historical Data'!$A$2:$A$3477,'Oslo OBX Historical Data'!$G$2:$G$3477),IF(U260="FINLAND",_xlfn.XLOOKUP(B260,'OMX Helsinki Historical Data'!$A$2:$A$3479,'OMX Helsinki Historical Data'!$G$2:$G$3479),IF(U260="DENMARK",_xlfn.XLOOKUP(B260,'OMX Copenhagen All shares Histo'!$A$2:$A$3461,'OMX Copenhagen All shares Histo'!$G$2:$G$3461),_xlfn.XLOOKUP(Draft!B260,'OMX Stockholm Historical Data'!$A$2:$A$3477,'OMX Stockholm Historical Data'!$G$2:$G$3477))))</f>
        <v>-1.1299999999999999E-2</v>
      </c>
      <c r="L260">
        <v>1</v>
      </c>
      <c r="N260" t="str">
        <f>IF(D260&gt;=0,"1","0")</f>
        <v>0</v>
      </c>
      <c r="O260" s="5">
        <f t="shared" ca="1" si="40"/>
        <v>1.4758566195919298</v>
      </c>
      <c r="P260">
        <f t="shared" si="41"/>
        <v>106</v>
      </c>
      <c r="S260">
        <f>_xlfn.XLOOKUP(C260,'Company age'!$A$2:$A$15,'Company age'!$B$2:$B$15)</f>
        <v>10</v>
      </c>
      <c r="U260" t="s">
        <v>80</v>
      </c>
      <c r="W260" s="3">
        <f>AT260*(1+AV260)</f>
        <v>64.386666684120001</v>
      </c>
      <c r="X260">
        <v>1102</v>
      </c>
      <c r="AH260" s="2">
        <v>1.111111164</v>
      </c>
      <c r="AI260" s="2">
        <v>-2.4444444179999998</v>
      </c>
      <c r="AJ260" s="2">
        <v>-2.6666667460000002</v>
      </c>
      <c r="AL260" t="s">
        <v>632</v>
      </c>
      <c r="AM260" t="s">
        <v>633</v>
      </c>
      <c r="AN260" t="s">
        <v>80</v>
      </c>
      <c r="AO260" t="s">
        <v>96</v>
      </c>
      <c r="AP260" t="s">
        <v>25</v>
      </c>
      <c r="AQ260" t="s">
        <v>132</v>
      </c>
      <c r="AR260" t="s">
        <v>27</v>
      </c>
      <c r="AS260" s="2">
        <v>746.68499999999995</v>
      </c>
      <c r="AT260" s="2">
        <v>66</v>
      </c>
      <c r="AU260" s="5">
        <f t="shared" si="34"/>
        <v>1.1111111639999999E-2</v>
      </c>
      <c r="AV260" s="5">
        <f t="shared" si="35"/>
        <v>-2.4444444179999997E-2</v>
      </c>
      <c r="AW260" s="5">
        <f t="shared" si="36"/>
        <v>-2.6666667460000001E-2</v>
      </c>
      <c r="AX260" s="2">
        <v>333.5</v>
      </c>
      <c r="AY260" s="2">
        <v>1895.4545900000001</v>
      </c>
      <c r="AZ260" s="2">
        <v>328.5</v>
      </c>
      <c r="BA260" s="2">
        <v>20</v>
      </c>
    </row>
    <row r="261" spans="1:53" x14ac:dyDescent="0.15">
      <c r="A261">
        <v>108</v>
      </c>
      <c r="B261" s="7">
        <v>42103</v>
      </c>
      <c r="C261" s="11">
        <v>2015</v>
      </c>
      <c r="D261" s="3">
        <f>_xlfn.XLOOKUP(P261,'Sentiment index'!$E$2:$E$169,'Sentiment index'!$A$2:$A$169)</f>
        <v>-0.17702300000000001</v>
      </c>
      <c r="E261">
        <f t="shared" ca="1" si="37"/>
        <v>97.300626850579079</v>
      </c>
      <c r="F261" s="5">
        <f>(W261-AT261)/AT261</f>
        <v>8.8709678649999957E-2</v>
      </c>
      <c r="G261" s="12">
        <f t="shared" ca="1" si="38"/>
        <v>1185.5476829562226</v>
      </c>
      <c r="H261" s="2">
        <v>21.631900000000002</v>
      </c>
      <c r="I261" s="2">
        <v>35</v>
      </c>
      <c r="J261" s="13">
        <f t="shared" si="39"/>
        <v>9.3509678649999955E-2</v>
      </c>
      <c r="K261" s="5">
        <f>IF(U261="NORWAY",_xlfn.XLOOKUP(B261,'Oslo OBX Historical Data'!$A$2:$A$3477,'Oslo OBX Historical Data'!$G$2:$G$3477),IF(U261="FINLAND",_xlfn.XLOOKUP(B261,'OMX Helsinki Historical Data'!$A$2:$A$3479,'OMX Helsinki Historical Data'!$G$2:$G$3479),IF(U261="DENMARK",_xlfn.XLOOKUP(B261,'OMX Copenhagen All shares Histo'!$A$2:$A$3461,'OMX Copenhagen All shares Histo'!$G$2:$G$3461),_xlfn.XLOOKUP(Draft!B261,'OMX Stockholm Historical Data'!$A$2:$A$3477,'OMX Stockholm Historical Data'!$G$2:$G$3477))))</f>
        <v>-4.7999999999999996E-3</v>
      </c>
      <c r="L261">
        <v>1</v>
      </c>
      <c r="N261" t="str">
        <f>IF(D261&gt;=0,"1","0")</f>
        <v>0</v>
      </c>
      <c r="O261" s="5" t="str">
        <f t="shared" si="40"/>
        <v/>
      </c>
      <c r="P261">
        <f t="shared" si="41"/>
        <v>107</v>
      </c>
      <c r="S261">
        <f>_xlfn.XLOOKUP(C261,'Company age'!$A$2:$A$15,'Company age'!$B$2:$B$15)</f>
        <v>10</v>
      </c>
      <c r="U261" t="s">
        <v>80</v>
      </c>
      <c r="W261" s="3">
        <f>AT261*(1+AV261)</f>
        <v>38.104838752749998</v>
      </c>
      <c r="AH261" s="2">
        <v>4.3010754589999998</v>
      </c>
      <c r="AI261" s="2">
        <v>8.8709678650000008</v>
      </c>
      <c r="AJ261" s="2">
        <v>3.2258064750000002</v>
      </c>
      <c r="AL261" t="s">
        <v>1729</v>
      </c>
      <c r="AM261" t="s">
        <v>1730</v>
      </c>
      <c r="AN261" t="s">
        <v>80</v>
      </c>
      <c r="AO261" t="s">
        <v>96</v>
      </c>
      <c r="AP261" t="s">
        <v>25</v>
      </c>
      <c r="AQ261" t="s">
        <v>46</v>
      </c>
      <c r="AR261" t="s">
        <v>27</v>
      </c>
      <c r="AS261" s="2">
        <v>21.631900000000002</v>
      </c>
      <c r="AT261" s="2">
        <v>35</v>
      </c>
      <c r="AU261" s="5">
        <f t="shared" si="34"/>
        <v>4.3010754589999999E-2</v>
      </c>
      <c r="AV261" s="5">
        <f t="shared" si="35"/>
        <v>8.8709678650000012E-2</v>
      </c>
      <c r="AW261" s="5">
        <f t="shared" si="36"/>
        <v>3.2258064750000003E-2</v>
      </c>
      <c r="AX261" s="2"/>
      <c r="AY261" s="2"/>
      <c r="AZ261" s="2"/>
      <c r="BA261" s="2">
        <v>4.2857000000000003</v>
      </c>
    </row>
    <row r="262" spans="1:53" x14ac:dyDescent="0.15">
      <c r="A262">
        <v>108</v>
      </c>
      <c r="B262" s="7">
        <v>42118</v>
      </c>
      <c r="C262" s="11">
        <v>2015</v>
      </c>
      <c r="D262" s="3">
        <f>_xlfn.XLOOKUP(P262,'Sentiment index'!$E$2:$E$169,'Sentiment index'!$A$2:$A$169)</f>
        <v>-0.17702300000000001</v>
      </c>
      <c r="E262">
        <f t="shared" ca="1" si="37"/>
        <v>125.08234202511224</v>
      </c>
      <c r="F262" s="5">
        <f>(W262-AT262)/AT262</f>
        <v>0.13611110690000003</v>
      </c>
      <c r="G262" s="12">
        <f t="shared" ca="1" si="38"/>
        <v>500</v>
      </c>
      <c r="H262" s="2">
        <v>475.48</v>
      </c>
      <c r="I262" s="2">
        <v>25</v>
      </c>
      <c r="J262" s="13">
        <f t="shared" si="39"/>
        <v>0.14471110690000002</v>
      </c>
      <c r="K262" s="5">
        <f>IF(U262="NORWAY",_xlfn.XLOOKUP(B262,'Oslo OBX Historical Data'!$A$2:$A$3477,'Oslo OBX Historical Data'!$G$2:$G$3477),IF(U262="FINLAND",_xlfn.XLOOKUP(B262,'OMX Helsinki Historical Data'!$A$2:$A$3479,'OMX Helsinki Historical Data'!$G$2:$G$3479),IF(U262="DENMARK",_xlfn.XLOOKUP(B262,'OMX Copenhagen All shares Histo'!$A$2:$A$3461,'OMX Copenhagen All shares Histo'!$G$2:$G$3461),_xlfn.XLOOKUP(Draft!B262,'OMX Stockholm Historical Data'!$A$2:$A$3477,'OMX Stockholm Historical Data'!$G$2:$G$3477))))</f>
        <v>-8.6E-3</v>
      </c>
      <c r="L262">
        <v>1</v>
      </c>
      <c r="N262" t="str">
        <f>IF(D262&gt;=0,"1","0")</f>
        <v>0</v>
      </c>
      <c r="O262" s="5">
        <f t="shared" ca="1" si="40"/>
        <v>1.0515689408597628</v>
      </c>
      <c r="P262">
        <f t="shared" si="41"/>
        <v>107</v>
      </c>
      <c r="S262">
        <f>_xlfn.XLOOKUP(C262,'Company age'!$A$2:$A$15,'Company age'!$B$2:$B$15)</f>
        <v>10</v>
      </c>
      <c r="U262" t="s">
        <v>80</v>
      </c>
      <c r="W262" s="3">
        <f>AT262*(1+AV262)</f>
        <v>28.402777672500001</v>
      </c>
      <c r="X262">
        <v>500</v>
      </c>
      <c r="AH262" s="2">
        <v>16.11111069</v>
      </c>
      <c r="AI262" s="2">
        <v>13.61111069</v>
      </c>
      <c r="AJ262" s="2">
        <v>10.277777670000001</v>
      </c>
      <c r="AL262" t="s">
        <v>836</v>
      </c>
      <c r="AM262" t="s">
        <v>837</v>
      </c>
      <c r="AN262" t="s">
        <v>80</v>
      </c>
      <c r="AO262" t="s">
        <v>152</v>
      </c>
      <c r="AP262" t="s">
        <v>25</v>
      </c>
      <c r="AQ262" t="s">
        <v>75</v>
      </c>
      <c r="AR262" t="s">
        <v>27</v>
      </c>
      <c r="AS262" s="2">
        <v>475.48</v>
      </c>
      <c r="AT262" s="2">
        <v>25</v>
      </c>
      <c r="AU262" s="5">
        <f t="shared" si="34"/>
        <v>0.1611111069</v>
      </c>
      <c r="AV262" s="5">
        <f t="shared" si="35"/>
        <v>0.1361111069</v>
      </c>
      <c r="AW262" s="5">
        <f t="shared" si="36"/>
        <v>0.1027777767</v>
      </c>
      <c r="AX262" s="2">
        <v>31</v>
      </c>
      <c r="AY262" s="2">
        <v>121.0720062</v>
      </c>
      <c r="AZ262" s="2">
        <v>31.74</v>
      </c>
      <c r="BA262" s="2">
        <v>87.613100000000003</v>
      </c>
    </row>
    <row r="263" spans="1:53" x14ac:dyDescent="0.15">
      <c r="A263">
        <v>108</v>
      </c>
      <c r="B263" s="7">
        <v>42124</v>
      </c>
      <c r="C263" s="11">
        <v>2015</v>
      </c>
      <c r="D263" s="3">
        <f>_xlfn.XLOOKUP(P263,'Sentiment index'!$E$2:$E$169,'Sentiment index'!$A$2:$A$169)</f>
        <v>-0.17702300000000001</v>
      </c>
      <c r="E263">
        <f t="shared" ca="1" si="37"/>
        <v>124.18612737710794</v>
      </c>
      <c r="F263" s="5">
        <f>(W263-AT263)/AT263</f>
        <v>-9.9999999999999964E-2</v>
      </c>
      <c r="G263" s="12">
        <f t="shared" ca="1" si="38"/>
        <v>261</v>
      </c>
      <c r="H263" s="2">
        <v>393.65190000000001</v>
      </c>
      <c r="I263" s="2">
        <v>5.5</v>
      </c>
      <c r="J263" s="13">
        <f t="shared" si="39"/>
        <v>-7.9299999999999968E-2</v>
      </c>
      <c r="K263" s="5">
        <f>IF(U263="NORWAY",_xlfn.XLOOKUP(B263,'Oslo OBX Historical Data'!$A$2:$A$3477,'Oslo OBX Historical Data'!$G$2:$G$3477),IF(U263="FINLAND",_xlfn.XLOOKUP(B263,'OMX Helsinki Historical Data'!$A$2:$A$3479,'OMX Helsinki Historical Data'!$G$2:$G$3479),IF(U263="DENMARK",_xlfn.XLOOKUP(B263,'OMX Copenhagen All shares Histo'!$A$2:$A$3461,'OMX Copenhagen All shares Histo'!$G$2:$G$3461),_xlfn.XLOOKUP(Draft!B263,'OMX Stockholm Historical Data'!$A$2:$A$3477,'OMX Stockholm Historical Data'!$G$2:$G$3477))))</f>
        <v>-2.07E-2</v>
      </c>
      <c r="L263">
        <v>1</v>
      </c>
      <c r="N263" t="str">
        <f>IF(D263&gt;=0,"1","0")</f>
        <v>0</v>
      </c>
      <c r="O263" s="5">
        <f t="shared" ca="1" si="40"/>
        <v>0.66302233013482215</v>
      </c>
      <c r="P263">
        <f t="shared" si="41"/>
        <v>107</v>
      </c>
      <c r="S263">
        <f>_xlfn.XLOOKUP(C263,'Company age'!$A$2:$A$15,'Company age'!$B$2:$B$15)</f>
        <v>10</v>
      </c>
      <c r="U263" t="s">
        <v>44</v>
      </c>
      <c r="W263" s="3">
        <f>AT263*(1+AV263)</f>
        <v>4.95</v>
      </c>
      <c r="X263">
        <v>261</v>
      </c>
      <c r="AH263" s="2">
        <v>-10</v>
      </c>
      <c r="AI263" s="2">
        <v>-10</v>
      </c>
      <c r="AJ263" s="2">
        <v>-49.5</v>
      </c>
      <c r="AL263" t="s">
        <v>2149</v>
      </c>
      <c r="AM263" t="s">
        <v>2150</v>
      </c>
      <c r="AN263" t="s">
        <v>44</v>
      </c>
      <c r="AO263" t="s">
        <v>81</v>
      </c>
      <c r="AP263" t="s">
        <v>25</v>
      </c>
      <c r="AQ263" t="s">
        <v>146</v>
      </c>
      <c r="AR263" t="s">
        <v>27</v>
      </c>
      <c r="AS263" s="2">
        <v>0</v>
      </c>
      <c r="AT263" s="2">
        <v>5.5</v>
      </c>
      <c r="AU263" s="5">
        <f t="shared" si="34"/>
        <v>-0.1</v>
      </c>
      <c r="AV263" s="5">
        <f t="shared" si="35"/>
        <v>-0.1</v>
      </c>
      <c r="AW263" s="5">
        <f t="shared" si="36"/>
        <v>-0.495</v>
      </c>
      <c r="AX263" s="2">
        <v>4.28</v>
      </c>
      <c r="AY263" s="2">
        <v>-90.841896059999996</v>
      </c>
      <c r="AZ263" s="2">
        <v>4.25</v>
      </c>
      <c r="BA263" s="2">
        <v>23.5</v>
      </c>
    </row>
    <row r="264" spans="1:53" x14ac:dyDescent="0.15">
      <c r="A264">
        <v>109</v>
      </c>
      <c r="B264" s="7">
        <v>42145</v>
      </c>
      <c r="C264" s="11">
        <v>2015</v>
      </c>
      <c r="D264" s="3">
        <f>_xlfn.XLOOKUP(P264,'Sentiment index'!$E$2:$E$169,'Sentiment index'!$A$2:$A$169)</f>
        <v>-6.7515699999999998E-2</v>
      </c>
      <c r="E264">
        <f t="shared" ca="1" si="37"/>
        <v>94.19726150717193</v>
      </c>
      <c r="F264" s="5">
        <f>(W264-AT264)/AT264</f>
        <v>0.14666666980000015</v>
      </c>
      <c r="G264" s="12">
        <f t="shared" ca="1" si="38"/>
        <v>267</v>
      </c>
      <c r="H264" s="2">
        <v>443.42</v>
      </c>
      <c r="I264" s="2">
        <v>5.7</v>
      </c>
      <c r="J264" s="13">
        <f t="shared" si="39"/>
        <v>0.13776666980000016</v>
      </c>
      <c r="K264" s="5">
        <f>IF(U264="NORWAY",_xlfn.XLOOKUP(B264,'Oslo OBX Historical Data'!$A$2:$A$3477,'Oslo OBX Historical Data'!$G$2:$G$3477),IF(U264="FINLAND",_xlfn.XLOOKUP(B264,'OMX Helsinki Historical Data'!$A$2:$A$3479,'OMX Helsinki Historical Data'!$G$2:$G$3479),IF(U264="DENMARK",_xlfn.XLOOKUP(B264,'OMX Copenhagen All shares Histo'!$A$2:$A$3461,'OMX Copenhagen All shares Histo'!$G$2:$G$3461),_xlfn.XLOOKUP(Draft!B264,'OMX Stockholm Historical Data'!$A$2:$A$3477,'OMX Stockholm Historical Data'!$G$2:$G$3477))))</f>
        <v>8.8999999999999999E-3</v>
      </c>
      <c r="L264">
        <v>1</v>
      </c>
      <c r="N264" t="str">
        <f>IF(D264&gt;=0,"1","0")</f>
        <v>0</v>
      </c>
      <c r="O264" s="5">
        <f t="shared" ca="1" si="40"/>
        <v>0.60213792792386445</v>
      </c>
      <c r="P264">
        <f t="shared" si="41"/>
        <v>108</v>
      </c>
      <c r="S264">
        <f>_xlfn.XLOOKUP(C264,'Company age'!$A$2:$A$15,'Company age'!$B$2:$B$15)</f>
        <v>10</v>
      </c>
      <c r="U264" t="s">
        <v>64</v>
      </c>
      <c r="W264" s="3">
        <f>AT264*(1+AV264)</f>
        <v>6.5360000178600011</v>
      </c>
      <c r="X264">
        <v>267</v>
      </c>
      <c r="AH264" s="2">
        <v>24</v>
      </c>
      <c r="AI264" s="2">
        <v>14.66666698</v>
      </c>
      <c r="AJ264" s="2">
        <v>17.333333970000002</v>
      </c>
      <c r="AL264" t="s">
        <v>854</v>
      </c>
      <c r="AM264" t="s">
        <v>855</v>
      </c>
      <c r="AN264" t="s">
        <v>64</v>
      </c>
      <c r="AO264" t="s">
        <v>96</v>
      </c>
      <c r="AP264" t="s">
        <v>25</v>
      </c>
      <c r="AQ264" t="s">
        <v>700</v>
      </c>
      <c r="AR264" t="s">
        <v>27</v>
      </c>
      <c r="AS264" s="2">
        <v>443.42</v>
      </c>
      <c r="AT264" s="2">
        <v>5.7</v>
      </c>
      <c r="AU264" s="5">
        <f t="shared" si="34"/>
        <v>0.24</v>
      </c>
      <c r="AV264" s="5">
        <f t="shared" si="35"/>
        <v>0.14666666980000001</v>
      </c>
      <c r="AW264" s="5">
        <f t="shared" si="36"/>
        <v>0.17333333970000001</v>
      </c>
      <c r="AX264" s="2">
        <v>4.34</v>
      </c>
      <c r="AY264" s="2">
        <v>-21.403505330000002</v>
      </c>
      <c r="AZ264" s="2">
        <v>4.45</v>
      </c>
      <c r="BA264" s="2">
        <v>15.883900000000001</v>
      </c>
    </row>
    <row r="265" spans="1:53" x14ac:dyDescent="0.15">
      <c r="A265">
        <v>109</v>
      </c>
      <c r="B265" s="7">
        <v>42145</v>
      </c>
      <c r="C265" s="11">
        <v>2015</v>
      </c>
      <c r="D265" s="3">
        <f>_xlfn.XLOOKUP(P265,'Sentiment index'!$E$2:$E$169,'Sentiment index'!$A$2:$A$169)</f>
        <v>-6.7515699999999998E-2</v>
      </c>
      <c r="E265">
        <f t="shared" ca="1" si="37"/>
        <v>153.62923087463227</v>
      </c>
      <c r="F265" s="5">
        <f>(W265-AT265)/AT265</f>
        <v>-6.2499999999999258E-3</v>
      </c>
      <c r="G265" s="12">
        <f t="shared" ca="1" si="38"/>
        <v>1048</v>
      </c>
      <c r="H265" s="2">
        <v>7.6789899999999998</v>
      </c>
      <c r="I265" s="2">
        <v>3.8</v>
      </c>
      <c r="J265" s="13">
        <f t="shared" si="39"/>
        <v>-6.9499999999999259E-3</v>
      </c>
      <c r="K265" s="5">
        <f>IF(U265="NORWAY",_xlfn.XLOOKUP(B265,'Oslo OBX Historical Data'!$A$2:$A$3477,'Oslo OBX Historical Data'!$G$2:$G$3477),IF(U265="FINLAND",_xlfn.XLOOKUP(B265,'OMX Helsinki Historical Data'!$A$2:$A$3479,'OMX Helsinki Historical Data'!$G$2:$G$3479),IF(U265="DENMARK",_xlfn.XLOOKUP(B265,'OMX Copenhagen All shares Histo'!$A$2:$A$3461,'OMX Copenhagen All shares Histo'!$G$2:$G$3461),_xlfn.XLOOKUP(Draft!B265,'OMX Stockholm Historical Data'!$A$2:$A$3477,'OMX Stockholm Historical Data'!$G$2:$G$3477))))</f>
        <v>6.9999999999999999E-4</v>
      </c>
      <c r="L265">
        <v>1</v>
      </c>
      <c r="N265" t="str">
        <f>IF(D265&gt;=0,"1","0")</f>
        <v>0</v>
      </c>
      <c r="O265" s="5">
        <f t="shared" ca="1" si="40"/>
        <v>136.47628138596352</v>
      </c>
      <c r="P265">
        <f t="shared" si="41"/>
        <v>108</v>
      </c>
      <c r="S265">
        <f>_xlfn.XLOOKUP(C265,'Company age'!$A$2:$A$15,'Company age'!$B$2:$B$15)</f>
        <v>10</v>
      </c>
      <c r="U265" t="s">
        <v>80</v>
      </c>
      <c r="W265" s="3">
        <f>AT265*(1+AV265)</f>
        <v>3.7762500000000001</v>
      </c>
      <c r="X265">
        <v>1048</v>
      </c>
      <c r="AH265" s="2">
        <v>3.125</v>
      </c>
      <c r="AI265" s="2">
        <v>-0.625</v>
      </c>
      <c r="AJ265" s="2">
        <v>-2.8125</v>
      </c>
      <c r="AL265" t="s">
        <v>2046</v>
      </c>
      <c r="AM265" t="s">
        <v>2047</v>
      </c>
      <c r="AN265" t="s">
        <v>80</v>
      </c>
      <c r="AO265" t="s">
        <v>81</v>
      </c>
      <c r="AP265" t="s">
        <v>25</v>
      </c>
      <c r="AQ265" t="s">
        <v>1066</v>
      </c>
      <c r="AR265" t="s">
        <v>27</v>
      </c>
      <c r="AS265" s="2">
        <v>7.6789899999999998</v>
      </c>
      <c r="AT265" s="2">
        <v>3.8</v>
      </c>
      <c r="AU265" s="5">
        <f t="shared" si="34"/>
        <v>3.125E-2</v>
      </c>
      <c r="AV265" s="5">
        <f t="shared" si="35"/>
        <v>-6.2500000000000003E-3</v>
      </c>
      <c r="AW265" s="5">
        <f t="shared" si="36"/>
        <v>-2.8125000000000001E-2</v>
      </c>
      <c r="AX265" s="2">
        <v>37.5</v>
      </c>
      <c r="AY265" s="2">
        <v>1085.9716800000001</v>
      </c>
      <c r="AZ265" s="2">
        <v>39.200000000000003</v>
      </c>
      <c r="BA265" s="2">
        <v>15.2</v>
      </c>
    </row>
    <row r="266" spans="1:53" x14ac:dyDescent="0.15">
      <c r="A266">
        <v>109</v>
      </c>
      <c r="B266" s="7">
        <v>42146</v>
      </c>
      <c r="C266" s="11">
        <v>2015</v>
      </c>
      <c r="D266" s="3">
        <f>_xlfn.XLOOKUP(P266,'Sentiment index'!$E$2:$E$169,'Sentiment index'!$A$2:$A$169)</f>
        <v>-6.7515699999999998E-2</v>
      </c>
      <c r="E266">
        <f t="shared" ca="1" si="37"/>
        <v>144.02096551869647</v>
      </c>
      <c r="F266" s="5">
        <f>(W266-AT266)/AT266</f>
        <v>-5.8823528289999982E-2</v>
      </c>
      <c r="G266" s="12">
        <f t="shared" ca="1" si="38"/>
        <v>3183</v>
      </c>
      <c r="H266" s="2">
        <v>950.82</v>
      </c>
      <c r="I266" s="2">
        <v>78</v>
      </c>
      <c r="J266" s="13">
        <f t="shared" si="39"/>
        <v>-6.1823528289999985E-2</v>
      </c>
      <c r="K266" s="5">
        <f>IF(U266="NORWAY",_xlfn.XLOOKUP(B266,'Oslo OBX Historical Data'!$A$2:$A$3477,'Oslo OBX Historical Data'!$G$2:$G$3477),IF(U266="FINLAND",_xlfn.XLOOKUP(B266,'OMX Helsinki Historical Data'!$A$2:$A$3479,'OMX Helsinki Historical Data'!$G$2:$G$3479),IF(U266="DENMARK",_xlfn.XLOOKUP(B266,'OMX Copenhagen All shares Histo'!$A$2:$A$3461,'OMX Copenhagen All shares Histo'!$G$2:$G$3461),_xlfn.XLOOKUP(Draft!B266,'OMX Stockholm Historical Data'!$A$2:$A$3477,'OMX Stockholm Historical Data'!$G$2:$G$3477))))</f>
        <v>3.0000000000000001E-3</v>
      </c>
      <c r="L266">
        <v>1</v>
      </c>
      <c r="N266" t="str">
        <f>IF(D266&gt;=0,"1","0")</f>
        <v>0</v>
      </c>
      <c r="O266" s="5">
        <f t="shared" ca="1" si="40"/>
        <v>3.3476367766769735</v>
      </c>
      <c r="P266">
        <f t="shared" si="41"/>
        <v>108</v>
      </c>
      <c r="S266">
        <f>_xlfn.XLOOKUP(C266,'Company age'!$A$2:$A$15,'Company age'!$B$2:$B$15)</f>
        <v>10</v>
      </c>
      <c r="U266" t="s">
        <v>44</v>
      </c>
      <c r="W266" s="3">
        <f>AT266*(1+AV266)</f>
        <v>73.411764793380001</v>
      </c>
      <c r="X266">
        <v>3183</v>
      </c>
      <c r="AH266" s="2">
        <v>-11.764705660000001</v>
      </c>
      <c r="AI266" s="2">
        <v>-5.8823528290000002</v>
      </c>
      <c r="AJ266" s="2">
        <v>-7.9411764140000001</v>
      </c>
      <c r="AL266" t="s">
        <v>531</v>
      </c>
      <c r="AM266" t="s">
        <v>532</v>
      </c>
      <c r="AN266" t="s">
        <v>44</v>
      </c>
      <c r="AO266" t="s">
        <v>96</v>
      </c>
      <c r="AP266" t="s">
        <v>25</v>
      </c>
      <c r="AQ266" t="s">
        <v>444</v>
      </c>
      <c r="AR266" t="s">
        <v>27</v>
      </c>
      <c r="AS266" s="2">
        <v>950.82</v>
      </c>
      <c r="AT266" s="2">
        <v>78</v>
      </c>
      <c r="AU266" s="5">
        <f t="shared" si="34"/>
        <v>-0.11764705660000001</v>
      </c>
      <c r="AV266" s="5">
        <f t="shared" si="35"/>
        <v>-5.8823528290000003E-2</v>
      </c>
      <c r="AW266" s="5">
        <f t="shared" si="36"/>
        <v>-7.9411764140000007E-2</v>
      </c>
      <c r="AX266" s="2">
        <v>152</v>
      </c>
      <c r="AY266" s="2">
        <v>98.717948910000004</v>
      </c>
      <c r="AZ266" s="2">
        <v>152</v>
      </c>
      <c r="BA266" s="2">
        <v>26.249199999999998</v>
      </c>
    </row>
    <row r="267" spans="1:53" x14ac:dyDescent="0.15">
      <c r="A267">
        <v>110</v>
      </c>
      <c r="B267" s="7">
        <v>42157</v>
      </c>
      <c r="C267" s="11">
        <v>2015</v>
      </c>
      <c r="D267" s="3">
        <f>_xlfn.XLOOKUP(P267,'Sentiment index'!$E$2:$E$169,'Sentiment index'!$A$2:$A$169)</f>
        <v>-0.2611465</v>
      </c>
      <c r="E267">
        <f t="shared" ca="1" si="37"/>
        <v>81.02122217024494</v>
      </c>
      <c r="F267" s="5">
        <f>(W267-AT267)/AT267</f>
        <v>-2.3076922890000021E-2</v>
      </c>
      <c r="G267" s="12">
        <f t="shared" ca="1" si="38"/>
        <v>17</v>
      </c>
      <c r="H267" s="2">
        <v>147.851</v>
      </c>
      <c r="I267" s="2">
        <v>50</v>
      </c>
      <c r="J267" s="13">
        <f t="shared" si="39"/>
        <v>-2.5276922890000022E-2</v>
      </c>
      <c r="K267" s="5">
        <f>IF(U267="NORWAY",_xlfn.XLOOKUP(B267,'Oslo OBX Historical Data'!$A$2:$A$3477,'Oslo OBX Historical Data'!$G$2:$G$3477),IF(U267="FINLAND",_xlfn.XLOOKUP(B267,'OMX Helsinki Historical Data'!$A$2:$A$3479,'OMX Helsinki Historical Data'!$G$2:$G$3479),IF(U267="DENMARK",_xlfn.XLOOKUP(B267,'OMX Copenhagen All shares Histo'!$A$2:$A$3461,'OMX Copenhagen All shares Histo'!$G$2:$G$3461),_xlfn.XLOOKUP(Draft!B267,'OMX Stockholm Historical Data'!$A$2:$A$3477,'OMX Stockholm Historical Data'!$G$2:$G$3477))))</f>
        <v>2.2000000000000001E-3</v>
      </c>
      <c r="L267">
        <v>1</v>
      </c>
      <c r="N267" t="str">
        <f>IF(D267&gt;=0,"1","0")</f>
        <v>0</v>
      </c>
      <c r="O267" s="5">
        <f t="shared" ca="1" si="40"/>
        <v>0.1149806223833454</v>
      </c>
      <c r="P267">
        <f t="shared" si="41"/>
        <v>109</v>
      </c>
      <c r="S267">
        <f>_xlfn.XLOOKUP(C267,'Company age'!$A$2:$A$15,'Company age'!$B$2:$B$15)</f>
        <v>10</v>
      </c>
      <c r="U267" t="s">
        <v>80</v>
      </c>
      <c r="W267" s="3">
        <f>AT267*(1+AV267)</f>
        <v>48.846153855499999</v>
      </c>
      <c r="X267">
        <v>17</v>
      </c>
      <c r="AH267" s="2">
        <v>6.1538462640000002</v>
      </c>
      <c r="AI267" s="2">
        <v>-2.3076922889999998</v>
      </c>
      <c r="AJ267" s="2">
        <v>-4.6153845789999997</v>
      </c>
      <c r="AL267" t="s">
        <v>1201</v>
      </c>
      <c r="AM267" t="s">
        <v>1202</v>
      </c>
      <c r="AN267" t="s">
        <v>80</v>
      </c>
      <c r="AO267" t="s">
        <v>32</v>
      </c>
      <c r="AP267" t="s">
        <v>25</v>
      </c>
      <c r="AQ267" t="s">
        <v>82</v>
      </c>
      <c r="AR267" t="s">
        <v>27</v>
      </c>
      <c r="AS267" s="2">
        <v>147.851</v>
      </c>
      <c r="AT267" s="2">
        <v>50</v>
      </c>
      <c r="AU267" s="5">
        <f t="shared" si="34"/>
        <v>6.153846264E-2</v>
      </c>
      <c r="AV267" s="5">
        <f t="shared" si="35"/>
        <v>-2.3076922889999997E-2</v>
      </c>
      <c r="AW267" s="5">
        <f t="shared" si="36"/>
        <v>-4.6153845789999995E-2</v>
      </c>
      <c r="AX267" s="2">
        <v>4.93</v>
      </c>
      <c r="AY267" s="2">
        <v>-80.844688419999997</v>
      </c>
      <c r="AZ267" s="2">
        <v>5</v>
      </c>
      <c r="BA267" s="2">
        <v>8.7797999999999998</v>
      </c>
    </row>
    <row r="268" spans="1:53" x14ac:dyDescent="0.15">
      <c r="A268">
        <v>110</v>
      </c>
      <c r="B268" s="7">
        <v>42159</v>
      </c>
      <c r="C268" s="11">
        <v>2015</v>
      </c>
      <c r="D268" s="3">
        <f>_xlfn.XLOOKUP(P268,'Sentiment index'!$E$2:$E$169,'Sentiment index'!$A$2:$A$169)</f>
        <v>-0.2611465</v>
      </c>
      <c r="E268">
        <f t="shared" ca="1" si="37"/>
        <v>98.740002316127558</v>
      </c>
      <c r="F268" s="5">
        <f>(W268-AT268)/AT268</f>
        <v>0.11250000000000003</v>
      </c>
      <c r="G268" s="12">
        <f t="shared" ca="1" si="38"/>
        <v>5750</v>
      </c>
      <c r="H268" s="2">
        <v>678.06500000000005</v>
      </c>
      <c r="I268" s="2">
        <v>10.5</v>
      </c>
      <c r="J268" s="13">
        <f t="shared" si="39"/>
        <v>0.11170000000000004</v>
      </c>
      <c r="K268" s="5">
        <f>IF(U268="NORWAY",_xlfn.XLOOKUP(B268,'Oslo OBX Historical Data'!$A$2:$A$3477,'Oslo OBX Historical Data'!$G$2:$G$3477),IF(U268="FINLAND",_xlfn.XLOOKUP(B268,'OMX Helsinki Historical Data'!$A$2:$A$3479,'OMX Helsinki Historical Data'!$G$2:$G$3479),IF(U268="DENMARK",_xlfn.XLOOKUP(B268,'OMX Copenhagen All shares Histo'!$A$2:$A$3461,'OMX Copenhagen All shares Histo'!$G$2:$G$3461),_xlfn.XLOOKUP(Draft!B268,'OMX Stockholm Historical Data'!$A$2:$A$3477,'OMX Stockholm Historical Data'!$G$2:$G$3477))))</f>
        <v>8.0000000000000004E-4</v>
      </c>
      <c r="L268">
        <v>1</v>
      </c>
      <c r="N268" t="str">
        <f>IF(D268&gt;=0,"1","0")</f>
        <v>0</v>
      </c>
      <c r="O268" s="5">
        <f t="shared" ca="1" si="40"/>
        <v>8.4800129781068172</v>
      </c>
      <c r="P268">
        <f t="shared" si="41"/>
        <v>109</v>
      </c>
      <c r="S268">
        <f>_xlfn.XLOOKUP(C268,'Company age'!$A$2:$A$15,'Company age'!$B$2:$B$15)</f>
        <v>10</v>
      </c>
      <c r="U268" t="s">
        <v>64</v>
      </c>
      <c r="W268" s="3">
        <f>AT268*(1+AV268)</f>
        <v>11.68125</v>
      </c>
      <c r="X268">
        <v>5750</v>
      </c>
      <c r="AH268" s="2">
        <v>15</v>
      </c>
      <c r="AI268" s="2">
        <v>11.25</v>
      </c>
      <c r="AJ268" s="2">
        <v>2.5</v>
      </c>
      <c r="AL268" t="s">
        <v>672</v>
      </c>
      <c r="AM268" t="s">
        <v>673</v>
      </c>
      <c r="AN268" t="s">
        <v>64</v>
      </c>
      <c r="AO268" t="s">
        <v>32</v>
      </c>
      <c r="AP268" t="s">
        <v>25</v>
      </c>
      <c r="AQ268" t="s">
        <v>674</v>
      </c>
      <c r="AR268" t="s">
        <v>27</v>
      </c>
      <c r="AS268" s="2">
        <v>678.06500000000005</v>
      </c>
      <c r="AT268" s="2">
        <v>10.5</v>
      </c>
      <c r="AU268" s="5">
        <f t="shared" si="34"/>
        <v>0.15</v>
      </c>
      <c r="AV268" s="5">
        <f t="shared" si="35"/>
        <v>0.1125</v>
      </c>
      <c r="AW268" s="5">
        <f t="shared" si="36"/>
        <v>2.5000000000000001E-2</v>
      </c>
      <c r="AX268" s="2">
        <v>12.68</v>
      </c>
      <c r="AY268" s="2">
        <v>22.095237730000001</v>
      </c>
      <c r="AZ268" s="2">
        <v>12.86</v>
      </c>
      <c r="BA268" s="2">
        <v>20.091100000000001</v>
      </c>
    </row>
    <row r="269" spans="1:53" x14ac:dyDescent="0.15">
      <c r="A269">
        <v>110</v>
      </c>
      <c r="B269" s="7">
        <v>42164</v>
      </c>
      <c r="C269" s="11">
        <v>2015</v>
      </c>
      <c r="D269" s="3">
        <f>_xlfn.XLOOKUP(P269,'Sentiment index'!$E$2:$E$169,'Sentiment index'!$A$2:$A$169)</f>
        <v>-0.2611465</v>
      </c>
      <c r="E269">
        <f t="shared" ca="1" si="37"/>
        <v>147.49824164468311</v>
      </c>
      <c r="F269" s="5">
        <f>(W269-AT269)/AT269</f>
        <v>-4.4444446560000017E-2</v>
      </c>
      <c r="G269" s="12">
        <f t="shared" ca="1" si="38"/>
        <v>119</v>
      </c>
      <c r="H269" s="2">
        <v>280.62099999999998</v>
      </c>
      <c r="I269" s="2">
        <v>38</v>
      </c>
      <c r="J269" s="13">
        <f t="shared" si="39"/>
        <v>-3.3844446560000019E-2</v>
      </c>
      <c r="K269" s="5">
        <f>IF(U269="NORWAY",_xlfn.XLOOKUP(B269,'Oslo OBX Historical Data'!$A$2:$A$3477,'Oslo OBX Historical Data'!$G$2:$G$3477),IF(U269="FINLAND",_xlfn.XLOOKUP(B269,'OMX Helsinki Historical Data'!$A$2:$A$3479,'OMX Helsinki Historical Data'!$G$2:$G$3479),IF(U269="DENMARK",_xlfn.XLOOKUP(B269,'OMX Copenhagen All shares Histo'!$A$2:$A$3461,'OMX Copenhagen All shares Histo'!$G$2:$G$3461),_xlfn.XLOOKUP(Draft!B269,'OMX Stockholm Historical Data'!$A$2:$A$3477,'OMX Stockholm Historical Data'!$G$2:$G$3477))))</f>
        <v>-1.06E-2</v>
      </c>
      <c r="L269">
        <v>1</v>
      </c>
      <c r="N269" t="str">
        <f>IF(D269&gt;=0,"1","0")</f>
        <v>0</v>
      </c>
      <c r="O269" s="5">
        <f t="shared" ca="1" si="40"/>
        <v>0.42405949661643288</v>
      </c>
      <c r="P269">
        <f t="shared" si="41"/>
        <v>109</v>
      </c>
      <c r="S269">
        <f>_xlfn.XLOOKUP(C269,'Company age'!$A$2:$A$15,'Company age'!$B$2:$B$15)</f>
        <v>10</v>
      </c>
      <c r="U269" t="s">
        <v>80</v>
      </c>
      <c r="W269" s="3">
        <f>AT269*(1+AV269)</f>
        <v>36.311111030719999</v>
      </c>
      <c r="X269">
        <v>119</v>
      </c>
      <c r="AH269" s="2">
        <v>0</v>
      </c>
      <c r="AI269" s="2">
        <v>-4.4444446559999999</v>
      </c>
      <c r="AJ269" s="2">
        <v>-8.4444446559999999</v>
      </c>
      <c r="AL269" t="s">
        <v>977</v>
      </c>
      <c r="AM269" t="s">
        <v>978</v>
      </c>
      <c r="AN269" t="s">
        <v>80</v>
      </c>
      <c r="AO269" t="s">
        <v>45</v>
      </c>
      <c r="AP269" t="s">
        <v>25</v>
      </c>
      <c r="AQ269" t="s">
        <v>700</v>
      </c>
      <c r="AR269" t="s">
        <v>27</v>
      </c>
      <c r="AS269" s="2">
        <v>280.62099999999998</v>
      </c>
      <c r="AT269" s="2">
        <v>38</v>
      </c>
      <c r="AU269" s="5">
        <f t="shared" si="34"/>
        <v>0</v>
      </c>
      <c r="AV269" s="5">
        <f t="shared" si="35"/>
        <v>-4.4444446559999996E-2</v>
      </c>
      <c r="AW269" s="5">
        <f t="shared" si="36"/>
        <v>-8.4444446559999997E-2</v>
      </c>
      <c r="AX269" s="2"/>
      <c r="AY269" s="2"/>
      <c r="AZ269" s="2"/>
      <c r="BA269" s="2">
        <v>37.822299999999998</v>
      </c>
    </row>
    <row r="270" spans="1:53" x14ac:dyDescent="0.15">
      <c r="A270">
        <v>110</v>
      </c>
      <c r="B270" s="7">
        <v>42165</v>
      </c>
      <c r="C270" s="11">
        <v>2015</v>
      </c>
      <c r="D270" s="3">
        <f>_xlfn.XLOOKUP(P270,'Sentiment index'!$E$2:$E$169,'Sentiment index'!$A$2:$A$169)</f>
        <v>-0.2611465</v>
      </c>
      <c r="E270">
        <f t="shared" ca="1" si="37"/>
        <v>160.79640470927754</v>
      </c>
      <c r="F270" s="5">
        <f>(W270-AT270)/AT270</f>
        <v>0.64285713200000005</v>
      </c>
      <c r="G270" s="12">
        <f t="shared" ca="1" si="38"/>
        <v>301</v>
      </c>
      <c r="H270" s="2">
        <v>889.73099999999999</v>
      </c>
      <c r="I270" s="2">
        <v>55</v>
      </c>
      <c r="J270" s="13">
        <f t="shared" si="39"/>
        <v>0.64455713200000009</v>
      </c>
      <c r="K270" s="5">
        <f>IF(U270="NORWAY",_xlfn.XLOOKUP(B270,'Oslo OBX Historical Data'!$A$2:$A$3477,'Oslo OBX Historical Data'!$G$2:$G$3477),IF(U270="FINLAND",_xlfn.XLOOKUP(B270,'OMX Helsinki Historical Data'!$A$2:$A$3479,'OMX Helsinki Historical Data'!$G$2:$G$3479),IF(U270="DENMARK",_xlfn.XLOOKUP(B270,'OMX Copenhagen All shares Histo'!$A$2:$A$3461,'OMX Copenhagen All shares Histo'!$G$2:$G$3461),_xlfn.XLOOKUP(Draft!B270,'OMX Stockholm Historical Data'!$A$2:$A$3477,'OMX Stockholm Historical Data'!$G$2:$G$3477))))</f>
        <v>-1.6999999999999999E-3</v>
      </c>
      <c r="L270">
        <v>1</v>
      </c>
      <c r="N270" t="str">
        <f>IF(D270&gt;=0,"1","0")</f>
        <v>0</v>
      </c>
      <c r="O270" s="5">
        <f t="shared" ca="1" si="40"/>
        <v>0.33830449877547258</v>
      </c>
      <c r="P270">
        <f t="shared" si="41"/>
        <v>109</v>
      </c>
      <c r="S270">
        <f>_xlfn.XLOOKUP(C270,'Company age'!$A$2:$A$15,'Company age'!$B$2:$B$15)</f>
        <v>10</v>
      </c>
      <c r="U270" t="s">
        <v>80</v>
      </c>
      <c r="W270" s="3">
        <f>AT270*(1+AV270)</f>
        <v>90.357142260000003</v>
      </c>
      <c r="X270">
        <v>301</v>
      </c>
      <c r="AH270" s="2">
        <v>28.571428300000001</v>
      </c>
      <c r="AI270" s="2">
        <v>64.285713200000004</v>
      </c>
      <c r="AJ270" s="2">
        <v>137.14285280000001</v>
      </c>
      <c r="AL270" t="s">
        <v>553</v>
      </c>
      <c r="AM270" t="s">
        <v>554</v>
      </c>
      <c r="AN270" t="s">
        <v>80</v>
      </c>
      <c r="AO270" t="s">
        <v>45</v>
      </c>
      <c r="AP270" t="s">
        <v>25</v>
      </c>
      <c r="AQ270" t="s">
        <v>75</v>
      </c>
      <c r="AR270" t="s">
        <v>27</v>
      </c>
      <c r="AS270" s="2">
        <v>889.73099999999999</v>
      </c>
      <c r="AT270" s="2">
        <v>55</v>
      </c>
      <c r="AU270" s="5">
        <f t="shared" si="34"/>
        <v>0.28571428300000001</v>
      </c>
      <c r="AV270" s="5">
        <f t="shared" si="35"/>
        <v>0.64285713200000005</v>
      </c>
      <c r="AW270" s="5">
        <f t="shared" si="36"/>
        <v>1.371428528</v>
      </c>
      <c r="AX270" s="2">
        <v>35.6</v>
      </c>
      <c r="AY270" s="2">
        <v>9.5274963380000006</v>
      </c>
      <c r="AZ270" s="2">
        <v>35.619999999999997</v>
      </c>
      <c r="BA270" s="2">
        <v>93.355500000000006</v>
      </c>
    </row>
    <row r="271" spans="1:53" x14ac:dyDescent="0.15">
      <c r="A271">
        <v>110</v>
      </c>
      <c r="B271" s="7">
        <v>42166</v>
      </c>
      <c r="C271" s="11">
        <v>2015</v>
      </c>
      <c r="D271" s="3">
        <f>_xlfn.XLOOKUP(P271,'Sentiment index'!$E$2:$E$169,'Sentiment index'!$A$2:$A$169)</f>
        <v>-0.2611465</v>
      </c>
      <c r="E271">
        <f t="shared" ca="1" si="37"/>
        <v>127.70711068717512</v>
      </c>
      <c r="F271" s="5">
        <f>(W271-AT271)/AT271</f>
        <v>4.4000000949999937E-2</v>
      </c>
      <c r="G271" s="12">
        <f t="shared" ca="1" si="38"/>
        <v>1001</v>
      </c>
      <c r="H271" s="2">
        <v>101.315</v>
      </c>
      <c r="I271" s="2">
        <v>7.36</v>
      </c>
      <c r="J271" s="13">
        <f t="shared" si="39"/>
        <v>3.1900000949999938E-2</v>
      </c>
      <c r="K271" s="5">
        <f>IF(U271="NORWAY",_xlfn.XLOOKUP(B271,'Oslo OBX Historical Data'!$A$2:$A$3477,'Oslo OBX Historical Data'!$G$2:$G$3477),IF(U271="FINLAND",_xlfn.XLOOKUP(B271,'OMX Helsinki Historical Data'!$A$2:$A$3479,'OMX Helsinki Historical Data'!$G$2:$G$3479),IF(U271="DENMARK",_xlfn.XLOOKUP(B271,'OMX Copenhagen All shares Histo'!$A$2:$A$3461,'OMX Copenhagen All shares Histo'!$G$2:$G$3461),_xlfn.XLOOKUP(Draft!B271,'OMX Stockholm Historical Data'!$A$2:$A$3477,'OMX Stockholm Historical Data'!$G$2:$G$3477))))</f>
        <v>1.21E-2</v>
      </c>
      <c r="L271">
        <v>1</v>
      </c>
      <c r="N271" t="str">
        <f>IF(D271&gt;=0,"1","0")</f>
        <v>0</v>
      </c>
      <c r="O271" s="5">
        <f t="shared" ca="1" si="40"/>
        <v>9.88007698761289</v>
      </c>
      <c r="P271">
        <f t="shared" si="41"/>
        <v>109</v>
      </c>
      <c r="S271">
        <f>_xlfn.XLOOKUP(C271,'Company age'!$A$2:$A$15,'Company age'!$B$2:$B$15)</f>
        <v>10</v>
      </c>
      <c r="U271" t="s">
        <v>64</v>
      </c>
      <c r="W271" s="3">
        <f>AT271*(1+AV271)</f>
        <v>7.6838400069919999</v>
      </c>
      <c r="X271">
        <v>1001</v>
      </c>
      <c r="AH271" s="2">
        <v>1</v>
      </c>
      <c r="AI271" s="2">
        <v>4.4000000950000002</v>
      </c>
      <c r="AJ271" s="2">
        <v>4</v>
      </c>
      <c r="AL271" t="s">
        <v>1276</v>
      </c>
      <c r="AM271" t="s">
        <v>1277</v>
      </c>
      <c r="AN271" t="s">
        <v>64</v>
      </c>
      <c r="AO271" t="s">
        <v>32</v>
      </c>
      <c r="AP271" t="s">
        <v>25</v>
      </c>
      <c r="AQ271" t="s">
        <v>247</v>
      </c>
      <c r="AR271" t="s">
        <v>27</v>
      </c>
      <c r="AS271" s="2">
        <v>101.315</v>
      </c>
      <c r="AT271" s="2">
        <v>7.36</v>
      </c>
      <c r="AU271" s="5">
        <f t="shared" si="34"/>
        <v>0.01</v>
      </c>
      <c r="AV271" s="5">
        <f t="shared" si="35"/>
        <v>4.400000095E-2</v>
      </c>
      <c r="AW271" s="5">
        <f t="shared" si="36"/>
        <v>0.04</v>
      </c>
      <c r="AX271" s="2">
        <v>10.18</v>
      </c>
      <c r="AY271" s="2">
        <v>814.67388919999996</v>
      </c>
      <c r="AZ271" s="2">
        <v>10.199999999999999</v>
      </c>
      <c r="BA271" s="2">
        <v>6.8120000000000003</v>
      </c>
    </row>
    <row r="272" spans="1:53" x14ac:dyDescent="0.15">
      <c r="A272">
        <v>110</v>
      </c>
      <c r="B272" s="7">
        <v>42167</v>
      </c>
      <c r="C272" s="11">
        <v>2015</v>
      </c>
      <c r="D272" s="3">
        <f>_xlfn.XLOOKUP(P272,'Sentiment index'!$E$2:$E$169,'Sentiment index'!$A$2:$A$169)</f>
        <v>-0.2611465</v>
      </c>
      <c r="E272">
        <f t="shared" ca="1" si="37"/>
        <v>137.64811970232898</v>
      </c>
      <c r="F272" s="5">
        <f>(W272-AT272)/AT272</f>
        <v>8.695652007999996E-2</v>
      </c>
      <c r="G272" s="12">
        <f t="shared" ca="1" si="38"/>
        <v>28</v>
      </c>
      <c r="H272" s="2">
        <v>156.422</v>
      </c>
      <c r="I272" s="2">
        <v>50</v>
      </c>
      <c r="J272" s="13">
        <f t="shared" si="39"/>
        <v>8.9056520079999965E-2</v>
      </c>
      <c r="K272" s="5">
        <f>IF(U272="NORWAY",_xlfn.XLOOKUP(B272,'Oslo OBX Historical Data'!$A$2:$A$3477,'Oslo OBX Historical Data'!$G$2:$G$3477),IF(U272="FINLAND",_xlfn.XLOOKUP(B272,'OMX Helsinki Historical Data'!$A$2:$A$3479,'OMX Helsinki Historical Data'!$G$2:$G$3479),IF(U272="DENMARK",_xlfn.XLOOKUP(B272,'OMX Copenhagen All shares Histo'!$A$2:$A$3461,'OMX Copenhagen All shares Histo'!$G$2:$G$3461),_xlfn.XLOOKUP(Draft!B272,'OMX Stockholm Historical Data'!$A$2:$A$3477,'OMX Stockholm Historical Data'!$G$2:$G$3477))))</f>
        <v>-2.0999999999999999E-3</v>
      </c>
      <c r="L272">
        <v>1</v>
      </c>
      <c r="N272" t="str">
        <f>IF(D272&gt;=0,"1","0")</f>
        <v>0</v>
      </c>
      <c r="O272" s="5">
        <f t="shared" ca="1" si="40"/>
        <v>0.17900295354873355</v>
      </c>
      <c r="P272">
        <f t="shared" si="41"/>
        <v>109</v>
      </c>
      <c r="S272">
        <f>_xlfn.XLOOKUP(C272,'Company age'!$A$2:$A$15,'Company age'!$B$2:$B$15)</f>
        <v>10</v>
      </c>
      <c r="U272" t="s">
        <v>80</v>
      </c>
      <c r="W272" s="3">
        <f>AT272*(1+AV272)</f>
        <v>54.347826003999998</v>
      </c>
      <c r="X272">
        <v>28</v>
      </c>
      <c r="AH272" s="2">
        <v>6.0869565010000004</v>
      </c>
      <c r="AI272" s="2">
        <v>8.6956520079999997</v>
      </c>
      <c r="AJ272" s="2">
        <v>11.739130019999999</v>
      </c>
      <c r="AL272" t="s">
        <v>1178</v>
      </c>
      <c r="AM272" t="s">
        <v>1179</v>
      </c>
      <c r="AN272" t="s">
        <v>80</v>
      </c>
      <c r="AO272" t="s">
        <v>45</v>
      </c>
      <c r="AP272" t="s">
        <v>25</v>
      </c>
      <c r="AQ272" t="s">
        <v>700</v>
      </c>
      <c r="AR272" t="s">
        <v>27</v>
      </c>
      <c r="AS272" s="2">
        <v>156.422</v>
      </c>
      <c r="AT272" s="2">
        <v>50</v>
      </c>
      <c r="AU272" s="5">
        <f t="shared" si="34"/>
        <v>6.0869565010000001E-2</v>
      </c>
      <c r="AV272" s="5">
        <f t="shared" si="35"/>
        <v>8.6956520080000002E-2</v>
      </c>
      <c r="AW272" s="5">
        <f t="shared" si="36"/>
        <v>0.11739130019999999</v>
      </c>
      <c r="AX272" s="2">
        <v>9.1</v>
      </c>
      <c r="AY272" s="2" t="s">
        <v>216</v>
      </c>
      <c r="AZ272" s="2">
        <v>9.3000000000000007</v>
      </c>
      <c r="BA272" s="2">
        <v>13.5496</v>
      </c>
    </row>
    <row r="273" spans="1:53" x14ac:dyDescent="0.15">
      <c r="A273">
        <v>110</v>
      </c>
      <c r="B273" s="7">
        <v>42171</v>
      </c>
      <c r="C273" s="11">
        <v>2015</v>
      </c>
      <c r="D273" s="3">
        <f>_xlfn.XLOOKUP(P273,'Sentiment index'!$E$2:$E$169,'Sentiment index'!$A$2:$A$169)</f>
        <v>-0.2611465</v>
      </c>
      <c r="E273">
        <f t="shared" ca="1" si="37"/>
        <v>153.17249661651329</v>
      </c>
      <c r="F273" s="5">
        <f>(W273-AT273)/AT273</f>
        <v>-9.0909090040000071E-2</v>
      </c>
      <c r="G273" s="12">
        <f t="shared" ca="1" si="38"/>
        <v>9312</v>
      </c>
      <c r="H273" s="2">
        <v>2093.89</v>
      </c>
      <c r="I273" s="2">
        <v>38</v>
      </c>
      <c r="J273" s="13">
        <f t="shared" si="39"/>
        <v>-7.0209090040000074E-2</v>
      </c>
      <c r="K273" s="5">
        <f>IF(U273="NORWAY",_xlfn.XLOOKUP(B273,'Oslo OBX Historical Data'!$A$2:$A$3477,'Oslo OBX Historical Data'!$G$2:$G$3477),IF(U273="FINLAND",_xlfn.XLOOKUP(B273,'OMX Helsinki Historical Data'!$A$2:$A$3479,'OMX Helsinki Historical Data'!$G$2:$G$3479),IF(U273="DENMARK",_xlfn.XLOOKUP(B273,'OMX Copenhagen All shares Histo'!$A$2:$A$3461,'OMX Copenhagen All shares Histo'!$G$2:$G$3461),_xlfn.XLOOKUP(Draft!B273,'OMX Stockholm Historical Data'!$A$2:$A$3477,'OMX Stockholm Historical Data'!$G$2:$G$3477))))</f>
        <v>-2.07E-2</v>
      </c>
      <c r="L273">
        <v>1</v>
      </c>
      <c r="N273" t="str">
        <f>IF(D273&gt;=0,"1","0")</f>
        <v>0</v>
      </c>
      <c r="O273" s="5">
        <f t="shared" ca="1" si="40"/>
        <v>4.4472250213717057</v>
      </c>
      <c r="P273">
        <f t="shared" si="41"/>
        <v>109</v>
      </c>
      <c r="S273">
        <f>_xlfn.XLOOKUP(C273,'Company age'!$A$2:$A$15,'Company age'!$B$2:$B$15)</f>
        <v>10</v>
      </c>
      <c r="U273" t="s">
        <v>80</v>
      </c>
      <c r="W273" s="3">
        <f>AT273*(1+AV273)</f>
        <v>34.545454578479998</v>
      </c>
      <c r="X273">
        <v>9312</v>
      </c>
      <c r="AH273" s="2">
        <v>-3.6363637450000001</v>
      </c>
      <c r="AI273" s="2">
        <v>-9.0909090040000002</v>
      </c>
      <c r="AJ273" s="2">
        <v>-11.272727010000001</v>
      </c>
      <c r="AL273" t="s">
        <v>290</v>
      </c>
      <c r="AM273" t="s">
        <v>291</v>
      </c>
      <c r="AN273" t="s">
        <v>80</v>
      </c>
      <c r="AO273" t="s">
        <v>32</v>
      </c>
      <c r="AP273" t="s">
        <v>25</v>
      </c>
      <c r="AQ273" t="s">
        <v>65</v>
      </c>
      <c r="AR273" t="s">
        <v>27</v>
      </c>
      <c r="AS273" s="2">
        <v>2093.89</v>
      </c>
      <c r="AT273" s="2">
        <v>38</v>
      </c>
      <c r="AU273" s="5">
        <f t="shared" si="34"/>
        <v>-3.636363745E-2</v>
      </c>
      <c r="AV273" s="5">
        <f t="shared" si="35"/>
        <v>-9.0909090040000001E-2</v>
      </c>
      <c r="AW273" s="5">
        <f t="shared" si="36"/>
        <v>-0.1127272701</v>
      </c>
      <c r="AX273" s="2">
        <v>77.7</v>
      </c>
      <c r="AY273" s="2">
        <v>121.0526352</v>
      </c>
      <c r="AZ273" s="2">
        <v>79.150000000000006</v>
      </c>
      <c r="BA273" s="2">
        <v>95.811999999999998</v>
      </c>
    </row>
    <row r="274" spans="1:53" x14ac:dyDescent="0.15">
      <c r="A274">
        <v>110</v>
      </c>
      <c r="B274" s="7">
        <v>42172</v>
      </c>
      <c r="C274" s="11">
        <v>2015</v>
      </c>
      <c r="D274" s="3">
        <f>_xlfn.XLOOKUP(P274,'Sentiment index'!$E$2:$E$169,'Sentiment index'!$A$2:$A$169)</f>
        <v>-0.2611465</v>
      </c>
      <c r="E274">
        <f t="shared" ca="1" si="37"/>
        <v>123.27064671881976</v>
      </c>
      <c r="F274" s="5">
        <f>(W274-AT274)/AT274</f>
        <v>0.66990287780000002</v>
      </c>
      <c r="G274" s="12">
        <f t="shared" ca="1" si="38"/>
        <v>247</v>
      </c>
      <c r="H274" s="2">
        <v>2425.84</v>
      </c>
      <c r="I274" s="2">
        <v>45</v>
      </c>
      <c r="J274" s="13">
        <f t="shared" si="39"/>
        <v>0.65950287780000005</v>
      </c>
      <c r="K274" s="5">
        <f>IF(U274="NORWAY",_xlfn.XLOOKUP(B274,'Oslo OBX Historical Data'!$A$2:$A$3477,'Oslo OBX Historical Data'!$G$2:$G$3477),IF(U274="FINLAND",_xlfn.XLOOKUP(B274,'OMX Helsinki Historical Data'!$A$2:$A$3479,'OMX Helsinki Historical Data'!$G$2:$G$3479),IF(U274="DENMARK",_xlfn.XLOOKUP(B274,'OMX Copenhagen All shares Histo'!$A$2:$A$3461,'OMX Copenhagen All shares Histo'!$G$2:$G$3461),_xlfn.XLOOKUP(Draft!B274,'OMX Stockholm Historical Data'!$A$2:$A$3477,'OMX Stockholm Historical Data'!$G$2:$G$3477))))</f>
        <v>1.04E-2</v>
      </c>
      <c r="L274">
        <v>1</v>
      </c>
      <c r="N274" t="str">
        <f>IF(D274&gt;=0,"1","0")</f>
        <v>0</v>
      </c>
      <c r="O274" s="5">
        <f t="shared" ca="1" si="40"/>
        <v>0.10182040035616528</v>
      </c>
      <c r="P274">
        <f t="shared" si="41"/>
        <v>109</v>
      </c>
      <c r="S274">
        <f>_xlfn.XLOOKUP(C274,'Company age'!$A$2:$A$15,'Company age'!$B$2:$B$15)</f>
        <v>10</v>
      </c>
      <c r="U274" t="s">
        <v>80</v>
      </c>
      <c r="W274" s="3">
        <f>AT274*(1+AV274)</f>
        <v>75.145629501000002</v>
      </c>
      <c r="X274">
        <v>247</v>
      </c>
      <c r="AH274" s="2">
        <v>8.7378616329999996</v>
      </c>
      <c r="AI274" s="2">
        <v>66.990287780000003</v>
      </c>
      <c r="AJ274" s="2">
        <v>111.6504822</v>
      </c>
      <c r="AL274" t="s">
        <v>270</v>
      </c>
      <c r="AM274" t="s">
        <v>271</v>
      </c>
      <c r="AN274" t="s">
        <v>80</v>
      </c>
      <c r="AO274" t="s">
        <v>45</v>
      </c>
      <c r="AP274" t="s">
        <v>25</v>
      </c>
      <c r="AQ274" t="s">
        <v>102</v>
      </c>
      <c r="AR274" t="s">
        <v>27</v>
      </c>
      <c r="AS274" s="2">
        <v>2425.84</v>
      </c>
      <c r="AT274" s="2">
        <v>45</v>
      </c>
      <c r="AU274" s="5">
        <f t="shared" si="34"/>
        <v>8.7378616329999992E-2</v>
      </c>
      <c r="AV274" s="5">
        <f t="shared" si="35"/>
        <v>0.66990287780000002</v>
      </c>
      <c r="AW274" s="5">
        <f t="shared" si="36"/>
        <v>1.116504822</v>
      </c>
      <c r="AX274" s="2"/>
      <c r="AY274" s="2"/>
      <c r="AZ274" s="2"/>
      <c r="BA274" s="2">
        <v>110.956</v>
      </c>
    </row>
    <row r="275" spans="1:53" x14ac:dyDescent="0.15">
      <c r="A275">
        <v>110</v>
      </c>
      <c r="B275" s="7">
        <v>42172</v>
      </c>
      <c r="C275" s="11">
        <v>2015</v>
      </c>
      <c r="D275" s="3">
        <f>_xlfn.XLOOKUP(P275,'Sentiment index'!$E$2:$E$169,'Sentiment index'!$A$2:$A$169)</f>
        <v>-0.2611465</v>
      </c>
      <c r="E275">
        <f t="shared" ca="1" si="37"/>
        <v>131.45882273575751</v>
      </c>
      <c r="F275" s="5">
        <f>(W275-AT275)/AT275</f>
        <v>-8.4745925659999687E-3</v>
      </c>
      <c r="G275" s="12">
        <f t="shared" ca="1" si="38"/>
        <v>2057</v>
      </c>
      <c r="H275" s="2">
        <v>1979.51</v>
      </c>
      <c r="I275" s="2">
        <v>93</v>
      </c>
      <c r="J275" s="13">
        <f t="shared" si="39"/>
        <v>-1.8874592565999968E-2</v>
      </c>
      <c r="K275" s="5">
        <f>IF(U275="NORWAY",_xlfn.XLOOKUP(B275,'Oslo OBX Historical Data'!$A$2:$A$3477,'Oslo OBX Historical Data'!$G$2:$G$3477),IF(U275="FINLAND",_xlfn.XLOOKUP(B275,'OMX Helsinki Historical Data'!$A$2:$A$3479,'OMX Helsinki Historical Data'!$G$2:$G$3479),IF(U275="DENMARK",_xlfn.XLOOKUP(B275,'OMX Copenhagen All shares Histo'!$A$2:$A$3461,'OMX Copenhagen All shares Histo'!$G$2:$G$3461),_xlfn.XLOOKUP(Draft!B275,'OMX Stockholm Historical Data'!$A$2:$A$3477,'OMX Stockholm Historical Data'!$G$2:$G$3477))))</f>
        <v>1.04E-2</v>
      </c>
      <c r="L275">
        <v>1</v>
      </c>
      <c r="N275" t="str">
        <f>IF(D275&gt;=0,"1","0")</f>
        <v>0</v>
      </c>
      <c r="O275" s="5">
        <f t="shared" ca="1" si="40"/>
        <v>1.0391460512955226</v>
      </c>
      <c r="P275">
        <f t="shared" si="41"/>
        <v>109</v>
      </c>
      <c r="S275">
        <f>_xlfn.XLOOKUP(C275,'Company age'!$A$2:$A$15,'Company age'!$B$2:$B$15)</f>
        <v>10</v>
      </c>
      <c r="U275" t="s">
        <v>80</v>
      </c>
      <c r="W275" s="3">
        <f>AT275*(1+AV275)</f>
        <v>92.211862891362003</v>
      </c>
      <c r="X275">
        <v>2057</v>
      </c>
      <c r="AH275" s="2">
        <v>2.5423712730000001</v>
      </c>
      <c r="AI275" s="2">
        <v>-0.84745925659999999</v>
      </c>
      <c r="AJ275" s="2">
        <v>0.84745597839999998</v>
      </c>
      <c r="AL275" t="s">
        <v>293</v>
      </c>
      <c r="AM275" t="s">
        <v>294</v>
      </c>
      <c r="AN275" t="s">
        <v>80</v>
      </c>
      <c r="AO275" t="s">
        <v>96</v>
      </c>
      <c r="AP275" t="s">
        <v>25</v>
      </c>
      <c r="AQ275" t="s">
        <v>102</v>
      </c>
      <c r="AR275" t="s">
        <v>27</v>
      </c>
      <c r="AS275" s="2">
        <v>1979.51</v>
      </c>
      <c r="AT275" s="2">
        <v>93</v>
      </c>
      <c r="AU275" s="5">
        <f t="shared" si="34"/>
        <v>2.5423712730000003E-2</v>
      </c>
      <c r="AV275" s="5">
        <f t="shared" si="35"/>
        <v>-8.4745925659999999E-3</v>
      </c>
      <c r="AW275" s="5">
        <f t="shared" si="36"/>
        <v>8.4745597839999999E-3</v>
      </c>
      <c r="AX275" s="2">
        <v>107</v>
      </c>
      <c r="AY275" s="2">
        <v>31.19116211</v>
      </c>
      <c r="AZ275" s="2">
        <v>107</v>
      </c>
      <c r="BA275" s="2">
        <v>43.9754</v>
      </c>
    </row>
    <row r="276" spans="1:53" x14ac:dyDescent="0.15">
      <c r="A276">
        <v>110</v>
      </c>
      <c r="B276" s="7">
        <v>42173</v>
      </c>
      <c r="C276" s="11">
        <v>2015</v>
      </c>
      <c r="D276" s="3">
        <f>_xlfn.XLOOKUP(P276,'Sentiment index'!$E$2:$E$169,'Sentiment index'!$A$2:$A$169)</f>
        <v>-0.2611465</v>
      </c>
      <c r="E276">
        <f t="shared" ca="1" si="37"/>
        <v>106.75630749523475</v>
      </c>
      <c r="F276" s="5">
        <f>(W276-AT276)/AT276</f>
        <v>-0.25416666029999985</v>
      </c>
      <c r="G276" s="12">
        <f t="shared" ca="1" si="38"/>
        <v>12807</v>
      </c>
      <c r="H276" s="2">
        <v>1909.45</v>
      </c>
      <c r="I276" s="2">
        <v>34</v>
      </c>
      <c r="J276" s="13">
        <f t="shared" si="39"/>
        <v>-0.24486666029999984</v>
      </c>
      <c r="K276" s="5">
        <f>IF(U276="NORWAY",_xlfn.XLOOKUP(B276,'Oslo OBX Historical Data'!$A$2:$A$3477,'Oslo OBX Historical Data'!$G$2:$G$3477),IF(U276="FINLAND",_xlfn.XLOOKUP(B276,'OMX Helsinki Historical Data'!$A$2:$A$3479,'OMX Helsinki Historical Data'!$G$2:$G$3479),IF(U276="DENMARK",_xlfn.XLOOKUP(B276,'OMX Copenhagen All shares Histo'!$A$2:$A$3461,'OMX Copenhagen All shares Histo'!$G$2:$G$3461),_xlfn.XLOOKUP(Draft!B276,'OMX Stockholm Historical Data'!$A$2:$A$3477,'OMX Stockholm Historical Data'!$G$2:$G$3477))))</f>
        <v>-9.2999999999999992E-3</v>
      </c>
      <c r="L276">
        <v>1</v>
      </c>
      <c r="N276" t="str">
        <f>IF(D276&gt;=0,"1","0")</f>
        <v>0</v>
      </c>
      <c r="O276" s="5">
        <f t="shared" ca="1" si="40"/>
        <v>6.7071669852575351</v>
      </c>
      <c r="P276">
        <f t="shared" si="41"/>
        <v>109</v>
      </c>
      <c r="S276">
        <f>_xlfn.XLOOKUP(C276,'Company age'!$A$2:$A$15,'Company age'!$B$2:$B$15)</f>
        <v>10</v>
      </c>
      <c r="U276" t="s">
        <v>80</v>
      </c>
      <c r="W276" s="3">
        <f>AT276*(1+AV276)</f>
        <v>25.358333549800005</v>
      </c>
      <c r="X276">
        <v>12807</v>
      </c>
      <c r="AH276" s="2">
        <v>-20.416666029999998</v>
      </c>
      <c r="AI276" s="2">
        <v>-25.416666029999998</v>
      </c>
      <c r="AJ276" s="2">
        <v>-35.833332059999996</v>
      </c>
      <c r="AL276" t="s">
        <v>310</v>
      </c>
      <c r="AM276" t="s">
        <v>311</v>
      </c>
      <c r="AN276" t="s">
        <v>80</v>
      </c>
      <c r="AO276" t="s">
        <v>96</v>
      </c>
      <c r="AP276" t="s">
        <v>25</v>
      </c>
      <c r="AQ276" t="s">
        <v>65</v>
      </c>
      <c r="AR276" t="s">
        <v>27</v>
      </c>
      <c r="AS276" s="2">
        <v>1909.45</v>
      </c>
      <c r="AT276" s="2">
        <v>34</v>
      </c>
      <c r="AU276" s="5">
        <f t="shared" si="34"/>
        <v>-0.20416666029999997</v>
      </c>
      <c r="AV276" s="5">
        <f t="shared" si="35"/>
        <v>-0.25416666029999996</v>
      </c>
      <c r="AW276" s="5">
        <f t="shared" si="36"/>
        <v>-0.35833332059999995</v>
      </c>
      <c r="AX276" s="2">
        <v>107.7</v>
      </c>
      <c r="AY276" s="2">
        <v>214.7058868</v>
      </c>
      <c r="AZ276" s="2">
        <v>107.2</v>
      </c>
      <c r="BA276" s="2">
        <v>86.6434</v>
      </c>
    </row>
    <row r="277" spans="1:53" x14ac:dyDescent="0.15">
      <c r="A277">
        <v>110</v>
      </c>
      <c r="B277" s="7">
        <v>42174</v>
      </c>
      <c r="C277" s="11">
        <v>2015</v>
      </c>
      <c r="D277" s="3">
        <f>_xlfn.XLOOKUP(P277,'Sentiment index'!$E$2:$E$169,'Sentiment index'!$A$2:$A$169)</f>
        <v>-0.2611465</v>
      </c>
      <c r="E277">
        <f t="shared" ca="1" si="37"/>
        <v>93.255495348169589</v>
      </c>
      <c r="F277" s="5">
        <f>(W277-AT277)/AT277</f>
        <v>-0.11499999999999994</v>
      </c>
      <c r="G277" s="12">
        <f t="shared" ca="1" si="38"/>
        <v>1376.6534570040542</v>
      </c>
      <c r="H277" s="2">
        <v>3850.72</v>
      </c>
      <c r="I277" s="2">
        <v>45</v>
      </c>
      <c r="J277" s="13">
        <f t="shared" si="39"/>
        <v>-0.10959999999999993</v>
      </c>
      <c r="K277" s="5">
        <f>IF(U277="NORWAY",_xlfn.XLOOKUP(B277,'Oslo OBX Historical Data'!$A$2:$A$3477,'Oslo OBX Historical Data'!$G$2:$G$3477),IF(U277="FINLAND",_xlfn.XLOOKUP(B277,'OMX Helsinki Historical Data'!$A$2:$A$3479,'OMX Helsinki Historical Data'!$G$2:$G$3479),IF(U277="DENMARK",_xlfn.XLOOKUP(B277,'OMX Copenhagen All shares Histo'!$A$2:$A$3461,'OMX Copenhagen All shares Histo'!$G$2:$G$3461),_xlfn.XLOOKUP(Draft!B277,'OMX Stockholm Historical Data'!$A$2:$A$3477,'OMX Stockholm Historical Data'!$G$2:$G$3477))))</f>
        <v>-5.4000000000000003E-3</v>
      </c>
      <c r="L277">
        <v>1</v>
      </c>
      <c r="N277" t="str">
        <f>IF(D277&gt;=0,"1","0")</f>
        <v>0</v>
      </c>
      <c r="O277" s="5" t="str">
        <f t="shared" si="40"/>
        <v/>
      </c>
      <c r="P277">
        <f t="shared" si="41"/>
        <v>109</v>
      </c>
      <c r="S277">
        <f>_xlfn.XLOOKUP(C277,'Company age'!$A$2:$A$15,'Company age'!$B$2:$B$15)</f>
        <v>10</v>
      </c>
      <c r="U277" t="s">
        <v>44</v>
      </c>
      <c r="W277" s="3">
        <f>AT277*(1+AV277)</f>
        <v>39.825000000000003</v>
      </c>
      <c r="AH277" s="2">
        <v>-1</v>
      </c>
      <c r="AI277" s="2">
        <v>-11.5</v>
      </c>
      <c r="AJ277" s="2">
        <v>-20.5</v>
      </c>
      <c r="AL277" t="s">
        <v>183</v>
      </c>
      <c r="AM277" t="s">
        <v>184</v>
      </c>
      <c r="AN277" t="s">
        <v>44</v>
      </c>
      <c r="AO277" t="s">
        <v>38</v>
      </c>
      <c r="AP277" t="s">
        <v>25</v>
      </c>
      <c r="AQ277" t="s">
        <v>65</v>
      </c>
      <c r="AR277" t="s">
        <v>27</v>
      </c>
      <c r="AS277" s="2">
        <v>3850.72</v>
      </c>
      <c r="AT277" s="2">
        <v>45</v>
      </c>
      <c r="AU277" s="5">
        <f t="shared" si="34"/>
        <v>-0.01</v>
      </c>
      <c r="AV277" s="5">
        <f t="shared" si="35"/>
        <v>-0.115</v>
      </c>
      <c r="AW277" s="5">
        <f t="shared" si="36"/>
        <v>-0.20499999999999999</v>
      </c>
      <c r="AX277" s="2">
        <v>69</v>
      </c>
      <c r="AY277" s="2">
        <v>53.333332059999996</v>
      </c>
      <c r="AZ277" s="2">
        <v>68.7</v>
      </c>
      <c r="BA277" s="2">
        <v>166.96899999999999</v>
      </c>
    </row>
    <row r="278" spans="1:53" x14ac:dyDescent="0.15">
      <c r="A278">
        <v>110</v>
      </c>
      <c r="B278" s="7">
        <v>42181</v>
      </c>
      <c r="C278" s="11">
        <v>2015</v>
      </c>
      <c r="D278" s="3">
        <f>_xlfn.XLOOKUP(P278,'Sentiment index'!$E$2:$E$169,'Sentiment index'!$A$2:$A$169)</f>
        <v>-0.2611465</v>
      </c>
      <c r="E278">
        <f t="shared" ca="1" si="37"/>
        <v>130.45534949720644</v>
      </c>
      <c r="F278" s="5">
        <f>(W278-AT278)/AT278</f>
        <v>-9.677419662000003E-2</v>
      </c>
      <c r="G278" s="12">
        <f t="shared" ca="1" si="38"/>
        <v>20</v>
      </c>
      <c r="H278" s="2">
        <v>55</v>
      </c>
      <c r="I278" s="2">
        <v>11</v>
      </c>
      <c r="J278" s="13">
        <f t="shared" si="39"/>
        <v>-9.917419662000003E-2</v>
      </c>
      <c r="K278" s="5">
        <f>IF(U278="NORWAY",_xlfn.XLOOKUP(B278,'Oslo OBX Historical Data'!$A$2:$A$3477,'Oslo OBX Historical Data'!$G$2:$G$3477),IF(U278="FINLAND",_xlfn.XLOOKUP(B278,'OMX Helsinki Historical Data'!$A$2:$A$3479,'OMX Helsinki Historical Data'!$G$2:$G$3479),IF(U278="DENMARK",_xlfn.XLOOKUP(B278,'OMX Copenhagen All shares Histo'!$A$2:$A$3461,'OMX Copenhagen All shares Histo'!$G$2:$G$3461),_xlfn.XLOOKUP(Draft!B278,'OMX Stockholm Historical Data'!$A$2:$A$3477,'OMX Stockholm Historical Data'!$G$2:$G$3477))))</f>
        <v>2.3999999999999998E-3</v>
      </c>
      <c r="L278">
        <v>1</v>
      </c>
      <c r="N278" t="str">
        <f>IF(D278&gt;=0,"1","0")</f>
        <v>0</v>
      </c>
      <c r="O278" s="5">
        <f t="shared" ca="1" si="40"/>
        <v>0.36363636363636365</v>
      </c>
      <c r="P278">
        <f t="shared" si="41"/>
        <v>109</v>
      </c>
      <c r="S278">
        <f>_xlfn.XLOOKUP(C278,'Company age'!$A$2:$A$15,'Company age'!$B$2:$B$15)</f>
        <v>10</v>
      </c>
      <c r="U278" t="s">
        <v>23</v>
      </c>
      <c r="W278" s="3">
        <f>AT278*(1+AV278)</f>
        <v>9.9354838371799996</v>
      </c>
      <c r="X278">
        <v>20</v>
      </c>
      <c r="AH278" s="2">
        <v>0</v>
      </c>
      <c r="AI278" s="2">
        <v>-9.6774196620000001</v>
      </c>
      <c r="AJ278" s="2">
        <v>-6.4516129490000003</v>
      </c>
      <c r="AL278" t="s">
        <v>1446</v>
      </c>
      <c r="AM278" t="s">
        <v>1447</v>
      </c>
      <c r="AN278" t="s">
        <v>23</v>
      </c>
      <c r="AO278" t="s">
        <v>152</v>
      </c>
      <c r="AP278" t="s">
        <v>25</v>
      </c>
      <c r="AQ278" t="s">
        <v>54</v>
      </c>
      <c r="AR278" t="s">
        <v>27</v>
      </c>
      <c r="AS278" s="2">
        <v>55</v>
      </c>
      <c r="AT278" s="2">
        <v>11</v>
      </c>
      <c r="AU278" s="5">
        <f t="shared" si="34"/>
        <v>0</v>
      </c>
      <c r="AV278" s="5">
        <f t="shared" si="35"/>
        <v>-9.6774196620000003E-2</v>
      </c>
      <c r="AW278" s="5">
        <f t="shared" si="36"/>
        <v>-6.4516129490000004E-2</v>
      </c>
      <c r="AX278" s="2">
        <v>1.3360000000000001</v>
      </c>
      <c r="AY278" s="2">
        <v>-96.214813230000004</v>
      </c>
      <c r="AZ278" s="2">
        <v>1.3660000000000001</v>
      </c>
      <c r="BA278" s="2">
        <v>25</v>
      </c>
    </row>
    <row r="279" spans="1:53" x14ac:dyDescent="0.15">
      <c r="A279">
        <v>110</v>
      </c>
      <c r="B279" s="7">
        <v>42185</v>
      </c>
      <c r="C279" s="11">
        <v>2015</v>
      </c>
      <c r="D279" s="3">
        <f>_xlfn.XLOOKUP(P279,'Sentiment index'!$E$2:$E$169,'Sentiment index'!$A$2:$A$169)</f>
        <v>-0.2611465</v>
      </c>
      <c r="E279">
        <f t="shared" ca="1" si="37"/>
        <v>96.834630681124963</v>
      </c>
      <c r="F279" s="5">
        <f>(W279-AT279)/AT279</f>
        <v>0.10344827650000003</v>
      </c>
      <c r="G279" s="12">
        <f t="shared" ca="1" si="38"/>
        <v>13553</v>
      </c>
      <c r="H279" s="2">
        <v>2406.94</v>
      </c>
      <c r="I279" s="2">
        <v>48.5</v>
      </c>
      <c r="J279" s="13">
        <f t="shared" si="39"/>
        <v>0.13154827650000003</v>
      </c>
      <c r="K279" s="5">
        <f>IF(U279="NORWAY",_xlfn.XLOOKUP(B279,'Oslo OBX Historical Data'!$A$2:$A$3477,'Oslo OBX Historical Data'!$G$2:$G$3477),IF(U279="FINLAND",_xlfn.XLOOKUP(B279,'OMX Helsinki Historical Data'!$A$2:$A$3479,'OMX Helsinki Historical Data'!$G$2:$G$3479),IF(U279="DENMARK",_xlfn.XLOOKUP(B279,'OMX Copenhagen All shares Histo'!$A$2:$A$3461,'OMX Copenhagen All shares Histo'!$G$2:$G$3461),_xlfn.XLOOKUP(Draft!B279,'OMX Stockholm Historical Data'!$A$2:$A$3477,'OMX Stockholm Historical Data'!$G$2:$G$3477))))</f>
        <v>-2.81E-2</v>
      </c>
      <c r="L279">
        <v>1</v>
      </c>
      <c r="N279" t="str">
        <f>IF(D279&gt;=0,"1","0")</f>
        <v>0</v>
      </c>
      <c r="O279" s="5">
        <f t="shared" ca="1" si="40"/>
        <v>5.6308009339659479</v>
      </c>
      <c r="P279">
        <f t="shared" si="41"/>
        <v>109</v>
      </c>
      <c r="S279">
        <f>_xlfn.XLOOKUP(C279,'Company age'!$A$2:$A$15,'Company age'!$B$2:$B$15)</f>
        <v>10</v>
      </c>
      <c r="U279" t="s">
        <v>80</v>
      </c>
      <c r="W279" s="3">
        <f>AT279*(1+AV279)</f>
        <v>53.517241410250001</v>
      </c>
      <c r="X279">
        <v>13553</v>
      </c>
      <c r="AH279" s="2">
        <v>6.5517239570000001</v>
      </c>
      <c r="AI279" s="2">
        <v>10.344827649999999</v>
      </c>
      <c r="AJ279" s="2">
        <v>-0.68965518469999998</v>
      </c>
      <c r="AL279" t="s">
        <v>274</v>
      </c>
      <c r="AM279" t="s">
        <v>275</v>
      </c>
      <c r="AN279" t="s">
        <v>80</v>
      </c>
      <c r="AO279" t="s">
        <v>32</v>
      </c>
      <c r="AP279" t="s">
        <v>25</v>
      </c>
      <c r="AQ279" t="s">
        <v>65</v>
      </c>
      <c r="AR279" t="s">
        <v>27</v>
      </c>
      <c r="AS279" s="2">
        <v>2406.94</v>
      </c>
      <c r="AT279" s="2">
        <v>48.5</v>
      </c>
      <c r="AU279" s="5">
        <f t="shared" si="34"/>
        <v>6.5517239569999997E-2</v>
      </c>
      <c r="AV279" s="5">
        <f t="shared" si="35"/>
        <v>0.10344827649999999</v>
      </c>
      <c r="AW279" s="5">
        <f t="shared" si="36"/>
        <v>-6.8965518469999995E-3</v>
      </c>
      <c r="AX279" s="2"/>
      <c r="AY279" s="2"/>
      <c r="AZ279" s="2"/>
      <c r="BA279" s="2">
        <v>141</v>
      </c>
    </row>
    <row r="280" spans="1:53" x14ac:dyDescent="0.15">
      <c r="A280">
        <v>111</v>
      </c>
      <c r="B280" s="7">
        <v>42186</v>
      </c>
      <c r="C280" s="11">
        <v>2015</v>
      </c>
      <c r="D280" s="3">
        <f>_xlfn.XLOOKUP(P280,'Sentiment index'!$E$2:$E$169,'Sentiment index'!$A$2:$A$169)</f>
        <v>-0.22209470000000001</v>
      </c>
      <c r="E280">
        <f t="shared" ca="1" si="37"/>
        <v>121.1155226142599</v>
      </c>
      <c r="F280" s="5">
        <f>(W280-AT280)/AT280</f>
        <v>0.22051282880000006</v>
      </c>
      <c r="G280" s="12">
        <f t="shared" ca="1" si="38"/>
        <v>10</v>
      </c>
      <c r="H280" s="2">
        <v>66.048199999999994</v>
      </c>
      <c r="I280" s="2">
        <v>1.56</v>
      </c>
      <c r="J280" s="13">
        <f t="shared" si="39"/>
        <v>0.23391282880000006</v>
      </c>
      <c r="K280" s="5">
        <f>IF(U280="NORWAY",_xlfn.XLOOKUP(B280,'Oslo OBX Historical Data'!$A$2:$A$3477,'Oslo OBX Historical Data'!$G$2:$G$3477),IF(U280="FINLAND",_xlfn.XLOOKUP(B280,'OMX Helsinki Historical Data'!$A$2:$A$3479,'OMX Helsinki Historical Data'!$G$2:$G$3479),IF(U280="DENMARK",_xlfn.XLOOKUP(B280,'OMX Copenhagen All shares Histo'!$A$2:$A$3461,'OMX Copenhagen All shares Histo'!$G$2:$G$3461),_xlfn.XLOOKUP(Draft!B280,'OMX Stockholm Historical Data'!$A$2:$A$3477,'OMX Stockholm Historical Data'!$G$2:$G$3477))))</f>
        <v>-1.34E-2</v>
      </c>
      <c r="L280">
        <v>1</v>
      </c>
      <c r="N280" t="str">
        <f>IF(D280&gt;=0,"1","0")</f>
        <v>0</v>
      </c>
      <c r="O280" s="5">
        <f t="shared" ca="1" si="40"/>
        <v>0.151404580291363</v>
      </c>
      <c r="P280">
        <f t="shared" si="41"/>
        <v>110</v>
      </c>
      <c r="S280">
        <f>_xlfn.XLOOKUP(C280,'Company age'!$A$2:$A$15,'Company age'!$B$2:$B$15)</f>
        <v>10</v>
      </c>
      <c r="U280" t="s">
        <v>64</v>
      </c>
      <c r="W280" s="3">
        <f>AT280*(1+AV280)</f>
        <v>1.9040000129280001</v>
      </c>
      <c r="X280">
        <v>10</v>
      </c>
      <c r="AH280" s="2">
        <v>16.923076630000001</v>
      </c>
      <c r="AI280" s="2">
        <v>22.051282879999999</v>
      </c>
      <c r="AJ280" s="2">
        <v>6.6666665079999996</v>
      </c>
      <c r="AL280" t="s">
        <v>1406</v>
      </c>
      <c r="AM280" t="s">
        <v>1407</v>
      </c>
      <c r="AN280" t="s">
        <v>64</v>
      </c>
      <c r="AO280" t="s">
        <v>32</v>
      </c>
      <c r="AP280" t="s">
        <v>25</v>
      </c>
      <c r="AQ280" t="s">
        <v>1408</v>
      </c>
      <c r="AR280" t="s">
        <v>27</v>
      </c>
      <c r="AS280" s="2">
        <v>66.048199999999994</v>
      </c>
      <c r="AT280" s="2">
        <v>1.56</v>
      </c>
      <c r="AU280" s="5">
        <f t="shared" si="34"/>
        <v>0.1692307663</v>
      </c>
      <c r="AV280" s="5">
        <f t="shared" si="35"/>
        <v>0.22051282879999998</v>
      </c>
      <c r="AW280" s="5">
        <f t="shared" si="36"/>
        <v>6.6666665079999993E-2</v>
      </c>
      <c r="AX280" s="2"/>
      <c r="AY280" s="2"/>
      <c r="AZ280" s="2"/>
      <c r="BA280" s="2">
        <v>27.567</v>
      </c>
    </row>
    <row r="281" spans="1:53" x14ac:dyDescent="0.15">
      <c r="A281">
        <v>111</v>
      </c>
      <c r="B281" s="7">
        <v>42192</v>
      </c>
      <c r="C281" s="11">
        <v>2015</v>
      </c>
      <c r="D281" s="3">
        <f>_xlfn.XLOOKUP(P281,'Sentiment index'!$E$2:$E$169,'Sentiment index'!$A$2:$A$169)</f>
        <v>-0.22209470000000001</v>
      </c>
      <c r="E281">
        <f t="shared" ca="1" si="37"/>
        <v>126.39382180981272</v>
      </c>
      <c r="F281" s="5">
        <f>(W281-AT281)/AT281</f>
        <v>0.39814807890000009</v>
      </c>
      <c r="G281" s="12">
        <f t="shared" ca="1" si="38"/>
        <v>98</v>
      </c>
      <c r="H281" s="2">
        <v>214.14599999999999</v>
      </c>
      <c r="I281" s="2">
        <v>5</v>
      </c>
      <c r="J281" s="13">
        <f t="shared" si="39"/>
        <v>0.41354807890000012</v>
      </c>
      <c r="K281" s="5">
        <f>IF(U281="NORWAY",_xlfn.XLOOKUP(B281,'Oslo OBX Historical Data'!$A$2:$A$3477,'Oslo OBX Historical Data'!$G$2:$G$3477),IF(U281="FINLAND",_xlfn.XLOOKUP(B281,'OMX Helsinki Historical Data'!$A$2:$A$3479,'OMX Helsinki Historical Data'!$G$2:$G$3479),IF(U281="DENMARK",_xlfn.XLOOKUP(B281,'OMX Copenhagen All shares Histo'!$A$2:$A$3461,'OMX Copenhagen All shares Histo'!$G$2:$G$3461),_xlfn.XLOOKUP(Draft!B281,'OMX Stockholm Historical Data'!$A$2:$A$3477,'OMX Stockholm Historical Data'!$G$2:$G$3477))))</f>
        <v>-1.54E-2</v>
      </c>
      <c r="L281">
        <v>1</v>
      </c>
      <c r="N281" t="str">
        <f>IF(D281&gt;=0,"1","0")</f>
        <v>0</v>
      </c>
      <c r="O281" s="5">
        <f t="shared" ca="1" si="40"/>
        <v>0.45763170920773683</v>
      </c>
      <c r="P281">
        <f t="shared" si="41"/>
        <v>110</v>
      </c>
      <c r="S281">
        <f>_xlfn.XLOOKUP(C281,'Company age'!$A$2:$A$15,'Company age'!$B$2:$B$15)</f>
        <v>10</v>
      </c>
      <c r="U281" t="s">
        <v>64</v>
      </c>
      <c r="W281" s="3">
        <f>AT281*(1+AV281)</f>
        <v>6.9907403945000004</v>
      </c>
      <c r="X281">
        <v>98</v>
      </c>
      <c r="AH281" s="2">
        <v>35.802463529999997</v>
      </c>
      <c r="AI281" s="2">
        <v>39.814807889999997</v>
      </c>
      <c r="AJ281" s="2">
        <v>72.191352839999993</v>
      </c>
      <c r="AL281" t="s">
        <v>1081</v>
      </c>
      <c r="AM281" t="s">
        <v>1082</v>
      </c>
      <c r="AN281" t="s">
        <v>64</v>
      </c>
      <c r="AO281" t="s">
        <v>38</v>
      </c>
      <c r="AP281" t="s">
        <v>25</v>
      </c>
      <c r="AQ281" t="s">
        <v>82</v>
      </c>
      <c r="AR281" t="s">
        <v>27</v>
      </c>
      <c r="AS281" s="2">
        <v>214.14599999999999</v>
      </c>
      <c r="AT281" s="2">
        <v>5</v>
      </c>
      <c r="AU281" s="5">
        <f t="shared" si="34"/>
        <v>0.35802463529999995</v>
      </c>
      <c r="AV281" s="5">
        <f t="shared" si="35"/>
        <v>0.39814807889999998</v>
      </c>
      <c r="AW281" s="5">
        <f t="shared" si="36"/>
        <v>0.72191352839999989</v>
      </c>
      <c r="AX281" s="2"/>
      <c r="AY281" s="2"/>
      <c r="AZ281" s="2"/>
      <c r="BA281" s="2">
        <v>6.3512000000000004</v>
      </c>
    </row>
    <row r="282" spans="1:53" x14ac:dyDescent="0.15">
      <c r="A282">
        <v>111</v>
      </c>
      <c r="B282" s="7">
        <v>42198</v>
      </c>
      <c r="C282" s="11">
        <v>2015</v>
      </c>
      <c r="D282" s="3">
        <f>_xlfn.XLOOKUP(P282,'Sentiment index'!$E$2:$E$169,'Sentiment index'!$A$2:$A$169)</f>
        <v>-0.22209470000000001</v>
      </c>
      <c r="E282">
        <f t="shared" ca="1" si="37"/>
        <v>124.96296028585769</v>
      </c>
      <c r="F282" s="5">
        <f>(W282-AT282)/AT282</f>
        <v>0.08</v>
      </c>
      <c r="G282" s="12">
        <f t="shared" ca="1" si="38"/>
        <v>1284.765693686192</v>
      </c>
      <c r="H282" s="2">
        <v>51.574800000000003</v>
      </c>
      <c r="I282" s="2">
        <v>100</v>
      </c>
      <c r="J282" s="13">
        <f t="shared" si="39"/>
        <v>5.5800000000000002E-2</v>
      </c>
      <c r="K282" s="5">
        <f>IF(U282="NORWAY",_xlfn.XLOOKUP(B282,'Oslo OBX Historical Data'!$A$2:$A$3477,'Oslo OBX Historical Data'!$G$2:$G$3477),IF(U282="FINLAND",_xlfn.XLOOKUP(B282,'OMX Helsinki Historical Data'!$A$2:$A$3479,'OMX Helsinki Historical Data'!$G$2:$G$3479),IF(U282="DENMARK",_xlfn.XLOOKUP(B282,'OMX Copenhagen All shares Histo'!$A$2:$A$3461,'OMX Copenhagen All shares Histo'!$G$2:$G$3461),_xlfn.XLOOKUP(Draft!B282,'OMX Stockholm Historical Data'!$A$2:$A$3477,'OMX Stockholm Historical Data'!$G$2:$G$3477))))</f>
        <v>2.4199999999999999E-2</v>
      </c>
      <c r="L282">
        <v>1</v>
      </c>
      <c r="N282" t="str">
        <f>IF(D282&gt;=0,"1","0")</f>
        <v>0</v>
      </c>
      <c r="O282" s="5" t="str">
        <f t="shared" si="40"/>
        <v/>
      </c>
      <c r="P282">
        <f t="shared" si="41"/>
        <v>110</v>
      </c>
      <c r="S282">
        <f>_xlfn.XLOOKUP(C282,'Company age'!$A$2:$A$15,'Company age'!$B$2:$B$15)</f>
        <v>10</v>
      </c>
      <c r="U282" t="s">
        <v>80</v>
      </c>
      <c r="W282" s="3">
        <f>AT282*(1+AV282)</f>
        <v>108</v>
      </c>
      <c r="AH282" s="2">
        <v>3.3333332539999998</v>
      </c>
      <c r="AI282" s="2">
        <v>8</v>
      </c>
      <c r="AJ282" s="2">
        <v>3.3333332539999998</v>
      </c>
      <c r="AL282" t="s">
        <v>1473</v>
      </c>
      <c r="AM282" t="s">
        <v>1474</v>
      </c>
      <c r="AN282" t="s">
        <v>80</v>
      </c>
      <c r="AO282" t="s">
        <v>81</v>
      </c>
      <c r="AP282" t="s">
        <v>1475</v>
      </c>
      <c r="AQ282" t="s">
        <v>1175</v>
      </c>
      <c r="AR282" t="s">
        <v>27</v>
      </c>
      <c r="AS282" s="2">
        <v>51.574800000000003</v>
      </c>
      <c r="AT282" s="2">
        <v>100</v>
      </c>
      <c r="AU282" s="5">
        <f t="shared" si="34"/>
        <v>3.3333332539999996E-2</v>
      </c>
      <c r="AV282" s="5">
        <f t="shared" si="35"/>
        <v>0.08</v>
      </c>
      <c r="AW282" s="5">
        <f t="shared" si="36"/>
        <v>3.3333332539999996E-2</v>
      </c>
      <c r="AX282" s="2">
        <v>131</v>
      </c>
      <c r="AY282" s="2">
        <v>38.5</v>
      </c>
      <c r="AZ282" s="2">
        <v>126</v>
      </c>
      <c r="BA282" s="2">
        <v>61.561799999999998</v>
      </c>
    </row>
    <row r="283" spans="1:53" x14ac:dyDescent="0.15">
      <c r="A283">
        <v>111</v>
      </c>
      <c r="B283" s="7">
        <v>42207</v>
      </c>
      <c r="C283" s="11">
        <v>2015</v>
      </c>
      <c r="D283" s="3">
        <f>_xlfn.XLOOKUP(P283,'Sentiment index'!$E$2:$E$169,'Sentiment index'!$A$2:$A$169)</f>
        <v>-0.22209470000000001</v>
      </c>
      <c r="E283">
        <f t="shared" ca="1" si="37"/>
        <v>115.30253221919043</v>
      </c>
      <c r="F283" s="5">
        <f>(W283-AT283)/AT283</f>
        <v>-4.285714149E-2</v>
      </c>
      <c r="G283" s="12">
        <f t="shared" ca="1" si="38"/>
        <v>1105.7303774058537</v>
      </c>
      <c r="H283" s="2">
        <v>19.934899999999999</v>
      </c>
      <c r="I283" s="2">
        <v>7.4</v>
      </c>
      <c r="J283" s="13">
        <f t="shared" si="39"/>
        <v>-3.1157141489999998E-2</v>
      </c>
      <c r="K283" s="5">
        <f>IF(U283="NORWAY",_xlfn.XLOOKUP(B283,'Oslo OBX Historical Data'!$A$2:$A$3477,'Oslo OBX Historical Data'!$G$2:$G$3477),IF(U283="FINLAND",_xlfn.XLOOKUP(B283,'OMX Helsinki Historical Data'!$A$2:$A$3479,'OMX Helsinki Historical Data'!$G$2:$G$3479),IF(U283="DENMARK",_xlfn.XLOOKUP(B283,'OMX Copenhagen All shares Histo'!$A$2:$A$3461,'OMX Copenhagen All shares Histo'!$G$2:$G$3461),_xlfn.XLOOKUP(Draft!B283,'OMX Stockholm Historical Data'!$A$2:$A$3477,'OMX Stockholm Historical Data'!$G$2:$G$3477))))</f>
        <v>-1.17E-2</v>
      </c>
      <c r="L283">
        <v>1</v>
      </c>
      <c r="N283" t="str">
        <f>IF(D283&gt;=0,"1","0")</f>
        <v>0</v>
      </c>
      <c r="O283" s="5" t="str">
        <f t="shared" si="40"/>
        <v/>
      </c>
      <c r="P283">
        <f t="shared" si="41"/>
        <v>110</v>
      </c>
      <c r="S283">
        <f>_xlfn.XLOOKUP(C283,'Company age'!$A$2:$A$15,'Company age'!$B$2:$B$15)</f>
        <v>10</v>
      </c>
      <c r="U283" t="s">
        <v>23</v>
      </c>
      <c r="W283" s="3">
        <f>AT283*(1+AV283)</f>
        <v>7.0828571529740003</v>
      </c>
      <c r="AH283" s="2">
        <v>0</v>
      </c>
      <c r="AI283" s="2">
        <v>-4.2857141490000004</v>
      </c>
      <c r="AJ283" s="2">
        <v>-11.428571699999999</v>
      </c>
      <c r="AL283" t="s">
        <v>1743</v>
      </c>
      <c r="AM283" t="s">
        <v>1744</v>
      </c>
      <c r="AN283" t="s">
        <v>23</v>
      </c>
      <c r="AO283" t="s">
        <v>32</v>
      </c>
      <c r="AP283" t="s">
        <v>25</v>
      </c>
      <c r="AQ283" t="s">
        <v>1066</v>
      </c>
      <c r="AR283" t="s">
        <v>27</v>
      </c>
      <c r="AS283" s="2">
        <v>19.934899999999999</v>
      </c>
      <c r="AT283" s="2">
        <v>7.4</v>
      </c>
      <c r="AU283" s="5">
        <f t="shared" si="34"/>
        <v>0</v>
      </c>
      <c r="AV283" s="5">
        <f t="shared" si="35"/>
        <v>-4.285714149E-2</v>
      </c>
      <c r="AW283" s="5">
        <f t="shared" si="36"/>
        <v>-0.114285717</v>
      </c>
      <c r="AX283" s="2"/>
      <c r="AY283" s="2"/>
      <c r="AZ283" s="2"/>
      <c r="BA283" s="2">
        <v>7.2332000000000001</v>
      </c>
    </row>
    <row r="284" spans="1:53" x14ac:dyDescent="0.15">
      <c r="A284">
        <v>114</v>
      </c>
      <c r="B284" s="7">
        <v>42279</v>
      </c>
      <c r="C284" s="11">
        <v>2015</v>
      </c>
      <c r="D284" s="3">
        <f>_xlfn.XLOOKUP(P284,'Sentiment index'!$E$2:$E$169,'Sentiment index'!$A$2:$A$169)</f>
        <v>-0.17990220000000001</v>
      </c>
      <c r="E284">
        <f t="shared" ca="1" si="37"/>
        <v>134.4215952078099</v>
      </c>
      <c r="F284" s="5">
        <f>(W284-AT284)/AT284</f>
        <v>0.41250000000000009</v>
      </c>
      <c r="G284" s="12">
        <f t="shared" ca="1" si="38"/>
        <v>78</v>
      </c>
      <c r="H284" s="4">
        <v>18.637</v>
      </c>
      <c r="I284" s="4">
        <v>27</v>
      </c>
      <c r="J284" s="13">
        <f t="shared" si="39"/>
        <v>0.41960000000000008</v>
      </c>
      <c r="K284" s="5">
        <f>IF(U284="NORWAY",_xlfn.XLOOKUP(B284,'Oslo OBX Historical Data'!$A$2:$A$3477,'Oslo OBX Historical Data'!$G$2:$G$3477),IF(U284="FINLAND",_xlfn.XLOOKUP(B284,'OMX Helsinki Historical Data'!$A$2:$A$3479,'OMX Helsinki Historical Data'!$G$2:$G$3479),IF(U284="DENMARK",_xlfn.XLOOKUP(B284,'OMX Copenhagen All shares Histo'!$A$2:$A$3461,'OMX Copenhagen All shares Histo'!$G$2:$G$3461),_xlfn.XLOOKUP(Draft!B284,'OMX Stockholm Historical Data'!$A$2:$A$3477,'OMX Stockholm Historical Data'!$G$2:$G$3477))))</f>
        <v>-7.1000000000000004E-3</v>
      </c>
      <c r="L284">
        <v>1</v>
      </c>
      <c r="N284" t="str">
        <f>IF(D284&gt;=0,"1","0")</f>
        <v>0</v>
      </c>
      <c r="O284" s="5">
        <f t="shared" ca="1" si="40"/>
        <v>4.1852229436068038</v>
      </c>
      <c r="P284">
        <f t="shared" si="41"/>
        <v>113</v>
      </c>
      <c r="S284">
        <f>_xlfn.XLOOKUP(C284,'Company age'!$A$2:$A$15,'Company age'!$B$2:$B$15)</f>
        <v>10</v>
      </c>
      <c r="U284" t="s">
        <v>80</v>
      </c>
      <c r="W284" s="3">
        <f>AT284*(1+AV284)</f>
        <v>38.137500000000003</v>
      </c>
      <c r="X284">
        <v>78</v>
      </c>
      <c r="AH284" s="2">
        <v>-10</v>
      </c>
      <c r="AI284" s="2">
        <v>41.25</v>
      </c>
      <c r="AJ284" s="2">
        <v>155</v>
      </c>
      <c r="AL284" t="s">
        <v>1785</v>
      </c>
      <c r="AM284" t="s">
        <v>1786</v>
      </c>
      <c r="AN284" t="s">
        <v>80</v>
      </c>
      <c r="AO284" t="s">
        <v>32</v>
      </c>
      <c r="AP284" t="s">
        <v>25</v>
      </c>
      <c r="AQ284" t="s">
        <v>46</v>
      </c>
      <c r="AR284" t="s">
        <v>27</v>
      </c>
      <c r="AS284" s="4">
        <v>18.637</v>
      </c>
      <c r="AT284" s="4">
        <v>27</v>
      </c>
      <c r="AU284" s="5">
        <f t="shared" si="34"/>
        <v>-0.1</v>
      </c>
      <c r="AV284" s="5">
        <f t="shared" si="35"/>
        <v>0.41249999999999998</v>
      </c>
      <c r="AW284" s="5">
        <f t="shared" si="36"/>
        <v>1.55</v>
      </c>
      <c r="AX284" s="4">
        <v>47.7</v>
      </c>
      <c r="AY284" s="4">
        <v>76.296295169999993</v>
      </c>
      <c r="AZ284" s="4">
        <v>47.6</v>
      </c>
      <c r="BA284" s="4">
        <v>2.6436000000000002</v>
      </c>
    </row>
    <row r="285" spans="1:53" x14ac:dyDescent="0.15">
      <c r="A285">
        <v>114</v>
      </c>
      <c r="B285" s="7">
        <v>42285</v>
      </c>
      <c r="C285" s="11">
        <v>2015</v>
      </c>
      <c r="D285" s="3">
        <f>_xlfn.XLOOKUP(P285,'Sentiment index'!$E$2:$E$169,'Sentiment index'!$A$2:$A$169)</f>
        <v>-0.17990220000000001</v>
      </c>
      <c r="E285">
        <f t="shared" ca="1" si="37"/>
        <v>128.05926938429701</v>
      </c>
      <c r="F285" s="5">
        <f>(W285-AT285)/AT285</f>
        <v>-1.8433179860000051E-2</v>
      </c>
      <c r="G285" s="12">
        <f t="shared" ca="1" si="38"/>
        <v>1822</v>
      </c>
      <c r="H285" s="4">
        <v>838.63800000000003</v>
      </c>
      <c r="I285" s="4">
        <v>59</v>
      </c>
      <c r="J285" s="13">
        <f t="shared" si="39"/>
        <v>-1.4533179860000051E-2</v>
      </c>
      <c r="K285" s="5">
        <f>IF(U285="NORWAY",_xlfn.XLOOKUP(B285,'Oslo OBX Historical Data'!$A$2:$A$3477,'Oslo OBX Historical Data'!$G$2:$G$3477),IF(U285="FINLAND",_xlfn.XLOOKUP(B285,'OMX Helsinki Historical Data'!$A$2:$A$3479,'OMX Helsinki Historical Data'!$G$2:$G$3479),IF(U285="DENMARK",_xlfn.XLOOKUP(B285,'OMX Copenhagen All shares Histo'!$A$2:$A$3461,'OMX Copenhagen All shares Histo'!$G$2:$G$3461),_xlfn.XLOOKUP(Draft!B285,'OMX Stockholm Historical Data'!$A$2:$A$3477,'OMX Stockholm Historical Data'!$G$2:$G$3477))))</f>
        <v>-3.8999999999999998E-3</v>
      </c>
      <c r="L285">
        <v>1</v>
      </c>
      <c r="N285" t="str">
        <f>IF(D285&gt;=0,"1","0")</f>
        <v>0</v>
      </c>
      <c r="O285" s="5">
        <f t="shared" ca="1" si="40"/>
        <v>2.1725702865837224</v>
      </c>
      <c r="P285">
        <f t="shared" si="41"/>
        <v>113</v>
      </c>
      <c r="S285">
        <f>_xlfn.XLOOKUP(C285,'Company age'!$A$2:$A$15,'Company age'!$B$2:$B$15)</f>
        <v>10</v>
      </c>
      <c r="U285" t="s">
        <v>80</v>
      </c>
      <c r="W285" s="3">
        <f>AT285*(1+AV285)</f>
        <v>57.912442388259997</v>
      </c>
      <c r="X285">
        <v>1822</v>
      </c>
      <c r="AH285" s="2">
        <v>1.382488489</v>
      </c>
      <c r="AI285" s="2">
        <v>-1.843317986</v>
      </c>
      <c r="AJ285" s="2">
        <v>-4.1474652289999998</v>
      </c>
      <c r="AL285" t="s">
        <v>613</v>
      </c>
      <c r="AM285" t="s">
        <v>614</v>
      </c>
      <c r="AN285" t="s">
        <v>80</v>
      </c>
      <c r="AO285" t="s">
        <v>152</v>
      </c>
      <c r="AP285" t="s">
        <v>25</v>
      </c>
      <c r="AQ285" t="s">
        <v>444</v>
      </c>
      <c r="AR285" t="s">
        <v>27</v>
      </c>
      <c r="AS285" s="4">
        <v>838.63800000000003</v>
      </c>
      <c r="AT285" s="4">
        <v>59</v>
      </c>
      <c r="AU285" s="5">
        <f t="shared" si="34"/>
        <v>1.382488489E-2</v>
      </c>
      <c r="AV285" s="5">
        <f t="shared" si="35"/>
        <v>-1.8433179859999999E-2</v>
      </c>
      <c r="AW285" s="5">
        <f t="shared" si="36"/>
        <v>-4.1474652289999997E-2</v>
      </c>
      <c r="AX285" s="4">
        <v>94.18</v>
      </c>
      <c r="AY285" s="4">
        <v>1987.8472899999999</v>
      </c>
      <c r="AZ285" s="4">
        <v>96.94</v>
      </c>
      <c r="BA285" s="4">
        <v>32.432400000000001</v>
      </c>
    </row>
    <row r="286" spans="1:53" x14ac:dyDescent="0.15">
      <c r="A286">
        <v>114</v>
      </c>
      <c r="B286" s="7">
        <v>42293</v>
      </c>
      <c r="C286" s="11">
        <v>2015</v>
      </c>
      <c r="D286" s="3">
        <f>_xlfn.XLOOKUP(P286,'Sentiment index'!$E$2:$E$169,'Sentiment index'!$A$2:$A$169)</f>
        <v>-0.17990220000000001</v>
      </c>
      <c r="E286">
        <f t="shared" ca="1" si="37"/>
        <v>124.93611977253111</v>
      </c>
      <c r="F286" s="5">
        <f>(W286-AT286)/AT286</f>
        <v>0.1693548775</v>
      </c>
      <c r="G286" s="12">
        <f t="shared" ca="1" si="38"/>
        <v>11817</v>
      </c>
      <c r="H286" s="4">
        <v>3195.98</v>
      </c>
      <c r="I286" s="4">
        <v>40</v>
      </c>
      <c r="J286" s="13">
        <f t="shared" si="39"/>
        <v>0.16215487749999999</v>
      </c>
      <c r="K286" s="5">
        <f>IF(U286="NORWAY",_xlfn.XLOOKUP(B286,'Oslo OBX Historical Data'!$A$2:$A$3477,'Oslo OBX Historical Data'!$G$2:$G$3477),IF(U286="FINLAND",_xlfn.XLOOKUP(B286,'OMX Helsinki Historical Data'!$A$2:$A$3479,'OMX Helsinki Historical Data'!$G$2:$G$3479),IF(U286="DENMARK",_xlfn.XLOOKUP(B286,'OMX Copenhagen All shares Histo'!$A$2:$A$3461,'OMX Copenhagen All shares Histo'!$G$2:$G$3461),_xlfn.XLOOKUP(Draft!B286,'OMX Stockholm Historical Data'!$A$2:$A$3477,'OMX Stockholm Historical Data'!$G$2:$G$3477))))</f>
        <v>7.1999999999999998E-3</v>
      </c>
      <c r="L286">
        <v>1</v>
      </c>
      <c r="N286" t="str">
        <f>IF(D286&gt;=0,"1","0")</f>
        <v>0</v>
      </c>
      <c r="O286" s="5">
        <f t="shared" ca="1" si="40"/>
        <v>3.6974574308975652</v>
      </c>
      <c r="P286">
        <f t="shared" si="41"/>
        <v>113</v>
      </c>
      <c r="S286">
        <f>_xlfn.XLOOKUP(C286,'Company age'!$A$2:$A$15,'Company age'!$B$2:$B$15)</f>
        <v>10</v>
      </c>
      <c r="U286" t="s">
        <v>80</v>
      </c>
      <c r="W286" s="3">
        <f>AT286*(1+AV286)</f>
        <v>46.7741951</v>
      </c>
      <c r="X286">
        <v>11817</v>
      </c>
      <c r="AH286" s="2">
        <v>16.93548775</v>
      </c>
      <c r="AI286" s="2">
        <v>16.93548775</v>
      </c>
      <c r="AJ286" s="2">
        <v>4.8387126919999996</v>
      </c>
      <c r="AL286" t="s">
        <v>240</v>
      </c>
      <c r="AM286" t="s">
        <v>241</v>
      </c>
      <c r="AN286" t="s">
        <v>80</v>
      </c>
      <c r="AO286" t="s">
        <v>32</v>
      </c>
      <c r="AP286" t="s">
        <v>25</v>
      </c>
      <c r="AQ286" t="s">
        <v>242</v>
      </c>
      <c r="AR286" t="s">
        <v>27</v>
      </c>
      <c r="AS286" s="4">
        <v>3195.98</v>
      </c>
      <c r="AT286" s="4">
        <v>40</v>
      </c>
      <c r="AU286" s="5">
        <f t="shared" si="34"/>
        <v>0.1693548775</v>
      </c>
      <c r="AV286" s="5">
        <f t="shared" si="35"/>
        <v>0.1693548775</v>
      </c>
      <c r="AW286" s="5">
        <f t="shared" si="36"/>
        <v>4.8387126919999995E-2</v>
      </c>
      <c r="AX286" s="4">
        <v>116.6</v>
      </c>
      <c r="AY286" s="4">
        <v>215</v>
      </c>
      <c r="AZ286" s="4">
        <v>116.6</v>
      </c>
      <c r="BA286" s="4">
        <v>201.55699999999999</v>
      </c>
    </row>
    <row r="287" spans="1:53" x14ac:dyDescent="0.15">
      <c r="A287">
        <v>114</v>
      </c>
      <c r="B287" s="7">
        <v>42300</v>
      </c>
      <c r="C287" s="11">
        <v>2015</v>
      </c>
      <c r="D287" s="3">
        <f>_xlfn.XLOOKUP(P287,'Sentiment index'!$E$2:$E$169,'Sentiment index'!$A$2:$A$169)</f>
        <v>-0.17990220000000001</v>
      </c>
      <c r="E287">
        <f t="shared" ca="1" si="37"/>
        <v>110.90148907487426</v>
      </c>
      <c r="F287" s="5">
        <f>(W287-AT287)/AT287</f>
        <v>7.2727274889999985E-2</v>
      </c>
      <c r="G287" s="12">
        <f t="shared" ca="1" si="38"/>
        <v>1269.1461554553446</v>
      </c>
      <c r="H287" s="4">
        <v>24.348700000000001</v>
      </c>
      <c r="I287" s="4">
        <v>4.5</v>
      </c>
      <c r="J287" s="13">
        <f t="shared" si="39"/>
        <v>5.3627274889999986E-2</v>
      </c>
      <c r="K287" s="5">
        <f>IF(U287="NORWAY",_xlfn.XLOOKUP(B287,'Oslo OBX Historical Data'!$A$2:$A$3477,'Oslo OBX Historical Data'!$G$2:$G$3477),IF(U287="FINLAND",_xlfn.XLOOKUP(B287,'OMX Helsinki Historical Data'!$A$2:$A$3479,'OMX Helsinki Historical Data'!$G$2:$G$3479),IF(U287="DENMARK",_xlfn.XLOOKUP(B287,'OMX Copenhagen All shares Histo'!$A$2:$A$3461,'OMX Copenhagen All shares Histo'!$G$2:$G$3461),_xlfn.XLOOKUP(Draft!B287,'OMX Stockholm Historical Data'!$A$2:$A$3477,'OMX Stockholm Historical Data'!$G$2:$G$3477))))</f>
        <v>1.9099999999999999E-2</v>
      </c>
      <c r="L287">
        <v>1</v>
      </c>
      <c r="N287" t="str">
        <f>IF(D287&gt;=0,"1","0")</f>
        <v>0</v>
      </c>
      <c r="O287" s="5" t="str">
        <f t="shared" si="40"/>
        <v/>
      </c>
      <c r="P287">
        <f t="shared" si="41"/>
        <v>113</v>
      </c>
      <c r="S287">
        <f>_xlfn.XLOOKUP(C287,'Company age'!$A$2:$A$15,'Company age'!$B$2:$B$15)</f>
        <v>10</v>
      </c>
      <c r="U287" t="s">
        <v>80</v>
      </c>
      <c r="W287" s="3">
        <f>AT287*(1+AV287)</f>
        <v>4.8272727370049999</v>
      </c>
      <c r="AH287" s="2">
        <v>13.63636398</v>
      </c>
      <c r="AI287" s="2">
        <v>7.2727274890000002</v>
      </c>
      <c r="AJ287" s="2">
        <v>10</v>
      </c>
      <c r="AL287" t="s">
        <v>1677</v>
      </c>
      <c r="AM287" t="s">
        <v>1678</v>
      </c>
      <c r="AN287" t="s">
        <v>80</v>
      </c>
      <c r="AO287" t="s">
        <v>32</v>
      </c>
      <c r="AP287" t="s">
        <v>25</v>
      </c>
      <c r="AQ287" t="s">
        <v>1066</v>
      </c>
      <c r="AR287" t="s">
        <v>27</v>
      </c>
      <c r="AS287" s="4">
        <v>24.348700000000001</v>
      </c>
      <c r="AT287" s="4">
        <v>4.5</v>
      </c>
      <c r="AU287" s="5">
        <f t="shared" si="34"/>
        <v>0.13636363979999999</v>
      </c>
      <c r="AV287" s="5">
        <f t="shared" si="35"/>
        <v>7.2727274889999999E-2</v>
      </c>
      <c r="AW287" s="5">
        <f t="shared" si="36"/>
        <v>0.1</v>
      </c>
      <c r="AX287" s="4">
        <v>6.06</v>
      </c>
      <c r="AY287" s="4">
        <v>34.850151060000002</v>
      </c>
      <c r="AZ287" s="4">
        <v>6.06</v>
      </c>
      <c r="BA287" s="4">
        <v>25.1875</v>
      </c>
    </row>
    <row r="288" spans="1:53" x14ac:dyDescent="0.15">
      <c r="A288">
        <v>115</v>
      </c>
      <c r="B288" s="7">
        <v>42310</v>
      </c>
      <c r="C288" s="11">
        <v>2015</v>
      </c>
      <c r="D288" s="3">
        <f>_xlfn.XLOOKUP(P288,'Sentiment index'!$E$2:$E$169,'Sentiment index'!$A$2:$A$169)</f>
        <v>-0.1384224</v>
      </c>
      <c r="E288">
        <f t="shared" ca="1" si="37"/>
        <v>124.25857083449981</v>
      </c>
      <c r="F288" s="5">
        <f>(W288-AT288)/AT288</f>
        <v>-6.043956279999995E-2</v>
      </c>
      <c r="G288" s="12">
        <f t="shared" ca="1" si="38"/>
        <v>323</v>
      </c>
      <c r="H288" s="4">
        <v>3430.2</v>
      </c>
      <c r="I288" s="4">
        <v>46</v>
      </c>
      <c r="J288" s="13">
        <f t="shared" si="39"/>
        <v>-5.9339562799999954E-2</v>
      </c>
      <c r="K288" s="5">
        <f>IF(U288="NORWAY",_xlfn.XLOOKUP(B288,'Oslo OBX Historical Data'!$A$2:$A$3477,'Oslo OBX Historical Data'!$G$2:$G$3477),IF(U288="FINLAND",_xlfn.XLOOKUP(B288,'OMX Helsinki Historical Data'!$A$2:$A$3479,'OMX Helsinki Historical Data'!$G$2:$G$3479),IF(U288="DENMARK",_xlfn.XLOOKUP(B288,'OMX Copenhagen All shares Histo'!$A$2:$A$3461,'OMX Copenhagen All shares Histo'!$G$2:$G$3461),_xlfn.XLOOKUP(Draft!B288,'OMX Stockholm Historical Data'!$A$2:$A$3477,'OMX Stockholm Historical Data'!$G$2:$G$3477))))</f>
        <v>-1.1000000000000001E-3</v>
      </c>
      <c r="L288">
        <v>1</v>
      </c>
      <c r="N288" t="str">
        <f>IF(D288&gt;=0,"1","0")</f>
        <v>0</v>
      </c>
      <c r="O288" s="5">
        <f t="shared" ca="1" si="40"/>
        <v>9.4163605620663518E-2</v>
      </c>
      <c r="P288">
        <f t="shared" si="41"/>
        <v>114</v>
      </c>
      <c r="S288">
        <f>_xlfn.XLOOKUP(C288,'Company age'!$A$2:$A$15,'Company age'!$B$2:$B$15)</f>
        <v>10</v>
      </c>
      <c r="U288" t="s">
        <v>44</v>
      </c>
      <c r="W288" s="3">
        <f>AT288*(1+AV288)</f>
        <v>43.219780111200002</v>
      </c>
      <c r="X288">
        <v>323</v>
      </c>
      <c r="AH288" s="2">
        <v>3.296703339</v>
      </c>
      <c r="AI288" s="2">
        <v>-6.0439562799999997</v>
      </c>
      <c r="AJ288" s="2">
        <v>-9.9010992049999995</v>
      </c>
      <c r="AL288" t="s">
        <v>231</v>
      </c>
      <c r="AM288" t="s">
        <v>232</v>
      </c>
      <c r="AN288" t="s">
        <v>44</v>
      </c>
      <c r="AO288" t="s">
        <v>45</v>
      </c>
      <c r="AP288" t="s">
        <v>25</v>
      </c>
      <c r="AQ288" t="s">
        <v>97</v>
      </c>
      <c r="AR288" t="s">
        <v>27</v>
      </c>
      <c r="AS288" s="4">
        <v>3430.2</v>
      </c>
      <c r="AT288" s="4">
        <v>46</v>
      </c>
      <c r="AU288" s="5">
        <f t="shared" si="34"/>
        <v>3.2967033389999997E-2</v>
      </c>
      <c r="AV288" s="5">
        <f t="shared" si="35"/>
        <v>-6.0439562799999999E-2</v>
      </c>
      <c r="AW288" s="5">
        <f t="shared" si="36"/>
        <v>-9.9010992049999996E-2</v>
      </c>
      <c r="AX288" s="4">
        <v>94.4</v>
      </c>
      <c r="AY288" s="4">
        <v>105.4347839</v>
      </c>
      <c r="AZ288" s="4">
        <v>94.1</v>
      </c>
      <c r="BA288" s="4">
        <v>106.52500000000001</v>
      </c>
    </row>
    <row r="289" spans="1:53" x14ac:dyDescent="0.15">
      <c r="A289">
        <v>115</v>
      </c>
      <c r="B289" s="7">
        <v>42310</v>
      </c>
      <c r="C289" s="11">
        <v>2015</v>
      </c>
      <c r="D289" s="3">
        <f>_xlfn.XLOOKUP(P289,'Sentiment index'!$E$2:$E$169,'Sentiment index'!$A$2:$A$169)</f>
        <v>-0.1384224</v>
      </c>
      <c r="E289">
        <f t="shared" ca="1" si="37"/>
        <v>193.92163316939249</v>
      </c>
      <c r="F289" s="5">
        <f>(W289-AT289)/AT289</f>
        <v>4.7619047160000053E-2</v>
      </c>
      <c r="G289" s="12">
        <f t="shared" ca="1" si="38"/>
        <v>2045</v>
      </c>
      <c r="H289" s="4">
        <v>730.95799999999997</v>
      </c>
      <c r="I289" s="4">
        <v>31</v>
      </c>
      <c r="J289" s="13">
        <f t="shared" si="39"/>
        <v>4.8719047160000049E-2</v>
      </c>
      <c r="K289" s="5">
        <f>IF(U289="NORWAY",_xlfn.XLOOKUP(B289,'Oslo OBX Historical Data'!$A$2:$A$3477,'Oslo OBX Historical Data'!$G$2:$G$3477),IF(U289="FINLAND",_xlfn.XLOOKUP(B289,'OMX Helsinki Historical Data'!$A$2:$A$3479,'OMX Helsinki Historical Data'!$G$2:$G$3479),IF(U289="DENMARK",_xlfn.XLOOKUP(B289,'OMX Copenhagen All shares Histo'!$A$2:$A$3461,'OMX Copenhagen All shares Histo'!$G$2:$G$3461),_xlfn.XLOOKUP(Draft!B289,'OMX Stockholm Historical Data'!$A$2:$A$3477,'OMX Stockholm Historical Data'!$G$2:$G$3477))))</f>
        <v>-1.1000000000000001E-3</v>
      </c>
      <c r="L289">
        <v>1</v>
      </c>
      <c r="N289" t="str">
        <f>IF(D289&gt;=0,"1","0")</f>
        <v>0</v>
      </c>
      <c r="O289" s="5">
        <f t="shared" ca="1" si="40"/>
        <v>2.7976983629702392</v>
      </c>
      <c r="P289">
        <f t="shared" si="41"/>
        <v>114</v>
      </c>
      <c r="S289">
        <f>_xlfn.XLOOKUP(C289,'Company age'!$A$2:$A$15,'Company age'!$B$2:$B$15)</f>
        <v>10</v>
      </c>
      <c r="U289" t="s">
        <v>44</v>
      </c>
      <c r="W289" s="3">
        <f>AT289*(1+AV289)</f>
        <v>32.476190461960002</v>
      </c>
      <c r="X289">
        <v>2045</v>
      </c>
      <c r="AH289" s="2">
        <v>8.3333330149999991</v>
      </c>
      <c r="AI289" s="2">
        <v>4.7619047160000001</v>
      </c>
      <c r="AJ289" s="2">
        <v>9.7619047160000001</v>
      </c>
      <c r="AL289" t="s">
        <v>668</v>
      </c>
      <c r="AM289" t="s">
        <v>669</v>
      </c>
      <c r="AN289" t="s">
        <v>44</v>
      </c>
      <c r="AO289" t="s">
        <v>38</v>
      </c>
      <c r="AP289" t="s">
        <v>25</v>
      </c>
      <c r="AQ289" t="s">
        <v>97</v>
      </c>
      <c r="AR289" t="s">
        <v>27</v>
      </c>
      <c r="AS289" s="4">
        <v>730.95799999999997</v>
      </c>
      <c r="AT289" s="4">
        <v>31</v>
      </c>
      <c r="AU289" s="5">
        <f t="shared" si="34"/>
        <v>8.3333330149999996E-2</v>
      </c>
      <c r="AV289" s="5">
        <f t="shared" si="35"/>
        <v>4.7619047160000004E-2</v>
      </c>
      <c r="AW289" s="5">
        <f t="shared" si="36"/>
        <v>9.761904716E-2</v>
      </c>
      <c r="AX289" s="4">
        <v>102.4</v>
      </c>
      <c r="AY289" s="4">
        <v>252.90322879999999</v>
      </c>
      <c r="AZ289" s="4">
        <v>103</v>
      </c>
      <c r="BA289" s="4">
        <v>40.645200000000003</v>
      </c>
    </row>
    <row r="290" spans="1:53" x14ac:dyDescent="0.15">
      <c r="A290">
        <v>115</v>
      </c>
      <c r="B290" s="7">
        <v>42320</v>
      </c>
      <c r="C290" s="11">
        <v>2015</v>
      </c>
      <c r="D290" s="3">
        <f>_xlfn.XLOOKUP(P290,'Sentiment index'!$E$2:$E$169,'Sentiment index'!$A$2:$A$169)</f>
        <v>-0.1384224</v>
      </c>
      <c r="E290">
        <f t="shared" ca="1" si="37"/>
        <v>102.79402190730735</v>
      </c>
      <c r="F290" s="5">
        <f>(W290-AT290)/AT290</f>
        <v>0.17500000000000007</v>
      </c>
      <c r="G290" s="12">
        <f t="shared" ca="1" si="38"/>
        <v>16</v>
      </c>
      <c r="H290" s="4">
        <v>34.336500000000001</v>
      </c>
      <c r="I290" s="4">
        <v>22</v>
      </c>
      <c r="J290" s="13">
        <f t="shared" si="39"/>
        <v>0.16690000000000008</v>
      </c>
      <c r="K290" s="5">
        <f>IF(U290="NORWAY",_xlfn.XLOOKUP(B290,'Oslo OBX Historical Data'!$A$2:$A$3477,'Oslo OBX Historical Data'!$G$2:$G$3477),IF(U290="FINLAND",_xlfn.XLOOKUP(B290,'OMX Helsinki Historical Data'!$A$2:$A$3479,'OMX Helsinki Historical Data'!$G$2:$G$3479),IF(U290="DENMARK",_xlfn.XLOOKUP(B290,'OMX Copenhagen All shares Histo'!$A$2:$A$3461,'OMX Copenhagen All shares Histo'!$G$2:$G$3461),_xlfn.XLOOKUP(Draft!B290,'OMX Stockholm Historical Data'!$A$2:$A$3477,'OMX Stockholm Historical Data'!$G$2:$G$3477))))</f>
        <v>8.0999999999999996E-3</v>
      </c>
      <c r="L290">
        <v>1</v>
      </c>
      <c r="N290" t="str">
        <f>IF(D290&gt;=0,"1","0")</f>
        <v>0</v>
      </c>
      <c r="O290" s="5">
        <f t="shared" ca="1" si="40"/>
        <v>0.46597643906629971</v>
      </c>
      <c r="P290">
        <f t="shared" si="41"/>
        <v>114</v>
      </c>
      <c r="S290">
        <f>_xlfn.XLOOKUP(C290,'Company age'!$A$2:$A$15,'Company age'!$B$2:$B$15)</f>
        <v>10</v>
      </c>
      <c r="U290" t="s">
        <v>80</v>
      </c>
      <c r="W290" s="3">
        <f>AT290*(1+AV290)</f>
        <v>25.85</v>
      </c>
      <c r="X290">
        <v>16</v>
      </c>
      <c r="AH290" s="2">
        <v>14.5</v>
      </c>
      <c r="AI290" s="2">
        <v>17.5</v>
      </c>
      <c r="AJ290" s="2">
        <v>17.25</v>
      </c>
      <c r="AL290" t="s">
        <v>1591</v>
      </c>
      <c r="AM290" t="s">
        <v>1592</v>
      </c>
      <c r="AN290" t="s">
        <v>80</v>
      </c>
      <c r="AO290" t="s">
        <v>81</v>
      </c>
      <c r="AP290" t="s">
        <v>25</v>
      </c>
      <c r="AQ290" t="s">
        <v>700</v>
      </c>
      <c r="AR290" t="s">
        <v>27</v>
      </c>
      <c r="AS290" s="4">
        <v>34.336500000000001</v>
      </c>
      <c r="AT290" s="4">
        <v>22</v>
      </c>
      <c r="AU290" s="5">
        <f t="shared" si="34"/>
        <v>0.14499999999999999</v>
      </c>
      <c r="AV290" s="5">
        <f t="shared" si="35"/>
        <v>0.17499999999999999</v>
      </c>
      <c r="AW290" s="5">
        <f t="shared" si="36"/>
        <v>0.17249999999999999</v>
      </c>
      <c r="AX290" s="4">
        <v>22.8</v>
      </c>
      <c r="AY290" s="4">
        <v>12.314368249999999</v>
      </c>
      <c r="AZ290" s="4">
        <v>22.8</v>
      </c>
      <c r="BA290" s="4">
        <v>6.8086000000000002</v>
      </c>
    </row>
    <row r="291" spans="1:53" x14ac:dyDescent="0.15">
      <c r="A291">
        <v>115</v>
      </c>
      <c r="B291" s="7">
        <v>42325</v>
      </c>
      <c r="C291" s="11">
        <v>2015</v>
      </c>
      <c r="D291" s="3">
        <f>_xlfn.XLOOKUP(P291,'Sentiment index'!$E$2:$E$169,'Sentiment index'!$A$2:$A$169)</f>
        <v>-0.1384224</v>
      </c>
      <c r="E291">
        <f t="shared" ca="1" si="37"/>
        <v>149.58199432320544</v>
      </c>
      <c r="F291" s="5">
        <f>(W291-AT291)/AT291</f>
        <v>0.2222222519</v>
      </c>
      <c r="G291" s="12">
        <f t="shared" ca="1" si="38"/>
        <v>1039.099812484721</v>
      </c>
      <c r="H291" s="4">
        <v>127.205</v>
      </c>
      <c r="I291" s="4">
        <v>260</v>
      </c>
      <c r="J291" s="13">
        <f t="shared" si="39"/>
        <v>0.21562225190000001</v>
      </c>
      <c r="K291" s="5">
        <f>IF(U291="NORWAY",_xlfn.XLOOKUP(B291,'Oslo OBX Historical Data'!$A$2:$A$3477,'Oslo OBX Historical Data'!$G$2:$G$3477),IF(U291="FINLAND",_xlfn.XLOOKUP(B291,'OMX Helsinki Historical Data'!$A$2:$A$3479,'OMX Helsinki Historical Data'!$G$2:$G$3479),IF(U291="DENMARK",_xlfn.XLOOKUP(B291,'OMX Copenhagen All shares Histo'!$A$2:$A$3461,'OMX Copenhagen All shares Histo'!$G$2:$G$3461),_xlfn.XLOOKUP(Draft!B291,'OMX Stockholm Historical Data'!$A$2:$A$3477,'OMX Stockholm Historical Data'!$G$2:$G$3477))))</f>
        <v>6.6E-3</v>
      </c>
      <c r="L291">
        <v>1</v>
      </c>
      <c r="N291" t="str">
        <f>IF(D291&gt;=0,"1","0")</f>
        <v>0</v>
      </c>
      <c r="O291" s="5" t="str">
        <f t="shared" si="40"/>
        <v/>
      </c>
      <c r="P291">
        <f t="shared" si="41"/>
        <v>114</v>
      </c>
      <c r="S291">
        <f>_xlfn.XLOOKUP(C291,'Company age'!$A$2:$A$15,'Company age'!$B$2:$B$15)</f>
        <v>10</v>
      </c>
      <c r="U291" t="s">
        <v>64</v>
      </c>
      <c r="W291" s="3">
        <f>AT291*(1+AV291)</f>
        <v>317.777785494</v>
      </c>
      <c r="AH291" s="2">
        <v>9.0277805329999996</v>
      </c>
      <c r="AI291" s="2">
        <v>22.22222519</v>
      </c>
      <c r="AJ291" s="2">
        <v>75.000007629999999</v>
      </c>
      <c r="AL291" t="s">
        <v>1255</v>
      </c>
      <c r="AM291" t="s">
        <v>1256</v>
      </c>
      <c r="AN291" t="s">
        <v>64</v>
      </c>
      <c r="AO291" t="s">
        <v>32</v>
      </c>
      <c r="AP291" t="s">
        <v>25</v>
      </c>
      <c r="AQ291" t="s">
        <v>1257</v>
      </c>
      <c r="AR291" t="s">
        <v>27</v>
      </c>
      <c r="AS291" s="4">
        <v>127.205</v>
      </c>
      <c r="AT291" s="4">
        <v>260</v>
      </c>
      <c r="AU291" s="5">
        <f t="shared" si="34"/>
        <v>9.0277805330000002E-2</v>
      </c>
      <c r="AV291" s="5">
        <f t="shared" si="35"/>
        <v>0.2222222519</v>
      </c>
      <c r="AW291" s="5">
        <f t="shared" si="36"/>
        <v>0.75000007629999998</v>
      </c>
      <c r="AX291" s="4">
        <v>266</v>
      </c>
      <c r="AY291" s="4">
        <v>15.407696720000001</v>
      </c>
      <c r="AZ291" s="4">
        <v>266</v>
      </c>
      <c r="BA291" s="4">
        <v>23.111699999999999</v>
      </c>
    </row>
    <row r="292" spans="1:53" x14ac:dyDescent="0.15">
      <c r="A292">
        <v>115</v>
      </c>
      <c r="B292" s="7">
        <v>42328</v>
      </c>
      <c r="C292" s="11">
        <v>2015</v>
      </c>
      <c r="D292" s="3">
        <f>_xlfn.XLOOKUP(P292,'Sentiment index'!$E$2:$E$169,'Sentiment index'!$A$2:$A$169)</f>
        <v>-0.1384224</v>
      </c>
      <c r="E292">
        <f t="shared" ca="1" si="37"/>
        <v>148.75152136332306</v>
      </c>
      <c r="F292" s="5">
        <f>(W292-AT292)/AT292</f>
        <v>-7.1999998090000031E-2</v>
      </c>
      <c r="G292" s="12">
        <f t="shared" ca="1" si="38"/>
        <v>10</v>
      </c>
      <c r="H292" s="4">
        <v>27.873200000000001</v>
      </c>
      <c r="I292" s="4">
        <v>29</v>
      </c>
      <c r="J292" s="13">
        <f t="shared" si="39"/>
        <v>-7.7999998090000036E-2</v>
      </c>
      <c r="K292" s="5">
        <f>IF(U292="NORWAY",_xlfn.XLOOKUP(B292,'Oslo OBX Historical Data'!$A$2:$A$3477,'Oslo OBX Historical Data'!$G$2:$G$3477),IF(U292="FINLAND",_xlfn.XLOOKUP(B292,'OMX Helsinki Historical Data'!$A$2:$A$3479,'OMX Helsinki Historical Data'!$G$2:$G$3479),IF(U292="DENMARK",_xlfn.XLOOKUP(B292,'OMX Copenhagen All shares Histo'!$A$2:$A$3461,'OMX Copenhagen All shares Histo'!$G$2:$G$3461),_xlfn.XLOOKUP(Draft!B292,'OMX Stockholm Historical Data'!$A$2:$A$3477,'OMX Stockholm Historical Data'!$G$2:$G$3477))))</f>
        <v>6.0000000000000001E-3</v>
      </c>
      <c r="L292">
        <v>1</v>
      </c>
      <c r="N292" t="str">
        <f>IF(D292&gt;=0,"1","0")</f>
        <v>0</v>
      </c>
      <c r="O292" s="5">
        <f t="shared" ca="1" si="40"/>
        <v>0.35876756167214385</v>
      </c>
      <c r="P292">
        <f t="shared" si="41"/>
        <v>114</v>
      </c>
      <c r="S292">
        <f>_xlfn.XLOOKUP(C292,'Company age'!$A$2:$A$15,'Company age'!$B$2:$B$15)</f>
        <v>10</v>
      </c>
      <c r="U292" t="s">
        <v>23</v>
      </c>
      <c r="W292" s="3">
        <f>AT292*(1+AV292)</f>
        <v>26.912000055389999</v>
      </c>
      <c r="X292">
        <v>10</v>
      </c>
      <c r="AH292" s="2">
        <v>9.6000003809999992</v>
      </c>
      <c r="AI292" s="2">
        <v>-7.1999998090000004</v>
      </c>
      <c r="AJ292" s="2">
        <v>-16</v>
      </c>
      <c r="AL292" t="s">
        <v>1636</v>
      </c>
      <c r="AM292" t="s">
        <v>1637</v>
      </c>
      <c r="AN292" t="s">
        <v>23</v>
      </c>
      <c r="AO292" t="s">
        <v>96</v>
      </c>
      <c r="AP292" t="s">
        <v>25</v>
      </c>
      <c r="AQ292" t="s">
        <v>54</v>
      </c>
      <c r="AR292" t="s">
        <v>27</v>
      </c>
      <c r="AS292" s="4">
        <v>27.873200000000001</v>
      </c>
      <c r="AT292" s="4">
        <v>29</v>
      </c>
      <c r="AU292" s="5">
        <f t="shared" si="34"/>
        <v>9.6000003809999998E-2</v>
      </c>
      <c r="AV292" s="5">
        <f t="shared" si="35"/>
        <v>-7.1999998090000003E-2</v>
      </c>
      <c r="AW292" s="5">
        <f t="shared" si="36"/>
        <v>-0.16</v>
      </c>
      <c r="AX292" s="4">
        <v>19.5</v>
      </c>
      <c r="AY292" s="4">
        <v>-53.359546659999999</v>
      </c>
      <c r="AZ292" s="4">
        <v>19.5</v>
      </c>
      <c r="BA292" s="4">
        <v>1.98051</v>
      </c>
    </row>
    <row r="293" spans="1:53" x14ac:dyDescent="0.15">
      <c r="A293">
        <v>115</v>
      </c>
      <c r="B293" s="7">
        <v>42331</v>
      </c>
      <c r="C293" s="11">
        <v>2015</v>
      </c>
      <c r="D293" s="3">
        <f>_xlfn.XLOOKUP(P293,'Sentiment index'!$E$2:$E$169,'Sentiment index'!$A$2:$A$169)</f>
        <v>-0.1384224</v>
      </c>
      <c r="E293">
        <f t="shared" ca="1" si="37"/>
        <v>128.6665663379199</v>
      </c>
      <c r="F293" s="5">
        <f>(W293-AT293)/AT293</f>
        <v>3.4782607559999928E-2</v>
      </c>
      <c r="G293" s="12">
        <f t="shared" ca="1" si="38"/>
        <v>1068.5476500732188</v>
      </c>
      <c r="H293" s="4">
        <v>19.923200000000001</v>
      </c>
      <c r="I293" s="4">
        <v>7.5</v>
      </c>
      <c r="J293" s="13">
        <f t="shared" si="39"/>
        <v>2.9682607559999928E-2</v>
      </c>
      <c r="K293" s="5">
        <f>IF(U293="NORWAY",_xlfn.XLOOKUP(B293,'Oslo OBX Historical Data'!$A$2:$A$3477,'Oslo OBX Historical Data'!$G$2:$G$3477),IF(U293="FINLAND",_xlfn.XLOOKUP(B293,'OMX Helsinki Historical Data'!$A$2:$A$3479,'OMX Helsinki Historical Data'!$G$2:$G$3479),IF(U293="DENMARK",_xlfn.XLOOKUP(B293,'OMX Copenhagen All shares Histo'!$A$2:$A$3461,'OMX Copenhagen All shares Histo'!$G$2:$G$3461),_xlfn.XLOOKUP(Draft!B293,'OMX Stockholm Historical Data'!$A$2:$A$3477,'OMX Stockholm Historical Data'!$G$2:$G$3477))))</f>
        <v>5.1000000000000004E-3</v>
      </c>
      <c r="L293">
        <v>1</v>
      </c>
      <c r="N293" t="str">
        <f>IF(D293&gt;=0,"1","0")</f>
        <v>0</v>
      </c>
      <c r="O293" s="5" t="str">
        <f t="shared" si="40"/>
        <v/>
      </c>
      <c r="P293">
        <f t="shared" si="41"/>
        <v>114</v>
      </c>
      <c r="S293">
        <f>_xlfn.XLOOKUP(C293,'Company age'!$A$2:$A$15,'Company age'!$B$2:$B$15)</f>
        <v>10</v>
      </c>
      <c r="U293" t="s">
        <v>80</v>
      </c>
      <c r="W293" s="3">
        <f>AT293*(1+AV293)</f>
        <v>7.7608695566999994</v>
      </c>
      <c r="AH293" s="2">
        <v>6.0869565010000004</v>
      </c>
      <c r="AI293" s="2">
        <v>3.4782607560000001</v>
      </c>
      <c r="AJ293" s="2">
        <v>0.4347825944</v>
      </c>
      <c r="AL293" t="s">
        <v>1766</v>
      </c>
      <c r="AM293" t="s">
        <v>1767</v>
      </c>
      <c r="AN293" t="s">
        <v>80</v>
      </c>
      <c r="AO293" t="s">
        <v>32</v>
      </c>
      <c r="AP293" t="s">
        <v>25</v>
      </c>
      <c r="AQ293" t="s">
        <v>1066</v>
      </c>
      <c r="AR293" t="s">
        <v>27</v>
      </c>
      <c r="AS293" s="4">
        <v>19.923200000000001</v>
      </c>
      <c r="AT293" s="4">
        <v>7.5</v>
      </c>
      <c r="AU293" s="5">
        <f t="shared" si="34"/>
        <v>6.0869565010000001E-2</v>
      </c>
      <c r="AV293" s="5">
        <f t="shared" si="35"/>
        <v>3.4782607559999998E-2</v>
      </c>
      <c r="AW293" s="5">
        <f t="shared" si="36"/>
        <v>4.3478259440000002E-3</v>
      </c>
      <c r="AX293" s="4"/>
      <c r="AY293" s="4"/>
      <c r="AZ293" s="4"/>
      <c r="BA293" s="4">
        <v>12.666700000000001</v>
      </c>
    </row>
    <row r="294" spans="1:53" x14ac:dyDescent="0.15">
      <c r="A294">
        <v>115</v>
      </c>
      <c r="B294" s="7">
        <v>42333</v>
      </c>
      <c r="C294" s="11">
        <v>2015</v>
      </c>
      <c r="D294" s="3">
        <f>_xlfn.XLOOKUP(P294,'Sentiment index'!$E$2:$E$169,'Sentiment index'!$A$2:$A$169)</f>
        <v>-0.1384224</v>
      </c>
      <c r="E294">
        <f t="shared" ca="1" si="37"/>
        <v>116.20500622705157</v>
      </c>
      <c r="F294" s="5">
        <f>(W294-AT294)/AT294</f>
        <v>5.2777776719999871E-2</v>
      </c>
      <c r="G294" s="12">
        <f t="shared" ca="1" si="38"/>
        <v>9095</v>
      </c>
      <c r="H294" s="4">
        <v>5375.39</v>
      </c>
      <c r="I294" s="4">
        <v>48</v>
      </c>
      <c r="J294" s="13">
        <f t="shared" si="39"/>
        <v>6.947777671999987E-2</v>
      </c>
      <c r="K294" s="5">
        <f>IF(U294="NORWAY",_xlfn.XLOOKUP(B294,'Oslo OBX Historical Data'!$A$2:$A$3477,'Oslo OBX Historical Data'!$G$2:$G$3477),IF(U294="FINLAND",_xlfn.XLOOKUP(B294,'OMX Helsinki Historical Data'!$A$2:$A$3479,'OMX Helsinki Historical Data'!$G$2:$G$3479),IF(U294="DENMARK",_xlfn.XLOOKUP(B294,'OMX Copenhagen All shares Histo'!$A$2:$A$3461,'OMX Copenhagen All shares Histo'!$G$2:$G$3461),_xlfn.XLOOKUP(Draft!B294,'OMX Stockholm Historical Data'!$A$2:$A$3477,'OMX Stockholm Historical Data'!$G$2:$G$3477))))</f>
        <v>-1.67E-2</v>
      </c>
      <c r="L294">
        <v>1</v>
      </c>
      <c r="N294" t="str">
        <f>IF(D294&gt;=0,"1","0")</f>
        <v>0</v>
      </c>
      <c r="O294" s="5">
        <f t="shared" ca="1" si="40"/>
        <v>1.6919702570418145</v>
      </c>
      <c r="P294">
        <f t="shared" si="41"/>
        <v>114</v>
      </c>
      <c r="S294">
        <f>_xlfn.XLOOKUP(C294,'Company age'!$A$2:$A$15,'Company age'!$B$2:$B$15)</f>
        <v>10</v>
      </c>
      <c r="U294" t="s">
        <v>80</v>
      </c>
      <c r="W294" s="3">
        <f>AT294*(1+AV294)</f>
        <v>50.533333282559994</v>
      </c>
      <c r="X294">
        <v>9095</v>
      </c>
      <c r="AH294" s="2">
        <v>5.5555553440000001</v>
      </c>
      <c r="AI294" s="2">
        <v>5.277777672</v>
      </c>
      <c r="AJ294" s="2">
        <v>0.55555558199999999</v>
      </c>
      <c r="AL294" t="s">
        <v>124</v>
      </c>
      <c r="AM294" t="s">
        <v>125</v>
      </c>
      <c r="AN294" t="s">
        <v>80</v>
      </c>
      <c r="AO294" t="s">
        <v>38</v>
      </c>
      <c r="AP294" t="s">
        <v>25</v>
      </c>
      <c r="AQ294" t="s">
        <v>126</v>
      </c>
      <c r="AR294" t="s">
        <v>27</v>
      </c>
      <c r="AS294" s="4">
        <v>5375.39</v>
      </c>
      <c r="AT294" s="4">
        <v>48</v>
      </c>
      <c r="AU294" s="5">
        <f t="shared" si="34"/>
        <v>5.5555553440000002E-2</v>
      </c>
      <c r="AV294" s="5">
        <f t="shared" si="35"/>
        <v>5.2777776720000003E-2</v>
      </c>
      <c r="AW294" s="5">
        <f t="shared" si="36"/>
        <v>5.5555558199999995E-3</v>
      </c>
      <c r="AX294" s="4">
        <v>107.2</v>
      </c>
      <c r="AY294" s="4">
        <v>143.02082820000001</v>
      </c>
      <c r="AZ294" s="4">
        <v>107.95</v>
      </c>
      <c r="BA294" s="4">
        <v>306.976</v>
      </c>
    </row>
    <row r="295" spans="1:53" x14ac:dyDescent="0.15">
      <c r="A295">
        <v>115</v>
      </c>
      <c r="B295" s="7">
        <v>42338</v>
      </c>
      <c r="C295" s="11">
        <v>2015</v>
      </c>
      <c r="D295" s="3">
        <f>_xlfn.XLOOKUP(P295,'Sentiment index'!$E$2:$E$169,'Sentiment index'!$A$2:$A$169)</f>
        <v>-0.1384224</v>
      </c>
      <c r="E295">
        <f t="shared" ca="1" si="37"/>
        <v>104.35055092183345</v>
      </c>
      <c r="F295" s="5">
        <f>(W295-AT295)/AT295</f>
        <v>4.4333333970000124E-2</v>
      </c>
      <c r="G295" s="12">
        <f t="shared" ca="1" si="38"/>
        <v>19303</v>
      </c>
      <c r="H295" s="4">
        <v>4725.42</v>
      </c>
      <c r="I295" s="4">
        <v>50</v>
      </c>
      <c r="J295" s="13">
        <f t="shared" si="39"/>
        <v>4.2933333970000126E-2</v>
      </c>
      <c r="K295" s="5">
        <f>IF(U295="NORWAY",_xlfn.XLOOKUP(B295,'Oslo OBX Historical Data'!$A$2:$A$3477,'Oslo OBX Historical Data'!$G$2:$G$3477),IF(U295="FINLAND",_xlfn.XLOOKUP(B295,'OMX Helsinki Historical Data'!$A$2:$A$3479,'OMX Helsinki Historical Data'!$G$2:$G$3479),IF(U295="DENMARK",_xlfn.XLOOKUP(B295,'OMX Copenhagen All shares Histo'!$A$2:$A$3461,'OMX Copenhagen All shares Histo'!$G$2:$G$3461),_xlfn.XLOOKUP(Draft!B295,'OMX Stockholm Historical Data'!$A$2:$A$3477,'OMX Stockholm Historical Data'!$G$2:$G$3477))))</f>
        <v>1.4E-3</v>
      </c>
      <c r="L295">
        <v>1</v>
      </c>
      <c r="N295" t="str">
        <f>IF(D295&gt;=0,"1","0")</f>
        <v>0</v>
      </c>
      <c r="O295" s="5">
        <f t="shared" ca="1" si="40"/>
        <v>4.0849279005887302</v>
      </c>
      <c r="P295">
        <f t="shared" si="41"/>
        <v>114</v>
      </c>
      <c r="S295">
        <f>_xlfn.XLOOKUP(C295,'Company age'!$A$2:$A$15,'Company age'!$B$2:$B$15)</f>
        <v>10</v>
      </c>
      <c r="U295" t="s">
        <v>80</v>
      </c>
      <c r="W295" s="3">
        <f>AT295*(1+AV295)</f>
        <v>52.216666698500006</v>
      </c>
      <c r="X295">
        <v>19303</v>
      </c>
      <c r="AH295" s="2">
        <v>0.1111111119</v>
      </c>
      <c r="AI295" s="2">
        <v>4.4333333970000002</v>
      </c>
      <c r="AJ295" s="2">
        <v>0.66666668650000005</v>
      </c>
      <c r="AL295" t="s">
        <v>163</v>
      </c>
      <c r="AM295" t="s">
        <v>164</v>
      </c>
      <c r="AN295" t="s">
        <v>80</v>
      </c>
      <c r="AO295" t="s">
        <v>32</v>
      </c>
      <c r="AP295" t="s">
        <v>25</v>
      </c>
      <c r="AQ295" t="s">
        <v>165</v>
      </c>
      <c r="AR295" t="s">
        <v>27</v>
      </c>
      <c r="AS295" s="4">
        <v>4725.42</v>
      </c>
      <c r="AT295" s="4">
        <v>50</v>
      </c>
      <c r="AU295" s="5">
        <f t="shared" si="34"/>
        <v>1.1111111190000001E-3</v>
      </c>
      <c r="AV295" s="5">
        <f t="shared" si="35"/>
        <v>4.433333397E-2</v>
      </c>
      <c r="AW295" s="5">
        <f t="shared" si="36"/>
        <v>6.6666668650000004E-3</v>
      </c>
      <c r="AX295" s="4">
        <v>34.06</v>
      </c>
      <c r="AY295" s="4">
        <v>-27.440000529999999</v>
      </c>
      <c r="AZ295" s="4">
        <v>34.46</v>
      </c>
      <c r="BA295" s="4">
        <v>160</v>
      </c>
    </row>
    <row r="296" spans="1:53" x14ac:dyDescent="0.15">
      <c r="A296">
        <v>116</v>
      </c>
      <c r="B296" s="7">
        <v>42339</v>
      </c>
      <c r="C296" s="11">
        <v>2015</v>
      </c>
      <c r="D296" s="3">
        <f>_xlfn.XLOOKUP(P296,'Sentiment index'!$E$2:$E$169,'Sentiment index'!$A$2:$A$169)</f>
        <v>-2.9332E-3</v>
      </c>
      <c r="E296">
        <f t="shared" ca="1" si="37"/>
        <v>159.77283544734462</v>
      </c>
      <c r="F296" s="5">
        <f>(W296-AT296)/AT296</f>
        <v>-4.6511626240000069E-2</v>
      </c>
      <c r="G296" s="12">
        <f t="shared" ca="1" si="38"/>
        <v>68</v>
      </c>
      <c r="H296" s="4">
        <v>59.771599999999999</v>
      </c>
      <c r="I296" s="4">
        <v>18.5</v>
      </c>
      <c r="J296" s="13">
        <f t="shared" si="39"/>
        <v>-5.7311626240000066E-2</v>
      </c>
      <c r="K296" s="5">
        <f>IF(U296="NORWAY",_xlfn.XLOOKUP(B296,'Oslo OBX Historical Data'!$A$2:$A$3477,'Oslo OBX Historical Data'!$G$2:$G$3477),IF(U296="FINLAND",_xlfn.XLOOKUP(B296,'OMX Helsinki Historical Data'!$A$2:$A$3479,'OMX Helsinki Historical Data'!$G$2:$G$3479),IF(U296="DENMARK",_xlfn.XLOOKUP(B296,'OMX Copenhagen All shares Histo'!$A$2:$A$3461,'OMX Copenhagen All shares Histo'!$G$2:$G$3461),_xlfn.XLOOKUP(Draft!B296,'OMX Stockholm Historical Data'!$A$2:$A$3477,'OMX Stockholm Historical Data'!$G$2:$G$3477))))</f>
        <v>1.0800000000000001E-2</v>
      </c>
      <c r="L296">
        <v>1</v>
      </c>
      <c r="N296" t="str">
        <f>IF(D296&gt;=0,"1","0")</f>
        <v>0</v>
      </c>
      <c r="O296" s="5">
        <f t="shared" ca="1" si="40"/>
        <v>1.1376640411165169</v>
      </c>
      <c r="P296">
        <f t="shared" si="41"/>
        <v>115</v>
      </c>
      <c r="S296">
        <f>_xlfn.XLOOKUP(C296,'Company age'!$A$2:$A$15,'Company age'!$B$2:$B$15)</f>
        <v>10</v>
      </c>
      <c r="U296" t="s">
        <v>80</v>
      </c>
      <c r="W296" s="3">
        <f>AT296*(1+AV296)</f>
        <v>17.639534914559999</v>
      </c>
      <c r="X296">
        <v>68</v>
      </c>
      <c r="AH296" s="2">
        <v>0.69767439369999995</v>
      </c>
      <c r="AI296" s="2">
        <v>-4.6511626240000004</v>
      </c>
      <c r="AJ296" s="2">
        <v>-7.674418449</v>
      </c>
      <c r="AL296" t="s">
        <v>1450</v>
      </c>
      <c r="AM296" t="s">
        <v>1451</v>
      </c>
      <c r="AN296" t="s">
        <v>80</v>
      </c>
      <c r="AO296" t="s">
        <v>32</v>
      </c>
      <c r="AP296" t="s">
        <v>25</v>
      </c>
      <c r="AQ296" t="s">
        <v>247</v>
      </c>
      <c r="AR296" t="s">
        <v>27</v>
      </c>
      <c r="AS296" s="4">
        <v>59.771599999999999</v>
      </c>
      <c r="AT296" s="4">
        <v>18.5</v>
      </c>
      <c r="AU296" s="5">
        <f t="shared" si="34"/>
        <v>6.9767439369999998E-3</v>
      </c>
      <c r="AV296" s="5">
        <f t="shared" si="35"/>
        <v>-4.6511626240000006E-2</v>
      </c>
      <c r="AW296" s="5">
        <f t="shared" si="36"/>
        <v>-7.6744184490000006E-2</v>
      </c>
      <c r="AX296" s="4">
        <v>56.5</v>
      </c>
      <c r="AY296" s="4">
        <v>276.2794189</v>
      </c>
      <c r="AZ296" s="4">
        <v>57.35</v>
      </c>
      <c r="BA296" s="4">
        <v>14.2912</v>
      </c>
    </row>
    <row r="297" spans="1:53" x14ac:dyDescent="0.15">
      <c r="A297">
        <v>116</v>
      </c>
      <c r="B297" s="7">
        <v>42340</v>
      </c>
      <c r="C297" s="11">
        <v>2015</v>
      </c>
      <c r="D297" s="3">
        <f>_xlfn.XLOOKUP(P297,'Sentiment index'!$E$2:$E$169,'Sentiment index'!$A$2:$A$169)</f>
        <v>-2.9332E-3</v>
      </c>
      <c r="E297">
        <f t="shared" ca="1" si="37"/>
        <v>76.721271511470633</v>
      </c>
      <c r="F297" s="5">
        <f>(W297-AT297)/AT297</f>
        <v>-0.10454545020000004</v>
      </c>
      <c r="G297" s="12">
        <f t="shared" ca="1" si="38"/>
        <v>6040</v>
      </c>
      <c r="H297" s="4">
        <v>3041.72</v>
      </c>
      <c r="I297" s="4">
        <v>67</v>
      </c>
      <c r="J297" s="13">
        <f t="shared" si="39"/>
        <v>-0.10384545020000004</v>
      </c>
      <c r="K297" s="5">
        <f>IF(U297="NORWAY",_xlfn.XLOOKUP(B297,'Oslo OBX Historical Data'!$A$2:$A$3477,'Oslo OBX Historical Data'!$G$2:$G$3477),IF(U297="FINLAND",_xlfn.XLOOKUP(B297,'OMX Helsinki Historical Data'!$A$2:$A$3479,'OMX Helsinki Historical Data'!$G$2:$G$3479),IF(U297="DENMARK",_xlfn.XLOOKUP(B297,'OMX Copenhagen All shares Histo'!$A$2:$A$3461,'OMX Copenhagen All shares Histo'!$G$2:$G$3461),_xlfn.XLOOKUP(Draft!B297,'OMX Stockholm Historical Data'!$A$2:$A$3477,'OMX Stockholm Historical Data'!$G$2:$G$3477))))</f>
        <v>-6.9999999999999999E-4</v>
      </c>
      <c r="L297">
        <v>1</v>
      </c>
      <c r="N297" t="str">
        <f>IF(D297&gt;=0,"1","0")</f>
        <v>0</v>
      </c>
      <c r="O297" s="5">
        <f t="shared" ca="1" si="40"/>
        <v>1.9857186065778574</v>
      </c>
      <c r="P297">
        <f t="shared" si="41"/>
        <v>115</v>
      </c>
      <c r="S297">
        <f>_xlfn.XLOOKUP(C297,'Company age'!$A$2:$A$15,'Company age'!$B$2:$B$15)</f>
        <v>10</v>
      </c>
      <c r="U297" t="s">
        <v>80</v>
      </c>
      <c r="W297" s="3">
        <f>AT297*(1+AV297)</f>
        <v>59.995454836599997</v>
      </c>
      <c r="X297">
        <v>6040</v>
      </c>
      <c r="AH297" s="2">
        <v>-9.0909090040000002</v>
      </c>
      <c r="AI297" s="2">
        <v>-10.454545019999999</v>
      </c>
      <c r="AJ297" s="2">
        <v>-5.4545454979999999</v>
      </c>
      <c r="AL297" t="s">
        <v>262</v>
      </c>
      <c r="AM297" t="s">
        <v>263</v>
      </c>
      <c r="AN297" t="s">
        <v>80</v>
      </c>
      <c r="AO297" t="s">
        <v>38</v>
      </c>
      <c r="AP297" t="s">
        <v>25</v>
      </c>
      <c r="AQ297" t="s">
        <v>65</v>
      </c>
      <c r="AR297" t="s">
        <v>27</v>
      </c>
      <c r="AS297" s="4">
        <v>3041.72</v>
      </c>
      <c r="AT297" s="4">
        <v>67</v>
      </c>
      <c r="AU297" s="5">
        <f t="shared" si="34"/>
        <v>-9.0909090040000001E-2</v>
      </c>
      <c r="AV297" s="5">
        <f t="shared" si="35"/>
        <v>-0.1045454502</v>
      </c>
      <c r="AW297" s="5">
        <f t="shared" si="36"/>
        <v>-5.4545454979999998E-2</v>
      </c>
      <c r="AX297" s="4">
        <v>37.15</v>
      </c>
      <c r="AY297" s="4">
        <v>-20.642395019999999</v>
      </c>
      <c r="AZ297" s="4">
        <v>38.520000000000003</v>
      </c>
      <c r="BA297" s="4">
        <v>103.333</v>
      </c>
    </row>
    <row r="298" spans="1:53" x14ac:dyDescent="0.15">
      <c r="A298">
        <v>116</v>
      </c>
      <c r="B298" s="7">
        <v>42341</v>
      </c>
      <c r="C298" s="11">
        <v>2015</v>
      </c>
      <c r="D298" s="3">
        <f>_xlfn.XLOOKUP(P298,'Sentiment index'!$E$2:$E$169,'Sentiment index'!$A$2:$A$169)</f>
        <v>-2.9332E-3</v>
      </c>
      <c r="E298">
        <f t="shared" ca="1" si="37"/>
        <v>107.89428680786406</v>
      </c>
      <c r="F298" s="5">
        <f>(W298-AT298)/AT298</f>
        <v>0</v>
      </c>
      <c r="G298" s="12">
        <f t="shared" ca="1" si="38"/>
        <v>134</v>
      </c>
      <c r="H298" s="4">
        <v>630.59500000000003</v>
      </c>
      <c r="I298" s="4">
        <v>57</v>
      </c>
      <c r="J298" s="13">
        <f t="shared" si="39"/>
        <v>-4.1000000000000003E-3</v>
      </c>
      <c r="K298" s="5">
        <f>IF(U298="NORWAY",_xlfn.XLOOKUP(B298,'Oslo OBX Historical Data'!$A$2:$A$3477,'Oslo OBX Historical Data'!$G$2:$G$3477),IF(U298="FINLAND",_xlfn.XLOOKUP(B298,'OMX Helsinki Historical Data'!$A$2:$A$3479,'OMX Helsinki Historical Data'!$G$2:$G$3479),IF(U298="DENMARK",_xlfn.XLOOKUP(B298,'OMX Copenhagen All shares Histo'!$A$2:$A$3461,'OMX Copenhagen All shares Histo'!$G$2:$G$3461),_xlfn.XLOOKUP(Draft!B298,'OMX Stockholm Historical Data'!$A$2:$A$3477,'OMX Stockholm Historical Data'!$G$2:$G$3477))))</f>
        <v>4.1000000000000003E-3</v>
      </c>
      <c r="L298">
        <v>1</v>
      </c>
      <c r="N298" t="str">
        <f>IF(D298&gt;=0,"1","0")</f>
        <v>0</v>
      </c>
      <c r="O298" s="5">
        <f t="shared" ca="1" si="40"/>
        <v>0.21249772040691728</v>
      </c>
      <c r="P298">
        <f t="shared" si="41"/>
        <v>115</v>
      </c>
      <c r="S298">
        <f>_xlfn.XLOOKUP(C298,'Company age'!$A$2:$A$15,'Company age'!$B$2:$B$15)</f>
        <v>10</v>
      </c>
      <c r="U298" t="s">
        <v>80</v>
      </c>
      <c r="W298" s="3">
        <f>AT298*(1+AV298)</f>
        <v>57</v>
      </c>
      <c r="X298">
        <v>134</v>
      </c>
      <c r="AH298" s="2">
        <v>2.0618555550000002</v>
      </c>
      <c r="AI298" s="2">
        <v>0</v>
      </c>
      <c r="AJ298" s="2">
        <v>1.6494845149999999</v>
      </c>
      <c r="AL298" t="s">
        <v>767</v>
      </c>
      <c r="AM298" t="s">
        <v>768</v>
      </c>
      <c r="AN298" t="s">
        <v>80</v>
      </c>
      <c r="AO298" t="s">
        <v>32</v>
      </c>
      <c r="AP298" t="s">
        <v>25</v>
      </c>
      <c r="AQ298" t="s">
        <v>606</v>
      </c>
      <c r="AR298" t="s">
        <v>27</v>
      </c>
      <c r="AS298" s="4">
        <v>630.59500000000003</v>
      </c>
      <c r="AT298" s="4">
        <v>57</v>
      </c>
      <c r="AU298" s="5">
        <f t="shared" si="34"/>
        <v>2.0618555550000001E-2</v>
      </c>
      <c r="AV298" s="5">
        <f t="shared" si="35"/>
        <v>0</v>
      </c>
      <c r="AW298" s="5">
        <f t="shared" si="36"/>
        <v>1.649484515E-2</v>
      </c>
      <c r="AX298" s="4">
        <v>132.6</v>
      </c>
      <c r="AY298" s="4">
        <v>164.05574039999999</v>
      </c>
      <c r="AZ298" s="4">
        <v>132.6</v>
      </c>
      <c r="BA298" s="4">
        <v>0</v>
      </c>
    </row>
    <row r="299" spans="1:53" x14ac:dyDescent="0.15">
      <c r="A299">
        <v>116</v>
      </c>
      <c r="B299" s="7">
        <v>42345</v>
      </c>
      <c r="C299" s="11">
        <v>2015</v>
      </c>
      <c r="D299" s="3">
        <f>_xlfn.XLOOKUP(P299,'Sentiment index'!$E$2:$E$169,'Sentiment index'!$A$2:$A$169)</f>
        <v>-2.9332E-3</v>
      </c>
      <c r="E299">
        <f t="shared" ca="1" si="37"/>
        <v>122.40701334774472</v>
      </c>
      <c r="F299" s="5">
        <f>(W299-AT299)/AT299</f>
        <v>-0.31860467910000001</v>
      </c>
      <c r="G299" s="12">
        <f t="shared" ca="1" si="38"/>
        <v>10</v>
      </c>
      <c r="H299" s="4">
        <v>24.422000000000001</v>
      </c>
      <c r="I299" s="4">
        <v>8</v>
      </c>
      <c r="J299" s="13">
        <f t="shared" si="39"/>
        <v>-0.30870467909999999</v>
      </c>
      <c r="K299" s="5">
        <f>IF(U299="NORWAY",_xlfn.XLOOKUP(B299,'Oslo OBX Historical Data'!$A$2:$A$3477,'Oslo OBX Historical Data'!$G$2:$G$3477),IF(U299="FINLAND",_xlfn.XLOOKUP(B299,'OMX Helsinki Historical Data'!$A$2:$A$3479,'OMX Helsinki Historical Data'!$G$2:$G$3479),IF(U299="DENMARK",_xlfn.XLOOKUP(B299,'OMX Copenhagen All shares Histo'!$A$2:$A$3461,'OMX Copenhagen All shares Histo'!$G$2:$G$3461),_xlfn.XLOOKUP(Draft!B299,'OMX Stockholm Historical Data'!$A$2:$A$3477,'OMX Stockholm Historical Data'!$G$2:$G$3477))))</f>
        <v>-9.9000000000000008E-3</v>
      </c>
      <c r="L299">
        <v>1</v>
      </c>
      <c r="N299" t="str">
        <f>IF(D299&gt;=0,"1","0")</f>
        <v>0</v>
      </c>
      <c r="O299" s="5">
        <f t="shared" ca="1" si="40"/>
        <v>0.40946687412988286</v>
      </c>
      <c r="P299">
        <f t="shared" si="41"/>
        <v>115</v>
      </c>
      <c r="S299">
        <f>_xlfn.XLOOKUP(C299,'Company age'!$A$2:$A$15,'Company age'!$B$2:$B$15)</f>
        <v>10</v>
      </c>
      <c r="U299" t="s">
        <v>80</v>
      </c>
      <c r="W299" s="3">
        <f>AT299*(1+AV299)</f>
        <v>5.4511625671999999</v>
      </c>
      <c r="X299">
        <v>10</v>
      </c>
      <c r="AH299" s="2">
        <v>-30.232561109999999</v>
      </c>
      <c r="AI299" s="2">
        <v>-31.860467910000001</v>
      </c>
      <c r="AJ299" s="2">
        <v>-33.023258210000002</v>
      </c>
      <c r="AL299" t="s">
        <v>1665</v>
      </c>
      <c r="AM299" t="s">
        <v>1666</v>
      </c>
      <c r="AN299" t="s">
        <v>80</v>
      </c>
      <c r="AO299" t="s">
        <v>96</v>
      </c>
      <c r="AP299" t="s">
        <v>25</v>
      </c>
      <c r="AQ299" t="s">
        <v>1066</v>
      </c>
      <c r="AR299" t="s">
        <v>27</v>
      </c>
      <c r="AS299" s="4">
        <v>24.422000000000001</v>
      </c>
      <c r="AT299" s="4">
        <v>8</v>
      </c>
      <c r="AU299" s="5">
        <f t="shared" si="34"/>
        <v>-0.3023256111</v>
      </c>
      <c r="AV299" s="5">
        <f t="shared" si="35"/>
        <v>-0.31860467910000001</v>
      </c>
      <c r="AW299" s="5">
        <f t="shared" si="36"/>
        <v>-0.33023258210000001</v>
      </c>
      <c r="AX299" s="4">
        <v>0.254</v>
      </c>
      <c r="AY299" s="4">
        <v>-94.008621219999995</v>
      </c>
      <c r="AZ299" s="4">
        <v>0.253</v>
      </c>
      <c r="BA299" s="4">
        <v>8.3508999999999993</v>
      </c>
    </row>
    <row r="300" spans="1:53" x14ac:dyDescent="0.15">
      <c r="A300">
        <v>116</v>
      </c>
      <c r="B300" s="7">
        <v>42346</v>
      </c>
      <c r="C300" s="11">
        <v>2015</v>
      </c>
      <c r="D300" s="3">
        <f>_xlfn.XLOOKUP(P300,'Sentiment index'!$E$2:$E$169,'Sentiment index'!$A$2:$A$169)</f>
        <v>-2.9332E-3</v>
      </c>
      <c r="E300">
        <f t="shared" ca="1" si="37"/>
        <v>109.55449982913838</v>
      </c>
      <c r="F300" s="5">
        <f>(W300-AT300)/AT300</f>
        <v>-1.492537260000003E-2</v>
      </c>
      <c r="G300" s="12">
        <f t="shared" ca="1" si="38"/>
        <v>1256</v>
      </c>
      <c r="H300" s="4">
        <v>78.144300000000001</v>
      </c>
      <c r="I300" s="4">
        <v>39</v>
      </c>
      <c r="J300" s="13">
        <f t="shared" si="39"/>
        <v>-2.142537260000003E-2</v>
      </c>
      <c r="K300" s="5">
        <f>IF(U300="NORWAY",_xlfn.XLOOKUP(B300,'Oslo OBX Historical Data'!$A$2:$A$3477,'Oslo OBX Historical Data'!$G$2:$G$3477),IF(U300="FINLAND",_xlfn.XLOOKUP(B300,'OMX Helsinki Historical Data'!$A$2:$A$3479,'OMX Helsinki Historical Data'!$G$2:$G$3479),IF(U300="DENMARK",_xlfn.XLOOKUP(B300,'OMX Copenhagen All shares Histo'!$A$2:$A$3461,'OMX Copenhagen All shares Histo'!$G$2:$G$3461),_xlfn.XLOOKUP(Draft!B300,'OMX Stockholm Historical Data'!$A$2:$A$3477,'OMX Stockholm Historical Data'!$G$2:$G$3477))))</f>
        <v>6.4999999999999997E-3</v>
      </c>
      <c r="L300">
        <v>1</v>
      </c>
      <c r="N300" t="str">
        <f>IF(D300&gt;=0,"1","0")</f>
        <v>0</v>
      </c>
      <c r="O300" s="5">
        <f t="shared" ca="1" si="40"/>
        <v>16.07282936823287</v>
      </c>
      <c r="P300">
        <f t="shared" si="41"/>
        <v>115</v>
      </c>
      <c r="S300">
        <f>_xlfn.XLOOKUP(C300,'Company age'!$A$2:$A$15,'Company age'!$B$2:$B$15)</f>
        <v>10</v>
      </c>
      <c r="U300" t="s">
        <v>80</v>
      </c>
      <c r="W300" s="3">
        <f>AT300*(1+AV300)</f>
        <v>38.417910468599999</v>
      </c>
      <c r="X300">
        <v>1256</v>
      </c>
      <c r="AH300" s="2">
        <v>0</v>
      </c>
      <c r="AI300" s="2">
        <v>-1.49253726</v>
      </c>
      <c r="AJ300" s="2">
        <v>0</v>
      </c>
      <c r="AL300" t="s">
        <v>1382</v>
      </c>
      <c r="AM300" t="s">
        <v>1383</v>
      </c>
      <c r="AN300" t="s">
        <v>80</v>
      </c>
      <c r="AO300" t="s">
        <v>152</v>
      </c>
      <c r="AP300" t="s">
        <v>25</v>
      </c>
      <c r="AQ300" t="s">
        <v>75</v>
      </c>
      <c r="AR300" t="s">
        <v>27</v>
      </c>
      <c r="AS300" s="4">
        <v>78.144300000000001</v>
      </c>
      <c r="AT300" s="4">
        <v>39</v>
      </c>
      <c r="AU300" s="5">
        <f t="shared" si="34"/>
        <v>0</v>
      </c>
      <c r="AV300" s="5">
        <f t="shared" si="35"/>
        <v>-1.49253726E-2</v>
      </c>
      <c r="AW300" s="5">
        <f t="shared" si="36"/>
        <v>0</v>
      </c>
      <c r="AX300" s="4">
        <v>51.35</v>
      </c>
      <c r="AY300" s="4">
        <v>1156.4102780000001</v>
      </c>
      <c r="AZ300" s="4">
        <v>50.3</v>
      </c>
      <c r="BA300" s="4">
        <v>3.0836000000000001</v>
      </c>
    </row>
    <row r="301" spans="1:53" x14ac:dyDescent="0.15">
      <c r="A301">
        <v>116</v>
      </c>
      <c r="B301" s="7">
        <v>42347</v>
      </c>
      <c r="C301" s="11">
        <v>2015</v>
      </c>
      <c r="D301" s="3">
        <f>_xlfn.XLOOKUP(P301,'Sentiment index'!$E$2:$E$169,'Sentiment index'!$A$2:$A$169)</f>
        <v>-2.9332E-3</v>
      </c>
      <c r="E301">
        <f t="shared" ca="1" si="37"/>
        <v>125.22045421549046</v>
      </c>
      <c r="F301" s="5">
        <f>(W301-AT301)/AT301</f>
        <v>-7.6923078299999757E-3</v>
      </c>
      <c r="G301" s="12">
        <f t="shared" ca="1" si="38"/>
        <v>550</v>
      </c>
      <c r="H301" s="4">
        <v>1608.39</v>
      </c>
      <c r="I301" s="4">
        <v>100</v>
      </c>
      <c r="J301" s="13">
        <f t="shared" si="39"/>
        <v>5.5076921700000243E-3</v>
      </c>
      <c r="K301" s="5">
        <f>IF(U301="NORWAY",_xlfn.XLOOKUP(B301,'Oslo OBX Historical Data'!$A$2:$A$3477,'Oslo OBX Historical Data'!$G$2:$G$3477),IF(U301="FINLAND",_xlfn.XLOOKUP(B301,'OMX Helsinki Historical Data'!$A$2:$A$3479,'OMX Helsinki Historical Data'!$G$2:$G$3479),IF(U301="DENMARK",_xlfn.XLOOKUP(B301,'OMX Copenhagen All shares Histo'!$A$2:$A$3461,'OMX Copenhagen All shares Histo'!$G$2:$G$3461),_xlfn.XLOOKUP(Draft!B301,'OMX Stockholm Historical Data'!$A$2:$A$3477,'OMX Stockholm Historical Data'!$G$2:$G$3477))))</f>
        <v>-1.32E-2</v>
      </c>
      <c r="L301">
        <v>1</v>
      </c>
      <c r="N301" t="str">
        <f>IF(D301&gt;=0,"1","0")</f>
        <v>0</v>
      </c>
      <c r="O301" s="5">
        <f t="shared" ca="1" si="40"/>
        <v>0.3419568636959941</v>
      </c>
      <c r="P301">
        <f t="shared" si="41"/>
        <v>115</v>
      </c>
      <c r="S301">
        <f>_xlfn.XLOOKUP(C301,'Company age'!$A$2:$A$15,'Company age'!$B$2:$B$15)</f>
        <v>10</v>
      </c>
      <c r="U301" t="s">
        <v>23</v>
      </c>
      <c r="W301" s="3">
        <f>AT301*(1+AV301)</f>
        <v>99.230769217000002</v>
      </c>
      <c r="X301">
        <v>550</v>
      </c>
      <c r="AH301" s="2">
        <v>0</v>
      </c>
      <c r="AI301" s="2">
        <v>-0.76923078300000003</v>
      </c>
      <c r="AJ301" s="2">
        <v>-4.6153845789999997</v>
      </c>
      <c r="AL301" t="s">
        <v>411</v>
      </c>
      <c r="AM301" t="s">
        <v>412</v>
      </c>
      <c r="AN301" t="s">
        <v>23</v>
      </c>
      <c r="AO301" t="s">
        <v>45</v>
      </c>
      <c r="AP301" t="s">
        <v>25</v>
      </c>
      <c r="AQ301" t="s">
        <v>413</v>
      </c>
      <c r="AR301" t="s">
        <v>27</v>
      </c>
      <c r="AS301" s="4">
        <v>1608.39</v>
      </c>
      <c r="AT301" s="4">
        <v>100</v>
      </c>
      <c r="AU301" s="5">
        <f t="shared" si="34"/>
        <v>0</v>
      </c>
      <c r="AV301" s="5">
        <f t="shared" si="35"/>
        <v>-7.6923078299999999E-3</v>
      </c>
      <c r="AW301" s="5">
        <f t="shared" si="36"/>
        <v>-4.6153845789999995E-2</v>
      </c>
      <c r="AX301" s="4">
        <v>190</v>
      </c>
      <c r="AY301" s="4">
        <v>72.195724490000003</v>
      </c>
      <c r="AZ301" s="4">
        <v>193.5</v>
      </c>
      <c r="BA301" s="4">
        <v>13.0312</v>
      </c>
    </row>
    <row r="302" spans="1:53" x14ac:dyDescent="0.15">
      <c r="A302">
        <v>116</v>
      </c>
      <c r="B302" s="7">
        <v>42349</v>
      </c>
      <c r="C302" s="11">
        <v>2015</v>
      </c>
      <c r="D302" s="3">
        <f>_xlfn.XLOOKUP(P302,'Sentiment index'!$E$2:$E$169,'Sentiment index'!$A$2:$A$169)</f>
        <v>-2.9332E-3</v>
      </c>
      <c r="E302">
        <f t="shared" ca="1" si="37"/>
        <v>156.44404399373479</v>
      </c>
      <c r="F302" s="5">
        <f>(W302-AT302)/AT302</f>
        <v>-0.33333332059999998</v>
      </c>
      <c r="G302" s="12">
        <f t="shared" ca="1" si="38"/>
        <v>961</v>
      </c>
      <c r="H302" s="4">
        <v>405.59399999999999</v>
      </c>
      <c r="I302" s="4">
        <v>9.5</v>
      </c>
      <c r="J302" s="13">
        <f t="shared" si="39"/>
        <v>-0.34383332059999999</v>
      </c>
      <c r="K302" s="5">
        <f>IF(U302="NORWAY",_xlfn.XLOOKUP(B302,'Oslo OBX Historical Data'!$A$2:$A$3477,'Oslo OBX Historical Data'!$G$2:$G$3477),IF(U302="FINLAND",_xlfn.XLOOKUP(B302,'OMX Helsinki Historical Data'!$A$2:$A$3479,'OMX Helsinki Historical Data'!$G$2:$G$3479),IF(U302="DENMARK",_xlfn.XLOOKUP(B302,'OMX Copenhagen All shares Histo'!$A$2:$A$3461,'OMX Copenhagen All shares Histo'!$G$2:$G$3461),_xlfn.XLOOKUP(Draft!B302,'OMX Stockholm Historical Data'!$A$2:$A$3477,'OMX Stockholm Historical Data'!$G$2:$G$3477))))</f>
        <v>1.0500000000000001E-2</v>
      </c>
      <c r="L302">
        <v>1</v>
      </c>
      <c r="N302" t="str">
        <f>IF(D302&gt;=0,"1","0")</f>
        <v>0</v>
      </c>
      <c r="O302" s="5">
        <f t="shared" ca="1" si="40"/>
        <v>2.3693644383299555</v>
      </c>
      <c r="P302">
        <f t="shared" si="41"/>
        <v>115</v>
      </c>
      <c r="S302">
        <f>_xlfn.XLOOKUP(C302,'Company age'!$A$2:$A$15,'Company age'!$B$2:$B$15)</f>
        <v>10</v>
      </c>
      <c r="U302" t="s">
        <v>64</v>
      </c>
      <c r="W302" s="3">
        <f>AT302*(1+AV302)</f>
        <v>6.3333334542999999</v>
      </c>
      <c r="X302">
        <v>961</v>
      </c>
      <c r="AH302" s="2">
        <v>1.923080683</v>
      </c>
      <c r="AI302" s="2">
        <v>-33.333332059999996</v>
      </c>
      <c r="AJ302" s="2">
        <v>-35.256408690000001</v>
      </c>
      <c r="AL302" t="s">
        <v>927</v>
      </c>
      <c r="AM302" t="s">
        <v>928</v>
      </c>
      <c r="AN302" t="s">
        <v>64</v>
      </c>
      <c r="AO302" t="s">
        <v>32</v>
      </c>
      <c r="AP302" t="s">
        <v>25</v>
      </c>
      <c r="AQ302" t="s">
        <v>51</v>
      </c>
      <c r="AR302" t="s">
        <v>27</v>
      </c>
      <c r="AS302" s="4">
        <v>405.59399999999999</v>
      </c>
      <c r="AT302" s="4">
        <v>9.5</v>
      </c>
      <c r="AU302" s="5">
        <f t="shared" si="34"/>
        <v>1.9230806829999999E-2</v>
      </c>
      <c r="AV302" s="5">
        <f t="shared" si="35"/>
        <v>-0.33333332059999998</v>
      </c>
      <c r="AW302" s="5">
        <f t="shared" si="36"/>
        <v>-0.35256408690000002</v>
      </c>
      <c r="AX302" s="4">
        <v>12.2</v>
      </c>
      <c r="AY302" s="4">
        <v>31.052631380000001</v>
      </c>
      <c r="AZ302" s="4">
        <v>12.4</v>
      </c>
      <c r="BA302" s="4">
        <v>7.8582999999999998</v>
      </c>
    </row>
    <row r="303" spans="1:53" x14ac:dyDescent="0.15">
      <c r="A303">
        <v>116</v>
      </c>
      <c r="B303" s="7">
        <v>42354</v>
      </c>
      <c r="C303" s="11">
        <v>2015</v>
      </c>
      <c r="D303" s="3">
        <f>_xlfn.XLOOKUP(P303,'Sentiment index'!$E$2:$E$169,'Sentiment index'!$A$2:$A$169)</f>
        <v>-2.9332E-3</v>
      </c>
      <c r="E303">
        <f t="shared" ca="1" si="37"/>
        <v>125.46012387235007</v>
      </c>
      <c r="F303" s="5">
        <f>(W303-AT303)/AT303</f>
        <v>0.53409088130000015</v>
      </c>
      <c r="G303" s="12">
        <f t="shared" ca="1" si="38"/>
        <v>4</v>
      </c>
      <c r="H303" s="4">
        <v>19.711200000000002</v>
      </c>
      <c r="I303" s="4">
        <v>7.3</v>
      </c>
      <c r="J303" s="13">
        <f t="shared" si="39"/>
        <v>0.51069088130000018</v>
      </c>
      <c r="K303" s="5">
        <f>IF(U303="NORWAY",_xlfn.XLOOKUP(B303,'Oslo OBX Historical Data'!$A$2:$A$3477,'Oslo OBX Historical Data'!$G$2:$G$3477),IF(U303="FINLAND",_xlfn.XLOOKUP(B303,'OMX Helsinki Historical Data'!$A$2:$A$3479,'OMX Helsinki Historical Data'!$G$2:$G$3479),IF(U303="DENMARK",_xlfn.XLOOKUP(B303,'OMX Copenhagen All shares Histo'!$A$2:$A$3461,'OMX Copenhagen All shares Histo'!$G$2:$G$3461),_xlfn.XLOOKUP(Draft!B303,'OMX Stockholm Historical Data'!$A$2:$A$3477,'OMX Stockholm Historical Data'!$G$2:$G$3477))))</f>
        <v>2.3400000000000001E-2</v>
      </c>
      <c r="L303">
        <v>1</v>
      </c>
      <c r="N303" t="str">
        <f>IF(D303&gt;=0,"1","0")</f>
        <v>0</v>
      </c>
      <c r="O303" s="5">
        <f t="shared" ca="1" si="40"/>
        <v>0.20293031373026502</v>
      </c>
      <c r="P303">
        <f t="shared" si="41"/>
        <v>115</v>
      </c>
      <c r="S303">
        <f>_xlfn.XLOOKUP(C303,'Company age'!$A$2:$A$15,'Company age'!$B$2:$B$15)</f>
        <v>10</v>
      </c>
      <c r="U303" t="s">
        <v>80</v>
      </c>
      <c r="W303" s="3">
        <f>AT303*(1+AV303)</f>
        <v>11.198863433490001</v>
      </c>
      <c r="X303">
        <v>4</v>
      </c>
      <c r="AH303" s="2">
        <v>36.363632199999998</v>
      </c>
      <c r="AI303" s="2">
        <v>53.409088130000001</v>
      </c>
      <c r="AJ303" s="2">
        <v>223.86363220000001</v>
      </c>
      <c r="AL303" t="s">
        <v>1755</v>
      </c>
      <c r="AM303" t="s">
        <v>1756</v>
      </c>
      <c r="AN303" t="s">
        <v>80</v>
      </c>
      <c r="AO303" t="s">
        <v>32</v>
      </c>
      <c r="AP303" t="s">
        <v>25</v>
      </c>
      <c r="AQ303" t="s">
        <v>1175</v>
      </c>
      <c r="AR303" t="s">
        <v>27</v>
      </c>
      <c r="AS303" s="4">
        <v>19.711200000000002</v>
      </c>
      <c r="AT303" s="4">
        <v>7.3</v>
      </c>
      <c r="AU303" s="5">
        <f t="shared" si="34"/>
        <v>0.36363632199999996</v>
      </c>
      <c r="AV303" s="5">
        <f t="shared" si="35"/>
        <v>0.53409088130000004</v>
      </c>
      <c r="AW303" s="5">
        <f t="shared" si="36"/>
        <v>2.2386363220000001</v>
      </c>
      <c r="AX303" s="4">
        <v>1.1000000000000001</v>
      </c>
      <c r="AY303" s="4">
        <v>-77.621543880000004</v>
      </c>
      <c r="AZ303" s="4">
        <v>1.085</v>
      </c>
      <c r="BA303" s="4">
        <v>7.9020000000000001</v>
      </c>
    </row>
    <row r="304" spans="1:53" x14ac:dyDescent="0.15">
      <c r="A304">
        <v>117</v>
      </c>
      <c r="B304" s="7">
        <v>42377</v>
      </c>
      <c r="C304" s="11">
        <v>2016</v>
      </c>
      <c r="D304" s="3">
        <f>_xlfn.XLOOKUP(P304,'Sentiment index'!$E$2:$E$169,'Sentiment index'!$A$2:$A$169)</f>
        <v>-4.2207099999999997E-2</v>
      </c>
      <c r="E304">
        <f t="shared" ca="1" si="37"/>
        <v>105.26447455618855</v>
      </c>
      <c r="F304" s="5">
        <f>(W304-AT304)/AT304</f>
        <v>-2.1276595589999933E-2</v>
      </c>
      <c r="G304" s="12">
        <f t="shared" ca="1" si="38"/>
        <v>6</v>
      </c>
      <c r="H304" s="2">
        <v>7.31806</v>
      </c>
      <c r="I304" s="2">
        <v>5.6</v>
      </c>
      <c r="J304" s="13">
        <f t="shared" si="39"/>
        <v>1.4234044100000683E-3</v>
      </c>
      <c r="K304" s="5">
        <f>IF(U304="NORWAY",_xlfn.XLOOKUP(B304,'Oslo OBX Historical Data'!$A$2:$A$3477,'Oslo OBX Historical Data'!$G$2:$G$3477),IF(U304="FINLAND",_xlfn.XLOOKUP(B304,'OMX Helsinki Historical Data'!$A$2:$A$3479,'OMX Helsinki Historical Data'!$G$2:$G$3479),IF(U304="DENMARK",_xlfn.XLOOKUP(B304,'OMX Copenhagen All shares Histo'!$A$2:$A$3461,'OMX Copenhagen All shares Histo'!$G$2:$G$3461),_xlfn.XLOOKUP(Draft!B304,'OMX Stockholm Historical Data'!$A$2:$A$3477,'OMX Stockholm Historical Data'!$G$2:$G$3477))))</f>
        <v>-2.2700000000000001E-2</v>
      </c>
      <c r="L304">
        <v>1</v>
      </c>
      <c r="N304" t="str">
        <f>IF(D304&gt;=0,"1","0")</f>
        <v>0</v>
      </c>
      <c r="O304" s="5">
        <f t="shared" ca="1" si="40"/>
        <v>0.81988942424631661</v>
      </c>
      <c r="P304">
        <f t="shared" si="41"/>
        <v>116</v>
      </c>
      <c r="S304">
        <f>_xlfn.XLOOKUP(C304,'Company age'!$A$2:$A$15,'Company age'!$B$2:$B$15)</f>
        <v>10</v>
      </c>
      <c r="U304" t="s">
        <v>80</v>
      </c>
      <c r="W304" s="3">
        <f>AT304*(1+AV304)</f>
        <v>5.480851064696</v>
      </c>
      <c r="X304">
        <v>6</v>
      </c>
      <c r="AH304" s="2">
        <v>0</v>
      </c>
      <c r="AI304" s="2">
        <v>-2.127659559</v>
      </c>
      <c r="AJ304" s="2">
        <v>-2.127659559</v>
      </c>
      <c r="AL304" t="s">
        <v>2063</v>
      </c>
      <c r="AM304" t="s">
        <v>2064</v>
      </c>
      <c r="AN304" t="s">
        <v>80</v>
      </c>
      <c r="AO304" t="s">
        <v>45</v>
      </c>
      <c r="AP304" t="s">
        <v>25</v>
      </c>
      <c r="AQ304" t="s">
        <v>54</v>
      </c>
      <c r="AR304" t="s">
        <v>27</v>
      </c>
      <c r="AS304" s="2">
        <v>7.31806</v>
      </c>
      <c r="AT304" s="2">
        <v>5.6</v>
      </c>
      <c r="AU304" s="5">
        <f t="shared" si="34"/>
        <v>0</v>
      </c>
      <c r="AV304" s="5">
        <f t="shared" si="35"/>
        <v>-2.1276595589999999E-2</v>
      </c>
      <c r="AW304" s="5">
        <f t="shared" si="36"/>
        <v>-2.1276595589999999E-2</v>
      </c>
      <c r="AX304" s="2">
        <v>70.8</v>
      </c>
      <c r="AY304" s="2">
        <v>-81.425003050000001</v>
      </c>
      <c r="AZ304" s="2">
        <v>71.400000000000006</v>
      </c>
      <c r="BA304" s="2">
        <v>5.4279999999999999</v>
      </c>
    </row>
    <row r="305" spans="1:53" x14ac:dyDescent="0.15">
      <c r="A305">
        <v>117</v>
      </c>
      <c r="B305" s="7">
        <v>42380</v>
      </c>
      <c r="C305" s="11">
        <v>2016</v>
      </c>
      <c r="D305" s="3">
        <f>_xlfn.XLOOKUP(P305,'Sentiment index'!$E$2:$E$169,'Sentiment index'!$A$2:$A$169)</f>
        <v>-4.2207099999999997E-2</v>
      </c>
      <c r="E305">
        <f t="shared" ca="1" si="37"/>
        <v>130.20025671010865</v>
      </c>
      <c r="F305" s="5">
        <f>(W305-AT305)/AT305</f>
        <v>0.23448276520000011</v>
      </c>
      <c r="G305" s="12">
        <f t="shared" ca="1" si="38"/>
        <v>2</v>
      </c>
      <c r="H305" s="2">
        <v>5.4548300000000003</v>
      </c>
      <c r="I305" s="2">
        <v>1</v>
      </c>
      <c r="J305" s="13">
        <f t="shared" si="39"/>
        <v>0.2418827652000001</v>
      </c>
      <c r="K305" s="5">
        <f>IF(U305="NORWAY",_xlfn.XLOOKUP(B305,'Oslo OBX Historical Data'!$A$2:$A$3477,'Oslo OBX Historical Data'!$G$2:$G$3477),IF(U305="FINLAND",_xlfn.XLOOKUP(B305,'OMX Helsinki Historical Data'!$A$2:$A$3479,'OMX Helsinki Historical Data'!$G$2:$G$3479),IF(U305="DENMARK",_xlfn.XLOOKUP(B305,'OMX Copenhagen All shares Histo'!$A$2:$A$3461,'OMX Copenhagen All shares Histo'!$G$2:$G$3461),_xlfn.XLOOKUP(Draft!B305,'OMX Stockholm Historical Data'!$A$2:$A$3477,'OMX Stockholm Historical Data'!$G$2:$G$3477))))</f>
        <v>-7.4000000000000003E-3</v>
      </c>
      <c r="L305">
        <v>1</v>
      </c>
      <c r="N305" t="str">
        <f>IF(D305&gt;=0,"1","0")</f>
        <v>0</v>
      </c>
      <c r="O305" s="5">
        <f t="shared" ca="1" si="40"/>
        <v>0.3666475398866692</v>
      </c>
      <c r="P305">
        <f t="shared" si="41"/>
        <v>116</v>
      </c>
      <c r="S305">
        <f>_xlfn.XLOOKUP(C305,'Company age'!$A$2:$A$15,'Company age'!$B$2:$B$15)</f>
        <v>10</v>
      </c>
      <c r="U305" t="s">
        <v>80</v>
      </c>
      <c r="W305" s="3">
        <f>AT305*(1+AV305)</f>
        <v>1.2344827652000001</v>
      </c>
      <c r="X305">
        <v>2</v>
      </c>
      <c r="AH305" s="2">
        <v>48.965518950000003</v>
      </c>
      <c r="AI305" s="2">
        <v>23.44827652</v>
      </c>
      <c r="AJ305" s="2">
        <v>68.965515139999994</v>
      </c>
      <c r="AL305" t="s">
        <v>2109</v>
      </c>
      <c r="AM305" t="s">
        <v>2110</v>
      </c>
      <c r="AN305" t="s">
        <v>80</v>
      </c>
      <c r="AO305" t="s">
        <v>152</v>
      </c>
      <c r="AP305" t="s">
        <v>25</v>
      </c>
      <c r="AQ305" t="s">
        <v>54</v>
      </c>
      <c r="AR305" t="s">
        <v>27</v>
      </c>
      <c r="AS305" s="2">
        <v>5.4548300000000003</v>
      </c>
      <c r="AT305" s="2">
        <v>1</v>
      </c>
      <c r="AU305" s="5">
        <f t="shared" si="34"/>
        <v>0.48965518950000003</v>
      </c>
      <c r="AV305" s="5">
        <f t="shared" si="35"/>
        <v>0.2344827652</v>
      </c>
      <c r="AW305" s="5">
        <f t="shared" si="36"/>
        <v>0.68965515139999989</v>
      </c>
      <c r="AX305" s="2">
        <v>0.23</v>
      </c>
      <c r="AY305" s="2">
        <v>-73.124351500000003</v>
      </c>
      <c r="AZ305" s="2">
        <v>0.23</v>
      </c>
      <c r="BA305" s="2">
        <v>48</v>
      </c>
    </row>
    <row r="306" spans="1:53" x14ac:dyDescent="0.15">
      <c r="A306">
        <v>117</v>
      </c>
      <c r="B306" s="7">
        <v>42384</v>
      </c>
      <c r="C306" s="11">
        <v>2016</v>
      </c>
      <c r="D306" s="3">
        <f>_xlfn.XLOOKUP(P306,'Sentiment index'!$E$2:$E$169,'Sentiment index'!$A$2:$A$169)</f>
        <v>-4.2207099999999997E-2</v>
      </c>
      <c r="E306">
        <f t="shared" ca="1" si="37"/>
        <v>145.69516847154793</v>
      </c>
      <c r="F306" s="5">
        <f>(W306-AT306)/AT306</f>
        <v>9.375E-2</v>
      </c>
      <c r="G306" s="12">
        <f t="shared" ca="1" si="38"/>
        <v>14</v>
      </c>
      <c r="H306" s="2">
        <v>40.777200000000001</v>
      </c>
      <c r="I306" s="2">
        <v>6.5</v>
      </c>
      <c r="J306" s="13">
        <f t="shared" si="39"/>
        <v>0.11194999999999999</v>
      </c>
      <c r="K306" s="5">
        <f>IF(U306="NORWAY",_xlfn.XLOOKUP(B306,'Oslo OBX Historical Data'!$A$2:$A$3477,'Oslo OBX Historical Data'!$G$2:$G$3477),IF(U306="FINLAND",_xlfn.XLOOKUP(B306,'OMX Helsinki Historical Data'!$A$2:$A$3479,'OMX Helsinki Historical Data'!$G$2:$G$3479),IF(U306="DENMARK",_xlfn.XLOOKUP(B306,'OMX Copenhagen All shares Histo'!$A$2:$A$3461,'OMX Copenhagen All shares Histo'!$G$2:$G$3461),_xlfn.XLOOKUP(Draft!B306,'OMX Stockholm Historical Data'!$A$2:$A$3477,'OMX Stockholm Historical Data'!$G$2:$G$3477))))</f>
        <v>-1.8200000000000001E-2</v>
      </c>
      <c r="L306">
        <v>1</v>
      </c>
      <c r="N306" t="str">
        <f>IF(D306&gt;=0,"1","0")</f>
        <v>0</v>
      </c>
      <c r="O306" s="5">
        <f t="shared" ca="1" si="40"/>
        <v>0.34332911528991689</v>
      </c>
      <c r="P306">
        <f t="shared" si="41"/>
        <v>116</v>
      </c>
      <c r="S306">
        <f>_xlfn.XLOOKUP(C306,'Company age'!$A$2:$A$15,'Company age'!$B$2:$B$15)</f>
        <v>10</v>
      </c>
      <c r="U306" t="s">
        <v>80</v>
      </c>
      <c r="W306" s="3">
        <f>AT306*(1+AV306)</f>
        <v>7.109375</v>
      </c>
      <c r="X306">
        <v>14</v>
      </c>
      <c r="AH306" s="2">
        <v>9.375</v>
      </c>
      <c r="AI306" s="2">
        <v>9.375</v>
      </c>
      <c r="AJ306" s="2">
        <v>22.5</v>
      </c>
      <c r="AL306" t="s">
        <v>1559</v>
      </c>
      <c r="AM306" t="s">
        <v>1560</v>
      </c>
      <c r="AN306" t="s">
        <v>80</v>
      </c>
      <c r="AO306" t="s">
        <v>38</v>
      </c>
      <c r="AP306" t="s">
        <v>25</v>
      </c>
      <c r="AQ306" t="s">
        <v>1066</v>
      </c>
      <c r="AR306" t="s">
        <v>27</v>
      </c>
      <c r="AS306" s="2">
        <v>40.777200000000001</v>
      </c>
      <c r="AT306" s="2">
        <v>6.5</v>
      </c>
      <c r="AU306" s="5">
        <f t="shared" si="34"/>
        <v>9.375E-2</v>
      </c>
      <c r="AV306" s="5">
        <f t="shared" si="35"/>
        <v>9.375E-2</v>
      </c>
      <c r="AW306" s="5">
        <f t="shared" si="36"/>
        <v>0.22500000000000001</v>
      </c>
      <c r="AX306" s="2"/>
      <c r="AY306" s="2"/>
      <c r="AZ306" s="2"/>
      <c r="BA306" s="2">
        <v>6.2930000000000001</v>
      </c>
    </row>
    <row r="307" spans="1:53" x14ac:dyDescent="0.15">
      <c r="A307">
        <v>118</v>
      </c>
      <c r="B307" s="7">
        <v>42403</v>
      </c>
      <c r="C307" s="11">
        <v>2016</v>
      </c>
      <c r="D307" s="3">
        <f>_xlfn.XLOOKUP(P307,'Sentiment index'!$E$2:$E$169,'Sentiment index'!$A$2:$A$169)</f>
        <v>1.6292000000000001E-2</v>
      </c>
      <c r="E307">
        <f t="shared" ca="1" si="37"/>
        <v>123.37636550748056</v>
      </c>
      <c r="F307" s="5">
        <f>(W307-AT307)/AT307</f>
        <v>0.10263157840000006</v>
      </c>
      <c r="G307" s="12">
        <f t="shared" ca="1" si="38"/>
        <v>56</v>
      </c>
      <c r="H307" s="2">
        <v>104.943</v>
      </c>
      <c r="I307" s="2">
        <v>42.5</v>
      </c>
      <c r="J307" s="13">
        <f t="shared" si="39"/>
        <v>0.11833157840000005</v>
      </c>
      <c r="K307" s="5">
        <f>IF(U307="NORWAY",_xlfn.XLOOKUP(B307,'Oslo OBX Historical Data'!$A$2:$A$3477,'Oslo OBX Historical Data'!$G$2:$G$3477),IF(U307="FINLAND",_xlfn.XLOOKUP(B307,'OMX Helsinki Historical Data'!$A$2:$A$3479,'OMX Helsinki Historical Data'!$G$2:$G$3479),IF(U307="DENMARK",_xlfn.XLOOKUP(B307,'OMX Copenhagen All shares Histo'!$A$2:$A$3461,'OMX Copenhagen All shares Histo'!$G$2:$G$3461),_xlfn.XLOOKUP(Draft!B307,'OMX Stockholm Historical Data'!$A$2:$A$3477,'OMX Stockholm Historical Data'!$G$2:$G$3477))))</f>
        <v>-1.5699999999999999E-2</v>
      </c>
      <c r="L307">
        <v>1</v>
      </c>
      <c r="N307" t="str">
        <f>IF(D307&gt;=0,"1","0")</f>
        <v>1</v>
      </c>
      <c r="O307" s="5">
        <f t="shared" ca="1" si="40"/>
        <v>0.53362301439829241</v>
      </c>
      <c r="P307">
        <f t="shared" si="41"/>
        <v>117</v>
      </c>
      <c r="S307">
        <f>_xlfn.XLOOKUP(C307,'Company age'!$A$2:$A$15,'Company age'!$B$2:$B$15)</f>
        <v>10</v>
      </c>
      <c r="U307" t="s">
        <v>80</v>
      </c>
      <c r="W307" s="3">
        <f>AT307*(1+AV307)</f>
        <v>46.861842082000003</v>
      </c>
      <c r="X307">
        <v>56</v>
      </c>
      <c r="AH307" s="2">
        <v>1.315789461</v>
      </c>
      <c r="AI307" s="2">
        <v>10.26315784</v>
      </c>
      <c r="AJ307" s="2">
        <v>5.2631578450000003</v>
      </c>
      <c r="AL307" t="s">
        <v>1325</v>
      </c>
      <c r="AM307" t="s">
        <v>1326</v>
      </c>
      <c r="AN307" t="s">
        <v>80</v>
      </c>
      <c r="AO307" t="s">
        <v>32</v>
      </c>
      <c r="AP307" t="s">
        <v>25</v>
      </c>
      <c r="AQ307" t="s">
        <v>1066</v>
      </c>
      <c r="AR307" t="s">
        <v>27</v>
      </c>
      <c r="AS307" s="2">
        <v>104.943</v>
      </c>
      <c r="AT307" s="2">
        <v>42.5</v>
      </c>
      <c r="AU307" s="5">
        <f t="shared" si="34"/>
        <v>1.315789461E-2</v>
      </c>
      <c r="AV307" s="5">
        <f t="shared" si="35"/>
        <v>0.10263157839999999</v>
      </c>
      <c r="AW307" s="5">
        <f t="shared" si="36"/>
        <v>5.2631578450000001E-2</v>
      </c>
      <c r="AX307" s="2">
        <v>90</v>
      </c>
      <c r="AY307" s="2">
        <v>154.1484222</v>
      </c>
      <c r="AZ307" s="2">
        <v>91.6</v>
      </c>
      <c r="BA307" s="2">
        <v>4.5903</v>
      </c>
    </row>
    <row r="308" spans="1:53" x14ac:dyDescent="0.15">
      <c r="A308">
        <v>118</v>
      </c>
      <c r="B308" s="7">
        <v>42410</v>
      </c>
      <c r="C308" s="11">
        <v>2016</v>
      </c>
      <c r="D308" s="3">
        <f>_xlfn.XLOOKUP(P308,'Sentiment index'!$E$2:$E$169,'Sentiment index'!$A$2:$A$169)</f>
        <v>1.6292000000000001E-2</v>
      </c>
      <c r="E308">
        <f t="shared" ca="1" si="37"/>
        <v>128.69436333256738</v>
      </c>
      <c r="F308" s="5">
        <f>(W308-AT308)/AT308</f>
        <v>-0.48</v>
      </c>
      <c r="G308" s="12">
        <f t="shared" ca="1" si="38"/>
        <v>10561</v>
      </c>
      <c r="H308" s="2">
        <v>4579.92</v>
      </c>
      <c r="I308" s="2">
        <v>100</v>
      </c>
      <c r="J308" s="13">
        <f t="shared" si="39"/>
        <v>-0.45479999999999998</v>
      </c>
      <c r="K308" s="5">
        <f>IF(U308="NORWAY",_xlfn.XLOOKUP(B308,'Oslo OBX Historical Data'!$A$2:$A$3477,'Oslo OBX Historical Data'!$G$2:$G$3477),IF(U308="FINLAND",_xlfn.XLOOKUP(B308,'OMX Helsinki Historical Data'!$A$2:$A$3479,'OMX Helsinki Historical Data'!$G$2:$G$3479),IF(U308="DENMARK",_xlfn.XLOOKUP(B308,'OMX Copenhagen All shares Histo'!$A$2:$A$3461,'OMX Copenhagen All shares Histo'!$G$2:$G$3461),_xlfn.XLOOKUP(Draft!B308,'OMX Stockholm Historical Data'!$A$2:$A$3477,'OMX Stockholm Historical Data'!$G$2:$G$3477))))</f>
        <v>-2.52E-2</v>
      </c>
      <c r="L308">
        <v>1</v>
      </c>
      <c r="N308" t="str">
        <f>IF(D308&gt;=0,"1","0")</f>
        <v>1</v>
      </c>
      <c r="O308" s="5">
        <f t="shared" ca="1" si="40"/>
        <v>2.3059354748554561</v>
      </c>
      <c r="P308">
        <f t="shared" si="41"/>
        <v>117</v>
      </c>
      <c r="S308">
        <f>_xlfn.XLOOKUP(C308,'Company age'!$A$2:$A$15,'Company age'!$B$2:$B$15)</f>
        <v>10</v>
      </c>
      <c r="U308" t="s">
        <v>23</v>
      </c>
      <c r="W308" s="3">
        <f>AT308*(1+AV308)</f>
        <v>52</v>
      </c>
      <c r="X308">
        <v>10561</v>
      </c>
      <c r="AH308" s="2">
        <v>-6</v>
      </c>
      <c r="AI308" s="2">
        <v>-48</v>
      </c>
      <c r="AJ308" s="2">
        <v>-38</v>
      </c>
      <c r="AL308" t="s">
        <v>168</v>
      </c>
      <c r="AM308" t="s">
        <v>169</v>
      </c>
      <c r="AN308" t="s">
        <v>23</v>
      </c>
      <c r="AO308" t="s">
        <v>32</v>
      </c>
      <c r="AP308" t="s">
        <v>25</v>
      </c>
      <c r="AQ308" t="s">
        <v>170</v>
      </c>
      <c r="AR308" t="s">
        <v>27</v>
      </c>
      <c r="AS308" s="2">
        <v>4579.92</v>
      </c>
      <c r="AT308" s="2">
        <v>100</v>
      </c>
      <c r="AU308" s="5">
        <f t="shared" si="34"/>
        <v>-0.06</v>
      </c>
      <c r="AV308" s="5">
        <f t="shared" si="35"/>
        <v>-0.48</v>
      </c>
      <c r="AW308" s="5">
        <f t="shared" si="36"/>
        <v>-0.38</v>
      </c>
      <c r="AX308" s="2">
        <v>140.1</v>
      </c>
      <c r="AY308" s="2">
        <v>37.099998470000003</v>
      </c>
      <c r="AZ308" s="2">
        <v>137.4</v>
      </c>
      <c r="BA308" s="2">
        <v>100</v>
      </c>
    </row>
    <row r="309" spans="1:53" x14ac:dyDescent="0.15">
      <c r="A309">
        <v>118</v>
      </c>
      <c r="B309" s="7">
        <v>42429</v>
      </c>
      <c r="C309" s="11">
        <v>2016</v>
      </c>
      <c r="D309" s="3">
        <f>_xlfn.XLOOKUP(P309,'Sentiment index'!$E$2:$E$169,'Sentiment index'!$A$2:$A$169)</f>
        <v>1.6292000000000001E-2</v>
      </c>
      <c r="E309">
        <f t="shared" ca="1" si="37"/>
        <v>126.31036488638323</v>
      </c>
      <c r="F309" s="5">
        <f>(W309-AT309)/AT309</f>
        <v>2.5925924780000109E-2</v>
      </c>
      <c r="G309" s="12">
        <f t="shared" ca="1" si="38"/>
        <v>9</v>
      </c>
      <c r="H309" s="2">
        <v>9.2947399999999991</v>
      </c>
      <c r="I309" s="2">
        <v>3</v>
      </c>
      <c r="J309" s="13">
        <f t="shared" si="39"/>
        <v>1.952592478000011E-2</v>
      </c>
      <c r="K309" s="5">
        <f>IF(U309="NORWAY",_xlfn.XLOOKUP(B309,'Oslo OBX Historical Data'!$A$2:$A$3477,'Oslo OBX Historical Data'!$G$2:$G$3477),IF(U309="FINLAND",_xlfn.XLOOKUP(B309,'OMX Helsinki Historical Data'!$A$2:$A$3479,'OMX Helsinki Historical Data'!$G$2:$G$3479),IF(U309="DENMARK",_xlfn.XLOOKUP(B309,'OMX Copenhagen All shares Histo'!$A$2:$A$3461,'OMX Copenhagen All shares Histo'!$G$2:$G$3461),_xlfn.XLOOKUP(Draft!B309,'OMX Stockholm Historical Data'!$A$2:$A$3477,'OMX Stockholm Historical Data'!$G$2:$G$3477))))</f>
        <v>6.4000000000000003E-3</v>
      </c>
      <c r="L309">
        <v>1</v>
      </c>
      <c r="N309" t="str">
        <f>IF(D309&gt;=0,"1","0")</f>
        <v>1</v>
      </c>
      <c r="O309" s="5">
        <f t="shared" ca="1" si="40"/>
        <v>0.96828959174759066</v>
      </c>
      <c r="P309">
        <f t="shared" si="41"/>
        <v>117</v>
      </c>
      <c r="S309">
        <f>_xlfn.XLOOKUP(C309,'Company age'!$A$2:$A$15,'Company age'!$B$2:$B$15)</f>
        <v>10</v>
      </c>
      <c r="U309" t="s">
        <v>80</v>
      </c>
      <c r="W309" s="3">
        <f>AT309*(1+AV309)</f>
        <v>3.0777777743400003</v>
      </c>
      <c r="X309">
        <v>9</v>
      </c>
      <c r="AH309" s="2">
        <v>0</v>
      </c>
      <c r="AI309" s="2">
        <v>2.5925924779999998</v>
      </c>
      <c r="AJ309" s="2">
        <v>2.5925924779999998</v>
      </c>
      <c r="AL309" t="s">
        <v>2020</v>
      </c>
      <c r="AM309" t="s">
        <v>2021</v>
      </c>
      <c r="AN309" t="s">
        <v>80</v>
      </c>
      <c r="AO309" t="s">
        <v>32</v>
      </c>
      <c r="AP309" t="s">
        <v>25</v>
      </c>
      <c r="AQ309" t="s">
        <v>1066</v>
      </c>
      <c r="AR309" t="s">
        <v>27</v>
      </c>
      <c r="AS309" s="2">
        <v>9.2947399999999991</v>
      </c>
      <c r="AT309" s="2">
        <v>3</v>
      </c>
      <c r="AU309" s="5">
        <f t="shared" si="34"/>
        <v>0</v>
      </c>
      <c r="AV309" s="5">
        <f t="shared" si="35"/>
        <v>2.5925924779999998E-2</v>
      </c>
      <c r="AW309" s="5">
        <f t="shared" si="36"/>
        <v>2.5925924779999998E-2</v>
      </c>
      <c r="AX309" s="2">
        <v>1.2050000000000001</v>
      </c>
      <c r="AY309" s="2">
        <v>-32.770702360000001</v>
      </c>
      <c r="AZ309" s="2">
        <v>1.135</v>
      </c>
      <c r="BA309" s="2">
        <v>8.02</v>
      </c>
    </row>
    <row r="310" spans="1:53" x14ac:dyDescent="0.15">
      <c r="A310">
        <v>119</v>
      </c>
      <c r="B310" s="7">
        <v>42445</v>
      </c>
      <c r="C310" s="11">
        <v>2016</v>
      </c>
      <c r="D310" s="3">
        <f>_xlfn.XLOOKUP(P310,'Sentiment index'!$E$2:$E$169,'Sentiment index'!$A$2:$A$169)</f>
        <v>-7.9386999999999999E-2</v>
      </c>
      <c r="E310">
        <f t="shared" ca="1" si="37"/>
        <v>103.61775647405125</v>
      </c>
      <c r="F310" s="5">
        <f>(W310-AT310)/AT310</f>
        <v>3.4999999999999899E-2</v>
      </c>
      <c r="G310" s="12">
        <f t="shared" ca="1" si="38"/>
        <v>467</v>
      </c>
      <c r="H310" s="2">
        <v>336.64800000000002</v>
      </c>
      <c r="I310" s="2">
        <v>73</v>
      </c>
      <c r="J310" s="13">
        <f t="shared" si="39"/>
        <v>4.51999999999999E-2</v>
      </c>
      <c r="K310" s="5">
        <f>IF(U310="NORWAY",_xlfn.XLOOKUP(B310,'Oslo OBX Historical Data'!$A$2:$A$3477,'Oslo OBX Historical Data'!$G$2:$G$3477),IF(U310="FINLAND",_xlfn.XLOOKUP(B310,'OMX Helsinki Historical Data'!$A$2:$A$3479,'OMX Helsinki Historical Data'!$G$2:$G$3479),IF(U310="DENMARK",_xlfn.XLOOKUP(B310,'OMX Copenhagen All shares Histo'!$A$2:$A$3461,'OMX Copenhagen All shares Histo'!$G$2:$G$3461),_xlfn.XLOOKUP(Draft!B310,'OMX Stockholm Historical Data'!$A$2:$A$3477,'OMX Stockholm Historical Data'!$G$2:$G$3477))))</f>
        <v>-1.0200000000000001E-2</v>
      </c>
      <c r="L310">
        <v>1</v>
      </c>
      <c r="N310" t="str">
        <f>IF(D310&gt;=0,"1","0")</f>
        <v>0</v>
      </c>
      <c r="O310" s="5">
        <f t="shared" ca="1" si="40"/>
        <v>1.3872056272426985</v>
      </c>
      <c r="P310">
        <f t="shared" si="41"/>
        <v>118</v>
      </c>
      <c r="S310">
        <f>_xlfn.XLOOKUP(C310,'Company age'!$A$2:$A$15,'Company age'!$B$2:$B$15)</f>
        <v>10</v>
      </c>
      <c r="U310" t="s">
        <v>80</v>
      </c>
      <c r="W310" s="3">
        <f>AT310*(1+AV310)</f>
        <v>75.554999999999993</v>
      </c>
      <c r="X310">
        <v>467</v>
      </c>
      <c r="AH310" s="2">
        <v>3</v>
      </c>
      <c r="AI310" s="2">
        <v>3.5</v>
      </c>
      <c r="AJ310" s="2">
        <v>3.5</v>
      </c>
      <c r="AL310" t="s">
        <v>970</v>
      </c>
      <c r="AM310" t="s">
        <v>971</v>
      </c>
      <c r="AN310" t="s">
        <v>80</v>
      </c>
      <c r="AO310" t="s">
        <v>96</v>
      </c>
      <c r="AP310" t="s">
        <v>25</v>
      </c>
      <c r="AQ310" t="s">
        <v>413</v>
      </c>
      <c r="AR310" t="s">
        <v>27</v>
      </c>
      <c r="AS310" s="2">
        <v>336.64800000000002</v>
      </c>
      <c r="AT310" s="2">
        <v>73</v>
      </c>
      <c r="AU310" s="5">
        <f t="shared" si="34"/>
        <v>0.03</v>
      </c>
      <c r="AV310" s="5">
        <f t="shared" si="35"/>
        <v>3.5000000000000003E-2</v>
      </c>
      <c r="AW310" s="5">
        <f t="shared" si="36"/>
        <v>3.5000000000000003E-2</v>
      </c>
      <c r="AX310" s="2">
        <v>178.8</v>
      </c>
      <c r="AY310" s="2">
        <v>1236.986328</v>
      </c>
      <c r="AZ310" s="2">
        <v>177.2</v>
      </c>
      <c r="BA310" s="2">
        <v>10</v>
      </c>
    </row>
    <row r="311" spans="1:53" x14ac:dyDescent="0.15">
      <c r="A311">
        <v>119</v>
      </c>
      <c r="B311" s="7">
        <v>42446</v>
      </c>
      <c r="C311" s="11">
        <v>2016</v>
      </c>
      <c r="D311" s="3">
        <f>_xlfn.XLOOKUP(P311,'Sentiment index'!$E$2:$E$169,'Sentiment index'!$A$2:$A$169)</f>
        <v>-7.9386999999999999E-2</v>
      </c>
      <c r="E311">
        <f t="shared" ca="1" si="37"/>
        <v>83.370872389371215</v>
      </c>
      <c r="F311" s="5">
        <f>(W311-AT311)/AT311</f>
        <v>0.33333332059999998</v>
      </c>
      <c r="G311" s="12">
        <f t="shared" ca="1" si="38"/>
        <v>849</v>
      </c>
      <c r="H311" s="2">
        <v>1037.8399999999999</v>
      </c>
      <c r="I311" s="2">
        <v>32</v>
      </c>
      <c r="J311" s="13">
        <f t="shared" si="39"/>
        <v>0.33793332059999998</v>
      </c>
      <c r="K311" s="5">
        <f>IF(U311="NORWAY",_xlfn.XLOOKUP(B311,'Oslo OBX Historical Data'!$A$2:$A$3477,'Oslo OBX Historical Data'!$G$2:$G$3477),IF(U311="FINLAND",_xlfn.XLOOKUP(B311,'OMX Helsinki Historical Data'!$A$2:$A$3479,'OMX Helsinki Historical Data'!$G$2:$G$3479),IF(U311="DENMARK",_xlfn.XLOOKUP(B311,'OMX Copenhagen All shares Histo'!$A$2:$A$3461,'OMX Copenhagen All shares Histo'!$G$2:$G$3461),_xlfn.XLOOKUP(Draft!B311,'OMX Stockholm Historical Data'!$A$2:$A$3477,'OMX Stockholm Historical Data'!$G$2:$G$3477))))</f>
        <v>-4.5999999999999999E-3</v>
      </c>
      <c r="L311">
        <v>1</v>
      </c>
      <c r="N311" t="str">
        <f>IF(D311&gt;=0,"1","0")</f>
        <v>0</v>
      </c>
      <c r="O311" s="5">
        <f t="shared" ca="1" si="40"/>
        <v>0.81804517073922767</v>
      </c>
      <c r="P311">
        <f t="shared" si="41"/>
        <v>118</v>
      </c>
      <c r="S311">
        <f>_xlfn.XLOOKUP(C311,'Company age'!$A$2:$A$15,'Company age'!$B$2:$B$15)</f>
        <v>10</v>
      </c>
      <c r="U311" t="s">
        <v>80</v>
      </c>
      <c r="W311" s="3">
        <f>AT311*(1+AV311)</f>
        <v>42.666666259199999</v>
      </c>
      <c r="X311">
        <v>849</v>
      </c>
      <c r="AH311" s="2">
        <v>52.976188659999998</v>
      </c>
      <c r="AI311" s="2">
        <v>33.333332059999996</v>
      </c>
      <c r="AJ311" s="2">
        <v>23.809524540000002</v>
      </c>
      <c r="AL311" t="s">
        <v>549</v>
      </c>
      <c r="AM311" t="s">
        <v>550</v>
      </c>
      <c r="AN311" t="s">
        <v>80</v>
      </c>
      <c r="AO311" t="s">
        <v>38</v>
      </c>
      <c r="AP311" t="s">
        <v>25</v>
      </c>
      <c r="AQ311" t="s">
        <v>176</v>
      </c>
      <c r="AR311" t="s">
        <v>27</v>
      </c>
      <c r="AS311" s="2">
        <v>1037.8399999999999</v>
      </c>
      <c r="AT311" s="2">
        <v>32</v>
      </c>
      <c r="AU311" s="5">
        <f t="shared" si="34"/>
        <v>0.52976188660000001</v>
      </c>
      <c r="AV311" s="5">
        <f t="shared" si="35"/>
        <v>0.33333332059999998</v>
      </c>
      <c r="AW311" s="5">
        <f t="shared" si="36"/>
        <v>0.23809524540000002</v>
      </c>
      <c r="AX311" s="2">
        <v>33.26</v>
      </c>
      <c r="AY311" s="2">
        <v>2.8125</v>
      </c>
      <c r="AZ311" s="2">
        <v>33.659999999999997</v>
      </c>
      <c r="BA311" s="2">
        <v>99.695499999999996</v>
      </c>
    </row>
    <row r="312" spans="1:53" x14ac:dyDescent="0.15">
      <c r="A312">
        <v>119</v>
      </c>
      <c r="B312" s="7">
        <v>42451</v>
      </c>
      <c r="C312" s="11">
        <v>2016</v>
      </c>
      <c r="D312" s="3">
        <f>_xlfn.XLOOKUP(P312,'Sentiment index'!$E$2:$E$169,'Sentiment index'!$A$2:$A$169)</f>
        <v>-7.9386999999999999E-2</v>
      </c>
      <c r="E312">
        <f t="shared" ca="1" si="37"/>
        <v>100.15377910673513</v>
      </c>
      <c r="F312" s="5">
        <f>(W312-AT312)/AT312</f>
        <v>0.73333335879999983</v>
      </c>
      <c r="G312" s="12">
        <f t="shared" ca="1" si="38"/>
        <v>10945</v>
      </c>
      <c r="H312" s="2">
        <v>904.17499999999995</v>
      </c>
      <c r="I312" s="2">
        <v>62</v>
      </c>
      <c r="J312" s="13">
        <f t="shared" si="39"/>
        <v>0.73933335879999984</v>
      </c>
      <c r="K312" s="5">
        <f>IF(U312="NORWAY",_xlfn.XLOOKUP(B312,'Oslo OBX Historical Data'!$A$2:$A$3477,'Oslo OBX Historical Data'!$G$2:$G$3477),IF(U312="FINLAND",_xlfn.XLOOKUP(B312,'OMX Helsinki Historical Data'!$A$2:$A$3479,'OMX Helsinki Historical Data'!$G$2:$G$3479),IF(U312="DENMARK",_xlfn.XLOOKUP(B312,'OMX Copenhagen All shares Histo'!$A$2:$A$3461,'OMX Copenhagen All shares Histo'!$G$2:$G$3461),_xlfn.XLOOKUP(Draft!B312,'OMX Stockholm Historical Data'!$A$2:$A$3477,'OMX Stockholm Historical Data'!$G$2:$G$3477))))</f>
        <v>-6.0000000000000001E-3</v>
      </c>
      <c r="L312">
        <v>1</v>
      </c>
      <c r="N312" t="str">
        <f>IF(D312&gt;=0,"1","0")</f>
        <v>0</v>
      </c>
      <c r="O312" s="5">
        <f t="shared" ca="1" si="40"/>
        <v>12.104957557994858</v>
      </c>
      <c r="P312">
        <f t="shared" si="41"/>
        <v>118</v>
      </c>
      <c r="S312">
        <f>_xlfn.XLOOKUP(C312,'Company age'!$A$2:$A$15,'Company age'!$B$2:$B$15)</f>
        <v>10</v>
      </c>
      <c r="U312" t="s">
        <v>80</v>
      </c>
      <c r="W312" s="3">
        <f>AT312*(1+AV312)</f>
        <v>107.46666824559999</v>
      </c>
      <c r="X312">
        <v>10945</v>
      </c>
      <c r="AH312" s="2">
        <v>2.6666667460000002</v>
      </c>
      <c r="AI312" s="2">
        <v>73.333335880000007</v>
      </c>
      <c r="AJ312" s="2">
        <v>64.444442749999993</v>
      </c>
      <c r="AL312" t="s">
        <v>595</v>
      </c>
      <c r="AM312" t="s">
        <v>596</v>
      </c>
      <c r="AN312" t="s">
        <v>80</v>
      </c>
      <c r="AO312" t="s">
        <v>32</v>
      </c>
      <c r="AP312" t="s">
        <v>25</v>
      </c>
      <c r="AQ312" t="s">
        <v>51</v>
      </c>
      <c r="AR312" t="s">
        <v>27</v>
      </c>
      <c r="AS312" s="2">
        <v>904.17499999999995</v>
      </c>
      <c r="AT312" s="2">
        <v>62</v>
      </c>
      <c r="AU312" s="5">
        <f t="shared" si="34"/>
        <v>2.6666667460000001E-2</v>
      </c>
      <c r="AV312" s="5">
        <f t="shared" si="35"/>
        <v>0.73333335880000006</v>
      </c>
      <c r="AW312" s="5">
        <f t="shared" si="36"/>
        <v>0.64444442749999997</v>
      </c>
      <c r="AX312" s="2">
        <v>63.2</v>
      </c>
      <c r="AY312" s="2">
        <v>10.483870509999999</v>
      </c>
      <c r="AZ312" s="2">
        <v>63.4</v>
      </c>
      <c r="BA312" s="2">
        <v>53.140099999999997</v>
      </c>
    </row>
    <row r="313" spans="1:53" x14ac:dyDescent="0.15">
      <c r="A313">
        <v>119</v>
      </c>
      <c r="B313" s="7">
        <v>42451</v>
      </c>
      <c r="C313" s="11">
        <v>2016</v>
      </c>
      <c r="D313" s="3">
        <f>_xlfn.XLOOKUP(P313,'Sentiment index'!$E$2:$E$169,'Sentiment index'!$A$2:$A$169)</f>
        <v>-7.9386999999999999E-2</v>
      </c>
      <c r="E313">
        <f t="shared" ca="1" si="37"/>
        <v>99.06809057511316</v>
      </c>
      <c r="F313" s="5">
        <f>(W313-AT313)/AT313</f>
        <v>-0.40557937619999995</v>
      </c>
      <c r="G313" s="12">
        <f t="shared" ca="1" si="38"/>
        <v>17</v>
      </c>
      <c r="H313" s="2">
        <v>36.087000000000003</v>
      </c>
      <c r="I313" s="2">
        <v>5</v>
      </c>
      <c r="J313" s="13">
        <f t="shared" si="39"/>
        <v>-0.39957937619999995</v>
      </c>
      <c r="K313" s="5">
        <f>IF(U313="NORWAY",_xlfn.XLOOKUP(B313,'Oslo OBX Historical Data'!$A$2:$A$3477,'Oslo OBX Historical Data'!$G$2:$G$3477),IF(U313="FINLAND",_xlfn.XLOOKUP(B313,'OMX Helsinki Historical Data'!$A$2:$A$3479,'OMX Helsinki Historical Data'!$G$2:$G$3479),IF(U313="DENMARK",_xlfn.XLOOKUP(B313,'OMX Copenhagen All shares Histo'!$A$2:$A$3461,'OMX Copenhagen All shares Histo'!$G$2:$G$3461),_xlfn.XLOOKUP(Draft!B313,'OMX Stockholm Historical Data'!$A$2:$A$3477,'OMX Stockholm Historical Data'!$G$2:$G$3477))))</f>
        <v>-6.0000000000000001E-3</v>
      </c>
      <c r="L313">
        <v>1</v>
      </c>
      <c r="N313" t="str">
        <f>IF(D313&gt;=0,"1","0")</f>
        <v>0</v>
      </c>
      <c r="O313" s="5">
        <f t="shared" ca="1" si="40"/>
        <v>0.47108376977859057</v>
      </c>
      <c r="P313">
        <f t="shared" si="41"/>
        <v>118</v>
      </c>
      <c r="S313">
        <f>_xlfn.XLOOKUP(C313,'Company age'!$A$2:$A$15,'Company age'!$B$2:$B$15)</f>
        <v>10</v>
      </c>
      <c r="U313" t="s">
        <v>80</v>
      </c>
      <c r="W313" s="3">
        <f>AT313*(1+AV313)</f>
        <v>2.9721031190000002</v>
      </c>
      <c r="X313">
        <v>17</v>
      </c>
      <c r="AH313" s="2">
        <v>-18.45493317</v>
      </c>
      <c r="AI313" s="2">
        <v>-40.557937619999997</v>
      </c>
      <c r="AJ313" s="2">
        <v>-41.630897519999998</v>
      </c>
      <c r="AL313" t="s">
        <v>1595</v>
      </c>
      <c r="AM313" t="s">
        <v>1596</v>
      </c>
      <c r="AN313" t="s">
        <v>80</v>
      </c>
      <c r="AO313" t="s">
        <v>32</v>
      </c>
      <c r="AP313" t="s">
        <v>25</v>
      </c>
      <c r="AQ313" t="s">
        <v>1066</v>
      </c>
      <c r="AR313" t="s">
        <v>27</v>
      </c>
      <c r="AS313" s="2">
        <v>36.087000000000003</v>
      </c>
      <c r="AT313" s="2">
        <v>5</v>
      </c>
      <c r="AU313" s="5">
        <f t="shared" si="34"/>
        <v>-0.18454933170000001</v>
      </c>
      <c r="AV313" s="5">
        <f t="shared" si="35"/>
        <v>-0.40557937619999995</v>
      </c>
      <c r="AW313" s="5">
        <f t="shared" si="36"/>
        <v>-0.41630897519999999</v>
      </c>
      <c r="AX313" s="2">
        <v>2.3149999999999999</v>
      </c>
      <c r="AY313" s="2">
        <v>-45.482917790000002</v>
      </c>
      <c r="AZ313" s="2">
        <v>2.2999999999999998</v>
      </c>
      <c r="BA313" s="2">
        <v>18.863499999999998</v>
      </c>
    </row>
    <row r="314" spans="1:53" x14ac:dyDescent="0.15">
      <c r="A314">
        <v>119</v>
      </c>
      <c r="B314" s="7">
        <v>42460</v>
      </c>
      <c r="C314" s="11">
        <v>2016</v>
      </c>
      <c r="D314" s="3">
        <f>_xlfn.XLOOKUP(P314,'Sentiment index'!$E$2:$E$169,'Sentiment index'!$A$2:$A$169)</f>
        <v>-7.9386999999999999E-2</v>
      </c>
      <c r="E314">
        <f t="shared" ca="1" si="37"/>
        <v>145.89966902303431</v>
      </c>
      <c r="F314" s="5">
        <f>(W314-AT314)/AT314</f>
        <v>2.4175825119999994E-2</v>
      </c>
      <c r="G314" s="12">
        <f t="shared" ca="1" si="38"/>
        <v>25</v>
      </c>
      <c r="H314" s="2">
        <v>158.625</v>
      </c>
      <c r="I314" s="2">
        <v>3.2</v>
      </c>
      <c r="J314" s="13">
        <f t="shared" si="39"/>
        <v>4.7758251199999935E-3</v>
      </c>
      <c r="K314" s="5">
        <f>IF(U314="NORWAY",_xlfn.XLOOKUP(B314,'Oslo OBX Historical Data'!$A$2:$A$3477,'Oslo OBX Historical Data'!$G$2:$G$3477),IF(U314="FINLAND",_xlfn.XLOOKUP(B314,'OMX Helsinki Historical Data'!$A$2:$A$3479,'OMX Helsinki Historical Data'!$G$2:$G$3479),IF(U314="DENMARK",_xlfn.XLOOKUP(B314,'OMX Copenhagen All shares Histo'!$A$2:$A$3461,'OMX Copenhagen All shares Histo'!$G$2:$G$3461),_xlfn.XLOOKUP(Draft!B314,'OMX Stockholm Historical Data'!$A$2:$A$3477,'OMX Stockholm Historical Data'!$G$2:$G$3477))))</f>
        <v>1.9400000000000001E-2</v>
      </c>
      <c r="L314">
        <v>1</v>
      </c>
      <c r="N314" t="str">
        <f>IF(D314&gt;=0,"1","0")</f>
        <v>0</v>
      </c>
      <c r="O314" s="5">
        <f t="shared" ca="1" si="40"/>
        <v>0.15760441292356187</v>
      </c>
      <c r="P314">
        <f t="shared" si="41"/>
        <v>118</v>
      </c>
      <c r="S314">
        <f>_xlfn.XLOOKUP(C314,'Company age'!$A$2:$A$15,'Company age'!$B$2:$B$15)</f>
        <v>10</v>
      </c>
      <c r="U314" t="s">
        <v>64</v>
      </c>
      <c r="W314" s="3">
        <f>AT314*(1+AV314)</f>
        <v>3.2773626403840002</v>
      </c>
      <c r="X314">
        <v>25</v>
      </c>
      <c r="AH314" s="2">
        <v>0</v>
      </c>
      <c r="AI314" s="2">
        <v>2.4175825120000001</v>
      </c>
      <c r="AJ314" s="2">
        <v>0</v>
      </c>
      <c r="AL314" t="s">
        <v>1216</v>
      </c>
      <c r="AM314" t="s">
        <v>1217</v>
      </c>
      <c r="AN314" t="s">
        <v>64</v>
      </c>
      <c r="AO314" t="s">
        <v>45</v>
      </c>
      <c r="AP314" t="s">
        <v>25</v>
      </c>
      <c r="AQ314" t="s">
        <v>54</v>
      </c>
      <c r="AR314" t="s">
        <v>27</v>
      </c>
      <c r="AS314" s="2">
        <v>158.625</v>
      </c>
      <c r="AT314" s="2">
        <v>3.2</v>
      </c>
      <c r="AU314" s="5">
        <f t="shared" si="34"/>
        <v>0</v>
      </c>
      <c r="AV314" s="5">
        <f t="shared" si="35"/>
        <v>2.4175825120000001E-2</v>
      </c>
      <c r="AW314" s="5">
        <f t="shared" si="36"/>
        <v>0</v>
      </c>
      <c r="AX314" s="2"/>
      <c r="AY314" s="2"/>
      <c r="AZ314" s="2"/>
      <c r="BA314" s="2">
        <v>15.505100000000001</v>
      </c>
    </row>
    <row r="315" spans="1:53" x14ac:dyDescent="0.15">
      <c r="A315">
        <v>120</v>
      </c>
      <c r="B315" s="7">
        <v>42471</v>
      </c>
      <c r="C315" s="11">
        <v>2016</v>
      </c>
      <c r="D315" s="3">
        <f>_xlfn.XLOOKUP(P315,'Sentiment index'!$E$2:$E$169,'Sentiment index'!$A$2:$A$169)</f>
        <v>-1.6699599999999998E-2</v>
      </c>
      <c r="E315">
        <f t="shared" ca="1" si="37"/>
        <v>132.90751635765827</v>
      </c>
      <c r="F315" s="5">
        <f>(W315-AT315)/AT315</f>
        <v>-0.6</v>
      </c>
      <c r="G315" s="12">
        <f t="shared" ca="1" si="38"/>
        <v>154</v>
      </c>
      <c r="H315" s="2">
        <v>13.179399999999999</v>
      </c>
      <c r="I315" s="2">
        <v>6.35</v>
      </c>
      <c r="J315" s="13">
        <f t="shared" si="39"/>
        <v>-0.62139999999999995</v>
      </c>
      <c r="K315" s="5">
        <f>IF(U315="NORWAY",_xlfn.XLOOKUP(B315,'Oslo OBX Historical Data'!$A$2:$A$3477,'Oslo OBX Historical Data'!$G$2:$G$3477),IF(U315="FINLAND",_xlfn.XLOOKUP(B315,'OMX Helsinki Historical Data'!$A$2:$A$3479,'OMX Helsinki Historical Data'!$G$2:$G$3479),IF(U315="DENMARK",_xlfn.XLOOKUP(B315,'OMX Copenhagen All shares Histo'!$A$2:$A$3461,'OMX Copenhagen All shares Histo'!$G$2:$G$3461),_xlfn.XLOOKUP(Draft!B315,'OMX Stockholm Historical Data'!$A$2:$A$3477,'OMX Stockholm Historical Data'!$G$2:$G$3477))))</f>
        <v>2.1399999999999999E-2</v>
      </c>
      <c r="L315">
        <v>1</v>
      </c>
      <c r="N315" t="str">
        <f>IF(D315&gt;=0,"1","0")</f>
        <v>0</v>
      </c>
      <c r="O315" s="5">
        <f t="shared" ca="1" si="40"/>
        <v>11.684902195851102</v>
      </c>
      <c r="P315">
        <f t="shared" si="41"/>
        <v>119</v>
      </c>
      <c r="S315">
        <f>_xlfn.XLOOKUP(C315,'Company age'!$A$2:$A$15,'Company age'!$B$2:$B$15)</f>
        <v>10</v>
      </c>
      <c r="U315" t="s">
        <v>80</v>
      </c>
      <c r="W315" s="3">
        <f>AT315*(1+AV315)</f>
        <v>2.54</v>
      </c>
      <c r="X315">
        <v>154</v>
      </c>
      <c r="AH315" s="2">
        <v>-49.5</v>
      </c>
      <c r="AI315" s="2">
        <v>-60</v>
      </c>
      <c r="AJ315" s="2">
        <v>-69.300003050000001</v>
      </c>
      <c r="AL315" t="s">
        <v>1893</v>
      </c>
      <c r="AM315" t="s">
        <v>1894</v>
      </c>
      <c r="AN315" t="s">
        <v>80</v>
      </c>
      <c r="AO315" t="s">
        <v>96</v>
      </c>
      <c r="AP315" t="s">
        <v>25</v>
      </c>
      <c r="AQ315" t="s">
        <v>54</v>
      </c>
      <c r="AR315" t="s">
        <v>27</v>
      </c>
      <c r="AS315" s="2">
        <v>13.179399999999999</v>
      </c>
      <c r="AT315" s="2">
        <v>6.35</v>
      </c>
      <c r="AU315" s="5">
        <f t="shared" si="34"/>
        <v>-0.495</v>
      </c>
      <c r="AV315" s="5">
        <f t="shared" si="35"/>
        <v>-0.6</v>
      </c>
      <c r="AW315" s="5">
        <f t="shared" si="36"/>
        <v>-0.69300003050000003</v>
      </c>
      <c r="AX315" s="2">
        <v>365</v>
      </c>
      <c r="AY315" s="2">
        <v>6738.1879879999997</v>
      </c>
      <c r="AZ315" s="2">
        <v>374</v>
      </c>
      <c r="BA315" s="2">
        <v>5.5605000000000002</v>
      </c>
    </row>
    <row r="316" spans="1:53" x14ac:dyDescent="0.15">
      <c r="A316">
        <v>120</v>
      </c>
      <c r="B316" s="7">
        <v>42486</v>
      </c>
      <c r="C316" s="11">
        <v>2016</v>
      </c>
      <c r="D316" s="3">
        <f>_xlfn.XLOOKUP(P316,'Sentiment index'!$E$2:$E$169,'Sentiment index'!$A$2:$A$169)</f>
        <v>-1.6699599999999998E-2</v>
      </c>
      <c r="E316">
        <f t="shared" ca="1" si="37"/>
        <v>152.81923395988832</v>
      </c>
      <c r="F316" s="5">
        <f>(W316-AT316)/AT316</f>
        <v>3.9999999999999938E-2</v>
      </c>
      <c r="G316" s="12">
        <f t="shared" ca="1" si="38"/>
        <v>260</v>
      </c>
      <c r="H316" s="2">
        <v>7.5103799999999996</v>
      </c>
      <c r="I316" s="2">
        <v>4.5</v>
      </c>
      <c r="J316" s="13">
        <f t="shared" si="39"/>
        <v>4.2899999999999938E-2</v>
      </c>
      <c r="K316" s="5">
        <f>IF(U316="NORWAY",_xlfn.XLOOKUP(B316,'Oslo OBX Historical Data'!$A$2:$A$3477,'Oslo OBX Historical Data'!$G$2:$G$3477),IF(U316="FINLAND",_xlfn.XLOOKUP(B316,'OMX Helsinki Historical Data'!$A$2:$A$3479,'OMX Helsinki Historical Data'!$G$2:$G$3479),IF(U316="DENMARK",_xlfn.XLOOKUP(B316,'OMX Copenhagen All shares Histo'!$A$2:$A$3461,'OMX Copenhagen All shares Histo'!$G$2:$G$3461),_xlfn.XLOOKUP(Draft!B316,'OMX Stockholm Historical Data'!$A$2:$A$3477,'OMX Stockholm Historical Data'!$G$2:$G$3477))))</f>
        <v>-2.8999999999999998E-3</v>
      </c>
      <c r="L316">
        <v>1</v>
      </c>
      <c r="N316" t="str">
        <f>IF(D316&gt;=0,"1","0")</f>
        <v>0</v>
      </c>
      <c r="O316" s="5">
        <f t="shared" ca="1" si="40"/>
        <v>34.618754310700659</v>
      </c>
      <c r="P316">
        <f t="shared" si="41"/>
        <v>119</v>
      </c>
      <c r="S316">
        <f>_xlfn.XLOOKUP(C316,'Company age'!$A$2:$A$15,'Company age'!$B$2:$B$15)</f>
        <v>10</v>
      </c>
      <c r="U316" t="s">
        <v>80</v>
      </c>
      <c r="W316" s="3">
        <f>AT316*(1+AV316)</f>
        <v>4.68</v>
      </c>
      <c r="X316">
        <v>260</v>
      </c>
      <c r="AH316" s="2">
        <v>0.40000000600000002</v>
      </c>
      <c r="AI316" s="2">
        <v>4</v>
      </c>
      <c r="AJ316" s="2">
        <v>0</v>
      </c>
      <c r="AL316" t="s">
        <v>2053</v>
      </c>
      <c r="AM316" t="s">
        <v>2054</v>
      </c>
      <c r="AN316" t="s">
        <v>80</v>
      </c>
      <c r="AO316" t="s">
        <v>152</v>
      </c>
      <c r="AP316" t="s">
        <v>25</v>
      </c>
      <c r="AQ316" t="s">
        <v>54</v>
      </c>
      <c r="AR316" t="s">
        <v>27</v>
      </c>
      <c r="AS316" s="2">
        <v>7.5103799999999996</v>
      </c>
      <c r="AT316" s="2">
        <v>4.5</v>
      </c>
      <c r="AU316" s="5">
        <f t="shared" si="34"/>
        <v>4.0000000599999998E-3</v>
      </c>
      <c r="AV316" s="5">
        <f t="shared" si="35"/>
        <v>0.04</v>
      </c>
      <c r="AW316" s="5">
        <f t="shared" si="36"/>
        <v>0</v>
      </c>
      <c r="AX316" s="2">
        <v>84.2</v>
      </c>
      <c r="AY316" s="2">
        <v>1855.5555420000001</v>
      </c>
      <c r="AZ316" s="2">
        <v>84.2</v>
      </c>
      <c r="BA316" s="2">
        <v>7.1483999999999996</v>
      </c>
    </row>
    <row r="317" spans="1:53" x14ac:dyDescent="0.15">
      <c r="A317">
        <v>120</v>
      </c>
      <c r="B317" s="7">
        <v>42488</v>
      </c>
      <c r="C317" s="11">
        <v>2016</v>
      </c>
      <c r="D317" s="3">
        <f>_xlfn.XLOOKUP(P317,'Sentiment index'!$E$2:$E$169,'Sentiment index'!$A$2:$A$169)</f>
        <v>-1.6699599999999998E-2</v>
      </c>
      <c r="E317">
        <f t="shared" ca="1" si="37"/>
        <v>108.68557775054663</v>
      </c>
      <c r="F317" s="5">
        <f>(W317-AT317)/AT317</f>
        <v>3.7999999520000077E-2</v>
      </c>
      <c r="G317" s="12">
        <f t="shared" ca="1" si="38"/>
        <v>1079</v>
      </c>
      <c r="H317" s="2">
        <v>728.01099999999997</v>
      </c>
      <c r="I317" s="2">
        <v>5.0999999999999996</v>
      </c>
      <c r="J317" s="13">
        <f t="shared" si="39"/>
        <v>4.1099999520000076E-2</v>
      </c>
      <c r="K317" s="5">
        <f>IF(U317="NORWAY",_xlfn.XLOOKUP(B317,'Oslo OBX Historical Data'!$A$2:$A$3477,'Oslo OBX Historical Data'!$G$2:$G$3477),IF(U317="FINLAND",_xlfn.XLOOKUP(B317,'OMX Helsinki Historical Data'!$A$2:$A$3479,'OMX Helsinki Historical Data'!$G$2:$G$3479),IF(U317="DENMARK",_xlfn.XLOOKUP(B317,'OMX Copenhagen All shares Histo'!$A$2:$A$3461,'OMX Copenhagen All shares Histo'!$G$2:$G$3461),_xlfn.XLOOKUP(Draft!B317,'OMX Stockholm Historical Data'!$A$2:$A$3477,'OMX Stockholm Historical Data'!$G$2:$G$3477))))</f>
        <v>-3.0999999999999999E-3</v>
      </c>
      <c r="L317">
        <v>1</v>
      </c>
      <c r="N317" t="str">
        <f>IF(D317&gt;=0,"1","0")</f>
        <v>0</v>
      </c>
      <c r="O317" s="5">
        <f t="shared" ca="1" si="40"/>
        <v>1.4821204624655397</v>
      </c>
      <c r="P317">
        <f t="shared" si="41"/>
        <v>119</v>
      </c>
      <c r="S317">
        <f>_xlfn.XLOOKUP(C317,'Company age'!$A$2:$A$15,'Company age'!$B$2:$B$15)</f>
        <v>10</v>
      </c>
      <c r="U317" t="s">
        <v>64</v>
      </c>
      <c r="W317" s="3">
        <f>AT317*(1+AV317)</f>
        <v>5.293799997552</v>
      </c>
      <c r="X317">
        <v>1079</v>
      </c>
      <c r="AH317" s="2">
        <v>-4.5999999049999998</v>
      </c>
      <c r="AI317" s="2">
        <v>3.7999999519999998</v>
      </c>
      <c r="AJ317" s="2">
        <v>3</v>
      </c>
      <c r="AL317" t="s">
        <v>694</v>
      </c>
      <c r="AM317" t="s">
        <v>695</v>
      </c>
      <c r="AN317" t="s">
        <v>64</v>
      </c>
      <c r="AO317" t="s">
        <v>96</v>
      </c>
      <c r="AP317" t="s">
        <v>25</v>
      </c>
      <c r="AQ317" t="s">
        <v>507</v>
      </c>
      <c r="AR317" t="s">
        <v>27</v>
      </c>
      <c r="AS317" s="2">
        <v>728.01099999999997</v>
      </c>
      <c r="AT317" s="2">
        <v>5.0999999999999996</v>
      </c>
      <c r="AU317" s="5">
        <f t="shared" si="34"/>
        <v>-4.5999999049999997E-2</v>
      </c>
      <c r="AV317" s="5">
        <f t="shared" si="35"/>
        <v>3.7999999520000001E-2</v>
      </c>
      <c r="AW317" s="5">
        <f t="shared" si="36"/>
        <v>0.03</v>
      </c>
      <c r="AX317" s="2">
        <v>0.81200000000000006</v>
      </c>
      <c r="AY317" s="2">
        <v>-79.308830259999993</v>
      </c>
      <c r="AZ317" s="2">
        <v>0.81</v>
      </c>
      <c r="BA317" s="2">
        <v>58.25</v>
      </c>
    </row>
    <row r="318" spans="1:53" x14ac:dyDescent="0.15">
      <c r="A318">
        <v>120</v>
      </c>
      <c r="B318" s="7">
        <v>42489</v>
      </c>
      <c r="C318" s="11">
        <v>2016</v>
      </c>
      <c r="D318" s="3">
        <f>_xlfn.XLOOKUP(P318,'Sentiment index'!$E$2:$E$169,'Sentiment index'!$A$2:$A$169)</f>
        <v>-1.6699599999999998E-2</v>
      </c>
      <c r="E318">
        <f t="shared" ca="1" si="37"/>
        <v>123.21769178597536</v>
      </c>
      <c r="F318" s="5">
        <f>(W318-AT318)/AT318</f>
        <v>0.42857143400000008</v>
      </c>
      <c r="G318" s="12">
        <f t="shared" ca="1" si="38"/>
        <v>664</v>
      </c>
      <c r="H318" s="2">
        <v>3879.75</v>
      </c>
      <c r="I318" s="2">
        <v>55</v>
      </c>
      <c r="J318" s="13">
        <f t="shared" si="39"/>
        <v>0.42837143400000011</v>
      </c>
      <c r="K318" s="5">
        <f>IF(U318="NORWAY",_xlfn.XLOOKUP(B318,'Oslo OBX Historical Data'!$A$2:$A$3477,'Oslo OBX Historical Data'!$G$2:$G$3477),IF(U318="FINLAND",_xlfn.XLOOKUP(B318,'OMX Helsinki Historical Data'!$A$2:$A$3479,'OMX Helsinki Historical Data'!$G$2:$G$3479),IF(U318="DENMARK",_xlfn.XLOOKUP(B318,'OMX Copenhagen All shares Histo'!$A$2:$A$3461,'OMX Copenhagen All shares Histo'!$G$2:$G$3461),_xlfn.XLOOKUP(Draft!B318,'OMX Stockholm Historical Data'!$A$2:$A$3477,'OMX Stockholm Historical Data'!$G$2:$G$3477))))</f>
        <v>2.0000000000000001E-4</v>
      </c>
      <c r="L318">
        <v>1</v>
      </c>
      <c r="N318" t="str">
        <f>IF(D318&gt;=0,"1","0")</f>
        <v>0</v>
      </c>
      <c r="O318" s="5">
        <f t="shared" ca="1" si="40"/>
        <v>0.17114504800567046</v>
      </c>
      <c r="P318">
        <f t="shared" si="41"/>
        <v>119</v>
      </c>
      <c r="S318">
        <f>_xlfn.XLOOKUP(C318,'Company age'!$A$2:$A$15,'Company age'!$B$2:$B$15)</f>
        <v>10</v>
      </c>
      <c r="U318" t="s">
        <v>80</v>
      </c>
      <c r="W318" s="3">
        <f>AT318*(1+AV318)</f>
        <v>78.571428870000005</v>
      </c>
      <c r="X318">
        <v>664</v>
      </c>
      <c r="AH318" s="2">
        <v>42.857143399999998</v>
      </c>
      <c r="AI318" s="2">
        <v>42.857143399999998</v>
      </c>
      <c r="AJ318" s="2">
        <v>2.8571429249999998</v>
      </c>
      <c r="AL318" t="s">
        <v>210</v>
      </c>
      <c r="AM318" t="s">
        <v>211</v>
      </c>
      <c r="AN318" t="s">
        <v>80</v>
      </c>
      <c r="AO318" t="s">
        <v>45</v>
      </c>
      <c r="AP318" t="s">
        <v>25</v>
      </c>
      <c r="AQ318" t="s">
        <v>102</v>
      </c>
      <c r="AR318" t="s">
        <v>27</v>
      </c>
      <c r="AS318" s="2">
        <v>3879.75</v>
      </c>
      <c r="AT318" s="2">
        <v>55</v>
      </c>
      <c r="AU318" s="5">
        <f t="shared" si="34"/>
        <v>0.42857143399999997</v>
      </c>
      <c r="AV318" s="5">
        <f t="shared" si="35"/>
        <v>0.42857143399999997</v>
      </c>
      <c r="AW318" s="5">
        <f t="shared" si="36"/>
        <v>2.8571429249999999E-2</v>
      </c>
      <c r="AX318" s="2">
        <v>38.96</v>
      </c>
      <c r="AY318" s="2">
        <v>-23.058345790000001</v>
      </c>
      <c r="AZ318" s="2">
        <v>38.799999999999997</v>
      </c>
      <c r="BA318" s="2">
        <v>200</v>
      </c>
    </row>
    <row r="319" spans="1:53" x14ac:dyDescent="0.15">
      <c r="A319">
        <v>120</v>
      </c>
      <c r="B319" s="7">
        <v>42489</v>
      </c>
      <c r="C319" s="11">
        <v>2016</v>
      </c>
      <c r="D319" s="3">
        <f>_xlfn.XLOOKUP(P319,'Sentiment index'!$E$2:$E$169,'Sentiment index'!$A$2:$A$169)</f>
        <v>-1.6699599999999998E-2</v>
      </c>
      <c r="E319">
        <f t="shared" ca="1" si="37"/>
        <v>159.38418045995516</v>
      </c>
      <c r="F319" s="5">
        <f>(W319-AT319)/AT319</f>
        <v>2.4096386129999602E-3</v>
      </c>
      <c r="G319" s="12">
        <f t="shared" ca="1" si="38"/>
        <v>4701</v>
      </c>
      <c r="H319" s="2">
        <v>1535.68</v>
      </c>
      <c r="I319" s="2">
        <v>6.7</v>
      </c>
      <c r="J319" s="13">
        <f t="shared" si="39"/>
        <v>-2.1903613870000397E-3</v>
      </c>
      <c r="K319" s="5">
        <f>IF(U319="NORWAY",_xlfn.XLOOKUP(B319,'Oslo OBX Historical Data'!$A$2:$A$3477,'Oslo OBX Historical Data'!$G$2:$G$3477),IF(U319="FINLAND",_xlfn.XLOOKUP(B319,'OMX Helsinki Historical Data'!$A$2:$A$3479,'OMX Helsinki Historical Data'!$G$2:$G$3479),IF(U319="DENMARK",_xlfn.XLOOKUP(B319,'OMX Copenhagen All shares Histo'!$A$2:$A$3461,'OMX Copenhagen All shares Histo'!$G$2:$G$3461),_xlfn.XLOOKUP(Draft!B319,'OMX Stockholm Historical Data'!$A$2:$A$3477,'OMX Stockholm Historical Data'!$G$2:$G$3477))))</f>
        <v>4.5999999999999999E-3</v>
      </c>
      <c r="L319">
        <v>1</v>
      </c>
      <c r="N319" t="str">
        <f>IF(D319&gt;=0,"1","0")</f>
        <v>0</v>
      </c>
      <c r="O319" s="5">
        <f t="shared" ca="1" si="40"/>
        <v>3.0611846217962073</v>
      </c>
      <c r="P319">
        <f t="shared" si="41"/>
        <v>119</v>
      </c>
      <c r="S319">
        <f>_xlfn.XLOOKUP(C319,'Company age'!$A$2:$A$15,'Company age'!$B$2:$B$15)</f>
        <v>10</v>
      </c>
      <c r="U319" t="s">
        <v>64</v>
      </c>
      <c r="W319" s="3">
        <f>AT319*(1+AV319)</f>
        <v>6.7161445787070999</v>
      </c>
      <c r="X319">
        <v>4701</v>
      </c>
      <c r="AH319" s="2">
        <v>0.2409638613</v>
      </c>
      <c r="AI319" s="2">
        <v>0.2409638613</v>
      </c>
      <c r="AJ319" s="2">
        <v>-3.6144578460000001</v>
      </c>
      <c r="AL319" t="s">
        <v>407</v>
      </c>
      <c r="AM319" t="s">
        <v>408</v>
      </c>
      <c r="AN319" t="s">
        <v>64</v>
      </c>
      <c r="AO319" t="s">
        <v>38</v>
      </c>
      <c r="AP319" t="s">
        <v>25</v>
      </c>
      <c r="AQ319" t="s">
        <v>126</v>
      </c>
      <c r="AR319" t="s">
        <v>27</v>
      </c>
      <c r="AS319" s="2">
        <v>1535.68</v>
      </c>
      <c r="AT319" s="2">
        <v>6.7</v>
      </c>
      <c r="AU319" s="5">
        <f t="shared" si="34"/>
        <v>2.4096386130000001E-3</v>
      </c>
      <c r="AV319" s="5">
        <f t="shared" si="35"/>
        <v>2.4096386130000001E-3</v>
      </c>
      <c r="AW319" s="5">
        <f t="shared" si="36"/>
        <v>-3.614457846E-2</v>
      </c>
      <c r="AX319" s="2">
        <v>18.82</v>
      </c>
      <c r="AY319" s="2">
        <v>188.80598449999999</v>
      </c>
      <c r="AZ319" s="2">
        <v>18.98</v>
      </c>
      <c r="BA319" s="2">
        <v>45.5974</v>
      </c>
    </row>
    <row r="320" spans="1:53" x14ac:dyDescent="0.15">
      <c r="A320">
        <v>121</v>
      </c>
      <c r="B320" s="7">
        <v>42493</v>
      </c>
      <c r="C320" s="11">
        <v>2016</v>
      </c>
      <c r="D320" s="3">
        <f>_xlfn.XLOOKUP(P320,'Sentiment index'!$E$2:$E$169,'Sentiment index'!$A$2:$A$169)</f>
        <v>3.4698399999999997E-2</v>
      </c>
      <c r="E320">
        <f t="shared" ca="1" si="37"/>
        <v>94.840377118605304</v>
      </c>
      <c r="F320" s="5">
        <f>(W320-AT320)/AT320</f>
        <v>1.538461565999991E-2</v>
      </c>
      <c r="G320" s="12">
        <f t="shared" ca="1" si="38"/>
        <v>13</v>
      </c>
      <c r="H320" s="2">
        <v>10.3073</v>
      </c>
      <c r="I320" s="2">
        <v>3.6</v>
      </c>
      <c r="J320" s="13">
        <f t="shared" si="39"/>
        <v>1.9584615659999909E-2</v>
      </c>
      <c r="K320" s="5">
        <f>IF(U320="NORWAY",_xlfn.XLOOKUP(B320,'Oslo OBX Historical Data'!$A$2:$A$3477,'Oslo OBX Historical Data'!$G$2:$G$3477),IF(U320="FINLAND",_xlfn.XLOOKUP(B320,'OMX Helsinki Historical Data'!$A$2:$A$3479,'OMX Helsinki Historical Data'!$G$2:$G$3479),IF(U320="DENMARK",_xlfn.XLOOKUP(B320,'OMX Copenhagen All shares Histo'!$A$2:$A$3461,'OMX Copenhagen All shares Histo'!$G$2:$G$3461),_xlfn.XLOOKUP(Draft!B320,'OMX Stockholm Historical Data'!$A$2:$A$3477,'OMX Stockholm Historical Data'!$G$2:$G$3477))))</f>
        <v>-4.1999999999999997E-3</v>
      </c>
      <c r="L320">
        <v>1</v>
      </c>
      <c r="N320" t="str">
        <f>IF(D320&gt;=0,"1","0")</f>
        <v>1</v>
      </c>
      <c r="O320" s="5">
        <f t="shared" ca="1" si="40"/>
        <v>1.2612420323460072</v>
      </c>
      <c r="P320">
        <f t="shared" si="41"/>
        <v>120</v>
      </c>
      <c r="S320">
        <f>_xlfn.XLOOKUP(C320,'Company age'!$A$2:$A$15,'Company age'!$B$2:$B$15)</f>
        <v>10</v>
      </c>
      <c r="U320" t="s">
        <v>80</v>
      </c>
      <c r="W320" s="3">
        <f>AT320*(1+AV320)</f>
        <v>3.6553846163759998</v>
      </c>
      <c r="X320">
        <v>13</v>
      </c>
      <c r="AH320" s="2">
        <v>4.6153845789999997</v>
      </c>
      <c r="AI320" s="2">
        <v>1.5384615660000001</v>
      </c>
      <c r="AJ320" s="2">
        <v>1.1538461449999999</v>
      </c>
      <c r="AL320" t="s">
        <v>1963</v>
      </c>
      <c r="AM320" t="s">
        <v>1964</v>
      </c>
      <c r="AN320" t="s">
        <v>80</v>
      </c>
      <c r="AO320" t="s">
        <v>152</v>
      </c>
      <c r="AP320" t="s">
        <v>25</v>
      </c>
      <c r="AQ320" t="s">
        <v>1066</v>
      </c>
      <c r="AR320" t="s">
        <v>27</v>
      </c>
      <c r="AS320" s="2">
        <v>10.3073</v>
      </c>
      <c r="AT320" s="2">
        <v>3.6</v>
      </c>
      <c r="AU320" s="5">
        <f t="shared" si="34"/>
        <v>4.6153845789999995E-2</v>
      </c>
      <c r="AV320" s="5">
        <f t="shared" si="35"/>
        <v>1.538461566E-2</v>
      </c>
      <c r="AW320" s="5">
        <f t="shared" si="36"/>
        <v>1.1538461449999999E-2</v>
      </c>
      <c r="AX320" s="2">
        <v>4.18</v>
      </c>
      <c r="AY320" s="2">
        <v>33.33333588</v>
      </c>
      <c r="AZ320" s="2">
        <v>4.5199999999999996</v>
      </c>
      <c r="BA320" s="2">
        <v>14.2531</v>
      </c>
    </row>
    <row r="321" spans="1:53" x14ac:dyDescent="0.15">
      <c r="A321">
        <v>121</v>
      </c>
      <c r="B321" s="7">
        <v>42502</v>
      </c>
      <c r="C321" s="11">
        <v>2016</v>
      </c>
      <c r="D321" s="3">
        <f>_xlfn.XLOOKUP(P321,'Sentiment index'!$E$2:$E$169,'Sentiment index'!$A$2:$A$169)</f>
        <v>3.4698399999999997E-2</v>
      </c>
      <c r="E321">
        <f t="shared" ca="1" si="37"/>
        <v>103.75761884313623</v>
      </c>
      <c r="F321" s="5">
        <f>(W321-AT321)/AT321</f>
        <v>0.11250000000000006</v>
      </c>
      <c r="G321" s="12">
        <f t="shared" ca="1" si="38"/>
        <v>16</v>
      </c>
      <c r="H321" s="2">
        <v>437.28899999999999</v>
      </c>
      <c r="I321" s="2">
        <v>49</v>
      </c>
      <c r="J321" s="13">
        <f t="shared" si="39"/>
        <v>0.11660000000000006</v>
      </c>
      <c r="K321" s="5">
        <f>IF(U321="NORWAY",_xlfn.XLOOKUP(B321,'Oslo OBX Historical Data'!$A$2:$A$3477,'Oslo OBX Historical Data'!$G$2:$G$3477),IF(U321="FINLAND",_xlfn.XLOOKUP(B321,'OMX Helsinki Historical Data'!$A$2:$A$3479,'OMX Helsinki Historical Data'!$G$2:$G$3479),IF(U321="DENMARK",_xlfn.XLOOKUP(B321,'OMX Copenhagen All shares Histo'!$A$2:$A$3461,'OMX Copenhagen All shares Histo'!$G$2:$G$3461),_xlfn.XLOOKUP(Draft!B321,'OMX Stockholm Historical Data'!$A$2:$A$3477,'OMX Stockholm Historical Data'!$G$2:$G$3477))))</f>
        <v>-4.1000000000000003E-3</v>
      </c>
      <c r="L321">
        <v>1</v>
      </c>
      <c r="N321" t="str">
        <f>IF(D321&gt;=0,"1","0")</f>
        <v>1</v>
      </c>
      <c r="O321" s="5">
        <f t="shared" ca="1" si="40"/>
        <v>3.6589074959580505E-2</v>
      </c>
      <c r="P321">
        <f t="shared" si="41"/>
        <v>120</v>
      </c>
      <c r="S321">
        <f>_xlfn.XLOOKUP(C321,'Company age'!$A$2:$A$15,'Company age'!$B$2:$B$15)</f>
        <v>10</v>
      </c>
      <c r="U321" t="s">
        <v>80</v>
      </c>
      <c r="W321" s="3">
        <f>AT321*(1+AV321)</f>
        <v>54.512500000000003</v>
      </c>
      <c r="X321">
        <v>16</v>
      </c>
      <c r="AH321" s="2">
        <v>11.25</v>
      </c>
      <c r="AI321" s="2">
        <v>11.25</v>
      </c>
      <c r="AJ321" s="2">
        <v>8.75</v>
      </c>
      <c r="AL321" t="s">
        <v>887</v>
      </c>
      <c r="AM321" t="s">
        <v>888</v>
      </c>
      <c r="AN321" t="s">
        <v>80</v>
      </c>
      <c r="AO321" t="s">
        <v>32</v>
      </c>
      <c r="AP321" t="s">
        <v>25</v>
      </c>
      <c r="AQ321" t="s">
        <v>717</v>
      </c>
      <c r="AR321" t="s">
        <v>27</v>
      </c>
      <c r="AS321" s="2">
        <v>437.28899999999999</v>
      </c>
      <c r="AT321" s="2">
        <v>49</v>
      </c>
      <c r="AU321" s="5">
        <f t="shared" si="34"/>
        <v>0.1125</v>
      </c>
      <c r="AV321" s="5">
        <f t="shared" si="35"/>
        <v>0.1125</v>
      </c>
      <c r="AW321" s="5">
        <f t="shared" si="36"/>
        <v>8.7499999999999994E-2</v>
      </c>
      <c r="AX321" s="2"/>
      <c r="AY321" s="2"/>
      <c r="AZ321" s="2"/>
      <c r="BA321" s="2">
        <v>25.720300000000002</v>
      </c>
    </row>
    <row r="322" spans="1:53" x14ac:dyDescent="0.15">
      <c r="A322">
        <v>121</v>
      </c>
      <c r="B322" s="7">
        <v>42516</v>
      </c>
      <c r="C322" s="11">
        <v>2016</v>
      </c>
      <c r="D322" s="3">
        <f>_xlfn.XLOOKUP(P322,'Sentiment index'!$E$2:$E$169,'Sentiment index'!$A$2:$A$169)</f>
        <v>3.4698399999999997E-2</v>
      </c>
      <c r="E322">
        <f t="shared" ca="1" si="37"/>
        <v>139.26337780544873</v>
      </c>
      <c r="F322" s="5">
        <f>(W322-AT322)/AT322</f>
        <v>-0.19166666030000001</v>
      </c>
      <c r="G322" s="12">
        <f t="shared" ca="1" si="38"/>
        <v>6</v>
      </c>
      <c r="H322" s="2">
        <v>18.1967</v>
      </c>
      <c r="I322" s="2">
        <v>8</v>
      </c>
      <c r="J322" s="13">
        <f t="shared" si="39"/>
        <v>-0.19776666030000001</v>
      </c>
      <c r="K322" s="5">
        <f>IF(U322="NORWAY",_xlfn.XLOOKUP(B322,'Oslo OBX Historical Data'!$A$2:$A$3477,'Oslo OBX Historical Data'!$G$2:$G$3477),IF(U322="FINLAND",_xlfn.XLOOKUP(B322,'OMX Helsinki Historical Data'!$A$2:$A$3479,'OMX Helsinki Historical Data'!$G$2:$G$3479),IF(U322="DENMARK",_xlfn.XLOOKUP(B322,'OMX Copenhagen All shares Histo'!$A$2:$A$3461,'OMX Copenhagen All shares Histo'!$G$2:$G$3461),_xlfn.XLOOKUP(Draft!B322,'OMX Stockholm Historical Data'!$A$2:$A$3477,'OMX Stockholm Historical Data'!$G$2:$G$3477))))</f>
        <v>6.1000000000000004E-3</v>
      </c>
      <c r="L322">
        <v>1</v>
      </c>
      <c r="N322" t="str">
        <f>IF(D322&gt;=0,"1","0")</f>
        <v>1</v>
      </c>
      <c r="O322" s="5">
        <f t="shared" ca="1" si="40"/>
        <v>0.32973011590013573</v>
      </c>
      <c r="P322">
        <f t="shared" si="41"/>
        <v>120</v>
      </c>
      <c r="S322">
        <f>_xlfn.XLOOKUP(C322,'Company age'!$A$2:$A$15,'Company age'!$B$2:$B$15)</f>
        <v>10</v>
      </c>
      <c r="U322" t="s">
        <v>80</v>
      </c>
      <c r="W322" s="3">
        <f>AT322*(1+AV322)</f>
        <v>6.4666667175999999</v>
      </c>
      <c r="X322">
        <v>6</v>
      </c>
      <c r="AH322" s="2">
        <v>-16.666666029999998</v>
      </c>
      <c r="AI322" s="2">
        <v>-19.166666029999998</v>
      </c>
      <c r="AJ322" s="2">
        <v>-20.833333970000002</v>
      </c>
      <c r="AL322" t="s">
        <v>1794</v>
      </c>
      <c r="AM322" t="s">
        <v>1795</v>
      </c>
      <c r="AN322" t="s">
        <v>80</v>
      </c>
      <c r="AO322" t="s">
        <v>38</v>
      </c>
      <c r="AP322" t="s">
        <v>25</v>
      </c>
      <c r="AQ322" t="s">
        <v>54</v>
      </c>
      <c r="AR322" t="s">
        <v>27</v>
      </c>
      <c r="AS322" s="2">
        <v>18.1967</v>
      </c>
      <c r="AT322" s="2">
        <v>8</v>
      </c>
      <c r="AU322" s="5">
        <f t="shared" ref="AU322:AU385" si="42">AH322/100</f>
        <v>-0.16666666029999999</v>
      </c>
      <c r="AV322" s="5">
        <f t="shared" ref="AV322:AV385" si="43">AI322/100</f>
        <v>-0.19166666029999999</v>
      </c>
      <c r="AW322" s="5">
        <f t="shared" ref="AW322:AW385" si="44">AJ322/100</f>
        <v>-0.20833333970000001</v>
      </c>
      <c r="AX322" s="2">
        <v>0.9</v>
      </c>
      <c r="AY322" s="2">
        <v>-84.189300540000005</v>
      </c>
      <c r="AZ322" s="2">
        <v>0.9</v>
      </c>
      <c r="BA322" s="2">
        <v>13.337999999999999</v>
      </c>
    </row>
    <row r="323" spans="1:53" x14ac:dyDescent="0.15">
      <c r="A323">
        <v>121</v>
      </c>
      <c r="B323" s="7">
        <v>42521</v>
      </c>
      <c r="C323" s="11">
        <v>2016</v>
      </c>
      <c r="D323" s="3">
        <f>_xlfn.XLOOKUP(P323,'Sentiment index'!$E$2:$E$169,'Sentiment index'!$A$2:$A$169)</f>
        <v>3.4698399999999997E-2</v>
      </c>
      <c r="E323">
        <f t="shared" ref="E323:E386" ca="1" si="45">(NORMINV(RAND(),S323,2))*12</f>
        <v>138.03762859822271</v>
      </c>
      <c r="F323" s="5">
        <f>(W323-AT323)/AT323</f>
        <v>-0.18750001910000003</v>
      </c>
      <c r="G323" s="12">
        <f t="shared" ref="G323:G386" ca="1" si="46">IF(X323&lt;&gt;"",X323,NORMINV(RAND(),$X$528,200))</f>
        <v>742</v>
      </c>
      <c r="H323" s="2">
        <v>542.74800000000005</v>
      </c>
      <c r="I323" s="2">
        <v>33</v>
      </c>
      <c r="J323" s="13">
        <f t="shared" ref="J323:J386" si="47">F323-K323</f>
        <v>-0.18940001910000004</v>
      </c>
      <c r="K323" s="5">
        <f>IF(U323="NORWAY",_xlfn.XLOOKUP(B323,'Oslo OBX Historical Data'!$A$2:$A$3477,'Oslo OBX Historical Data'!$G$2:$G$3477),IF(U323="FINLAND",_xlfn.XLOOKUP(B323,'OMX Helsinki Historical Data'!$A$2:$A$3479,'OMX Helsinki Historical Data'!$G$2:$G$3479),IF(U323="DENMARK",_xlfn.XLOOKUP(B323,'OMX Copenhagen All shares Histo'!$A$2:$A$3461,'OMX Copenhagen All shares Histo'!$G$2:$G$3461),_xlfn.XLOOKUP(Draft!B323,'OMX Stockholm Historical Data'!$A$2:$A$3477,'OMX Stockholm Historical Data'!$G$2:$G$3477))))</f>
        <v>1.9E-3</v>
      </c>
      <c r="L323">
        <v>1</v>
      </c>
      <c r="N323" t="str">
        <f>IF(D323&gt;=0,"1","0")</f>
        <v>1</v>
      </c>
      <c r="O323" s="5">
        <f t="shared" ref="O323:O386" ca="1" si="48">IF(X323&lt;&gt;"",G323/H323,"")</f>
        <v>1.3671169677271955</v>
      </c>
      <c r="P323">
        <f t="shared" ref="P323:P386" si="49">A323-1</f>
        <v>120</v>
      </c>
      <c r="S323">
        <f>_xlfn.XLOOKUP(C323,'Company age'!$A$2:$A$15,'Company age'!$B$2:$B$15)</f>
        <v>10</v>
      </c>
      <c r="U323" t="s">
        <v>80</v>
      </c>
      <c r="W323" s="3">
        <f>AT323*(1+AV323)</f>
        <v>26.812499369699999</v>
      </c>
      <c r="X323">
        <v>742</v>
      </c>
      <c r="AH323" s="2">
        <v>-17.187501910000002</v>
      </c>
      <c r="AI323" s="2">
        <v>-18.750001910000002</v>
      </c>
      <c r="AJ323" s="2">
        <v>-22.656251910000002</v>
      </c>
      <c r="AL323" t="s">
        <v>803</v>
      </c>
      <c r="AM323" t="s">
        <v>804</v>
      </c>
      <c r="AN323" t="s">
        <v>80</v>
      </c>
      <c r="AO323" t="s">
        <v>152</v>
      </c>
      <c r="AP323" t="s">
        <v>25</v>
      </c>
      <c r="AQ323" t="s">
        <v>805</v>
      </c>
      <c r="AR323" t="s">
        <v>27</v>
      </c>
      <c r="AS323" s="2">
        <v>542.74800000000005</v>
      </c>
      <c r="AT323" s="2">
        <v>33</v>
      </c>
      <c r="AU323" s="5">
        <f t="shared" si="42"/>
        <v>-0.17187501910000003</v>
      </c>
      <c r="AV323" s="5">
        <f t="shared" si="43"/>
        <v>-0.18750001910000003</v>
      </c>
      <c r="AW323" s="5">
        <f t="shared" si="44"/>
        <v>-0.22656251910000003</v>
      </c>
      <c r="AX323" s="2">
        <v>185.4</v>
      </c>
      <c r="AY323" s="2">
        <v>436.36364750000001</v>
      </c>
      <c r="AZ323" s="2">
        <v>184.3</v>
      </c>
      <c r="BA323" s="2">
        <v>105.6</v>
      </c>
    </row>
    <row r="324" spans="1:53" x14ac:dyDescent="0.15">
      <c r="A324">
        <v>121</v>
      </c>
      <c r="B324" s="7">
        <v>42521</v>
      </c>
      <c r="C324" s="11">
        <v>2016</v>
      </c>
      <c r="D324" s="3">
        <f>_xlfn.XLOOKUP(P324,'Sentiment index'!$E$2:$E$169,'Sentiment index'!$A$2:$A$169)</f>
        <v>3.4698399999999997E-2</v>
      </c>
      <c r="E324">
        <f t="shared" ca="1" si="45"/>
        <v>107.13232458333272</v>
      </c>
      <c r="F324" s="5">
        <f>(W324-AT324)/AT324</f>
        <v>9.9999999999999638E-3</v>
      </c>
      <c r="G324" s="12">
        <f t="shared" ca="1" si="46"/>
        <v>1469.6443141791183</v>
      </c>
      <c r="H324" s="2">
        <v>24.4193</v>
      </c>
      <c r="I324" s="2">
        <v>10</v>
      </c>
      <c r="J324" s="13">
        <f t="shared" si="47"/>
        <v>8.0999999999999631E-3</v>
      </c>
      <c r="K324" s="5">
        <f>IF(U324="NORWAY",_xlfn.XLOOKUP(B324,'Oslo OBX Historical Data'!$A$2:$A$3477,'Oslo OBX Historical Data'!$G$2:$G$3477),IF(U324="FINLAND",_xlfn.XLOOKUP(B324,'OMX Helsinki Historical Data'!$A$2:$A$3479,'OMX Helsinki Historical Data'!$G$2:$G$3479),IF(U324="DENMARK",_xlfn.XLOOKUP(B324,'OMX Copenhagen All shares Histo'!$A$2:$A$3461,'OMX Copenhagen All shares Histo'!$G$2:$G$3461),_xlfn.XLOOKUP(Draft!B324,'OMX Stockholm Historical Data'!$A$2:$A$3477,'OMX Stockholm Historical Data'!$G$2:$G$3477))))</f>
        <v>1.9E-3</v>
      </c>
      <c r="L324">
        <v>1</v>
      </c>
      <c r="N324" t="str">
        <f>IF(D324&gt;=0,"1","0")</f>
        <v>1</v>
      </c>
      <c r="O324" s="5" t="str">
        <f t="shared" si="48"/>
        <v/>
      </c>
      <c r="P324">
        <f t="shared" si="49"/>
        <v>120</v>
      </c>
      <c r="S324">
        <f>_xlfn.XLOOKUP(C324,'Company age'!$A$2:$A$15,'Company age'!$B$2:$B$15)</f>
        <v>10</v>
      </c>
      <c r="U324" t="s">
        <v>80</v>
      </c>
      <c r="W324" s="3">
        <f>AT324*(1+AV324)</f>
        <v>10.1</v>
      </c>
      <c r="AH324" s="2">
        <v>10</v>
      </c>
      <c r="AI324" s="2">
        <v>1</v>
      </c>
      <c r="AJ324" s="2">
        <v>1</v>
      </c>
      <c r="AL324" t="s">
        <v>1672</v>
      </c>
      <c r="AM324" t="s">
        <v>1673</v>
      </c>
      <c r="AN324" t="s">
        <v>80</v>
      </c>
      <c r="AO324" t="s">
        <v>81</v>
      </c>
      <c r="AP324" t="s">
        <v>25</v>
      </c>
      <c r="AQ324" t="s">
        <v>1066</v>
      </c>
      <c r="AR324" t="s">
        <v>27</v>
      </c>
      <c r="AS324" s="2">
        <v>24.4193</v>
      </c>
      <c r="AT324" s="2">
        <v>10</v>
      </c>
      <c r="AU324" s="5">
        <f t="shared" si="42"/>
        <v>0.1</v>
      </c>
      <c r="AV324" s="5">
        <f t="shared" si="43"/>
        <v>0.01</v>
      </c>
      <c r="AW324" s="5">
        <f t="shared" si="44"/>
        <v>0.01</v>
      </c>
      <c r="AX324" s="2">
        <v>15.75</v>
      </c>
      <c r="AY324" s="2">
        <v>75.5</v>
      </c>
      <c r="AZ324" s="2">
        <v>15.35</v>
      </c>
      <c r="BA324" s="2">
        <v>6.5937999999999999</v>
      </c>
    </row>
    <row r="325" spans="1:53" x14ac:dyDescent="0.15">
      <c r="A325">
        <v>122</v>
      </c>
      <c r="B325" s="7">
        <v>42528</v>
      </c>
      <c r="C325" s="11">
        <v>2016</v>
      </c>
      <c r="D325" s="3">
        <f>_xlfn.XLOOKUP(P325,'Sentiment index'!$E$2:$E$169,'Sentiment index'!$A$2:$A$169)</f>
        <v>0.16288179999999999</v>
      </c>
      <c r="E325">
        <f t="shared" ca="1" si="45"/>
        <v>51.04767329768223</v>
      </c>
      <c r="F325" s="5">
        <f>(W325-AT325)/AT325</f>
        <v>-0.33000000000000007</v>
      </c>
      <c r="G325" s="12">
        <f t="shared" ca="1" si="46"/>
        <v>7</v>
      </c>
      <c r="H325" s="2">
        <v>25.293900000000001</v>
      </c>
      <c r="I325" s="2">
        <v>5</v>
      </c>
      <c r="J325" s="13">
        <f t="shared" si="47"/>
        <v>-0.32110000000000005</v>
      </c>
      <c r="K325" s="5">
        <f>IF(U325="NORWAY",_xlfn.XLOOKUP(B325,'Oslo OBX Historical Data'!$A$2:$A$3477,'Oslo OBX Historical Data'!$G$2:$G$3477),IF(U325="FINLAND",_xlfn.XLOOKUP(B325,'OMX Helsinki Historical Data'!$A$2:$A$3479,'OMX Helsinki Historical Data'!$G$2:$G$3479),IF(U325="DENMARK",_xlfn.XLOOKUP(B325,'OMX Copenhagen All shares Histo'!$A$2:$A$3461,'OMX Copenhagen All shares Histo'!$G$2:$G$3461),_xlfn.XLOOKUP(Draft!B325,'OMX Stockholm Historical Data'!$A$2:$A$3477,'OMX Stockholm Historical Data'!$G$2:$G$3477))))</f>
        <v>-8.8999999999999999E-3</v>
      </c>
      <c r="L325">
        <v>1</v>
      </c>
      <c r="N325" t="str">
        <f>IF(D325&gt;=0,"1","0")</f>
        <v>1</v>
      </c>
      <c r="O325" s="5">
        <f t="shared" ca="1" si="48"/>
        <v>0.27674656735418418</v>
      </c>
      <c r="P325">
        <f t="shared" si="49"/>
        <v>121</v>
      </c>
      <c r="S325">
        <f>_xlfn.XLOOKUP(C325,'Company age'!$A$2:$A$15,'Company age'!$B$2:$B$15)</f>
        <v>10</v>
      </c>
      <c r="U325" t="s">
        <v>80</v>
      </c>
      <c r="W325" s="3">
        <f>AT325*(1+AV325)</f>
        <v>3.3499999999999996</v>
      </c>
      <c r="X325">
        <v>7</v>
      </c>
      <c r="AH325" s="2">
        <v>-33</v>
      </c>
      <c r="AI325" s="2">
        <v>-33</v>
      </c>
      <c r="AJ325" s="2">
        <v>-20</v>
      </c>
      <c r="AL325" t="s">
        <v>1653</v>
      </c>
      <c r="AM325" t="s">
        <v>1654</v>
      </c>
      <c r="AN325" t="s">
        <v>80</v>
      </c>
      <c r="AO325" t="s">
        <v>32</v>
      </c>
      <c r="AP325" t="s">
        <v>25</v>
      </c>
      <c r="AQ325" t="s">
        <v>1066</v>
      </c>
      <c r="AR325" t="s">
        <v>27</v>
      </c>
      <c r="AS325" s="2">
        <v>25.293900000000001</v>
      </c>
      <c r="AT325" s="2">
        <v>5</v>
      </c>
      <c r="AU325" s="5">
        <f t="shared" si="42"/>
        <v>-0.33</v>
      </c>
      <c r="AV325" s="5">
        <f t="shared" si="43"/>
        <v>-0.33</v>
      </c>
      <c r="AW325" s="5">
        <f t="shared" si="44"/>
        <v>-0.2</v>
      </c>
      <c r="AX325" s="2">
        <v>1.76</v>
      </c>
      <c r="AY325" s="2">
        <v>-60.564861299999997</v>
      </c>
      <c r="AZ325" s="2">
        <v>1.788</v>
      </c>
      <c r="BA325" s="2">
        <v>12.925000000000001</v>
      </c>
    </row>
    <row r="326" spans="1:53" x14ac:dyDescent="0.15">
      <c r="A326">
        <v>122</v>
      </c>
      <c r="B326" s="7">
        <v>42529</v>
      </c>
      <c r="C326" s="11">
        <v>2016</v>
      </c>
      <c r="D326" s="3">
        <f>_xlfn.XLOOKUP(P326,'Sentiment index'!$E$2:$E$169,'Sentiment index'!$A$2:$A$169)</f>
        <v>0.16288179999999999</v>
      </c>
      <c r="E326">
        <f t="shared" ca="1" si="45"/>
        <v>139.34986190926514</v>
      </c>
      <c r="F326" s="5">
        <f>(W326-AT326)/AT326</f>
        <v>0.32407405849999993</v>
      </c>
      <c r="G326" s="12">
        <f t="shared" ca="1" si="46"/>
        <v>2037</v>
      </c>
      <c r="H326" s="2">
        <v>869.28800000000001</v>
      </c>
      <c r="I326" s="2">
        <v>12</v>
      </c>
      <c r="J326" s="13">
        <f t="shared" si="47"/>
        <v>0.31157405849999992</v>
      </c>
      <c r="K326" s="5">
        <f>IF(U326="NORWAY",_xlfn.XLOOKUP(B326,'Oslo OBX Historical Data'!$A$2:$A$3477,'Oslo OBX Historical Data'!$G$2:$G$3477),IF(U326="FINLAND",_xlfn.XLOOKUP(B326,'OMX Helsinki Historical Data'!$A$2:$A$3479,'OMX Helsinki Historical Data'!$G$2:$G$3479),IF(U326="DENMARK",_xlfn.XLOOKUP(B326,'OMX Copenhagen All shares Histo'!$A$2:$A$3461,'OMX Copenhagen All shares Histo'!$G$2:$G$3461),_xlfn.XLOOKUP(Draft!B326,'OMX Stockholm Historical Data'!$A$2:$A$3477,'OMX Stockholm Historical Data'!$G$2:$G$3477))))</f>
        <v>1.2500000000000001E-2</v>
      </c>
      <c r="L326">
        <v>1</v>
      </c>
      <c r="N326" t="str">
        <f>IF(D326&gt;=0,"1","0")</f>
        <v>1</v>
      </c>
      <c r="O326" s="5">
        <f t="shared" ca="1" si="48"/>
        <v>2.3432970430973392</v>
      </c>
      <c r="P326">
        <f t="shared" si="49"/>
        <v>121</v>
      </c>
      <c r="S326">
        <f>_xlfn.XLOOKUP(C326,'Company age'!$A$2:$A$15,'Company age'!$B$2:$B$15)</f>
        <v>10</v>
      </c>
      <c r="U326" t="s">
        <v>44</v>
      </c>
      <c r="W326" s="3">
        <f>AT326*(1+AV326)</f>
        <v>15.888888701999999</v>
      </c>
      <c r="X326">
        <v>2037</v>
      </c>
      <c r="AH326" s="2">
        <v>24.074071880000002</v>
      </c>
      <c r="AI326" s="2">
        <v>32.407405850000004</v>
      </c>
      <c r="AJ326" s="2">
        <v>100</v>
      </c>
      <c r="AL326" t="s">
        <v>604</v>
      </c>
      <c r="AM326" t="s">
        <v>605</v>
      </c>
      <c r="AN326" t="s">
        <v>44</v>
      </c>
      <c r="AO326" t="s">
        <v>45</v>
      </c>
      <c r="AP326" t="s">
        <v>25</v>
      </c>
      <c r="AQ326" t="s">
        <v>606</v>
      </c>
      <c r="AR326" t="s">
        <v>27</v>
      </c>
      <c r="AS326" s="2">
        <v>869.28800000000001</v>
      </c>
      <c r="AT326" s="2">
        <v>12</v>
      </c>
      <c r="AU326" s="5">
        <f t="shared" si="42"/>
        <v>0.24074071880000003</v>
      </c>
      <c r="AV326" s="5">
        <f t="shared" si="43"/>
        <v>0.32407405850000004</v>
      </c>
      <c r="AW326" s="5">
        <f t="shared" si="44"/>
        <v>1</v>
      </c>
      <c r="AX326" s="2">
        <v>9.73</v>
      </c>
      <c r="AY326" s="2">
        <v>-16.083333970000002</v>
      </c>
      <c r="AZ326" s="2">
        <v>9.75</v>
      </c>
      <c r="BA326" s="2">
        <v>369.12</v>
      </c>
    </row>
    <row r="327" spans="1:53" x14ac:dyDescent="0.15">
      <c r="A327">
        <v>122</v>
      </c>
      <c r="B327" s="7">
        <v>42530</v>
      </c>
      <c r="C327" s="11">
        <v>2016</v>
      </c>
      <c r="D327" s="3">
        <f>_xlfn.XLOOKUP(P327,'Sentiment index'!$E$2:$E$169,'Sentiment index'!$A$2:$A$169)</f>
        <v>0.16288179999999999</v>
      </c>
      <c r="E327">
        <f t="shared" ca="1" si="45"/>
        <v>124.74637725729922</v>
      </c>
      <c r="F327" s="5">
        <f>(W327-AT327)/AT327</f>
        <v>0.14473685259999983</v>
      </c>
      <c r="G327" s="12">
        <f t="shared" ca="1" si="46"/>
        <v>6836</v>
      </c>
      <c r="H327" s="2">
        <v>24366.9</v>
      </c>
      <c r="I327" s="2">
        <v>235</v>
      </c>
      <c r="J327" s="13">
        <f t="shared" si="47"/>
        <v>0.15183685259999982</v>
      </c>
      <c r="K327" s="5">
        <f>IF(U327="NORWAY",_xlfn.XLOOKUP(B327,'Oslo OBX Historical Data'!$A$2:$A$3477,'Oslo OBX Historical Data'!$G$2:$G$3477),IF(U327="FINLAND",_xlfn.XLOOKUP(B327,'OMX Helsinki Historical Data'!$A$2:$A$3479,'OMX Helsinki Historical Data'!$G$2:$G$3479),IF(U327="DENMARK",_xlfn.XLOOKUP(B327,'OMX Copenhagen All shares Histo'!$A$2:$A$3461,'OMX Copenhagen All shares Histo'!$G$2:$G$3461),_xlfn.XLOOKUP(Draft!B327,'OMX Stockholm Historical Data'!$A$2:$A$3477,'OMX Stockholm Historical Data'!$G$2:$G$3477))))</f>
        <v>-7.1000000000000004E-3</v>
      </c>
      <c r="L327">
        <v>1</v>
      </c>
      <c r="N327" t="str">
        <f>IF(D327&gt;=0,"1","0")</f>
        <v>1</v>
      </c>
      <c r="O327" s="5">
        <f t="shared" ca="1" si="48"/>
        <v>0.28054450914970719</v>
      </c>
      <c r="P327">
        <f t="shared" si="49"/>
        <v>121</v>
      </c>
      <c r="S327">
        <f>_xlfn.XLOOKUP(C327,'Company age'!$A$2:$A$15,'Company age'!$B$2:$B$15)</f>
        <v>10</v>
      </c>
      <c r="U327" t="s">
        <v>23</v>
      </c>
      <c r="W327" s="3">
        <f>AT327*(1+AV327)</f>
        <v>269.01316036099996</v>
      </c>
      <c r="X327">
        <v>6836</v>
      </c>
      <c r="AH327" s="2">
        <v>19.736843109999999</v>
      </c>
      <c r="AI327" s="2">
        <v>14.47368526</v>
      </c>
      <c r="AJ327" s="2">
        <v>15.78947544</v>
      </c>
      <c r="AL327" t="s">
        <v>21</v>
      </c>
      <c r="AM327" t="s">
        <v>22</v>
      </c>
      <c r="AN327" t="s">
        <v>23</v>
      </c>
      <c r="AO327" t="s">
        <v>24</v>
      </c>
      <c r="AP327" t="s">
        <v>25</v>
      </c>
      <c r="AQ327" t="s">
        <v>26</v>
      </c>
      <c r="AR327" t="s">
        <v>27</v>
      </c>
      <c r="AS327" s="2">
        <v>24366.9</v>
      </c>
      <c r="AT327" s="2">
        <v>235</v>
      </c>
      <c r="AU327" s="5">
        <f t="shared" si="42"/>
        <v>0.19736843109999999</v>
      </c>
      <c r="AV327" s="5">
        <f t="shared" si="43"/>
        <v>0.14473685259999999</v>
      </c>
      <c r="AW327" s="5">
        <f t="shared" si="44"/>
        <v>0.1578947544</v>
      </c>
      <c r="AX327" s="2">
        <v>734</v>
      </c>
      <c r="AY327" s="2">
        <v>210.46807860000001</v>
      </c>
      <c r="AZ327" s="2">
        <v>763.4</v>
      </c>
      <c r="BA327" s="2">
        <v>417.726</v>
      </c>
    </row>
    <row r="328" spans="1:53" x14ac:dyDescent="0.15">
      <c r="A328">
        <v>122</v>
      </c>
      <c r="B328" s="7">
        <v>42530</v>
      </c>
      <c r="C328" s="11">
        <v>2016</v>
      </c>
      <c r="D328" s="3">
        <f>_xlfn.XLOOKUP(P328,'Sentiment index'!$E$2:$E$169,'Sentiment index'!$A$2:$A$169)</f>
        <v>0.16288179999999999</v>
      </c>
      <c r="E328">
        <f t="shared" ca="1" si="45"/>
        <v>126.85086748410784</v>
      </c>
      <c r="F328" s="5">
        <f>(W328-AT328)/AT328</f>
        <v>0.10000000000000014</v>
      </c>
      <c r="G328" s="12">
        <f t="shared" ca="1" si="46"/>
        <v>46</v>
      </c>
      <c r="H328" s="2">
        <v>50.482799999999997</v>
      </c>
      <c r="I328" s="2">
        <v>12.5</v>
      </c>
      <c r="J328" s="13">
        <f t="shared" si="47"/>
        <v>0.10230000000000014</v>
      </c>
      <c r="K328" s="5">
        <f>IF(U328="NORWAY",_xlfn.XLOOKUP(B328,'Oslo OBX Historical Data'!$A$2:$A$3477,'Oslo OBX Historical Data'!$G$2:$G$3477),IF(U328="FINLAND",_xlfn.XLOOKUP(B328,'OMX Helsinki Historical Data'!$A$2:$A$3479,'OMX Helsinki Historical Data'!$G$2:$G$3479),IF(U328="DENMARK",_xlfn.XLOOKUP(B328,'OMX Copenhagen All shares Histo'!$A$2:$A$3461,'OMX Copenhagen All shares Histo'!$G$2:$G$3461),_xlfn.XLOOKUP(Draft!B328,'OMX Stockholm Historical Data'!$A$2:$A$3477,'OMX Stockholm Historical Data'!$G$2:$G$3477))))</f>
        <v>-2.3E-3</v>
      </c>
      <c r="L328">
        <v>1</v>
      </c>
      <c r="N328" t="str">
        <f>IF(D328&gt;=0,"1","0")</f>
        <v>1</v>
      </c>
      <c r="O328" s="5">
        <f t="shared" ca="1" si="48"/>
        <v>0.91120143890592442</v>
      </c>
      <c r="P328">
        <f t="shared" si="49"/>
        <v>121</v>
      </c>
      <c r="S328">
        <f>_xlfn.XLOOKUP(C328,'Company age'!$A$2:$A$15,'Company age'!$B$2:$B$15)</f>
        <v>10</v>
      </c>
      <c r="U328" t="s">
        <v>80</v>
      </c>
      <c r="W328" s="3">
        <f>AT328*(1+AV328)</f>
        <v>13.750000000000002</v>
      </c>
      <c r="X328">
        <v>46</v>
      </c>
      <c r="AH328" s="2">
        <v>10</v>
      </c>
      <c r="AI328" s="2">
        <v>10</v>
      </c>
      <c r="AJ328" s="2">
        <v>-50</v>
      </c>
      <c r="AL328" t="s">
        <v>1491</v>
      </c>
      <c r="AM328" t="s">
        <v>1492</v>
      </c>
      <c r="AN328" t="s">
        <v>80</v>
      </c>
      <c r="AO328" t="s">
        <v>96</v>
      </c>
      <c r="AP328" t="s">
        <v>25</v>
      </c>
      <c r="AQ328" t="s">
        <v>1066</v>
      </c>
      <c r="AR328" t="s">
        <v>27</v>
      </c>
      <c r="AS328" s="2">
        <v>50.482799999999997</v>
      </c>
      <c r="AT328" s="2">
        <v>12.5</v>
      </c>
      <c r="AU328" s="5">
        <f t="shared" si="42"/>
        <v>0.1</v>
      </c>
      <c r="AV328" s="5">
        <f t="shared" si="43"/>
        <v>0.1</v>
      </c>
      <c r="AW328" s="5">
        <f t="shared" si="44"/>
        <v>-0.5</v>
      </c>
      <c r="AX328" s="2">
        <v>45.9</v>
      </c>
      <c r="AY328" s="2">
        <v>288</v>
      </c>
      <c r="AZ328" s="2">
        <v>46.8</v>
      </c>
      <c r="BA328" s="2">
        <v>12.122</v>
      </c>
    </row>
    <row r="329" spans="1:53" x14ac:dyDescent="0.15">
      <c r="A329">
        <v>122</v>
      </c>
      <c r="B329" s="7">
        <v>42531</v>
      </c>
      <c r="C329" s="11">
        <v>2016</v>
      </c>
      <c r="D329" s="3">
        <f>_xlfn.XLOOKUP(P329,'Sentiment index'!$E$2:$E$169,'Sentiment index'!$A$2:$A$169)</f>
        <v>0.16288179999999999</v>
      </c>
      <c r="E329">
        <f t="shared" ca="1" si="45"/>
        <v>95.43932116746852</v>
      </c>
      <c r="F329" s="5">
        <f>(W329-AT329)/AT329</f>
        <v>-0.3066666603</v>
      </c>
      <c r="G329" s="12">
        <f t="shared" ca="1" si="46"/>
        <v>1530.3872543968196</v>
      </c>
      <c r="H329" s="2">
        <v>1079.18</v>
      </c>
      <c r="I329" s="2">
        <v>71</v>
      </c>
      <c r="J329" s="13">
        <f t="shared" si="47"/>
        <v>-0.2966666603</v>
      </c>
      <c r="K329" s="5">
        <f>IF(U329="NORWAY",_xlfn.XLOOKUP(B329,'Oslo OBX Historical Data'!$A$2:$A$3477,'Oslo OBX Historical Data'!$G$2:$G$3477),IF(U329="FINLAND",_xlfn.XLOOKUP(B329,'OMX Helsinki Historical Data'!$A$2:$A$3479,'OMX Helsinki Historical Data'!$G$2:$G$3479),IF(U329="DENMARK",_xlfn.XLOOKUP(B329,'OMX Copenhagen All shares Histo'!$A$2:$A$3461,'OMX Copenhagen All shares Histo'!$G$2:$G$3461),_xlfn.XLOOKUP(Draft!B329,'OMX Stockholm Historical Data'!$A$2:$A$3477,'OMX Stockholm Historical Data'!$G$2:$G$3477))))</f>
        <v>-0.01</v>
      </c>
      <c r="L329">
        <v>1</v>
      </c>
      <c r="N329" t="str">
        <f>IF(D329&gt;=0,"1","0")</f>
        <v>1</v>
      </c>
      <c r="O329" s="5" t="str">
        <f t="shared" si="48"/>
        <v/>
      </c>
      <c r="P329">
        <f t="shared" si="49"/>
        <v>121</v>
      </c>
      <c r="S329">
        <f>_xlfn.XLOOKUP(C329,'Company age'!$A$2:$A$15,'Company age'!$B$2:$B$15)</f>
        <v>10</v>
      </c>
      <c r="U329" t="s">
        <v>80</v>
      </c>
      <c r="W329" s="3">
        <f>AT329*(1+AV329)</f>
        <v>49.2266671187</v>
      </c>
      <c r="AH329" s="2">
        <v>-8</v>
      </c>
      <c r="AI329" s="2">
        <v>-30.666666029999998</v>
      </c>
      <c r="AJ329" s="2">
        <v>-44</v>
      </c>
      <c r="AL329" t="s">
        <v>523</v>
      </c>
      <c r="AM329" t="s">
        <v>524</v>
      </c>
      <c r="AN329" t="s">
        <v>80</v>
      </c>
      <c r="AO329" t="s">
        <v>96</v>
      </c>
      <c r="AP329" t="s">
        <v>25</v>
      </c>
      <c r="AQ329" t="s">
        <v>102</v>
      </c>
      <c r="AR329" t="s">
        <v>27</v>
      </c>
      <c r="AS329" s="2">
        <v>1079.18</v>
      </c>
      <c r="AT329" s="2">
        <v>71</v>
      </c>
      <c r="AU329" s="5">
        <f t="shared" si="42"/>
        <v>-0.08</v>
      </c>
      <c r="AV329" s="5">
        <f t="shared" si="43"/>
        <v>-0.3066666603</v>
      </c>
      <c r="AW329" s="5">
        <f t="shared" si="44"/>
        <v>-0.44</v>
      </c>
      <c r="AX329" s="2"/>
      <c r="AY329" s="2"/>
      <c r="AZ329" s="2"/>
      <c r="BA329" s="2">
        <v>24.0839</v>
      </c>
    </row>
    <row r="330" spans="1:53" x14ac:dyDescent="0.15">
      <c r="A330">
        <v>122</v>
      </c>
      <c r="B330" s="7">
        <v>42531</v>
      </c>
      <c r="C330" s="11">
        <v>2016</v>
      </c>
      <c r="D330" s="3">
        <f>_xlfn.XLOOKUP(P330,'Sentiment index'!$E$2:$E$169,'Sentiment index'!$A$2:$A$169)</f>
        <v>0.16288179999999999</v>
      </c>
      <c r="E330">
        <f t="shared" ca="1" si="45"/>
        <v>148.9085767197858</v>
      </c>
      <c r="F330" s="5">
        <f>(W330-AT330)/AT330</f>
        <v>0.21621620180000001</v>
      </c>
      <c r="G330" s="12">
        <f t="shared" ca="1" si="46"/>
        <v>1442.9340717642763</v>
      </c>
      <c r="H330" s="2">
        <v>10.2402</v>
      </c>
      <c r="I330" s="2">
        <v>13</v>
      </c>
      <c r="J330" s="13">
        <f t="shared" si="47"/>
        <v>0.22621620180000002</v>
      </c>
      <c r="K330" s="5">
        <f>IF(U330="NORWAY",_xlfn.XLOOKUP(B330,'Oslo OBX Historical Data'!$A$2:$A$3477,'Oslo OBX Historical Data'!$G$2:$G$3477),IF(U330="FINLAND",_xlfn.XLOOKUP(B330,'OMX Helsinki Historical Data'!$A$2:$A$3479,'OMX Helsinki Historical Data'!$G$2:$G$3479),IF(U330="DENMARK",_xlfn.XLOOKUP(B330,'OMX Copenhagen All shares Histo'!$A$2:$A$3461,'OMX Copenhagen All shares Histo'!$G$2:$G$3461),_xlfn.XLOOKUP(Draft!B330,'OMX Stockholm Historical Data'!$A$2:$A$3477,'OMX Stockholm Historical Data'!$G$2:$G$3477))))</f>
        <v>-0.01</v>
      </c>
      <c r="L330">
        <v>1</v>
      </c>
      <c r="N330" t="str">
        <f>IF(D330&gt;=0,"1","0")</f>
        <v>1</v>
      </c>
      <c r="O330" s="5" t="str">
        <f t="shared" si="48"/>
        <v/>
      </c>
      <c r="P330">
        <f t="shared" si="49"/>
        <v>121</v>
      </c>
      <c r="S330">
        <f>_xlfn.XLOOKUP(C330,'Company age'!$A$2:$A$15,'Company age'!$B$2:$B$15)</f>
        <v>10</v>
      </c>
      <c r="U330" t="s">
        <v>80</v>
      </c>
      <c r="W330" s="3">
        <f>AT330*(1+AV330)</f>
        <v>15.8108106234</v>
      </c>
      <c r="AH330" s="2">
        <v>28.37837601</v>
      </c>
      <c r="AI330" s="2">
        <v>21.621620180000001</v>
      </c>
      <c r="AJ330" s="2">
        <v>59.459457399999998</v>
      </c>
      <c r="AL330" t="s">
        <v>1959</v>
      </c>
      <c r="AM330" t="s">
        <v>1960</v>
      </c>
      <c r="AN330" t="s">
        <v>80</v>
      </c>
      <c r="AO330" t="s">
        <v>32</v>
      </c>
      <c r="AP330" t="s">
        <v>25</v>
      </c>
      <c r="AQ330" t="s">
        <v>54</v>
      </c>
      <c r="AR330" t="s">
        <v>27</v>
      </c>
      <c r="AS330" s="2">
        <v>10.2402</v>
      </c>
      <c r="AT330" s="2">
        <v>13</v>
      </c>
      <c r="AU330" s="5">
        <f t="shared" si="42"/>
        <v>0.2837837601</v>
      </c>
      <c r="AV330" s="5">
        <f t="shared" si="43"/>
        <v>0.21621620180000001</v>
      </c>
      <c r="AW330" s="5">
        <f t="shared" si="44"/>
        <v>0.59459457399999993</v>
      </c>
      <c r="AX330" s="2">
        <v>20</v>
      </c>
      <c r="AY330" s="2">
        <v>81.013252260000002</v>
      </c>
      <c r="AZ330" s="2">
        <v>19.62</v>
      </c>
      <c r="BA330" s="2">
        <v>4.5350000000000001</v>
      </c>
    </row>
    <row r="331" spans="1:53" x14ac:dyDescent="0.15">
      <c r="A331">
        <v>122</v>
      </c>
      <c r="B331" s="7">
        <v>42534</v>
      </c>
      <c r="C331" s="11">
        <v>2016</v>
      </c>
      <c r="D331" s="3">
        <f>_xlfn.XLOOKUP(P331,'Sentiment index'!$E$2:$E$169,'Sentiment index'!$A$2:$A$169)</f>
        <v>0.16288179999999999</v>
      </c>
      <c r="E331">
        <f t="shared" ca="1" si="45"/>
        <v>132.75962328936905</v>
      </c>
      <c r="F331" s="5">
        <f>(W331-AT331)/AT331</f>
        <v>-0.18987342830000004</v>
      </c>
      <c r="G331" s="12">
        <f t="shared" ca="1" si="46"/>
        <v>657</v>
      </c>
      <c r="H331" s="2">
        <v>169.05500000000001</v>
      </c>
      <c r="I331" s="2">
        <v>50</v>
      </c>
      <c r="J331" s="13">
        <f t="shared" si="47"/>
        <v>-0.16847342830000003</v>
      </c>
      <c r="K331" s="5">
        <f>IF(U331="NORWAY",_xlfn.XLOOKUP(B331,'Oslo OBX Historical Data'!$A$2:$A$3477,'Oslo OBX Historical Data'!$G$2:$G$3477),IF(U331="FINLAND",_xlfn.XLOOKUP(B331,'OMX Helsinki Historical Data'!$A$2:$A$3479,'OMX Helsinki Historical Data'!$G$2:$G$3479),IF(U331="DENMARK",_xlfn.XLOOKUP(B331,'OMX Copenhagen All shares Histo'!$A$2:$A$3461,'OMX Copenhagen All shares Histo'!$G$2:$G$3461),_xlfn.XLOOKUP(Draft!B331,'OMX Stockholm Historical Data'!$A$2:$A$3477,'OMX Stockholm Historical Data'!$G$2:$G$3477))))</f>
        <v>-2.1399999999999999E-2</v>
      </c>
      <c r="L331">
        <v>1</v>
      </c>
      <c r="N331" t="str">
        <f>IF(D331&gt;=0,"1","0")</f>
        <v>1</v>
      </c>
      <c r="O331" s="5">
        <f t="shared" ca="1" si="48"/>
        <v>3.8863091893170858</v>
      </c>
      <c r="P331">
        <f t="shared" si="49"/>
        <v>121</v>
      </c>
      <c r="S331">
        <f>_xlfn.XLOOKUP(C331,'Company age'!$A$2:$A$15,'Company age'!$B$2:$B$15)</f>
        <v>10</v>
      </c>
      <c r="U331" t="s">
        <v>80</v>
      </c>
      <c r="W331" s="3">
        <f>AT331*(1+AV331)</f>
        <v>40.506328584999999</v>
      </c>
      <c r="X331">
        <v>657</v>
      </c>
      <c r="AH331" s="2">
        <v>-2.5316467290000002</v>
      </c>
      <c r="AI331" s="2">
        <v>-18.987342829999999</v>
      </c>
      <c r="AJ331" s="2">
        <v>-13.92405128</v>
      </c>
      <c r="AL331" t="s">
        <v>1193</v>
      </c>
      <c r="AM331" t="s">
        <v>1194</v>
      </c>
      <c r="AN331" t="s">
        <v>80</v>
      </c>
      <c r="AO331" t="s">
        <v>81</v>
      </c>
      <c r="AP331" t="s">
        <v>25</v>
      </c>
      <c r="AQ331" t="s">
        <v>700</v>
      </c>
      <c r="AR331" t="s">
        <v>27</v>
      </c>
      <c r="AS331" s="2">
        <v>169.05500000000001</v>
      </c>
      <c r="AT331" s="2">
        <v>50</v>
      </c>
      <c r="AU331" s="5">
        <f t="shared" si="42"/>
        <v>-2.5316467290000002E-2</v>
      </c>
      <c r="AV331" s="5">
        <f t="shared" si="43"/>
        <v>-0.18987342829999998</v>
      </c>
      <c r="AW331" s="5">
        <f t="shared" si="44"/>
        <v>-0.13924051279999999</v>
      </c>
      <c r="AX331" s="2">
        <v>82.8</v>
      </c>
      <c r="AY331" s="2">
        <v>80.800003050000001</v>
      </c>
      <c r="AZ331" s="2">
        <v>82</v>
      </c>
      <c r="BA331" s="2">
        <v>7.2949000000000002</v>
      </c>
    </row>
    <row r="332" spans="1:53" x14ac:dyDescent="0.15">
      <c r="A332">
        <v>122</v>
      </c>
      <c r="B332" s="7">
        <v>42535</v>
      </c>
      <c r="C332" s="11">
        <v>2016</v>
      </c>
      <c r="D332" s="3">
        <f>_xlfn.XLOOKUP(P332,'Sentiment index'!$E$2:$E$169,'Sentiment index'!$A$2:$A$169)</f>
        <v>0.16288179999999999</v>
      </c>
      <c r="E332">
        <f t="shared" ca="1" si="45"/>
        <v>114.81778284835022</v>
      </c>
      <c r="F332" s="5">
        <f>(W332-AT332)/AT332</f>
        <v>0.82926834110000003</v>
      </c>
      <c r="G332" s="12">
        <f t="shared" ca="1" si="46"/>
        <v>243</v>
      </c>
      <c r="H332" s="2">
        <v>481.33800000000002</v>
      </c>
      <c r="I332" s="2">
        <v>77</v>
      </c>
      <c r="J332" s="13">
        <f t="shared" si="47"/>
        <v>0.84656834110000001</v>
      </c>
      <c r="K332" s="5">
        <f>IF(U332="NORWAY",_xlfn.XLOOKUP(B332,'Oslo OBX Historical Data'!$A$2:$A$3477,'Oslo OBX Historical Data'!$G$2:$G$3477),IF(U332="FINLAND",_xlfn.XLOOKUP(B332,'OMX Helsinki Historical Data'!$A$2:$A$3479,'OMX Helsinki Historical Data'!$G$2:$G$3479),IF(U332="DENMARK",_xlfn.XLOOKUP(B332,'OMX Copenhagen All shares Histo'!$A$2:$A$3461,'OMX Copenhagen All shares Histo'!$G$2:$G$3461),_xlfn.XLOOKUP(Draft!B332,'OMX Stockholm Historical Data'!$A$2:$A$3477,'OMX Stockholm Historical Data'!$G$2:$G$3477))))</f>
        <v>-1.7299999999999999E-2</v>
      </c>
      <c r="L332">
        <v>1</v>
      </c>
      <c r="N332" t="str">
        <f>IF(D332&gt;=0,"1","0")</f>
        <v>1</v>
      </c>
      <c r="O332" s="5">
        <f t="shared" ca="1" si="48"/>
        <v>0.50484275083205565</v>
      </c>
      <c r="P332">
        <f t="shared" si="49"/>
        <v>121</v>
      </c>
      <c r="S332">
        <f>_xlfn.XLOOKUP(C332,'Company age'!$A$2:$A$15,'Company age'!$B$2:$B$15)</f>
        <v>10</v>
      </c>
      <c r="U332" t="s">
        <v>80</v>
      </c>
      <c r="W332" s="3">
        <f>AT332*(1+AV332)</f>
        <v>140.85366226470001</v>
      </c>
      <c r="X332">
        <v>243</v>
      </c>
      <c r="AH332" s="2">
        <v>52.439029689999998</v>
      </c>
      <c r="AI332" s="2">
        <v>82.926834110000001</v>
      </c>
      <c r="AJ332" s="2">
        <v>45.731712340000001</v>
      </c>
      <c r="AL332" t="s">
        <v>858</v>
      </c>
      <c r="AM332" t="s">
        <v>859</v>
      </c>
      <c r="AN332" t="s">
        <v>80</v>
      </c>
      <c r="AO332" t="s">
        <v>45</v>
      </c>
      <c r="AP332" t="s">
        <v>25</v>
      </c>
      <c r="AQ332" t="s">
        <v>860</v>
      </c>
      <c r="AR332" t="s">
        <v>27</v>
      </c>
      <c r="AS332" s="2">
        <v>481.33800000000002</v>
      </c>
      <c r="AT332" s="2">
        <v>77</v>
      </c>
      <c r="AU332" s="5">
        <f t="shared" si="42"/>
        <v>0.52439029689999994</v>
      </c>
      <c r="AV332" s="5">
        <f t="shared" si="43"/>
        <v>0.82926834110000003</v>
      </c>
      <c r="AW332" s="5">
        <f t="shared" si="44"/>
        <v>0.45731712340000003</v>
      </c>
      <c r="AX332" s="2">
        <v>218</v>
      </c>
      <c r="AY332" s="2">
        <v>207.14285280000001</v>
      </c>
      <c r="AZ332" s="2">
        <v>223.5</v>
      </c>
      <c r="BA332" s="2">
        <v>21.5</v>
      </c>
    </row>
    <row r="333" spans="1:53" x14ac:dyDescent="0.15">
      <c r="A333">
        <v>122</v>
      </c>
      <c r="B333" s="7">
        <v>42535</v>
      </c>
      <c r="C333" s="11">
        <v>2016</v>
      </c>
      <c r="D333" s="3">
        <f>_xlfn.XLOOKUP(P333,'Sentiment index'!$E$2:$E$169,'Sentiment index'!$A$2:$A$169)</f>
        <v>0.16288179999999999</v>
      </c>
      <c r="E333">
        <f t="shared" ca="1" si="45"/>
        <v>98.878542357312554</v>
      </c>
      <c r="F333" s="5">
        <f>(W333-AT333)/AT333</f>
        <v>-1.4901161193847656E-8</v>
      </c>
      <c r="G333" s="12">
        <f t="shared" ca="1" si="46"/>
        <v>272</v>
      </c>
      <c r="H333" s="2">
        <v>29.989799999999999</v>
      </c>
      <c r="I333" s="2">
        <v>14</v>
      </c>
      <c r="J333" s="13">
        <f t="shared" si="47"/>
        <v>1.7299985098838806E-2</v>
      </c>
      <c r="K333" s="5">
        <f>IF(U333="NORWAY",_xlfn.XLOOKUP(B333,'Oslo OBX Historical Data'!$A$2:$A$3477,'Oslo OBX Historical Data'!$G$2:$G$3477),IF(U333="FINLAND",_xlfn.XLOOKUP(B333,'OMX Helsinki Historical Data'!$A$2:$A$3479,'OMX Helsinki Historical Data'!$G$2:$G$3479),IF(U333="DENMARK",_xlfn.XLOOKUP(B333,'OMX Copenhagen All shares Histo'!$A$2:$A$3461,'OMX Copenhagen All shares Histo'!$G$2:$G$3461),_xlfn.XLOOKUP(Draft!B333,'OMX Stockholm Historical Data'!$A$2:$A$3477,'OMX Stockholm Historical Data'!$G$2:$G$3477))))</f>
        <v>-1.7299999999999999E-2</v>
      </c>
      <c r="L333">
        <v>1</v>
      </c>
      <c r="N333" t="str">
        <f>IF(D333&gt;=0,"1","0")</f>
        <v>1</v>
      </c>
      <c r="O333" s="5">
        <f t="shared" ca="1" si="48"/>
        <v>9.069750381796478</v>
      </c>
      <c r="P333">
        <f t="shared" si="49"/>
        <v>121</v>
      </c>
      <c r="S333">
        <f>_xlfn.XLOOKUP(C333,'Company age'!$A$2:$A$15,'Company age'!$B$2:$B$15)</f>
        <v>10</v>
      </c>
      <c r="U333" t="s">
        <v>80</v>
      </c>
      <c r="W333" s="3">
        <f>AT333*(1+AV333)</f>
        <v>13.999999791383743</v>
      </c>
      <c r="X333">
        <v>272</v>
      </c>
      <c r="AH333" s="2">
        <v>-1.4901161190000001E-6</v>
      </c>
      <c r="AI333" s="2">
        <v>-1.4901161190000001E-6</v>
      </c>
      <c r="AJ333" s="2">
        <v>22.499998089999998</v>
      </c>
      <c r="AL333" t="s">
        <v>1621</v>
      </c>
      <c r="AM333" t="s">
        <v>1622</v>
      </c>
      <c r="AN333" t="s">
        <v>80</v>
      </c>
      <c r="AO333" t="s">
        <v>38</v>
      </c>
      <c r="AP333" t="s">
        <v>25</v>
      </c>
      <c r="AQ333" t="s">
        <v>1066</v>
      </c>
      <c r="AR333" t="s">
        <v>27</v>
      </c>
      <c r="AS333" s="2">
        <v>29.989799999999999</v>
      </c>
      <c r="AT333" s="2">
        <v>14</v>
      </c>
      <c r="AU333" s="5">
        <f t="shared" si="42"/>
        <v>-1.4901161190000001E-8</v>
      </c>
      <c r="AV333" s="5">
        <f t="shared" si="43"/>
        <v>-1.4901161190000001E-8</v>
      </c>
      <c r="AW333" s="5">
        <f t="shared" si="44"/>
        <v>0.22499998089999998</v>
      </c>
      <c r="AX333" s="2">
        <v>108.2</v>
      </c>
      <c r="AY333" s="2">
        <v>4789.2856449999999</v>
      </c>
      <c r="AZ333" s="2">
        <v>107.5</v>
      </c>
      <c r="BA333" s="2">
        <v>15.0745</v>
      </c>
    </row>
    <row r="334" spans="1:53" x14ac:dyDescent="0.15">
      <c r="A334">
        <v>122</v>
      </c>
      <c r="B334" s="7">
        <v>42536</v>
      </c>
      <c r="C334" s="11">
        <v>2016</v>
      </c>
      <c r="D334" s="3">
        <f>_xlfn.XLOOKUP(P334,'Sentiment index'!$E$2:$E$169,'Sentiment index'!$A$2:$A$169)</f>
        <v>0.16288179999999999</v>
      </c>
      <c r="E334">
        <f t="shared" ca="1" si="45"/>
        <v>90.81164214155126</v>
      </c>
      <c r="F334" s="5">
        <f>(W334-AT334)/AT334</f>
        <v>-0.12499998090000002</v>
      </c>
      <c r="G334" s="12">
        <f t="shared" ca="1" si="46"/>
        <v>13847</v>
      </c>
      <c r="H334" s="2">
        <v>1091.8399999999999</v>
      </c>
      <c r="I334" s="2">
        <v>40</v>
      </c>
      <c r="J334" s="13">
        <f t="shared" si="47"/>
        <v>-0.10879998090000001</v>
      </c>
      <c r="K334" s="5">
        <f>IF(U334="NORWAY",_xlfn.XLOOKUP(B334,'Oslo OBX Historical Data'!$A$2:$A$3477,'Oslo OBX Historical Data'!$G$2:$G$3477),IF(U334="FINLAND",_xlfn.XLOOKUP(B334,'OMX Helsinki Historical Data'!$A$2:$A$3479,'OMX Helsinki Historical Data'!$G$2:$G$3479),IF(U334="DENMARK",_xlfn.XLOOKUP(B334,'OMX Copenhagen All shares Histo'!$A$2:$A$3461,'OMX Copenhagen All shares Histo'!$G$2:$G$3461),_xlfn.XLOOKUP(Draft!B334,'OMX Stockholm Historical Data'!$A$2:$A$3477,'OMX Stockholm Historical Data'!$G$2:$G$3477))))</f>
        <v>-1.6199999999999999E-2</v>
      </c>
      <c r="L334">
        <v>1</v>
      </c>
      <c r="N334" t="str">
        <f>IF(D334&gt;=0,"1","0")</f>
        <v>1</v>
      </c>
      <c r="O334" s="5">
        <f t="shared" ca="1" si="48"/>
        <v>12.682261137162955</v>
      </c>
      <c r="P334">
        <f t="shared" si="49"/>
        <v>121</v>
      </c>
      <c r="S334">
        <f>_xlfn.XLOOKUP(C334,'Company age'!$A$2:$A$15,'Company age'!$B$2:$B$15)</f>
        <v>10</v>
      </c>
      <c r="U334" t="s">
        <v>80</v>
      </c>
      <c r="W334" s="3">
        <f>AT334*(1+AV334)</f>
        <v>35.000000763999999</v>
      </c>
      <c r="X334">
        <v>13847</v>
      </c>
      <c r="AH334" s="2">
        <v>7.1428589819999999</v>
      </c>
      <c r="AI334" s="2">
        <v>-12.49999809</v>
      </c>
      <c r="AJ334" s="2">
        <v>-31.249998089999998</v>
      </c>
      <c r="AL334" t="s">
        <v>519</v>
      </c>
      <c r="AM334" t="s">
        <v>520</v>
      </c>
      <c r="AN334" t="s">
        <v>80</v>
      </c>
      <c r="AO334" t="s">
        <v>32</v>
      </c>
      <c r="AP334" t="s">
        <v>25</v>
      </c>
      <c r="AQ334" t="s">
        <v>165</v>
      </c>
      <c r="AR334" t="s">
        <v>27</v>
      </c>
      <c r="AS334" s="2">
        <v>1091.8399999999999</v>
      </c>
      <c r="AT334" s="2">
        <v>40</v>
      </c>
      <c r="AU334" s="5">
        <f t="shared" si="42"/>
        <v>7.1428589819999999E-2</v>
      </c>
      <c r="AV334" s="5">
        <f t="shared" si="43"/>
        <v>-0.1249999809</v>
      </c>
      <c r="AW334" s="5">
        <f t="shared" si="44"/>
        <v>-0.31249998089999997</v>
      </c>
      <c r="AX334" s="2">
        <v>53.1</v>
      </c>
      <c r="AY334" s="2">
        <v>41.370788570000002</v>
      </c>
      <c r="AZ334" s="2">
        <v>53.4</v>
      </c>
      <c r="BA334" s="2">
        <v>94.1</v>
      </c>
    </row>
    <row r="335" spans="1:53" x14ac:dyDescent="0.15">
      <c r="A335">
        <v>122</v>
      </c>
      <c r="B335" s="7">
        <v>42536</v>
      </c>
      <c r="C335" s="11">
        <v>2016</v>
      </c>
      <c r="D335" s="3">
        <f>_xlfn.XLOOKUP(P335,'Sentiment index'!$E$2:$E$169,'Sentiment index'!$A$2:$A$169)</f>
        <v>0.16288179999999999</v>
      </c>
      <c r="E335">
        <f t="shared" ca="1" si="45"/>
        <v>131.37640996014065</v>
      </c>
      <c r="F335" s="5">
        <f>(W335-AT335)/AT335</f>
        <v>-0.24000000000000002</v>
      </c>
      <c r="G335" s="12">
        <f t="shared" ca="1" si="46"/>
        <v>2</v>
      </c>
      <c r="H335" s="2">
        <v>19.701699999999999</v>
      </c>
      <c r="I335" s="2">
        <v>9</v>
      </c>
      <c r="J335" s="13">
        <f t="shared" si="47"/>
        <v>-0.22380000000000003</v>
      </c>
      <c r="K335" s="5">
        <f>IF(U335="NORWAY",_xlfn.XLOOKUP(B335,'Oslo OBX Historical Data'!$A$2:$A$3477,'Oslo OBX Historical Data'!$G$2:$G$3477),IF(U335="FINLAND",_xlfn.XLOOKUP(B335,'OMX Helsinki Historical Data'!$A$2:$A$3479,'OMX Helsinki Historical Data'!$G$2:$G$3479),IF(U335="DENMARK",_xlfn.XLOOKUP(B335,'OMX Copenhagen All shares Histo'!$A$2:$A$3461,'OMX Copenhagen All shares Histo'!$G$2:$G$3461),_xlfn.XLOOKUP(Draft!B335,'OMX Stockholm Historical Data'!$A$2:$A$3477,'OMX Stockholm Historical Data'!$G$2:$G$3477))))</f>
        <v>-1.6199999999999999E-2</v>
      </c>
      <c r="L335">
        <v>1</v>
      </c>
      <c r="N335" t="str">
        <f>IF(D335&gt;=0,"1","0")</f>
        <v>1</v>
      </c>
      <c r="O335" s="5">
        <f t="shared" ca="1" si="48"/>
        <v>0.10151408254110052</v>
      </c>
      <c r="P335">
        <f t="shared" si="49"/>
        <v>121</v>
      </c>
      <c r="S335">
        <f>_xlfn.XLOOKUP(C335,'Company age'!$A$2:$A$15,'Company age'!$B$2:$B$15)</f>
        <v>10</v>
      </c>
      <c r="U335" t="s">
        <v>80</v>
      </c>
      <c r="W335" s="3">
        <f>AT335*(1+AV335)</f>
        <v>6.84</v>
      </c>
      <c r="X335">
        <v>2</v>
      </c>
      <c r="AH335" s="2">
        <v>-27.368421550000001</v>
      </c>
      <c r="AI335" s="2">
        <v>-24</v>
      </c>
      <c r="AJ335" s="2">
        <v>-13.26315784</v>
      </c>
      <c r="AL335" t="s">
        <v>1759</v>
      </c>
      <c r="AM335" t="s">
        <v>1760</v>
      </c>
      <c r="AN335" t="s">
        <v>80</v>
      </c>
      <c r="AO335" t="s">
        <v>32</v>
      </c>
      <c r="AP335" t="s">
        <v>25</v>
      </c>
      <c r="AQ335" t="s">
        <v>1066</v>
      </c>
      <c r="AR335" t="s">
        <v>27</v>
      </c>
      <c r="AS335" s="2">
        <v>19.701699999999999</v>
      </c>
      <c r="AT335" s="2">
        <v>9</v>
      </c>
      <c r="AU335" s="5">
        <f t="shared" si="42"/>
        <v>-0.27368421549999999</v>
      </c>
      <c r="AV335" s="5">
        <f t="shared" si="43"/>
        <v>-0.24</v>
      </c>
      <c r="AW335" s="5">
        <f t="shared" si="44"/>
        <v>-0.13263157840000001</v>
      </c>
      <c r="AX335" s="2">
        <v>1.976</v>
      </c>
      <c r="AY335" s="2">
        <v>-68.448669429999995</v>
      </c>
      <c r="AZ335" s="2">
        <v>2.0499999999999998</v>
      </c>
      <c r="BA335" s="2">
        <v>5.0038</v>
      </c>
    </row>
    <row r="336" spans="1:53" x14ac:dyDescent="0.15">
      <c r="A336">
        <v>122</v>
      </c>
      <c r="B336" s="7">
        <v>42537</v>
      </c>
      <c r="C336" s="11">
        <v>2016</v>
      </c>
      <c r="D336" s="3">
        <f>_xlfn.XLOOKUP(P336,'Sentiment index'!$E$2:$E$169,'Sentiment index'!$A$2:$A$169)</f>
        <v>0.16288179999999999</v>
      </c>
      <c r="E336">
        <f t="shared" ca="1" si="45"/>
        <v>103.92846665309409</v>
      </c>
      <c r="F336" s="5">
        <f>(W336-AT336)/AT336</f>
        <v>-4.237289906000001E-2</v>
      </c>
      <c r="G336" s="12">
        <f t="shared" ca="1" si="46"/>
        <v>155</v>
      </c>
      <c r="H336" s="2">
        <v>99.238200000000006</v>
      </c>
      <c r="I336" s="2">
        <v>12.5</v>
      </c>
      <c r="J336" s="13">
        <f t="shared" si="47"/>
        <v>-5.8772899060000008E-2</v>
      </c>
      <c r="K336" s="5">
        <f>IF(U336="NORWAY",_xlfn.XLOOKUP(B336,'Oslo OBX Historical Data'!$A$2:$A$3477,'Oslo OBX Historical Data'!$G$2:$G$3477),IF(U336="FINLAND",_xlfn.XLOOKUP(B336,'OMX Helsinki Historical Data'!$A$2:$A$3479,'OMX Helsinki Historical Data'!$G$2:$G$3479),IF(U336="DENMARK",_xlfn.XLOOKUP(B336,'OMX Copenhagen All shares Histo'!$A$2:$A$3461,'OMX Copenhagen All shares Histo'!$G$2:$G$3461),_xlfn.XLOOKUP(Draft!B336,'OMX Stockholm Historical Data'!$A$2:$A$3477,'OMX Stockholm Historical Data'!$G$2:$G$3477))))</f>
        <v>1.6400000000000001E-2</v>
      </c>
      <c r="L336">
        <v>1</v>
      </c>
      <c r="N336" t="str">
        <f>IF(D336&gt;=0,"1","0")</f>
        <v>1</v>
      </c>
      <c r="O336" s="5">
        <f t="shared" ca="1" si="48"/>
        <v>1.5618985431013459</v>
      </c>
      <c r="P336">
        <f t="shared" si="49"/>
        <v>121</v>
      </c>
      <c r="S336">
        <f>_xlfn.XLOOKUP(C336,'Company age'!$A$2:$A$15,'Company age'!$B$2:$B$15)</f>
        <v>10</v>
      </c>
      <c r="U336" t="s">
        <v>80</v>
      </c>
      <c r="W336" s="3">
        <f>AT336*(1+AV336)</f>
        <v>11.97033876175</v>
      </c>
      <c r="X336">
        <v>155</v>
      </c>
      <c r="AH336" s="2">
        <v>-12.71186543</v>
      </c>
      <c r="AI336" s="2">
        <v>-4.237289906</v>
      </c>
      <c r="AJ336" s="2">
        <v>5.0847439769999996</v>
      </c>
      <c r="AL336" t="s">
        <v>1313</v>
      </c>
      <c r="AM336" t="s">
        <v>1314</v>
      </c>
      <c r="AN336" t="s">
        <v>80</v>
      </c>
      <c r="AO336" t="s">
        <v>81</v>
      </c>
      <c r="AP336" t="s">
        <v>25</v>
      </c>
      <c r="AQ336" t="s">
        <v>1175</v>
      </c>
      <c r="AR336" t="s">
        <v>27</v>
      </c>
      <c r="AS336" s="2">
        <v>99.238200000000006</v>
      </c>
      <c r="AT336" s="2">
        <v>12.5</v>
      </c>
      <c r="AU336" s="5">
        <f t="shared" si="42"/>
        <v>-0.12711865429999999</v>
      </c>
      <c r="AV336" s="5">
        <f t="shared" si="43"/>
        <v>-4.2372899059999997E-2</v>
      </c>
      <c r="AW336" s="5">
        <f t="shared" si="44"/>
        <v>5.0847439769999996E-2</v>
      </c>
      <c r="AX336" s="2">
        <v>10.62</v>
      </c>
      <c r="AY336" s="2">
        <v>26.178442</v>
      </c>
      <c r="AZ336" s="2">
        <v>10.68</v>
      </c>
      <c r="BA336" s="2">
        <v>20.363</v>
      </c>
    </row>
    <row r="337" spans="1:53" x14ac:dyDescent="0.15">
      <c r="A337">
        <v>122</v>
      </c>
      <c r="B337" s="7">
        <v>42541</v>
      </c>
      <c r="C337" s="11">
        <v>2016</v>
      </c>
      <c r="D337" s="3">
        <f>_xlfn.XLOOKUP(P337,'Sentiment index'!$E$2:$E$169,'Sentiment index'!$A$2:$A$169)</f>
        <v>0.16288179999999999</v>
      </c>
      <c r="E337">
        <f t="shared" ca="1" si="45"/>
        <v>79.541070591843408</v>
      </c>
      <c r="F337" s="5">
        <f>(W337-AT337)/AT337</f>
        <v>6.5217413899999896E-2</v>
      </c>
      <c r="G337" s="12">
        <f t="shared" ca="1" si="46"/>
        <v>46</v>
      </c>
      <c r="H337" s="2">
        <v>10.322900000000001</v>
      </c>
      <c r="I337" s="2">
        <v>5.5</v>
      </c>
      <c r="J337" s="13">
        <f t="shared" si="47"/>
        <v>5.0517413899999898E-2</v>
      </c>
      <c r="K337" s="5">
        <f>IF(U337="NORWAY",_xlfn.XLOOKUP(B337,'Oslo OBX Historical Data'!$A$2:$A$3477,'Oslo OBX Historical Data'!$G$2:$G$3477),IF(U337="FINLAND",_xlfn.XLOOKUP(B337,'OMX Helsinki Historical Data'!$A$2:$A$3479,'OMX Helsinki Historical Data'!$G$2:$G$3479),IF(U337="DENMARK",_xlfn.XLOOKUP(B337,'OMX Copenhagen All shares Histo'!$A$2:$A$3461,'OMX Copenhagen All shares Histo'!$G$2:$G$3461),_xlfn.XLOOKUP(Draft!B337,'OMX Stockholm Historical Data'!$A$2:$A$3477,'OMX Stockholm Historical Data'!$G$2:$G$3477))))</f>
        <v>1.47E-2</v>
      </c>
      <c r="L337">
        <v>1</v>
      </c>
      <c r="N337" t="str">
        <f>IF(D337&gt;=0,"1","0")</f>
        <v>1</v>
      </c>
      <c r="O337" s="5">
        <f t="shared" ca="1" si="48"/>
        <v>4.4561121390306981</v>
      </c>
      <c r="P337">
        <f t="shared" si="49"/>
        <v>121</v>
      </c>
      <c r="S337">
        <f>_xlfn.XLOOKUP(C337,'Company age'!$A$2:$A$15,'Company age'!$B$2:$B$15)</f>
        <v>10</v>
      </c>
      <c r="U337" t="s">
        <v>80</v>
      </c>
      <c r="W337" s="3">
        <f>AT337*(1+AV337)</f>
        <v>5.8586957764499994</v>
      </c>
      <c r="X337">
        <v>46</v>
      </c>
      <c r="AH337" s="4">
        <v>8.6956548690000002</v>
      </c>
      <c r="AI337" s="4">
        <v>6.5217413899999999</v>
      </c>
      <c r="AJ337" s="4">
        <v>2.0732049959999998E-6</v>
      </c>
      <c r="AL337" t="s">
        <v>1948</v>
      </c>
      <c r="AM337" t="s">
        <v>1949</v>
      </c>
      <c r="AN337" t="s">
        <v>80</v>
      </c>
      <c r="AO337" t="s">
        <v>38</v>
      </c>
      <c r="AP337" t="s">
        <v>25</v>
      </c>
      <c r="AQ337" t="s">
        <v>1066</v>
      </c>
      <c r="AR337" t="s">
        <v>27</v>
      </c>
      <c r="AS337" s="2">
        <v>10.322900000000001</v>
      </c>
      <c r="AT337" s="2">
        <v>5.5</v>
      </c>
      <c r="AU337" s="5">
        <f t="shared" si="42"/>
        <v>8.6956548689999996E-2</v>
      </c>
      <c r="AV337" s="5">
        <f t="shared" si="43"/>
        <v>6.5217413899999993E-2</v>
      </c>
      <c r="AW337" s="5">
        <f t="shared" si="44"/>
        <v>2.0732049959999997E-8</v>
      </c>
      <c r="AX337" s="2">
        <v>3.73</v>
      </c>
      <c r="AY337" s="2">
        <v>-32.363636020000001</v>
      </c>
      <c r="AZ337" s="2">
        <v>3.72</v>
      </c>
      <c r="BA337" s="2">
        <v>7.89</v>
      </c>
    </row>
    <row r="338" spans="1:53" x14ac:dyDescent="0.15">
      <c r="A338">
        <v>122</v>
      </c>
      <c r="B338" s="7">
        <v>42542</v>
      </c>
      <c r="C338" s="11">
        <v>2016</v>
      </c>
      <c r="D338" s="3">
        <f>_xlfn.XLOOKUP(P338,'Sentiment index'!$E$2:$E$169,'Sentiment index'!$A$2:$A$169)</f>
        <v>0.16288179999999999</v>
      </c>
      <c r="E338">
        <f t="shared" ca="1" si="45"/>
        <v>139.13677796616378</v>
      </c>
      <c r="F338" s="5">
        <f>(W338-AT338)/AT338</f>
        <v>-0.19999999999999993</v>
      </c>
      <c r="G338" s="12">
        <f t="shared" ca="1" si="46"/>
        <v>38</v>
      </c>
      <c r="H338" s="2">
        <v>88.463899999999995</v>
      </c>
      <c r="I338" s="2">
        <v>5.9</v>
      </c>
      <c r="J338" s="13">
        <f t="shared" si="47"/>
        <v>-0.22959999999999992</v>
      </c>
      <c r="K338" s="5">
        <f>IF(U338="NORWAY",_xlfn.XLOOKUP(B338,'Oslo OBX Historical Data'!$A$2:$A$3477,'Oslo OBX Historical Data'!$G$2:$G$3477),IF(U338="FINLAND",_xlfn.XLOOKUP(B338,'OMX Helsinki Historical Data'!$A$2:$A$3479,'OMX Helsinki Historical Data'!$G$2:$G$3479),IF(U338="DENMARK",_xlfn.XLOOKUP(B338,'OMX Copenhagen All shares Histo'!$A$2:$A$3461,'OMX Copenhagen All shares Histo'!$G$2:$G$3461),_xlfn.XLOOKUP(Draft!B338,'OMX Stockholm Historical Data'!$A$2:$A$3477,'OMX Stockholm Historical Data'!$G$2:$G$3477))))</f>
        <v>2.9600000000000001E-2</v>
      </c>
      <c r="L338">
        <v>1</v>
      </c>
      <c r="N338" t="str">
        <f>IF(D338&gt;=0,"1","0")</f>
        <v>1</v>
      </c>
      <c r="O338" s="5">
        <f t="shared" ca="1" si="48"/>
        <v>0.42955375017379971</v>
      </c>
      <c r="P338">
        <f t="shared" si="49"/>
        <v>121</v>
      </c>
      <c r="S338">
        <f>_xlfn.XLOOKUP(C338,'Company age'!$A$2:$A$15,'Company age'!$B$2:$B$15)</f>
        <v>10</v>
      </c>
      <c r="U338" t="s">
        <v>80</v>
      </c>
      <c r="W338" s="3">
        <f>AT338*(1+AV338)</f>
        <v>4.7200000000000006</v>
      </c>
      <c r="X338">
        <v>38</v>
      </c>
      <c r="AH338" s="4">
        <v>-5</v>
      </c>
      <c r="AI338" s="4">
        <v>-20</v>
      </c>
      <c r="AJ338" s="4">
        <v>-20</v>
      </c>
      <c r="AL338" t="s">
        <v>1359</v>
      </c>
      <c r="AM338" t="s">
        <v>1360</v>
      </c>
      <c r="AN338" t="s">
        <v>80</v>
      </c>
      <c r="AO338" t="s">
        <v>53</v>
      </c>
      <c r="AP338" t="s">
        <v>25</v>
      </c>
      <c r="AQ338" t="s">
        <v>1175</v>
      </c>
      <c r="AR338" t="s">
        <v>27</v>
      </c>
      <c r="AS338" s="2">
        <v>88.463899999999995</v>
      </c>
      <c r="AT338" s="2">
        <v>5.9</v>
      </c>
      <c r="AU338" s="5">
        <f t="shared" si="42"/>
        <v>-0.05</v>
      </c>
      <c r="AV338" s="5">
        <f t="shared" si="43"/>
        <v>-0.2</v>
      </c>
      <c r="AW338" s="5">
        <f t="shared" si="44"/>
        <v>-0.2</v>
      </c>
      <c r="AX338" s="2">
        <v>1.1220000000000001</v>
      </c>
      <c r="AY338" s="2">
        <v>-61.368850709999997</v>
      </c>
      <c r="AZ338" s="2">
        <v>1.1539999999999999</v>
      </c>
      <c r="BA338" s="2">
        <v>43.494500000000002</v>
      </c>
    </row>
    <row r="339" spans="1:53" x14ac:dyDescent="0.15">
      <c r="A339">
        <v>122</v>
      </c>
      <c r="B339" s="7">
        <v>42542</v>
      </c>
      <c r="C339" s="11">
        <v>2016</v>
      </c>
      <c r="D339" s="3">
        <f>_xlfn.XLOOKUP(P339,'Sentiment index'!$E$2:$E$169,'Sentiment index'!$A$2:$A$169)</f>
        <v>0.16288179999999999</v>
      </c>
      <c r="E339">
        <f t="shared" ca="1" si="45"/>
        <v>169.16772546432435</v>
      </c>
      <c r="F339" s="5">
        <f>(W339-AT339)/AT339</f>
        <v>2.9213526249999955E-2</v>
      </c>
      <c r="G339" s="12">
        <f t="shared" ca="1" si="46"/>
        <v>1332.0776923325534</v>
      </c>
      <c r="H339" s="2">
        <v>10.2446</v>
      </c>
      <c r="I339" s="2">
        <v>12</v>
      </c>
      <c r="J339" s="13">
        <f t="shared" si="47"/>
        <v>-3.8647375000004647E-4</v>
      </c>
      <c r="K339" s="5">
        <f>IF(U339="NORWAY",_xlfn.XLOOKUP(B339,'Oslo OBX Historical Data'!$A$2:$A$3477,'Oslo OBX Historical Data'!$G$2:$G$3477),IF(U339="FINLAND",_xlfn.XLOOKUP(B339,'OMX Helsinki Historical Data'!$A$2:$A$3479,'OMX Helsinki Historical Data'!$G$2:$G$3479),IF(U339="DENMARK",_xlfn.XLOOKUP(B339,'OMX Copenhagen All shares Histo'!$A$2:$A$3461,'OMX Copenhagen All shares Histo'!$G$2:$G$3461),_xlfn.XLOOKUP(Draft!B339,'OMX Stockholm Historical Data'!$A$2:$A$3477,'OMX Stockholm Historical Data'!$G$2:$G$3477))))</f>
        <v>2.9600000000000001E-2</v>
      </c>
      <c r="L339">
        <v>1</v>
      </c>
      <c r="N339" t="str">
        <f>IF(D339&gt;=0,"1","0")</f>
        <v>1</v>
      </c>
      <c r="O339" s="5" t="str">
        <f t="shared" si="48"/>
        <v/>
      </c>
      <c r="P339">
        <f t="shared" si="49"/>
        <v>121</v>
      </c>
      <c r="S339">
        <f>_xlfn.XLOOKUP(C339,'Company age'!$A$2:$A$15,'Company age'!$B$2:$B$15)</f>
        <v>10</v>
      </c>
      <c r="U339" t="s">
        <v>80</v>
      </c>
      <c r="W339" s="3">
        <f>AT339*(1+AV339)</f>
        <v>12.350562314999999</v>
      </c>
      <c r="AH339" s="4">
        <v>2.9213526249999999</v>
      </c>
      <c r="AI339" s="4">
        <v>2.9213526249999999</v>
      </c>
      <c r="AJ339" s="4">
        <v>2.9213526249999999</v>
      </c>
      <c r="AL339" t="s">
        <v>1978</v>
      </c>
      <c r="AM339" t="s">
        <v>1979</v>
      </c>
      <c r="AN339" t="s">
        <v>80</v>
      </c>
      <c r="AO339" t="s">
        <v>152</v>
      </c>
      <c r="AP339" t="s">
        <v>25</v>
      </c>
      <c r="AQ339" t="s">
        <v>1066</v>
      </c>
      <c r="AR339" t="s">
        <v>27</v>
      </c>
      <c r="AS339" s="2">
        <v>10.2446</v>
      </c>
      <c r="AT339" s="2">
        <v>12</v>
      </c>
      <c r="AU339" s="5">
        <f t="shared" si="42"/>
        <v>2.921352625E-2</v>
      </c>
      <c r="AV339" s="5">
        <f t="shared" si="43"/>
        <v>2.921352625E-2</v>
      </c>
      <c r="AW339" s="5">
        <f t="shared" si="44"/>
        <v>2.921352625E-2</v>
      </c>
      <c r="AX339" s="2"/>
      <c r="AY339" s="2"/>
      <c r="AZ339" s="2"/>
      <c r="BA339" s="2">
        <v>3.35</v>
      </c>
    </row>
    <row r="340" spans="1:53" x14ac:dyDescent="0.15">
      <c r="A340">
        <v>122</v>
      </c>
      <c r="B340" s="7">
        <v>42542</v>
      </c>
      <c r="C340" s="11">
        <v>2016</v>
      </c>
      <c r="D340" s="3">
        <f>_xlfn.XLOOKUP(P340,'Sentiment index'!$E$2:$E$169,'Sentiment index'!$A$2:$A$169)</f>
        <v>0.16288179999999999</v>
      </c>
      <c r="E340">
        <f t="shared" ca="1" si="45"/>
        <v>122.40543528483524</v>
      </c>
      <c r="F340" s="5">
        <f>(W340-AT340)/AT340</f>
        <v>0.56249996189999996</v>
      </c>
      <c r="G340" s="12">
        <f t="shared" ca="1" si="46"/>
        <v>25</v>
      </c>
      <c r="H340" s="2">
        <v>5.9964700000000004</v>
      </c>
      <c r="I340" s="2">
        <v>2</v>
      </c>
      <c r="J340" s="13">
        <f t="shared" si="47"/>
        <v>0.5328999619</v>
      </c>
      <c r="K340" s="5">
        <f>IF(U340="NORWAY",_xlfn.XLOOKUP(B340,'Oslo OBX Historical Data'!$A$2:$A$3477,'Oslo OBX Historical Data'!$G$2:$G$3477),IF(U340="FINLAND",_xlfn.XLOOKUP(B340,'OMX Helsinki Historical Data'!$A$2:$A$3479,'OMX Helsinki Historical Data'!$G$2:$G$3479),IF(U340="DENMARK",_xlfn.XLOOKUP(B340,'OMX Copenhagen All shares Histo'!$A$2:$A$3461,'OMX Copenhagen All shares Histo'!$G$2:$G$3461),_xlfn.XLOOKUP(Draft!B340,'OMX Stockholm Historical Data'!$A$2:$A$3477,'OMX Stockholm Historical Data'!$G$2:$G$3477))))</f>
        <v>2.9600000000000001E-2</v>
      </c>
      <c r="L340">
        <v>1</v>
      </c>
      <c r="N340" t="str">
        <f>IF(D340&gt;=0,"1","0")</f>
        <v>1</v>
      </c>
      <c r="O340" s="5">
        <f t="shared" ca="1" si="48"/>
        <v>4.1691194986383655</v>
      </c>
      <c r="P340">
        <f t="shared" si="49"/>
        <v>121</v>
      </c>
      <c r="S340">
        <f>_xlfn.XLOOKUP(C340,'Company age'!$A$2:$A$15,'Company age'!$B$2:$B$15)</f>
        <v>10</v>
      </c>
      <c r="U340" t="s">
        <v>80</v>
      </c>
      <c r="W340" s="3">
        <f>AT340*(1+AV340)</f>
        <v>3.1249999237999999</v>
      </c>
      <c r="X340">
        <v>25</v>
      </c>
      <c r="AH340" s="4">
        <v>75</v>
      </c>
      <c r="AI340" s="4">
        <v>56.249996189999997</v>
      </c>
      <c r="AJ340" s="4">
        <v>24.999998089999998</v>
      </c>
      <c r="AL340" t="s">
        <v>2096</v>
      </c>
      <c r="AM340" t="s">
        <v>2097</v>
      </c>
      <c r="AN340" t="s">
        <v>80</v>
      </c>
      <c r="AO340" t="s">
        <v>81</v>
      </c>
      <c r="AP340" t="s">
        <v>25</v>
      </c>
      <c r="AQ340" t="s">
        <v>1175</v>
      </c>
      <c r="AR340" t="s">
        <v>27</v>
      </c>
      <c r="AS340" s="2">
        <v>5.9964700000000004</v>
      </c>
      <c r="AT340" s="2">
        <v>2</v>
      </c>
      <c r="AU340" s="5">
        <f t="shared" si="42"/>
        <v>0.75</v>
      </c>
      <c r="AV340" s="5">
        <f t="shared" si="43"/>
        <v>0.56249996189999996</v>
      </c>
      <c r="AW340" s="5">
        <f t="shared" si="44"/>
        <v>0.24999998089999997</v>
      </c>
      <c r="AX340" s="2">
        <v>3.3000000000000002E-2</v>
      </c>
      <c r="AY340" s="2">
        <v>-98.022254939999996</v>
      </c>
      <c r="AZ340" s="2">
        <v>3.1E-2</v>
      </c>
      <c r="BA340" s="2">
        <v>14</v>
      </c>
    </row>
    <row r="341" spans="1:53" x14ac:dyDescent="0.15">
      <c r="A341">
        <v>122</v>
      </c>
      <c r="B341" s="7">
        <v>42543</v>
      </c>
      <c r="C341" s="11">
        <v>2016</v>
      </c>
      <c r="D341" s="3">
        <f>_xlfn.XLOOKUP(P341,'Sentiment index'!$E$2:$E$169,'Sentiment index'!$A$2:$A$169)</f>
        <v>0.16288179999999999</v>
      </c>
      <c r="E341">
        <f t="shared" ca="1" si="45"/>
        <v>72.064629658224973</v>
      </c>
      <c r="F341" s="5">
        <f>(W341-AT341)/AT341</f>
        <v>-0.20159999849999993</v>
      </c>
      <c r="G341" s="12">
        <f t="shared" ca="1" si="46"/>
        <v>185</v>
      </c>
      <c r="H341" s="2">
        <v>239.79599999999999</v>
      </c>
      <c r="I341" s="2">
        <v>15</v>
      </c>
      <c r="J341" s="13">
        <f t="shared" si="47"/>
        <v>-0.20599999849999992</v>
      </c>
      <c r="K341" s="5">
        <f>IF(U341="NORWAY",_xlfn.XLOOKUP(B341,'Oslo OBX Historical Data'!$A$2:$A$3477,'Oslo OBX Historical Data'!$G$2:$G$3477),IF(U341="FINLAND",_xlfn.XLOOKUP(B341,'OMX Helsinki Historical Data'!$A$2:$A$3479,'OMX Helsinki Historical Data'!$G$2:$G$3479),IF(U341="DENMARK",_xlfn.XLOOKUP(B341,'OMX Copenhagen All shares Histo'!$A$2:$A$3461,'OMX Copenhagen All shares Histo'!$G$2:$G$3461),_xlfn.XLOOKUP(Draft!B341,'OMX Stockholm Historical Data'!$A$2:$A$3477,'OMX Stockholm Historical Data'!$G$2:$G$3477))))</f>
        <v>4.4000000000000003E-3</v>
      </c>
      <c r="L341">
        <v>1</v>
      </c>
      <c r="N341" t="str">
        <f>IF(D341&gt;=0,"1","0")</f>
        <v>1</v>
      </c>
      <c r="O341" s="5">
        <f t="shared" ca="1" si="48"/>
        <v>0.77148909906754082</v>
      </c>
      <c r="P341">
        <f t="shared" si="49"/>
        <v>121</v>
      </c>
      <c r="S341">
        <f>_xlfn.XLOOKUP(C341,'Company age'!$A$2:$A$15,'Company age'!$B$2:$B$15)</f>
        <v>10</v>
      </c>
      <c r="U341" t="s">
        <v>23</v>
      </c>
      <c r="W341" s="3">
        <f>AT341*(1+AV341)</f>
        <v>11.976000022500001</v>
      </c>
      <c r="X341">
        <v>185</v>
      </c>
      <c r="AH341" s="4">
        <v>-22.399999619999999</v>
      </c>
      <c r="AI341" s="4">
        <v>-20.159999849999998</v>
      </c>
      <c r="AJ341" s="4"/>
      <c r="AL341" t="s">
        <v>1077</v>
      </c>
      <c r="AM341" t="s">
        <v>1078</v>
      </c>
      <c r="AN341" t="s">
        <v>23</v>
      </c>
      <c r="AO341" t="s">
        <v>32</v>
      </c>
      <c r="AP341" t="s">
        <v>25</v>
      </c>
      <c r="AQ341" t="s">
        <v>1079</v>
      </c>
      <c r="AR341" t="s">
        <v>27</v>
      </c>
      <c r="AS341" s="2">
        <v>239.79599999999999</v>
      </c>
      <c r="AT341" s="2">
        <v>15</v>
      </c>
      <c r="AU341" s="5">
        <f t="shared" si="42"/>
        <v>-0.2239999962</v>
      </c>
      <c r="AV341" s="5">
        <f t="shared" si="43"/>
        <v>-0.20159999849999999</v>
      </c>
      <c r="AW341" s="5">
        <f t="shared" si="44"/>
        <v>0</v>
      </c>
      <c r="AX341" s="2">
        <v>0.65200000000000002</v>
      </c>
      <c r="AY341" s="2">
        <v>-95.333335880000007</v>
      </c>
      <c r="AZ341" s="2">
        <v>0.65200000000000002</v>
      </c>
      <c r="BA341" s="2">
        <v>40.666699999999999</v>
      </c>
    </row>
    <row r="342" spans="1:53" x14ac:dyDescent="0.15">
      <c r="A342">
        <v>122</v>
      </c>
      <c r="B342" s="7">
        <v>42548</v>
      </c>
      <c r="C342" s="11">
        <v>2016</v>
      </c>
      <c r="D342" s="3">
        <f>_xlfn.XLOOKUP(P342,'Sentiment index'!$E$2:$E$169,'Sentiment index'!$A$2:$A$169)</f>
        <v>0.16288179999999999</v>
      </c>
      <c r="E342">
        <f t="shared" ca="1" si="45"/>
        <v>100.50634206073616</v>
      </c>
      <c r="F342" s="5">
        <f>(W342-AT342)/AT342</f>
        <v>-2.5000000000000085E-2</v>
      </c>
      <c r="G342" s="12">
        <f t="shared" ca="1" si="46"/>
        <v>34</v>
      </c>
      <c r="H342" s="2">
        <v>6.0552299999999999</v>
      </c>
      <c r="I342" s="2">
        <v>7.2</v>
      </c>
      <c r="J342" s="13">
        <f t="shared" si="47"/>
        <v>-3.1500000000000083E-2</v>
      </c>
      <c r="K342" s="5">
        <f>IF(U342="NORWAY",_xlfn.XLOOKUP(B342,'Oslo OBX Historical Data'!$A$2:$A$3477,'Oslo OBX Historical Data'!$G$2:$G$3477),IF(U342="FINLAND",_xlfn.XLOOKUP(B342,'OMX Helsinki Historical Data'!$A$2:$A$3479,'OMX Helsinki Historical Data'!$G$2:$G$3479),IF(U342="DENMARK",_xlfn.XLOOKUP(B342,'OMX Copenhagen All shares Histo'!$A$2:$A$3461,'OMX Copenhagen All shares Histo'!$G$2:$G$3461),_xlfn.XLOOKUP(Draft!B342,'OMX Stockholm Historical Data'!$A$2:$A$3477,'OMX Stockholm Historical Data'!$G$2:$G$3477))))</f>
        <v>6.4999999999999997E-3</v>
      </c>
      <c r="L342">
        <v>1</v>
      </c>
      <c r="N342" t="str">
        <f>IF(D342&gt;=0,"1","0")</f>
        <v>1</v>
      </c>
      <c r="O342" s="5">
        <f t="shared" ca="1" si="48"/>
        <v>5.6149807686908675</v>
      </c>
      <c r="P342">
        <f t="shared" si="49"/>
        <v>121</v>
      </c>
      <c r="S342">
        <f>_xlfn.XLOOKUP(C342,'Company age'!$A$2:$A$15,'Company age'!$B$2:$B$15)</f>
        <v>10</v>
      </c>
      <c r="U342" t="s">
        <v>80</v>
      </c>
      <c r="W342" s="3">
        <f>AT342*(1+AV342)</f>
        <v>7.02</v>
      </c>
      <c r="X342">
        <v>34</v>
      </c>
      <c r="AH342" s="4">
        <v>0</v>
      </c>
      <c r="AI342" s="4">
        <v>-2.5</v>
      </c>
      <c r="AJ342" s="4">
        <v>5.625</v>
      </c>
      <c r="AL342" t="s">
        <v>2082</v>
      </c>
      <c r="AM342" t="s">
        <v>2083</v>
      </c>
      <c r="AN342" t="s">
        <v>80</v>
      </c>
      <c r="AO342" t="s">
        <v>152</v>
      </c>
      <c r="AP342" t="s">
        <v>25</v>
      </c>
      <c r="AQ342" t="s">
        <v>1066</v>
      </c>
      <c r="AR342" t="s">
        <v>27</v>
      </c>
      <c r="AS342" s="2">
        <v>6.0552299999999999</v>
      </c>
      <c r="AT342" s="2">
        <v>7.2</v>
      </c>
      <c r="AU342" s="5">
        <f t="shared" si="42"/>
        <v>0</v>
      </c>
      <c r="AV342" s="5">
        <f t="shared" si="43"/>
        <v>-2.5000000000000001E-2</v>
      </c>
      <c r="AW342" s="5">
        <f t="shared" si="44"/>
        <v>5.6250000000000001E-2</v>
      </c>
      <c r="AX342" s="2">
        <v>7.66</v>
      </c>
      <c r="AY342" s="2">
        <v>13.334973339999999</v>
      </c>
      <c r="AZ342" s="2">
        <v>7.98</v>
      </c>
      <c r="BA342" s="2">
        <v>5.8360000000000003</v>
      </c>
    </row>
    <row r="343" spans="1:53" x14ac:dyDescent="0.15">
      <c r="A343">
        <v>122</v>
      </c>
      <c r="B343" s="7">
        <v>42550</v>
      </c>
      <c r="C343" s="11">
        <v>2016</v>
      </c>
      <c r="D343" s="3">
        <f>_xlfn.XLOOKUP(P343,'Sentiment index'!$E$2:$E$169,'Sentiment index'!$A$2:$A$169)</f>
        <v>0.16288179999999999</v>
      </c>
      <c r="E343">
        <f t="shared" ca="1" si="45"/>
        <v>97.471205145181301</v>
      </c>
      <c r="F343" s="5">
        <f>(W343-AT343)/AT343</f>
        <v>7.000000000000009E-2</v>
      </c>
      <c r="G343" s="12">
        <f t="shared" ca="1" si="46"/>
        <v>9</v>
      </c>
      <c r="H343" s="2">
        <v>211.92599999999999</v>
      </c>
      <c r="I343" s="2">
        <v>36</v>
      </c>
      <c r="J343" s="13">
        <f t="shared" si="47"/>
        <v>4.7600000000000087E-2</v>
      </c>
      <c r="K343" s="5">
        <f>IF(U343="NORWAY",_xlfn.XLOOKUP(B343,'Oslo OBX Historical Data'!$A$2:$A$3477,'Oslo OBX Historical Data'!$G$2:$G$3477),IF(U343="FINLAND",_xlfn.XLOOKUP(B343,'OMX Helsinki Historical Data'!$A$2:$A$3479,'OMX Helsinki Historical Data'!$G$2:$G$3479),IF(U343="DENMARK",_xlfn.XLOOKUP(B343,'OMX Copenhagen All shares Histo'!$A$2:$A$3461,'OMX Copenhagen All shares Histo'!$G$2:$G$3461),_xlfn.XLOOKUP(Draft!B343,'OMX Stockholm Historical Data'!$A$2:$A$3477,'OMX Stockholm Historical Data'!$G$2:$G$3477))))</f>
        <v>2.24E-2</v>
      </c>
      <c r="L343">
        <v>1</v>
      </c>
      <c r="N343" t="str">
        <f>IF(D343&gt;=0,"1","0")</f>
        <v>1</v>
      </c>
      <c r="O343" s="5">
        <f t="shared" ca="1" si="48"/>
        <v>4.2467653803686195E-2</v>
      </c>
      <c r="P343">
        <f t="shared" si="49"/>
        <v>121</v>
      </c>
      <c r="S343">
        <f>_xlfn.XLOOKUP(C343,'Company age'!$A$2:$A$15,'Company age'!$B$2:$B$15)</f>
        <v>10</v>
      </c>
      <c r="U343" t="s">
        <v>80</v>
      </c>
      <c r="W343" s="3">
        <f>AT343*(1+AV343)</f>
        <v>38.520000000000003</v>
      </c>
      <c r="X343">
        <v>9</v>
      </c>
      <c r="AH343" s="4">
        <v>2</v>
      </c>
      <c r="AI343" s="4">
        <v>7</v>
      </c>
      <c r="AJ343" s="4">
        <v>10</v>
      </c>
      <c r="AL343" t="s">
        <v>1105</v>
      </c>
      <c r="AM343" t="s">
        <v>1106</v>
      </c>
      <c r="AN343" t="s">
        <v>80</v>
      </c>
      <c r="AO343" t="s">
        <v>45</v>
      </c>
      <c r="AP343" t="s">
        <v>25</v>
      </c>
      <c r="AQ343" t="s">
        <v>1066</v>
      </c>
      <c r="AR343" t="s">
        <v>27</v>
      </c>
      <c r="AS343" s="2">
        <v>211.92599999999999</v>
      </c>
      <c r="AT343" s="2">
        <v>36</v>
      </c>
      <c r="AU343" s="5">
        <f t="shared" si="42"/>
        <v>0.02</v>
      </c>
      <c r="AV343" s="5">
        <f t="shared" si="43"/>
        <v>7.0000000000000007E-2</v>
      </c>
      <c r="AW343" s="5">
        <f t="shared" si="44"/>
        <v>0.1</v>
      </c>
      <c r="AX343" s="2"/>
      <c r="AY343" s="2"/>
      <c r="AZ343" s="2"/>
      <c r="BA343" s="2">
        <v>10.3065</v>
      </c>
    </row>
    <row r="344" spans="1:53" x14ac:dyDescent="0.15">
      <c r="A344">
        <v>122</v>
      </c>
      <c r="B344" s="7">
        <v>42551</v>
      </c>
      <c r="C344" s="11">
        <v>2016</v>
      </c>
      <c r="D344" s="3">
        <f>_xlfn.XLOOKUP(P344,'Sentiment index'!$E$2:$E$169,'Sentiment index'!$A$2:$A$169)</f>
        <v>0.16288179999999999</v>
      </c>
      <c r="E344">
        <f t="shared" ca="1" si="45"/>
        <v>97.157143682887352</v>
      </c>
      <c r="F344" s="5">
        <f>(W344-AT344)/AT344</f>
        <v>5.1614952089999951E-2</v>
      </c>
      <c r="G344" s="12">
        <f t="shared" ca="1" si="46"/>
        <v>8</v>
      </c>
      <c r="H344" s="2">
        <v>46.6967</v>
      </c>
      <c r="I344" s="2">
        <v>4.3</v>
      </c>
      <c r="J344" s="13">
        <f t="shared" si="47"/>
        <v>2.6014952089999949E-2</v>
      </c>
      <c r="K344" s="5">
        <f>IF(U344="NORWAY",_xlfn.XLOOKUP(B344,'Oslo OBX Historical Data'!$A$2:$A$3477,'Oslo OBX Historical Data'!$G$2:$G$3477),IF(U344="FINLAND",_xlfn.XLOOKUP(B344,'OMX Helsinki Historical Data'!$A$2:$A$3479,'OMX Helsinki Historical Data'!$G$2:$G$3479),IF(U344="DENMARK",_xlfn.XLOOKUP(B344,'OMX Copenhagen All shares Histo'!$A$2:$A$3461,'OMX Copenhagen All shares Histo'!$G$2:$G$3461),_xlfn.XLOOKUP(Draft!B344,'OMX Stockholm Historical Data'!$A$2:$A$3477,'OMX Stockholm Historical Data'!$G$2:$G$3477))))</f>
        <v>2.5600000000000001E-2</v>
      </c>
      <c r="L344">
        <v>1</v>
      </c>
      <c r="N344" t="str">
        <f>IF(D344&gt;=0,"1","0")</f>
        <v>1</v>
      </c>
      <c r="O344" s="5">
        <f t="shared" ca="1" si="48"/>
        <v>0.17131831585529597</v>
      </c>
      <c r="P344">
        <f t="shared" si="49"/>
        <v>121</v>
      </c>
      <c r="S344">
        <f>_xlfn.XLOOKUP(C344,'Company age'!$A$2:$A$15,'Company age'!$B$2:$B$15)</f>
        <v>10</v>
      </c>
      <c r="U344" t="s">
        <v>64</v>
      </c>
      <c r="W344" s="3">
        <f>AT344*(1+AV344)</f>
        <v>4.5219442939869996</v>
      </c>
      <c r="X344">
        <v>8</v>
      </c>
      <c r="AH344" s="4">
        <v>4.0884189610000004</v>
      </c>
      <c r="AI344" s="4">
        <v>5.1614952089999999</v>
      </c>
      <c r="AJ344" s="4">
        <v>6.2345719339999999</v>
      </c>
      <c r="AL344" t="s">
        <v>1505</v>
      </c>
      <c r="AM344" t="s">
        <v>1506</v>
      </c>
      <c r="AN344" t="s">
        <v>64</v>
      </c>
      <c r="AO344" t="s">
        <v>96</v>
      </c>
      <c r="AP344" t="s">
        <v>25</v>
      </c>
      <c r="AQ344" t="s">
        <v>54</v>
      </c>
      <c r="AR344" t="s">
        <v>27</v>
      </c>
      <c r="AS344" s="2">
        <v>46.6967</v>
      </c>
      <c r="AT344" s="2">
        <v>4.3</v>
      </c>
      <c r="AU344" s="5">
        <f t="shared" si="42"/>
        <v>4.0884189610000003E-2</v>
      </c>
      <c r="AV344" s="5">
        <f t="shared" si="43"/>
        <v>5.1614952089999999E-2</v>
      </c>
      <c r="AW344" s="5">
        <f t="shared" si="44"/>
        <v>6.2345719340000001E-2</v>
      </c>
      <c r="AX344" s="2">
        <v>0.90800000000000003</v>
      </c>
      <c r="AY344" s="2">
        <v>-79.534881589999998</v>
      </c>
      <c r="AZ344" s="2">
        <v>0.91</v>
      </c>
      <c r="BA344" s="2">
        <v>12.571</v>
      </c>
    </row>
    <row r="345" spans="1:53" x14ac:dyDescent="0.15">
      <c r="A345">
        <v>123</v>
      </c>
      <c r="B345" s="7">
        <v>42562</v>
      </c>
      <c r="C345" s="11">
        <v>2016</v>
      </c>
      <c r="D345" s="3">
        <f>_xlfn.XLOOKUP(P345,'Sentiment index'!$E$2:$E$169,'Sentiment index'!$A$2:$A$169)</f>
        <v>0.209563</v>
      </c>
      <c r="E345">
        <f t="shared" ca="1" si="45"/>
        <v>160.66335747849044</v>
      </c>
      <c r="F345" s="5">
        <f>(W345-AT345)/AT345</f>
        <v>3.4782607559999956E-2</v>
      </c>
      <c r="G345" s="12">
        <f t="shared" ca="1" si="46"/>
        <v>1001.4805906039851</v>
      </c>
      <c r="H345" s="2">
        <v>32.454500000000003</v>
      </c>
      <c r="I345" s="2">
        <v>6.4</v>
      </c>
      <c r="J345" s="13">
        <f t="shared" si="47"/>
        <v>1.9282607559999956E-2</v>
      </c>
      <c r="K345" s="5">
        <f>IF(U345="NORWAY",_xlfn.XLOOKUP(B345,'Oslo OBX Historical Data'!$A$2:$A$3477,'Oslo OBX Historical Data'!$G$2:$G$3477),IF(U345="FINLAND",_xlfn.XLOOKUP(B345,'OMX Helsinki Historical Data'!$A$2:$A$3479,'OMX Helsinki Historical Data'!$G$2:$G$3479),IF(U345="DENMARK",_xlfn.XLOOKUP(B345,'OMX Copenhagen All shares Histo'!$A$2:$A$3461,'OMX Copenhagen All shares Histo'!$G$2:$G$3461),_xlfn.XLOOKUP(Draft!B345,'OMX Stockholm Historical Data'!$A$2:$A$3477,'OMX Stockholm Historical Data'!$G$2:$G$3477))))</f>
        <v>1.55E-2</v>
      </c>
      <c r="L345">
        <v>1</v>
      </c>
      <c r="N345" t="str">
        <f>IF(D345&gt;=0,"1","0")</f>
        <v>1</v>
      </c>
      <c r="O345" s="5" t="str">
        <f t="shared" si="48"/>
        <v/>
      </c>
      <c r="P345">
        <f t="shared" si="49"/>
        <v>122</v>
      </c>
      <c r="S345">
        <f>_xlfn.XLOOKUP(C345,'Company age'!$A$2:$A$15,'Company age'!$B$2:$B$15)</f>
        <v>10</v>
      </c>
      <c r="U345" t="s">
        <v>80</v>
      </c>
      <c r="W345" s="3">
        <f>AT345*(1+AV345)</f>
        <v>6.6226086883840001</v>
      </c>
      <c r="AH345" s="4">
        <v>2.6086957449999999</v>
      </c>
      <c r="AI345" s="4">
        <v>3.4782607560000001</v>
      </c>
      <c r="AJ345" s="4">
        <v>0.86956518890000001</v>
      </c>
      <c r="AL345" t="s">
        <v>1611</v>
      </c>
      <c r="AM345" t="s">
        <v>1612</v>
      </c>
      <c r="AN345" t="s">
        <v>80</v>
      </c>
      <c r="AO345" t="s">
        <v>32</v>
      </c>
      <c r="AP345" t="s">
        <v>25</v>
      </c>
      <c r="AQ345" t="s">
        <v>1066</v>
      </c>
      <c r="AR345" t="s">
        <v>27</v>
      </c>
      <c r="AS345" s="2">
        <v>32.454500000000003</v>
      </c>
      <c r="AT345" s="2">
        <v>6.4</v>
      </c>
      <c r="AU345" s="5">
        <f t="shared" si="42"/>
        <v>2.608695745E-2</v>
      </c>
      <c r="AV345" s="5">
        <f t="shared" si="43"/>
        <v>3.4782607559999998E-2</v>
      </c>
      <c r="AW345" s="5">
        <f t="shared" si="44"/>
        <v>8.6956518890000008E-3</v>
      </c>
      <c r="AX345" s="2">
        <v>123</v>
      </c>
      <c r="AY345" s="2">
        <v>2316.7221679999998</v>
      </c>
      <c r="AZ345" s="2">
        <v>128</v>
      </c>
      <c r="BA345" s="2">
        <v>12.26</v>
      </c>
    </row>
    <row r="346" spans="1:53" x14ac:dyDescent="0.15">
      <c r="A346">
        <v>123</v>
      </c>
      <c r="B346" s="7">
        <v>42573</v>
      </c>
      <c r="C346" s="11">
        <v>2016</v>
      </c>
      <c r="D346" s="3">
        <f>_xlfn.XLOOKUP(P346,'Sentiment index'!$E$2:$E$169,'Sentiment index'!$A$2:$A$169)</f>
        <v>0.209563</v>
      </c>
      <c r="E346">
        <f t="shared" ca="1" si="45"/>
        <v>149.32413703317974</v>
      </c>
      <c r="F346" s="5">
        <f>(W346-AT346)/AT346</f>
        <v>0.115</v>
      </c>
      <c r="G346" s="12">
        <f t="shared" ca="1" si="46"/>
        <v>12</v>
      </c>
      <c r="H346" s="2">
        <v>13.051500000000001</v>
      </c>
      <c r="I346" s="2">
        <v>7.9</v>
      </c>
      <c r="J346" s="13">
        <f t="shared" si="47"/>
        <v>0.11900000000000001</v>
      </c>
      <c r="K346" s="5">
        <f>IF(U346="NORWAY",_xlfn.XLOOKUP(B346,'Oslo OBX Historical Data'!$A$2:$A$3477,'Oslo OBX Historical Data'!$G$2:$G$3477),IF(U346="FINLAND",_xlfn.XLOOKUP(B346,'OMX Helsinki Historical Data'!$A$2:$A$3479,'OMX Helsinki Historical Data'!$G$2:$G$3479),IF(U346="DENMARK",_xlfn.XLOOKUP(B346,'OMX Copenhagen All shares Histo'!$A$2:$A$3461,'OMX Copenhagen All shares Histo'!$G$2:$G$3461),_xlfn.XLOOKUP(Draft!B346,'OMX Stockholm Historical Data'!$A$2:$A$3477,'OMX Stockholm Historical Data'!$G$2:$G$3477))))</f>
        <v>-4.0000000000000001E-3</v>
      </c>
      <c r="L346">
        <v>1</v>
      </c>
      <c r="N346" t="str">
        <f>IF(D346&gt;=0,"1","0")</f>
        <v>1</v>
      </c>
      <c r="O346" s="5">
        <f t="shared" ca="1" si="48"/>
        <v>0.91943454775313171</v>
      </c>
      <c r="P346">
        <f t="shared" si="49"/>
        <v>122</v>
      </c>
      <c r="S346">
        <f>_xlfn.XLOOKUP(C346,'Company age'!$A$2:$A$15,'Company age'!$B$2:$B$15)</f>
        <v>10</v>
      </c>
      <c r="U346" t="s">
        <v>80</v>
      </c>
      <c r="W346" s="3">
        <f>AT346*(1+AV346)</f>
        <v>8.8085000000000004</v>
      </c>
      <c r="X346">
        <v>12</v>
      </c>
      <c r="AH346" s="4">
        <v>12</v>
      </c>
      <c r="AI346" s="4">
        <v>11.5</v>
      </c>
      <c r="AJ346" s="4">
        <v>16</v>
      </c>
      <c r="AL346" t="s">
        <v>1871</v>
      </c>
      <c r="AM346" t="s">
        <v>1872</v>
      </c>
      <c r="AN346" t="s">
        <v>80</v>
      </c>
      <c r="AO346" t="s">
        <v>152</v>
      </c>
      <c r="AP346" t="s">
        <v>25</v>
      </c>
      <c r="AQ346" t="s">
        <v>1066</v>
      </c>
      <c r="AR346" t="s">
        <v>27</v>
      </c>
      <c r="AS346" s="2">
        <v>13.051500000000001</v>
      </c>
      <c r="AT346" s="2">
        <v>7.9</v>
      </c>
      <c r="AU346" s="5">
        <f t="shared" si="42"/>
        <v>0.12</v>
      </c>
      <c r="AV346" s="5">
        <f t="shared" si="43"/>
        <v>0.115</v>
      </c>
      <c r="AW346" s="5">
        <f t="shared" si="44"/>
        <v>0.16</v>
      </c>
      <c r="AX346" s="2">
        <v>5.8000000000000003E-2</v>
      </c>
      <c r="AY346" s="2">
        <v>-98.782295230000003</v>
      </c>
      <c r="AZ346" s="2">
        <v>5.7000000000000002E-2</v>
      </c>
      <c r="BA346" s="2">
        <v>3.6798999999999999</v>
      </c>
    </row>
    <row r="347" spans="1:53" x14ac:dyDescent="0.15">
      <c r="A347">
        <v>123</v>
      </c>
      <c r="B347" s="7">
        <v>42580</v>
      </c>
      <c r="C347" s="11">
        <v>2016</v>
      </c>
      <c r="D347" s="3">
        <f>_xlfn.XLOOKUP(P347,'Sentiment index'!$E$2:$E$169,'Sentiment index'!$A$2:$A$169)</f>
        <v>0.209563</v>
      </c>
      <c r="E347">
        <f t="shared" ca="1" si="45"/>
        <v>99.517092093418867</v>
      </c>
      <c r="F347" s="5">
        <f>(W347-AT347)/AT347</f>
        <v>2.1897823809999967E-2</v>
      </c>
      <c r="G347" s="12">
        <f t="shared" ca="1" si="46"/>
        <v>73</v>
      </c>
      <c r="H347" s="2">
        <v>108.059</v>
      </c>
      <c r="I347" s="2">
        <v>4.75</v>
      </c>
      <c r="J347" s="13">
        <f t="shared" si="47"/>
        <v>2.4997823809999965E-2</v>
      </c>
      <c r="K347" s="5">
        <f>IF(U347="NORWAY",_xlfn.XLOOKUP(B347,'Oslo OBX Historical Data'!$A$2:$A$3477,'Oslo OBX Historical Data'!$G$2:$G$3477),IF(U347="FINLAND",_xlfn.XLOOKUP(B347,'OMX Helsinki Historical Data'!$A$2:$A$3479,'OMX Helsinki Historical Data'!$G$2:$G$3479),IF(U347="DENMARK",_xlfn.XLOOKUP(B347,'OMX Copenhagen All shares Histo'!$A$2:$A$3461,'OMX Copenhagen All shares Histo'!$G$2:$G$3461),_xlfn.XLOOKUP(Draft!B347,'OMX Stockholm Historical Data'!$A$2:$A$3477,'OMX Stockholm Historical Data'!$G$2:$G$3477))))</f>
        <v>-3.0999999999999999E-3</v>
      </c>
      <c r="L347">
        <v>1</v>
      </c>
      <c r="N347" t="str">
        <f>IF(D347&gt;=0,"1","0")</f>
        <v>1</v>
      </c>
      <c r="O347" s="5">
        <f t="shared" ca="1" si="48"/>
        <v>0.67555687170897383</v>
      </c>
      <c r="P347">
        <f t="shared" si="49"/>
        <v>122</v>
      </c>
      <c r="S347">
        <f>_xlfn.XLOOKUP(C347,'Company age'!$A$2:$A$15,'Company age'!$B$2:$B$15)</f>
        <v>10</v>
      </c>
      <c r="U347" t="s">
        <v>80</v>
      </c>
      <c r="W347" s="3">
        <f>AT347*(1+AV347)</f>
        <v>4.8540146630974998</v>
      </c>
      <c r="X347">
        <v>73</v>
      </c>
      <c r="AH347" s="4">
        <v>20.43795776</v>
      </c>
      <c r="AI347" s="4">
        <v>2.1897823810000001</v>
      </c>
      <c r="AJ347" s="4">
        <v>-10.94890404</v>
      </c>
      <c r="AL347" t="s">
        <v>1294</v>
      </c>
      <c r="AM347" t="s">
        <v>1295</v>
      </c>
      <c r="AN347" t="s">
        <v>80</v>
      </c>
      <c r="AO347" t="s">
        <v>53</v>
      </c>
      <c r="AP347" t="s">
        <v>25</v>
      </c>
      <c r="AQ347" t="s">
        <v>1066</v>
      </c>
      <c r="AR347" t="s">
        <v>27</v>
      </c>
      <c r="AS347" s="2">
        <v>108.059</v>
      </c>
      <c r="AT347" s="2">
        <v>4.75</v>
      </c>
      <c r="AU347" s="5">
        <f t="shared" si="42"/>
        <v>0.2043795776</v>
      </c>
      <c r="AV347" s="5">
        <f t="shared" si="43"/>
        <v>2.1897823810000001E-2</v>
      </c>
      <c r="AW347" s="5">
        <f t="shared" si="44"/>
        <v>-0.1094890404</v>
      </c>
      <c r="AX347" s="2">
        <v>12.16</v>
      </c>
      <c r="AY347" s="2">
        <v>149.0651398</v>
      </c>
      <c r="AZ347" s="2">
        <v>12.24</v>
      </c>
      <c r="BA347" s="2">
        <v>72.472300000000004</v>
      </c>
    </row>
    <row r="348" spans="1:53" x14ac:dyDescent="0.15">
      <c r="A348">
        <v>123</v>
      </c>
      <c r="B348" s="7">
        <v>42580</v>
      </c>
      <c r="C348" s="11">
        <v>2016</v>
      </c>
      <c r="D348" s="3">
        <f>_xlfn.XLOOKUP(P348,'Sentiment index'!$E$2:$E$169,'Sentiment index'!$A$2:$A$169)</f>
        <v>0.209563</v>
      </c>
      <c r="E348">
        <f t="shared" ca="1" si="45"/>
        <v>121.52025822862767</v>
      </c>
      <c r="F348" s="5">
        <f>(W348-AT348)/AT348</f>
        <v>0</v>
      </c>
      <c r="G348" s="12">
        <f t="shared" ca="1" si="46"/>
        <v>25</v>
      </c>
      <c r="H348" s="2">
        <v>17.973500000000001</v>
      </c>
      <c r="I348" s="2">
        <v>5.9</v>
      </c>
      <c r="J348" s="13">
        <f t="shared" si="47"/>
        <v>3.0999999999999999E-3</v>
      </c>
      <c r="K348" s="5">
        <f>IF(U348="NORWAY",_xlfn.XLOOKUP(B348,'Oslo OBX Historical Data'!$A$2:$A$3477,'Oslo OBX Historical Data'!$G$2:$G$3477),IF(U348="FINLAND",_xlfn.XLOOKUP(B348,'OMX Helsinki Historical Data'!$A$2:$A$3479,'OMX Helsinki Historical Data'!$G$2:$G$3479),IF(U348="DENMARK",_xlfn.XLOOKUP(B348,'OMX Copenhagen All shares Histo'!$A$2:$A$3461,'OMX Copenhagen All shares Histo'!$G$2:$G$3461),_xlfn.XLOOKUP(Draft!B348,'OMX Stockholm Historical Data'!$A$2:$A$3477,'OMX Stockholm Historical Data'!$G$2:$G$3477))))</f>
        <v>-3.0999999999999999E-3</v>
      </c>
      <c r="L348">
        <v>1</v>
      </c>
      <c r="N348" t="str">
        <f>IF(D348&gt;=0,"1","0")</f>
        <v>1</v>
      </c>
      <c r="O348" s="5">
        <f t="shared" ca="1" si="48"/>
        <v>1.3909366567446517</v>
      </c>
      <c r="P348">
        <f t="shared" si="49"/>
        <v>122</v>
      </c>
      <c r="S348">
        <f>_xlfn.XLOOKUP(C348,'Company age'!$A$2:$A$15,'Company age'!$B$2:$B$15)</f>
        <v>10</v>
      </c>
      <c r="U348" t="s">
        <v>80</v>
      </c>
      <c r="W348" s="3">
        <f>AT348*(1+AV348)</f>
        <v>5.9</v>
      </c>
      <c r="X348">
        <v>25</v>
      </c>
      <c r="AH348" s="4">
        <v>-1</v>
      </c>
      <c r="AI348" s="4">
        <v>0</v>
      </c>
      <c r="AJ348" s="4">
        <v>0</v>
      </c>
      <c r="AL348" t="s">
        <v>1804</v>
      </c>
      <c r="AM348" t="s">
        <v>1805</v>
      </c>
      <c r="AN348" t="s">
        <v>80</v>
      </c>
      <c r="AO348" t="s">
        <v>32</v>
      </c>
      <c r="AP348" t="s">
        <v>25</v>
      </c>
      <c r="AQ348" t="s">
        <v>1066</v>
      </c>
      <c r="AR348" t="s">
        <v>27</v>
      </c>
      <c r="AS348" s="2">
        <v>17.973500000000001</v>
      </c>
      <c r="AT348" s="2">
        <v>5.9</v>
      </c>
      <c r="AU348" s="5">
        <f t="shared" si="42"/>
        <v>-0.01</v>
      </c>
      <c r="AV348" s="5">
        <f t="shared" si="43"/>
        <v>0</v>
      </c>
      <c r="AW348" s="5">
        <f t="shared" si="44"/>
        <v>0</v>
      </c>
      <c r="AX348" s="2">
        <v>31.1</v>
      </c>
      <c r="AY348" s="2">
        <v>481.30630489999999</v>
      </c>
      <c r="AZ348" s="2">
        <v>30.48</v>
      </c>
      <c r="BA348" s="2">
        <v>8.7295999999999996</v>
      </c>
    </row>
    <row r="349" spans="1:53" x14ac:dyDescent="0.15">
      <c r="A349">
        <v>124</v>
      </c>
      <c r="B349" s="7">
        <v>42583</v>
      </c>
      <c r="C349" s="11">
        <v>2016</v>
      </c>
      <c r="D349" s="3">
        <f>_xlfn.XLOOKUP(P349,'Sentiment index'!$E$2:$E$169,'Sentiment index'!$A$2:$A$169)</f>
        <v>0.1571371</v>
      </c>
      <c r="E349">
        <f t="shared" ca="1" si="45"/>
        <v>150.73031188708461</v>
      </c>
      <c r="F349" s="5">
        <f>(W349-AT349)/AT349</f>
        <v>1.231958771</v>
      </c>
      <c r="G349" s="12">
        <f t="shared" ca="1" si="46"/>
        <v>72</v>
      </c>
      <c r="H349" s="4">
        <v>10.6097</v>
      </c>
      <c r="I349" s="4">
        <v>4.5999999999999996</v>
      </c>
      <c r="J349" s="13">
        <f t="shared" si="47"/>
        <v>1.2287587709999999</v>
      </c>
      <c r="K349" s="5">
        <f>IF(U349="NORWAY",_xlfn.XLOOKUP(B349,'Oslo OBX Historical Data'!$A$2:$A$3477,'Oslo OBX Historical Data'!$G$2:$G$3477),IF(U349="FINLAND",_xlfn.XLOOKUP(B349,'OMX Helsinki Historical Data'!$A$2:$A$3479,'OMX Helsinki Historical Data'!$G$2:$G$3479),IF(U349="DENMARK",_xlfn.XLOOKUP(B349,'OMX Copenhagen All shares Histo'!$A$2:$A$3461,'OMX Copenhagen All shares Histo'!$G$2:$G$3461),_xlfn.XLOOKUP(Draft!B349,'OMX Stockholm Historical Data'!$A$2:$A$3477,'OMX Stockholm Historical Data'!$G$2:$G$3477))))</f>
        <v>3.2000000000000002E-3</v>
      </c>
      <c r="L349">
        <v>1</v>
      </c>
      <c r="N349" t="str">
        <f>IF(D349&gt;=0,"1","0")</f>
        <v>1</v>
      </c>
      <c r="O349" s="5">
        <f t="shared" ca="1" si="48"/>
        <v>6.7862427778353771</v>
      </c>
      <c r="P349">
        <f t="shared" si="49"/>
        <v>123</v>
      </c>
      <c r="S349">
        <f>_xlfn.XLOOKUP(C349,'Company age'!$A$2:$A$15,'Company age'!$B$2:$B$15)</f>
        <v>10</v>
      </c>
      <c r="U349" t="s">
        <v>80</v>
      </c>
      <c r="W349" s="3">
        <f>AT349*(1+AV349)</f>
        <v>10.267010346599999</v>
      </c>
      <c r="X349">
        <v>72</v>
      </c>
      <c r="AH349" s="4">
        <v>77.835052489999995</v>
      </c>
      <c r="AI349" s="4">
        <v>123.1958771</v>
      </c>
      <c r="AJ349" s="4">
        <v>126.80413059999999</v>
      </c>
      <c r="AL349" t="s">
        <v>1944</v>
      </c>
      <c r="AM349" t="s">
        <v>1945</v>
      </c>
      <c r="AN349" t="s">
        <v>80</v>
      </c>
      <c r="AO349" t="s">
        <v>32</v>
      </c>
      <c r="AP349" t="s">
        <v>25</v>
      </c>
      <c r="AQ349" t="s">
        <v>54</v>
      </c>
      <c r="AR349" t="s">
        <v>27</v>
      </c>
      <c r="AS349" s="4">
        <v>10.6097</v>
      </c>
      <c r="AT349" s="4">
        <v>4.5999999999999996</v>
      </c>
      <c r="AU349" s="5">
        <f t="shared" si="42"/>
        <v>0.77835052490000001</v>
      </c>
      <c r="AV349" s="5">
        <f t="shared" si="43"/>
        <v>1.231958771</v>
      </c>
      <c r="AW349" s="5">
        <f t="shared" si="44"/>
        <v>1.268041306</v>
      </c>
      <c r="AX349" s="4"/>
      <c r="AY349" s="4"/>
      <c r="AZ349" s="4"/>
      <c r="BA349" s="4">
        <v>18.674900000000001</v>
      </c>
    </row>
    <row r="350" spans="1:53" x14ac:dyDescent="0.15">
      <c r="A350">
        <v>124</v>
      </c>
      <c r="B350" s="7">
        <v>42605</v>
      </c>
      <c r="C350" s="11">
        <v>2016</v>
      </c>
      <c r="D350" s="3">
        <f>_xlfn.XLOOKUP(P350,'Sentiment index'!$E$2:$E$169,'Sentiment index'!$A$2:$A$169)</f>
        <v>0.1571371</v>
      </c>
      <c r="E350">
        <f t="shared" ca="1" si="45"/>
        <v>124.82572261583555</v>
      </c>
      <c r="F350" s="5">
        <f>(W350-AT350)/AT350</f>
        <v>-0.26399999619999992</v>
      </c>
      <c r="G350" s="12">
        <f t="shared" ca="1" si="46"/>
        <v>23</v>
      </c>
      <c r="H350" s="4">
        <v>9.9238199999999992</v>
      </c>
      <c r="I350" s="4">
        <v>8</v>
      </c>
      <c r="J350" s="13">
        <f t="shared" si="47"/>
        <v>-0.26309999619999991</v>
      </c>
      <c r="K350" s="5">
        <f>IF(U350="NORWAY",_xlfn.XLOOKUP(B350,'Oslo OBX Historical Data'!$A$2:$A$3477,'Oslo OBX Historical Data'!$G$2:$G$3477),IF(U350="FINLAND",_xlfn.XLOOKUP(B350,'OMX Helsinki Historical Data'!$A$2:$A$3479,'OMX Helsinki Historical Data'!$G$2:$G$3479),IF(U350="DENMARK",_xlfn.XLOOKUP(B350,'OMX Copenhagen All shares Histo'!$A$2:$A$3461,'OMX Copenhagen All shares Histo'!$G$2:$G$3461),_xlfn.XLOOKUP(Draft!B350,'OMX Stockholm Historical Data'!$A$2:$A$3477,'OMX Stockholm Historical Data'!$G$2:$G$3477))))</f>
        <v>-8.9999999999999998E-4</v>
      </c>
      <c r="L350">
        <v>1</v>
      </c>
      <c r="N350" t="str">
        <f>IF(D350&gt;=0,"1","0")</f>
        <v>1</v>
      </c>
      <c r="O350" s="5">
        <f t="shared" ca="1" si="48"/>
        <v>2.3176559026665138</v>
      </c>
      <c r="P350">
        <f t="shared" si="49"/>
        <v>123</v>
      </c>
      <c r="S350">
        <f>_xlfn.XLOOKUP(C350,'Company age'!$A$2:$A$15,'Company age'!$B$2:$B$15)</f>
        <v>10</v>
      </c>
      <c r="U350" t="s">
        <v>80</v>
      </c>
      <c r="W350" s="3">
        <f>AT350*(1+AV350)</f>
        <v>5.8880000304000006</v>
      </c>
      <c r="X350">
        <v>23</v>
      </c>
      <c r="AH350" s="4">
        <v>-0.20000000300000001</v>
      </c>
      <c r="AI350" s="4">
        <v>-26.399999619999999</v>
      </c>
      <c r="AJ350" s="4">
        <v>-20</v>
      </c>
      <c r="AL350" t="s">
        <v>1988</v>
      </c>
      <c r="AM350" t="s">
        <v>1989</v>
      </c>
      <c r="AN350" t="s">
        <v>80</v>
      </c>
      <c r="AO350" t="s">
        <v>53</v>
      </c>
      <c r="AP350" t="s">
        <v>25</v>
      </c>
      <c r="AQ350" t="s">
        <v>1066</v>
      </c>
      <c r="AR350" t="s">
        <v>27</v>
      </c>
      <c r="AS350" s="4">
        <v>9.9238199999999992</v>
      </c>
      <c r="AT350" s="4">
        <v>8</v>
      </c>
      <c r="AU350" s="5">
        <f t="shared" si="42"/>
        <v>-2.0000000299999999E-3</v>
      </c>
      <c r="AV350" s="5">
        <f t="shared" si="43"/>
        <v>-0.26399999619999998</v>
      </c>
      <c r="AW350" s="5">
        <f t="shared" si="44"/>
        <v>-0.2</v>
      </c>
      <c r="AX350" s="4">
        <v>0.33300000000000002</v>
      </c>
      <c r="AY350" s="4" t="s">
        <v>216</v>
      </c>
      <c r="AZ350" s="4">
        <v>0.32</v>
      </c>
      <c r="BA350" s="4">
        <v>2.1347</v>
      </c>
    </row>
    <row r="351" spans="1:53" x14ac:dyDescent="0.15">
      <c r="A351">
        <v>125</v>
      </c>
      <c r="B351" s="7">
        <v>42635</v>
      </c>
      <c r="C351" s="11">
        <v>2016</v>
      </c>
      <c r="D351" s="3">
        <f>_xlfn.XLOOKUP(P351,'Sentiment index'!$E$2:$E$169,'Sentiment index'!$A$2:$A$169)</f>
        <v>-3.4694599999999999E-2</v>
      </c>
      <c r="E351">
        <f t="shared" ca="1" si="45"/>
        <v>124.89192771206498</v>
      </c>
      <c r="F351" s="5">
        <f>(W351-AT351)/AT351</f>
        <v>0.35000000000000009</v>
      </c>
      <c r="G351" s="12">
        <f t="shared" ca="1" si="46"/>
        <v>180</v>
      </c>
      <c r="H351" s="4">
        <v>46.1008</v>
      </c>
      <c r="I351" s="4">
        <v>0.5</v>
      </c>
      <c r="J351" s="13">
        <f t="shared" si="47"/>
        <v>0.34800000000000009</v>
      </c>
      <c r="K351" s="5">
        <f>IF(U351="NORWAY",_xlfn.XLOOKUP(B351,'Oslo OBX Historical Data'!$A$2:$A$3477,'Oslo OBX Historical Data'!$G$2:$G$3477),IF(U351="FINLAND",_xlfn.XLOOKUP(B351,'OMX Helsinki Historical Data'!$A$2:$A$3479,'OMX Helsinki Historical Data'!$G$2:$G$3479),IF(U351="DENMARK",_xlfn.XLOOKUP(B351,'OMX Copenhagen All shares Histo'!$A$2:$A$3461,'OMX Copenhagen All shares Histo'!$G$2:$G$3461),_xlfn.XLOOKUP(Draft!B351,'OMX Stockholm Historical Data'!$A$2:$A$3477,'OMX Stockholm Historical Data'!$G$2:$G$3477))))</f>
        <v>2E-3</v>
      </c>
      <c r="L351">
        <v>1</v>
      </c>
      <c r="N351" t="str">
        <f>IF(D351&gt;=0,"1","0")</f>
        <v>0</v>
      </c>
      <c r="O351" s="5">
        <f t="shared" ca="1" si="48"/>
        <v>3.9044875576996496</v>
      </c>
      <c r="P351">
        <f t="shared" si="49"/>
        <v>124</v>
      </c>
      <c r="S351">
        <f>_xlfn.XLOOKUP(C351,'Company age'!$A$2:$A$15,'Company age'!$B$2:$B$15)</f>
        <v>10</v>
      </c>
      <c r="U351" t="s">
        <v>80</v>
      </c>
      <c r="W351" s="3">
        <f>AT351*(1+AV351)</f>
        <v>0.67500000000000004</v>
      </c>
      <c r="X351">
        <v>180</v>
      </c>
      <c r="AH351" s="4">
        <v>10</v>
      </c>
      <c r="AI351" s="4">
        <v>35</v>
      </c>
      <c r="AJ351" s="4">
        <v>19</v>
      </c>
      <c r="AL351" t="s">
        <v>1501</v>
      </c>
      <c r="AM351" t="s">
        <v>1502</v>
      </c>
      <c r="AN351" t="s">
        <v>80</v>
      </c>
      <c r="AO351" t="s">
        <v>152</v>
      </c>
      <c r="AP351" t="s">
        <v>25</v>
      </c>
      <c r="AQ351" t="s">
        <v>54</v>
      </c>
      <c r="AR351" t="s">
        <v>27</v>
      </c>
      <c r="AS351" s="4">
        <v>46.1008</v>
      </c>
      <c r="AT351" s="4">
        <v>0.5</v>
      </c>
      <c r="AU351" s="5">
        <f t="shared" si="42"/>
        <v>0.1</v>
      </c>
      <c r="AV351" s="5">
        <f t="shared" si="43"/>
        <v>0.35</v>
      </c>
      <c r="AW351" s="5">
        <f t="shared" si="44"/>
        <v>0.19</v>
      </c>
      <c r="AX351" s="4">
        <v>2.7799999999999998E-2</v>
      </c>
      <c r="AY351" s="4">
        <v>-91.448997500000004</v>
      </c>
      <c r="AZ351" s="4">
        <v>2.8199999999999999E-2</v>
      </c>
      <c r="BA351" s="4">
        <v>257.2</v>
      </c>
    </row>
    <row r="352" spans="1:53" x14ac:dyDescent="0.15">
      <c r="A352">
        <v>125</v>
      </c>
      <c r="B352" s="7">
        <v>42635</v>
      </c>
      <c r="C352" s="11">
        <v>2016</v>
      </c>
      <c r="D352" s="3">
        <f>_xlfn.XLOOKUP(P352,'Sentiment index'!$E$2:$E$169,'Sentiment index'!$A$2:$A$169)</f>
        <v>-3.4694599999999999E-2</v>
      </c>
      <c r="E352">
        <f t="shared" ca="1" si="45"/>
        <v>139.52601072623128</v>
      </c>
      <c r="F352" s="5">
        <f>(W352-AT352)/AT352</f>
        <v>-4.5454545019999945E-2</v>
      </c>
      <c r="G352" s="12">
        <f t="shared" ca="1" si="46"/>
        <v>12</v>
      </c>
      <c r="H352" s="4">
        <v>14.6755</v>
      </c>
      <c r="I352" s="4">
        <v>20</v>
      </c>
      <c r="J352" s="13">
        <f t="shared" si="47"/>
        <v>-4.7454545019999947E-2</v>
      </c>
      <c r="K352" s="5">
        <f>IF(U352="NORWAY",_xlfn.XLOOKUP(B352,'Oslo OBX Historical Data'!$A$2:$A$3477,'Oslo OBX Historical Data'!$G$2:$G$3477),IF(U352="FINLAND",_xlfn.XLOOKUP(B352,'OMX Helsinki Historical Data'!$A$2:$A$3479,'OMX Helsinki Historical Data'!$G$2:$G$3479),IF(U352="DENMARK",_xlfn.XLOOKUP(B352,'OMX Copenhagen All shares Histo'!$A$2:$A$3461,'OMX Copenhagen All shares Histo'!$G$2:$G$3461),_xlfn.XLOOKUP(Draft!B352,'OMX Stockholm Historical Data'!$A$2:$A$3477,'OMX Stockholm Historical Data'!$G$2:$G$3477))))</f>
        <v>2E-3</v>
      </c>
      <c r="L352">
        <v>1</v>
      </c>
      <c r="N352" t="str">
        <f>IF(D352&gt;=0,"1","0")</f>
        <v>0</v>
      </c>
      <c r="O352" s="5">
        <f t="shared" ca="1" si="48"/>
        <v>0.81768934618922695</v>
      </c>
      <c r="P352">
        <f t="shared" si="49"/>
        <v>124</v>
      </c>
      <c r="S352">
        <f>_xlfn.XLOOKUP(C352,'Company age'!$A$2:$A$15,'Company age'!$B$2:$B$15)</f>
        <v>10</v>
      </c>
      <c r="U352" t="s">
        <v>80</v>
      </c>
      <c r="W352" s="3">
        <f>AT352*(1+AV352)</f>
        <v>19.090909099600001</v>
      </c>
      <c r="X352">
        <v>12</v>
      </c>
      <c r="AH352" s="4">
        <v>9.0909090040000002</v>
      </c>
      <c r="AI352" s="4">
        <v>-4.5454545020000001</v>
      </c>
      <c r="AJ352" s="4">
        <v>-1.818181872</v>
      </c>
      <c r="AL352" t="s">
        <v>1852</v>
      </c>
      <c r="AM352" t="s">
        <v>1853</v>
      </c>
      <c r="AN352" t="s">
        <v>80</v>
      </c>
      <c r="AO352" t="s">
        <v>38</v>
      </c>
      <c r="AP352" t="s">
        <v>25</v>
      </c>
      <c r="AQ352" t="s">
        <v>1066</v>
      </c>
      <c r="AR352" t="s">
        <v>27</v>
      </c>
      <c r="AS352" s="4">
        <v>14.6755</v>
      </c>
      <c r="AT352" s="4">
        <v>20</v>
      </c>
      <c r="AU352" s="5">
        <f t="shared" si="42"/>
        <v>9.0909090040000001E-2</v>
      </c>
      <c r="AV352" s="5">
        <f t="shared" si="43"/>
        <v>-4.5454545020000001E-2</v>
      </c>
      <c r="AW352" s="5">
        <f t="shared" si="44"/>
        <v>-1.8181818719999999E-2</v>
      </c>
      <c r="AX352" s="4">
        <v>0.41699999999999998</v>
      </c>
      <c r="AY352" s="4">
        <v>-97.435157779999997</v>
      </c>
      <c r="AZ352" s="4">
        <v>0.41</v>
      </c>
      <c r="BA352" s="4">
        <v>1.61</v>
      </c>
    </row>
    <row r="353" spans="1:53" x14ac:dyDescent="0.15">
      <c r="A353">
        <v>125</v>
      </c>
      <c r="B353" s="7">
        <v>42636</v>
      </c>
      <c r="C353" s="11">
        <v>2016</v>
      </c>
      <c r="D353" s="3">
        <f>_xlfn.XLOOKUP(P353,'Sentiment index'!$E$2:$E$169,'Sentiment index'!$A$2:$A$169)</f>
        <v>-3.4694599999999999E-2</v>
      </c>
      <c r="E353">
        <f t="shared" ca="1" si="45"/>
        <v>64.233366606625438</v>
      </c>
      <c r="F353" s="5">
        <f>(W353-AT353)/AT353</f>
        <v>-3.3333332540000052E-2</v>
      </c>
      <c r="G353" s="12">
        <f t="shared" ca="1" si="46"/>
        <v>2902</v>
      </c>
      <c r="H353" s="4">
        <v>19715.2</v>
      </c>
      <c r="I353" s="4">
        <v>150</v>
      </c>
      <c r="J353" s="13">
        <f t="shared" si="47"/>
        <v>-3.6333332540000055E-2</v>
      </c>
      <c r="K353" s="5">
        <f>IF(U353="NORWAY",_xlfn.XLOOKUP(B353,'Oslo OBX Historical Data'!$A$2:$A$3477,'Oslo OBX Historical Data'!$G$2:$G$3477),IF(U353="FINLAND",_xlfn.XLOOKUP(B353,'OMX Helsinki Historical Data'!$A$2:$A$3479,'OMX Helsinki Historical Data'!$G$2:$G$3479),IF(U353="DENMARK",_xlfn.XLOOKUP(B353,'OMX Copenhagen All shares Histo'!$A$2:$A$3461,'OMX Copenhagen All shares Histo'!$G$2:$G$3461),_xlfn.XLOOKUP(Draft!B353,'OMX Stockholm Historical Data'!$A$2:$A$3477,'OMX Stockholm Historical Data'!$G$2:$G$3477))))</f>
        <v>3.0000000000000001E-3</v>
      </c>
      <c r="L353">
        <v>1</v>
      </c>
      <c r="N353" t="str">
        <f>IF(D353&gt;=0,"1","0")</f>
        <v>0</v>
      </c>
      <c r="O353" s="5">
        <f t="shared" ca="1" si="48"/>
        <v>0.14719607206622301</v>
      </c>
      <c r="P353">
        <f t="shared" si="49"/>
        <v>124</v>
      </c>
      <c r="S353">
        <f>_xlfn.XLOOKUP(C353,'Company age'!$A$2:$A$15,'Company age'!$B$2:$B$15)</f>
        <v>10</v>
      </c>
      <c r="U353" t="s">
        <v>23</v>
      </c>
      <c r="W353" s="3">
        <f>AT353*(1+AV353)</f>
        <v>145.00000011899999</v>
      </c>
      <c r="X353">
        <v>2902</v>
      </c>
      <c r="AH353" s="4">
        <v>3.3333332539999998</v>
      </c>
      <c r="AI353" s="4">
        <v>-3.3333332539999998</v>
      </c>
      <c r="AJ353" s="4">
        <v>-8.6000003809999992</v>
      </c>
      <c r="AL353" t="s">
        <v>30</v>
      </c>
      <c r="AM353" t="s">
        <v>31</v>
      </c>
      <c r="AN353" t="s">
        <v>23</v>
      </c>
      <c r="AO353" t="s">
        <v>32</v>
      </c>
      <c r="AP353" t="s">
        <v>25</v>
      </c>
      <c r="AQ353" t="s">
        <v>33</v>
      </c>
      <c r="AR353" t="s">
        <v>27</v>
      </c>
      <c r="AS353" s="4">
        <v>19715.2</v>
      </c>
      <c r="AT353" s="4">
        <v>150</v>
      </c>
      <c r="AU353" s="5">
        <f t="shared" si="42"/>
        <v>3.3333332539999996E-2</v>
      </c>
      <c r="AV353" s="5">
        <f t="shared" si="43"/>
        <v>-3.3333332539999996E-2</v>
      </c>
      <c r="AW353" s="5">
        <f t="shared" si="44"/>
        <v>-8.6000003809999989E-2</v>
      </c>
      <c r="AX353" s="4"/>
      <c r="AY353" s="4"/>
      <c r="AZ353" s="4"/>
      <c r="BA353" s="4">
        <v>200</v>
      </c>
    </row>
    <row r="354" spans="1:53" x14ac:dyDescent="0.15">
      <c r="A354">
        <v>125</v>
      </c>
      <c r="B354" s="7">
        <v>42642</v>
      </c>
      <c r="C354" s="11">
        <v>2016</v>
      </c>
      <c r="D354" s="3">
        <f>_xlfn.XLOOKUP(P354,'Sentiment index'!$E$2:$E$169,'Sentiment index'!$A$2:$A$169)</f>
        <v>-3.4694599999999999E-2</v>
      </c>
      <c r="E354">
        <f t="shared" ca="1" si="45"/>
        <v>104.5178711709959</v>
      </c>
      <c r="F354" s="5">
        <f>(W354-AT354)/AT354</f>
        <v>-5.1470589639999995E-2</v>
      </c>
      <c r="G354" s="12">
        <f t="shared" ca="1" si="46"/>
        <v>3214</v>
      </c>
      <c r="H354" s="4">
        <v>579.79399999999998</v>
      </c>
      <c r="I354" s="4">
        <v>52</v>
      </c>
      <c r="J354" s="13">
        <f t="shared" si="47"/>
        <v>-5.4870589639999995E-2</v>
      </c>
      <c r="K354" s="5">
        <f>IF(U354="NORWAY",_xlfn.XLOOKUP(B354,'Oslo OBX Historical Data'!$A$2:$A$3477,'Oslo OBX Historical Data'!$G$2:$G$3477),IF(U354="FINLAND",_xlfn.XLOOKUP(B354,'OMX Helsinki Historical Data'!$A$2:$A$3479,'OMX Helsinki Historical Data'!$G$2:$G$3479),IF(U354="DENMARK",_xlfn.XLOOKUP(B354,'OMX Copenhagen All shares Histo'!$A$2:$A$3461,'OMX Copenhagen All shares Histo'!$G$2:$G$3461),_xlfn.XLOOKUP(Draft!B354,'OMX Stockholm Historical Data'!$A$2:$A$3477,'OMX Stockholm Historical Data'!$G$2:$G$3477))))</f>
        <v>3.3999999999999998E-3</v>
      </c>
      <c r="L354">
        <v>1</v>
      </c>
      <c r="N354" t="str">
        <f>IF(D354&gt;=0,"1","0")</f>
        <v>0</v>
      </c>
      <c r="O354" s="5">
        <f t="shared" ca="1" si="48"/>
        <v>5.5433481546894248</v>
      </c>
      <c r="P354">
        <f t="shared" si="49"/>
        <v>124</v>
      </c>
      <c r="S354">
        <f>_xlfn.XLOOKUP(C354,'Company age'!$A$2:$A$15,'Company age'!$B$2:$B$15)</f>
        <v>10</v>
      </c>
      <c r="U354" t="s">
        <v>80</v>
      </c>
      <c r="W354" s="3">
        <f>AT354*(1+AV354)</f>
        <v>49.32352933872</v>
      </c>
      <c r="X354">
        <v>3214</v>
      </c>
      <c r="AH354" s="4">
        <v>2.2058823109999999</v>
      </c>
      <c r="AI354" s="4">
        <v>-5.1470589640000002</v>
      </c>
      <c r="AJ354" s="4">
        <v>-6.9852943420000004</v>
      </c>
      <c r="AL354" t="s">
        <v>793</v>
      </c>
      <c r="AM354" t="s">
        <v>794</v>
      </c>
      <c r="AN354" t="s">
        <v>80</v>
      </c>
      <c r="AO354" t="s">
        <v>32</v>
      </c>
      <c r="AP354" t="s">
        <v>25</v>
      </c>
      <c r="AQ354" t="s">
        <v>795</v>
      </c>
      <c r="AR354" t="s">
        <v>27</v>
      </c>
      <c r="AS354" s="4">
        <v>579.79399999999998</v>
      </c>
      <c r="AT354" s="4">
        <v>52</v>
      </c>
      <c r="AU354" s="5">
        <f t="shared" si="42"/>
        <v>2.205882311E-2</v>
      </c>
      <c r="AV354" s="5">
        <f t="shared" si="43"/>
        <v>-5.1470589640000002E-2</v>
      </c>
      <c r="AW354" s="5">
        <f t="shared" si="44"/>
        <v>-6.9852943420000008E-2</v>
      </c>
      <c r="AX354" s="4"/>
      <c r="AY354" s="4"/>
      <c r="AZ354" s="4"/>
      <c r="BA354" s="4">
        <v>40.049999999999997</v>
      </c>
    </row>
    <row r="355" spans="1:53" x14ac:dyDescent="0.15">
      <c r="A355">
        <v>126</v>
      </c>
      <c r="B355" s="7">
        <v>42654</v>
      </c>
      <c r="C355" s="11">
        <v>2016</v>
      </c>
      <c r="D355" s="3">
        <f>_xlfn.XLOOKUP(P355,'Sentiment index'!$E$2:$E$169,'Sentiment index'!$A$2:$A$169)</f>
        <v>-1.21271E-2</v>
      </c>
      <c r="E355">
        <f t="shared" ca="1" si="45"/>
        <v>125.64567887050686</v>
      </c>
      <c r="F355" s="5">
        <f>(W355-AT355)/AT355</f>
        <v>-2.3809523580000023E-2</v>
      </c>
      <c r="G355" s="12">
        <f t="shared" ca="1" si="46"/>
        <v>8</v>
      </c>
      <c r="H355" s="4">
        <v>242.52</v>
      </c>
      <c r="I355" s="4">
        <v>8.4</v>
      </c>
      <c r="J355" s="13">
        <f t="shared" si="47"/>
        <v>-3.3009523580000019E-2</v>
      </c>
      <c r="K355" s="5">
        <f>IF(U355="NORWAY",_xlfn.XLOOKUP(B355,'Oslo OBX Historical Data'!$A$2:$A$3477,'Oslo OBX Historical Data'!$G$2:$G$3477),IF(U355="FINLAND",_xlfn.XLOOKUP(B355,'OMX Helsinki Historical Data'!$A$2:$A$3479,'OMX Helsinki Historical Data'!$G$2:$G$3479),IF(U355="DENMARK",_xlfn.XLOOKUP(B355,'OMX Copenhagen All shares Histo'!$A$2:$A$3461,'OMX Copenhagen All shares Histo'!$G$2:$G$3461),_xlfn.XLOOKUP(Draft!B355,'OMX Stockholm Historical Data'!$A$2:$A$3477,'OMX Stockholm Historical Data'!$G$2:$G$3477))))</f>
        <v>9.1999999999999998E-3</v>
      </c>
      <c r="L355">
        <v>1</v>
      </c>
      <c r="N355" t="str">
        <f>IF(D355&gt;=0,"1","0")</f>
        <v>0</v>
      </c>
      <c r="O355" s="5">
        <f t="shared" ca="1" si="48"/>
        <v>3.2986970146792013E-2</v>
      </c>
      <c r="P355">
        <f t="shared" si="49"/>
        <v>125</v>
      </c>
      <c r="S355">
        <f>_xlfn.XLOOKUP(C355,'Company age'!$A$2:$A$15,'Company age'!$B$2:$B$15)</f>
        <v>10</v>
      </c>
      <c r="U355" t="s">
        <v>80</v>
      </c>
      <c r="W355" s="3">
        <f>AT355*(1+AV355)</f>
        <v>8.2000000019280002</v>
      </c>
      <c r="X355">
        <v>8</v>
      </c>
      <c r="AH355" s="4">
        <v>0.95238095519999999</v>
      </c>
      <c r="AI355" s="4">
        <v>-2.380952358</v>
      </c>
      <c r="AJ355" s="4">
        <v>-3.809523821</v>
      </c>
      <c r="AL355" t="s">
        <v>1064</v>
      </c>
      <c r="AM355" t="s">
        <v>1065</v>
      </c>
      <c r="AN355" t="s">
        <v>80</v>
      </c>
      <c r="AO355" t="s">
        <v>32</v>
      </c>
      <c r="AP355" t="s">
        <v>25</v>
      </c>
      <c r="AQ355" t="s">
        <v>1066</v>
      </c>
      <c r="AR355" t="s">
        <v>27</v>
      </c>
      <c r="AS355" s="4">
        <v>242.52</v>
      </c>
      <c r="AT355" s="4">
        <v>8.4</v>
      </c>
      <c r="AU355" s="5">
        <f t="shared" si="42"/>
        <v>9.5238095520000007E-3</v>
      </c>
      <c r="AV355" s="5">
        <f t="shared" si="43"/>
        <v>-2.3809523580000002E-2</v>
      </c>
      <c r="AW355" s="5">
        <f t="shared" si="44"/>
        <v>-3.809523821E-2</v>
      </c>
      <c r="AX355" s="4">
        <v>1.7</v>
      </c>
      <c r="AY355" s="4">
        <v>-42.857139590000003</v>
      </c>
      <c r="AZ355" s="4">
        <v>1.7</v>
      </c>
      <c r="BA355" s="4">
        <v>59.829099999999997</v>
      </c>
    </row>
    <row r="356" spans="1:53" x14ac:dyDescent="0.15">
      <c r="A356">
        <v>126</v>
      </c>
      <c r="B356" s="7">
        <v>42660</v>
      </c>
      <c r="C356" s="11">
        <v>2016</v>
      </c>
      <c r="D356" s="3">
        <f>_xlfn.XLOOKUP(P356,'Sentiment index'!$E$2:$E$169,'Sentiment index'!$A$2:$A$169)</f>
        <v>-1.21271E-2</v>
      </c>
      <c r="E356">
        <f t="shared" ca="1" si="45"/>
        <v>140.46498186859941</v>
      </c>
      <c r="F356" s="5">
        <f>(W356-AT356)/AT356</f>
        <v>0.42727272029999996</v>
      </c>
      <c r="G356" s="12">
        <f t="shared" ca="1" si="46"/>
        <v>579</v>
      </c>
      <c r="H356" s="4">
        <v>96.537899999999993</v>
      </c>
      <c r="I356" s="4">
        <v>4.2</v>
      </c>
      <c r="J356" s="13">
        <f t="shared" si="47"/>
        <v>0.41767272029999997</v>
      </c>
      <c r="K356" s="5">
        <f>IF(U356="NORWAY",_xlfn.XLOOKUP(B356,'Oslo OBX Historical Data'!$A$2:$A$3477,'Oslo OBX Historical Data'!$G$2:$G$3477),IF(U356="FINLAND",_xlfn.XLOOKUP(B356,'OMX Helsinki Historical Data'!$A$2:$A$3479,'OMX Helsinki Historical Data'!$G$2:$G$3479),IF(U356="DENMARK",_xlfn.XLOOKUP(B356,'OMX Copenhagen All shares Histo'!$A$2:$A$3461,'OMX Copenhagen All shares Histo'!$G$2:$G$3461),_xlfn.XLOOKUP(Draft!B356,'OMX Stockholm Historical Data'!$A$2:$A$3477,'OMX Stockholm Historical Data'!$G$2:$G$3477))))</f>
        <v>9.5999999999999992E-3</v>
      </c>
      <c r="L356">
        <v>1</v>
      </c>
      <c r="N356" t="str">
        <f>IF(D356&gt;=0,"1","0")</f>
        <v>0</v>
      </c>
      <c r="O356" s="5">
        <f t="shared" ca="1" si="48"/>
        <v>5.9976444484497806</v>
      </c>
      <c r="P356">
        <f t="shared" si="49"/>
        <v>125</v>
      </c>
      <c r="S356">
        <f>_xlfn.XLOOKUP(C356,'Company age'!$A$2:$A$15,'Company age'!$B$2:$B$15)</f>
        <v>10</v>
      </c>
      <c r="U356" t="s">
        <v>64</v>
      </c>
      <c r="W356" s="3">
        <f>AT356*(1+AV356)</f>
        <v>5.9945454252600001</v>
      </c>
      <c r="X356">
        <v>579</v>
      </c>
      <c r="AH356" s="4">
        <v>63.636363979999999</v>
      </c>
      <c r="AI356" s="4">
        <v>42.727272030000002</v>
      </c>
      <c r="AJ356" s="4">
        <v>35.909091949999997</v>
      </c>
      <c r="AL356" t="s">
        <v>1317</v>
      </c>
      <c r="AM356" t="s">
        <v>1318</v>
      </c>
      <c r="AN356" t="s">
        <v>64</v>
      </c>
      <c r="AO356" t="s">
        <v>152</v>
      </c>
      <c r="AP356" t="s">
        <v>25</v>
      </c>
      <c r="AQ356" t="s">
        <v>75</v>
      </c>
      <c r="AR356" t="s">
        <v>27</v>
      </c>
      <c r="AS356" s="4">
        <v>96.537899999999993</v>
      </c>
      <c r="AT356" s="4">
        <v>4.2</v>
      </c>
      <c r="AU356" s="5">
        <f t="shared" si="42"/>
        <v>0.63636363979999999</v>
      </c>
      <c r="AV356" s="5">
        <f t="shared" si="43"/>
        <v>0.42727272030000002</v>
      </c>
      <c r="AW356" s="5">
        <f t="shared" si="44"/>
        <v>0.35909091949999999</v>
      </c>
      <c r="AX356" s="4">
        <v>7.74</v>
      </c>
      <c r="AY356" s="4">
        <v>87.142868039999996</v>
      </c>
      <c r="AZ356" s="4">
        <v>7.78</v>
      </c>
      <c r="BA356" s="4">
        <v>10.9901</v>
      </c>
    </row>
    <row r="357" spans="1:53" x14ac:dyDescent="0.15">
      <c r="A357">
        <v>126</v>
      </c>
      <c r="B357" s="7">
        <v>42668</v>
      </c>
      <c r="C357" s="11">
        <v>2016</v>
      </c>
      <c r="D357" s="3">
        <f>_xlfn.XLOOKUP(P357,'Sentiment index'!$E$2:$E$169,'Sentiment index'!$A$2:$A$169)</f>
        <v>-1.21271E-2</v>
      </c>
      <c r="E357">
        <f t="shared" ca="1" si="45"/>
        <v>81.623605012193622</v>
      </c>
      <c r="F357" s="5">
        <f>(W357-AT357)/AT357</f>
        <v>0.8500000000000002</v>
      </c>
      <c r="G357" s="12">
        <f t="shared" ca="1" si="46"/>
        <v>6</v>
      </c>
      <c r="H357" s="4">
        <v>14.843299999999999</v>
      </c>
      <c r="I357" s="4">
        <v>9</v>
      </c>
      <c r="J357" s="13">
        <f t="shared" si="47"/>
        <v>0.85440000000000016</v>
      </c>
      <c r="K357" s="5">
        <f>IF(U357="NORWAY",_xlfn.XLOOKUP(B357,'Oslo OBX Historical Data'!$A$2:$A$3477,'Oslo OBX Historical Data'!$G$2:$G$3477),IF(U357="FINLAND",_xlfn.XLOOKUP(B357,'OMX Helsinki Historical Data'!$A$2:$A$3479,'OMX Helsinki Historical Data'!$G$2:$G$3479),IF(U357="DENMARK",_xlfn.XLOOKUP(B357,'OMX Copenhagen All shares Histo'!$A$2:$A$3461,'OMX Copenhagen All shares Histo'!$G$2:$G$3461),_xlfn.XLOOKUP(Draft!B357,'OMX Stockholm Historical Data'!$A$2:$A$3477,'OMX Stockholm Historical Data'!$G$2:$G$3477))))</f>
        <v>-4.4000000000000003E-3</v>
      </c>
      <c r="L357">
        <v>1</v>
      </c>
      <c r="N357" t="str">
        <f>IF(D357&gt;=0,"1","0")</f>
        <v>0</v>
      </c>
      <c r="O357" s="5">
        <f t="shared" ca="1" si="48"/>
        <v>0.40422278064850808</v>
      </c>
      <c r="P357">
        <f t="shared" si="49"/>
        <v>125</v>
      </c>
      <c r="S357">
        <f>_xlfn.XLOOKUP(C357,'Company age'!$A$2:$A$15,'Company age'!$B$2:$B$15)</f>
        <v>10</v>
      </c>
      <c r="U357" t="s">
        <v>80</v>
      </c>
      <c r="W357" s="3">
        <f>AT357*(1+AV357)</f>
        <v>16.650000000000002</v>
      </c>
      <c r="X357">
        <v>6</v>
      </c>
      <c r="AH357" s="4">
        <v>76</v>
      </c>
      <c r="AI357" s="4">
        <v>85</v>
      </c>
      <c r="AJ357" s="4">
        <v>114</v>
      </c>
      <c r="AL357" t="s">
        <v>1845</v>
      </c>
      <c r="AM357" t="s">
        <v>1846</v>
      </c>
      <c r="AN357" t="s">
        <v>80</v>
      </c>
      <c r="AO357" t="s">
        <v>96</v>
      </c>
      <c r="AP357" t="s">
        <v>25</v>
      </c>
      <c r="AQ357" t="s">
        <v>54</v>
      </c>
      <c r="AR357" t="s">
        <v>27</v>
      </c>
      <c r="AS357" s="4">
        <v>14.843299999999999</v>
      </c>
      <c r="AT357" s="4">
        <v>9</v>
      </c>
      <c r="AU357" s="5">
        <f t="shared" si="42"/>
        <v>0.76</v>
      </c>
      <c r="AV357" s="5">
        <f t="shared" si="43"/>
        <v>0.85</v>
      </c>
      <c r="AW357" s="5">
        <f t="shared" si="44"/>
        <v>1.1399999999999999</v>
      </c>
      <c r="AX357" s="4">
        <v>11.95</v>
      </c>
      <c r="AY357" s="4">
        <v>70.917892460000004</v>
      </c>
      <c r="AZ357" s="4">
        <v>12.15</v>
      </c>
      <c r="BA357" s="4">
        <v>4.5716000000000001</v>
      </c>
    </row>
    <row r="358" spans="1:53" x14ac:dyDescent="0.15">
      <c r="A358">
        <v>126</v>
      </c>
      <c r="B358" s="7">
        <v>42671</v>
      </c>
      <c r="C358" s="11">
        <v>2016</v>
      </c>
      <c r="D358" s="3">
        <f>_xlfn.XLOOKUP(P358,'Sentiment index'!$E$2:$E$169,'Sentiment index'!$A$2:$A$169)</f>
        <v>-1.21271E-2</v>
      </c>
      <c r="E358">
        <f t="shared" ca="1" si="45"/>
        <v>122.2661768811286</v>
      </c>
      <c r="F358" s="5">
        <f>(W358-AT358)/AT358</f>
        <v>0.32692306519999997</v>
      </c>
      <c r="G358" s="12">
        <f t="shared" ca="1" si="46"/>
        <v>5724</v>
      </c>
      <c r="H358" s="4">
        <v>6459.29</v>
      </c>
      <c r="I358" s="4">
        <v>46</v>
      </c>
      <c r="J358" s="13">
        <f t="shared" si="47"/>
        <v>0.32742306519999997</v>
      </c>
      <c r="K358" s="5">
        <f>IF(U358="NORWAY",_xlfn.XLOOKUP(B358,'Oslo OBX Historical Data'!$A$2:$A$3477,'Oslo OBX Historical Data'!$G$2:$G$3477),IF(U358="FINLAND",_xlfn.XLOOKUP(B358,'OMX Helsinki Historical Data'!$A$2:$A$3479,'OMX Helsinki Historical Data'!$G$2:$G$3479),IF(U358="DENMARK",_xlfn.XLOOKUP(B358,'OMX Copenhagen All shares Histo'!$A$2:$A$3461,'OMX Copenhagen All shares Histo'!$G$2:$G$3461),_xlfn.XLOOKUP(Draft!B358,'OMX Stockholm Historical Data'!$A$2:$A$3477,'OMX Stockholm Historical Data'!$G$2:$G$3477))))</f>
        <v>-5.0000000000000001E-4</v>
      </c>
      <c r="L358">
        <v>1</v>
      </c>
      <c r="N358" t="str">
        <f>IF(D358&gt;=0,"1","0")</f>
        <v>0</v>
      </c>
      <c r="O358" s="5">
        <f t="shared" ca="1" si="48"/>
        <v>0.88616550735452349</v>
      </c>
      <c r="P358">
        <f t="shared" si="49"/>
        <v>125</v>
      </c>
      <c r="S358">
        <f>_xlfn.XLOOKUP(C358,'Company age'!$A$2:$A$15,'Company age'!$B$2:$B$15)</f>
        <v>10</v>
      </c>
      <c r="U358" t="s">
        <v>80</v>
      </c>
      <c r="W358" s="3">
        <f>AT358*(1+AV358)</f>
        <v>61.038460999199998</v>
      </c>
      <c r="X358">
        <v>5724</v>
      </c>
      <c r="AH358" s="4">
        <v>42.307693479999998</v>
      </c>
      <c r="AI358" s="4">
        <v>32.692306520000002</v>
      </c>
      <c r="AJ358" s="4">
        <v>30.769229889999998</v>
      </c>
      <c r="AL358" t="s">
        <v>100</v>
      </c>
      <c r="AM358" t="s">
        <v>101</v>
      </c>
      <c r="AN358" t="s">
        <v>80</v>
      </c>
      <c r="AO358" t="s">
        <v>38</v>
      </c>
      <c r="AP358" t="s">
        <v>25</v>
      </c>
      <c r="AQ358" t="s">
        <v>102</v>
      </c>
      <c r="AR358" t="s">
        <v>27</v>
      </c>
      <c r="AS358" s="4">
        <v>6459.29</v>
      </c>
      <c r="AT358" s="4">
        <v>46</v>
      </c>
      <c r="AU358" s="5">
        <f t="shared" si="42"/>
        <v>0.42307693479999997</v>
      </c>
      <c r="AV358" s="5">
        <f t="shared" si="43"/>
        <v>0.32692306520000003</v>
      </c>
      <c r="AW358" s="5">
        <f t="shared" si="44"/>
        <v>0.30769229889999999</v>
      </c>
      <c r="AX358" s="4"/>
      <c r="AY358" s="4"/>
      <c r="AZ358" s="4"/>
      <c r="BA358" s="4">
        <v>419.67500000000001</v>
      </c>
    </row>
    <row r="359" spans="1:53" x14ac:dyDescent="0.15">
      <c r="A359">
        <v>126</v>
      </c>
      <c r="B359" s="7">
        <v>42671</v>
      </c>
      <c r="C359" s="11">
        <v>2016</v>
      </c>
      <c r="D359" s="3">
        <f>_xlfn.XLOOKUP(P359,'Sentiment index'!$E$2:$E$169,'Sentiment index'!$A$2:$A$169)</f>
        <v>-1.21271E-2</v>
      </c>
      <c r="E359">
        <f t="shared" ca="1" si="45"/>
        <v>154.12159331509019</v>
      </c>
      <c r="F359" s="5">
        <f>(W359-AT359)/AT359</f>
        <v>0</v>
      </c>
      <c r="G359" s="12">
        <f t="shared" ca="1" si="46"/>
        <v>1096.2892188223732</v>
      </c>
      <c r="H359" s="4">
        <v>185.16</v>
      </c>
      <c r="I359" s="4">
        <v>80</v>
      </c>
      <c r="J359" s="13">
        <f t="shared" si="47"/>
        <v>5.0000000000000001E-4</v>
      </c>
      <c r="K359" s="5">
        <f>IF(U359="NORWAY",_xlfn.XLOOKUP(B359,'Oslo OBX Historical Data'!$A$2:$A$3477,'Oslo OBX Historical Data'!$G$2:$G$3477),IF(U359="FINLAND",_xlfn.XLOOKUP(B359,'OMX Helsinki Historical Data'!$A$2:$A$3479,'OMX Helsinki Historical Data'!$G$2:$G$3479),IF(U359="DENMARK",_xlfn.XLOOKUP(B359,'OMX Copenhagen All shares Histo'!$A$2:$A$3461,'OMX Copenhagen All shares Histo'!$G$2:$G$3461),_xlfn.XLOOKUP(Draft!B359,'OMX Stockholm Historical Data'!$A$2:$A$3477,'OMX Stockholm Historical Data'!$G$2:$G$3477))))</f>
        <v>-5.0000000000000001E-4</v>
      </c>
      <c r="L359">
        <v>1</v>
      </c>
      <c r="N359" t="str">
        <f>IF(D359&gt;=0,"1","0")</f>
        <v>0</v>
      </c>
      <c r="O359" s="5" t="str">
        <f t="shared" si="48"/>
        <v/>
      </c>
      <c r="P359">
        <f t="shared" si="49"/>
        <v>125</v>
      </c>
      <c r="S359">
        <f>_xlfn.XLOOKUP(C359,'Company age'!$A$2:$A$15,'Company age'!$B$2:$B$15)</f>
        <v>10</v>
      </c>
      <c r="U359" t="s">
        <v>80</v>
      </c>
      <c r="W359" s="3">
        <f>AT359*(1+AV359)</f>
        <v>80</v>
      </c>
      <c r="AH359" s="4">
        <v>4.3478260039999999</v>
      </c>
      <c r="AI359" s="4">
        <v>0</v>
      </c>
      <c r="AJ359" s="4">
        <v>3.2173912530000002</v>
      </c>
      <c r="AL359" t="s">
        <v>1150</v>
      </c>
      <c r="AM359" t="s">
        <v>1151</v>
      </c>
      <c r="AN359" t="s">
        <v>80</v>
      </c>
      <c r="AO359" t="s">
        <v>45</v>
      </c>
      <c r="AP359" t="s">
        <v>25</v>
      </c>
      <c r="AQ359" t="s">
        <v>97</v>
      </c>
      <c r="AR359" t="s">
        <v>27</v>
      </c>
      <c r="AS359" s="4">
        <v>185.16</v>
      </c>
      <c r="AT359" s="4">
        <v>80</v>
      </c>
      <c r="AU359" s="5">
        <f t="shared" si="42"/>
        <v>4.3478260040000001E-2</v>
      </c>
      <c r="AV359" s="5">
        <f t="shared" si="43"/>
        <v>0</v>
      </c>
      <c r="AW359" s="5">
        <f t="shared" si="44"/>
        <v>3.2173912530000001E-2</v>
      </c>
      <c r="AX359" s="4"/>
      <c r="AY359" s="4"/>
      <c r="AZ359" s="4"/>
      <c r="BA359" s="4">
        <v>9.9924999999999997</v>
      </c>
    </row>
    <row r="360" spans="1:53" x14ac:dyDescent="0.15">
      <c r="A360">
        <v>127</v>
      </c>
      <c r="B360" s="7">
        <v>42684</v>
      </c>
      <c r="C360" s="11">
        <v>2016</v>
      </c>
      <c r="D360" s="3">
        <f>_xlfn.XLOOKUP(P360,'Sentiment index'!$E$2:$E$169,'Sentiment index'!$A$2:$A$169)</f>
        <v>3.6516399999999997E-2</v>
      </c>
      <c r="E360">
        <f t="shared" ca="1" si="45"/>
        <v>110.62506651088421</v>
      </c>
      <c r="F360" s="5">
        <f>(W360-AT360)/AT360</f>
        <v>0.10000000000000016</v>
      </c>
      <c r="G360" s="12">
        <f t="shared" ca="1" si="46"/>
        <v>79</v>
      </c>
      <c r="H360" s="4">
        <v>32.7273</v>
      </c>
      <c r="I360" s="4">
        <v>3.1</v>
      </c>
      <c r="J360" s="13">
        <f t="shared" si="47"/>
        <v>8.3400000000000155E-2</v>
      </c>
      <c r="K360" s="5">
        <f>IF(U360="NORWAY",_xlfn.XLOOKUP(B360,'Oslo OBX Historical Data'!$A$2:$A$3477,'Oslo OBX Historical Data'!$G$2:$G$3477),IF(U360="FINLAND",_xlfn.XLOOKUP(B360,'OMX Helsinki Historical Data'!$A$2:$A$3479,'OMX Helsinki Historical Data'!$G$2:$G$3479),IF(U360="DENMARK",_xlfn.XLOOKUP(B360,'OMX Copenhagen All shares Histo'!$A$2:$A$3461,'OMX Copenhagen All shares Histo'!$G$2:$G$3461),_xlfn.XLOOKUP(Draft!B360,'OMX Stockholm Historical Data'!$A$2:$A$3477,'OMX Stockholm Historical Data'!$G$2:$G$3477))))</f>
        <v>1.66E-2</v>
      </c>
      <c r="L360">
        <v>1</v>
      </c>
      <c r="N360" t="str">
        <f>IF(D360&gt;=0,"1","0")</f>
        <v>1</v>
      </c>
      <c r="O360" s="5">
        <f t="shared" ca="1" si="48"/>
        <v>2.4138868773164912</v>
      </c>
      <c r="P360">
        <f t="shared" si="49"/>
        <v>126</v>
      </c>
      <c r="S360">
        <f>_xlfn.XLOOKUP(C360,'Company age'!$A$2:$A$15,'Company age'!$B$2:$B$15)</f>
        <v>10</v>
      </c>
      <c r="U360" t="s">
        <v>64</v>
      </c>
      <c r="W360" s="3">
        <f>AT360*(1+AV360)</f>
        <v>3.4100000000000006</v>
      </c>
      <c r="X360">
        <v>79</v>
      </c>
      <c r="AH360" s="4">
        <v>9.1304349899999995</v>
      </c>
      <c r="AI360" s="4">
        <v>10</v>
      </c>
      <c r="AJ360" s="4">
        <v>8.6956520079999997</v>
      </c>
      <c r="AL360" t="s">
        <v>1599</v>
      </c>
      <c r="AM360" t="s">
        <v>1600</v>
      </c>
      <c r="AN360" t="s">
        <v>64</v>
      </c>
      <c r="AO360" t="s">
        <v>81</v>
      </c>
      <c r="AP360" t="s">
        <v>25</v>
      </c>
      <c r="AQ360" t="s">
        <v>700</v>
      </c>
      <c r="AR360" t="s">
        <v>27</v>
      </c>
      <c r="AS360" s="4">
        <v>32.7273</v>
      </c>
      <c r="AT360" s="4">
        <v>3.1</v>
      </c>
      <c r="AU360" s="5">
        <f t="shared" si="42"/>
        <v>9.1304349899999998E-2</v>
      </c>
      <c r="AV360" s="5">
        <f t="shared" si="43"/>
        <v>0.1</v>
      </c>
      <c r="AW360" s="5">
        <f t="shared" si="44"/>
        <v>8.6956520080000002E-2</v>
      </c>
      <c r="AX360" s="4">
        <v>4.79</v>
      </c>
      <c r="AY360" s="4">
        <v>61.290328979999998</v>
      </c>
      <c r="AZ360" s="4">
        <v>4.79</v>
      </c>
      <c r="BA360" s="4">
        <v>4.3499999999999996</v>
      </c>
    </row>
    <row r="361" spans="1:53" x14ac:dyDescent="0.15">
      <c r="A361">
        <v>127</v>
      </c>
      <c r="B361" s="7">
        <v>42685</v>
      </c>
      <c r="C361" s="11">
        <v>2016</v>
      </c>
      <c r="D361" s="3">
        <f>_xlfn.XLOOKUP(P361,'Sentiment index'!$E$2:$E$169,'Sentiment index'!$A$2:$A$169)</f>
        <v>3.6516399999999997E-2</v>
      </c>
      <c r="E361">
        <f t="shared" ca="1" si="45"/>
        <v>165.22357328254637</v>
      </c>
      <c r="F361" s="5">
        <f>(W361-AT361)/AT361</f>
        <v>0</v>
      </c>
      <c r="G361" s="12">
        <f t="shared" ca="1" si="46"/>
        <v>23</v>
      </c>
      <c r="H361" s="4">
        <v>56.234499999999997</v>
      </c>
      <c r="I361" s="4">
        <v>15</v>
      </c>
      <c r="J361" s="13">
        <f t="shared" si="47"/>
        <v>-1.1000000000000001E-3</v>
      </c>
      <c r="K361" s="5">
        <f>IF(U361="NORWAY",_xlfn.XLOOKUP(B361,'Oslo OBX Historical Data'!$A$2:$A$3477,'Oslo OBX Historical Data'!$G$2:$G$3477),IF(U361="FINLAND",_xlfn.XLOOKUP(B361,'OMX Helsinki Historical Data'!$A$2:$A$3479,'OMX Helsinki Historical Data'!$G$2:$G$3479),IF(U361="DENMARK",_xlfn.XLOOKUP(B361,'OMX Copenhagen All shares Histo'!$A$2:$A$3461,'OMX Copenhagen All shares Histo'!$G$2:$G$3461),_xlfn.XLOOKUP(Draft!B361,'OMX Stockholm Historical Data'!$A$2:$A$3477,'OMX Stockholm Historical Data'!$G$2:$G$3477))))</f>
        <v>1.1000000000000001E-3</v>
      </c>
      <c r="L361">
        <v>1</v>
      </c>
      <c r="N361" t="str">
        <f>IF(D361&gt;=0,"1","0")</f>
        <v>1</v>
      </c>
      <c r="O361" s="5">
        <f t="shared" ca="1" si="48"/>
        <v>0.40900159154967147</v>
      </c>
      <c r="P361">
        <f t="shared" si="49"/>
        <v>126</v>
      </c>
      <c r="S361">
        <f>_xlfn.XLOOKUP(C361,'Company age'!$A$2:$A$15,'Company age'!$B$2:$B$15)</f>
        <v>10</v>
      </c>
      <c r="U361" t="s">
        <v>80</v>
      </c>
      <c r="W361" s="3">
        <f>AT361*(1+AV361)</f>
        <v>15</v>
      </c>
      <c r="X361">
        <v>23</v>
      </c>
      <c r="AH361" s="4">
        <v>0</v>
      </c>
      <c r="AI361" s="4">
        <v>0</v>
      </c>
      <c r="AJ361" s="4">
        <v>-5</v>
      </c>
      <c r="AL361" t="s">
        <v>1458</v>
      </c>
      <c r="AM361" t="s">
        <v>1459</v>
      </c>
      <c r="AN361" t="s">
        <v>80</v>
      </c>
      <c r="AO361" t="s">
        <v>152</v>
      </c>
      <c r="AP361" t="s">
        <v>25</v>
      </c>
      <c r="AQ361" t="s">
        <v>54</v>
      </c>
      <c r="AR361" t="s">
        <v>27</v>
      </c>
      <c r="AS361" s="4">
        <v>56.234499999999997</v>
      </c>
      <c r="AT361" s="4">
        <v>15</v>
      </c>
      <c r="AU361" s="5">
        <f t="shared" si="42"/>
        <v>0</v>
      </c>
      <c r="AV361" s="5">
        <f t="shared" si="43"/>
        <v>0</v>
      </c>
      <c r="AW361" s="5">
        <f t="shared" si="44"/>
        <v>-0.05</v>
      </c>
      <c r="AX361" s="4">
        <v>25</v>
      </c>
      <c r="AY361" s="4">
        <v>130.83453370000001</v>
      </c>
      <c r="AZ361" s="4">
        <v>24.85</v>
      </c>
      <c r="BA361" s="4">
        <v>15.053100000000001</v>
      </c>
    </row>
    <row r="362" spans="1:53" x14ac:dyDescent="0.15">
      <c r="A362">
        <v>127</v>
      </c>
      <c r="B362" s="7">
        <v>42697</v>
      </c>
      <c r="C362" s="11">
        <v>2016</v>
      </c>
      <c r="D362" s="3">
        <f>_xlfn.XLOOKUP(P362,'Sentiment index'!$E$2:$E$169,'Sentiment index'!$A$2:$A$169)</f>
        <v>3.6516399999999997E-2</v>
      </c>
      <c r="E362">
        <f t="shared" ca="1" si="45"/>
        <v>93.426613279612354</v>
      </c>
      <c r="F362" s="5">
        <f>(W362-AT362)/AT362</f>
        <v>-5.2631580829999901E-3</v>
      </c>
      <c r="G362" s="12">
        <f t="shared" ca="1" si="46"/>
        <v>44</v>
      </c>
      <c r="H362" s="4">
        <v>425.42899999999997</v>
      </c>
      <c r="I362" s="4">
        <v>32.5</v>
      </c>
      <c r="J362" s="13">
        <f t="shared" si="47"/>
        <v>-8.6631580829999895E-3</v>
      </c>
      <c r="K362" s="5">
        <f>IF(U362="NORWAY",_xlfn.XLOOKUP(B362,'Oslo OBX Historical Data'!$A$2:$A$3477,'Oslo OBX Historical Data'!$G$2:$G$3477),IF(U362="FINLAND",_xlfn.XLOOKUP(B362,'OMX Helsinki Historical Data'!$A$2:$A$3479,'OMX Helsinki Historical Data'!$G$2:$G$3479),IF(U362="DENMARK",_xlfn.XLOOKUP(B362,'OMX Copenhagen All shares Histo'!$A$2:$A$3461,'OMX Copenhagen All shares Histo'!$G$2:$G$3461),_xlfn.XLOOKUP(Draft!B362,'OMX Stockholm Historical Data'!$A$2:$A$3477,'OMX Stockholm Historical Data'!$G$2:$G$3477))))</f>
        <v>3.3999999999999998E-3</v>
      </c>
      <c r="L362">
        <v>1</v>
      </c>
      <c r="N362" t="str">
        <f>IF(D362&gt;=0,"1","0")</f>
        <v>1</v>
      </c>
      <c r="O362" s="5">
        <f t="shared" ca="1" si="48"/>
        <v>0.10342501333947617</v>
      </c>
      <c r="P362">
        <f t="shared" si="49"/>
        <v>126</v>
      </c>
      <c r="S362">
        <f>_xlfn.XLOOKUP(C362,'Company age'!$A$2:$A$15,'Company age'!$B$2:$B$15)</f>
        <v>10</v>
      </c>
      <c r="U362" t="s">
        <v>80</v>
      </c>
      <c r="W362" s="3">
        <f>AT362*(1+AV362)</f>
        <v>32.3289473623025</v>
      </c>
      <c r="X362">
        <v>44</v>
      </c>
      <c r="AH362" s="4">
        <v>0</v>
      </c>
      <c r="AI362" s="4">
        <v>-0.52631580830000002</v>
      </c>
      <c r="AJ362" s="4">
        <v>-2.6315789220000001</v>
      </c>
      <c r="AL362" t="s">
        <v>903</v>
      </c>
      <c r="AM362" t="s">
        <v>904</v>
      </c>
      <c r="AN362" t="s">
        <v>80</v>
      </c>
      <c r="AO362" t="s">
        <v>32</v>
      </c>
      <c r="AP362" t="s">
        <v>25</v>
      </c>
      <c r="AQ362" t="s">
        <v>742</v>
      </c>
      <c r="AR362" t="s">
        <v>27</v>
      </c>
      <c r="AS362" s="4">
        <v>425.42899999999997</v>
      </c>
      <c r="AT362" s="4">
        <v>32.5</v>
      </c>
      <c r="AU362" s="5">
        <f t="shared" si="42"/>
        <v>0</v>
      </c>
      <c r="AV362" s="5">
        <f t="shared" si="43"/>
        <v>-5.2631580830000005E-3</v>
      </c>
      <c r="AW362" s="5">
        <f t="shared" si="44"/>
        <v>-2.631578922E-2</v>
      </c>
      <c r="AX362" s="4">
        <v>2.42</v>
      </c>
      <c r="AY362" s="4">
        <v>-92.191055300000002</v>
      </c>
      <c r="AZ362" s="4">
        <v>2.415</v>
      </c>
      <c r="BA362" s="4">
        <v>70.013599999999997</v>
      </c>
    </row>
    <row r="363" spans="1:53" x14ac:dyDescent="0.15">
      <c r="A363">
        <v>127</v>
      </c>
      <c r="B363" s="7">
        <v>42698</v>
      </c>
      <c r="C363" s="11">
        <v>2016</v>
      </c>
      <c r="D363" s="3">
        <f>_xlfn.XLOOKUP(P363,'Sentiment index'!$E$2:$E$169,'Sentiment index'!$A$2:$A$169)</f>
        <v>3.6516399999999997E-2</v>
      </c>
      <c r="E363">
        <f t="shared" ca="1" si="45"/>
        <v>198.36812312172694</v>
      </c>
      <c r="F363" s="5">
        <f>(W363-AT363)/AT363</f>
        <v>0.24074073790000006</v>
      </c>
      <c r="G363" s="12">
        <f t="shared" ca="1" si="46"/>
        <v>1100</v>
      </c>
      <c r="H363" s="4">
        <v>583.16899999999998</v>
      </c>
      <c r="I363" s="4">
        <v>110</v>
      </c>
      <c r="J363" s="13">
        <f t="shared" si="47"/>
        <v>0.24164073790000007</v>
      </c>
      <c r="K363" s="5">
        <f>IF(U363="NORWAY",_xlfn.XLOOKUP(B363,'Oslo OBX Historical Data'!$A$2:$A$3477,'Oslo OBX Historical Data'!$G$2:$G$3477),IF(U363="FINLAND",_xlfn.XLOOKUP(B363,'OMX Helsinki Historical Data'!$A$2:$A$3479,'OMX Helsinki Historical Data'!$G$2:$G$3479),IF(U363="DENMARK",_xlfn.XLOOKUP(B363,'OMX Copenhagen All shares Histo'!$A$2:$A$3461,'OMX Copenhagen All shares Histo'!$G$2:$G$3461),_xlfn.XLOOKUP(Draft!B363,'OMX Stockholm Historical Data'!$A$2:$A$3477,'OMX Stockholm Historical Data'!$G$2:$G$3477))))</f>
        <v>-8.9999999999999998E-4</v>
      </c>
      <c r="L363">
        <v>1</v>
      </c>
      <c r="N363" t="str">
        <f>IF(D363&gt;=0,"1","0")</f>
        <v>1</v>
      </c>
      <c r="O363" s="5">
        <f t="shared" ca="1" si="48"/>
        <v>1.8862456680653465</v>
      </c>
      <c r="P363">
        <f t="shared" si="49"/>
        <v>126</v>
      </c>
      <c r="S363">
        <f>_xlfn.XLOOKUP(C363,'Company age'!$A$2:$A$15,'Company age'!$B$2:$B$15)</f>
        <v>10</v>
      </c>
      <c r="U363" t="s">
        <v>80</v>
      </c>
      <c r="W363" s="3">
        <f>AT363*(1+AV363)</f>
        <v>136.48148116900001</v>
      </c>
      <c r="X363">
        <v>1100</v>
      </c>
      <c r="AH363" s="4">
        <v>12.222222329999999</v>
      </c>
      <c r="AI363" s="4">
        <v>24.07407379</v>
      </c>
      <c r="AJ363" s="4">
        <v>23.333333970000002</v>
      </c>
      <c r="AL363" t="s">
        <v>781</v>
      </c>
      <c r="AM363" t="s">
        <v>782</v>
      </c>
      <c r="AN363" t="s">
        <v>80</v>
      </c>
      <c r="AO363" t="s">
        <v>96</v>
      </c>
      <c r="AP363" t="s">
        <v>25</v>
      </c>
      <c r="AQ363" t="s">
        <v>700</v>
      </c>
      <c r="AR363" t="s">
        <v>27</v>
      </c>
      <c r="AS363" s="4">
        <v>583.16899999999998</v>
      </c>
      <c r="AT363" s="4">
        <v>110</v>
      </c>
      <c r="AU363" s="5">
        <f t="shared" si="42"/>
        <v>0.12222222329999999</v>
      </c>
      <c r="AV363" s="5">
        <f t="shared" si="43"/>
        <v>0.2407407379</v>
      </c>
      <c r="AW363" s="5">
        <f t="shared" si="44"/>
        <v>0.23333333970000003</v>
      </c>
      <c r="AX363" s="4">
        <v>53</v>
      </c>
      <c r="AY363" s="4">
        <v>-49.794887539999998</v>
      </c>
      <c r="AZ363" s="4">
        <v>53</v>
      </c>
      <c r="BA363" s="4">
        <v>22.93</v>
      </c>
    </row>
    <row r="364" spans="1:53" x14ac:dyDescent="0.15">
      <c r="A364">
        <v>127</v>
      </c>
      <c r="B364" s="7">
        <v>42702</v>
      </c>
      <c r="C364" s="11">
        <v>2016</v>
      </c>
      <c r="D364" s="3">
        <f>_xlfn.XLOOKUP(P364,'Sentiment index'!$E$2:$E$169,'Sentiment index'!$A$2:$A$169)</f>
        <v>3.6516399999999997E-2</v>
      </c>
      <c r="E364">
        <f t="shared" ca="1" si="45"/>
        <v>121.99638869322271</v>
      </c>
      <c r="F364" s="5">
        <f>(W364-AT364)/AT364</f>
        <v>2.1739130020000053E-2</v>
      </c>
      <c r="G364" s="12">
        <f t="shared" ca="1" si="46"/>
        <v>46</v>
      </c>
      <c r="H364" s="4">
        <v>21.853200000000001</v>
      </c>
      <c r="I364" s="4">
        <v>4</v>
      </c>
      <c r="J364" s="13">
        <f t="shared" si="47"/>
        <v>1.7939130020000051E-2</v>
      </c>
      <c r="K364" s="5">
        <f>IF(U364="NORWAY",_xlfn.XLOOKUP(B364,'Oslo OBX Historical Data'!$A$2:$A$3477,'Oslo OBX Historical Data'!$G$2:$G$3477),IF(U364="FINLAND",_xlfn.XLOOKUP(B364,'OMX Helsinki Historical Data'!$A$2:$A$3479,'OMX Helsinki Historical Data'!$G$2:$G$3479),IF(U364="DENMARK",_xlfn.XLOOKUP(B364,'OMX Copenhagen All shares Histo'!$A$2:$A$3461,'OMX Copenhagen All shares Histo'!$G$2:$G$3461),_xlfn.XLOOKUP(Draft!B364,'OMX Stockholm Historical Data'!$A$2:$A$3477,'OMX Stockholm Historical Data'!$G$2:$G$3477))))</f>
        <v>3.8E-3</v>
      </c>
      <c r="L364">
        <v>1</v>
      </c>
      <c r="N364" t="str">
        <f>IF(D364&gt;=0,"1","0")</f>
        <v>1</v>
      </c>
      <c r="O364" s="5">
        <f t="shared" ca="1" si="48"/>
        <v>2.1049548807497298</v>
      </c>
      <c r="P364">
        <f t="shared" si="49"/>
        <v>126</v>
      </c>
      <c r="S364">
        <f>_xlfn.XLOOKUP(C364,'Company age'!$A$2:$A$15,'Company age'!$B$2:$B$15)</f>
        <v>10</v>
      </c>
      <c r="U364" t="s">
        <v>80</v>
      </c>
      <c r="W364" s="3">
        <f>AT364*(1+AV364)</f>
        <v>4.0869565200800002</v>
      </c>
      <c r="X364">
        <v>46</v>
      </c>
      <c r="AH364" s="4">
        <v>0.86956518890000001</v>
      </c>
      <c r="AI364" s="4">
        <v>2.1739130019999999</v>
      </c>
      <c r="AJ364" s="4">
        <v>2.1739130019999999</v>
      </c>
      <c r="AL364" t="s">
        <v>1715</v>
      </c>
      <c r="AM364" t="s">
        <v>1716</v>
      </c>
      <c r="AN364" t="s">
        <v>80</v>
      </c>
      <c r="AO364" t="s">
        <v>53</v>
      </c>
      <c r="AP364" t="s">
        <v>25</v>
      </c>
      <c r="AQ364" t="s">
        <v>247</v>
      </c>
      <c r="AR364" t="s">
        <v>27</v>
      </c>
      <c r="AS364" s="4">
        <v>21.853200000000001</v>
      </c>
      <c r="AT364" s="4">
        <v>4</v>
      </c>
      <c r="AU364" s="5">
        <f t="shared" si="42"/>
        <v>8.6956518890000008E-3</v>
      </c>
      <c r="AV364" s="5">
        <f t="shared" si="43"/>
        <v>2.1739130020000001E-2</v>
      </c>
      <c r="AW364" s="5">
        <f t="shared" si="44"/>
        <v>2.1739130020000001E-2</v>
      </c>
      <c r="AX364" s="4">
        <v>13.34</v>
      </c>
      <c r="AY364" s="4">
        <v>320.50622559999999</v>
      </c>
      <c r="AZ364" s="4">
        <v>13.28</v>
      </c>
      <c r="BA364" s="4">
        <v>59.607500000000002</v>
      </c>
    </row>
    <row r="365" spans="1:53" x14ac:dyDescent="0.15">
      <c r="A365">
        <v>127</v>
      </c>
      <c r="B365" s="7">
        <v>42704</v>
      </c>
      <c r="C365" s="11">
        <v>2016</v>
      </c>
      <c r="D365" s="3">
        <f>_xlfn.XLOOKUP(P365,'Sentiment index'!$E$2:$E$169,'Sentiment index'!$A$2:$A$169)</f>
        <v>3.6516399999999997E-2</v>
      </c>
      <c r="E365">
        <f t="shared" ca="1" si="45"/>
        <v>94.949686383529709</v>
      </c>
      <c r="F365" s="5">
        <f>(W365-AT365)/AT365</f>
        <v>6.8965516090000067E-2</v>
      </c>
      <c r="G365" s="12">
        <f t="shared" ca="1" si="46"/>
        <v>1604</v>
      </c>
      <c r="H365" s="4">
        <v>3747.71</v>
      </c>
      <c r="I365" s="4">
        <v>10.1</v>
      </c>
      <c r="J365" s="13">
        <f t="shared" si="47"/>
        <v>7.0865516090000066E-2</v>
      </c>
      <c r="K365" s="5">
        <f>IF(U365="NORWAY",_xlfn.XLOOKUP(B365,'Oslo OBX Historical Data'!$A$2:$A$3477,'Oslo OBX Historical Data'!$G$2:$G$3477),IF(U365="FINLAND",_xlfn.XLOOKUP(B365,'OMX Helsinki Historical Data'!$A$2:$A$3479,'OMX Helsinki Historical Data'!$G$2:$G$3479),IF(U365="DENMARK",_xlfn.XLOOKUP(B365,'OMX Copenhagen All shares Histo'!$A$2:$A$3461,'OMX Copenhagen All shares Histo'!$G$2:$G$3461),_xlfn.XLOOKUP(Draft!B365,'OMX Stockholm Historical Data'!$A$2:$A$3477,'OMX Stockholm Historical Data'!$G$2:$G$3477))))</f>
        <v>-1.9E-3</v>
      </c>
      <c r="L365">
        <v>1</v>
      </c>
      <c r="N365" t="str">
        <f>IF(D365&gt;=0,"1","0")</f>
        <v>1</v>
      </c>
      <c r="O365" s="5">
        <f t="shared" ca="1" si="48"/>
        <v>0.42799469542734098</v>
      </c>
      <c r="P365">
        <f t="shared" si="49"/>
        <v>126</v>
      </c>
      <c r="S365">
        <f>_xlfn.XLOOKUP(C365,'Company age'!$A$2:$A$15,'Company age'!$B$2:$B$15)</f>
        <v>10</v>
      </c>
      <c r="U365" t="s">
        <v>64</v>
      </c>
      <c r="W365" s="3">
        <f>AT365*(1+AV365)</f>
        <v>10.796551712509</v>
      </c>
      <c r="X365">
        <v>1604</v>
      </c>
      <c r="AH365" s="4">
        <v>0</v>
      </c>
      <c r="AI365" s="4">
        <v>6.8965516090000003</v>
      </c>
      <c r="AJ365" s="4">
        <v>9.0517244340000005</v>
      </c>
      <c r="AL365" t="s">
        <v>219</v>
      </c>
      <c r="AM365" t="s">
        <v>220</v>
      </c>
      <c r="AN365" t="s">
        <v>64</v>
      </c>
      <c r="AO365" t="s">
        <v>81</v>
      </c>
      <c r="AP365" t="s">
        <v>25</v>
      </c>
      <c r="AQ365" t="s">
        <v>75</v>
      </c>
      <c r="AR365" t="s">
        <v>27</v>
      </c>
      <c r="AS365" s="4">
        <v>3747.71</v>
      </c>
      <c r="AT365" s="4">
        <v>10.1</v>
      </c>
      <c r="AU365" s="5">
        <f t="shared" si="42"/>
        <v>0</v>
      </c>
      <c r="AV365" s="5">
        <f t="shared" si="43"/>
        <v>6.8965516089999998E-2</v>
      </c>
      <c r="AW365" s="5">
        <f t="shared" si="44"/>
        <v>9.0517244340000011E-2</v>
      </c>
      <c r="AX365" s="4"/>
      <c r="AY365" s="4"/>
      <c r="AZ365" s="4"/>
      <c r="BA365" s="4">
        <v>132.03200000000001</v>
      </c>
    </row>
    <row r="366" spans="1:53" x14ac:dyDescent="0.15">
      <c r="A366">
        <v>127</v>
      </c>
      <c r="B366" s="7">
        <v>42704</v>
      </c>
      <c r="C366" s="11">
        <v>2016</v>
      </c>
      <c r="D366" s="3">
        <f>_xlfn.XLOOKUP(P366,'Sentiment index'!$E$2:$E$169,'Sentiment index'!$A$2:$A$169)</f>
        <v>3.6516399999999997E-2</v>
      </c>
      <c r="E366">
        <f t="shared" ca="1" si="45"/>
        <v>125.87799426933364</v>
      </c>
      <c r="F366" s="5">
        <f>(W366-AT366)/AT366</f>
        <v>3.508771896000009E-2</v>
      </c>
      <c r="G366" s="12">
        <f t="shared" ca="1" si="46"/>
        <v>1576</v>
      </c>
      <c r="H366" s="4">
        <v>1121.8900000000001</v>
      </c>
      <c r="I366" s="4">
        <v>58</v>
      </c>
      <c r="J366" s="13">
        <f t="shared" si="47"/>
        <v>3.748771896000009E-2</v>
      </c>
      <c r="K366" s="5">
        <f>IF(U366="NORWAY",_xlfn.XLOOKUP(B366,'Oslo OBX Historical Data'!$A$2:$A$3477,'Oslo OBX Historical Data'!$G$2:$G$3477),IF(U366="FINLAND",_xlfn.XLOOKUP(B366,'OMX Helsinki Historical Data'!$A$2:$A$3479,'OMX Helsinki Historical Data'!$G$2:$G$3479),IF(U366="DENMARK",_xlfn.XLOOKUP(B366,'OMX Copenhagen All shares Histo'!$A$2:$A$3461,'OMX Copenhagen All shares Histo'!$G$2:$G$3461),_xlfn.XLOOKUP(Draft!B366,'OMX Stockholm Historical Data'!$A$2:$A$3477,'OMX Stockholm Historical Data'!$G$2:$G$3477))))</f>
        <v>-2.3999999999999998E-3</v>
      </c>
      <c r="L366">
        <v>1</v>
      </c>
      <c r="N366" t="str">
        <f>IF(D366&gt;=0,"1","0")</f>
        <v>1</v>
      </c>
      <c r="O366" s="5">
        <f t="shared" ca="1" si="48"/>
        <v>1.4047723038800595</v>
      </c>
      <c r="P366">
        <f t="shared" si="49"/>
        <v>126</v>
      </c>
      <c r="S366">
        <f>_xlfn.XLOOKUP(C366,'Company age'!$A$2:$A$15,'Company age'!$B$2:$B$15)</f>
        <v>10</v>
      </c>
      <c r="U366" t="s">
        <v>80</v>
      </c>
      <c r="W366" s="3">
        <f>AT366*(1+AV366)</f>
        <v>60.035087699680005</v>
      </c>
      <c r="X366">
        <v>1576</v>
      </c>
      <c r="AH366" s="4">
        <v>3.5087718959999998</v>
      </c>
      <c r="AI366" s="4">
        <v>3.5087718959999998</v>
      </c>
      <c r="AJ366" s="4">
        <v>2.2807016369999999</v>
      </c>
      <c r="AL366" t="s">
        <v>514</v>
      </c>
      <c r="AM366" t="s">
        <v>515</v>
      </c>
      <c r="AN366" t="s">
        <v>80</v>
      </c>
      <c r="AO366" t="s">
        <v>38</v>
      </c>
      <c r="AP366" t="s">
        <v>25</v>
      </c>
      <c r="AQ366" t="s">
        <v>516</v>
      </c>
      <c r="AR366" t="s">
        <v>27</v>
      </c>
      <c r="AS366" s="4">
        <v>1121.8900000000001</v>
      </c>
      <c r="AT366" s="4">
        <v>58</v>
      </c>
      <c r="AU366" s="5">
        <f t="shared" si="42"/>
        <v>3.508771896E-2</v>
      </c>
      <c r="AV366" s="5">
        <f t="shared" si="43"/>
        <v>3.508771896E-2</v>
      </c>
      <c r="AW366" s="5">
        <f t="shared" si="44"/>
        <v>2.2807016369999999E-2</v>
      </c>
      <c r="AX366" s="4">
        <v>184.2</v>
      </c>
      <c r="AY366" s="4">
        <v>291.03860470000001</v>
      </c>
      <c r="AZ366" s="4">
        <v>186.2</v>
      </c>
      <c r="BA366" s="4">
        <v>80.406599999999997</v>
      </c>
    </row>
    <row r="367" spans="1:53" x14ac:dyDescent="0.15">
      <c r="A367">
        <v>128</v>
      </c>
      <c r="B367" s="7">
        <v>42705</v>
      </c>
      <c r="C367" s="11">
        <v>2016</v>
      </c>
      <c r="D367" s="3">
        <f>_xlfn.XLOOKUP(P367,'Sentiment index'!$E$2:$E$169,'Sentiment index'!$A$2:$A$169)</f>
        <v>-0.13335620000000001</v>
      </c>
      <c r="E367">
        <f t="shared" ca="1" si="45"/>
        <v>129.69873408059584</v>
      </c>
      <c r="F367" s="5">
        <f>(W367-AT367)/AT367</f>
        <v>0.12692307470000017</v>
      </c>
      <c r="G367" s="12">
        <f t="shared" ca="1" si="46"/>
        <v>439</v>
      </c>
      <c r="H367" s="4">
        <v>2057.42</v>
      </c>
      <c r="I367" s="4">
        <v>43</v>
      </c>
      <c r="J367" s="13">
        <f t="shared" si="47"/>
        <v>0.11342307470000017</v>
      </c>
      <c r="K367" s="5">
        <f>IF(U367="NORWAY",_xlfn.XLOOKUP(B367,'Oslo OBX Historical Data'!$A$2:$A$3477,'Oslo OBX Historical Data'!$G$2:$G$3477),IF(U367="FINLAND",_xlfn.XLOOKUP(B367,'OMX Helsinki Historical Data'!$A$2:$A$3479,'OMX Helsinki Historical Data'!$G$2:$G$3479),IF(U367="DENMARK",_xlfn.XLOOKUP(B367,'OMX Copenhagen All shares Histo'!$A$2:$A$3461,'OMX Copenhagen All shares Histo'!$G$2:$G$3461),_xlfn.XLOOKUP(Draft!B367,'OMX Stockholm Historical Data'!$A$2:$A$3477,'OMX Stockholm Historical Data'!$G$2:$G$3477))))</f>
        <v>1.35E-2</v>
      </c>
      <c r="L367">
        <v>1</v>
      </c>
      <c r="N367" t="str">
        <f>IF(D367&gt;=0,"1","0")</f>
        <v>0</v>
      </c>
      <c r="O367" s="5">
        <f t="shared" ca="1" si="48"/>
        <v>0.2133740315540823</v>
      </c>
      <c r="P367">
        <f t="shared" si="49"/>
        <v>127</v>
      </c>
      <c r="S367">
        <f>_xlfn.XLOOKUP(C367,'Company age'!$A$2:$A$15,'Company age'!$B$2:$B$15)</f>
        <v>10</v>
      </c>
      <c r="U367" t="s">
        <v>44</v>
      </c>
      <c r="W367" s="3">
        <f>AT367*(1+AV367)</f>
        <v>48.457692212100007</v>
      </c>
      <c r="X367">
        <v>439</v>
      </c>
      <c r="AH367" s="4">
        <v>12.692307469999999</v>
      </c>
      <c r="AI367" s="4">
        <v>12.692307469999999</v>
      </c>
      <c r="AJ367" s="4">
        <v>15.384614940000001</v>
      </c>
      <c r="AL367" t="s">
        <v>306</v>
      </c>
      <c r="AM367" t="s">
        <v>307</v>
      </c>
      <c r="AN367" t="s">
        <v>44</v>
      </c>
      <c r="AO367" t="s">
        <v>32</v>
      </c>
      <c r="AP367" t="s">
        <v>25</v>
      </c>
      <c r="AQ367" t="s">
        <v>65</v>
      </c>
      <c r="AR367" t="s">
        <v>27</v>
      </c>
      <c r="AS367" s="4">
        <v>2057.42</v>
      </c>
      <c r="AT367" s="4">
        <v>43</v>
      </c>
      <c r="AU367" s="5">
        <f t="shared" si="42"/>
        <v>0.1269230747</v>
      </c>
      <c r="AV367" s="5">
        <f t="shared" si="43"/>
        <v>0.1269230747</v>
      </c>
      <c r="AW367" s="5">
        <f t="shared" si="44"/>
        <v>0.15384614939999999</v>
      </c>
      <c r="AX367" s="4"/>
      <c r="AY367" s="4"/>
      <c r="AZ367" s="4"/>
      <c r="BA367" s="4">
        <v>68.023300000000006</v>
      </c>
    </row>
    <row r="368" spans="1:53" x14ac:dyDescent="0.15">
      <c r="A368">
        <v>128</v>
      </c>
      <c r="B368" s="7">
        <v>42705</v>
      </c>
      <c r="C368" s="11">
        <v>2016</v>
      </c>
      <c r="D368" s="3">
        <f>_xlfn.XLOOKUP(P368,'Sentiment index'!$E$2:$E$169,'Sentiment index'!$A$2:$A$169)</f>
        <v>-0.13335620000000001</v>
      </c>
      <c r="E368">
        <f t="shared" ca="1" si="45"/>
        <v>136.67695709206976</v>
      </c>
      <c r="F368" s="5">
        <f>(W368-AT368)/AT368</f>
        <v>0.25238094329999988</v>
      </c>
      <c r="G368" s="12">
        <f t="shared" ca="1" si="46"/>
        <v>78</v>
      </c>
      <c r="H368" s="4">
        <v>10.192500000000001</v>
      </c>
      <c r="I368" s="4">
        <v>7.5</v>
      </c>
      <c r="J368" s="13">
        <f t="shared" si="47"/>
        <v>0.24478094329999989</v>
      </c>
      <c r="K368" s="5">
        <f>IF(U368="NORWAY",_xlfn.XLOOKUP(B368,'Oslo OBX Historical Data'!$A$2:$A$3477,'Oslo OBX Historical Data'!$G$2:$G$3477),IF(U368="FINLAND",_xlfn.XLOOKUP(B368,'OMX Helsinki Historical Data'!$A$2:$A$3479,'OMX Helsinki Historical Data'!$G$2:$G$3479),IF(U368="DENMARK",_xlfn.XLOOKUP(B368,'OMX Copenhagen All shares Histo'!$A$2:$A$3461,'OMX Copenhagen All shares Histo'!$G$2:$G$3461),_xlfn.XLOOKUP(Draft!B368,'OMX Stockholm Historical Data'!$A$2:$A$3477,'OMX Stockholm Historical Data'!$G$2:$G$3477))))</f>
        <v>7.6E-3</v>
      </c>
      <c r="L368">
        <v>1</v>
      </c>
      <c r="N368" t="str">
        <f>IF(D368&gt;=0,"1","0")</f>
        <v>0</v>
      </c>
      <c r="O368" s="5">
        <f t="shared" ca="1" si="48"/>
        <v>7.652685798381162</v>
      </c>
      <c r="P368">
        <f t="shared" si="49"/>
        <v>127</v>
      </c>
      <c r="S368">
        <f>_xlfn.XLOOKUP(C368,'Company age'!$A$2:$A$15,'Company age'!$B$2:$B$15)</f>
        <v>10</v>
      </c>
      <c r="U368" t="s">
        <v>80</v>
      </c>
      <c r="W368" s="3">
        <f>AT368*(1+AV368)</f>
        <v>9.3928570747499993</v>
      </c>
      <c r="X368">
        <v>78</v>
      </c>
      <c r="AH368" s="4">
        <v>7.380952358</v>
      </c>
      <c r="AI368" s="4">
        <v>25.238094329999999</v>
      </c>
      <c r="AJ368" s="4">
        <v>21.190475459999998</v>
      </c>
      <c r="AL368" t="s">
        <v>1951</v>
      </c>
      <c r="AM368" t="s">
        <v>1952</v>
      </c>
      <c r="AN368" t="s">
        <v>80</v>
      </c>
      <c r="AO368" t="s">
        <v>32</v>
      </c>
      <c r="AP368" t="s">
        <v>25</v>
      </c>
      <c r="AQ368" t="s">
        <v>1066</v>
      </c>
      <c r="AR368" t="s">
        <v>27</v>
      </c>
      <c r="AS368" s="4">
        <v>10.192500000000001</v>
      </c>
      <c r="AT368" s="4">
        <v>7.5</v>
      </c>
      <c r="AU368" s="5">
        <f t="shared" si="42"/>
        <v>7.3809523579999994E-2</v>
      </c>
      <c r="AV368" s="5">
        <f t="shared" si="43"/>
        <v>0.25238094329999999</v>
      </c>
      <c r="AW368" s="5">
        <f t="shared" si="44"/>
        <v>0.21190475459999999</v>
      </c>
      <c r="AX368" s="4">
        <v>5.2</v>
      </c>
      <c r="AY368" s="4">
        <v>-19.096698759999999</v>
      </c>
      <c r="AZ368" s="4">
        <v>5.16</v>
      </c>
      <c r="BA368" s="4">
        <v>12.25</v>
      </c>
    </row>
    <row r="369" spans="1:53" x14ac:dyDescent="0.15">
      <c r="A369">
        <v>128</v>
      </c>
      <c r="B369" s="7">
        <v>42709</v>
      </c>
      <c r="C369" s="11">
        <v>2016</v>
      </c>
      <c r="D369" s="3">
        <f>_xlfn.XLOOKUP(P369,'Sentiment index'!$E$2:$E$169,'Sentiment index'!$A$2:$A$169)</f>
        <v>-0.13335620000000001</v>
      </c>
      <c r="E369">
        <f t="shared" ca="1" si="45"/>
        <v>133.19223108307619</v>
      </c>
      <c r="F369" s="5">
        <f>(W369-AT369)/AT369</f>
        <v>0.1875</v>
      </c>
      <c r="G369" s="12">
        <f t="shared" ca="1" si="46"/>
        <v>587</v>
      </c>
      <c r="H369" s="4">
        <v>207.48</v>
      </c>
      <c r="I369" s="4">
        <v>37</v>
      </c>
      <c r="J369" s="13">
        <f t="shared" si="47"/>
        <v>0.193</v>
      </c>
      <c r="K369" s="5">
        <f>IF(U369="NORWAY",_xlfn.XLOOKUP(B369,'Oslo OBX Historical Data'!$A$2:$A$3477,'Oslo OBX Historical Data'!$G$2:$G$3477),IF(U369="FINLAND",_xlfn.XLOOKUP(B369,'OMX Helsinki Historical Data'!$A$2:$A$3479,'OMX Helsinki Historical Data'!$G$2:$G$3479),IF(U369="DENMARK",_xlfn.XLOOKUP(B369,'OMX Copenhagen All shares Histo'!$A$2:$A$3461,'OMX Copenhagen All shares Histo'!$G$2:$G$3461),_xlfn.XLOOKUP(Draft!B369,'OMX Stockholm Historical Data'!$A$2:$A$3477,'OMX Stockholm Historical Data'!$G$2:$G$3477))))</f>
        <v>-5.4999999999999997E-3</v>
      </c>
      <c r="L369">
        <v>1</v>
      </c>
      <c r="N369" t="str">
        <f>IF(D369&gt;=0,"1","0")</f>
        <v>0</v>
      </c>
      <c r="O369" s="5">
        <f t="shared" ca="1" si="48"/>
        <v>2.829188355504145</v>
      </c>
      <c r="P369">
        <f t="shared" si="49"/>
        <v>127</v>
      </c>
      <c r="S369">
        <f>_xlfn.XLOOKUP(C369,'Company age'!$A$2:$A$15,'Company age'!$B$2:$B$15)</f>
        <v>10</v>
      </c>
      <c r="U369" t="s">
        <v>80</v>
      </c>
      <c r="W369" s="3">
        <f>AT369*(1+AV369)</f>
        <v>43.9375</v>
      </c>
      <c r="X369">
        <v>587</v>
      </c>
      <c r="AH369" s="4">
        <v>7.1428570750000002</v>
      </c>
      <c r="AI369" s="4">
        <v>18.75</v>
      </c>
      <c r="AJ369" s="4">
        <v>12.946428300000001</v>
      </c>
      <c r="AL369" t="s">
        <v>1118</v>
      </c>
      <c r="AM369" t="s">
        <v>1119</v>
      </c>
      <c r="AN369" t="s">
        <v>80</v>
      </c>
      <c r="AO369" t="s">
        <v>96</v>
      </c>
      <c r="AP369" t="s">
        <v>25</v>
      </c>
      <c r="AQ369" t="s">
        <v>805</v>
      </c>
      <c r="AR369" t="s">
        <v>27</v>
      </c>
      <c r="AS369" s="4">
        <v>207.48</v>
      </c>
      <c r="AT369" s="4">
        <v>37</v>
      </c>
      <c r="AU369" s="5">
        <f t="shared" si="42"/>
        <v>7.1428570750000003E-2</v>
      </c>
      <c r="AV369" s="5">
        <f t="shared" si="43"/>
        <v>0.1875</v>
      </c>
      <c r="AW369" s="5">
        <f t="shared" si="44"/>
        <v>0.12946428300000001</v>
      </c>
      <c r="AX369" s="4">
        <v>89.1</v>
      </c>
      <c r="AY369" s="4">
        <v>134.32432560000001</v>
      </c>
      <c r="AZ369" s="4">
        <v>90.4</v>
      </c>
      <c r="BA369" s="4">
        <v>12.107100000000001</v>
      </c>
    </row>
    <row r="370" spans="1:53" x14ac:dyDescent="0.15">
      <c r="A370">
        <v>128</v>
      </c>
      <c r="B370" s="7">
        <v>42711</v>
      </c>
      <c r="C370" s="11">
        <v>2016</v>
      </c>
      <c r="D370" s="3">
        <f>_xlfn.XLOOKUP(P370,'Sentiment index'!$E$2:$E$169,'Sentiment index'!$A$2:$A$169)</f>
        <v>-0.13335620000000001</v>
      </c>
      <c r="E370">
        <f t="shared" ca="1" si="45"/>
        <v>87.986730423399109</v>
      </c>
      <c r="F370" s="5">
        <f>(W370-AT370)/AT370</f>
        <v>-0.22999999999999995</v>
      </c>
      <c r="G370" s="12">
        <f t="shared" ca="1" si="46"/>
        <v>104</v>
      </c>
      <c r="H370" s="4">
        <v>63.803699999999999</v>
      </c>
      <c r="I370" s="4">
        <v>46</v>
      </c>
      <c r="J370" s="13">
        <f t="shared" si="47"/>
        <v>-0.23459999999999995</v>
      </c>
      <c r="K370" s="5">
        <f>IF(U370="NORWAY",_xlfn.XLOOKUP(B370,'Oslo OBX Historical Data'!$A$2:$A$3477,'Oslo OBX Historical Data'!$G$2:$G$3477),IF(U370="FINLAND",_xlfn.XLOOKUP(B370,'OMX Helsinki Historical Data'!$A$2:$A$3479,'OMX Helsinki Historical Data'!$G$2:$G$3479),IF(U370="DENMARK",_xlfn.XLOOKUP(B370,'OMX Copenhagen All shares Histo'!$A$2:$A$3461,'OMX Copenhagen All shares Histo'!$G$2:$G$3461),_xlfn.XLOOKUP(Draft!B370,'OMX Stockholm Historical Data'!$A$2:$A$3477,'OMX Stockholm Historical Data'!$G$2:$G$3477))))</f>
        <v>4.5999999999999999E-3</v>
      </c>
      <c r="L370">
        <v>1</v>
      </c>
      <c r="N370" t="str">
        <f>IF(D370&gt;=0,"1","0")</f>
        <v>0</v>
      </c>
      <c r="O370" s="5">
        <f t="shared" ca="1" si="48"/>
        <v>1.6299995141347603</v>
      </c>
      <c r="P370">
        <f t="shared" si="49"/>
        <v>127</v>
      </c>
      <c r="S370">
        <f>_xlfn.XLOOKUP(C370,'Company age'!$A$2:$A$15,'Company age'!$B$2:$B$15)</f>
        <v>10</v>
      </c>
      <c r="U370" t="s">
        <v>80</v>
      </c>
      <c r="W370" s="3">
        <f>AT370*(1+AV370)</f>
        <v>35.42</v>
      </c>
      <c r="X370">
        <v>104</v>
      </c>
      <c r="AH370" s="4">
        <v>10</v>
      </c>
      <c r="AI370" s="4">
        <v>-23</v>
      </c>
      <c r="AJ370" s="4">
        <v>-19</v>
      </c>
      <c r="AL370" t="s">
        <v>1430</v>
      </c>
      <c r="AM370" t="s">
        <v>1431</v>
      </c>
      <c r="AN370" t="s">
        <v>80</v>
      </c>
      <c r="AO370" t="s">
        <v>96</v>
      </c>
      <c r="AP370" t="s">
        <v>25</v>
      </c>
      <c r="AQ370" t="s">
        <v>1066</v>
      </c>
      <c r="AR370" t="s">
        <v>27</v>
      </c>
      <c r="AS370" s="4">
        <v>63.803699999999999</v>
      </c>
      <c r="AT370" s="4">
        <v>46</v>
      </c>
      <c r="AU370" s="5">
        <f t="shared" si="42"/>
        <v>0.1</v>
      </c>
      <c r="AV370" s="5">
        <f t="shared" si="43"/>
        <v>-0.23</v>
      </c>
      <c r="AW370" s="5">
        <f t="shared" si="44"/>
        <v>-0.19</v>
      </c>
      <c r="AX370" s="4">
        <v>151</v>
      </c>
      <c r="AY370" s="4">
        <v>315.21737669999999</v>
      </c>
      <c r="AZ370" s="4">
        <v>152.80000000000001</v>
      </c>
      <c r="BA370" s="4">
        <v>9.6608999999999998</v>
      </c>
    </row>
    <row r="371" spans="1:53" x14ac:dyDescent="0.15">
      <c r="A371">
        <v>128</v>
      </c>
      <c r="B371" s="7">
        <v>42713</v>
      </c>
      <c r="C371" s="11">
        <v>2016</v>
      </c>
      <c r="D371" s="3">
        <f>_xlfn.XLOOKUP(P371,'Sentiment index'!$E$2:$E$169,'Sentiment index'!$A$2:$A$169)</f>
        <v>-0.13335620000000001</v>
      </c>
      <c r="E371">
        <f t="shared" ca="1" si="45"/>
        <v>157.51727740003051</v>
      </c>
      <c r="F371" s="5">
        <f>(W371-AT371)/AT371</f>
        <v>0.16964284900000004</v>
      </c>
      <c r="G371" s="12">
        <f t="shared" ca="1" si="46"/>
        <v>80</v>
      </c>
      <c r="H371" s="4">
        <v>399.15499999999997</v>
      </c>
      <c r="I371" s="4">
        <v>29</v>
      </c>
      <c r="J371" s="13">
        <f t="shared" si="47"/>
        <v>0.16024284900000005</v>
      </c>
      <c r="K371" s="5">
        <f>IF(U371="NORWAY",_xlfn.XLOOKUP(B371,'Oslo OBX Historical Data'!$A$2:$A$3477,'Oslo OBX Historical Data'!$G$2:$G$3477),IF(U371="FINLAND",_xlfn.XLOOKUP(B371,'OMX Helsinki Historical Data'!$A$2:$A$3479,'OMX Helsinki Historical Data'!$G$2:$G$3479),IF(U371="DENMARK",_xlfn.XLOOKUP(B371,'OMX Copenhagen All shares Histo'!$A$2:$A$3461,'OMX Copenhagen All shares Histo'!$G$2:$G$3461),_xlfn.XLOOKUP(Draft!B371,'OMX Stockholm Historical Data'!$A$2:$A$3477,'OMX Stockholm Historical Data'!$G$2:$G$3477))))</f>
        <v>9.4000000000000004E-3</v>
      </c>
      <c r="L371">
        <v>1</v>
      </c>
      <c r="N371" t="str">
        <f>IF(D371&gt;=0,"1","0")</f>
        <v>0</v>
      </c>
      <c r="O371" s="5">
        <f t="shared" ca="1" si="48"/>
        <v>0.20042339442071377</v>
      </c>
      <c r="P371">
        <f t="shared" si="49"/>
        <v>127</v>
      </c>
      <c r="S371">
        <f>_xlfn.XLOOKUP(C371,'Company age'!$A$2:$A$15,'Company age'!$B$2:$B$15)</f>
        <v>10</v>
      </c>
      <c r="U371" t="s">
        <v>80</v>
      </c>
      <c r="W371" s="3">
        <f>AT371*(1+AV371)</f>
        <v>33.919642621000001</v>
      </c>
      <c r="X371">
        <v>80</v>
      </c>
      <c r="AH371" s="4">
        <v>20.535715100000001</v>
      </c>
      <c r="AI371" s="4">
        <v>16.964284899999999</v>
      </c>
      <c r="AJ371" s="4">
        <v>9.8214282990000008</v>
      </c>
      <c r="AL371" t="s">
        <v>922</v>
      </c>
      <c r="AM371" t="s">
        <v>923</v>
      </c>
      <c r="AN371" t="s">
        <v>80</v>
      </c>
      <c r="AO371" t="s">
        <v>38</v>
      </c>
      <c r="AP371" t="s">
        <v>25</v>
      </c>
      <c r="AQ371" t="s">
        <v>924</v>
      </c>
      <c r="AR371" t="s">
        <v>27</v>
      </c>
      <c r="AS371" s="4">
        <v>399.15499999999997</v>
      </c>
      <c r="AT371" s="4">
        <v>29</v>
      </c>
      <c r="AU371" s="5">
        <f t="shared" si="42"/>
        <v>0.20535715100000002</v>
      </c>
      <c r="AV371" s="5">
        <f t="shared" si="43"/>
        <v>0.16964284899999998</v>
      </c>
      <c r="AW371" s="5">
        <f t="shared" si="44"/>
        <v>9.8214282990000012E-2</v>
      </c>
      <c r="AX371" s="4"/>
      <c r="AY371" s="4"/>
      <c r="AZ371" s="4"/>
      <c r="BA371" s="4">
        <v>30.042999999999999</v>
      </c>
    </row>
    <row r="372" spans="1:53" x14ac:dyDescent="0.15">
      <c r="A372">
        <v>128</v>
      </c>
      <c r="B372" s="7">
        <v>42713</v>
      </c>
      <c r="C372" s="11">
        <v>2016</v>
      </c>
      <c r="D372" s="3">
        <f>_xlfn.XLOOKUP(P372,'Sentiment index'!$E$2:$E$169,'Sentiment index'!$A$2:$A$169)</f>
        <v>-0.13335620000000001</v>
      </c>
      <c r="E372">
        <f t="shared" ca="1" si="45"/>
        <v>153.08616578208461</v>
      </c>
      <c r="F372" s="5">
        <f>(W372-AT372)/AT372</f>
        <v>0.27118644710000012</v>
      </c>
      <c r="G372" s="12">
        <f t="shared" ca="1" si="46"/>
        <v>6</v>
      </c>
      <c r="H372" s="4">
        <v>11.345599999999999</v>
      </c>
      <c r="I372" s="4">
        <v>5.85</v>
      </c>
      <c r="J372" s="13">
        <f t="shared" si="47"/>
        <v>0.2617864471000001</v>
      </c>
      <c r="K372" s="5">
        <f>IF(U372="NORWAY",_xlfn.XLOOKUP(B372,'Oslo OBX Historical Data'!$A$2:$A$3477,'Oslo OBX Historical Data'!$G$2:$G$3477),IF(U372="FINLAND",_xlfn.XLOOKUP(B372,'OMX Helsinki Historical Data'!$A$2:$A$3479,'OMX Helsinki Historical Data'!$G$2:$G$3479),IF(U372="DENMARK",_xlfn.XLOOKUP(B372,'OMX Copenhagen All shares Histo'!$A$2:$A$3461,'OMX Copenhagen All shares Histo'!$G$2:$G$3461),_xlfn.XLOOKUP(Draft!B372,'OMX Stockholm Historical Data'!$A$2:$A$3477,'OMX Stockholm Historical Data'!$G$2:$G$3477))))</f>
        <v>9.4000000000000004E-3</v>
      </c>
      <c r="L372">
        <v>1</v>
      </c>
      <c r="N372" t="str">
        <f>IF(D372&gt;=0,"1","0")</f>
        <v>0</v>
      </c>
      <c r="O372" s="5">
        <f t="shared" ca="1" si="48"/>
        <v>0.52883937385418134</v>
      </c>
      <c r="P372">
        <f t="shared" si="49"/>
        <v>127</v>
      </c>
      <c r="S372">
        <f>_xlfn.XLOOKUP(C372,'Company age'!$A$2:$A$15,'Company age'!$B$2:$B$15)</f>
        <v>10</v>
      </c>
      <c r="U372" t="s">
        <v>80</v>
      </c>
      <c r="W372" s="3">
        <f>AT372*(1+AV372)</f>
        <v>7.4364407155350003</v>
      </c>
      <c r="X372">
        <v>6</v>
      </c>
      <c r="AH372" s="4">
        <v>18.644067759999999</v>
      </c>
      <c r="AI372" s="4">
        <v>27.118644710000002</v>
      </c>
      <c r="AJ372" s="4">
        <v>38.9830513</v>
      </c>
      <c r="AL372" t="s">
        <v>1907</v>
      </c>
      <c r="AM372" t="s">
        <v>1908</v>
      </c>
      <c r="AN372" t="s">
        <v>80</v>
      </c>
      <c r="AO372" t="s">
        <v>96</v>
      </c>
      <c r="AP372" t="s">
        <v>25</v>
      </c>
      <c r="AQ372" t="s">
        <v>1066</v>
      </c>
      <c r="AR372" t="s">
        <v>27</v>
      </c>
      <c r="AS372" s="4">
        <v>11.345599999999999</v>
      </c>
      <c r="AT372" s="4">
        <v>5.85</v>
      </c>
      <c r="AU372" s="5">
        <f t="shared" si="42"/>
        <v>0.18644067759999999</v>
      </c>
      <c r="AV372" s="5">
        <f t="shared" si="43"/>
        <v>0.27118644710000001</v>
      </c>
      <c r="AW372" s="5">
        <f t="shared" si="44"/>
        <v>0.38983051299999999</v>
      </c>
      <c r="AX372" s="4">
        <v>3.07</v>
      </c>
      <c r="AY372" s="4">
        <v>-30.51369858</v>
      </c>
      <c r="AZ372" s="4">
        <v>3.07</v>
      </c>
      <c r="BA372" s="4">
        <v>5.8460000000000001</v>
      </c>
    </row>
    <row r="373" spans="1:53" x14ac:dyDescent="0.15">
      <c r="A373">
        <v>128</v>
      </c>
      <c r="B373" s="7">
        <v>42717</v>
      </c>
      <c r="C373" s="11">
        <v>2016</v>
      </c>
      <c r="D373" s="3">
        <f>_xlfn.XLOOKUP(P373,'Sentiment index'!$E$2:$E$169,'Sentiment index'!$A$2:$A$169)</f>
        <v>-0.13335620000000001</v>
      </c>
      <c r="E373">
        <f t="shared" ca="1" si="45"/>
        <v>113.0966051538627</v>
      </c>
      <c r="F373" s="5">
        <f>(W373-AT373)/AT373</f>
        <v>0.13333331109999996</v>
      </c>
      <c r="G373" s="12">
        <f t="shared" ca="1" si="46"/>
        <v>14</v>
      </c>
      <c r="H373" s="4">
        <v>32.603099999999998</v>
      </c>
      <c r="I373" s="4">
        <v>3.5</v>
      </c>
      <c r="J373" s="13">
        <f t="shared" si="47"/>
        <v>0.13423331109999997</v>
      </c>
      <c r="K373" s="5">
        <f>IF(U373="NORWAY",_xlfn.XLOOKUP(B373,'Oslo OBX Historical Data'!$A$2:$A$3477,'Oslo OBX Historical Data'!$G$2:$G$3477),IF(U373="FINLAND",_xlfn.XLOOKUP(B373,'OMX Helsinki Historical Data'!$A$2:$A$3479,'OMX Helsinki Historical Data'!$G$2:$G$3479),IF(U373="DENMARK",_xlfn.XLOOKUP(B373,'OMX Copenhagen All shares Histo'!$A$2:$A$3461,'OMX Copenhagen All shares Histo'!$G$2:$G$3461),_xlfn.XLOOKUP(Draft!B373,'OMX Stockholm Historical Data'!$A$2:$A$3477,'OMX Stockholm Historical Data'!$G$2:$G$3477))))</f>
        <v>-8.9999999999999998E-4</v>
      </c>
      <c r="L373">
        <v>1</v>
      </c>
      <c r="N373" t="str">
        <f>IF(D373&gt;=0,"1","0")</f>
        <v>0</v>
      </c>
      <c r="O373" s="5">
        <f t="shared" ca="1" si="48"/>
        <v>0.42940701957789296</v>
      </c>
      <c r="P373">
        <f t="shared" si="49"/>
        <v>127</v>
      </c>
      <c r="S373">
        <f>_xlfn.XLOOKUP(C373,'Company age'!$A$2:$A$15,'Company age'!$B$2:$B$15)</f>
        <v>10</v>
      </c>
      <c r="U373" t="s">
        <v>80</v>
      </c>
      <c r="W373" s="3">
        <f>AT373*(1+AV373)</f>
        <v>3.9666665888499999</v>
      </c>
      <c r="X373">
        <v>14</v>
      </c>
      <c r="AH373" s="4">
        <v>16.422761919999999</v>
      </c>
      <c r="AI373" s="4">
        <v>13.33333111</v>
      </c>
      <c r="AJ373" s="4">
        <v>8.4552831650000009</v>
      </c>
      <c r="AL373" t="s">
        <v>1608</v>
      </c>
      <c r="AM373" t="s">
        <v>1609</v>
      </c>
      <c r="AN373" t="s">
        <v>80</v>
      </c>
      <c r="AO373" t="s">
        <v>81</v>
      </c>
      <c r="AP373" t="s">
        <v>25</v>
      </c>
      <c r="AQ373" t="s">
        <v>54</v>
      </c>
      <c r="AR373" t="s">
        <v>27</v>
      </c>
      <c r="AS373" s="4">
        <v>32.603099999999998</v>
      </c>
      <c r="AT373" s="4">
        <v>3.5</v>
      </c>
      <c r="AU373" s="5">
        <f t="shared" si="42"/>
        <v>0.16422761919999998</v>
      </c>
      <c r="AV373" s="5">
        <f t="shared" si="43"/>
        <v>0.13333331109999999</v>
      </c>
      <c r="AW373" s="5">
        <f t="shared" si="44"/>
        <v>8.4552831650000007E-2</v>
      </c>
      <c r="AX373" s="4">
        <v>0.104</v>
      </c>
      <c r="AY373" s="4">
        <v>-95.769935610000005</v>
      </c>
      <c r="AZ373" s="4">
        <v>0.105</v>
      </c>
      <c r="BA373" s="4">
        <v>11.43</v>
      </c>
    </row>
    <row r="374" spans="1:53" x14ac:dyDescent="0.15">
      <c r="A374">
        <v>128</v>
      </c>
      <c r="B374" s="7">
        <v>42720</v>
      </c>
      <c r="C374" s="11">
        <v>2016</v>
      </c>
      <c r="D374" s="3">
        <f>_xlfn.XLOOKUP(P374,'Sentiment index'!$E$2:$E$169,'Sentiment index'!$A$2:$A$169)</f>
        <v>-0.13335620000000001</v>
      </c>
      <c r="E374">
        <f t="shared" ca="1" si="45"/>
        <v>129.25969507453033</v>
      </c>
      <c r="F374" s="5">
        <f>(W374-AT374)/AT374</f>
        <v>2.960000038000005E-2</v>
      </c>
      <c r="G374" s="12">
        <f t="shared" ca="1" si="46"/>
        <v>1218.7242984733689</v>
      </c>
      <c r="H374" s="4">
        <v>43.423900000000003</v>
      </c>
      <c r="I374" s="4">
        <v>26</v>
      </c>
      <c r="J374" s="13">
        <f t="shared" si="47"/>
        <v>2.3000000380000052E-2</v>
      </c>
      <c r="K374" s="5">
        <f>IF(U374="NORWAY",_xlfn.XLOOKUP(B374,'Oslo OBX Historical Data'!$A$2:$A$3477,'Oslo OBX Historical Data'!$G$2:$G$3477),IF(U374="FINLAND",_xlfn.XLOOKUP(B374,'OMX Helsinki Historical Data'!$A$2:$A$3479,'OMX Helsinki Historical Data'!$G$2:$G$3479),IF(U374="DENMARK",_xlfn.XLOOKUP(B374,'OMX Copenhagen All shares Histo'!$A$2:$A$3461,'OMX Copenhagen All shares Histo'!$G$2:$G$3461),_xlfn.XLOOKUP(Draft!B374,'OMX Stockholm Historical Data'!$A$2:$A$3477,'OMX Stockholm Historical Data'!$G$2:$G$3477))))</f>
        <v>6.6E-3</v>
      </c>
      <c r="L374">
        <v>1</v>
      </c>
      <c r="N374" t="str">
        <f>IF(D374&gt;=0,"1","0")</f>
        <v>0</v>
      </c>
      <c r="O374" s="5" t="str">
        <f t="shared" si="48"/>
        <v/>
      </c>
      <c r="P374">
        <f t="shared" si="49"/>
        <v>127</v>
      </c>
      <c r="S374">
        <f>_xlfn.XLOOKUP(C374,'Company age'!$A$2:$A$15,'Company age'!$B$2:$B$15)</f>
        <v>10</v>
      </c>
      <c r="U374" t="s">
        <v>80</v>
      </c>
      <c r="W374" s="3">
        <f>AT374*(1+AV374)</f>
        <v>26.769600009880001</v>
      </c>
      <c r="AH374" s="4">
        <v>0</v>
      </c>
      <c r="AI374" s="4">
        <v>2.960000038</v>
      </c>
      <c r="AJ374" s="4">
        <v>9.6000003809999992</v>
      </c>
      <c r="AL374" t="s">
        <v>1528</v>
      </c>
      <c r="AM374" t="s">
        <v>1529</v>
      </c>
      <c r="AN374" t="s">
        <v>80</v>
      </c>
      <c r="AO374" t="s">
        <v>152</v>
      </c>
      <c r="AP374" t="s">
        <v>25</v>
      </c>
      <c r="AQ374" t="s">
        <v>700</v>
      </c>
      <c r="AR374" t="s">
        <v>27</v>
      </c>
      <c r="AS374" s="4">
        <v>43.423900000000003</v>
      </c>
      <c r="AT374" s="4">
        <v>26</v>
      </c>
      <c r="AU374" s="5">
        <f t="shared" si="42"/>
        <v>0</v>
      </c>
      <c r="AV374" s="5">
        <f t="shared" si="43"/>
        <v>2.9600000380000002E-2</v>
      </c>
      <c r="AW374" s="5">
        <f t="shared" si="44"/>
        <v>9.6000003809999998E-2</v>
      </c>
      <c r="AX374" s="4">
        <v>0.99</v>
      </c>
      <c r="AY374" s="4">
        <v>-95.564552309999996</v>
      </c>
      <c r="AZ374" s="4">
        <v>0.96</v>
      </c>
      <c r="BA374" s="4">
        <v>5.4227999999999996</v>
      </c>
    </row>
    <row r="375" spans="1:53" x14ac:dyDescent="0.15">
      <c r="A375">
        <v>128</v>
      </c>
      <c r="B375" s="7">
        <v>42723</v>
      </c>
      <c r="C375" s="11">
        <v>2016</v>
      </c>
      <c r="D375" s="3">
        <f>_xlfn.XLOOKUP(P375,'Sentiment index'!$E$2:$E$169,'Sentiment index'!$A$2:$A$169)</f>
        <v>-0.13335620000000001</v>
      </c>
      <c r="E375">
        <f t="shared" ca="1" si="45"/>
        <v>146.15992421092847</v>
      </c>
      <c r="F375" s="5">
        <f>(W375-AT375)/AT375</f>
        <v>2.3529412750000148E-2</v>
      </c>
      <c r="G375" s="12">
        <f t="shared" ca="1" si="46"/>
        <v>9</v>
      </c>
      <c r="H375" s="4">
        <v>129.404</v>
      </c>
      <c r="I375" s="4">
        <v>17.600000000000001</v>
      </c>
      <c r="J375" s="13">
        <f t="shared" si="47"/>
        <v>1.7129412750000149E-2</v>
      </c>
      <c r="K375" s="5">
        <f>IF(U375="NORWAY",_xlfn.XLOOKUP(B375,'Oslo OBX Historical Data'!$A$2:$A$3477,'Oslo OBX Historical Data'!$G$2:$G$3477),IF(U375="FINLAND",_xlfn.XLOOKUP(B375,'OMX Helsinki Historical Data'!$A$2:$A$3479,'OMX Helsinki Historical Data'!$G$2:$G$3479),IF(U375="DENMARK",_xlfn.XLOOKUP(B375,'OMX Copenhagen All shares Histo'!$A$2:$A$3461,'OMX Copenhagen All shares Histo'!$G$2:$G$3461),_xlfn.XLOOKUP(Draft!B375,'OMX Stockholm Historical Data'!$A$2:$A$3477,'OMX Stockholm Historical Data'!$G$2:$G$3477))))</f>
        <v>6.4000000000000003E-3</v>
      </c>
      <c r="L375">
        <v>1</v>
      </c>
      <c r="N375" t="str">
        <f>IF(D375&gt;=0,"1","0")</f>
        <v>0</v>
      </c>
      <c r="O375" s="5">
        <f t="shared" ca="1" si="48"/>
        <v>6.9549627523105936E-2</v>
      </c>
      <c r="P375">
        <f t="shared" si="49"/>
        <v>127</v>
      </c>
      <c r="S375">
        <f>_xlfn.XLOOKUP(C375,'Company age'!$A$2:$A$15,'Company age'!$B$2:$B$15)</f>
        <v>10</v>
      </c>
      <c r="U375" t="s">
        <v>23</v>
      </c>
      <c r="W375" s="3">
        <f>AT375*(1+AV375)</f>
        <v>18.014117664400004</v>
      </c>
      <c r="X375">
        <v>9</v>
      </c>
      <c r="AH375" s="4">
        <v>2.3529412750000001</v>
      </c>
      <c r="AI375" s="4">
        <v>2.3529412750000001</v>
      </c>
      <c r="AJ375" s="4">
        <v>0</v>
      </c>
      <c r="AL375" t="s">
        <v>1260</v>
      </c>
      <c r="AM375" t="s">
        <v>1261</v>
      </c>
      <c r="AN375" t="s">
        <v>23</v>
      </c>
      <c r="AO375" t="s">
        <v>32</v>
      </c>
      <c r="AP375" t="s">
        <v>25</v>
      </c>
      <c r="AQ375" t="s">
        <v>54</v>
      </c>
      <c r="AR375" t="s">
        <v>27</v>
      </c>
      <c r="AS375" s="4">
        <v>129.404</v>
      </c>
      <c r="AT375" s="4">
        <v>17.600000000000001</v>
      </c>
      <c r="AU375" s="5">
        <f t="shared" si="42"/>
        <v>2.3529412749999999E-2</v>
      </c>
      <c r="AV375" s="5">
        <f t="shared" si="43"/>
        <v>2.3529412749999999E-2</v>
      </c>
      <c r="AW375" s="5">
        <f t="shared" si="44"/>
        <v>0</v>
      </c>
      <c r="AX375" s="4">
        <v>0.68899999999999995</v>
      </c>
      <c r="AY375" s="4">
        <v>-91.363914489999999</v>
      </c>
      <c r="AZ375" s="4">
        <v>0.72299999999999998</v>
      </c>
      <c r="BA375" s="4">
        <v>23.0274</v>
      </c>
    </row>
    <row r="376" spans="1:53" x14ac:dyDescent="0.15">
      <c r="A376">
        <v>128</v>
      </c>
      <c r="B376" s="7">
        <v>42723</v>
      </c>
      <c r="C376" s="11">
        <v>2016</v>
      </c>
      <c r="D376" s="3">
        <f>_xlfn.XLOOKUP(P376,'Sentiment index'!$E$2:$E$169,'Sentiment index'!$A$2:$A$169)</f>
        <v>-0.13335620000000001</v>
      </c>
      <c r="E376">
        <f t="shared" ca="1" si="45"/>
        <v>125.69436714578876</v>
      </c>
      <c r="F376" s="5">
        <f>(W376-AT376)/AT376</f>
        <v>2.199223517999993E-2</v>
      </c>
      <c r="G376" s="12">
        <f t="shared" ca="1" si="46"/>
        <v>1127.954152408206</v>
      </c>
      <c r="H376" s="4">
        <v>9.3712499999999999</v>
      </c>
      <c r="I376" s="4">
        <v>6</v>
      </c>
      <c r="J376" s="13">
        <f t="shared" si="47"/>
        <v>2.3092235179999931E-2</v>
      </c>
      <c r="K376" s="5">
        <f>IF(U376="NORWAY",_xlfn.XLOOKUP(B376,'Oslo OBX Historical Data'!$A$2:$A$3477,'Oslo OBX Historical Data'!$G$2:$G$3477),IF(U376="FINLAND",_xlfn.XLOOKUP(B376,'OMX Helsinki Historical Data'!$A$2:$A$3479,'OMX Helsinki Historical Data'!$G$2:$G$3479),IF(U376="DENMARK",_xlfn.XLOOKUP(B376,'OMX Copenhagen All shares Histo'!$A$2:$A$3461,'OMX Copenhagen All shares Histo'!$G$2:$G$3461),_xlfn.XLOOKUP(Draft!B376,'OMX Stockholm Historical Data'!$A$2:$A$3477,'OMX Stockholm Historical Data'!$G$2:$G$3477))))</f>
        <v>-1.1000000000000001E-3</v>
      </c>
      <c r="L376">
        <v>1</v>
      </c>
      <c r="N376" t="str">
        <f>IF(D376&gt;=0,"1","0")</f>
        <v>0</v>
      </c>
      <c r="O376" s="5" t="str">
        <f t="shared" si="48"/>
        <v/>
      </c>
      <c r="P376">
        <f t="shared" si="49"/>
        <v>127</v>
      </c>
      <c r="S376">
        <f>_xlfn.XLOOKUP(C376,'Company age'!$A$2:$A$15,'Company age'!$B$2:$B$15)</f>
        <v>10</v>
      </c>
      <c r="U376" t="s">
        <v>80</v>
      </c>
      <c r="W376" s="3">
        <f>AT376*(1+AV376)</f>
        <v>6.1319534110799996</v>
      </c>
      <c r="AH376" s="4">
        <v>2.0698573589999998</v>
      </c>
      <c r="AI376" s="4">
        <v>2.1992235180000002</v>
      </c>
      <c r="AJ376" s="4">
        <v>6.597671032</v>
      </c>
      <c r="AL376" t="s">
        <v>2008</v>
      </c>
      <c r="AM376" t="s">
        <v>2009</v>
      </c>
      <c r="AN376" t="s">
        <v>80</v>
      </c>
      <c r="AO376" t="s">
        <v>152</v>
      </c>
      <c r="AP376" t="s">
        <v>25</v>
      </c>
      <c r="AQ376" t="s">
        <v>1066</v>
      </c>
      <c r="AR376" t="s">
        <v>27</v>
      </c>
      <c r="AS376" s="4">
        <v>9.3712499999999999</v>
      </c>
      <c r="AT376" s="4">
        <v>6</v>
      </c>
      <c r="AU376" s="5">
        <f t="shared" si="42"/>
        <v>2.0698573589999998E-2</v>
      </c>
      <c r="AV376" s="5">
        <f t="shared" si="43"/>
        <v>2.199223518E-2</v>
      </c>
      <c r="AW376" s="5">
        <f t="shared" si="44"/>
        <v>6.5976710320000007E-2</v>
      </c>
      <c r="AX376" s="4">
        <v>0.34949999999999998</v>
      </c>
      <c r="AY376" s="4">
        <v>-83.931266780000001</v>
      </c>
      <c r="AZ376" s="4">
        <v>0.34</v>
      </c>
      <c r="BA376" s="4">
        <v>9.1540999999999997</v>
      </c>
    </row>
    <row r="377" spans="1:53" x14ac:dyDescent="0.15">
      <c r="A377">
        <v>128</v>
      </c>
      <c r="B377" s="7">
        <v>42726</v>
      </c>
      <c r="C377" s="11">
        <v>2016</v>
      </c>
      <c r="D377" s="3">
        <f>_xlfn.XLOOKUP(P377,'Sentiment index'!$E$2:$E$169,'Sentiment index'!$A$2:$A$169)</f>
        <v>-0.13335620000000001</v>
      </c>
      <c r="E377">
        <f t="shared" ca="1" si="45"/>
        <v>100.91504551602225</v>
      </c>
      <c r="F377" s="5">
        <f>(W377-AT377)/AT377</f>
        <v>2.0512821669999896E-2</v>
      </c>
      <c r="G377" s="12">
        <f t="shared" ca="1" si="46"/>
        <v>8</v>
      </c>
      <c r="H377" s="4">
        <v>23.485399999999998</v>
      </c>
      <c r="I377" s="4">
        <v>5.8</v>
      </c>
      <c r="J377" s="13">
        <f t="shared" si="47"/>
        <v>2.5412821669999898E-2</v>
      </c>
      <c r="K377" s="5">
        <f>IF(U377="NORWAY",_xlfn.XLOOKUP(B377,'Oslo OBX Historical Data'!$A$2:$A$3477,'Oslo OBX Historical Data'!$G$2:$G$3477),IF(U377="FINLAND",_xlfn.XLOOKUP(B377,'OMX Helsinki Historical Data'!$A$2:$A$3479,'OMX Helsinki Historical Data'!$G$2:$G$3479),IF(U377="DENMARK",_xlfn.XLOOKUP(B377,'OMX Copenhagen All shares Histo'!$A$2:$A$3461,'OMX Copenhagen All shares Histo'!$G$2:$G$3461),_xlfn.XLOOKUP(Draft!B377,'OMX Stockholm Historical Data'!$A$2:$A$3477,'OMX Stockholm Historical Data'!$G$2:$G$3477))))</f>
        <v>-4.8999999999999998E-3</v>
      </c>
      <c r="L377">
        <v>1</v>
      </c>
      <c r="N377" t="str">
        <f>IF(D377&gt;=0,"1","0")</f>
        <v>0</v>
      </c>
      <c r="O377" s="5">
        <f t="shared" ca="1" si="48"/>
        <v>0.34063716181116782</v>
      </c>
      <c r="P377">
        <f t="shared" si="49"/>
        <v>127</v>
      </c>
      <c r="S377">
        <f>_xlfn.XLOOKUP(C377,'Company age'!$A$2:$A$15,'Company age'!$B$2:$B$15)</f>
        <v>10</v>
      </c>
      <c r="U377" t="s">
        <v>80</v>
      </c>
      <c r="W377" s="3">
        <f>AT377*(1+AV377)</f>
        <v>5.9189743656859992</v>
      </c>
      <c r="X377">
        <v>8</v>
      </c>
      <c r="AH377" s="4">
        <v>4.8717947009999998</v>
      </c>
      <c r="AI377" s="4">
        <v>2.0512821670000001</v>
      </c>
      <c r="AJ377" s="4">
        <v>-0.25641027090000001</v>
      </c>
      <c r="AL377" t="s">
        <v>1699</v>
      </c>
      <c r="AM377" t="s">
        <v>1700</v>
      </c>
      <c r="AN377" t="s">
        <v>80</v>
      </c>
      <c r="AO377" t="s">
        <v>152</v>
      </c>
      <c r="AP377" t="s">
        <v>25</v>
      </c>
      <c r="AQ377" t="s">
        <v>1175</v>
      </c>
      <c r="AR377" t="s">
        <v>27</v>
      </c>
      <c r="AS377" s="4">
        <v>23.485399999999998</v>
      </c>
      <c r="AT377" s="4">
        <v>5.8</v>
      </c>
      <c r="AU377" s="5">
        <f t="shared" si="42"/>
        <v>4.8717947009999998E-2</v>
      </c>
      <c r="AV377" s="5">
        <f t="shared" si="43"/>
        <v>2.051282167E-2</v>
      </c>
      <c r="AW377" s="5">
        <f t="shared" si="44"/>
        <v>-2.5641027090000002E-3</v>
      </c>
      <c r="AX377" s="4">
        <v>10.220000000000001</v>
      </c>
      <c r="AY377" s="4">
        <v>-93.849502560000005</v>
      </c>
      <c r="AZ377" s="4">
        <v>10.54</v>
      </c>
      <c r="BA377" s="4">
        <v>11.139799999999999</v>
      </c>
    </row>
    <row r="378" spans="1:53" x14ac:dyDescent="0.15">
      <c r="A378">
        <v>128</v>
      </c>
      <c r="B378" s="7">
        <v>42726</v>
      </c>
      <c r="C378" s="11">
        <v>2016</v>
      </c>
      <c r="D378" s="3">
        <f>_xlfn.XLOOKUP(P378,'Sentiment index'!$E$2:$E$169,'Sentiment index'!$A$2:$A$169)</f>
        <v>-0.13335620000000001</v>
      </c>
      <c r="E378">
        <f t="shared" ca="1" si="45"/>
        <v>138.67259123530238</v>
      </c>
      <c r="F378" s="5">
        <f>(W378-AT378)/AT378</f>
        <v>3.4782607560000046E-2</v>
      </c>
      <c r="G378" s="12">
        <f t="shared" ca="1" si="46"/>
        <v>1126.7329144223647</v>
      </c>
      <c r="H378" s="4">
        <v>22.294499999999999</v>
      </c>
      <c r="I378" s="4">
        <v>40</v>
      </c>
      <c r="J378" s="13">
        <f t="shared" si="47"/>
        <v>3.9682607560000048E-2</v>
      </c>
      <c r="K378" s="5">
        <f>IF(U378="NORWAY",_xlfn.XLOOKUP(B378,'Oslo OBX Historical Data'!$A$2:$A$3477,'Oslo OBX Historical Data'!$G$2:$G$3477),IF(U378="FINLAND",_xlfn.XLOOKUP(B378,'OMX Helsinki Historical Data'!$A$2:$A$3479,'OMX Helsinki Historical Data'!$G$2:$G$3479),IF(U378="DENMARK",_xlfn.XLOOKUP(B378,'OMX Copenhagen All shares Histo'!$A$2:$A$3461,'OMX Copenhagen All shares Histo'!$G$2:$G$3461),_xlfn.XLOOKUP(Draft!B378,'OMX Stockholm Historical Data'!$A$2:$A$3477,'OMX Stockholm Historical Data'!$G$2:$G$3477))))</f>
        <v>-4.8999999999999998E-3</v>
      </c>
      <c r="L378">
        <v>1</v>
      </c>
      <c r="N378" t="str">
        <f>IF(D378&gt;=0,"1","0")</f>
        <v>0</v>
      </c>
      <c r="O378" s="5" t="str">
        <f t="shared" si="48"/>
        <v/>
      </c>
      <c r="P378">
        <f t="shared" si="49"/>
        <v>127</v>
      </c>
      <c r="S378">
        <f>_xlfn.XLOOKUP(C378,'Company age'!$A$2:$A$15,'Company age'!$B$2:$B$15)</f>
        <v>10</v>
      </c>
      <c r="U378" t="s">
        <v>80</v>
      </c>
      <c r="W378" s="3">
        <f>AT378*(1+AV378)</f>
        <v>41.391304302400002</v>
      </c>
      <c r="AH378" s="4">
        <v>6.5217390059999998</v>
      </c>
      <c r="AI378" s="4">
        <v>3.4782607560000001</v>
      </c>
      <c r="AJ378" s="4">
        <v>6.0869565010000004</v>
      </c>
      <c r="AL378" t="s">
        <v>1735</v>
      </c>
      <c r="AM378" t="s">
        <v>1736</v>
      </c>
      <c r="AN378" t="s">
        <v>80</v>
      </c>
      <c r="AO378" t="s">
        <v>53</v>
      </c>
      <c r="AP378" t="s">
        <v>25</v>
      </c>
      <c r="AQ378" t="s">
        <v>247</v>
      </c>
      <c r="AR378" t="s">
        <v>27</v>
      </c>
      <c r="AS378" s="4">
        <v>22.294499999999999</v>
      </c>
      <c r="AT378" s="4">
        <v>40</v>
      </c>
      <c r="AU378" s="5">
        <f t="shared" si="42"/>
        <v>6.5217390059999991E-2</v>
      </c>
      <c r="AV378" s="5">
        <f t="shared" si="43"/>
        <v>3.4782607559999998E-2</v>
      </c>
      <c r="AW378" s="5">
        <f t="shared" si="44"/>
        <v>6.0869565010000001E-2</v>
      </c>
      <c r="AX378" s="4">
        <v>68</v>
      </c>
      <c r="AY378" s="4">
        <v>134.26365659999999</v>
      </c>
      <c r="AZ378" s="4">
        <v>68.900000000000006</v>
      </c>
      <c r="BA378" s="4">
        <v>1.7438</v>
      </c>
    </row>
    <row r="379" spans="1:53" x14ac:dyDescent="0.15">
      <c r="A379">
        <v>129</v>
      </c>
      <c r="B379" s="7">
        <v>42741</v>
      </c>
      <c r="C379" s="11">
        <v>2017</v>
      </c>
      <c r="D379" s="3">
        <f>_xlfn.XLOOKUP(P379,'Sentiment index'!$E$2:$E$169,'Sentiment index'!$A$2:$A$169)</f>
        <v>-0.1431878</v>
      </c>
      <c r="E379">
        <f t="shared" ca="1" si="45"/>
        <v>121.38740365195011</v>
      </c>
      <c r="F379" s="5">
        <f>(W379-AT379)/AT379</f>
        <v>-0.1666666222</v>
      </c>
      <c r="G379" s="12">
        <f t="shared" ca="1" si="46"/>
        <v>1625.2145350133235</v>
      </c>
      <c r="H379" s="2">
        <v>62.5</v>
      </c>
      <c r="I379" s="2">
        <v>1.25</v>
      </c>
      <c r="J379" s="13">
        <f t="shared" si="47"/>
        <v>-0.17316662220000001</v>
      </c>
      <c r="K379" s="5">
        <f>IF(U379="NORWAY",_xlfn.XLOOKUP(B379,'Oslo OBX Historical Data'!$A$2:$A$3477,'Oslo OBX Historical Data'!$G$2:$G$3477),IF(U379="FINLAND",_xlfn.XLOOKUP(B379,'OMX Helsinki Historical Data'!$A$2:$A$3479,'OMX Helsinki Historical Data'!$G$2:$G$3479),IF(U379="DENMARK",_xlfn.XLOOKUP(B379,'OMX Copenhagen All shares Histo'!$A$2:$A$3461,'OMX Copenhagen All shares Histo'!$G$2:$G$3461),_xlfn.XLOOKUP(Draft!B379,'OMX Stockholm Historical Data'!$A$2:$A$3477,'OMX Stockholm Historical Data'!$G$2:$G$3477))))</f>
        <v>6.4999999999999997E-3</v>
      </c>
      <c r="L379">
        <v>1</v>
      </c>
      <c r="N379" t="str">
        <f>IF(D379&gt;=0,"1","0")</f>
        <v>0</v>
      </c>
      <c r="O379" s="5" t="str">
        <f t="shared" si="48"/>
        <v/>
      </c>
      <c r="P379">
        <f t="shared" si="49"/>
        <v>128</v>
      </c>
      <c r="S379">
        <f>_xlfn.XLOOKUP(C379,'Company age'!$A$2:$A$15,'Company age'!$B$2:$B$15)</f>
        <v>12</v>
      </c>
      <c r="U379" t="s">
        <v>44</v>
      </c>
      <c r="W379" s="3">
        <f>AT379*(1+AV379)</f>
        <v>1.04166672225</v>
      </c>
      <c r="AH379" s="4">
        <v>-14.880948070000001</v>
      </c>
      <c r="AI379" s="4">
        <v>-16.666662219999999</v>
      </c>
      <c r="AJ379" s="4">
        <v>-19.642852779999998</v>
      </c>
      <c r="AL379" t="s">
        <v>1439</v>
      </c>
      <c r="AM379" t="s">
        <v>1440</v>
      </c>
      <c r="AN379" t="s">
        <v>44</v>
      </c>
      <c r="AO379" t="s">
        <v>152</v>
      </c>
      <c r="AP379" t="s">
        <v>25</v>
      </c>
      <c r="AQ379" t="s">
        <v>1266</v>
      </c>
      <c r="AR379" t="s">
        <v>27</v>
      </c>
      <c r="AS379" s="2">
        <v>62.5</v>
      </c>
      <c r="AT379" s="2">
        <v>1.25</v>
      </c>
      <c r="AU379" s="5">
        <f t="shared" si="42"/>
        <v>-0.1488094807</v>
      </c>
      <c r="AV379" s="5">
        <f t="shared" si="43"/>
        <v>-0.1666666222</v>
      </c>
      <c r="AW379" s="5">
        <f t="shared" si="44"/>
        <v>-0.19642852779999997</v>
      </c>
      <c r="AX379" s="2"/>
      <c r="AY379" s="2"/>
      <c r="AZ379" s="2"/>
      <c r="BA379" s="2">
        <v>190.91399999999999</v>
      </c>
    </row>
    <row r="380" spans="1:53" x14ac:dyDescent="0.15">
      <c r="A380">
        <v>129</v>
      </c>
      <c r="B380" s="7">
        <v>42744</v>
      </c>
      <c r="C380" s="11">
        <v>2017</v>
      </c>
      <c r="D380" s="3">
        <f>_xlfn.XLOOKUP(P380,'Sentiment index'!$E$2:$E$169,'Sentiment index'!$A$2:$A$169)</f>
        <v>-0.1431878</v>
      </c>
      <c r="E380">
        <f t="shared" ca="1" si="45"/>
        <v>189.15155437980499</v>
      </c>
      <c r="F380" s="5">
        <f>(W380-AT380)/AT380</f>
        <v>2.459013939000004E-2</v>
      </c>
      <c r="G380" s="12">
        <f t="shared" ca="1" si="46"/>
        <v>1109.7143796948435</v>
      </c>
      <c r="H380" s="2">
        <v>10.1379</v>
      </c>
      <c r="I380" s="2">
        <v>5.5</v>
      </c>
      <c r="J380" s="13">
        <f t="shared" si="47"/>
        <v>2.9290139390000039E-2</v>
      </c>
      <c r="K380" s="5">
        <f>IF(U380="NORWAY",_xlfn.XLOOKUP(B380,'Oslo OBX Historical Data'!$A$2:$A$3477,'Oslo OBX Historical Data'!$G$2:$G$3477),IF(U380="FINLAND",_xlfn.XLOOKUP(B380,'OMX Helsinki Historical Data'!$A$2:$A$3479,'OMX Helsinki Historical Data'!$G$2:$G$3479),IF(U380="DENMARK",_xlfn.XLOOKUP(B380,'OMX Copenhagen All shares Histo'!$A$2:$A$3461,'OMX Copenhagen All shares Histo'!$G$2:$G$3461),_xlfn.XLOOKUP(Draft!B380,'OMX Stockholm Historical Data'!$A$2:$A$3477,'OMX Stockholm Historical Data'!$G$2:$G$3477))))</f>
        <v>-4.7000000000000002E-3</v>
      </c>
      <c r="L380">
        <v>1</v>
      </c>
      <c r="N380" t="str">
        <f>IF(D380&gt;=0,"1","0")</f>
        <v>0</v>
      </c>
      <c r="O380" s="5" t="str">
        <f t="shared" si="48"/>
        <v/>
      </c>
      <c r="P380">
        <f t="shared" si="49"/>
        <v>128</v>
      </c>
      <c r="S380">
        <f>_xlfn.XLOOKUP(C380,'Company age'!$A$2:$A$15,'Company age'!$B$2:$B$15)</f>
        <v>12</v>
      </c>
      <c r="U380" t="s">
        <v>80</v>
      </c>
      <c r="W380" s="3">
        <f>AT380*(1+AV380)</f>
        <v>5.6352457666450002</v>
      </c>
      <c r="AH380" s="4">
        <v>5.5327844620000004</v>
      </c>
      <c r="AI380" s="4">
        <v>2.4590139390000001</v>
      </c>
      <c r="AJ380" s="4">
        <v>5.5327844620000004</v>
      </c>
      <c r="AL380" t="s">
        <v>1982</v>
      </c>
      <c r="AM380" t="s">
        <v>1983</v>
      </c>
      <c r="AN380" t="s">
        <v>80</v>
      </c>
      <c r="AO380" t="s">
        <v>32</v>
      </c>
      <c r="AP380" t="s">
        <v>25</v>
      </c>
      <c r="AQ380" t="s">
        <v>1066</v>
      </c>
      <c r="AR380" t="s">
        <v>27</v>
      </c>
      <c r="AS380" s="2">
        <v>10.1379</v>
      </c>
      <c r="AT380" s="2">
        <v>5.5</v>
      </c>
      <c r="AU380" s="5">
        <f t="shared" si="42"/>
        <v>5.5327844620000004E-2</v>
      </c>
      <c r="AV380" s="5">
        <f t="shared" si="43"/>
        <v>2.4590139390000001E-2</v>
      </c>
      <c r="AW380" s="5">
        <f t="shared" si="44"/>
        <v>5.5327844620000004E-2</v>
      </c>
      <c r="AX380" s="2">
        <v>24.9</v>
      </c>
      <c r="AY380" s="2">
        <v>432.51339719999999</v>
      </c>
      <c r="AZ380" s="2">
        <v>24.3</v>
      </c>
      <c r="BA380" s="2">
        <v>7.5125000000000002</v>
      </c>
    </row>
    <row r="381" spans="1:53" x14ac:dyDescent="0.15">
      <c r="A381">
        <v>129</v>
      </c>
      <c r="B381" s="7">
        <v>42747</v>
      </c>
      <c r="C381" s="11">
        <v>2017</v>
      </c>
      <c r="D381" s="3">
        <f>_xlfn.XLOOKUP(P381,'Sentiment index'!$E$2:$E$169,'Sentiment index'!$A$2:$A$169)</f>
        <v>-0.1431878</v>
      </c>
      <c r="E381">
        <f t="shared" ca="1" si="45"/>
        <v>120.4098551218122</v>
      </c>
      <c r="F381" s="5">
        <f>(W381-AT381)/AT381</f>
        <v>0.1020408154000001</v>
      </c>
      <c r="G381" s="12">
        <f t="shared" ca="1" si="46"/>
        <v>11</v>
      </c>
      <c r="H381" s="2">
        <v>106.71299999999999</v>
      </c>
      <c r="I381" s="2">
        <v>1</v>
      </c>
      <c r="J381" s="13">
        <f t="shared" si="47"/>
        <v>0.10084081540000009</v>
      </c>
      <c r="K381" s="5">
        <f>IF(U381="NORWAY",_xlfn.XLOOKUP(B381,'Oslo OBX Historical Data'!$A$2:$A$3477,'Oslo OBX Historical Data'!$G$2:$G$3477),IF(U381="FINLAND",_xlfn.XLOOKUP(B381,'OMX Helsinki Historical Data'!$A$2:$A$3479,'OMX Helsinki Historical Data'!$G$2:$G$3479),IF(U381="DENMARK",_xlfn.XLOOKUP(B381,'OMX Copenhagen All shares Histo'!$A$2:$A$3461,'OMX Copenhagen All shares Histo'!$G$2:$G$3461),_xlfn.XLOOKUP(Draft!B381,'OMX Stockholm Historical Data'!$A$2:$A$3477,'OMX Stockholm Historical Data'!$G$2:$G$3477))))</f>
        <v>1.1999999999999999E-3</v>
      </c>
      <c r="L381">
        <v>1</v>
      </c>
      <c r="N381" t="str">
        <f>IF(D381&gt;=0,"1","0")</f>
        <v>0</v>
      </c>
      <c r="O381" s="5">
        <f t="shared" ca="1" si="48"/>
        <v>0.10308022452747088</v>
      </c>
      <c r="P381">
        <f t="shared" si="49"/>
        <v>128</v>
      </c>
      <c r="S381">
        <f>_xlfn.XLOOKUP(C381,'Company age'!$A$2:$A$15,'Company age'!$B$2:$B$15)</f>
        <v>12</v>
      </c>
      <c r="U381" t="s">
        <v>80</v>
      </c>
      <c r="W381" s="3">
        <f>AT381*(1+AV381)</f>
        <v>1.1020408154000001</v>
      </c>
      <c r="X381">
        <v>11</v>
      </c>
      <c r="AH381" s="4">
        <v>10.204081540000001</v>
      </c>
      <c r="AI381" s="4">
        <v>10.204081540000001</v>
      </c>
      <c r="AJ381" s="4">
        <v>8.9795913699999996</v>
      </c>
      <c r="AL381" t="s">
        <v>1291</v>
      </c>
      <c r="AM381" t="s">
        <v>1292</v>
      </c>
      <c r="AN381" t="s">
        <v>80</v>
      </c>
      <c r="AO381" t="s">
        <v>96</v>
      </c>
      <c r="AP381" t="s">
        <v>25</v>
      </c>
      <c r="AQ381" t="s">
        <v>1066</v>
      </c>
      <c r="AR381" t="s">
        <v>27</v>
      </c>
      <c r="AS381" s="2">
        <v>106.71299999999999</v>
      </c>
      <c r="AT381" s="2">
        <v>1</v>
      </c>
      <c r="AU381" s="5">
        <f t="shared" si="42"/>
        <v>0.10204081540000001</v>
      </c>
      <c r="AV381" s="5">
        <f t="shared" si="43"/>
        <v>0.10204081540000001</v>
      </c>
      <c r="AW381" s="5">
        <f t="shared" si="44"/>
        <v>8.9795913699999994E-2</v>
      </c>
      <c r="AX381" s="2"/>
      <c r="AY381" s="2"/>
      <c r="AZ381" s="2"/>
      <c r="BA381" s="2">
        <v>116.333</v>
      </c>
    </row>
    <row r="382" spans="1:53" x14ac:dyDescent="0.15">
      <c r="A382">
        <v>130</v>
      </c>
      <c r="B382" s="7">
        <v>42772</v>
      </c>
      <c r="C382" s="11">
        <v>2017</v>
      </c>
      <c r="D382" s="3">
        <f>_xlfn.XLOOKUP(P382,'Sentiment index'!$E$2:$E$169,'Sentiment index'!$A$2:$A$169)</f>
        <v>-0.2404326</v>
      </c>
      <c r="E382">
        <f t="shared" ca="1" si="45"/>
        <v>159.61933927782192</v>
      </c>
      <c r="F382" s="5">
        <f>(W382-AT382)/AT382</f>
        <v>-1.4285714630000021E-2</v>
      </c>
      <c r="G382" s="12">
        <f t="shared" ca="1" si="46"/>
        <v>11</v>
      </c>
      <c r="H382" s="2">
        <v>18.866</v>
      </c>
      <c r="I382" s="2">
        <v>4.5</v>
      </c>
      <c r="J382" s="13">
        <f t="shared" si="47"/>
        <v>-1.7085714630000019E-2</v>
      </c>
      <c r="K382" s="5">
        <f>IF(U382="NORWAY",_xlfn.XLOOKUP(B382,'Oslo OBX Historical Data'!$A$2:$A$3477,'Oslo OBX Historical Data'!$G$2:$G$3477),IF(U382="FINLAND",_xlfn.XLOOKUP(B382,'OMX Helsinki Historical Data'!$A$2:$A$3479,'OMX Helsinki Historical Data'!$G$2:$G$3479),IF(U382="DENMARK",_xlfn.XLOOKUP(B382,'OMX Copenhagen All shares Histo'!$A$2:$A$3461,'OMX Copenhagen All shares Histo'!$G$2:$G$3461),_xlfn.XLOOKUP(Draft!B382,'OMX Stockholm Historical Data'!$A$2:$A$3477,'OMX Stockholm Historical Data'!$G$2:$G$3477))))</f>
        <v>2.8E-3</v>
      </c>
      <c r="L382">
        <v>1</v>
      </c>
      <c r="N382" t="str">
        <f>IF(D382&gt;=0,"1","0")</f>
        <v>0</v>
      </c>
      <c r="O382" s="5">
        <f t="shared" ca="1" si="48"/>
        <v>0.58305947206615072</v>
      </c>
      <c r="P382">
        <f t="shared" si="49"/>
        <v>129</v>
      </c>
      <c r="S382">
        <f>_xlfn.XLOOKUP(C382,'Company age'!$A$2:$A$15,'Company age'!$B$2:$B$15)</f>
        <v>12</v>
      </c>
      <c r="U382" t="s">
        <v>80</v>
      </c>
      <c r="W382" s="3">
        <f>AT382*(1+AV382)</f>
        <v>4.4357142841649999</v>
      </c>
      <c r="X382">
        <v>11</v>
      </c>
      <c r="AH382" s="4">
        <v>0</v>
      </c>
      <c r="AI382" s="4">
        <v>-1.4285714629999999</v>
      </c>
      <c r="AJ382" s="4">
        <v>-2.1428570750000002</v>
      </c>
      <c r="AL382" t="s">
        <v>1789</v>
      </c>
      <c r="AM382" t="s">
        <v>1790</v>
      </c>
      <c r="AN382" t="s">
        <v>80</v>
      </c>
      <c r="AO382" t="s">
        <v>152</v>
      </c>
      <c r="AP382" t="s">
        <v>25</v>
      </c>
      <c r="AQ382" t="s">
        <v>1066</v>
      </c>
      <c r="AR382" t="s">
        <v>27</v>
      </c>
      <c r="AS382" s="2">
        <v>18.866</v>
      </c>
      <c r="AT382" s="2">
        <v>4.5</v>
      </c>
      <c r="AU382" s="5">
        <f t="shared" si="42"/>
        <v>0</v>
      </c>
      <c r="AV382" s="5">
        <f t="shared" si="43"/>
        <v>-1.428571463E-2</v>
      </c>
      <c r="AW382" s="5">
        <f t="shared" si="44"/>
        <v>-2.1428570750000001E-2</v>
      </c>
      <c r="AX382" s="2"/>
      <c r="AY382" s="2"/>
      <c r="AZ382" s="2"/>
      <c r="BA382" s="2">
        <v>9.4007000000000005</v>
      </c>
    </row>
    <row r="383" spans="1:53" x14ac:dyDescent="0.15">
      <c r="A383">
        <v>130</v>
      </c>
      <c r="B383" s="7">
        <v>42788</v>
      </c>
      <c r="C383" s="11">
        <v>2017</v>
      </c>
      <c r="D383" s="3">
        <f>_xlfn.XLOOKUP(P383,'Sentiment index'!$E$2:$E$169,'Sentiment index'!$A$2:$A$169)</f>
        <v>-0.2404326</v>
      </c>
      <c r="E383">
        <f t="shared" ca="1" si="45"/>
        <v>131.43032357995895</v>
      </c>
      <c r="F383" s="5">
        <f>(W383-AT383)/AT383</f>
        <v>0</v>
      </c>
      <c r="G383" s="12">
        <f t="shared" ca="1" si="46"/>
        <v>321</v>
      </c>
      <c r="H383" s="2">
        <v>610.86300000000006</v>
      </c>
      <c r="I383" s="2">
        <v>46</v>
      </c>
      <c r="J383" s="13">
        <f t="shared" si="47"/>
        <v>-7.9000000000000008E-3</v>
      </c>
      <c r="K383" s="5">
        <f>IF(U383="NORWAY",_xlfn.XLOOKUP(B383,'Oslo OBX Historical Data'!$A$2:$A$3477,'Oslo OBX Historical Data'!$G$2:$G$3477),IF(U383="FINLAND",_xlfn.XLOOKUP(B383,'OMX Helsinki Historical Data'!$A$2:$A$3479,'OMX Helsinki Historical Data'!$G$2:$G$3479),IF(U383="DENMARK",_xlfn.XLOOKUP(B383,'OMX Copenhagen All shares Histo'!$A$2:$A$3461,'OMX Copenhagen All shares Histo'!$G$2:$G$3461),_xlfn.XLOOKUP(Draft!B383,'OMX Stockholm Historical Data'!$A$2:$A$3477,'OMX Stockholm Historical Data'!$G$2:$G$3477))))</f>
        <v>7.9000000000000008E-3</v>
      </c>
      <c r="L383">
        <v>1</v>
      </c>
      <c r="N383" t="str">
        <f>IF(D383&gt;=0,"1","0")</f>
        <v>0</v>
      </c>
      <c r="O383" s="5">
        <f t="shared" ca="1" si="48"/>
        <v>0.52548607461902253</v>
      </c>
      <c r="P383">
        <f t="shared" si="49"/>
        <v>129</v>
      </c>
      <c r="S383">
        <f>_xlfn.XLOOKUP(C383,'Company age'!$A$2:$A$15,'Company age'!$B$2:$B$15)</f>
        <v>12</v>
      </c>
      <c r="U383" t="s">
        <v>80</v>
      </c>
      <c r="W383" s="3">
        <f>AT383*(1+AV383)</f>
        <v>46</v>
      </c>
      <c r="X383">
        <v>321</v>
      </c>
      <c r="AH383" s="4">
        <v>0</v>
      </c>
      <c r="AI383" s="4">
        <v>0</v>
      </c>
      <c r="AJ383" s="4">
        <v>-4.8076925279999996</v>
      </c>
      <c r="AL383" t="s">
        <v>754</v>
      </c>
      <c r="AM383" t="s">
        <v>755</v>
      </c>
      <c r="AN383" t="s">
        <v>80</v>
      </c>
      <c r="AO383" t="s">
        <v>32</v>
      </c>
      <c r="AP383" t="s">
        <v>25</v>
      </c>
      <c r="AQ383" t="s">
        <v>756</v>
      </c>
      <c r="AR383" t="s">
        <v>27</v>
      </c>
      <c r="AS383" s="2">
        <v>610.86300000000006</v>
      </c>
      <c r="AT383" s="2">
        <v>46</v>
      </c>
      <c r="AU383" s="5">
        <f t="shared" si="42"/>
        <v>0</v>
      </c>
      <c r="AV383" s="5">
        <f t="shared" si="43"/>
        <v>0</v>
      </c>
      <c r="AW383" s="5">
        <f t="shared" si="44"/>
        <v>-4.8076925279999995E-2</v>
      </c>
      <c r="AX383" s="2">
        <v>8.07</v>
      </c>
      <c r="AY383" s="2">
        <v>-82.934783940000003</v>
      </c>
      <c r="AZ383" s="2">
        <v>8.2799999999999994</v>
      </c>
      <c r="BA383" s="2">
        <v>38.828099999999999</v>
      </c>
    </row>
    <row r="384" spans="1:53" x14ac:dyDescent="0.15">
      <c r="A384">
        <v>131</v>
      </c>
      <c r="B384" s="7">
        <v>42796</v>
      </c>
      <c r="C384" s="11">
        <v>2017</v>
      </c>
      <c r="D384" s="3">
        <f>_xlfn.XLOOKUP(P384,'Sentiment index'!$E$2:$E$169,'Sentiment index'!$A$2:$A$169)</f>
        <v>-0.30287950000000002</v>
      </c>
      <c r="E384">
        <f t="shared" ca="1" si="45"/>
        <v>166.8829532261538</v>
      </c>
      <c r="F384" s="5">
        <f>(W384-AT384)/AT384</f>
        <v>-6.6666668649999804E-3</v>
      </c>
      <c r="G384" s="12">
        <f t="shared" ca="1" si="46"/>
        <v>22</v>
      </c>
      <c r="H384" s="2">
        <v>3.2059500000000001</v>
      </c>
      <c r="I384" s="2">
        <v>3.5</v>
      </c>
      <c r="J384" s="13">
        <f t="shared" si="47"/>
        <v>-1.8466666864999981E-2</v>
      </c>
      <c r="K384" s="5">
        <f>IF(U384="NORWAY",_xlfn.XLOOKUP(B384,'Oslo OBX Historical Data'!$A$2:$A$3477,'Oslo OBX Historical Data'!$G$2:$G$3477),IF(U384="FINLAND",_xlfn.XLOOKUP(B384,'OMX Helsinki Historical Data'!$A$2:$A$3479,'OMX Helsinki Historical Data'!$G$2:$G$3479),IF(U384="DENMARK",_xlfn.XLOOKUP(B384,'OMX Copenhagen All shares Histo'!$A$2:$A$3461,'OMX Copenhagen All shares Histo'!$G$2:$G$3461),_xlfn.XLOOKUP(Draft!B384,'OMX Stockholm Historical Data'!$A$2:$A$3477,'OMX Stockholm Historical Data'!$G$2:$G$3477))))</f>
        <v>1.18E-2</v>
      </c>
      <c r="L384">
        <v>1</v>
      </c>
      <c r="N384" t="str">
        <f>IF(D384&gt;=0,"1","0")</f>
        <v>0</v>
      </c>
      <c r="O384" s="5">
        <f t="shared" ca="1" si="48"/>
        <v>6.8622405215302793</v>
      </c>
      <c r="P384">
        <f t="shared" si="49"/>
        <v>130</v>
      </c>
      <c r="S384">
        <f>_xlfn.XLOOKUP(C384,'Company age'!$A$2:$A$15,'Company age'!$B$2:$B$15)</f>
        <v>12</v>
      </c>
      <c r="U384" t="s">
        <v>80</v>
      </c>
      <c r="W384" s="3">
        <f>AT384*(1+AV384)</f>
        <v>3.4766666659725001</v>
      </c>
      <c r="X384">
        <v>22</v>
      </c>
      <c r="AH384" s="4">
        <v>0</v>
      </c>
      <c r="AI384" s="4">
        <v>-0.66666668650000005</v>
      </c>
      <c r="AJ384" s="4">
        <v>-0.66666668650000005</v>
      </c>
      <c r="AL384" t="s">
        <v>2133</v>
      </c>
      <c r="AM384" t="s">
        <v>2134</v>
      </c>
      <c r="AN384" t="s">
        <v>80</v>
      </c>
      <c r="AO384" t="s">
        <v>96</v>
      </c>
      <c r="AP384" t="s">
        <v>25</v>
      </c>
      <c r="AQ384" t="s">
        <v>1066</v>
      </c>
      <c r="AR384" t="s">
        <v>27</v>
      </c>
      <c r="AS384" s="2">
        <v>3.2059500000000001</v>
      </c>
      <c r="AT384" s="2">
        <v>3.5</v>
      </c>
      <c r="AU384" s="5">
        <f t="shared" si="42"/>
        <v>0</v>
      </c>
      <c r="AV384" s="5">
        <f t="shared" si="43"/>
        <v>-6.6666668650000004E-3</v>
      </c>
      <c r="AW384" s="5">
        <f t="shared" si="44"/>
        <v>-6.6666668650000004E-3</v>
      </c>
      <c r="AX384" s="2">
        <v>2.5</v>
      </c>
      <c r="AY384" s="2">
        <v>-26.857143399999998</v>
      </c>
      <c r="AZ384" s="2">
        <v>2.5</v>
      </c>
      <c r="BA384" s="2">
        <v>5.9880000000000004</v>
      </c>
    </row>
    <row r="385" spans="1:53" x14ac:dyDescent="0.15">
      <c r="A385">
        <v>131</v>
      </c>
      <c r="B385" s="7">
        <v>42797</v>
      </c>
      <c r="C385" s="11">
        <v>2017</v>
      </c>
      <c r="D385" s="3">
        <f>_xlfn.XLOOKUP(P385,'Sentiment index'!$E$2:$E$169,'Sentiment index'!$A$2:$A$169)</f>
        <v>-0.30287950000000002</v>
      </c>
      <c r="E385">
        <f t="shared" ca="1" si="45"/>
        <v>111.5532022169525</v>
      </c>
      <c r="F385" s="5">
        <f>(W385-AT385)/AT385</f>
        <v>0.93749999999999989</v>
      </c>
      <c r="G385" s="12">
        <f t="shared" ca="1" si="46"/>
        <v>8</v>
      </c>
      <c r="H385" s="2">
        <v>4.1946300000000001</v>
      </c>
      <c r="I385" s="2">
        <v>4.8</v>
      </c>
      <c r="J385" s="13">
        <f t="shared" si="47"/>
        <v>0.94369999999999987</v>
      </c>
      <c r="K385" s="5">
        <f>IF(U385="NORWAY",_xlfn.XLOOKUP(B385,'Oslo OBX Historical Data'!$A$2:$A$3477,'Oslo OBX Historical Data'!$G$2:$G$3477),IF(U385="FINLAND",_xlfn.XLOOKUP(B385,'OMX Helsinki Historical Data'!$A$2:$A$3479,'OMX Helsinki Historical Data'!$G$2:$G$3479),IF(U385="DENMARK",_xlfn.XLOOKUP(B385,'OMX Copenhagen All shares Histo'!$A$2:$A$3461,'OMX Copenhagen All shares Histo'!$G$2:$G$3461),_xlfn.XLOOKUP(Draft!B385,'OMX Stockholm Historical Data'!$A$2:$A$3477,'OMX Stockholm Historical Data'!$G$2:$G$3477))))</f>
        <v>-6.1999999999999998E-3</v>
      </c>
      <c r="L385">
        <v>1</v>
      </c>
      <c r="N385" t="str">
        <f>IF(D385&gt;=0,"1","0")</f>
        <v>0</v>
      </c>
      <c r="O385" s="5">
        <f t="shared" ca="1" si="48"/>
        <v>1.9072003966976825</v>
      </c>
      <c r="P385">
        <f t="shared" si="49"/>
        <v>130</v>
      </c>
      <c r="S385">
        <f>_xlfn.XLOOKUP(C385,'Company age'!$A$2:$A$15,'Company age'!$B$2:$B$15)</f>
        <v>12</v>
      </c>
      <c r="U385" t="s">
        <v>80</v>
      </c>
      <c r="W385" s="3">
        <f>AT385*(1+AV385)</f>
        <v>9.2999999999999989</v>
      </c>
      <c r="X385">
        <v>8</v>
      </c>
      <c r="AH385" s="4">
        <v>121.09375</v>
      </c>
      <c r="AI385" s="4">
        <v>93.75</v>
      </c>
      <c r="AJ385" s="4">
        <v>103.125</v>
      </c>
      <c r="AL385" t="s">
        <v>2122</v>
      </c>
      <c r="AM385" t="s">
        <v>2123</v>
      </c>
      <c r="AN385" t="s">
        <v>80</v>
      </c>
      <c r="AO385" t="s">
        <v>96</v>
      </c>
      <c r="AP385" t="s">
        <v>25</v>
      </c>
      <c r="AQ385" t="s">
        <v>1066</v>
      </c>
      <c r="AR385" t="s">
        <v>27</v>
      </c>
      <c r="AS385" s="2">
        <v>4.1946300000000001</v>
      </c>
      <c r="AT385" s="2">
        <v>4.8</v>
      </c>
      <c r="AU385" s="5">
        <f t="shared" si="42"/>
        <v>1.2109375</v>
      </c>
      <c r="AV385" s="5">
        <f t="shared" si="43"/>
        <v>0.9375</v>
      </c>
      <c r="AW385" s="5">
        <f t="shared" si="44"/>
        <v>1.03125</v>
      </c>
      <c r="AX385" s="2">
        <v>2.58</v>
      </c>
      <c r="AY385" s="2">
        <v>-31.099969860000002</v>
      </c>
      <c r="AZ385" s="2">
        <v>2.4849999999999999</v>
      </c>
      <c r="BA385" s="2">
        <v>6.3329000000000004</v>
      </c>
    </row>
    <row r="386" spans="1:53" x14ac:dyDescent="0.15">
      <c r="A386">
        <v>131</v>
      </c>
      <c r="B386" s="7">
        <v>42814</v>
      </c>
      <c r="C386" s="11">
        <v>2017</v>
      </c>
      <c r="D386" s="3">
        <f>_xlfn.XLOOKUP(P386,'Sentiment index'!$E$2:$E$169,'Sentiment index'!$A$2:$A$169)</f>
        <v>-0.30287950000000002</v>
      </c>
      <c r="E386">
        <f t="shared" ca="1" si="45"/>
        <v>100.73010030197524</v>
      </c>
      <c r="F386" s="5">
        <f>(W386-AT386)/AT386</f>
        <v>0.10869565010000014</v>
      </c>
      <c r="G386" s="12">
        <f t="shared" ca="1" si="46"/>
        <v>10</v>
      </c>
      <c r="H386" s="2">
        <v>11.3552</v>
      </c>
      <c r="I386" s="2">
        <v>8.6</v>
      </c>
      <c r="J386" s="13">
        <f t="shared" si="47"/>
        <v>0.11069565010000014</v>
      </c>
      <c r="K386" s="5">
        <f>IF(U386="NORWAY",_xlfn.XLOOKUP(B386,'Oslo OBX Historical Data'!$A$2:$A$3477,'Oslo OBX Historical Data'!$G$2:$G$3477),IF(U386="FINLAND",_xlfn.XLOOKUP(B386,'OMX Helsinki Historical Data'!$A$2:$A$3479,'OMX Helsinki Historical Data'!$G$2:$G$3479),IF(U386="DENMARK",_xlfn.XLOOKUP(B386,'OMX Copenhagen All shares Histo'!$A$2:$A$3461,'OMX Copenhagen All shares Histo'!$G$2:$G$3461),_xlfn.XLOOKUP(Draft!B386,'OMX Stockholm Historical Data'!$A$2:$A$3477,'OMX Stockholm Historical Data'!$G$2:$G$3477))))</f>
        <v>-2E-3</v>
      </c>
      <c r="L386">
        <v>1</v>
      </c>
      <c r="N386" t="str">
        <f>IF(D386&gt;=0,"1","0")</f>
        <v>0</v>
      </c>
      <c r="O386" s="5">
        <f t="shared" ca="1" si="48"/>
        <v>0.88065379737917426</v>
      </c>
      <c r="P386">
        <f t="shared" si="49"/>
        <v>130</v>
      </c>
      <c r="S386">
        <f>_xlfn.XLOOKUP(C386,'Company age'!$A$2:$A$15,'Company age'!$B$2:$B$15)</f>
        <v>12</v>
      </c>
      <c r="U386" t="s">
        <v>80</v>
      </c>
      <c r="W386" s="3">
        <f>AT386*(1+AV386)</f>
        <v>9.5347825908600008</v>
      </c>
      <c r="X386">
        <v>10</v>
      </c>
      <c r="AH386" s="4">
        <v>9.5652170180000002</v>
      </c>
      <c r="AI386" s="4">
        <v>10.869565010000001</v>
      </c>
      <c r="AJ386" s="4">
        <v>6.0869565010000004</v>
      </c>
      <c r="AL386" t="s">
        <v>1918</v>
      </c>
      <c r="AM386" t="s">
        <v>1919</v>
      </c>
      <c r="AN386" t="s">
        <v>80</v>
      </c>
      <c r="AO386" t="s">
        <v>96</v>
      </c>
      <c r="AP386" t="s">
        <v>25</v>
      </c>
      <c r="AQ386" t="s">
        <v>1175</v>
      </c>
      <c r="AR386" t="s">
        <v>27</v>
      </c>
      <c r="AS386" s="2">
        <v>11.3552</v>
      </c>
      <c r="AT386" s="2">
        <v>8.6</v>
      </c>
      <c r="AU386" s="5">
        <f t="shared" ref="AU386:AU449" si="50">AH386/100</f>
        <v>9.5652170179999996E-2</v>
      </c>
      <c r="AV386" s="5">
        <f t="shared" ref="AV386:AV449" si="51">AI386/100</f>
        <v>0.1086956501</v>
      </c>
      <c r="AW386" s="5">
        <f t="shared" ref="AW386:AW449" si="52">AJ386/100</f>
        <v>6.0869565010000001E-2</v>
      </c>
      <c r="AX386" s="2">
        <v>0.9</v>
      </c>
      <c r="AY386" s="2">
        <v>-87.962799070000003</v>
      </c>
      <c r="AZ386" s="2">
        <v>0.9</v>
      </c>
      <c r="BA386" s="2">
        <v>4.2977999999999996</v>
      </c>
    </row>
    <row r="387" spans="1:53" x14ac:dyDescent="0.15">
      <c r="A387">
        <v>131</v>
      </c>
      <c r="B387" s="7">
        <v>42817</v>
      </c>
      <c r="C387" s="11">
        <v>2017</v>
      </c>
      <c r="D387" s="3">
        <f>_xlfn.XLOOKUP(P387,'Sentiment index'!$E$2:$E$169,'Sentiment index'!$A$2:$A$169)</f>
        <v>-0.30287950000000002</v>
      </c>
      <c r="E387">
        <f t="shared" ref="E387:E450" ca="1" si="53">(NORMINV(RAND(),S387,2))*12</f>
        <v>153.64259849940544</v>
      </c>
      <c r="F387" s="5">
        <f>(W387-AT387)/AT387</f>
        <v>-1.8517947600447889E-8</v>
      </c>
      <c r="G387" s="12">
        <f t="shared" ref="G387:G450" ca="1" si="54">IF(X387&lt;&gt;"",X387,NORMINV(RAND(),$X$528,200))</f>
        <v>78</v>
      </c>
      <c r="H387" s="2">
        <v>626.928</v>
      </c>
      <c r="I387" s="2">
        <v>46</v>
      </c>
      <c r="J387" s="13">
        <f t="shared" ref="J387:J450" si="55">F387-K387</f>
        <v>6.2999814820523994E-3</v>
      </c>
      <c r="K387" s="5">
        <f>IF(U387="NORWAY",_xlfn.XLOOKUP(B387,'Oslo OBX Historical Data'!$A$2:$A$3477,'Oslo OBX Historical Data'!$G$2:$G$3477),IF(U387="FINLAND",_xlfn.XLOOKUP(B387,'OMX Helsinki Historical Data'!$A$2:$A$3479,'OMX Helsinki Historical Data'!$G$2:$G$3479),IF(U387="DENMARK",_xlfn.XLOOKUP(B387,'OMX Copenhagen All shares Histo'!$A$2:$A$3461,'OMX Copenhagen All shares Histo'!$G$2:$G$3461),_xlfn.XLOOKUP(Draft!B387,'OMX Stockholm Historical Data'!$A$2:$A$3477,'OMX Stockholm Historical Data'!$G$2:$G$3477))))</f>
        <v>-6.3E-3</v>
      </c>
      <c r="L387">
        <v>1</v>
      </c>
      <c r="N387" t="str">
        <f>IF(D387&gt;=0,"1","0")</f>
        <v>0</v>
      </c>
      <c r="O387" s="5">
        <f t="shared" ref="O387:O450" ca="1" si="56">IF(X387&lt;&gt;"",G387/H387,"")</f>
        <v>0.12441620090345303</v>
      </c>
      <c r="P387">
        <f t="shared" ref="P387:P450" si="57">A387-1</f>
        <v>130</v>
      </c>
      <c r="S387">
        <f>_xlfn.XLOOKUP(C387,'Company age'!$A$2:$A$15,'Company age'!$B$2:$B$15)</f>
        <v>12</v>
      </c>
      <c r="U387" t="s">
        <v>80</v>
      </c>
      <c r="W387" s="3">
        <f>AT387*(1+AV387)</f>
        <v>45.99999914817441</v>
      </c>
      <c r="X387">
        <v>78</v>
      </c>
      <c r="AH387" s="4">
        <v>3.8834931849999998</v>
      </c>
      <c r="AI387" s="4">
        <v>-1.8517947640000001E-6</v>
      </c>
      <c r="AJ387" s="4">
        <v>0.87378454210000001</v>
      </c>
      <c r="AL387" t="s">
        <v>763</v>
      </c>
      <c r="AM387" t="s">
        <v>764</v>
      </c>
      <c r="AN387" t="s">
        <v>80</v>
      </c>
      <c r="AO387" t="s">
        <v>38</v>
      </c>
      <c r="AP387" t="s">
        <v>25</v>
      </c>
      <c r="AQ387" t="s">
        <v>742</v>
      </c>
      <c r="AR387" t="s">
        <v>27</v>
      </c>
      <c r="AS387" s="2">
        <v>626.928</v>
      </c>
      <c r="AT387" s="2">
        <v>46</v>
      </c>
      <c r="AU387" s="5">
        <f t="shared" si="50"/>
        <v>3.8834931849999997E-2</v>
      </c>
      <c r="AV387" s="5">
        <f t="shared" si="51"/>
        <v>-1.851794764E-8</v>
      </c>
      <c r="AW387" s="5">
        <f t="shared" si="52"/>
        <v>8.7378454209999998E-3</v>
      </c>
      <c r="AX387" s="2">
        <v>885</v>
      </c>
      <c r="AY387" s="2">
        <v>2184.7827149999998</v>
      </c>
      <c r="AZ387" s="2">
        <v>903.5</v>
      </c>
      <c r="BA387" s="2">
        <v>25.299900000000001</v>
      </c>
    </row>
    <row r="388" spans="1:53" x14ac:dyDescent="0.15">
      <c r="A388">
        <v>131</v>
      </c>
      <c r="B388" s="7">
        <v>42817</v>
      </c>
      <c r="C388" s="11">
        <v>2017</v>
      </c>
      <c r="D388" s="3">
        <f>_xlfn.XLOOKUP(P388,'Sentiment index'!$E$2:$E$169,'Sentiment index'!$A$2:$A$169)</f>
        <v>-0.30287950000000002</v>
      </c>
      <c r="E388">
        <f t="shared" ca="1" si="53"/>
        <v>122.84881660615454</v>
      </c>
      <c r="F388" s="5">
        <f>(W388-AT388)/AT388</f>
        <v>0.10000000000000012</v>
      </c>
      <c r="G388" s="12">
        <f t="shared" ca="1" si="54"/>
        <v>112</v>
      </c>
      <c r="H388" s="2">
        <v>305.738</v>
      </c>
      <c r="I388" s="2">
        <v>7.9</v>
      </c>
      <c r="J388" s="13">
        <f t="shared" si="55"/>
        <v>0.10520000000000011</v>
      </c>
      <c r="K388" s="5">
        <f>IF(U388="NORWAY",_xlfn.XLOOKUP(B388,'Oslo OBX Historical Data'!$A$2:$A$3477,'Oslo OBX Historical Data'!$G$2:$G$3477),IF(U388="FINLAND",_xlfn.XLOOKUP(B388,'OMX Helsinki Historical Data'!$A$2:$A$3479,'OMX Helsinki Historical Data'!$G$2:$G$3479),IF(U388="DENMARK",_xlfn.XLOOKUP(B388,'OMX Copenhagen All shares Histo'!$A$2:$A$3461,'OMX Copenhagen All shares Histo'!$G$2:$G$3461),_xlfn.XLOOKUP(Draft!B388,'OMX Stockholm Historical Data'!$A$2:$A$3477,'OMX Stockholm Historical Data'!$G$2:$G$3477))))</f>
        <v>-5.1999999999999998E-3</v>
      </c>
      <c r="L388">
        <v>1</v>
      </c>
      <c r="N388" t="str">
        <f>IF(D388&gt;=0,"1","0")</f>
        <v>0</v>
      </c>
      <c r="O388" s="5">
        <f t="shared" ca="1" si="56"/>
        <v>0.36632672418868445</v>
      </c>
      <c r="P388">
        <f t="shared" si="57"/>
        <v>130</v>
      </c>
      <c r="S388">
        <f>_xlfn.XLOOKUP(C388,'Company age'!$A$2:$A$15,'Company age'!$B$2:$B$15)</f>
        <v>12</v>
      </c>
      <c r="U388" t="s">
        <v>64</v>
      </c>
      <c r="W388" s="3">
        <f>AT388*(1+AV388)</f>
        <v>8.6900000000000013</v>
      </c>
      <c r="X388">
        <v>112</v>
      </c>
      <c r="AH388" s="4">
        <v>5</v>
      </c>
      <c r="AI388" s="4">
        <v>10</v>
      </c>
      <c r="AJ388" s="4">
        <v>8.4285717009999992</v>
      </c>
      <c r="AL388" t="s">
        <v>985</v>
      </c>
      <c r="AM388" t="s">
        <v>986</v>
      </c>
      <c r="AN388" t="s">
        <v>64</v>
      </c>
      <c r="AO388" t="s">
        <v>152</v>
      </c>
      <c r="AP388" t="s">
        <v>25</v>
      </c>
      <c r="AQ388" t="s">
        <v>987</v>
      </c>
      <c r="AR388" t="s">
        <v>27</v>
      </c>
      <c r="AS388" s="2">
        <v>305.738</v>
      </c>
      <c r="AT388" s="2">
        <v>7.9</v>
      </c>
      <c r="AU388" s="5">
        <f t="shared" si="50"/>
        <v>0.05</v>
      </c>
      <c r="AV388" s="5">
        <f t="shared" si="51"/>
        <v>0.1</v>
      </c>
      <c r="AW388" s="5">
        <f t="shared" si="52"/>
        <v>8.4285717009999997E-2</v>
      </c>
      <c r="AX388" s="2">
        <v>1.0660000000000001</v>
      </c>
      <c r="AY388" s="2">
        <v>-85.577987669999999</v>
      </c>
      <c r="AZ388" s="2">
        <v>1.04</v>
      </c>
      <c r="BA388" s="2">
        <v>18.065799999999999</v>
      </c>
    </row>
    <row r="389" spans="1:53" x14ac:dyDescent="0.15">
      <c r="A389">
        <v>131</v>
      </c>
      <c r="B389" s="7">
        <v>42821</v>
      </c>
      <c r="C389" s="11">
        <v>2017</v>
      </c>
      <c r="D389" s="3">
        <f>_xlfn.XLOOKUP(P389,'Sentiment index'!$E$2:$E$169,'Sentiment index'!$A$2:$A$169)</f>
        <v>-0.30287950000000002</v>
      </c>
      <c r="E389">
        <f t="shared" ca="1" si="53"/>
        <v>179.61021336192613</v>
      </c>
      <c r="F389" s="5">
        <f>(W389-AT389)/AT389</f>
        <v>7.4999999999999983E-2</v>
      </c>
      <c r="G389" s="12">
        <f t="shared" ca="1" si="54"/>
        <v>1279.7282948123266</v>
      </c>
      <c r="H389" s="2">
        <v>11.6503</v>
      </c>
      <c r="I389" s="2">
        <v>5.9</v>
      </c>
      <c r="J389" s="13">
        <f t="shared" si="55"/>
        <v>7.7099999999999988E-2</v>
      </c>
      <c r="K389" s="5">
        <f>IF(U389="NORWAY",_xlfn.XLOOKUP(B389,'Oslo OBX Historical Data'!$A$2:$A$3477,'Oslo OBX Historical Data'!$G$2:$G$3477),IF(U389="FINLAND",_xlfn.XLOOKUP(B389,'OMX Helsinki Historical Data'!$A$2:$A$3479,'OMX Helsinki Historical Data'!$G$2:$G$3479),IF(U389="DENMARK",_xlfn.XLOOKUP(B389,'OMX Copenhagen All shares Histo'!$A$2:$A$3461,'OMX Copenhagen All shares Histo'!$G$2:$G$3461),_xlfn.XLOOKUP(Draft!B389,'OMX Stockholm Historical Data'!$A$2:$A$3477,'OMX Stockholm Historical Data'!$G$2:$G$3477))))</f>
        <v>-2.0999999999999999E-3</v>
      </c>
      <c r="L389">
        <v>1</v>
      </c>
      <c r="N389" t="str">
        <f>IF(D389&gt;=0,"1","0")</f>
        <v>0</v>
      </c>
      <c r="O389" s="5" t="str">
        <f t="shared" si="56"/>
        <v/>
      </c>
      <c r="P389">
        <f t="shared" si="57"/>
        <v>130</v>
      </c>
      <c r="S389">
        <f>_xlfn.XLOOKUP(C389,'Company age'!$A$2:$A$15,'Company age'!$B$2:$B$15)</f>
        <v>12</v>
      </c>
      <c r="U389" t="s">
        <v>80</v>
      </c>
      <c r="W389" s="3">
        <f>AT389*(1+AV389)</f>
        <v>6.3425000000000002</v>
      </c>
      <c r="AH389" s="4">
        <v>6.5</v>
      </c>
      <c r="AI389" s="4">
        <v>7.5</v>
      </c>
      <c r="AJ389" s="4">
        <v>12</v>
      </c>
      <c r="AL389" t="s">
        <v>1900</v>
      </c>
      <c r="AM389" t="s">
        <v>1901</v>
      </c>
      <c r="AN389" t="s">
        <v>80</v>
      </c>
      <c r="AO389" t="s">
        <v>38</v>
      </c>
      <c r="AP389" t="s">
        <v>25</v>
      </c>
      <c r="AQ389" t="s">
        <v>746</v>
      </c>
      <c r="AR389" t="s">
        <v>27</v>
      </c>
      <c r="AS389" s="2">
        <v>11.6503</v>
      </c>
      <c r="AT389" s="2">
        <v>5.9</v>
      </c>
      <c r="AU389" s="5">
        <f t="shared" si="50"/>
        <v>6.5000000000000002E-2</v>
      </c>
      <c r="AV389" s="5">
        <f t="shared" si="51"/>
        <v>7.4999999999999997E-2</v>
      </c>
      <c r="AW389" s="5">
        <f t="shared" si="52"/>
        <v>0.12</v>
      </c>
      <c r="AX389" s="2">
        <v>2.2999999999999998</v>
      </c>
      <c r="AY389" s="2">
        <v>-55.538749690000003</v>
      </c>
      <c r="AZ389" s="2">
        <v>2.69</v>
      </c>
      <c r="BA389" s="2">
        <v>7.5339</v>
      </c>
    </row>
    <row r="390" spans="1:53" x14ac:dyDescent="0.15">
      <c r="A390">
        <v>131</v>
      </c>
      <c r="B390" s="7">
        <v>42825</v>
      </c>
      <c r="C390" s="11">
        <v>2017</v>
      </c>
      <c r="D390" s="3">
        <f>_xlfn.XLOOKUP(P390,'Sentiment index'!$E$2:$E$169,'Sentiment index'!$A$2:$A$169)</f>
        <v>-0.30287950000000002</v>
      </c>
      <c r="E390">
        <f t="shared" ca="1" si="53"/>
        <v>122.90852089986781</v>
      </c>
      <c r="F390" s="5">
        <f>(W390-AT390)/AT390</f>
        <v>3.0769231320000093E-2</v>
      </c>
      <c r="G390" s="12">
        <f t="shared" ca="1" si="54"/>
        <v>14132</v>
      </c>
      <c r="H390" s="2">
        <v>2189.9699999999998</v>
      </c>
      <c r="I390" s="2">
        <v>75</v>
      </c>
      <c r="J390" s="13">
        <f t="shared" si="55"/>
        <v>2.9969231320000095E-2</v>
      </c>
      <c r="K390" s="5">
        <f>IF(U390="NORWAY",_xlfn.XLOOKUP(B390,'Oslo OBX Historical Data'!$A$2:$A$3477,'Oslo OBX Historical Data'!$G$2:$G$3477),IF(U390="FINLAND",_xlfn.XLOOKUP(B390,'OMX Helsinki Historical Data'!$A$2:$A$3479,'OMX Helsinki Historical Data'!$G$2:$G$3479),IF(U390="DENMARK",_xlfn.XLOOKUP(B390,'OMX Copenhagen All shares Histo'!$A$2:$A$3461,'OMX Copenhagen All shares Histo'!$G$2:$G$3461),_xlfn.XLOOKUP(Draft!B390,'OMX Stockholm Historical Data'!$A$2:$A$3477,'OMX Stockholm Historical Data'!$G$2:$G$3477))))</f>
        <v>8.0000000000000004E-4</v>
      </c>
      <c r="L390">
        <v>1</v>
      </c>
      <c r="N390" t="str">
        <f>IF(D390&gt;=0,"1","0")</f>
        <v>0</v>
      </c>
      <c r="O390" s="5">
        <f t="shared" ca="1" si="56"/>
        <v>6.453056434563031</v>
      </c>
      <c r="P390">
        <f t="shared" si="57"/>
        <v>130</v>
      </c>
      <c r="S390">
        <f>_xlfn.XLOOKUP(C390,'Company age'!$A$2:$A$15,'Company age'!$B$2:$B$15)</f>
        <v>12</v>
      </c>
      <c r="U390" t="s">
        <v>80</v>
      </c>
      <c r="W390" s="3">
        <f>AT390*(1+AV390)</f>
        <v>77.307692349000007</v>
      </c>
      <c r="X390">
        <v>14132</v>
      </c>
      <c r="AH390" s="4">
        <v>0</v>
      </c>
      <c r="AI390" s="4">
        <v>3.0769231320000001</v>
      </c>
      <c r="AJ390" s="4">
        <v>8.4615383150000003</v>
      </c>
      <c r="AL390" t="s">
        <v>297</v>
      </c>
      <c r="AM390" t="s">
        <v>298</v>
      </c>
      <c r="AN390" t="s">
        <v>80</v>
      </c>
      <c r="AO390" t="s">
        <v>32</v>
      </c>
      <c r="AP390" t="s">
        <v>25</v>
      </c>
      <c r="AQ390" t="s">
        <v>165</v>
      </c>
      <c r="AR390" t="s">
        <v>27</v>
      </c>
      <c r="AS390" s="2">
        <v>2189.9699999999998</v>
      </c>
      <c r="AT390" s="2">
        <v>75</v>
      </c>
      <c r="AU390" s="5">
        <f t="shared" si="50"/>
        <v>0</v>
      </c>
      <c r="AV390" s="5">
        <f t="shared" si="51"/>
        <v>3.076923132E-2</v>
      </c>
      <c r="AW390" s="5">
        <f t="shared" si="52"/>
        <v>8.4615383150000001E-2</v>
      </c>
      <c r="AX390" s="2">
        <v>54</v>
      </c>
      <c r="AY390" s="2">
        <v>-14.36608315</v>
      </c>
      <c r="AZ390" s="2">
        <v>55</v>
      </c>
      <c r="BA390" s="2">
        <v>67.616600000000005</v>
      </c>
    </row>
    <row r="391" spans="1:53" x14ac:dyDescent="0.15">
      <c r="A391">
        <v>132</v>
      </c>
      <c r="B391" s="7">
        <v>42829</v>
      </c>
      <c r="C391" s="11">
        <v>2017</v>
      </c>
      <c r="D391" s="3">
        <f>_xlfn.XLOOKUP(P391,'Sentiment index'!$E$2:$E$169,'Sentiment index'!$A$2:$A$169)</f>
        <v>-0.38076389999999999</v>
      </c>
      <c r="E391">
        <f t="shared" ca="1" si="53"/>
        <v>137.77371553407482</v>
      </c>
      <c r="F391" s="5">
        <f>(W391-AT391)/AT391</f>
        <v>0.45238101960000004</v>
      </c>
      <c r="G391" s="12">
        <f t="shared" ca="1" si="54"/>
        <v>15</v>
      </c>
      <c r="H391" s="2">
        <v>411</v>
      </c>
      <c r="I391" s="2">
        <v>29</v>
      </c>
      <c r="J391" s="13">
        <f t="shared" si="55"/>
        <v>0.46018101960000002</v>
      </c>
      <c r="K391" s="5">
        <f>IF(U391="NORWAY",_xlfn.XLOOKUP(B391,'Oslo OBX Historical Data'!$A$2:$A$3477,'Oslo OBX Historical Data'!$G$2:$G$3477),IF(U391="FINLAND",_xlfn.XLOOKUP(B391,'OMX Helsinki Historical Data'!$A$2:$A$3479,'OMX Helsinki Historical Data'!$G$2:$G$3479),IF(U391="DENMARK",_xlfn.XLOOKUP(B391,'OMX Copenhagen All shares Histo'!$A$2:$A$3461,'OMX Copenhagen All shares Histo'!$G$2:$G$3461),_xlfn.XLOOKUP(Draft!B391,'OMX Stockholm Historical Data'!$A$2:$A$3477,'OMX Stockholm Historical Data'!$G$2:$G$3477))))</f>
        <v>-7.7999999999999996E-3</v>
      </c>
      <c r="L391">
        <v>1</v>
      </c>
      <c r="N391" t="str">
        <f>IF(D391&gt;=0,"1","0")</f>
        <v>0</v>
      </c>
      <c r="O391" s="5">
        <f t="shared" ca="1" si="56"/>
        <v>3.6496350364963501E-2</v>
      </c>
      <c r="P391">
        <f t="shared" si="57"/>
        <v>131</v>
      </c>
      <c r="S391">
        <f>_xlfn.XLOOKUP(C391,'Company age'!$A$2:$A$15,'Company age'!$B$2:$B$15)</f>
        <v>12</v>
      </c>
      <c r="U391" t="s">
        <v>80</v>
      </c>
      <c r="W391" s="3">
        <f>AT391*(1+AV391)</f>
        <v>42.119049568400001</v>
      </c>
      <c r="X391">
        <v>15</v>
      </c>
      <c r="AH391" s="4">
        <v>42.857151029999997</v>
      </c>
      <c r="AI391" s="4">
        <v>45.238101960000002</v>
      </c>
      <c r="AJ391" s="4">
        <v>58.571434019999998</v>
      </c>
      <c r="AL391" t="s">
        <v>914</v>
      </c>
      <c r="AM391" t="s">
        <v>915</v>
      </c>
      <c r="AN391" t="s">
        <v>80</v>
      </c>
      <c r="AO391" t="s">
        <v>32</v>
      </c>
      <c r="AP391" t="s">
        <v>25</v>
      </c>
      <c r="AQ391" t="s">
        <v>746</v>
      </c>
      <c r="AR391" t="s">
        <v>27</v>
      </c>
      <c r="AS391" s="2">
        <v>411</v>
      </c>
      <c r="AT391" s="2">
        <v>29</v>
      </c>
      <c r="AU391" s="5">
        <f t="shared" si="50"/>
        <v>0.42857151029999996</v>
      </c>
      <c r="AV391" s="5">
        <f t="shared" si="51"/>
        <v>0.45238101959999999</v>
      </c>
      <c r="AW391" s="5">
        <f t="shared" si="52"/>
        <v>0.58571434020000002</v>
      </c>
      <c r="AX391" s="2">
        <v>8.4499999999999993</v>
      </c>
      <c r="AY391" s="2">
        <v>-46.143608090000001</v>
      </c>
      <c r="AZ391" s="2">
        <v>8.93</v>
      </c>
      <c r="BA391" s="2">
        <v>31.604500000000002</v>
      </c>
    </row>
    <row r="392" spans="1:53" x14ac:dyDescent="0.15">
      <c r="A392">
        <v>132</v>
      </c>
      <c r="B392" s="7">
        <v>42829</v>
      </c>
      <c r="C392" s="11">
        <v>2017</v>
      </c>
      <c r="D392" s="3">
        <f>_xlfn.XLOOKUP(P392,'Sentiment index'!$E$2:$E$169,'Sentiment index'!$A$2:$A$169)</f>
        <v>-0.38076389999999999</v>
      </c>
      <c r="E392">
        <f t="shared" ca="1" si="53"/>
        <v>167.43719609254865</v>
      </c>
      <c r="F392" s="5">
        <f>(W392-AT392)/AT392</f>
        <v>-1.4285714629999949E-2</v>
      </c>
      <c r="G392" s="12">
        <f t="shared" ca="1" si="54"/>
        <v>164</v>
      </c>
      <c r="H392" s="2">
        <v>45.503</v>
      </c>
      <c r="I392" s="2">
        <v>7.65</v>
      </c>
      <c r="J392" s="13">
        <f t="shared" si="55"/>
        <v>-1.2285714629999949E-2</v>
      </c>
      <c r="K392" s="5">
        <f>IF(U392="NORWAY",_xlfn.XLOOKUP(B392,'Oslo OBX Historical Data'!$A$2:$A$3477,'Oslo OBX Historical Data'!$G$2:$G$3477),IF(U392="FINLAND",_xlfn.XLOOKUP(B392,'OMX Helsinki Historical Data'!$A$2:$A$3479,'OMX Helsinki Historical Data'!$G$2:$G$3479),IF(U392="DENMARK",_xlfn.XLOOKUP(B392,'OMX Copenhagen All shares Histo'!$A$2:$A$3461,'OMX Copenhagen All shares Histo'!$G$2:$G$3461),_xlfn.XLOOKUP(Draft!B392,'OMX Stockholm Historical Data'!$A$2:$A$3477,'OMX Stockholm Historical Data'!$G$2:$G$3477))))</f>
        <v>-2E-3</v>
      </c>
      <c r="L392">
        <v>1</v>
      </c>
      <c r="N392" t="str">
        <f>IF(D392&gt;=0,"1","0")</f>
        <v>0</v>
      </c>
      <c r="O392" s="5">
        <f t="shared" ca="1" si="56"/>
        <v>3.6041579676065316</v>
      </c>
      <c r="P392">
        <f t="shared" si="57"/>
        <v>131</v>
      </c>
      <c r="S392">
        <f>_xlfn.XLOOKUP(C392,'Company age'!$A$2:$A$15,'Company age'!$B$2:$B$15)</f>
        <v>12</v>
      </c>
      <c r="U392" t="s">
        <v>64</v>
      </c>
      <c r="W392" s="3">
        <f>AT392*(1+AV392)</f>
        <v>7.5407142830805007</v>
      </c>
      <c r="X392">
        <v>164</v>
      </c>
      <c r="AH392" s="4">
        <v>1.4285714629999999</v>
      </c>
      <c r="AI392" s="4">
        <v>-1.4285714629999999</v>
      </c>
      <c r="AJ392" s="4">
        <v>-6.6666665079999996</v>
      </c>
      <c r="AL392" t="s">
        <v>1521</v>
      </c>
      <c r="AM392" t="s">
        <v>1522</v>
      </c>
      <c r="AN392" t="s">
        <v>64</v>
      </c>
      <c r="AO392" t="s">
        <v>32</v>
      </c>
      <c r="AP392" t="s">
        <v>25</v>
      </c>
      <c r="AQ392" t="s">
        <v>700</v>
      </c>
      <c r="AR392" t="s">
        <v>27</v>
      </c>
      <c r="AS392" s="2">
        <v>45.503</v>
      </c>
      <c r="AT392" s="2">
        <v>7.65</v>
      </c>
      <c r="AU392" s="5">
        <f t="shared" si="50"/>
        <v>1.428571463E-2</v>
      </c>
      <c r="AV392" s="5">
        <f t="shared" si="51"/>
        <v>-1.428571463E-2</v>
      </c>
      <c r="AW392" s="5">
        <f t="shared" si="52"/>
        <v>-6.6666665079999993E-2</v>
      </c>
      <c r="AX392" s="2">
        <v>6.9</v>
      </c>
      <c r="AY392" s="2">
        <v>-6.4052300449999997</v>
      </c>
      <c r="AZ392" s="2">
        <v>6.86</v>
      </c>
      <c r="BA392" s="2">
        <v>3.9039999999999999</v>
      </c>
    </row>
    <row r="393" spans="1:53" x14ac:dyDescent="0.15">
      <c r="A393">
        <v>132</v>
      </c>
      <c r="B393" s="7">
        <v>42831</v>
      </c>
      <c r="C393" s="11">
        <v>2017</v>
      </c>
      <c r="D393" s="3">
        <f>_xlfn.XLOOKUP(P393,'Sentiment index'!$E$2:$E$169,'Sentiment index'!$A$2:$A$169)</f>
        <v>-0.38076389999999999</v>
      </c>
      <c r="E393">
        <f t="shared" ca="1" si="53"/>
        <v>182.73181408764347</v>
      </c>
      <c r="F393" s="5">
        <f>(W393-AT393)/AT393</f>
        <v>-3.8461537360000027E-2</v>
      </c>
      <c r="G393" s="12">
        <f t="shared" ca="1" si="54"/>
        <v>38</v>
      </c>
      <c r="H393" s="2">
        <v>593.62400000000002</v>
      </c>
      <c r="I393" s="2">
        <v>59</v>
      </c>
      <c r="J393" s="13">
        <f t="shared" si="55"/>
        <v>-3.6261537360000026E-2</v>
      </c>
      <c r="K393" s="5">
        <f>IF(U393="NORWAY",_xlfn.XLOOKUP(B393,'Oslo OBX Historical Data'!$A$2:$A$3477,'Oslo OBX Historical Data'!$G$2:$G$3477),IF(U393="FINLAND",_xlfn.XLOOKUP(B393,'OMX Helsinki Historical Data'!$A$2:$A$3479,'OMX Helsinki Historical Data'!$G$2:$G$3479),IF(U393="DENMARK",_xlfn.XLOOKUP(B393,'OMX Copenhagen All shares Histo'!$A$2:$A$3461,'OMX Copenhagen All shares Histo'!$G$2:$G$3461),_xlfn.XLOOKUP(Draft!B393,'OMX Stockholm Historical Data'!$A$2:$A$3477,'OMX Stockholm Historical Data'!$G$2:$G$3477))))</f>
        <v>-2.2000000000000001E-3</v>
      </c>
      <c r="L393">
        <v>1</v>
      </c>
      <c r="N393" t="str">
        <f>IF(D393&gt;=0,"1","0")</f>
        <v>0</v>
      </c>
      <c r="O393" s="5">
        <f t="shared" ca="1" si="56"/>
        <v>6.4013584356427636E-2</v>
      </c>
      <c r="P393">
        <f t="shared" si="57"/>
        <v>131</v>
      </c>
      <c r="S393">
        <f>_xlfn.XLOOKUP(C393,'Company age'!$A$2:$A$15,'Company age'!$B$2:$B$15)</f>
        <v>12</v>
      </c>
      <c r="U393" t="s">
        <v>80</v>
      </c>
      <c r="W393" s="3">
        <f>AT393*(1+AV393)</f>
        <v>56.730769295759998</v>
      </c>
      <c r="X393">
        <v>38</v>
      </c>
      <c r="AH393" s="4">
        <v>-11.53846169</v>
      </c>
      <c r="AI393" s="4">
        <v>-3.8461537360000002</v>
      </c>
      <c r="AJ393" s="4">
        <v>-5.3846154210000003</v>
      </c>
      <c r="AL393" t="s">
        <v>789</v>
      </c>
      <c r="AM393" t="s">
        <v>790</v>
      </c>
      <c r="AN393" t="s">
        <v>80</v>
      </c>
      <c r="AO393" t="s">
        <v>38</v>
      </c>
      <c r="AP393" t="s">
        <v>25</v>
      </c>
      <c r="AQ393" t="s">
        <v>75</v>
      </c>
      <c r="AR393" t="s">
        <v>27</v>
      </c>
      <c r="AS393" s="2">
        <v>593.62400000000002</v>
      </c>
      <c r="AT393" s="2">
        <v>59</v>
      </c>
      <c r="AU393" s="5">
        <f t="shared" si="50"/>
        <v>-0.1153846169</v>
      </c>
      <c r="AV393" s="5">
        <f t="shared" si="51"/>
        <v>-3.8461537359999999E-2</v>
      </c>
      <c r="AW393" s="5">
        <f t="shared" si="52"/>
        <v>-5.3846154210000004E-2</v>
      </c>
      <c r="AX393" s="2"/>
      <c r="AY393" s="2"/>
      <c r="AZ393" s="2"/>
      <c r="BA393" s="2">
        <v>39.253</v>
      </c>
    </row>
    <row r="394" spans="1:53" x14ac:dyDescent="0.15">
      <c r="A394">
        <v>132</v>
      </c>
      <c r="B394" s="7">
        <v>42831</v>
      </c>
      <c r="C394" s="11">
        <v>2017</v>
      </c>
      <c r="D394" s="3">
        <f>_xlfn.XLOOKUP(P394,'Sentiment index'!$E$2:$E$169,'Sentiment index'!$A$2:$A$169)</f>
        <v>-0.38076389999999999</v>
      </c>
      <c r="E394">
        <f t="shared" ca="1" si="53"/>
        <v>154.63936689028145</v>
      </c>
      <c r="F394" s="5">
        <f>(W394-AT394)/AT394</f>
        <v>-1.3513513799999899E-2</v>
      </c>
      <c r="G394" s="12">
        <f t="shared" ca="1" si="54"/>
        <v>1639.4469358214826</v>
      </c>
      <c r="H394" s="2">
        <v>24.648800000000001</v>
      </c>
      <c r="I394" s="2">
        <v>5</v>
      </c>
      <c r="J394" s="13">
        <f t="shared" si="55"/>
        <v>-1.1313513799999899E-2</v>
      </c>
      <c r="K394" s="5">
        <f>IF(U394="NORWAY",_xlfn.XLOOKUP(B394,'Oslo OBX Historical Data'!$A$2:$A$3477,'Oslo OBX Historical Data'!$G$2:$G$3477),IF(U394="FINLAND",_xlfn.XLOOKUP(B394,'OMX Helsinki Historical Data'!$A$2:$A$3479,'OMX Helsinki Historical Data'!$G$2:$G$3479),IF(U394="DENMARK",_xlfn.XLOOKUP(B394,'OMX Copenhagen All shares Histo'!$A$2:$A$3461,'OMX Copenhagen All shares Histo'!$G$2:$G$3461),_xlfn.XLOOKUP(Draft!B394,'OMX Stockholm Historical Data'!$A$2:$A$3477,'OMX Stockholm Historical Data'!$G$2:$G$3477))))</f>
        <v>-2.2000000000000001E-3</v>
      </c>
      <c r="L394">
        <v>1</v>
      </c>
      <c r="N394" t="str">
        <f>IF(D394&gt;=0,"1","0")</f>
        <v>0</v>
      </c>
      <c r="O394" s="5" t="str">
        <f t="shared" si="56"/>
        <v/>
      </c>
      <c r="P394">
        <f t="shared" si="57"/>
        <v>131</v>
      </c>
      <c r="S394">
        <f>_xlfn.XLOOKUP(C394,'Company age'!$A$2:$A$15,'Company age'!$B$2:$B$15)</f>
        <v>12</v>
      </c>
      <c r="U394" t="s">
        <v>80</v>
      </c>
      <c r="W394" s="3">
        <f>AT394*(1+AV394)</f>
        <v>4.9324324310000005</v>
      </c>
      <c r="AH394" s="4">
        <v>0</v>
      </c>
      <c r="AI394" s="4">
        <v>-1.3513513800000001</v>
      </c>
      <c r="AJ394" s="4">
        <v>-0.67567569019999996</v>
      </c>
      <c r="AL394" t="s">
        <v>1692</v>
      </c>
      <c r="AM394" t="s">
        <v>1693</v>
      </c>
      <c r="AN394" t="s">
        <v>80</v>
      </c>
      <c r="AO394" t="s">
        <v>152</v>
      </c>
      <c r="AP394" t="s">
        <v>25</v>
      </c>
      <c r="AQ394" t="s">
        <v>54</v>
      </c>
      <c r="AR394" t="s">
        <v>27</v>
      </c>
      <c r="AS394" s="2">
        <v>24.648800000000001</v>
      </c>
      <c r="AT394" s="2">
        <v>5</v>
      </c>
      <c r="AU394" s="5">
        <f t="shared" si="50"/>
        <v>0</v>
      </c>
      <c r="AV394" s="5">
        <f t="shared" si="51"/>
        <v>-1.3513513800000002E-2</v>
      </c>
      <c r="AW394" s="5">
        <f t="shared" si="52"/>
        <v>-6.7567569019999999E-3</v>
      </c>
      <c r="AX394" s="2">
        <v>0.31950000000000001</v>
      </c>
      <c r="AY394" s="2">
        <v>-92.634193420000003</v>
      </c>
      <c r="AZ394" s="2">
        <v>0.30549999999999999</v>
      </c>
      <c r="BA394" s="2">
        <v>0</v>
      </c>
    </row>
    <row r="395" spans="1:53" x14ac:dyDescent="0.15">
      <c r="A395">
        <v>132</v>
      </c>
      <c r="B395" s="7">
        <v>42832</v>
      </c>
      <c r="C395" s="11">
        <v>2017</v>
      </c>
      <c r="D395" s="3">
        <f>_xlfn.XLOOKUP(P395,'Sentiment index'!$E$2:$E$169,'Sentiment index'!$A$2:$A$169)</f>
        <v>-0.38076389999999999</v>
      </c>
      <c r="E395">
        <f t="shared" ca="1" si="53"/>
        <v>150.72668665000788</v>
      </c>
      <c r="F395" s="5">
        <f>(W395-AT395)/AT395</f>
        <v>0.2727272797000001</v>
      </c>
      <c r="G395" s="12">
        <f t="shared" ca="1" si="54"/>
        <v>642</v>
      </c>
      <c r="H395" s="2">
        <v>442.39</v>
      </c>
      <c r="I395" s="2">
        <v>50.5</v>
      </c>
      <c r="J395" s="13">
        <f t="shared" si="55"/>
        <v>0.26932727970000009</v>
      </c>
      <c r="K395" s="5">
        <f>IF(U395="NORWAY",_xlfn.XLOOKUP(B395,'Oslo OBX Historical Data'!$A$2:$A$3477,'Oslo OBX Historical Data'!$G$2:$G$3477),IF(U395="FINLAND",_xlfn.XLOOKUP(B395,'OMX Helsinki Historical Data'!$A$2:$A$3479,'OMX Helsinki Historical Data'!$G$2:$G$3479),IF(U395="DENMARK",_xlfn.XLOOKUP(B395,'OMX Copenhagen All shares Histo'!$A$2:$A$3461,'OMX Copenhagen All shares Histo'!$G$2:$G$3461),_xlfn.XLOOKUP(Draft!B395,'OMX Stockholm Historical Data'!$A$2:$A$3477,'OMX Stockholm Historical Data'!$G$2:$G$3477))))</f>
        <v>3.3999999999999998E-3</v>
      </c>
      <c r="L395">
        <v>1</v>
      </c>
      <c r="N395" t="str">
        <f>IF(D395&gt;=0,"1","0")</f>
        <v>0</v>
      </c>
      <c r="O395" s="5">
        <f t="shared" ca="1" si="56"/>
        <v>1.4512082099504962</v>
      </c>
      <c r="P395">
        <f t="shared" si="57"/>
        <v>131</v>
      </c>
      <c r="S395">
        <f>_xlfn.XLOOKUP(C395,'Company age'!$A$2:$A$15,'Company age'!$B$2:$B$15)</f>
        <v>12</v>
      </c>
      <c r="U395" t="s">
        <v>80</v>
      </c>
      <c r="W395" s="3">
        <f>AT395*(1+AV395)</f>
        <v>64.272727624850006</v>
      </c>
      <c r="X395">
        <v>642</v>
      </c>
      <c r="AH395" s="4">
        <v>47.727272030000002</v>
      </c>
      <c r="AI395" s="4">
        <v>27.272727969999998</v>
      </c>
      <c r="AJ395" s="4">
        <v>31.818181989999999</v>
      </c>
      <c r="AL395" t="s">
        <v>899</v>
      </c>
      <c r="AM395" t="s">
        <v>900</v>
      </c>
      <c r="AN395" t="s">
        <v>80</v>
      </c>
      <c r="AO395" t="s">
        <v>38</v>
      </c>
      <c r="AP395" t="s">
        <v>25</v>
      </c>
      <c r="AQ395" t="s">
        <v>165</v>
      </c>
      <c r="AR395" t="s">
        <v>27</v>
      </c>
      <c r="AS395" s="2">
        <v>442.39</v>
      </c>
      <c r="AT395" s="2">
        <v>50.5</v>
      </c>
      <c r="AU395" s="5">
        <f t="shared" si="50"/>
        <v>0.47727272030000001</v>
      </c>
      <c r="AV395" s="5">
        <f t="shared" si="51"/>
        <v>0.27272727969999999</v>
      </c>
      <c r="AW395" s="5">
        <f t="shared" si="52"/>
        <v>0.3181818199</v>
      </c>
      <c r="AX395" s="2">
        <v>11.2</v>
      </c>
      <c r="AY395" s="2">
        <v>-76.039604190000006</v>
      </c>
      <c r="AZ395" s="2">
        <v>11.35</v>
      </c>
      <c r="BA395" s="2">
        <v>15.896000000000001</v>
      </c>
    </row>
    <row r="396" spans="1:53" x14ac:dyDescent="0.15">
      <c r="A396">
        <v>132</v>
      </c>
      <c r="B396" s="7">
        <v>42832</v>
      </c>
      <c r="C396" s="11">
        <v>2017</v>
      </c>
      <c r="D396" s="3">
        <f>_xlfn.XLOOKUP(P396,'Sentiment index'!$E$2:$E$169,'Sentiment index'!$A$2:$A$169)</f>
        <v>-0.38076389999999999</v>
      </c>
      <c r="E396">
        <f t="shared" ca="1" si="53"/>
        <v>146.35257774108527</v>
      </c>
      <c r="F396" s="5">
        <f>(W396-AT396)/AT396</f>
        <v>-0.18588870999999998</v>
      </c>
      <c r="G396" s="12">
        <f t="shared" ca="1" si="54"/>
        <v>46</v>
      </c>
      <c r="H396" s="2">
        <v>400</v>
      </c>
      <c r="I396" s="2">
        <v>25</v>
      </c>
      <c r="J396" s="13">
        <f t="shared" si="55"/>
        <v>-0.18388870999999998</v>
      </c>
      <c r="K396" s="5">
        <f>IF(U396="NORWAY",_xlfn.XLOOKUP(B396,'Oslo OBX Historical Data'!$A$2:$A$3477,'Oslo OBX Historical Data'!$G$2:$G$3477),IF(U396="FINLAND",_xlfn.XLOOKUP(B396,'OMX Helsinki Historical Data'!$A$2:$A$3479,'OMX Helsinki Historical Data'!$G$2:$G$3479),IF(U396="DENMARK",_xlfn.XLOOKUP(B396,'OMX Copenhagen All shares Histo'!$A$2:$A$3461,'OMX Copenhagen All shares Histo'!$G$2:$G$3461),_xlfn.XLOOKUP(Draft!B396,'OMX Stockholm Historical Data'!$A$2:$A$3477,'OMX Stockholm Historical Data'!$G$2:$G$3477))))</f>
        <v>-2E-3</v>
      </c>
      <c r="L396">
        <v>1</v>
      </c>
      <c r="N396" t="str">
        <f>IF(D396&gt;=0,"1","0")</f>
        <v>0</v>
      </c>
      <c r="O396" s="5">
        <f t="shared" ca="1" si="56"/>
        <v>0.115</v>
      </c>
      <c r="P396">
        <f t="shared" si="57"/>
        <v>131</v>
      </c>
      <c r="S396">
        <f>_xlfn.XLOOKUP(C396,'Company age'!$A$2:$A$15,'Company age'!$B$2:$B$15)</f>
        <v>12</v>
      </c>
      <c r="U396" t="s">
        <v>44</v>
      </c>
      <c r="W396" s="3">
        <f>AT396*(1+AV396)</f>
        <v>20.352782250000001</v>
      </c>
      <c r="X396">
        <v>46</v>
      </c>
      <c r="AH396" s="4">
        <v>-18.588871000000001</v>
      </c>
      <c r="AI396" s="4">
        <v>-18.588871000000001</v>
      </c>
      <c r="AJ396" s="4">
        <v>-10.44775772</v>
      </c>
      <c r="AL396" t="s">
        <v>918</v>
      </c>
      <c r="AM396" t="s">
        <v>919</v>
      </c>
      <c r="AN396" t="s">
        <v>44</v>
      </c>
      <c r="AO396" t="s">
        <v>32</v>
      </c>
      <c r="AP396" t="s">
        <v>25</v>
      </c>
      <c r="AQ396" t="s">
        <v>546</v>
      </c>
      <c r="AR396" t="s">
        <v>27</v>
      </c>
      <c r="AS396" s="2">
        <v>400</v>
      </c>
      <c r="AT396" s="2">
        <v>25</v>
      </c>
      <c r="AU396" s="5">
        <f t="shared" si="50"/>
        <v>-0.18588871000000001</v>
      </c>
      <c r="AV396" s="5">
        <f t="shared" si="51"/>
        <v>-0.18588871000000001</v>
      </c>
      <c r="AW396" s="5">
        <f t="shared" si="52"/>
        <v>-0.1044775772</v>
      </c>
      <c r="AX396" s="2">
        <v>19.649999999999999</v>
      </c>
      <c r="AY396" s="2">
        <v>-17.97137833</v>
      </c>
      <c r="AZ396" s="2">
        <v>19.22</v>
      </c>
      <c r="BA396" s="2">
        <v>49.742199999999997</v>
      </c>
    </row>
    <row r="397" spans="1:53" x14ac:dyDescent="0.15">
      <c r="A397">
        <v>132</v>
      </c>
      <c r="B397" s="7">
        <v>42844</v>
      </c>
      <c r="C397" s="11">
        <v>2017</v>
      </c>
      <c r="D397" s="3">
        <f>_xlfn.XLOOKUP(P397,'Sentiment index'!$E$2:$E$169,'Sentiment index'!$A$2:$A$169)</f>
        <v>-0.38076389999999999</v>
      </c>
      <c r="E397">
        <f t="shared" ca="1" si="53"/>
        <v>135.06548484550839</v>
      </c>
      <c r="F397" s="5">
        <f>(W397-AT397)/AT397</f>
        <v>-8.163265227999994E-2</v>
      </c>
      <c r="G397" s="12">
        <f t="shared" ca="1" si="54"/>
        <v>5</v>
      </c>
      <c r="H397" s="2">
        <v>46.902700000000003</v>
      </c>
      <c r="I397" s="2">
        <v>16.5</v>
      </c>
      <c r="J397" s="13">
        <f t="shared" si="55"/>
        <v>-7.533265227999994E-2</v>
      </c>
      <c r="K397" s="5">
        <f>IF(U397="NORWAY",_xlfn.XLOOKUP(B397,'Oslo OBX Historical Data'!$A$2:$A$3477,'Oslo OBX Historical Data'!$G$2:$G$3477),IF(U397="FINLAND",_xlfn.XLOOKUP(B397,'OMX Helsinki Historical Data'!$A$2:$A$3479,'OMX Helsinki Historical Data'!$G$2:$G$3479),IF(U397="DENMARK",_xlfn.XLOOKUP(B397,'OMX Copenhagen All shares Histo'!$A$2:$A$3461,'OMX Copenhagen All shares Histo'!$G$2:$G$3461),_xlfn.XLOOKUP(Draft!B397,'OMX Stockholm Historical Data'!$A$2:$A$3477,'OMX Stockholm Historical Data'!$G$2:$G$3477))))</f>
        <v>-6.3E-3</v>
      </c>
      <c r="L397">
        <v>1</v>
      </c>
      <c r="N397" t="str">
        <f>IF(D397&gt;=0,"1","0")</f>
        <v>0</v>
      </c>
      <c r="O397" s="5">
        <f t="shared" ca="1" si="56"/>
        <v>0.10660367100401469</v>
      </c>
      <c r="P397">
        <f t="shared" si="57"/>
        <v>131</v>
      </c>
      <c r="S397">
        <f>_xlfn.XLOOKUP(C397,'Company age'!$A$2:$A$15,'Company age'!$B$2:$B$15)</f>
        <v>12</v>
      </c>
      <c r="U397" t="s">
        <v>80</v>
      </c>
      <c r="W397" s="3">
        <f>AT397*(1+AV397)</f>
        <v>15.153061237380001</v>
      </c>
      <c r="X397">
        <v>5</v>
      </c>
      <c r="AH397" s="4">
        <v>-8.1632652280000002</v>
      </c>
      <c r="AI397" s="4">
        <v>-8.1632652280000002</v>
      </c>
      <c r="AJ397" s="4">
        <v>-15.306122780000001</v>
      </c>
      <c r="AL397" t="s">
        <v>1509</v>
      </c>
      <c r="AM397" t="s">
        <v>1510</v>
      </c>
      <c r="AN397" t="s">
        <v>80</v>
      </c>
      <c r="AO397" t="s">
        <v>32</v>
      </c>
      <c r="AP397" t="s">
        <v>25</v>
      </c>
      <c r="AQ397" t="s">
        <v>1066</v>
      </c>
      <c r="AR397" t="s">
        <v>27</v>
      </c>
      <c r="AS397" s="2">
        <v>46.902700000000003</v>
      </c>
      <c r="AT397" s="2">
        <v>16.5</v>
      </c>
      <c r="AU397" s="5">
        <f t="shared" si="50"/>
        <v>-8.1632652279999995E-2</v>
      </c>
      <c r="AV397" s="5">
        <f t="shared" si="51"/>
        <v>-8.1632652279999995E-2</v>
      </c>
      <c r="AW397" s="5">
        <f t="shared" si="52"/>
        <v>-0.1530612278</v>
      </c>
      <c r="AX397" s="2">
        <v>0.89</v>
      </c>
      <c r="AY397" s="2">
        <v>-89.761543270000004</v>
      </c>
      <c r="AZ397" s="2">
        <v>0.88700000000000001</v>
      </c>
      <c r="BA397" s="2">
        <v>5.9</v>
      </c>
    </row>
    <row r="398" spans="1:53" x14ac:dyDescent="0.15">
      <c r="A398">
        <v>132</v>
      </c>
      <c r="B398" s="7">
        <v>42849</v>
      </c>
      <c r="C398" s="11">
        <v>2017</v>
      </c>
      <c r="D398" s="3">
        <f>_xlfn.XLOOKUP(P398,'Sentiment index'!$E$2:$E$169,'Sentiment index'!$A$2:$A$169)</f>
        <v>-0.38076389999999999</v>
      </c>
      <c r="E398">
        <f t="shared" ca="1" si="53"/>
        <v>114.97589810252813</v>
      </c>
      <c r="F398" s="5">
        <f>(W398-AT398)/AT398</f>
        <v>3.8461537359999881E-2</v>
      </c>
      <c r="G398" s="12">
        <f t="shared" ca="1" si="54"/>
        <v>1</v>
      </c>
      <c r="H398" s="2">
        <v>14.2813</v>
      </c>
      <c r="I398" s="2">
        <v>6.9</v>
      </c>
      <c r="J398" s="13">
        <f t="shared" si="55"/>
        <v>3.6761537359999881E-2</v>
      </c>
      <c r="K398" s="5">
        <f>IF(U398="NORWAY",_xlfn.XLOOKUP(B398,'Oslo OBX Historical Data'!$A$2:$A$3477,'Oslo OBX Historical Data'!$G$2:$G$3477),IF(U398="FINLAND",_xlfn.XLOOKUP(B398,'OMX Helsinki Historical Data'!$A$2:$A$3479,'OMX Helsinki Historical Data'!$G$2:$G$3479),IF(U398="DENMARK",_xlfn.XLOOKUP(B398,'OMX Copenhagen All shares Histo'!$A$2:$A$3461,'OMX Copenhagen All shares Histo'!$G$2:$G$3461),_xlfn.XLOOKUP(Draft!B398,'OMX Stockholm Historical Data'!$A$2:$A$3477,'OMX Stockholm Historical Data'!$G$2:$G$3477))))</f>
        <v>1.6999999999999999E-3</v>
      </c>
      <c r="L398">
        <v>1</v>
      </c>
      <c r="N398" t="str">
        <f>IF(D398&gt;=0,"1","0")</f>
        <v>0</v>
      </c>
      <c r="O398" s="5">
        <f t="shared" ca="1" si="56"/>
        <v>7.0021636685735897E-2</v>
      </c>
      <c r="P398">
        <f t="shared" si="57"/>
        <v>131</v>
      </c>
      <c r="S398">
        <f>_xlfn.XLOOKUP(C398,'Company age'!$A$2:$A$15,'Company age'!$B$2:$B$15)</f>
        <v>12</v>
      </c>
      <c r="U398" t="s">
        <v>80</v>
      </c>
      <c r="W398" s="3">
        <f>AT398*(1+AV398)</f>
        <v>7.1653846077839995</v>
      </c>
      <c r="X398">
        <v>1</v>
      </c>
      <c r="AH398" s="4">
        <v>7.4358973500000003</v>
      </c>
      <c r="AI398" s="4">
        <v>3.8461537360000002</v>
      </c>
      <c r="AJ398" s="4">
        <v>6.4102563860000004</v>
      </c>
      <c r="AL398" t="s">
        <v>1855</v>
      </c>
      <c r="AM398" t="s">
        <v>1856</v>
      </c>
      <c r="AN398" t="s">
        <v>80</v>
      </c>
      <c r="AO398" t="s">
        <v>32</v>
      </c>
      <c r="AP398" t="s">
        <v>25</v>
      </c>
      <c r="AQ398" t="s">
        <v>54</v>
      </c>
      <c r="AR398" t="s">
        <v>27</v>
      </c>
      <c r="AS398" s="2">
        <v>14.2813</v>
      </c>
      <c r="AT398" s="2">
        <v>6.9</v>
      </c>
      <c r="AU398" s="5">
        <f t="shared" si="50"/>
        <v>7.4358973500000008E-2</v>
      </c>
      <c r="AV398" s="5">
        <f t="shared" si="51"/>
        <v>3.8461537359999999E-2</v>
      </c>
      <c r="AW398" s="5">
        <f t="shared" si="52"/>
        <v>6.4102563860000003E-2</v>
      </c>
      <c r="AX398" s="2">
        <v>2.59</v>
      </c>
      <c r="AY398" s="2">
        <v>-49.697048189999997</v>
      </c>
      <c r="AZ398" s="2">
        <v>2.6</v>
      </c>
      <c r="BA398" s="2">
        <v>6.9737</v>
      </c>
    </row>
    <row r="399" spans="1:53" x14ac:dyDescent="0.15">
      <c r="A399">
        <v>132</v>
      </c>
      <c r="B399" s="7">
        <v>42851</v>
      </c>
      <c r="C399" s="11">
        <v>2017</v>
      </c>
      <c r="D399" s="3">
        <f>_xlfn.XLOOKUP(P399,'Sentiment index'!$E$2:$E$169,'Sentiment index'!$A$2:$A$169)</f>
        <v>-0.38076389999999999</v>
      </c>
      <c r="E399">
        <f t="shared" ca="1" si="53"/>
        <v>131.54700140755358</v>
      </c>
      <c r="F399" s="5">
        <f>(W399-AT399)/AT399</f>
        <v>0.55555557249999987</v>
      </c>
      <c r="G399" s="12">
        <f t="shared" ca="1" si="54"/>
        <v>20</v>
      </c>
      <c r="H399" s="2">
        <v>57.563000000000002</v>
      </c>
      <c r="I399" s="2">
        <v>13.7</v>
      </c>
      <c r="J399" s="13">
        <f t="shared" si="55"/>
        <v>0.54835557249999989</v>
      </c>
      <c r="K399" s="5">
        <f>IF(U399="NORWAY",_xlfn.XLOOKUP(B399,'Oslo OBX Historical Data'!$A$2:$A$3477,'Oslo OBX Historical Data'!$G$2:$G$3477),IF(U399="FINLAND",_xlfn.XLOOKUP(B399,'OMX Helsinki Historical Data'!$A$2:$A$3479,'OMX Helsinki Historical Data'!$G$2:$G$3479),IF(U399="DENMARK",_xlfn.XLOOKUP(B399,'OMX Copenhagen All shares Histo'!$A$2:$A$3461,'OMX Copenhagen All shares Histo'!$G$2:$G$3461),_xlfn.XLOOKUP(Draft!B399,'OMX Stockholm Historical Data'!$A$2:$A$3477,'OMX Stockholm Historical Data'!$G$2:$G$3477))))</f>
        <v>7.1999999999999998E-3</v>
      </c>
      <c r="L399">
        <v>1</v>
      </c>
      <c r="N399" t="str">
        <f>IF(D399&gt;=0,"1","0")</f>
        <v>0</v>
      </c>
      <c r="O399" s="5">
        <f t="shared" ca="1" si="56"/>
        <v>0.3474454076403245</v>
      </c>
      <c r="P399">
        <f t="shared" si="57"/>
        <v>131</v>
      </c>
      <c r="S399">
        <f>_xlfn.XLOOKUP(C399,'Company age'!$A$2:$A$15,'Company age'!$B$2:$B$15)</f>
        <v>12</v>
      </c>
      <c r="U399" t="s">
        <v>80</v>
      </c>
      <c r="W399" s="3">
        <f>AT399*(1+AV399)</f>
        <v>21.311111343249998</v>
      </c>
      <c r="X399">
        <v>20</v>
      </c>
      <c r="AH399" s="4">
        <v>76.666664119999993</v>
      </c>
      <c r="AI399" s="4">
        <v>55.55555725</v>
      </c>
      <c r="AJ399" s="4">
        <v>103.33333589999999</v>
      </c>
      <c r="AL399" t="s">
        <v>1470</v>
      </c>
      <c r="AM399" t="s">
        <v>1471</v>
      </c>
      <c r="AN399" t="s">
        <v>80</v>
      </c>
      <c r="AO399" t="s">
        <v>152</v>
      </c>
      <c r="AP399" t="s">
        <v>25</v>
      </c>
      <c r="AQ399" t="s">
        <v>1175</v>
      </c>
      <c r="AR399" t="s">
        <v>27</v>
      </c>
      <c r="AS399" s="2">
        <v>57.563000000000002</v>
      </c>
      <c r="AT399" s="2">
        <v>13.7</v>
      </c>
      <c r="AU399" s="5">
        <f t="shared" si="50"/>
        <v>0.76666664119999994</v>
      </c>
      <c r="AV399" s="5">
        <f t="shared" si="51"/>
        <v>0.55555557249999998</v>
      </c>
      <c r="AW399" s="5">
        <f t="shared" si="52"/>
        <v>1.033333359</v>
      </c>
      <c r="AX399" s="2">
        <v>3.4</v>
      </c>
      <c r="AY399" s="2">
        <v>-67.359123229999994</v>
      </c>
      <c r="AZ399" s="2">
        <v>3.3050000000000002</v>
      </c>
      <c r="BA399" s="2">
        <v>14.608000000000001</v>
      </c>
    </row>
    <row r="400" spans="1:53" x14ac:dyDescent="0.15">
      <c r="A400">
        <v>133</v>
      </c>
      <c r="B400" s="7">
        <v>42858</v>
      </c>
      <c r="C400" s="11">
        <v>2017</v>
      </c>
      <c r="D400" s="3">
        <f>_xlfn.XLOOKUP(P400,'Sentiment index'!$E$2:$E$169,'Sentiment index'!$A$2:$A$169)</f>
        <v>-0.35363800000000001</v>
      </c>
      <c r="E400">
        <f t="shared" ca="1" si="53"/>
        <v>192.28945882415894</v>
      </c>
      <c r="F400" s="5">
        <f>(W400-AT400)/AT400</f>
        <v>2.272727340000081E-3</v>
      </c>
      <c r="G400" s="12">
        <f t="shared" ca="1" si="54"/>
        <v>16</v>
      </c>
      <c r="H400" s="2">
        <v>11.5701</v>
      </c>
      <c r="I400" s="2">
        <v>6.7</v>
      </c>
      <c r="J400" s="13">
        <f t="shared" si="55"/>
        <v>-4.3272726599999194E-3</v>
      </c>
      <c r="K400" s="5">
        <f>IF(U400="NORWAY",_xlfn.XLOOKUP(B400,'Oslo OBX Historical Data'!$A$2:$A$3477,'Oslo OBX Historical Data'!$G$2:$G$3477),IF(U400="FINLAND",_xlfn.XLOOKUP(B400,'OMX Helsinki Historical Data'!$A$2:$A$3479,'OMX Helsinki Historical Data'!$G$2:$G$3479),IF(U400="DENMARK",_xlfn.XLOOKUP(B400,'OMX Copenhagen All shares Histo'!$A$2:$A$3461,'OMX Copenhagen All shares Histo'!$G$2:$G$3461),_xlfn.XLOOKUP(Draft!B400,'OMX Stockholm Historical Data'!$A$2:$A$3477,'OMX Stockholm Historical Data'!$G$2:$G$3477))))</f>
        <v>6.6E-3</v>
      </c>
      <c r="L400">
        <v>1</v>
      </c>
      <c r="N400" t="str">
        <f>IF(D400&gt;=0,"1","0")</f>
        <v>0</v>
      </c>
      <c r="O400" s="5">
        <f t="shared" ca="1" si="56"/>
        <v>1.3828748238995341</v>
      </c>
      <c r="P400">
        <f t="shared" si="57"/>
        <v>132</v>
      </c>
      <c r="S400">
        <f>_xlfn.XLOOKUP(C400,'Company age'!$A$2:$A$15,'Company age'!$B$2:$B$15)</f>
        <v>12</v>
      </c>
      <c r="U400" t="s">
        <v>80</v>
      </c>
      <c r="W400" s="3">
        <f>AT400*(1+AV400)</f>
        <v>6.7152272731780007</v>
      </c>
      <c r="X400">
        <v>16</v>
      </c>
      <c r="AH400" s="4">
        <v>2.2727272510000001</v>
      </c>
      <c r="AI400" s="4">
        <v>0.227272734</v>
      </c>
      <c r="AJ400" s="4">
        <v>12.272727010000001</v>
      </c>
      <c r="AL400" t="s">
        <v>1921</v>
      </c>
      <c r="AM400" t="s">
        <v>1922</v>
      </c>
      <c r="AN400" t="s">
        <v>80</v>
      </c>
      <c r="AO400" t="s">
        <v>152</v>
      </c>
      <c r="AP400" t="s">
        <v>25</v>
      </c>
      <c r="AQ400" t="s">
        <v>1066</v>
      </c>
      <c r="AR400" t="s">
        <v>27</v>
      </c>
      <c r="AS400" s="2">
        <v>11.5701</v>
      </c>
      <c r="AT400" s="2">
        <v>6.7</v>
      </c>
      <c r="AU400" s="5">
        <f t="shared" si="50"/>
        <v>2.272727251E-2</v>
      </c>
      <c r="AV400" s="5">
        <f t="shared" si="51"/>
        <v>2.2727273399999999E-3</v>
      </c>
      <c r="AW400" s="5">
        <f t="shared" si="52"/>
        <v>0.12272727010000001</v>
      </c>
      <c r="AX400" s="2">
        <v>1.26</v>
      </c>
      <c r="AY400" s="2">
        <v>-76.133445739999999</v>
      </c>
      <c r="AZ400" s="2">
        <v>1.28</v>
      </c>
      <c r="BA400" s="2">
        <v>7.149</v>
      </c>
    </row>
    <row r="401" spans="1:53" x14ac:dyDescent="0.15">
      <c r="A401">
        <v>133</v>
      </c>
      <c r="B401" s="7">
        <v>42860</v>
      </c>
      <c r="C401" s="11">
        <v>2017</v>
      </c>
      <c r="D401" s="3">
        <f>_xlfn.XLOOKUP(P401,'Sentiment index'!$E$2:$E$169,'Sentiment index'!$A$2:$A$169)</f>
        <v>-0.35363800000000001</v>
      </c>
      <c r="E401">
        <f t="shared" ca="1" si="53"/>
        <v>166.44727491731902</v>
      </c>
      <c r="F401" s="5">
        <f>(W401-AT401)/AT401</f>
        <v>0</v>
      </c>
      <c r="G401" s="12">
        <f t="shared" ca="1" si="54"/>
        <v>1231.7708485292264</v>
      </c>
      <c r="H401" s="2">
        <v>42.531700000000001</v>
      </c>
      <c r="I401" s="2">
        <v>8.6999999999999993</v>
      </c>
      <c r="J401" s="13">
        <f t="shared" si="55"/>
        <v>-3.3999999999999998E-3</v>
      </c>
      <c r="K401" s="5">
        <f>IF(U401="NORWAY",_xlfn.XLOOKUP(B401,'Oslo OBX Historical Data'!$A$2:$A$3477,'Oslo OBX Historical Data'!$G$2:$G$3477),IF(U401="FINLAND",_xlfn.XLOOKUP(B401,'OMX Helsinki Historical Data'!$A$2:$A$3479,'OMX Helsinki Historical Data'!$G$2:$G$3479),IF(U401="DENMARK",_xlfn.XLOOKUP(B401,'OMX Copenhagen All shares Histo'!$A$2:$A$3461,'OMX Copenhagen All shares Histo'!$G$2:$G$3461),_xlfn.XLOOKUP(Draft!B401,'OMX Stockholm Historical Data'!$A$2:$A$3477,'OMX Stockholm Historical Data'!$G$2:$G$3477))))</f>
        <v>3.3999999999999998E-3</v>
      </c>
      <c r="L401">
        <v>1</v>
      </c>
      <c r="N401" t="str">
        <f>IF(D401&gt;=0,"1","0")</f>
        <v>0</v>
      </c>
      <c r="O401" s="5" t="str">
        <f t="shared" si="56"/>
        <v/>
      </c>
      <c r="P401">
        <f t="shared" si="57"/>
        <v>132</v>
      </c>
      <c r="S401">
        <f>_xlfn.XLOOKUP(C401,'Company age'!$A$2:$A$15,'Company age'!$B$2:$B$15)</f>
        <v>12</v>
      </c>
      <c r="U401" t="s">
        <v>80</v>
      </c>
      <c r="W401" s="3">
        <f>AT401*(1+AV401)</f>
        <v>8.6999999999999993</v>
      </c>
      <c r="AH401" s="4">
        <v>6.6666665079999996</v>
      </c>
      <c r="AI401" s="4">
        <v>0</v>
      </c>
      <c r="AJ401" s="4">
        <v>0</v>
      </c>
      <c r="AL401" t="s">
        <v>1524</v>
      </c>
      <c r="AM401" t="s">
        <v>1525</v>
      </c>
      <c r="AN401" t="s">
        <v>80</v>
      </c>
      <c r="AO401" t="s">
        <v>96</v>
      </c>
      <c r="AP401" t="s">
        <v>25</v>
      </c>
      <c r="AQ401" t="s">
        <v>746</v>
      </c>
      <c r="AR401" t="s">
        <v>27</v>
      </c>
      <c r="AS401" s="2">
        <v>42.531700000000001</v>
      </c>
      <c r="AT401" s="2">
        <v>8.6999999999999993</v>
      </c>
      <c r="AU401" s="5">
        <f t="shared" si="50"/>
        <v>6.6666665079999993E-2</v>
      </c>
      <c r="AV401" s="5">
        <f t="shared" si="51"/>
        <v>0</v>
      </c>
      <c r="AW401" s="5">
        <f t="shared" si="52"/>
        <v>0</v>
      </c>
      <c r="AX401" s="2">
        <v>1.925</v>
      </c>
      <c r="AY401" s="2">
        <v>-71.880882260000007</v>
      </c>
      <c r="AZ401" s="2">
        <v>1.82</v>
      </c>
      <c r="BA401" s="2">
        <v>13.8725</v>
      </c>
    </row>
    <row r="402" spans="1:53" x14ac:dyDescent="0.15">
      <c r="A402">
        <v>133</v>
      </c>
      <c r="B402" s="7">
        <v>42860</v>
      </c>
      <c r="C402" s="11">
        <v>2017</v>
      </c>
      <c r="D402" s="3">
        <f>_xlfn.XLOOKUP(P402,'Sentiment index'!$E$2:$E$169,'Sentiment index'!$A$2:$A$169)</f>
        <v>-0.35363800000000001</v>
      </c>
      <c r="E402">
        <f t="shared" ca="1" si="53"/>
        <v>145.09867987403481</v>
      </c>
      <c r="F402" s="5">
        <f>(W402-AT402)/AT402</f>
        <v>-5.4878048900000038E-2</v>
      </c>
      <c r="G402" s="12">
        <f t="shared" ca="1" si="54"/>
        <v>216</v>
      </c>
      <c r="H402" s="2">
        <v>22.724399999999999</v>
      </c>
      <c r="I402" s="2">
        <v>9.1999999999999993</v>
      </c>
      <c r="J402" s="13">
        <f t="shared" si="55"/>
        <v>-5.8278048900000039E-2</v>
      </c>
      <c r="K402" s="5">
        <f>IF(U402="NORWAY",_xlfn.XLOOKUP(B402,'Oslo OBX Historical Data'!$A$2:$A$3477,'Oslo OBX Historical Data'!$G$2:$G$3477),IF(U402="FINLAND",_xlfn.XLOOKUP(B402,'OMX Helsinki Historical Data'!$A$2:$A$3479,'OMX Helsinki Historical Data'!$G$2:$G$3479),IF(U402="DENMARK",_xlfn.XLOOKUP(B402,'OMX Copenhagen All shares Histo'!$A$2:$A$3461,'OMX Copenhagen All shares Histo'!$G$2:$G$3461),_xlfn.XLOOKUP(Draft!B402,'OMX Stockholm Historical Data'!$A$2:$A$3477,'OMX Stockholm Historical Data'!$G$2:$G$3477))))</f>
        <v>3.3999999999999998E-3</v>
      </c>
      <c r="L402">
        <v>1</v>
      </c>
      <c r="N402" t="str">
        <f>IF(D402&gt;=0,"1","0")</f>
        <v>0</v>
      </c>
      <c r="O402" s="5">
        <f t="shared" ca="1" si="56"/>
        <v>9.5052014574642243</v>
      </c>
      <c r="P402">
        <f t="shared" si="57"/>
        <v>132</v>
      </c>
      <c r="S402">
        <f>_xlfn.XLOOKUP(C402,'Company age'!$A$2:$A$15,'Company age'!$B$2:$B$15)</f>
        <v>12</v>
      </c>
      <c r="U402" t="s">
        <v>80</v>
      </c>
      <c r="W402" s="3">
        <f>AT402*(1+AV402)</f>
        <v>8.695121950119999</v>
      </c>
      <c r="X402">
        <v>216</v>
      </c>
      <c r="AH402" s="4">
        <v>-0.60975611210000003</v>
      </c>
      <c r="AI402" s="4">
        <v>-5.4878048899999996</v>
      </c>
      <c r="AJ402" s="4">
        <v>-3.9634146690000001</v>
      </c>
      <c r="AL402" t="s">
        <v>1725</v>
      </c>
      <c r="AM402" t="s">
        <v>1726</v>
      </c>
      <c r="AN402" t="s">
        <v>80</v>
      </c>
      <c r="AO402" t="s">
        <v>152</v>
      </c>
      <c r="AP402" t="s">
        <v>25</v>
      </c>
      <c r="AQ402" t="s">
        <v>1175</v>
      </c>
      <c r="AR402" t="s">
        <v>27</v>
      </c>
      <c r="AS402" s="2">
        <v>22.724399999999999</v>
      </c>
      <c r="AT402" s="2">
        <v>9.1999999999999993</v>
      </c>
      <c r="AU402" s="5">
        <f t="shared" si="50"/>
        <v>-6.0975611210000004E-3</v>
      </c>
      <c r="AV402" s="5">
        <f t="shared" si="51"/>
        <v>-5.4878048899999997E-2</v>
      </c>
      <c r="AW402" s="5">
        <f t="shared" si="52"/>
        <v>-3.9634146690000004E-2</v>
      </c>
      <c r="AX402" s="2">
        <v>14.62</v>
      </c>
      <c r="AY402" s="2">
        <v>113.9864578</v>
      </c>
      <c r="AZ402" s="2">
        <v>14.64</v>
      </c>
      <c r="BA402" s="2">
        <v>15.174799999999999</v>
      </c>
    </row>
    <row r="403" spans="1:53" x14ac:dyDescent="0.15">
      <c r="A403">
        <v>133</v>
      </c>
      <c r="B403" s="7">
        <v>42865</v>
      </c>
      <c r="C403" s="11">
        <v>2017</v>
      </c>
      <c r="D403" s="3">
        <f>_xlfn.XLOOKUP(P403,'Sentiment index'!$E$2:$E$169,'Sentiment index'!$A$2:$A$169)</f>
        <v>-0.35363800000000001</v>
      </c>
      <c r="E403">
        <f t="shared" ca="1" si="53"/>
        <v>170.04269065726288</v>
      </c>
      <c r="F403" s="5">
        <f>(W403-AT403)/AT403</f>
        <v>2.1375000000000002</v>
      </c>
      <c r="G403" s="12">
        <f t="shared" ca="1" si="54"/>
        <v>2</v>
      </c>
      <c r="H403" s="2">
        <v>8.2589600000000001</v>
      </c>
      <c r="I403" s="2">
        <v>3.5</v>
      </c>
      <c r="J403" s="13">
        <f t="shared" si="55"/>
        <v>2.1289000000000002</v>
      </c>
      <c r="K403" s="5">
        <f>IF(U403="NORWAY",_xlfn.XLOOKUP(B403,'Oslo OBX Historical Data'!$A$2:$A$3477,'Oslo OBX Historical Data'!$G$2:$G$3477),IF(U403="FINLAND",_xlfn.XLOOKUP(B403,'OMX Helsinki Historical Data'!$A$2:$A$3479,'OMX Helsinki Historical Data'!$G$2:$G$3479),IF(U403="DENMARK",_xlfn.XLOOKUP(B403,'OMX Copenhagen All shares Histo'!$A$2:$A$3461,'OMX Copenhagen All shares Histo'!$G$2:$G$3461),_xlfn.XLOOKUP(Draft!B403,'OMX Stockholm Historical Data'!$A$2:$A$3477,'OMX Stockholm Historical Data'!$G$2:$G$3477))))</f>
        <v>8.6E-3</v>
      </c>
      <c r="L403">
        <v>1</v>
      </c>
      <c r="N403" t="str">
        <f>IF(D403&gt;=0,"1","0")</f>
        <v>0</v>
      </c>
      <c r="O403" s="5">
        <f t="shared" ca="1" si="56"/>
        <v>0.24216124064046804</v>
      </c>
      <c r="P403">
        <f t="shared" si="57"/>
        <v>132</v>
      </c>
      <c r="S403">
        <f>_xlfn.XLOOKUP(C403,'Company age'!$A$2:$A$15,'Company age'!$B$2:$B$15)</f>
        <v>12</v>
      </c>
      <c r="U403" t="s">
        <v>80</v>
      </c>
      <c r="W403" s="3">
        <f>AT403*(1+AV403)</f>
        <v>10.981250000000001</v>
      </c>
      <c r="X403">
        <v>2</v>
      </c>
      <c r="AH403" s="4">
        <v>200</v>
      </c>
      <c r="AI403" s="4">
        <v>213.75</v>
      </c>
      <c r="AJ403" s="4">
        <v>301.25</v>
      </c>
      <c r="AL403" t="s">
        <v>2042</v>
      </c>
      <c r="AM403" t="s">
        <v>2043</v>
      </c>
      <c r="AN403" t="s">
        <v>80</v>
      </c>
      <c r="AO403" t="s">
        <v>45</v>
      </c>
      <c r="AP403" t="s">
        <v>25</v>
      </c>
      <c r="AQ403" t="s">
        <v>1066</v>
      </c>
      <c r="AR403" t="s">
        <v>27</v>
      </c>
      <c r="AS403" s="2">
        <v>8.2589600000000001</v>
      </c>
      <c r="AT403" s="2">
        <v>3.5</v>
      </c>
      <c r="AU403" s="5">
        <f t="shared" si="50"/>
        <v>2</v>
      </c>
      <c r="AV403" s="5">
        <f t="shared" si="51"/>
        <v>2.1375000000000002</v>
      </c>
      <c r="AW403" s="5">
        <f t="shared" si="52"/>
        <v>3.0125000000000002</v>
      </c>
      <c r="AX403" s="2">
        <v>3.35</v>
      </c>
      <c r="AY403" s="2">
        <v>13.171566009999999</v>
      </c>
      <c r="AZ403" s="2">
        <v>3.35</v>
      </c>
      <c r="BA403" s="2">
        <v>10.43</v>
      </c>
    </row>
    <row r="404" spans="1:53" x14ac:dyDescent="0.15">
      <c r="A404">
        <v>133</v>
      </c>
      <c r="B404" s="7">
        <v>42866</v>
      </c>
      <c r="C404" s="11">
        <v>2017</v>
      </c>
      <c r="D404" s="3">
        <f>_xlfn.XLOOKUP(P404,'Sentiment index'!$E$2:$E$169,'Sentiment index'!$A$2:$A$169)</f>
        <v>-0.35363800000000001</v>
      </c>
      <c r="E404">
        <f t="shared" ca="1" si="53"/>
        <v>159.61198570765913</v>
      </c>
      <c r="F404" s="5">
        <f>(W404-AT404)/AT404</f>
        <v>-1.6666666270000071E-2</v>
      </c>
      <c r="G404" s="12">
        <f t="shared" ca="1" si="54"/>
        <v>4335</v>
      </c>
      <c r="H404" s="2">
        <v>1077.3599999999999</v>
      </c>
      <c r="I404" s="2">
        <v>55</v>
      </c>
      <c r="J404" s="13">
        <f t="shared" si="55"/>
        <v>-1.4566666270000072E-2</v>
      </c>
      <c r="K404" s="5">
        <f>IF(U404="NORWAY",_xlfn.XLOOKUP(B404,'Oslo OBX Historical Data'!$A$2:$A$3477,'Oslo OBX Historical Data'!$G$2:$G$3477),IF(U404="FINLAND",_xlfn.XLOOKUP(B404,'OMX Helsinki Historical Data'!$A$2:$A$3479,'OMX Helsinki Historical Data'!$G$2:$G$3479),IF(U404="DENMARK",_xlfn.XLOOKUP(B404,'OMX Copenhagen All shares Histo'!$A$2:$A$3461,'OMX Copenhagen All shares Histo'!$G$2:$G$3461),_xlfn.XLOOKUP(Draft!B404,'OMX Stockholm Historical Data'!$A$2:$A$3477,'OMX Stockholm Historical Data'!$G$2:$G$3477))))</f>
        <v>-2.0999999999999999E-3</v>
      </c>
      <c r="L404">
        <v>1</v>
      </c>
      <c r="N404" t="str">
        <f>IF(D404&gt;=0,"1","0")</f>
        <v>0</v>
      </c>
      <c r="O404" s="5">
        <f t="shared" ca="1" si="56"/>
        <v>4.0237246602806866</v>
      </c>
      <c r="P404">
        <f t="shared" si="57"/>
        <v>132</v>
      </c>
      <c r="S404">
        <f>_xlfn.XLOOKUP(C404,'Company age'!$A$2:$A$15,'Company age'!$B$2:$B$15)</f>
        <v>12</v>
      </c>
      <c r="U404" t="s">
        <v>80</v>
      </c>
      <c r="W404" s="3">
        <f>AT404*(1+AV404)</f>
        <v>54.083333355149996</v>
      </c>
      <c r="X404">
        <v>4335</v>
      </c>
      <c r="AH404" s="4">
        <v>0</v>
      </c>
      <c r="AI404" s="4">
        <v>-1.6666666269999999</v>
      </c>
      <c r="AJ404" s="4">
        <v>8.3333330149999991</v>
      </c>
      <c r="AL404" t="s">
        <v>535</v>
      </c>
      <c r="AM404" t="s">
        <v>536</v>
      </c>
      <c r="AN404" t="s">
        <v>80</v>
      </c>
      <c r="AO404" t="s">
        <v>96</v>
      </c>
      <c r="AP404" t="s">
        <v>25</v>
      </c>
      <c r="AQ404" t="s">
        <v>537</v>
      </c>
      <c r="AR404" t="s">
        <v>27</v>
      </c>
      <c r="AS404" s="2">
        <v>1077.3599999999999</v>
      </c>
      <c r="AT404" s="2">
        <v>55</v>
      </c>
      <c r="AU404" s="5">
        <f t="shared" si="50"/>
        <v>0</v>
      </c>
      <c r="AV404" s="5">
        <f t="shared" si="51"/>
        <v>-1.6666666269999998E-2</v>
      </c>
      <c r="AW404" s="5">
        <f t="shared" si="52"/>
        <v>8.3333330149999996E-2</v>
      </c>
      <c r="AX404" s="2">
        <v>331.6</v>
      </c>
      <c r="AY404" s="2">
        <v>645.8181763</v>
      </c>
      <c r="AZ404" s="2">
        <v>333.6</v>
      </c>
      <c r="BA404" s="2">
        <v>40.353700000000003</v>
      </c>
    </row>
    <row r="405" spans="1:53" x14ac:dyDescent="0.15">
      <c r="A405">
        <v>133</v>
      </c>
      <c r="B405" s="7">
        <v>42866</v>
      </c>
      <c r="C405" s="11">
        <v>2017</v>
      </c>
      <c r="D405" s="3">
        <f>_xlfn.XLOOKUP(P405,'Sentiment index'!$E$2:$E$169,'Sentiment index'!$A$2:$A$169)</f>
        <v>-0.35363800000000001</v>
      </c>
      <c r="E405">
        <f t="shared" ca="1" si="53"/>
        <v>166.17462890981864</v>
      </c>
      <c r="F405" s="5">
        <f>(W405-AT405)/AT405</f>
        <v>0.36666667939999992</v>
      </c>
      <c r="G405" s="12">
        <f t="shared" ca="1" si="54"/>
        <v>130</v>
      </c>
      <c r="H405" s="2">
        <v>15.582800000000001</v>
      </c>
      <c r="I405" s="2">
        <v>13.71</v>
      </c>
      <c r="J405" s="13">
        <f t="shared" si="55"/>
        <v>0.36876667939999991</v>
      </c>
      <c r="K405" s="5">
        <f>IF(U405="NORWAY",_xlfn.XLOOKUP(B405,'Oslo OBX Historical Data'!$A$2:$A$3477,'Oslo OBX Historical Data'!$G$2:$G$3477),IF(U405="FINLAND",_xlfn.XLOOKUP(B405,'OMX Helsinki Historical Data'!$A$2:$A$3479,'OMX Helsinki Historical Data'!$G$2:$G$3479),IF(U405="DENMARK",_xlfn.XLOOKUP(B405,'OMX Copenhagen All shares Histo'!$A$2:$A$3461,'OMX Copenhagen All shares Histo'!$G$2:$G$3461),_xlfn.XLOOKUP(Draft!B405,'OMX Stockholm Historical Data'!$A$2:$A$3477,'OMX Stockholm Historical Data'!$G$2:$G$3477))))</f>
        <v>-2.0999999999999999E-3</v>
      </c>
      <c r="L405">
        <v>1</v>
      </c>
      <c r="N405" t="str">
        <f>IF(D405&gt;=0,"1","0")</f>
        <v>0</v>
      </c>
      <c r="O405" s="5">
        <f t="shared" ca="1" si="56"/>
        <v>8.3425315090997767</v>
      </c>
      <c r="P405">
        <f t="shared" si="57"/>
        <v>132</v>
      </c>
      <c r="S405">
        <f>_xlfn.XLOOKUP(C405,'Company age'!$A$2:$A$15,'Company age'!$B$2:$B$15)</f>
        <v>12</v>
      </c>
      <c r="U405" t="s">
        <v>80</v>
      </c>
      <c r="W405" s="3">
        <f>AT405*(1+AV405)</f>
        <v>18.737000174574</v>
      </c>
      <c r="X405">
        <v>130</v>
      </c>
      <c r="AH405" s="4">
        <v>20</v>
      </c>
      <c r="AI405" s="4">
        <v>36.666667940000004</v>
      </c>
      <c r="AJ405" s="4">
        <v>78.888885500000001</v>
      </c>
      <c r="AL405" t="s">
        <v>1837</v>
      </c>
      <c r="AM405" t="s">
        <v>1838</v>
      </c>
      <c r="AN405" t="s">
        <v>80</v>
      </c>
      <c r="AO405" t="s">
        <v>96</v>
      </c>
      <c r="AP405" t="s">
        <v>25</v>
      </c>
      <c r="AQ405" t="s">
        <v>1066</v>
      </c>
      <c r="AR405" t="s">
        <v>27</v>
      </c>
      <c r="AS405" s="2">
        <v>15.582800000000001</v>
      </c>
      <c r="AT405" s="2">
        <v>13.71</v>
      </c>
      <c r="AU405" s="5">
        <f t="shared" si="50"/>
        <v>0.2</v>
      </c>
      <c r="AV405" s="5">
        <f t="shared" si="51"/>
        <v>0.36666667940000003</v>
      </c>
      <c r="AW405" s="5">
        <f t="shared" si="52"/>
        <v>0.78888885500000006</v>
      </c>
      <c r="AX405" s="2">
        <v>4.9000000000000004</v>
      </c>
      <c r="AY405" s="2">
        <v>-51.036422729999998</v>
      </c>
      <c r="AZ405" s="2">
        <v>5.0999999999999996</v>
      </c>
      <c r="BA405" s="2">
        <v>7.5743999999999998</v>
      </c>
    </row>
    <row r="406" spans="1:53" x14ac:dyDescent="0.15">
      <c r="A406">
        <v>133</v>
      </c>
      <c r="B406" s="7">
        <v>42867</v>
      </c>
      <c r="C406" s="11">
        <v>2017</v>
      </c>
      <c r="D406" s="3">
        <f>_xlfn.XLOOKUP(P406,'Sentiment index'!$E$2:$E$169,'Sentiment index'!$A$2:$A$169)</f>
        <v>-0.35363800000000001</v>
      </c>
      <c r="E406">
        <f t="shared" ca="1" si="53"/>
        <v>182.336410360851</v>
      </c>
      <c r="F406" s="5">
        <f>(W406-AT406)/AT406</f>
        <v>2.125</v>
      </c>
      <c r="G406" s="12">
        <f t="shared" ca="1" si="54"/>
        <v>839</v>
      </c>
      <c r="H406" s="2">
        <v>1235.8399999999999</v>
      </c>
      <c r="I406" s="2">
        <v>7.2</v>
      </c>
      <c r="J406" s="13">
        <f t="shared" si="55"/>
        <v>2.1267</v>
      </c>
      <c r="K406" s="5">
        <f>IF(U406="NORWAY",_xlfn.XLOOKUP(B406,'Oslo OBX Historical Data'!$A$2:$A$3477,'Oslo OBX Historical Data'!$G$2:$G$3477),IF(U406="FINLAND",_xlfn.XLOOKUP(B406,'OMX Helsinki Historical Data'!$A$2:$A$3479,'OMX Helsinki Historical Data'!$G$2:$G$3479),IF(U406="DENMARK",_xlfn.XLOOKUP(B406,'OMX Copenhagen All shares Histo'!$A$2:$A$3461,'OMX Copenhagen All shares Histo'!$G$2:$G$3461),_xlfn.XLOOKUP(Draft!B406,'OMX Stockholm Historical Data'!$A$2:$A$3477,'OMX Stockholm Historical Data'!$G$2:$G$3477))))</f>
        <v>-1.6999999999999999E-3</v>
      </c>
      <c r="L406">
        <v>1</v>
      </c>
      <c r="N406" t="str">
        <f>IF(D406&gt;=0,"1","0")</f>
        <v>0</v>
      </c>
      <c r="O406" s="5">
        <f t="shared" ca="1" si="56"/>
        <v>0.6788904712584154</v>
      </c>
      <c r="P406">
        <f t="shared" si="57"/>
        <v>132</v>
      </c>
      <c r="S406">
        <f>_xlfn.XLOOKUP(C406,'Company age'!$A$2:$A$15,'Company age'!$B$2:$B$15)</f>
        <v>12</v>
      </c>
      <c r="U406" t="s">
        <v>64</v>
      </c>
      <c r="W406" s="3">
        <f>AT406*(1+AV406)</f>
        <v>22.5</v>
      </c>
      <c r="X406">
        <v>839</v>
      </c>
      <c r="AH406" s="4">
        <v>132.38635249999999</v>
      </c>
      <c r="AI406" s="4">
        <v>212.5</v>
      </c>
      <c r="AJ406" s="4">
        <v>169.3181763</v>
      </c>
      <c r="AL406" t="s">
        <v>477</v>
      </c>
      <c r="AM406" t="s">
        <v>478</v>
      </c>
      <c r="AN406" t="s">
        <v>64</v>
      </c>
      <c r="AO406" t="s">
        <v>38</v>
      </c>
      <c r="AP406" t="s">
        <v>25</v>
      </c>
      <c r="AQ406" t="s">
        <v>479</v>
      </c>
      <c r="AR406" t="s">
        <v>27</v>
      </c>
      <c r="AS406" s="2">
        <v>1235.8399999999999</v>
      </c>
      <c r="AT406" s="2">
        <v>7.2</v>
      </c>
      <c r="AU406" s="5">
        <f t="shared" si="50"/>
        <v>1.3238635249999999</v>
      </c>
      <c r="AV406" s="5">
        <f t="shared" si="51"/>
        <v>2.125</v>
      </c>
      <c r="AW406" s="5">
        <f t="shared" si="52"/>
        <v>1.6931817630000001</v>
      </c>
      <c r="AX406" s="2">
        <v>10.61</v>
      </c>
      <c r="AY406" s="2">
        <v>54.58333588</v>
      </c>
      <c r="AZ406" s="2">
        <v>10.73</v>
      </c>
      <c r="BA406" s="2">
        <v>39.987299999999998</v>
      </c>
    </row>
    <row r="407" spans="1:53" x14ac:dyDescent="0.15">
      <c r="A407">
        <v>133</v>
      </c>
      <c r="B407" s="7">
        <v>42873</v>
      </c>
      <c r="C407" s="11">
        <v>2017</v>
      </c>
      <c r="D407" s="3">
        <f>_xlfn.XLOOKUP(P407,'Sentiment index'!$E$2:$E$169,'Sentiment index'!$A$2:$A$169)</f>
        <v>-0.35363800000000001</v>
      </c>
      <c r="E407">
        <f t="shared" ca="1" si="53"/>
        <v>126.0953117061451</v>
      </c>
      <c r="F407" s="5">
        <f>(W407-AT407)/AT407</f>
        <v>2.1032505039999996E-2</v>
      </c>
      <c r="G407" s="12">
        <f t="shared" ca="1" si="54"/>
        <v>999.80563851787304</v>
      </c>
      <c r="H407" s="2">
        <v>17.680700000000002</v>
      </c>
      <c r="I407" s="2">
        <v>6.3</v>
      </c>
      <c r="J407" s="13">
        <f t="shared" si="55"/>
        <v>3.5432505039999992E-2</v>
      </c>
      <c r="K407" s="5">
        <f>IF(U407="NORWAY",_xlfn.XLOOKUP(B407,'Oslo OBX Historical Data'!$A$2:$A$3477,'Oslo OBX Historical Data'!$G$2:$G$3477),IF(U407="FINLAND",_xlfn.XLOOKUP(B407,'OMX Helsinki Historical Data'!$A$2:$A$3479,'OMX Helsinki Historical Data'!$G$2:$G$3479),IF(U407="DENMARK",_xlfn.XLOOKUP(B407,'OMX Copenhagen All shares Histo'!$A$2:$A$3461,'OMX Copenhagen All shares Histo'!$G$2:$G$3461),_xlfn.XLOOKUP(Draft!B407,'OMX Stockholm Historical Data'!$A$2:$A$3477,'OMX Stockholm Historical Data'!$G$2:$G$3477))))</f>
        <v>-1.44E-2</v>
      </c>
      <c r="L407">
        <v>1</v>
      </c>
      <c r="N407" t="str">
        <f>IF(D407&gt;=0,"1","0")</f>
        <v>0</v>
      </c>
      <c r="O407" s="5" t="str">
        <f t="shared" si="56"/>
        <v/>
      </c>
      <c r="P407">
        <f t="shared" si="57"/>
        <v>132</v>
      </c>
      <c r="S407">
        <f>_xlfn.XLOOKUP(C407,'Company age'!$A$2:$A$15,'Company age'!$B$2:$B$15)</f>
        <v>12</v>
      </c>
      <c r="U407" t="s">
        <v>80</v>
      </c>
      <c r="W407" s="3">
        <f>AT407*(1+AV407)</f>
        <v>6.4325047817519998</v>
      </c>
      <c r="AH407" s="4">
        <v>1.9120458360000001</v>
      </c>
      <c r="AI407" s="4">
        <v>2.103250504</v>
      </c>
      <c r="AJ407" s="4">
        <v>2.4856595989999999</v>
      </c>
      <c r="AL407" t="s">
        <v>1811</v>
      </c>
      <c r="AM407" t="s">
        <v>1812</v>
      </c>
      <c r="AN407" t="s">
        <v>80</v>
      </c>
      <c r="AO407" t="s">
        <v>81</v>
      </c>
      <c r="AP407" t="s">
        <v>25</v>
      </c>
      <c r="AQ407" t="s">
        <v>54</v>
      </c>
      <c r="AR407" t="s">
        <v>27</v>
      </c>
      <c r="AS407" s="2">
        <v>17.680700000000002</v>
      </c>
      <c r="AT407" s="2">
        <v>6.3</v>
      </c>
      <c r="AU407" s="5">
        <f t="shared" si="50"/>
        <v>1.9120458360000002E-2</v>
      </c>
      <c r="AV407" s="5">
        <f t="shared" si="51"/>
        <v>2.103250504E-2</v>
      </c>
      <c r="AW407" s="5">
        <f t="shared" si="52"/>
        <v>2.4856595989999997E-2</v>
      </c>
      <c r="AX407" s="2">
        <v>0.10199999999999999</v>
      </c>
      <c r="AY407" s="2">
        <v>-98.082702639999994</v>
      </c>
      <c r="AZ407" s="2">
        <v>9.9000000000000005E-2</v>
      </c>
      <c r="BA407" s="2">
        <v>7.2561</v>
      </c>
    </row>
    <row r="408" spans="1:53" x14ac:dyDescent="0.15">
      <c r="A408">
        <v>133</v>
      </c>
      <c r="B408" s="7">
        <v>42874</v>
      </c>
      <c r="C408" s="11">
        <v>2017</v>
      </c>
      <c r="D408" s="3">
        <f>_xlfn.XLOOKUP(P408,'Sentiment index'!$E$2:$E$169,'Sentiment index'!$A$2:$A$169)</f>
        <v>-0.35363800000000001</v>
      </c>
      <c r="E408">
        <f t="shared" ca="1" si="53"/>
        <v>158.88893949363742</v>
      </c>
      <c r="F408" s="5">
        <f>(W408-AT408)/AT408</f>
        <v>7.3333334920000035E-2</v>
      </c>
      <c r="G408" s="12">
        <f t="shared" ca="1" si="54"/>
        <v>3315</v>
      </c>
      <c r="H408" s="2">
        <v>4386.4399999999996</v>
      </c>
      <c r="I408" s="2">
        <v>55</v>
      </c>
      <c r="J408" s="13">
        <f t="shared" si="55"/>
        <v>8.3733334920000041E-2</v>
      </c>
      <c r="K408" s="5">
        <f>IF(U408="NORWAY",_xlfn.XLOOKUP(B408,'Oslo OBX Historical Data'!$A$2:$A$3477,'Oslo OBX Historical Data'!$G$2:$G$3477),IF(U408="FINLAND",_xlfn.XLOOKUP(B408,'OMX Helsinki Historical Data'!$A$2:$A$3479,'OMX Helsinki Historical Data'!$G$2:$G$3479),IF(U408="DENMARK",_xlfn.XLOOKUP(B408,'OMX Copenhagen All shares Histo'!$A$2:$A$3461,'OMX Copenhagen All shares Histo'!$G$2:$G$3461),_xlfn.XLOOKUP(Draft!B408,'OMX Stockholm Historical Data'!$A$2:$A$3477,'OMX Stockholm Historical Data'!$G$2:$G$3477))))</f>
        <v>-1.04E-2</v>
      </c>
      <c r="L408">
        <v>1</v>
      </c>
      <c r="N408" t="str">
        <f>IF(D408&gt;=0,"1","0")</f>
        <v>0</v>
      </c>
      <c r="O408" s="5">
        <f t="shared" ca="1" si="56"/>
        <v>0.75573813844484372</v>
      </c>
      <c r="P408">
        <f t="shared" si="57"/>
        <v>132</v>
      </c>
      <c r="S408">
        <f>_xlfn.XLOOKUP(C408,'Company age'!$A$2:$A$15,'Company age'!$B$2:$B$15)</f>
        <v>12</v>
      </c>
      <c r="U408" t="s">
        <v>80</v>
      </c>
      <c r="W408" s="3">
        <f>AT408*(1+AV408)</f>
        <v>59.033333420600002</v>
      </c>
      <c r="X408">
        <v>3315</v>
      </c>
      <c r="AH408" s="4">
        <v>3.3333332539999998</v>
      </c>
      <c r="AI408" s="4">
        <v>7.3333334920000004</v>
      </c>
      <c r="AJ408" s="4">
        <v>11</v>
      </c>
      <c r="AL408" t="s">
        <v>179</v>
      </c>
      <c r="AM408" t="s">
        <v>180</v>
      </c>
      <c r="AN408" t="s">
        <v>80</v>
      </c>
      <c r="AO408" t="s">
        <v>38</v>
      </c>
      <c r="AP408" t="s">
        <v>25</v>
      </c>
      <c r="AQ408" t="s">
        <v>165</v>
      </c>
      <c r="AR408" t="s">
        <v>27</v>
      </c>
      <c r="AS408" s="2">
        <v>4386.4399999999996</v>
      </c>
      <c r="AT408" s="2">
        <v>55</v>
      </c>
      <c r="AU408" s="5">
        <f t="shared" si="50"/>
        <v>3.3333332539999996E-2</v>
      </c>
      <c r="AV408" s="5">
        <f t="shared" si="51"/>
        <v>7.3333334920000007E-2</v>
      </c>
      <c r="AW408" s="5">
        <f t="shared" si="52"/>
        <v>0.11</v>
      </c>
      <c r="AX408" s="2">
        <v>67.7</v>
      </c>
      <c r="AY408" s="2">
        <v>26.181818010000001</v>
      </c>
      <c r="AZ408" s="2">
        <v>69.3</v>
      </c>
      <c r="BA408" s="2">
        <v>183.59800000000001</v>
      </c>
    </row>
    <row r="409" spans="1:53" x14ac:dyDescent="0.15">
      <c r="A409">
        <v>133</v>
      </c>
      <c r="B409" s="7">
        <v>42874</v>
      </c>
      <c r="C409" s="11">
        <v>2017</v>
      </c>
      <c r="D409" s="3">
        <f>_xlfn.XLOOKUP(P409,'Sentiment index'!$E$2:$E$169,'Sentiment index'!$A$2:$A$169)</f>
        <v>-0.35363800000000001</v>
      </c>
      <c r="E409">
        <f t="shared" ca="1" si="53"/>
        <v>134.35960351921426</v>
      </c>
      <c r="F409" s="5">
        <f>(W409-AT409)/AT409</f>
        <v>-2.8571429249999995E-2</v>
      </c>
      <c r="G409" s="12">
        <f t="shared" ca="1" si="54"/>
        <v>22</v>
      </c>
      <c r="H409" s="2">
        <v>6.3204000000000002</v>
      </c>
      <c r="I409" s="2">
        <v>7.3</v>
      </c>
      <c r="J409" s="13">
        <f t="shared" si="55"/>
        <v>-1.8171429249999996E-2</v>
      </c>
      <c r="K409" s="5">
        <f>IF(U409="NORWAY",_xlfn.XLOOKUP(B409,'Oslo OBX Historical Data'!$A$2:$A$3477,'Oslo OBX Historical Data'!$G$2:$G$3477),IF(U409="FINLAND",_xlfn.XLOOKUP(B409,'OMX Helsinki Historical Data'!$A$2:$A$3479,'OMX Helsinki Historical Data'!$G$2:$G$3479),IF(U409="DENMARK",_xlfn.XLOOKUP(B409,'OMX Copenhagen All shares Histo'!$A$2:$A$3461,'OMX Copenhagen All shares Histo'!$G$2:$G$3461),_xlfn.XLOOKUP(Draft!B409,'OMX Stockholm Historical Data'!$A$2:$A$3477,'OMX Stockholm Historical Data'!$G$2:$G$3477))))</f>
        <v>-1.04E-2</v>
      </c>
      <c r="L409">
        <v>1</v>
      </c>
      <c r="N409" t="str">
        <f>IF(D409&gt;=0,"1","0")</f>
        <v>0</v>
      </c>
      <c r="O409" s="5">
        <f t="shared" ca="1" si="56"/>
        <v>3.4807923549142457</v>
      </c>
      <c r="P409">
        <f t="shared" si="57"/>
        <v>132</v>
      </c>
      <c r="S409">
        <f>_xlfn.XLOOKUP(C409,'Company age'!$A$2:$A$15,'Company age'!$B$2:$B$15)</f>
        <v>12</v>
      </c>
      <c r="U409" t="s">
        <v>80</v>
      </c>
      <c r="W409" s="3">
        <f>AT409*(1+AV409)</f>
        <v>7.0914285664749999</v>
      </c>
      <c r="X409">
        <v>22</v>
      </c>
      <c r="AH409" s="4">
        <v>5.3571429249999998</v>
      </c>
      <c r="AI409" s="4">
        <v>-2.8571429249999998</v>
      </c>
      <c r="AJ409" s="4">
        <v>-0.35714286569999998</v>
      </c>
      <c r="AL409" t="s">
        <v>2078</v>
      </c>
      <c r="AM409" t="s">
        <v>2079</v>
      </c>
      <c r="AN409" t="s">
        <v>80</v>
      </c>
      <c r="AO409" t="s">
        <v>152</v>
      </c>
      <c r="AP409" t="s">
        <v>25</v>
      </c>
      <c r="AQ409" t="s">
        <v>54</v>
      </c>
      <c r="AR409" t="s">
        <v>27</v>
      </c>
      <c r="AS409" s="2">
        <v>6.3204000000000002</v>
      </c>
      <c r="AT409" s="2">
        <v>7.3</v>
      </c>
      <c r="AU409" s="5">
        <f t="shared" si="50"/>
        <v>5.3571429249999997E-2</v>
      </c>
      <c r="AV409" s="5">
        <f t="shared" si="51"/>
        <v>-2.8571429249999999E-2</v>
      </c>
      <c r="AW409" s="5">
        <f t="shared" si="52"/>
        <v>-3.5714286569999997E-3</v>
      </c>
      <c r="AX409" s="2"/>
      <c r="AY409" s="2"/>
      <c r="AZ409" s="2"/>
      <c r="BA409" s="2">
        <v>5.4370000000000003</v>
      </c>
    </row>
    <row r="410" spans="1:53" x14ac:dyDescent="0.15">
      <c r="A410">
        <v>133</v>
      </c>
      <c r="B410" s="7">
        <v>42877</v>
      </c>
      <c r="C410" s="11">
        <v>2017</v>
      </c>
      <c r="D410" s="3">
        <f>_xlfn.XLOOKUP(P410,'Sentiment index'!$E$2:$E$169,'Sentiment index'!$A$2:$A$169)</f>
        <v>-0.35363800000000001</v>
      </c>
      <c r="E410">
        <f t="shared" ca="1" si="53"/>
        <v>190.16638956050505</v>
      </c>
      <c r="F410" s="5">
        <f>(W410-AT410)/AT410</f>
        <v>1.4615385439999997</v>
      </c>
      <c r="G410" s="12">
        <f t="shared" ca="1" si="54"/>
        <v>28</v>
      </c>
      <c r="H410" s="2">
        <v>64.544799999999995</v>
      </c>
      <c r="I410" s="2">
        <v>24</v>
      </c>
      <c r="J410" s="13">
        <f t="shared" si="55"/>
        <v>1.4530385439999998</v>
      </c>
      <c r="K410" s="5">
        <f>IF(U410="NORWAY",_xlfn.XLOOKUP(B410,'Oslo OBX Historical Data'!$A$2:$A$3477,'Oslo OBX Historical Data'!$G$2:$G$3477),IF(U410="FINLAND",_xlfn.XLOOKUP(B410,'OMX Helsinki Historical Data'!$A$2:$A$3479,'OMX Helsinki Historical Data'!$G$2:$G$3479),IF(U410="DENMARK",_xlfn.XLOOKUP(B410,'OMX Copenhagen All shares Histo'!$A$2:$A$3461,'OMX Copenhagen All shares Histo'!$G$2:$G$3461),_xlfn.XLOOKUP(Draft!B410,'OMX Stockholm Historical Data'!$A$2:$A$3477,'OMX Stockholm Historical Data'!$G$2:$G$3477))))</f>
        <v>8.5000000000000006E-3</v>
      </c>
      <c r="L410">
        <v>1</v>
      </c>
      <c r="N410" t="str">
        <f>IF(D410&gt;=0,"1","0")</f>
        <v>0</v>
      </c>
      <c r="O410" s="5">
        <f t="shared" ca="1" si="56"/>
        <v>0.43380721607317713</v>
      </c>
      <c r="P410">
        <f t="shared" si="57"/>
        <v>132</v>
      </c>
      <c r="S410">
        <f>_xlfn.XLOOKUP(C410,'Company age'!$A$2:$A$15,'Company age'!$B$2:$B$15)</f>
        <v>12</v>
      </c>
      <c r="U410" t="s">
        <v>80</v>
      </c>
      <c r="W410" s="3">
        <f>AT410*(1+AV410)</f>
        <v>59.076925055999993</v>
      </c>
      <c r="X410">
        <v>28</v>
      </c>
      <c r="AH410" s="4">
        <v>185.4700928</v>
      </c>
      <c r="AI410" s="4">
        <v>146.1538544</v>
      </c>
      <c r="AJ410" s="4">
        <v>125.64102939999999</v>
      </c>
      <c r="AL410" t="s">
        <v>1434</v>
      </c>
      <c r="AM410" t="s">
        <v>1435</v>
      </c>
      <c r="AN410" t="s">
        <v>80</v>
      </c>
      <c r="AO410" t="s">
        <v>32</v>
      </c>
      <c r="AP410" t="s">
        <v>25</v>
      </c>
      <c r="AQ410" t="s">
        <v>1436</v>
      </c>
      <c r="AR410" t="s">
        <v>27</v>
      </c>
      <c r="AS410" s="2">
        <v>64.544799999999995</v>
      </c>
      <c r="AT410" s="2">
        <v>24</v>
      </c>
      <c r="AU410" s="5">
        <f t="shared" si="50"/>
        <v>1.854700928</v>
      </c>
      <c r="AV410" s="5">
        <f t="shared" si="51"/>
        <v>1.4615385439999999</v>
      </c>
      <c r="AW410" s="5">
        <f t="shared" si="52"/>
        <v>1.2564102939999999</v>
      </c>
      <c r="AX410" s="2">
        <v>9.6</v>
      </c>
      <c r="AY410" s="2">
        <v>-48.964557650000003</v>
      </c>
      <c r="AZ410" s="2">
        <v>9.15</v>
      </c>
      <c r="BA410" s="2">
        <v>8.9359999999999999</v>
      </c>
    </row>
    <row r="411" spans="1:53" x14ac:dyDescent="0.15">
      <c r="A411">
        <v>133</v>
      </c>
      <c r="B411" s="7">
        <v>42879</v>
      </c>
      <c r="C411" s="11">
        <v>2017</v>
      </c>
      <c r="D411" s="3">
        <f>_xlfn.XLOOKUP(P411,'Sentiment index'!$E$2:$E$169,'Sentiment index'!$A$2:$A$169)</f>
        <v>-0.35363800000000001</v>
      </c>
      <c r="E411">
        <f t="shared" ca="1" si="53"/>
        <v>135.4690856448029</v>
      </c>
      <c r="F411" s="5">
        <f>(W411-AT411)/AT411</f>
        <v>0.21739130020000016</v>
      </c>
      <c r="G411" s="12">
        <f t="shared" ca="1" si="54"/>
        <v>1149</v>
      </c>
      <c r="H411" s="2">
        <v>1406.5</v>
      </c>
      <c r="I411" s="2">
        <v>29</v>
      </c>
      <c r="J411" s="13">
        <f t="shared" si="55"/>
        <v>0.22159130020000017</v>
      </c>
      <c r="K411" s="5">
        <f>IF(U411="NORWAY",_xlfn.XLOOKUP(B411,'Oslo OBX Historical Data'!$A$2:$A$3477,'Oslo OBX Historical Data'!$G$2:$G$3477),IF(U411="FINLAND",_xlfn.XLOOKUP(B411,'OMX Helsinki Historical Data'!$A$2:$A$3479,'OMX Helsinki Historical Data'!$G$2:$G$3479),IF(U411="DENMARK",_xlfn.XLOOKUP(B411,'OMX Copenhagen All shares Histo'!$A$2:$A$3461,'OMX Copenhagen All shares Histo'!$G$2:$G$3461),_xlfn.XLOOKUP(Draft!B411,'OMX Stockholm Historical Data'!$A$2:$A$3477,'OMX Stockholm Historical Data'!$G$2:$G$3477))))</f>
        <v>-4.1999999999999997E-3</v>
      </c>
      <c r="L411">
        <v>1</v>
      </c>
      <c r="N411" t="str">
        <f>IF(D411&gt;=0,"1","0")</f>
        <v>0</v>
      </c>
      <c r="O411" s="5">
        <f t="shared" ca="1" si="56"/>
        <v>0.81692143618912194</v>
      </c>
      <c r="P411">
        <f t="shared" si="57"/>
        <v>132</v>
      </c>
      <c r="S411">
        <f>_xlfn.XLOOKUP(C411,'Company age'!$A$2:$A$15,'Company age'!$B$2:$B$15)</f>
        <v>12</v>
      </c>
      <c r="U411" t="s">
        <v>44</v>
      </c>
      <c r="W411" s="3">
        <f>AT411*(1+AV411)</f>
        <v>35.304347705800005</v>
      </c>
      <c r="X411">
        <v>1149</v>
      </c>
      <c r="AH411" s="4">
        <v>4.3478260039999999</v>
      </c>
      <c r="AI411" s="4">
        <v>21.739130020000001</v>
      </c>
      <c r="AJ411" s="4">
        <v>10.869565010000001</v>
      </c>
      <c r="AL411" t="s">
        <v>442</v>
      </c>
      <c r="AM411" t="s">
        <v>443</v>
      </c>
      <c r="AN411" t="s">
        <v>44</v>
      </c>
      <c r="AO411" t="s">
        <v>96</v>
      </c>
      <c r="AP411" t="s">
        <v>25</v>
      </c>
      <c r="AQ411" t="s">
        <v>444</v>
      </c>
      <c r="AR411" t="s">
        <v>27</v>
      </c>
      <c r="AS411" s="2">
        <v>1406.5</v>
      </c>
      <c r="AT411" s="2">
        <v>29</v>
      </c>
      <c r="AU411" s="5">
        <f t="shared" si="50"/>
        <v>4.3478260040000001E-2</v>
      </c>
      <c r="AV411" s="5">
        <f t="shared" si="51"/>
        <v>0.2173913002</v>
      </c>
      <c r="AW411" s="5">
        <f t="shared" si="52"/>
        <v>0.1086956501</v>
      </c>
      <c r="AX411" s="2"/>
      <c r="AY411" s="2"/>
      <c r="AZ411" s="2"/>
      <c r="BA411" s="2">
        <v>100</v>
      </c>
    </row>
    <row r="412" spans="1:53" x14ac:dyDescent="0.15">
      <c r="A412">
        <v>133</v>
      </c>
      <c r="B412" s="7">
        <v>42884</v>
      </c>
      <c r="C412" s="11">
        <v>2017</v>
      </c>
      <c r="D412" s="3">
        <f>_xlfn.XLOOKUP(P412,'Sentiment index'!$E$2:$E$169,'Sentiment index'!$A$2:$A$169)</f>
        <v>-0.35363800000000001</v>
      </c>
      <c r="E412">
        <f t="shared" ca="1" si="53"/>
        <v>132.16817446481878</v>
      </c>
      <c r="F412" s="5">
        <f>(W412-AT412)/AT412</f>
        <v>0.13125000000000001</v>
      </c>
      <c r="G412" s="12">
        <f t="shared" ca="1" si="54"/>
        <v>2782</v>
      </c>
      <c r="H412" s="2">
        <v>1415.58</v>
      </c>
      <c r="I412" s="2">
        <v>30</v>
      </c>
      <c r="J412" s="13">
        <f t="shared" si="55"/>
        <v>0.14294999999999999</v>
      </c>
      <c r="K412" s="5">
        <f>IF(U412="NORWAY",_xlfn.XLOOKUP(B412,'Oslo OBX Historical Data'!$A$2:$A$3477,'Oslo OBX Historical Data'!$G$2:$G$3477),IF(U412="FINLAND",_xlfn.XLOOKUP(B412,'OMX Helsinki Historical Data'!$A$2:$A$3479,'OMX Helsinki Historical Data'!$G$2:$G$3479),IF(U412="DENMARK",_xlfn.XLOOKUP(B412,'OMX Copenhagen All shares Histo'!$A$2:$A$3461,'OMX Copenhagen All shares Histo'!$G$2:$G$3461),_xlfn.XLOOKUP(Draft!B412,'OMX Stockholm Historical Data'!$A$2:$A$3477,'OMX Stockholm Historical Data'!$G$2:$G$3477))))</f>
        <v>-1.17E-2</v>
      </c>
      <c r="L412">
        <v>1</v>
      </c>
      <c r="N412" t="str">
        <f>IF(D412&gt;=0,"1","0")</f>
        <v>0</v>
      </c>
      <c r="O412" s="5">
        <f t="shared" ca="1" si="56"/>
        <v>1.965272185252688</v>
      </c>
      <c r="P412">
        <f t="shared" si="57"/>
        <v>132</v>
      </c>
      <c r="S412">
        <f>_xlfn.XLOOKUP(C412,'Company age'!$A$2:$A$15,'Company age'!$B$2:$B$15)</f>
        <v>12</v>
      </c>
      <c r="U412" t="s">
        <v>44</v>
      </c>
      <c r="W412" s="3">
        <f>AT412*(1+AV412)</f>
        <v>33.9375</v>
      </c>
      <c r="X412">
        <v>2782</v>
      </c>
      <c r="AH412" s="4">
        <v>6.25</v>
      </c>
      <c r="AI412" s="4">
        <v>13.125</v>
      </c>
      <c r="AJ412" s="4">
        <v>6.875</v>
      </c>
      <c r="AL412" t="s">
        <v>436</v>
      </c>
      <c r="AM412" t="s">
        <v>437</v>
      </c>
      <c r="AN412" t="s">
        <v>44</v>
      </c>
      <c r="AO412" t="s">
        <v>32</v>
      </c>
      <c r="AP412" t="s">
        <v>25</v>
      </c>
      <c r="AQ412" t="s">
        <v>438</v>
      </c>
      <c r="AR412" t="s">
        <v>27</v>
      </c>
      <c r="AS412" s="2">
        <v>1415.58</v>
      </c>
      <c r="AT412" s="2">
        <v>30</v>
      </c>
      <c r="AU412" s="5">
        <f t="shared" si="50"/>
        <v>6.25E-2</v>
      </c>
      <c r="AV412" s="5">
        <f t="shared" si="51"/>
        <v>0.13125000000000001</v>
      </c>
      <c r="AW412" s="5">
        <f t="shared" si="52"/>
        <v>6.8750000000000006E-2</v>
      </c>
      <c r="AX412" s="2"/>
      <c r="AY412" s="2"/>
      <c r="AZ412" s="2"/>
      <c r="BA412" s="2">
        <v>66.666700000000006</v>
      </c>
    </row>
    <row r="413" spans="1:53" x14ac:dyDescent="0.15">
      <c r="A413">
        <v>133</v>
      </c>
      <c r="B413" s="7">
        <v>42884</v>
      </c>
      <c r="C413" s="11">
        <v>2017</v>
      </c>
      <c r="D413" s="3">
        <f>_xlfn.XLOOKUP(P413,'Sentiment index'!$E$2:$E$169,'Sentiment index'!$A$2:$A$169)</f>
        <v>-0.35363800000000001</v>
      </c>
      <c r="E413">
        <f t="shared" ca="1" si="53"/>
        <v>144.87058140282113</v>
      </c>
      <c r="F413" s="5">
        <f>(W413-AT413)/AT413</f>
        <v>0</v>
      </c>
      <c r="G413" s="12">
        <f t="shared" ca="1" si="54"/>
        <v>293</v>
      </c>
      <c r="H413" s="2">
        <v>121.232</v>
      </c>
      <c r="I413" s="2">
        <v>5.65</v>
      </c>
      <c r="J413" s="13">
        <f t="shared" si="55"/>
        <v>-1.1000000000000001E-3</v>
      </c>
      <c r="K413" s="5">
        <f>IF(U413="NORWAY",_xlfn.XLOOKUP(B413,'Oslo OBX Historical Data'!$A$2:$A$3477,'Oslo OBX Historical Data'!$G$2:$G$3477),IF(U413="FINLAND",_xlfn.XLOOKUP(B413,'OMX Helsinki Historical Data'!$A$2:$A$3479,'OMX Helsinki Historical Data'!$G$2:$G$3479),IF(U413="DENMARK",_xlfn.XLOOKUP(B413,'OMX Copenhagen All shares Histo'!$A$2:$A$3461,'OMX Copenhagen All shares Histo'!$G$2:$G$3461),_xlfn.XLOOKUP(Draft!B413,'OMX Stockholm Historical Data'!$A$2:$A$3477,'OMX Stockholm Historical Data'!$G$2:$G$3477))))</f>
        <v>1.1000000000000001E-3</v>
      </c>
      <c r="L413">
        <v>1</v>
      </c>
      <c r="N413" t="str">
        <f>IF(D413&gt;=0,"1","0")</f>
        <v>0</v>
      </c>
      <c r="O413" s="5">
        <f t="shared" ca="1" si="56"/>
        <v>2.4168536360036956</v>
      </c>
      <c r="P413">
        <f t="shared" si="57"/>
        <v>132</v>
      </c>
      <c r="S413">
        <f>_xlfn.XLOOKUP(C413,'Company age'!$A$2:$A$15,'Company age'!$B$2:$B$15)</f>
        <v>12</v>
      </c>
      <c r="U413" t="s">
        <v>64</v>
      </c>
      <c r="W413" s="3">
        <f>AT413*(1+AV413)</f>
        <v>5.65</v>
      </c>
      <c r="X413">
        <v>293</v>
      </c>
      <c r="AH413" s="4">
        <v>-0.48076921700000003</v>
      </c>
      <c r="AI413" s="4">
        <v>0</v>
      </c>
      <c r="AJ413" s="4">
        <v>-4.326922894</v>
      </c>
      <c r="AL413" t="s">
        <v>1268</v>
      </c>
      <c r="AM413" t="s">
        <v>1269</v>
      </c>
      <c r="AN413" t="s">
        <v>64</v>
      </c>
      <c r="AO413" t="s">
        <v>152</v>
      </c>
      <c r="AP413" t="s">
        <v>25</v>
      </c>
      <c r="AQ413" t="s">
        <v>1066</v>
      </c>
      <c r="AR413" t="s">
        <v>27</v>
      </c>
      <c r="AS413" s="2">
        <v>121.232</v>
      </c>
      <c r="AT413" s="2">
        <v>5.65</v>
      </c>
      <c r="AU413" s="5">
        <f t="shared" si="50"/>
        <v>-4.8076921699999999E-3</v>
      </c>
      <c r="AV413" s="5">
        <f t="shared" si="51"/>
        <v>0</v>
      </c>
      <c r="AW413" s="5">
        <f t="shared" si="52"/>
        <v>-4.3269228940000001E-2</v>
      </c>
      <c r="AX413" s="2">
        <v>34.1</v>
      </c>
      <c r="AY413" s="2">
        <v>543.36279300000001</v>
      </c>
      <c r="AZ413" s="2">
        <v>34.299999999999997</v>
      </c>
      <c r="BA413" s="2">
        <v>11.254099999999999</v>
      </c>
    </row>
    <row r="414" spans="1:53" x14ac:dyDescent="0.15">
      <c r="A414">
        <v>133</v>
      </c>
      <c r="B414" s="7">
        <v>42886</v>
      </c>
      <c r="C414" s="11">
        <v>2017</v>
      </c>
      <c r="D414" s="3">
        <f>_xlfn.XLOOKUP(P414,'Sentiment index'!$E$2:$E$169,'Sentiment index'!$A$2:$A$169)</f>
        <v>-0.35363800000000001</v>
      </c>
      <c r="E414">
        <f t="shared" ca="1" si="53"/>
        <v>155.5179918834647</v>
      </c>
      <c r="F414" s="5">
        <f>(W414-AT414)/AT414</f>
        <v>-5.4347825049999972E-2</v>
      </c>
      <c r="G414" s="12">
        <f t="shared" ca="1" si="54"/>
        <v>1226</v>
      </c>
      <c r="H414" s="2">
        <v>1814.39</v>
      </c>
      <c r="I414" s="2">
        <v>62</v>
      </c>
      <c r="J414" s="13">
        <f t="shared" si="55"/>
        <v>-5.9747825049999974E-2</v>
      </c>
      <c r="K414" s="5">
        <f>IF(U414="NORWAY",_xlfn.XLOOKUP(B414,'Oslo OBX Historical Data'!$A$2:$A$3477,'Oslo OBX Historical Data'!$G$2:$G$3477),IF(U414="FINLAND",_xlfn.XLOOKUP(B414,'OMX Helsinki Historical Data'!$A$2:$A$3479,'OMX Helsinki Historical Data'!$G$2:$G$3479),IF(U414="DENMARK",_xlfn.XLOOKUP(B414,'OMX Copenhagen All shares Histo'!$A$2:$A$3461,'OMX Copenhagen All shares Histo'!$G$2:$G$3461),_xlfn.XLOOKUP(Draft!B414,'OMX Stockholm Historical Data'!$A$2:$A$3477,'OMX Stockholm Historical Data'!$G$2:$G$3477))))</f>
        <v>5.4000000000000003E-3</v>
      </c>
      <c r="L414">
        <v>1</v>
      </c>
      <c r="N414" t="str">
        <f>IF(D414&gt;=0,"1","0")</f>
        <v>0</v>
      </c>
      <c r="O414" s="5">
        <f t="shared" ca="1" si="56"/>
        <v>0.67570919151891262</v>
      </c>
      <c r="P414">
        <f t="shared" si="57"/>
        <v>132</v>
      </c>
      <c r="S414">
        <f>_xlfn.XLOOKUP(C414,'Company age'!$A$2:$A$15,'Company age'!$B$2:$B$15)</f>
        <v>12</v>
      </c>
      <c r="U414" t="s">
        <v>80</v>
      </c>
      <c r="W414" s="3">
        <f>AT414*(1+AV414)</f>
        <v>58.630434846900002</v>
      </c>
      <c r="X414">
        <v>1226</v>
      </c>
      <c r="AH414" s="4">
        <v>0</v>
      </c>
      <c r="AI414" s="4">
        <v>-5.4347825050000003</v>
      </c>
      <c r="AJ414" s="4">
        <v>-5.2173914909999999</v>
      </c>
      <c r="AL414" t="s">
        <v>376</v>
      </c>
      <c r="AM414" t="s">
        <v>377</v>
      </c>
      <c r="AN414" t="s">
        <v>80</v>
      </c>
      <c r="AO414" t="s">
        <v>81</v>
      </c>
      <c r="AP414" t="s">
        <v>25</v>
      </c>
      <c r="AQ414" t="s">
        <v>33</v>
      </c>
      <c r="AR414" t="s">
        <v>27</v>
      </c>
      <c r="AS414" s="2">
        <v>1814.39</v>
      </c>
      <c r="AT414" s="2">
        <v>62</v>
      </c>
      <c r="AU414" s="5">
        <f t="shared" si="50"/>
        <v>0</v>
      </c>
      <c r="AV414" s="5">
        <f t="shared" si="51"/>
        <v>-5.434782505E-2</v>
      </c>
      <c r="AW414" s="5">
        <f t="shared" si="52"/>
        <v>-5.2173914910000001E-2</v>
      </c>
      <c r="AX414" s="2">
        <v>177.7</v>
      </c>
      <c r="AY414" s="2">
        <v>181.77420040000001</v>
      </c>
      <c r="AZ414" s="2">
        <v>175.6</v>
      </c>
      <c r="BA414" s="2">
        <v>55.551000000000002</v>
      </c>
    </row>
    <row r="415" spans="1:53" x14ac:dyDescent="0.15">
      <c r="A415">
        <v>134</v>
      </c>
      <c r="B415" s="7">
        <v>42894</v>
      </c>
      <c r="C415" s="11">
        <v>2017</v>
      </c>
      <c r="D415" s="3">
        <f>_xlfn.XLOOKUP(P415,'Sentiment index'!$E$2:$E$169,'Sentiment index'!$A$2:$A$169)</f>
        <v>-0.42401640000000002</v>
      </c>
      <c r="E415">
        <f t="shared" ca="1" si="53"/>
        <v>133.36755935011811</v>
      </c>
      <c r="F415" s="5">
        <f>(W415-AT415)/AT415</f>
        <v>-3.5483870509999994E-2</v>
      </c>
      <c r="G415" s="12">
        <f t="shared" ca="1" si="54"/>
        <v>18</v>
      </c>
      <c r="H415" s="2">
        <v>42.942500000000003</v>
      </c>
      <c r="I415" s="2">
        <v>5.5</v>
      </c>
      <c r="J415" s="13">
        <f t="shared" si="55"/>
        <v>-3.7483870509999996E-2</v>
      </c>
      <c r="K415" s="5">
        <f>IF(U415="NORWAY",_xlfn.XLOOKUP(B415,'Oslo OBX Historical Data'!$A$2:$A$3477,'Oslo OBX Historical Data'!$G$2:$G$3477),IF(U415="FINLAND",_xlfn.XLOOKUP(B415,'OMX Helsinki Historical Data'!$A$2:$A$3479,'OMX Helsinki Historical Data'!$G$2:$G$3479),IF(U415="DENMARK",_xlfn.XLOOKUP(B415,'OMX Copenhagen All shares Histo'!$A$2:$A$3461,'OMX Copenhagen All shares Histo'!$G$2:$G$3461),_xlfn.XLOOKUP(Draft!B415,'OMX Stockholm Historical Data'!$A$2:$A$3477,'OMX Stockholm Historical Data'!$G$2:$G$3477))))</f>
        <v>2E-3</v>
      </c>
      <c r="L415">
        <v>1</v>
      </c>
      <c r="N415" t="str">
        <f>IF(D415&gt;=0,"1","0")</f>
        <v>0</v>
      </c>
      <c r="O415" s="5">
        <f t="shared" ca="1" si="56"/>
        <v>0.41916516271758747</v>
      </c>
      <c r="P415">
        <f t="shared" si="57"/>
        <v>133</v>
      </c>
      <c r="S415">
        <f>_xlfn.XLOOKUP(C415,'Company age'!$A$2:$A$15,'Company age'!$B$2:$B$15)</f>
        <v>12</v>
      </c>
      <c r="U415" t="s">
        <v>80</v>
      </c>
      <c r="W415" s="3">
        <f>AT415*(1+AV415)</f>
        <v>5.304838712195</v>
      </c>
      <c r="X415">
        <v>18</v>
      </c>
      <c r="AH415" s="4">
        <v>0</v>
      </c>
      <c r="AI415" s="4">
        <v>-3.5483870510000002</v>
      </c>
      <c r="AJ415" s="4">
        <v>-2.5806450839999999</v>
      </c>
      <c r="AL415" t="s">
        <v>1536</v>
      </c>
      <c r="AM415" t="s">
        <v>1537</v>
      </c>
      <c r="AN415" t="s">
        <v>80</v>
      </c>
      <c r="AO415" t="s">
        <v>96</v>
      </c>
      <c r="AP415" t="s">
        <v>25</v>
      </c>
      <c r="AQ415" t="s">
        <v>1175</v>
      </c>
      <c r="AR415" t="s">
        <v>27</v>
      </c>
      <c r="AS415" s="2">
        <v>42.942500000000003</v>
      </c>
      <c r="AT415" s="2">
        <v>5.5</v>
      </c>
      <c r="AU415" s="5">
        <f t="shared" si="50"/>
        <v>0</v>
      </c>
      <c r="AV415" s="5">
        <f t="shared" si="51"/>
        <v>-3.5483870510000001E-2</v>
      </c>
      <c r="AW415" s="5">
        <f t="shared" si="52"/>
        <v>-2.5806450839999998E-2</v>
      </c>
      <c r="AX415" s="2">
        <v>0.20649999999999999</v>
      </c>
      <c r="AY415" s="2">
        <v>-84.326461789999996</v>
      </c>
      <c r="AZ415" s="2">
        <v>0.20399999999999999</v>
      </c>
      <c r="BA415" s="2">
        <v>23.835000000000001</v>
      </c>
    </row>
    <row r="416" spans="1:53" x14ac:dyDescent="0.15">
      <c r="A416">
        <v>134</v>
      </c>
      <c r="B416" s="7">
        <v>42895</v>
      </c>
      <c r="C416" s="11">
        <v>2017</v>
      </c>
      <c r="D416" s="3">
        <f>_xlfn.XLOOKUP(P416,'Sentiment index'!$E$2:$E$169,'Sentiment index'!$A$2:$A$169)</f>
        <v>-0.42401640000000002</v>
      </c>
      <c r="E416">
        <f t="shared" ca="1" si="53"/>
        <v>153.03973471744507</v>
      </c>
      <c r="F416" s="5">
        <f>(W416-AT416)/AT416</f>
        <v>2.0408163069999954E-2</v>
      </c>
      <c r="G416" s="12">
        <f t="shared" ca="1" si="54"/>
        <v>796</v>
      </c>
      <c r="H416" s="2">
        <v>609.91600000000005</v>
      </c>
      <c r="I416" s="2">
        <v>6.9</v>
      </c>
      <c r="J416" s="13">
        <f t="shared" si="55"/>
        <v>2.3308163069999954E-2</v>
      </c>
      <c r="K416" s="5">
        <f>IF(U416="NORWAY",_xlfn.XLOOKUP(B416,'Oslo OBX Historical Data'!$A$2:$A$3477,'Oslo OBX Historical Data'!$G$2:$G$3477),IF(U416="FINLAND",_xlfn.XLOOKUP(B416,'OMX Helsinki Historical Data'!$A$2:$A$3479,'OMX Helsinki Historical Data'!$G$2:$G$3479),IF(U416="DENMARK",_xlfn.XLOOKUP(B416,'OMX Copenhagen All shares Histo'!$A$2:$A$3461,'OMX Copenhagen All shares Histo'!$G$2:$G$3461),_xlfn.XLOOKUP(Draft!B416,'OMX Stockholm Historical Data'!$A$2:$A$3477,'OMX Stockholm Historical Data'!$G$2:$G$3477))))</f>
        <v>-2.8999999999999998E-3</v>
      </c>
      <c r="L416">
        <v>1</v>
      </c>
      <c r="N416" t="str">
        <f>IF(D416&gt;=0,"1","0")</f>
        <v>0</v>
      </c>
      <c r="O416" s="5">
        <f t="shared" ca="1" si="56"/>
        <v>1.3050977511657342</v>
      </c>
      <c r="P416">
        <f t="shared" si="57"/>
        <v>133</v>
      </c>
      <c r="S416">
        <f>_xlfn.XLOOKUP(C416,'Company age'!$A$2:$A$15,'Company age'!$B$2:$B$15)</f>
        <v>12</v>
      </c>
      <c r="U416" t="s">
        <v>64</v>
      </c>
      <c r="W416" s="3">
        <f>AT416*(1+AV416)</f>
        <v>7.040816325183</v>
      </c>
      <c r="X416">
        <v>796</v>
      </c>
      <c r="AH416" s="4">
        <v>2.0408163070000001</v>
      </c>
      <c r="AI416" s="4">
        <v>2.0408163070000001</v>
      </c>
      <c r="AJ416" s="4">
        <v>-6.1224489210000002</v>
      </c>
      <c r="AL416" t="s">
        <v>776</v>
      </c>
      <c r="AM416" t="s">
        <v>777</v>
      </c>
      <c r="AN416" t="s">
        <v>64</v>
      </c>
      <c r="AO416" t="s">
        <v>32</v>
      </c>
      <c r="AP416" t="s">
        <v>25</v>
      </c>
      <c r="AQ416" t="s">
        <v>51</v>
      </c>
      <c r="AR416" t="s">
        <v>27</v>
      </c>
      <c r="AS416" s="2">
        <v>609.91600000000005</v>
      </c>
      <c r="AT416" s="2">
        <v>6.9</v>
      </c>
      <c r="AU416" s="5">
        <f t="shared" si="50"/>
        <v>2.0408163069999999E-2</v>
      </c>
      <c r="AV416" s="5">
        <f t="shared" si="51"/>
        <v>2.0408163069999999E-2</v>
      </c>
      <c r="AW416" s="5">
        <f t="shared" si="52"/>
        <v>-6.1224489210000003E-2</v>
      </c>
      <c r="AX416" s="2"/>
      <c r="AY416" s="2"/>
      <c r="AZ416" s="2"/>
      <c r="BA416" s="2">
        <v>14.248799999999999</v>
      </c>
    </row>
    <row r="417" spans="1:53" x14ac:dyDescent="0.15">
      <c r="A417">
        <v>134</v>
      </c>
      <c r="B417" s="7">
        <v>42895</v>
      </c>
      <c r="C417" s="11">
        <v>2017</v>
      </c>
      <c r="D417" s="3">
        <f>_xlfn.XLOOKUP(P417,'Sentiment index'!$E$2:$E$169,'Sentiment index'!$A$2:$A$169)</f>
        <v>-0.42401640000000002</v>
      </c>
      <c r="E417">
        <f t="shared" ca="1" si="53"/>
        <v>166.38413463658895</v>
      </c>
      <c r="F417" s="5">
        <f>(W417-AT417)/AT417</f>
        <v>0</v>
      </c>
      <c r="G417" s="12">
        <f t="shared" ca="1" si="54"/>
        <v>166</v>
      </c>
      <c r="H417" s="2">
        <v>22.257400000000001</v>
      </c>
      <c r="I417" s="2">
        <v>20</v>
      </c>
      <c r="J417" s="13">
        <f t="shared" si="55"/>
        <v>8.0000000000000004E-4</v>
      </c>
      <c r="K417" s="5">
        <f>IF(U417="NORWAY",_xlfn.XLOOKUP(B417,'Oslo OBX Historical Data'!$A$2:$A$3477,'Oslo OBX Historical Data'!$G$2:$G$3477),IF(U417="FINLAND",_xlfn.XLOOKUP(B417,'OMX Helsinki Historical Data'!$A$2:$A$3479,'OMX Helsinki Historical Data'!$G$2:$G$3479),IF(U417="DENMARK",_xlfn.XLOOKUP(B417,'OMX Copenhagen All shares Histo'!$A$2:$A$3461,'OMX Copenhagen All shares Histo'!$G$2:$G$3461),_xlfn.XLOOKUP(Draft!B417,'OMX Stockholm Historical Data'!$A$2:$A$3477,'OMX Stockholm Historical Data'!$G$2:$G$3477))))</f>
        <v>-8.0000000000000004E-4</v>
      </c>
      <c r="L417">
        <v>1</v>
      </c>
      <c r="N417" t="str">
        <f>IF(D417&gt;=0,"1","0")</f>
        <v>0</v>
      </c>
      <c r="O417" s="5">
        <f t="shared" ca="1" si="56"/>
        <v>7.4581936794055013</v>
      </c>
      <c r="P417">
        <f t="shared" si="57"/>
        <v>133</v>
      </c>
      <c r="S417">
        <f>_xlfn.XLOOKUP(C417,'Company age'!$A$2:$A$15,'Company age'!$B$2:$B$15)</f>
        <v>12</v>
      </c>
      <c r="U417" t="s">
        <v>80</v>
      </c>
      <c r="W417" s="3">
        <f>AT417*(1+AV417)</f>
        <v>20</v>
      </c>
      <c r="X417">
        <v>166</v>
      </c>
      <c r="AH417" s="4">
        <v>4.5454545020000001</v>
      </c>
      <c r="AI417" s="4">
        <v>0</v>
      </c>
      <c r="AJ417" s="4">
        <v>-4.5454545020000001</v>
      </c>
      <c r="AL417" t="s">
        <v>1732</v>
      </c>
      <c r="AM417" t="s">
        <v>1733</v>
      </c>
      <c r="AN417" t="s">
        <v>80</v>
      </c>
      <c r="AO417" t="s">
        <v>96</v>
      </c>
      <c r="AP417" t="s">
        <v>25</v>
      </c>
      <c r="AQ417" t="s">
        <v>54</v>
      </c>
      <c r="AR417" t="s">
        <v>27</v>
      </c>
      <c r="AS417" s="2">
        <v>22.257400000000001</v>
      </c>
      <c r="AT417" s="2">
        <v>20</v>
      </c>
      <c r="AU417" s="5">
        <f t="shared" si="50"/>
        <v>4.5454545020000001E-2</v>
      </c>
      <c r="AV417" s="5">
        <f t="shared" si="51"/>
        <v>0</v>
      </c>
      <c r="AW417" s="5">
        <f t="shared" si="52"/>
        <v>-4.5454545020000001E-2</v>
      </c>
      <c r="AX417" s="2">
        <v>42.5</v>
      </c>
      <c r="AY417" s="2">
        <v>152.91065979999999</v>
      </c>
      <c r="AZ417" s="2">
        <v>42</v>
      </c>
      <c r="BA417" s="2">
        <v>3.4</v>
      </c>
    </row>
    <row r="418" spans="1:53" x14ac:dyDescent="0.15">
      <c r="A418">
        <v>134</v>
      </c>
      <c r="B418" s="7">
        <v>42898</v>
      </c>
      <c r="C418" s="11">
        <v>2017</v>
      </c>
      <c r="D418" s="3">
        <f>_xlfn.XLOOKUP(P418,'Sentiment index'!$E$2:$E$169,'Sentiment index'!$A$2:$A$169)</f>
        <v>-0.42401640000000002</v>
      </c>
      <c r="E418">
        <f t="shared" ca="1" si="53"/>
        <v>145.74623293294962</v>
      </c>
      <c r="F418" s="5">
        <f>(W418-AT418)/AT418</f>
        <v>-4.5161290170000069E-2</v>
      </c>
      <c r="G418" s="12">
        <f t="shared" ca="1" si="54"/>
        <v>63</v>
      </c>
      <c r="H418" s="2">
        <v>29.7742</v>
      </c>
      <c r="I418" s="2">
        <v>9.5</v>
      </c>
      <c r="J418" s="13">
        <f t="shared" si="55"/>
        <v>-5.1461290170000069E-2</v>
      </c>
      <c r="K418" s="5">
        <f>IF(U418="NORWAY",_xlfn.XLOOKUP(B418,'Oslo OBX Historical Data'!$A$2:$A$3477,'Oslo OBX Historical Data'!$G$2:$G$3477),IF(U418="FINLAND",_xlfn.XLOOKUP(B418,'OMX Helsinki Historical Data'!$A$2:$A$3479,'OMX Helsinki Historical Data'!$G$2:$G$3479),IF(U418="DENMARK",_xlfn.XLOOKUP(B418,'OMX Copenhagen All shares Histo'!$A$2:$A$3461,'OMX Copenhagen All shares Histo'!$G$2:$G$3461),_xlfn.XLOOKUP(Draft!B418,'OMX Stockholm Historical Data'!$A$2:$A$3477,'OMX Stockholm Historical Data'!$G$2:$G$3477))))</f>
        <v>6.3E-3</v>
      </c>
      <c r="L418">
        <v>1</v>
      </c>
      <c r="N418" t="str">
        <f>IF(D418&gt;=0,"1","0")</f>
        <v>0</v>
      </c>
      <c r="O418" s="5">
        <f t="shared" ca="1" si="56"/>
        <v>2.1159258687051206</v>
      </c>
      <c r="P418">
        <f t="shared" si="57"/>
        <v>133</v>
      </c>
      <c r="S418">
        <f>_xlfn.XLOOKUP(C418,'Company age'!$A$2:$A$15,'Company age'!$B$2:$B$15)</f>
        <v>12</v>
      </c>
      <c r="U418" t="s">
        <v>80</v>
      </c>
      <c r="W418" s="3">
        <f>AT418*(1+AV418)</f>
        <v>9.0709677433849993</v>
      </c>
      <c r="X418">
        <v>63</v>
      </c>
      <c r="AH418" s="4">
        <v>-1.9354838130000001</v>
      </c>
      <c r="AI418" s="4">
        <v>-4.5161290169999999</v>
      </c>
      <c r="AJ418" s="4">
        <v>-6.4516129490000003</v>
      </c>
      <c r="AL418" t="s">
        <v>1632</v>
      </c>
      <c r="AM418" t="s">
        <v>1633</v>
      </c>
      <c r="AN418" t="s">
        <v>80</v>
      </c>
      <c r="AO418" t="s">
        <v>32</v>
      </c>
      <c r="AP418" t="s">
        <v>25</v>
      </c>
      <c r="AQ418" t="s">
        <v>1066</v>
      </c>
      <c r="AR418" t="s">
        <v>27</v>
      </c>
      <c r="AS418" s="2">
        <v>29.7742</v>
      </c>
      <c r="AT418" s="2">
        <v>9.5</v>
      </c>
      <c r="AU418" s="5">
        <f t="shared" si="50"/>
        <v>-1.935483813E-2</v>
      </c>
      <c r="AV418" s="5">
        <f t="shared" si="51"/>
        <v>-4.516129017E-2</v>
      </c>
      <c r="AW418" s="5">
        <f t="shared" si="52"/>
        <v>-6.4516129490000004E-2</v>
      </c>
      <c r="AX418" s="2">
        <v>59</v>
      </c>
      <c r="AY418" s="2">
        <v>590.52630620000002</v>
      </c>
      <c r="AZ418" s="2">
        <v>59.2</v>
      </c>
      <c r="BA418" s="2">
        <v>16.012499999999999</v>
      </c>
    </row>
    <row r="419" spans="1:53" x14ac:dyDescent="0.15">
      <c r="A419">
        <v>134</v>
      </c>
      <c r="B419" s="7">
        <v>42899</v>
      </c>
      <c r="C419" s="11">
        <v>2017</v>
      </c>
      <c r="D419" s="3">
        <f>_xlfn.XLOOKUP(P419,'Sentiment index'!$E$2:$E$169,'Sentiment index'!$A$2:$A$169)</f>
        <v>-0.42401640000000002</v>
      </c>
      <c r="E419">
        <f t="shared" ca="1" si="53"/>
        <v>166.38657878861679</v>
      </c>
      <c r="F419" s="5">
        <f>(W419-AT419)/AT419</f>
        <v>0</v>
      </c>
      <c r="G419" s="12">
        <f t="shared" ca="1" si="54"/>
        <v>1135</v>
      </c>
      <c r="H419" s="2">
        <v>1786.73</v>
      </c>
      <c r="I419" s="2">
        <v>78</v>
      </c>
      <c r="J419" s="13">
        <f t="shared" si="55"/>
        <v>-1.04E-2</v>
      </c>
      <c r="K419" s="5">
        <f>IF(U419="NORWAY",_xlfn.XLOOKUP(B419,'Oslo OBX Historical Data'!$A$2:$A$3477,'Oslo OBX Historical Data'!$G$2:$G$3477),IF(U419="FINLAND",_xlfn.XLOOKUP(B419,'OMX Helsinki Historical Data'!$A$2:$A$3479,'OMX Helsinki Historical Data'!$G$2:$G$3479),IF(U419="DENMARK",_xlfn.XLOOKUP(B419,'OMX Copenhagen All shares Histo'!$A$2:$A$3461,'OMX Copenhagen All shares Histo'!$G$2:$G$3461),_xlfn.XLOOKUP(Draft!B419,'OMX Stockholm Historical Data'!$A$2:$A$3477,'OMX Stockholm Historical Data'!$G$2:$G$3477))))</f>
        <v>1.04E-2</v>
      </c>
      <c r="L419">
        <v>1</v>
      </c>
      <c r="N419" t="str">
        <f>IF(D419&gt;=0,"1","0")</f>
        <v>0</v>
      </c>
      <c r="O419" s="5">
        <f t="shared" ca="1" si="56"/>
        <v>0.63523867624095409</v>
      </c>
      <c r="P419">
        <f t="shared" si="57"/>
        <v>133</v>
      </c>
      <c r="S419">
        <f>_xlfn.XLOOKUP(C419,'Company age'!$A$2:$A$15,'Company age'!$B$2:$B$15)</f>
        <v>12</v>
      </c>
      <c r="U419" t="s">
        <v>44</v>
      </c>
      <c r="W419" s="3">
        <f>AT419*(1+AV419)</f>
        <v>78</v>
      </c>
      <c r="X419">
        <v>1135</v>
      </c>
      <c r="AH419" s="4">
        <v>-0.277777791</v>
      </c>
      <c r="AI419" s="4">
        <v>0</v>
      </c>
      <c r="AJ419" s="4">
        <v>-1.111111164</v>
      </c>
      <c r="AL419" t="s">
        <v>384</v>
      </c>
      <c r="AM419" t="s">
        <v>385</v>
      </c>
      <c r="AN419" t="s">
        <v>44</v>
      </c>
      <c r="AO419" t="s">
        <v>45</v>
      </c>
      <c r="AP419" t="s">
        <v>25</v>
      </c>
      <c r="AQ419" t="s">
        <v>386</v>
      </c>
      <c r="AR419" t="s">
        <v>27</v>
      </c>
      <c r="AS419" s="2">
        <v>1786.73</v>
      </c>
      <c r="AT419" s="2">
        <v>78</v>
      </c>
      <c r="AU419" s="5">
        <f t="shared" si="50"/>
        <v>-2.7777779099999998E-3</v>
      </c>
      <c r="AV419" s="5">
        <f t="shared" si="51"/>
        <v>0</v>
      </c>
      <c r="AW419" s="5">
        <f t="shared" si="52"/>
        <v>-1.1111111639999999E-2</v>
      </c>
      <c r="AX419" s="2">
        <v>150.80000000000001</v>
      </c>
      <c r="AY419" s="2">
        <v>91.146064760000002</v>
      </c>
      <c r="AZ419" s="2">
        <v>149.6</v>
      </c>
      <c r="BA419" s="2">
        <v>107.38800000000001</v>
      </c>
    </row>
    <row r="420" spans="1:53" x14ac:dyDescent="0.15">
      <c r="A420">
        <v>134</v>
      </c>
      <c r="B420" s="7">
        <v>42900</v>
      </c>
      <c r="C420" s="11">
        <v>2017</v>
      </c>
      <c r="D420" s="3">
        <f>_xlfn.XLOOKUP(P420,'Sentiment index'!$E$2:$E$169,'Sentiment index'!$A$2:$A$169)</f>
        <v>-0.42401640000000002</v>
      </c>
      <c r="E420">
        <f t="shared" ca="1" si="53"/>
        <v>148.2057468995736</v>
      </c>
      <c r="F420" s="5">
        <f>(W420-AT420)/AT420</f>
        <v>1.4999999999999899E-2</v>
      </c>
      <c r="G420" s="12">
        <f t="shared" ca="1" si="54"/>
        <v>60</v>
      </c>
      <c r="H420" s="2">
        <v>59.996000000000002</v>
      </c>
      <c r="I420" s="2">
        <v>106</v>
      </c>
      <c r="J420" s="13">
        <f t="shared" si="55"/>
        <v>1.9299999999999901E-2</v>
      </c>
      <c r="K420" s="5">
        <f>IF(U420="NORWAY",_xlfn.XLOOKUP(B420,'Oslo OBX Historical Data'!$A$2:$A$3477,'Oslo OBX Historical Data'!$G$2:$G$3477),IF(U420="FINLAND",_xlfn.XLOOKUP(B420,'OMX Helsinki Historical Data'!$A$2:$A$3479,'OMX Helsinki Historical Data'!$G$2:$G$3479),IF(U420="DENMARK",_xlfn.XLOOKUP(B420,'OMX Copenhagen All shares Histo'!$A$2:$A$3461,'OMX Copenhagen All shares Histo'!$G$2:$G$3461),_xlfn.XLOOKUP(Draft!B420,'OMX Stockholm Historical Data'!$A$2:$A$3477,'OMX Stockholm Historical Data'!$G$2:$G$3477))))</f>
        <v>-4.3E-3</v>
      </c>
      <c r="L420">
        <v>1</v>
      </c>
      <c r="N420" t="str">
        <f>IF(D420&gt;=0,"1","0")</f>
        <v>0</v>
      </c>
      <c r="O420" s="5">
        <f t="shared" ca="1" si="56"/>
        <v>1.0000666711114075</v>
      </c>
      <c r="P420">
        <f t="shared" si="57"/>
        <v>133</v>
      </c>
      <c r="S420">
        <f>_xlfn.XLOOKUP(C420,'Company age'!$A$2:$A$15,'Company age'!$B$2:$B$15)</f>
        <v>12</v>
      </c>
      <c r="U420" t="s">
        <v>44</v>
      </c>
      <c r="W420" s="3">
        <f>AT420*(1+AV420)</f>
        <v>107.58999999999999</v>
      </c>
      <c r="X420">
        <v>60</v>
      </c>
      <c r="AH420" s="4">
        <v>8</v>
      </c>
      <c r="AI420" s="4">
        <v>1.5</v>
      </c>
      <c r="AJ420" s="4">
        <v>-0.25</v>
      </c>
      <c r="AL420" t="s">
        <v>1453</v>
      </c>
      <c r="AM420" t="s">
        <v>1454</v>
      </c>
      <c r="AN420" t="s">
        <v>44</v>
      </c>
      <c r="AO420" t="s">
        <v>45</v>
      </c>
      <c r="AP420" t="s">
        <v>25</v>
      </c>
      <c r="AQ420" t="s">
        <v>1066</v>
      </c>
      <c r="AR420" t="s">
        <v>27</v>
      </c>
      <c r="AS420" s="2">
        <v>59.996000000000002</v>
      </c>
      <c r="AT420" s="2">
        <v>106</v>
      </c>
      <c r="AU420" s="5">
        <f t="shared" si="50"/>
        <v>0.08</v>
      </c>
      <c r="AV420" s="5">
        <f t="shared" si="51"/>
        <v>1.4999999999999999E-2</v>
      </c>
      <c r="AW420" s="5">
        <f t="shared" si="52"/>
        <v>-2.5000000000000001E-3</v>
      </c>
      <c r="AX420" s="2">
        <v>143</v>
      </c>
      <c r="AY420" s="2">
        <v>35.560417180000002</v>
      </c>
      <c r="AZ420" s="2">
        <v>145</v>
      </c>
      <c r="BA420" s="2">
        <v>2.5356000000000001</v>
      </c>
    </row>
    <row r="421" spans="1:53" x14ac:dyDescent="0.15">
      <c r="A421">
        <v>134</v>
      </c>
      <c r="B421" s="7">
        <v>42901</v>
      </c>
      <c r="C421" s="11">
        <v>2017</v>
      </c>
      <c r="D421" s="3">
        <f>_xlfn.XLOOKUP(P421,'Sentiment index'!$E$2:$E$169,'Sentiment index'!$A$2:$A$169)</f>
        <v>-0.42401640000000002</v>
      </c>
      <c r="E421">
        <f t="shared" ca="1" si="53"/>
        <v>136.56667418076671</v>
      </c>
      <c r="F421" s="5">
        <f>(W421-AT421)/AT421</f>
        <v>-0.84099998470000004</v>
      </c>
      <c r="G421" s="12">
        <f t="shared" ca="1" si="54"/>
        <v>12</v>
      </c>
      <c r="H421" s="2">
        <v>27.297999999999998</v>
      </c>
      <c r="I421" s="2">
        <v>6.9</v>
      </c>
      <c r="J421" s="13">
        <f t="shared" si="55"/>
        <v>-0.83899998470000003</v>
      </c>
      <c r="K421" s="5">
        <f>IF(U421="NORWAY",_xlfn.XLOOKUP(B421,'Oslo OBX Historical Data'!$A$2:$A$3477,'Oslo OBX Historical Data'!$G$2:$G$3477),IF(U421="FINLAND",_xlfn.XLOOKUP(B421,'OMX Helsinki Historical Data'!$A$2:$A$3479,'OMX Helsinki Historical Data'!$G$2:$G$3479),IF(U421="DENMARK",_xlfn.XLOOKUP(B421,'OMX Copenhagen All shares Histo'!$A$2:$A$3461,'OMX Copenhagen All shares Histo'!$G$2:$G$3461),_xlfn.XLOOKUP(Draft!B421,'OMX Stockholm Historical Data'!$A$2:$A$3477,'OMX Stockholm Historical Data'!$G$2:$G$3477))))</f>
        <v>-2E-3</v>
      </c>
      <c r="L421">
        <v>1</v>
      </c>
      <c r="N421" t="str">
        <f>IF(D421&gt;=0,"1","0")</f>
        <v>0</v>
      </c>
      <c r="O421" s="5">
        <f t="shared" ca="1" si="56"/>
        <v>0.43959264414975457</v>
      </c>
      <c r="P421">
        <f t="shared" si="57"/>
        <v>133</v>
      </c>
      <c r="S421">
        <f>_xlfn.XLOOKUP(C421,'Company age'!$A$2:$A$15,'Company age'!$B$2:$B$15)</f>
        <v>12</v>
      </c>
      <c r="U421" t="s">
        <v>64</v>
      </c>
      <c r="W421" s="3">
        <f>AT421*(1+AV421)</f>
        <v>1.0971001055699998</v>
      </c>
      <c r="X421">
        <v>12</v>
      </c>
      <c r="AH421" s="4">
        <v>-94.900001529999997</v>
      </c>
      <c r="AI421" s="4">
        <v>-84.099998470000003</v>
      </c>
      <c r="AJ421" s="4"/>
      <c r="AL421" t="s">
        <v>1640</v>
      </c>
      <c r="AM421" t="s">
        <v>1641</v>
      </c>
      <c r="AN421" t="s">
        <v>64</v>
      </c>
      <c r="AO421" t="s">
        <v>152</v>
      </c>
      <c r="AP421" t="s">
        <v>25</v>
      </c>
      <c r="AQ421" t="s">
        <v>1175</v>
      </c>
      <c r="AR421" t="s">
        <v>27</v>
      </c>
      <c r="AS421" s="2">
        <v>27.297999999999998</v>
      </c>
      <c r="AT421" s="2">
        <v>6.9</v>
      </c>
      <c r="AU421" s="5">
        <f t="shared" si="50"/>
        <v>-0.9490000153</v>
      </c>
      <c r="AV421" s="5">
        <f t="shared" si="51"/>
        <v>-0.84099998470000004</v>
      </c>
      <c r="AW421" s="5">
        <f t="shared" si="52"/>
        <v>0</v>
      </c>
      <c r="AX421" s="2">
        <v>0.1056</v>
      </c>
      <c r="AY421" s="2">
        <v>-97.145111080000007</v>
      </c>
      <c r="AZ421" s="2">
        <v>0.106</v>
      </c>
      <c r="BA421" s="2">
        <v>29.229700000000001</v>
      </c>
    </row>
    <row r="422" spans="1:53" x14ac:dyDescent="0.15">
      <c r="A422">
        <v>134</v>
      </c>
      <c r="B422" s="7">
        <v>42902</v>
      </c>
      <c r="C422" s="11">
        <v>2017</v>
      </c>
      <c r="D422" s="3">
        <f>_xlfn.XLOOKUP(P422,'Sentiment index'!$E$2:$E$169,'Sentiment index'!$A$2:$A$169)</f>
        <v>-0.42401640000000002</v>
      </c>
      <c r="E422">
        <f t="shared" ca="1" si="53"/>
        <v>167.25501608612601</v>
      </c>
      <c r="F422" s="5">
        <f>(W422-AT422)/AT422</f>
        <v>0</v>
      </c>
      <c r="G422" s="12">
        <f t="shared" ca="1" si="54"/>
        <v>62</v>
      </c>
      <c r="H422" s="2">
        <v>76.9786</v>
      </c>
      <c r="I422" s="2">
        <v>150</v>
      </c>
      <c r="J422" s="13">
        <f t="shared" si="55"/>
        <v>1.1299999999999999E-2</v>
      </c>
      <c r="K422" s="5">
        <f>IF(U422="NORWAY",_xlfn.XLOOKUP(B422,'Oslo OBX Historical Data'!$A$2:$A$3477,'Oslo OBX Historical Data'!$G$2:$G$3477),IF(U422="FINLAND",_xlfn.XLOOKUP(B422,'OMX Helsinki Historical Data'!$A$2:$A$3479,'OMX Helsinki Historical Data'!$G$2:$G$3479),IF(U422="DENMARK",_xlfn.XLOOKUP(B422,'OMX Copenhagen All shares Histo'!$A$2:$A$3461,'OMX Copenhagen All shares Histo'!$G$2:$G$3461),_xlfn.XLOOKUP(Draft!B422,'OMX Stockholm Historical Data'!$A$2:$A$3477,'OMX Stockholm Historical Data'!$G$2:$G$3477))))</f>
        <v>-1.1299999999999999E-2</v>
      </c>
      <c r="L422">
        <v>1</v>
      </c>
      <c r="N422" t="str">
        <f>IF(D422&gt;=0,"1","0")</f>
        <v>0</v>
      </c>
      <c r="O422" s="5">
        <f t="shared" ca="1" si="56"/>
        <v>0.80541864881928227</v>
      </c>
      <c r="P422">
        <f t="shared" si="57"/>
        <v>133</v>
      </c>
      <c r="S422">
        <f>_xlfn.XLOOKUP(C422,'Company age'!$A$2:$A$15,'Company age'!$B$2:$B$15)</f>
        <v>12</v>
      </c>
      <c r="U422" t="s">
        <v>23</v>
      </c>
      <c r="W422" s="3">
        <f>AT422*(1+AV422)</f>
        <v>150</v>
      </c>
      <c r="X422">
        <v>62</v>
      </c>
      <c r="AH422" s="4">
        <v>2.8571429249999998</v>
      </c>
      <c r="AI422" s="4">
        <v>0</v>
      </c>
      <c r="AJ422" s="4">
        <v>-0.28571429850000002</v>
      </c>
      <c r="AL422" t="s">
        <v>1390</v>
      </c>
      <c r="AM422" t="s">
        <v>1391</v>
      </c>
      <c r="AN422" t="s">
        <v>23</v>
      </c>
      <c r="AO422" t="s">
        <v>96</v>
      </c>
      <c r="AP422" t="s">
        <v>25</v>
      </c>
      <c r="AQ422" t="s">
        <v>1392</v>
      </c>
      <c r="AR422" t="s">
        <v>27</v>
      </c>
      <c r="AS422" s="2">
        <v>76.9786</v>
      </c>
      <c r="AT422" s="2">
        <v>150</v>
      </c>
      <c r="AU422" s="5">
        <f t="shared" si="50"/>
        <v>2.8571429249999999E-2</v>
      </c>
      <c r="AV422" s="5">
        <f t="shared" si="51"/>
        <v>0</v>
      </c>
      <c r="AW422" s="5">
        <f t="shared" si="52"/>
        <v>-2.857142985E-3</v>
      </c>
      <c r="AX422" s="2">
        <v>92.4</v>
      </c>
      <c r="AY422" s="2">
        <v>-26.146963119999999</v>
      </c>
      <c r="AZ422" s="2">
        <v>91.4</v>
      </c>
      <c r="BA422" s="2">
        <v>1.6666000000000001</v>
      </c>
    </row>
    <row r="423" spans="1:53" x14ac:dyDescent="0.15">
      <c r="A423">
        <v>134</v>
      </c>
      <c r="B423" s="7">
        <v>42902</v>
      </c>
      <c r="C423" s="11">
        <v>2017</v>
      </c>
      <c r="D423" s="3">
        <f>_xlfn.XLOOKUP(P423,'Sentiment index'!$E$2:$E$169,'Sentiment index'!$A$2:$A$169)</f>
        <v>-0.42401640000000002</v>
      </c>
      <c r="E423">
        <f t="shared" ca="1" si="53"/>
        <v>151.85888059155752</v>
      </c>
      <c r="F423" s="5">
        <f>(W423-AT423)/AT423</f>
        <v>7.4999999999999997E-2</v>
      </c>
      <c r="G423" s="12">
        <f t="shared" ca="1" si="54"/>
        <v>36</v>
      </c>
      <c r="H423" s="2">
        <v>25.973400000000002</v>
      </c>
      <c r="I423" s="2">
        <v>40</v>
      </c>
      <c r="J423" s="13">
        <f t="shared" si="55"/>
        <v>8.2099999999999992E-2</v>
      </c>
      <c r="K423" s="5">
        <f>IF(U423="NORWAY",_xlfn.XLOOKUP(B423,'Oslo OBX Historical Data'!$A$2:$A$3477,'Oslo OBX Historical Data'!$G$2:$G$3477),IF(U423="FINLAND",_xlfn.XLOOKUP(B423,'OMX Helsinki Historical Data'!$A$2:$A$3479,'OMX Helsinki Historical Data'!$G$2:$G$3479),IF(U423="DENMARK",_xlfn.XLOOKUP(B423,'OMX Copenhagen All shares Histo'!$A$2:$A$3461,'OMX Copenhagen All shares Histo'!$G$2:$G$3461),_xlfn.XLOOKUP(Draft!B423,'OMX Stockholm Historical Data'!$A$2:$A$3477,'OMX Stockholm Historical Data'!$G$2:$G$3477))))</f>
        <v>-7.1000000000000004E-3</v>
      </c>
      <c r="L423">
        <v>1</v>
      </c>
      <c r="N423" t="str">
        <f>IF(D423&gt;=0,"1","0")</f>
        <v>0</v>
      </c>
      <c r="O423" s="5">
        <f t="shared" ca="1" si="56"/>
        <v>1.3860334034050219</v>
      </c>
      <c r="P423">
        <f t="shared" si="57"/>
        <v>133</v>
      </c>
      <c r="S423">
        <f>_xlfn.XLOOKUP(C423,'Company age'!$A$2:$A$15,'Company age'!$B$2:$B$15)</f>
        <v>12</v>
      </c>
      <c r="U423" t="s">
        <v>64</v>
      </c>
      <c r="W423" s="3">
        <f>AT423*(1+AV423)</f>
        <v>43</v>
      </c>
      <c r="X423">
        <v>36</v>
      </c>
      <c r="AH423" s="4">
        <v>8.3333330149999991</v>
      </c>
      <c r="AI423" s="4">
        <v>7.5</v>
      </c>
      <c r="AJ423" s="4">
        <v>5.8333334920000004</v>
      </c>
      <c r="AL423" t="s">
        <v>1668</v>
      </c>
      <c r="AM423" t="s">
        <v>1669</v>
      </c>
      <c r="AN423" t="s">
        <v>64</v>
      </c>
      <c r="AO423" t="s">
        <v>152</v>
      </c>
      <c r="AP423" t="s">
        <v>25</v>
      </c>
      <c r="AQ423" t="s">
        <v>54</v>
      </c>
      <c r="AR423" t="s">
        <v>27</v>
      </c>
      <c r="AS423" s="2">
        <v>25.973400000000002</v>
      </c>
      <c r="AT423" s="2">
        <v>40</v>
      </c>
      <c r="AU423" s="5">
        <f t="shared" si="50"/>
        <v>8.3333330149999996E-2</v>
      </c>
      <c r="AV423" s="5">
        <f t="shared" si="51"/>
        <v>7.4999999999999997E-2</v>
      </c>
      <c r="AW423" s="5">
        <f t="shared" si="52"/>
        <v>5.8333334920000007E-2</v>
      </c>
      <c r="AX423" s="2">
        <v>24.5</v>
      </c>
      <c r="AY423" s="2">
        <v>-28.25</v>
      </c>
      <c r="AZ423" s="2">
        <v>23.45</v>
      </c>
      <c r="BA423" s="2">
        <v>1.829</v>
      </c>
    </row>
    <row r="424" spans="1:53" x14ac:dyDescent="0.15">
      <c r="A424">
        <v>134</v>
      </c>
      <c r="B424" s="7">
        <v>42905</v>
      </c>
      <c r="C424" s="11">
        <v>2017</v>
      </c>
      <c r="D424" s="3">
        <f>_xlfn.XLOOKUP(P424,'Sentiment index'!$E$2:$E$169,'Sentiment index'!$A$2:$A$169)</f>
        <v>-0.42401640000000002</v>
      </c>
      <c r="E424">
        <f t="shared" ca="1" si="53"/>
        <v>176.58565598733122</v>
      </c>
      <c r="F424" s="5">
        <f>(W424-AT424)/AT424</f>
        <v>-8.6206893920000027E-2</v>
      </c>
      <c r="G424" s="12">
        <f t="shared" ca="1" si="54"/>
        <v>211</v>
      </c>
      <c r="H424" s="2">
        <v>67.241299999999995</v>
      </c>
      <c r="I424" s="2">
        <v>35</v>
      </c>
      <c r="J424" s="13">
        <f t="shared" si="55"/>
        <v>-9.4706893920000035E-2</v>
      </c>
      <c r="K424" s="5">
        <f>IF(U424="NORWAY",_xlfn.XLOOKUP(B424,'Oslo OBX Historical Data'!$A$2:$A$3477,'Oslo OBX Historical Data'!$G$2:$G$3477),IF(U424="FINLAND",_xlfn.XLOOKUP(B424,'OMX Helsinki Historical Data'!$A$2:$A$3479,'OMX Helsinki Historical Data'!$G$2:$G$3479),IF(U424="DENMARK",_xlfn.XLOOKUP(B424,'OMX Copenhagen All shares Histo'!$A$2:$A$3461,'OMX Copenhagen All shares Histo'!$G$2:$G$3461),_xlfn.XLOOKUP(Draft!B424,'OMX Stockholm Historical Data'!$A$2:$A$3477,'OMX Stockholm Historical Data'!$G$2:$G$3477))))</f>
        <v>8.5000000000000006E-3</v>
      </c>
      <c r="L424">
        <v>1</v>
      </c>
      <c r="N424" t="str">
        <f>IF(D424&gt;=0,"1","0")</f>
        <v>0</v>
      </c>
      <c r="O424" s="5">
        <f t="shared" ca="1" si="56"/>
        <v>3.1379524191233665</v>
      </c>
      <c r="P424">
        <f t="shared" si="57"/>
        <v>133</v>
      </c>
      <c r="S424">
        <f>_xlfn.XLOOKUP(C424,'Company age'!$A$2:$A$15,'Company age'!$B$2:$B$15)</f>
        <v>12</v>
      </c>
      <c r="U424" t="s">
        <v>80</v>
      </c>
      <c r="W424" s="3">
        <f>AT424*(1+AV424)</f>
        <v>31.982758712799999</v>
      </c>
      <c r="X424">
        <v>211</v>
      </c>
      <c r="AH424" s="4">
        <v>0</v>
      </c>
      <c r="AI424" s="4">
        <v>-8.6206893919999992</v>
      </c>
      <c r="AJ424" s="4">
        <v>-14.655172350000001</v>
      </c>
      <c r="AL424" t="s">
        <v>1419</v>
      </c>
      <c r="AM424" t="s">
        <v>1420</v>
      </c>
      <c r="AN424" t="s">
        <v>80</v>
      </c>
      <c r="AO424" t="s">
        <v>32</v>
      </c>
      <c r="AP424" t="s">
        <v>25</v>
      </c>
      <c r="AQ424" t="s">
        <v>54</v>
      </c>
      <c r="AR424" t="s">
        <v>27</v>
      </c>
      <c r="AS424" s="2">
        <v>67.241299999999995</v>
      </c>
      <c r="AT424" s="2">
        <v>35</v>
      </c>
      <c r="AU424" s="5">
        <f t="shared" si="50"/>
        <v>0</v>
      </c>
      <c r="AV424" s="5">
        <f t="shared" si="51"/>
        <v>-8.6206893919999986E-2</v>
      </c>
      <c r="AW424" s="5">
        <f t="shared" si="52"/>
        <v>-0.14655172350000001</v>
      </c>
      <c r="AX424" s="2">
        <v>208</v>
      </c>
      <c r="AY424" s="2">
        <v>3485.7143550000001</v>
      </c>
      <c r="AZ424" s="2">
        <v>212.5</v>
      </c>
      <c r="BA424" s="2">
        <v>4.8639000000000001</v>
      </c>
    </row>
    <row r="425" spans="1:53" x14ac:dyDescent="0.15">
      <c r="A425">
        <v>134</v>
      </c>
      <c r="B425" s="7">
        <v>42907</v>
      </c>
      <c r="C425" s="11">
        <v>2017</v>
      </c>
      <c r="D425" s="3">
        <f>_xlfn.XLOOKUP(P425,'Sentiment index'!$E$2:$E$169,'Sentiment index'!$A$2:$A$169)</f>
        <v>-0.42401640000000002</v>
      </c>
      <c r="E425">
        <f t="shared" ca="1" si="53"/>
        <v>121.90640265968253</v>
      </c>
      <c r="F425" s="5">
        <f>(W425-AT425)/AT425</f>
        <v>-9.6774168010000036E-2</v>
      </c>
      <c r="G425" s="12">
        <f t="shared" ca="1" si="54"/>
        <v>9414</v>
      </c>
      <c r="H425" s="2">
        <v>3790.87</v>
      </c>
      <c r="I425" s="2">
        <v>31</v>
      </c>
      <c r="J425" s="13">
        <f t="shared" si="55"/>
        <v>-9.3574168010000042E-2</v>
      </c>
      <c r="K425" s="5">
        <f>IF(U425="NORWAY",_xlfn.XLOOKUP(B425,'Oslo OBX Historical Data'!$A$2:$A$3477,'Oslo OBX Historical Data'!$G$2:$G$3477),IF(U425="FINLAND",_xlfn.XLOOKUP(B425,'OMX Helsinki Historical Data'!$A$2:$A$3479,'OMX Helsinki Historical Data'!$G$2:$G$3479),IF(U425="DENMARK",_xlfn.XLOOKUP(B425,'OMX Copenhagen All shares Histo'!$A$2:$A$3461,'OMX Copenhagen All shares Histo'!$G$2:$G$3461),_xlfn.XLOOKUP(Draft!B425,'OMX Stockholm Historical Data'!$A$2:$A$3477,'OMX Stockholm Historical Data'!$G$2:$G$3477))))</f>
        <v>-3.2000000000000002E-3</v>
      </c>
      <c r="L425">
        <v>1</v>
      </c>
      <c r="N425" t="str">
        <f>IF(D425&gt;=0,"1","0")</f>
        <v>0</v>
      </c>
      <c r="O425" s="5">
        <f t="shared" ca="1" si="56"/>
        <v>2.4833349600487487</v>
      </c>
      <c r="P425">
        <f t="shared" si="57"/>
        <v>133</v>
      </c>
      <c r="S425">
        <f>_xlfn.XLOOKUP(C425,'Company age'!$A$2:$A$15,'Company age'!$B$2:$B$15)</f>
        <v>12</v>
      </c>
      <c r="U425" t="s">
        <v>44</v>
      </c>
      <c r="W425" s="3">
        <f>AT425*(1+AV425)</f>
        <v>28.000000791689999</v>
      </c>
      <c r="X425">
        <v>9414</v>
      </c>
      <c r="AH425" s="4">
        <v>3.0763687850000001E-6</v>
      </c>
      <c r="AI425" s="4">
        <v>-9.6774168009999997</v>
      </c>
      <c r="AJ425" s="4">
        <v>-8.3870935440000007</v>
      </c>
      <c r="AL425" t="s">
        <v>223</v>
      </c>
      <c r="AM425" t="s">
        <v>224</v>
      </c>
      <c r="AN425" t="s">
        <v>44</v>
      </c>
      <c r="AO425" t="s">
        <v>152</v>
      </c>
      <c r="AP425" t="s">
        <v>25</v>
      </c>
      <c r="AQ425" t="s">
        <v>65</v>
      </c>
      <c r="AR425" t="s">
        <v>27</v>
      </c>
      <c r="AS425" s="2">
        <v>3790.87</v>
      </c>
      <c r="AT425" s="2">
        <v>31</v>
      </c>
      <c r="AU425" s="5">
        <f t="shared" si="50"/>
        <v>3.0763687849999997E-8</v>
      </c>
      <c r="AV425" s="5">
        <f t="shared" si="51"/>
        <v>-9.6774168009999995E-2</v>
      </c>
      <c r="AW425" s="5">
        <f t="shared" si="52"/>
        <v>-8.3870935440000002E-2</v>
      </c>
      <c r="AX425" s="2"/>
      <c r="AY425" s="2"/>
      <c r="AZ425" s="2"/>
      <c r="BA425" s="2">
        <v>370.56400000000002</v>
      </c>
    </row>
    <row r="426" spans="1:53" x14ac:dyDescent="0.15">
      <c r="A426">
        <v>134</v>
      </c>
      <c r="B426" s="7">
        <v>42907</v>
      </c>
      <c r="C426" s="11">
        <v>2017</v>
      </c>
      <c r="D426" s="3">
        <f>_xlfn.XLOOKUP(P426,'Sentiment index'!$E$2:$E$169,'Sentiment index'!$A$2:$A$169)</f>
        <v>-0.42401640000000002</v>
      </c>
      <c r="E426">
        <f t="shared" ca="1" si="53"/>
        <v>129.65263358022611</v>
      </c>
      <c r="F426" s="5">
        <f>(W426-AT426)/AT426</f>
        <v>2.1621620659999997E-2</v>
      </c>
      <c r="G426" s="12">
        <f t="shared" ca="1" si="54"/>
        <v>91</v>
      </c>
      <c r="H426" s="2">
        <v>545.42600000000004</v>
      </c>
      <c r="I426" s="2">
        <v>29</v>
      </c>
      <c r="J426" s="13">
        <f t="shared" si="55"/>
        <v>2.4921620659999998E-2</v>
      </c>
      <c r="K426" s="5">
        <f>IF(U426="NORWAY",_xlfn.XLOOKUP(B426,'Oslo OBX Historical Data'!$A$2:$A$3477,'Oslo OBX Historical Data'!$G$2:$G$3477),IF(U426="FINLAND",_xlfn.XLOOKUP(B426,'OMX Helsinki Historical Data'!$A$2:$A$3479,'OMX Helsinki Historical Data'!$G$2:$G$3479),IF(U426="DENMARK",_xlfn.XLOOKUP(B426,'OMX Copenhagen All shares Histo'!$A$2:$A$3461,'OMX Copenhagen All shares Histo'!$G$2:$G$3461),_xlfn.XLOOKUP(Draft!B426,'OMX Stockholm Historical Data'!$A$2:$A$3477,'OMX Stockholm Historical Data'!$G$2:$G$3477))))</f>
        <v>-3.3E-3</v>
      </c>
      <c r="L426">
        <v>1</v>
      </c>
      <c r="N426" t="str">
        <f>IF(D426&gt;=0,"1","0")</f>
        <v>0</v>
      </c>
      <c r="O426" s="5">
        <f t="shared" ca="1" si="56"/>
        <v>0.1668420647347211</v>
      </c>
      <c r="P426">
        <f t="shared" si="57"/>
        <v>133</v>
      </c>
      <c r="S426">
        <f>_xlfn.XLOOKUP(C426,'Company age'!$A$2:$A$15,'Company age'!$B$2:$B$15)</f>
        <v>12</v>
      </c>
      <c r="U426" t="s">
        <v>80</v>
      </c>
      <c r="W426" s="3">
        <f>AT426*(1+AV426)</f>
        <v>29.62702699914</v>
      </c>
      <c r="X426">
        <v>91</v>
      </c>
      <c r="AH426" s="4">
        <v>5.4054055209999996</v>
      </c>
      <c r="AI426" s="4">
        <v>2.162162066</v>
      </c>
      <c r="AJ426" s="4">
        <v>-0.5405405164</v>
      </c>
      <c r="AL426" t="s">
        <v>819</v>
      </c>
      <c r="AM426" t="s">
        <v>820</v>
      </c>
      <c r="AN426" t="s">
        <v>80</v>
      </c>
      <c r="AO426" t="s">
        <v>32</v>
      </c>
      <c r="AP426" t="s">
        <v>25</v>
      </c>
      <c r="AQ426" t="s">
        <v>821</v>
      </c>
      <c r="AR426" t="s">
        <v>27</v>
      </c>
      <c r="AS426" s="2">
        <v>545.42600000000004</v>
      </c>
      <c r="AT426" s="2">
        <v>29</v>
      </c>
      <c r="AU426" s="5">
        <f t="shared" si="50"/>
        <v>5.4054055209999993E-2</v>
      </c>
      <c r="AV426" s="5">
        <f t="shared" si="51"/>
        <v>2.162162066E-2</v>
      </c>
      <c r="AW426" s="5">
        <f t="shared" si="52"/>
        <v>-5.4054051639999996E-3</v>
      </c>
      <c r="AX426" s="2">
        <v>38.4</v>
      </c>
      <c r="AY426" s="2">
        <v>51.206897740000002</v>
      </c>
      <c r="AZ426" s="2">
        <v>38.15</v>
      </c>
      <c r="BA426" s="2">
        <v>48.296599999999998</v>
      </c>
    </row>
    <row r="427" spans="1:53" x14ac:dyDescent="0.15">
      <c r="A427">
        <v>134</v>
      </c>
      <c r="B427" s="7">
        <v>42907</v>
      </c>
      <c r="C427" s="11">
        <v>2017</v>
      </c>
      <c r="D427" s="3">
        <f>_xlfn.XLOOKUP(P427,'Sentiment index'!$E$2:$E$169,'Sentiment index'!$A$2:$A$169)</f>
        <v>-0.42401640000000002</v>
      </c>
      <c r="E427">
        <f t="shared" ca="1" si="53"/>
        <v>131.93813204076321</v>
      </c>
      <c r="F427" s="5">
        <f>(W427-AT427)/AT427</f>
        <v>1.4733332820000002</v>
      </c>
      <c r="G427" s="12">
        <f t="shared" ca="1" si="54"/>
        <v>73</v>
      </c>
      <c r="H427" s="2">
        <v>111.64</v>
      </c>
      <c r="I427" s="2">
        <v>19.5</v>
      </c>
      <c r="J427" s="13">
        <f t="shared" si="55"/>
        <v>1.4766332820000003</v>
      </c>
      <c r="K427" s="5">
        <f>IF(U427="NORWAY",_xlfn.XLOOKUP(B427,'Oslo OBX Historical Data'!$A$2:$A$3477,'Oslo OBX Historical Data'!$G$2:$G$3477),IF(U427="FINLAND",_xlfn.XLOOKUP(B427,'OMX Helsinki Historical Data'!$A$2:$A$3479,'OMX Helsinki Historical Data'!$G$2:$G$3479),IF(U427="DENMARK",_xlfn.XLOOKUP(B427,'OMX Copenhagen All shares Histo'!$A$2:$A$3461,'OMX Copenhagen All shares Histo'!$G$2:$G$3461),_xlfn.XLOOKUP(Draft!B427,'OMX Stockholm Historical Data'!$A$2:$A$3477,'OMX Stockholm Historical Data'!$G$2:$G$3477))))</f>
        <v>-3.3E-3</v>
      </c>
      <c r="L427">
        <v>1</v>
      </c>
      <c r="N427" t="str">
        <f>IF(D427&gt;=0,"1","0")</f>
        <v>0</v>
      </c>
      <c r="O427" s="5">
        <f t="shared" ca="1" si="56"/>
        <v>0.65388749552131853</v>
      </c>
      <c r="P427">
        <f t="shared" si="57"/>
        <v>133</v>
      </c>
      <c r="S427">
        <f>_xlfn.XLOOKUP(C427,'Company age'!$A$2:$A$15,'Company age'!$B$2:$B$15)</f>
        <v>12</v>
      </c>
      <c r="U427" t="s">
        <v>80</v>
      </c>
      <c r="W427" s="3">
        <f>AT427*(1+AV427)</f>
        <v>48.229998999000003</v>
      </c>
      <c r="X427">
        <v>73</v>
      </c>
      <c r="AH427" s="4">
        <v>116.66666410000001</v>
      </c>
      <c r="AI427" s="4">
        <v>147.33332820000001</v>
      </c>
      <c r="AJ427" s="4">
        <v>130.66667179999999</v>
      </c>
      <c r="AL427" t="s">
        <v>1283</v>
      </c>
      <c r="AM427" t="s">
        <v>1284</v>
      </c>
      <c r="AN427" t="s">
        <v>80</v>
      </c>
      <c r="AO427" t="s">
        <v>32</v>
      </c>
      <c r="AP427" t="s">
        <v>25</v>
      </c>
      <c r="AQ427" t="s">
        <v>82</v>
      </c>
      <c r="AR427" t="s">
        <v>27</v>
      </c>
      <c r="AS427" s="2">
        <v>111.64</v>
      </c>
      <c r="AT427" s="2">
        <v>19.5</v>
      </c>
      <c r="AU427" s="5">
        <f t="shared" si="50"/>
        <v>1.1666666409999999</v>
      </c>
      <c r="AV427" s="5">
        <f t="shared" si="51"/>
        <v>1.473333282</v>
      </c>
      <c r="AW427" s="5">
        <f t="shared" si="52"/>
        <v>1.3066667179999998</v>
      </c>
      <c r="AX427" s="2">
        <v>76</v>
      </c>
      <c r="AY427" s="2">
        <v>1700</v>
      </c>
      <c r="AZ427" s="2">
        <v>77.8</v>
      </c>
      <c r="BA427" s="2">
        <v>17.077500000000001</v>
      </c>
    </row>
    <row r="428" spans="1:53" x14ac:dyDescent="0.15">
      <c r="A428">
        <v>134</v>
      </c>
      <c r="B428" s="7">
        <v>42909</v>
      </c>
      <c r="C428" s="11">
        <v>2017</v>
      </c>
      <c r="D428" s="3">
        <f>_xlfn.XLOOKUP(P428,'Sentiment index'!$E$2:$E$169,'Sentiment index'!$A$2:$A$169)</f>
        <v>-0.42401640000000002</v>
      </c>
      <c r="E428">
        <f t="shared" ca="1" si="53"/>
        <v>176.82273663835304</v>
      </c>
      <c r="F428" s="5">
        <f>(W428-AT428)/AT428</f>
        <v>2.5316426749999899E-2</v>
      </c>
      <c r="G428" s="12">
        <f t="shared" ca="1" si="54"/>
        <v>1225.2493705989157</v>
      </c>
      <c r="H428" s="2">
        <v>36.940800000000003</v>
      </c>
      <c r="I428" s="2">
        <v>8</v>
      </c>
      <c r="J428" s="13">
        <f t="shared" si="55"/>
        <v>2.6116426749999897E-2</v>
      </c>
      <c r="K428" s="5">
        <f>IF(U428="NORWAY",_xlfn.XLOOKUP(B428,'Oslo OBX Historical Data'!$A$2:$A$3477,'Oslo OBX Historical Data'!$G$2:$G$3477),IF(U428="FINLAND",_xlfn.XLOOKUP(B428,'OMX Helsinki Historical Data'!$A$2:$A$3479,'OMX Helsinki Historical Data'!$G$2:$G$3479),IF(U428="DENMARK",_xlfn.XLOOKUP(B428,'OMX Copenhagen All shares Histo'!$A$2:$A$3461,'OMX Copenhagen All shares Histo'!$G$2:$G$3461),_xlfn.XLOOKUP(Draft!B428,'OMX Stockholm Historical Data'!$A$2:$A$3477,'OMX Stockholm Historical Data'!$G$2:$G$3477))))</f>
        <v>-8.0000000000000004E-4</v>
      </c>
      <c r="L428">
        <v>1</v>
      </c>
      <c r="N428" t="str">
        <f>IF(D428&gt;=0,"1","0")</f>
        <v>0</v>
      </c>
      <c r="O428" s="5" t="str">
        <f t="shared" si="56"/>
        <v/>
      </c>
      <c r="P428">
        <f t="shared" si="57"/>
        <v>133</v>
      </c>
      <c r="S428">
        <f>_xlfn.XLOOKUP(C428,'Company age'!$A$2:$A$15,'Company age'!$B$2:$B$15)</f>
        <v>12</v>
      </c>
      <c r="U428" t="s">
        <v>23</v>
      </c>
      <c r="W428" s="3">
        <f>AT428*(1+AV428)</f>
        <v>8.2025314139999992</v>
      </c>
      <c r="AH428" s="4">
        <v>7.5949339870000001</v>
      </c>
      <c r="AI428" s="4">
        <v>2.5316426750000001</v>
      </c>
      <c r="AJ428" s="4">
        <v>6.9620223049999996</v>
      </c>
      <c r="AL428" t="s">
        <v>1579</v>
      </c>
      <c r="AM428" t="s">
        <v>1580</v>
      </c>
      <c r="AN428" t="s">
        <v>23</v>
      </c>
      <c r="AO428" t="s">
        <v>81</v>
      </c>
      <c r="AP428" t="s">
        <v>25</v>
      </c>
      <c r="AQ428" t="s">
        <v>1066</v>
      </c>
      <c r="AR428" t="s">
        <v>27</v>
      </c>
      <c r="AS428" s="2">
        <v>36.940800000000003</v>
      </c>
      <c r="AT428" s="2">
        <v>8</v>
      </c>
      <c r="AU428" s="5">
        <f t="shared" si="50"/>
        <v>7.5949339870000007E-2</v>
      </c>
      <c r="AV428" s="5">
        <f t="shared" si="51"/>
        <v>2.5316426749999999E-2</v>
      </c>
      <c r="AW428" s="5">
        <f t="shared" si="52"/>
        <v>6.9620223049999999E-2</v>
      </c>
      <c r="AX428" s="2">
        <v>8.2600000000000007E-2</v>
      </c>
      <c r="AY428" s="2">
        <v>-97.517036439999998</v>
      </c>
      <c r="AZ428" s="2">
        <v>0.08</v>
      </c>
      <c r="BA428" s="2">
        <v>9.1829000000000001</v>
      </c>
    </row>
    <row r="429" spans="1:53" x14ac:dyDescent="0.15">
      <c r="A429">
        <v>135</v>
      </c>
      <c r="B429" s="7">
        <v>42920</v>
      </c>
      <c r="C429" s="11">
        <v>2017</v>
      </c>
      <c r="D429" s="3">
        <f>_xlfn.XLOOKUP(P429,'Sentiment index'!$E$2:$E$169,'Sentiment index'!$A$2:$A$169)</f>
        <v>-0.40610950000000001</v>
      </c>
      <c r="E429">
        <f t="shared" ca="1" si="53"/>
        <v>165.04114082216867</v>
      </c>
      <c r="F429" s="5">
        <f>(W429-AT429)/AT429</f>
        <v>-4.5454546810000367E-3</v>
      </c>
      <c r="G429" s="12">
        <f t="shared" ca="1" si="54"/>
        <v>40</v>
      </c>
      <c r="H429" s="2">
        <v>39.354100000000003</v>
      </c>
      <c r="I429" s="2">
        <v>14.5</v>
      </c>
      <c r="J429" s="13">
        <f t="shared" si="55"/>
        <v>-1.5745454681000037E-2</v>
      </c>
      <c r="K429" s="5">
        <f>IF(U429="NORWAY",_xlfn.XLOOKUP(B429,'Oslo OBX Historical Data'!$A$2:$A$3477,'Oslo OBX Historical Data'!$G$2:$G$3477),IF(U429="FINLAND",_xlfn.XLOOKUP(B429,'OMX Helsinki Historical Data'!$A$2:$A$3479,'OMX Helsinki Historical Data'!$G$2:$G$3479),IF(U429="DENMARK",_xlfn.XLOOKUP(B429,'OMX Copenhagen All shares Histo'!$A$2:$A$3461,'OMX Copenhagen All shares Histo'!$G$2:$G$3461),_xlfn.XLOOKUP(Draft!B429,'OMX Stockholm Historical Data'!$A$2:$A$3477,'OMX Stockholm Historical Data'!$G$2:$G$3477))))</f>
        <v>1.12E-2</v>
      </c>
      <c r="L429">
        <v>1</v>
      </c>
      <c r="N429" t="str">
        <f>IF(D429&gt;=0,"1","0")</f>
        <v>0</v>
      </c>
      <c r="O429" s="5">
        <f t="shared" ca="1" si="56"/>
        <v>1.0164125211858483</v>
      </c>
      <c r="P429">
        <f t="shared" si="57"/>
        <v>134</v>
      </c>
      <c r="S429">
        <f>_xlfn.XLOOKUP(C429,'Company age'!$A$2:$A$15,'Company age'!$B$2:$B$15)</f>
        <v>12</v>
      </c>
      <c r="U429" t="s">
        <v>80</v>
      </c>
      <c r="W429" s="3">
        <f>AT429*(1+AV429)</f>
        <v>14.434090907125499</v>
      </c>
      <c r="X429">
        <v>40</v>
      </c>
      <c r="AH429" s="4">
        <v>4.0909090040000002</v>
      </c>
      <c r="AI429" s="4">
        <v>-0.45454546810000002</v>
      </c>
      <c r="AJ429" s="4">
        <v>-11.36363602</v>
      </c>
      <c r="AL429" t="s">
        <v>1565</v>
      </c>
      <c r="AM429" t="s">
        <v>1566</v>
      </c>
      <c r="AN429" t="s">
        <v>80</v>
      </c>
      <c r="AO429" t="s">
        <v>96</v>
      </c>
      <c r="AP429" t="s">
        <v>25</v>
      </c>
      <c r="AQ429" t="s">
        <v>700</v>
      </c>
      <c r="AR429" t="s">
        <v>27</v>
      </c>
      <c r="AS429" s="2">
        <v>39.354100000000003</v>
      </c>
      <c r="AT429" s="2">
        <v>14.5</v>
      </c>
      <c r="AU429" s="5">
        <f t="shared" si="50"/>
        <v>4.0909090040000005E-2</v>
      </c>
      <c r="AV429" s="5">
        <f t="shared" si="51"/>
        <v>-4.5454546810000003E-3</v>
      </c>
      <c r="AW429" s="5">
        <f t="shared" si="52"/>
        <v>-0.11363636019999999</v>
      </c>
      <c r="AX429" s="2">
        <v>2.2250000000000001</v>
      </c>
      <c r="AY429" s="2">
        <v>-69.594589229999997</v>
      </c>
      <c r="AZ429" s="2">
        <v>2.165</v>
      </c>
      <c r="BA429" s="2">
        <v>19.768000000000001</v>
      </c>
    </row>
    <row r="430" spans="1:53" x14ac:dyDescent="0.15">
      <c r="A430">
        <v>135</v>
      </c>
      <c r="B430" s="7">
        <v>42922</v>
      </c>
      <c r="C430" s="11">
        <v>2017</v>
      </c>
      <c r="D430" s="3">
        <f>_xlfn.XLOOKUP(P430,'Sentiment index'!$E$2:$E$169,'Sentiment index'!$A$2:$A$169)</f>
        <v>-0.40610950000000001</v>
      </c>
      <c r="E430">
        <f t="shared" ca="1" si="53"/>
        <v>160.8723400595658</v>
      </c>
      <c r="F430" s="5">
        <f>(W430-AT430)/AT430</f>
        <v>7.0454545020000051E-2</v>
      </c>
      <c r="G430" s="12">
        <f t="shared" ca="1" si="54"/>
        <v>1</v>
      </c>
      <c r="H430" s="2">
        <v>74.152699999999996</v>
      </c>
      <c r="I430" s="2">
        <v>23.3</v>
      </c>
      <c r="J430" s="13">
        <f t="shared" si="55"/>
        <v>6.6854545020000045E-2</v>
      </c>
      <c r="K430" s="5">
        <f>IF(U430="NORWAY",_xlfn.XLOOKUP(B430,'Oslo OBX Historical Data'!$A$2:$A$3477,'Oslo OBX Historical Data'!$G$2:$G$3477),IF(U430="FINLAND",_xlfn.XLOOKUP(B430,'OMX Helsinki Historical Data'!$A$2:$A$3479,'OMX Helsinki Historical Data'!$G$2:$G$3479),IF(U430="DENMARK",_xlfn.XLOOKUP(B430,'OMX Copenhagen All shares Histo'!$A$2:$A$3461,'OMX Copenhagen All shares Histo'!$G$2:$G$3461),_xlfn.XLOOKUP(Draft!B430,'OMX Stockholm Historical Data'!$A$2:$A$3477,'OMX Stockholm Historical Data'!$G$2:$G$3477))))</f>
        <v>3.5999999999999999E-3</v>
      </c>
      <c r="L430">
        <v>1</v>
      </c>
      <c r="N430" t="str">
        <f>IF(D430&gt;=0,"1","0")</f>
        <v>0</v>
      </c>
      <c r="O430" s="5">
        <f t="shared" ca="1" si="56"/>
        <v>1.3485685618999713E-2</v>
      </c>
      <c r="P430">
        <f t="shared" si="57"/>
        <v>134</v>
      </c>
      <c r="S430">
        <f>_xlfn.XLOOKUP(C430,'Company age'!$A$2:$A$15,'Company age'!$B$2:$B$15)</f>
        <v>12</v>
      </c>
      <c r="U430" t="s">
        <v>80</v>
      </c>
      <c r="W430" s="3">
        <f>AT430*(1+AV430)</f>
        <v>24.941590898966002</v>
      </c>
      <c r="X430">
        <v>1</v>
      </c>
      <c r="AH430" s="4">
        <v>11.36363602</v>
      </c>
      <c r="AI430" s="4">
        <v>7.0454545020000001</v>
      </c>
      <c r="AJ430" s="4">
        <v>7.5</v>
      </c>
      <c r="AL430" t="s">
        <v>1395</v>
      </c>
      <c r="AM430" t="s">
        <v>1396</v>
      </c>
      <c r="AN430" t="s">
        <v>80</v>
      </c>
      <c r="AO430" t="s">
        <v>32</v>
      </c>
      <c r="AP430" t="s">
        <v>25</v>
      </c>
      <c r="AQ430" t="s">
        <v>1175</v>
      </c>
      <c r="AR430" t="s">
        <v>27</v>
      </c>
      <c r="AS430" s="2">
        <v>74.152699999999996</v>
      </c>
      <c r="AT430" s="2">
        <v>23.3</v>
      </c>
      <c r="AU430" s="5">
        <f t="shared" si="50"/>
        <v>0.11363636019999999</v>
      </c>
      <c r="AV430" s="5">
        <f t="shared" si="51"/>
        <v>7.0454545019999995E-2</v>
      </c>
      <c r="AW430" s="5">
        <f t="shared" si="52"/>
        <v>7.4999999999999997E-2</v>
      </c>
      <c r="AX430" s="2">
        <v>1.548</v>
      </c>
      <c r="AY430" s="2">
        <v>-90.856964110000007</v>
      </c>
      <c r="AZ430" s="2">
        <v>1.5920000000000001</v>
      </c>
      <c r="BA430" s="2">
        <v>20.234999999999999</v>
      </c>
    </row>
    <row r="431" spans="1:53" x14ac:dyDescent="0.15">
      <c r="A431">
        <v>135</v>
      </c>
      <c r="B431" s="7">
        <v>42929</v>
      </c>
      <c r="C431" s="11">
        <v>2017</v>
      </c>
      <c r="D431" s="3">
        <f>_xlfn.XLOOKUP(P431,'Sentiment index'!$E$2:$E$169,'Sentiment index'!$A$2:$A$169)</f>
        <v>-0.40610950000000001</v>
      </c>
      <c r="E431">
        <f t="shared" ca="1" si="53"/>
        <v>175.56486840792013</v>
      </c>
      <c r="F431" s="5">
        <f>(W431-AT431)/AT431</f>
        <v>0</v>
      </c>
      <c r="G431" s="12">
        <f t="shared" ca="1" si="54"/>
        <v>1376.1561781028431</v>
      </c>
      <c r="H431" s="2">
        <v>17.497900000000001</v>
      </c>
      <c r="I431" s="2">
        <v>5</v>
      </c>
      <c r="J431" s="13">
        <f t="shared" si="55"/>
        <v>-1.67E-2</v>
      </c>
      <c r="K431" s="5">
        <f>IF(U431="NORWAY",_xlfn.XLOOKUP(B431,'Oslo OBX Historical Data'!$A$2:$A$3477,'Oslo OBX Historical Data'!$G$2:$G$3477),IF(U431="FINLAND",_xlfn.XLOOKUP(B431,'OMX Helsinki Historical Data'!$A$2:$A$3479,'OMX Helsinki Historical Data'!$G$2:$G$3479),IF(U431="DENMARK",_xlfn.XLOOKUP(B431,'OMX Copenhagen All shares Histo'!$A$2:$A$3461,'OMX Copenhagen All shares Histo'!$G$2:$G$3461),_xlfn.XLOOKUP(Draft!B431,'OMX Stockholm Historical Data'!$A$2:$A$3477,'OMX Stockholm Historical Data'!$G$2:$G$3477))))</f>
        <v>1.67E-2</v>
      </c>
      <c r="L431">
        <v>1</v>
      </c>
      <c r="N431" t="str">
        <f>IF(D431&gt;=0,"1","0")</f>
        <v>0</v>
      </c>
      <c r="O431" s="5" t="str">
        <f t="shared" si="56"/>
        <v/>
      </c>
      <c r="P431">
        <f t="shared" si="57"/>
        <v>134</v>
      </c>
      <c r="S431">
        <f>_xlfn.XLOOKUP(C431,'Company age'!$A$2:$A$15,'Company age'!$B$2:$B$15)</f>
        <v>12</v>
      </c>
      <c r="U431" t="s">
        <v>80</v>
      </c>
      <c r="W431" s="3">
        <f>AT431*(1+AV431)</f>
        <v>5</v>
      </c>
      <c r="AH431" s="4">
        <v>1</v>
      </c>
      <c r="AI431" s="4">
        <v>0</v>
      </c>
      <c r="AJ431" s="4">
        <v>-8</v>
      </c>
      <c r="AL431" t="s">
        <v>1815</v>
      </c>
      <c r="AM431" t="s">
        <v>1816</v>
      </c>
      <c r="AN431" t="s">
        <v>80</v>
      </c>
      <c r="AO431" t="s">
        <v>32</v>
      </c>
      <c r="AP431" t="s">
        <v>25</v>
      </c>
      <c r="AQ431" t="s">
        <v>1066</v>
      </c>
      <c r="AR431" t="s">
        <v>27</v>
      </c>
      <c r="AS431" s="2">
        <v>17.497900000000001</v>
      </c>
      <c r="AT431" s="2">
        <v>5</v>
      </c>
      <c r="AU431" s="5">
        <f t="shared" si="50"/>
        <v>0.01</v>
      </c>
      <c r="AV431" s="5">
        <f t="shared" si="51"/>
        <v>0</v>
      </c>
      <c r="AW431" s="5">
        <f t="shared" si="52"/>
        <v>-0.08</v>
      </c>
      <c r="AX431" s="2">
        <v>7.5</v>
      </c>
      <c r="AY431" s="2">
        <v>86.657012940000001</v>
      </c>
      <c r="AZ431" s="2">
        <v>7.48</v>
      </c>
      <c r="BA431" s="2">
        <v>8.5053999999999998</v>
      </c>
    </row>
    <row r="432" spans="1:53" x14ac:dyDescent="0.15">
      <c r="A432">
        <v>135</v>
      </c>
      <c r="B432" s="7">
        <v>42929</v>
      </c>
      <c r="C432" s="11">
        <v>2017</v>
      </c>
      <c r="D432" s="3">
        <f>_xlfn.XLOOKUP(P432,'Sentiment index'!$E$2:$E$169,'Sentiment index'!$A$2:$A$169)</f>
        <v>-0.40610950000000001</v>
      </c>
      <c r="E432">
        <f t="shared" ca="1" si="53"/>
        <v>163.9447044438856</v>
      </c>
      <c r="F432" s="5">
        <f>(W432-AT432)/AT432</f>
        <v>-2.3622033599999998E-2</v>
      </c>
      <c r="G432" s="12">
        <f t="shared" ca="1" si="54"/>
        <v>5</v>
      </c>
      <c r="H432" s="2">
        <v>13.414400000000001</v>
      </c>
      <c r="I432" s="2">
        <v>5.4</v>
      </c>
      <c r="J432" s="13">
        <f t="shared" si="55"/>
        <v>-4.0322033600000001E-2</v>
      </c>
      <c r="K432" s="5">
        <f>IF(U432="NORWAY",_xlfn.XLOOKUP(B432,'Oslo OBX Historical Data'!$A$2:$A$3477,'Oslo OBX Historical Data'!$G$2:$G$3477),IF(U432="FINLAND",_xlfn.XLOOKUP(B432,'OMX Helsinki Historical Data'!$A$2:$A$3479,'OMX Helsinki Historical Data'!$G$2:$G$3479),IF(U432="DENMARK",_xlfn.XLOOKUP(B432,'OMX Copenhagen All shares Histo'!$A$2:$A$3461,'OMX Copenhagen All shares Histo'!$G$2:$G$3461),_xlfn.XLOOKUP(Draft!B432,'OMX Stockholm Historical Data'!$A$2:$A$3477,'OMX Stockholm Historical Data'!$G$2:$G$3477))))</f>
        <v>1.67E-2</v>
      </c>
      <c r="L432">
        <v>1</v>
      </c>
      <c r="N432" t="str">
        <f>IF(D432&gt;=0,"1","0")</f>
        <v>0</v>
      </c>
      <c r="O432" s="5">
        <f t="shared" ca="1" si="56"/>
        <v>0.37273377862595419</v>
      </c>
      <c r="P432">
        <f t="shared" si="57"/>
        <v>134</v>
      </c>
      <c r="S432">
        <f>_xlfn.XLOOKUP(C432,'Company age'!$A$2:$A$15,'Company age'!$B$2:$B$15)</f>
        <v>12</v>
      </c>
      <c r="U432" t="s">
        <v>80</v>
      </c>
      <c r="W432" s="3">
        <f>AT432*(1+AV432)</f>
        <v>5.2724410185600004</v>
      </c>
      <c r="X432">
        <v>5</v>
      </c>
      <c r="AH432" s="4">
        <v>1.574804664</v>
      </c>
      <c r="AI432" s="4">
        <v>-2.3622033600000001</v>
      </c>
      <c r="AJ432" s="4">
        <v>-3.9370064739999999</v>
      </c>
      <c r="AL432" t="s">
        <v>1878</v>
      </c>
      <c r="AM432" t="s">
        <v>1879</v>
      </c>
      <c r="AN432" t="s">
        <v>80</v>
      </c>
      <c r="AO432" t="s">
        <v>152</v>
      </c>
      <c r="AP432" t="s">
        <v>25</v>
      </c>
      <c r="AQ432" t="s">
        <v>1066</v>
      </c>
      <c r="AR432" t="s">
        <v>27</v>
      </c>
      <c r="AS432" s="2">
        <v>13.414400000000001</v>
      </c>
      <c r="AT432" s="2">
        <v>5.4</v>
      </c>
      <c r="AU432" s="5">
        <f t="shared" si="50"/>
        <v>1.5748046639999999E-2</v>
      </c>
      <c r="AV432" s="5">
        <f t="shared" si="51"/>
        <v>-2.3622033600000002E-2</v>
      </c>
      <c r="AW432" s="5">
        <f t="shared" si="52"/>
        <v>-3.9370064740000002E-2</v>
      </c>
      <c r="AX432" s="2">
        <v>1.42</v>
      </c>
      <c r="AY432" s="2">
        <v>-71.393836980000003</v>
      </c>
      <c r="AZ432" s="2">
        <v>1.5</v>
      </c>
      <c r="BA432" s="2">
        <v>12.495699999999999</v>
      </c>
    </row>
    <row r="433" spans="1:53" x14ac:dyDescent="0.15">
      <c r="A433">
        <v>135</v>
      </c>
      <c r="B433" s="7">
        <v>42930</v>
      </c>
      <c r="C433" s="11">
        <v>2017</v>
      </c>
      <c r="D433" s="3">
        <f>_xlfn.XLOOKUP(P433,'Sentiment index'!$E$2:$E$169,'Sentiment index'!$A$2:$A$169)</f>
        <v>-0.40610950000000001</v>
      </c>
      <c r="E433">
        <f t="shared" ca="1" si="53"/>
        <v>170.49383199996939</v>
      </c>
      <c r="F433" s="5">
        <f>(W433-AT433)/AT433</f>
        <v>7.9439253810000013E-2</v>
      </c>
      <c r="G433" s="12">
        <f t="shared" ca="1" si="54"/>
        <v>9</v>
      </c>
      <c r="H433" s="2">
        <v>20.796500000000002</v>
      </c>
      <c r="I433" s="2">
        <v>7.6</v>
      </c>
      <c r="J433" s="13">
        <f t="shared" si="55"/>
        <v>8.1239253810000009E-2</v>
      </c>
      <c r="K433" s="5">
        <f>IF(U433="NORWAY",_xlfn.XLOOKUP(B433,'Oslo OBX Historical Data'!$A$2:$A$3477,'Oslo OBX Historical Data'!$G$2:$G$3477),IF(U433="FINLAND",_xlfn.XLOOKUP(B433,'OMX Helsinki Historical Data'!$A$2:$A$3479,'OMX Helsinki Historical Data'!$G$2:$G$3479),IF(U433="DENMARK",_xlfn.XLOOKUP(B433,'OMX Copenhagen All shares Histo'!$A$2:$A$3461,'OMX Copenhagen All shares Histo'!$G$2:$G$3461),_xlfn.XLOOKUP(Draft!B433,'OMX Stockholm Historical Data'!$A$2:$A$3477,'OMX Stockholm Historical Data'!$G$2:$G$3477))))</f>
        <v>-1.8E-3</v>
      </c>
      <c r="L433">
        <v>1</v>
      </c>
      <c r="N433" t="str">
        <f>IF(D433&gt;=0,"1","0")</f>
        <v>0</v>
      </c>
      <c r="O433" s="5">
        <f t="shared" ca="1" si="56"/>
        <v>0.43276512874762574</v>
      </c>
      <c r="P433">
        <f t="shared" si="57"/>
        <v>134</v>
      </c>
      <c r="S433">
        <f>_xlfn.XLOOKUP(C433,'Company age'!$A$2:$A$15,'Company age'!$B$2:$B$15)</f>
        <v>12</v>
      </c>
      <c r="U433" t="s">
        <v>23</v>
      </c>
      <c r="W433" s="3">
        <f>AT433*(1+AV433)</f>
        <v>8.2037383289559997</v>
      </c>
      <c r="X433">
        <v>9</v>
      </c>
      <c r="AH433" s="4">
        <v>4.6728973390000004</v>
      </c>
      <c r="AI433" s="4">
        <v>7.9439253809999997</v>
      </c>
      <c r="AJ433" s="4">
        <v>7.4766354560000003</v>
      </c>
      <c r="AL433" t="s">
        <v>1751</v>
      </c>
      <c r="AM433" t="s">
        <v>1752</v>
      </c>
      <c r="AN433" t="s">
        <v>23</v>
      </c>
      <c r="AO433" t="s">
        <v>96</v>
      </c>
      <c r="AP433" t="s">
        <v>25</v>
      </c>
      <c r="AQ433" t="s">
        <v>1066</v>
      </c>
      <c r="AR433" t="s">
        <v>27</v>
      </c>
      <c r="AS433" s="2">
        <v>20.796500000000002</v>
      </c>
      <c r="AT433" s="2">
        <v>7.6</v>
      </c>
      <c r="AU433" s="5">
        <f t="shared" si="50"/>
        <v>4.6728973390000005E-2</v>
      </c>
      <c r="AV433" s="5">
        <f t="shared" si="51"/>
        <v>7.9439253809999999E-2</v>
      </c>
      <c r="AW433" s="5">
        <f t="shared" si="52"/>
        <v>7.4766354559999998E-2</v>
      </c>
      <c r="AX433" s="2">
        <v>15.8</v>
      </c>
      <c r="AY433" s="2">
        <v>94.380828859999994</v>
      </c>
      <c r="AZ433" s="2">
        <v>15.02</v>
      </c>
      <c r="BA433" s="2">
        <v>11.633100000000001</v>
      </c>
    </row>
    <row r="434" spans="1:53" x14ac:dyDescent="0.15">
      <c r="A434">
        <v>135</v>
      </c>
      <c r="B434" s="7">
        <v>42940</v>
      </c>
      <c r="C434" s="11">
        <v>2017</v>
      </c>
      <c r="D434" s="3">
        <f>_xlfn.XLOOKUP(P434,'Sentiment index'!$E$2:$E$169,'Sentiment index'!$A$2:$A$169)</f>
        <v>-0.40610950000000001</v>
      </c>
      <c r="E434">
        <f t="shared" ca="1" si="53"/>
        <v>115.10448050447522</v>
      </c>
      <c r="F434" s="5">
        <f>(W434-AT434)/AT434</f>
        <v>0</v>
      </c>
      <c r="G434" s="12">
        <f t="shared" ca="1" si="54"/>
        <v>9</v>
      </c>
      <c r="H434" s="2">
        <v>10.789300000000001</v>
      </c>
      <c r="I434" s="2">
        <v>5.6</v>
      </c>
      <c r="J434" s="13">
        <f t="shared" si="55"/>
        <v>9.4000000000000004E-3</v>
      </c>
      <c r="K434" s="5">
        <f>IF(U434="NORWAY",_xlfn.XLOOKUP(B434,'Oslo OBX Historical Data'!$A$2:$A$3477,'Oslo OBX Historical Data'!$G$2:$G$3477),IF(U434="FINLAND",_xlfn.XLOOKUP(B434,'OMX Helsinki Historical Data'!$A$2:$A$3479,'OMX Helsinki Historical Data'!$G$2:$G$3479),IF(U434="DENMARK",_xlfn.XLOOKUP(B434,'OMX Copenhagen All shares Histo'!$A$2:$A$3461,'OMX Copenhagen All shares Histo'!$G$2:$G$3461),_xlfn.XLOOKUP(Draft!B434,'OMX Stockholm Historical Data'!$A$2:$A$3477,'OMX Stockholm Historical Data'!$G$2:$G$3477))))</f>
        <v>-9.4000000000000004E-3</v>
      </c>
      <c r="L434">
        <v>1</v>
      </c>
      <c r="N434" t="str">
        <f>IF(D434&gt;=0,"1","0")</f>
        <v>0</v>
      </c>
      <c r="O434" s="5">
        <f t="shared" ca="1" si="56"/>
        <v>0.83415976940116587</v>
      </c>
      <c r="P434">
        <f t="shared" si="57"/>
        <v>134</v>
      </c>
      <c r="S434">
        <f>_xlfn.XLOOKUP(C434,'Company age'!$A$2:$A$15,'Company age'!$B$2:$B$15)</f>
        <v>12</v>
      </c>
      <c r="U434" t="s">
        <v>80</v>
      </c>
      <c r="W434" s="3">
        <f>AT434*(1+AV434)</f>
        <v>5.6</v>
      </c>
      <c r="X434">
        <v>9</v>
      </c>
      <c r="AH434" s="4">
        <v>1.7857142690000001</v>
      </c>
      <c r="AI434" s="4">
        <v>0</v>
      </c>
      <c r="AJ434" s="4">
        <v>1.7857142690000001</v>
      </c>
      <c r="AL434" t="s">
        <v>1940</v>
      </c>
      <c r="AM434" t="s">
        <v>1941</v>
      </c>
      <c r="AN434" t="s">
        <v>80</v>
      </c>
      <c r="AO434" t="s">
        <v>96</v>
      </c>
      <c r="AP434" t="s">
        <v>25</v>
      </c>
      <c r="AQ434" t="s">
        <v>1175</v>
      </c>
      <c r="AR434" t="s">
        <v>27</v>
      </c>
      <c r="AS434" s="2">
        <v>10.789300000000001</v>
      </c>
      <c r="AT434" s="2">
        <v>5.6</v>
      </c>
      <c r="AU434" s="5">
        <f t="shared" si="50"/>
        <v>1.7857142690000001E-2</v>
      </c>
      <c r="AV434" s="5">
        <f t="shared" si="51"/>
        <v>0</v>
      </c>
      <c r="AW434" s="5">
        <f t="shared" si="52"/>
        <v>1.7857142690000001E-2</v>
      </c>
      <c r="AX434" s="2">
        <v>3.18</v>
      </c>
      <c r="AY434" s="2">
        <v>-39.755558010000001</v>
      </c>
      <c r="AZ434" s="2">
        <v>3.1</v>
      </c>
      <c r="BA434" s="2">
        <v>5.2135999999999996</v>
      </c>
    </row>
    <row r="435" spans="1:53" x14ac:dyDescent="0.15">
      <c r="A435">
        <v>137</v>
      </c>
      <c r="B435" s="7">
        <v>42999</v>
      </c>
      <c r="C435" s="11">
        <v>2017</v>
      </c>
      <c r="D435" s="3">
        <f>_xlfn.XLOOKUP(P435,'Sentiment index'!$E$2:$E$169,'Sentiment index'!$A$2:$A$169)</f>
        <v>-0.36911179999999999</v>
      </c>
      <c r="E435">
        <f t="shared" ca="1" si="53"/>
        <v>136.67812127001829</v>
      </c>
      <c r="F435" s="5">
        <f>(W435-AT435)/AT435</f>
        <v>0</v>
      </c>
      <c r="G435" s="12">
        <f t="shared" ca="1" si="54"/>
        <v>19</v>
      </c>
      <c r="H435" s="4">
        <v>87.898499999999999</v>
      </c>
      <c r="I435" s="4">
        <v>19.399999999999999</v>
      </c>
      <c r="J435" s="13">
        <f t="shared" si="55"/>
        <v>-4.0000000000000002E-4</v>
      </c>
      <c r="K435" s="5">
        <f>IF(U435="NORWAY",_xlfn.XLOOKUP(B435,'Oslo OBX Historical Data'!$A$2:$A$3477,'Oslo OBX Historical Data'!$G$2:$G$3477),IF(U435="FINLAND",_xlfn.XLOOKUP(B435,'OMX Helsinki Historical Data'!$A$2:$A$3479,'OMX Helsinki Historical Data'!$G$2:$G$3479),IF(U435="DENMARK",_xlfn.XLOOKUP(B435,'OMX Copenhagen All shares Histo'!$A$2:$A$3461,'OMX Copenhagen All shares Histo'!$G$2:$G$3461),_xlfn.XLOOKUP(Draft!B435,'OMX Stockholm Historical Data'!$A$2:$A$3477,'OMX Stockholm Historical Data'!$G$2:$G$3477))))</f>
        <v>4.0000000000000002E-4</v>
      </c>
      <c r="L435">
        <v>1</v>
      </c>
      <c r="N435" t="str">
        <f>IF(D435&gt;=0,"1","0")</f>
        <v>0</v>
      </c>
      <c r="O435" s="5">
        <f t="shared" ca="1" si="56"/>
        <v>0.21615840998424318</v>
      </c>
      <c r="P435">
        <f t="shared" si="57"/>
        <v>136</v>
      </c>
      <c r="S435">
        <f>_xlfn.XLOOKUP(C435,'Company age'!$A$2:$A$15,'Company age'!$B$2:$B$15)</f>
        <v>12</v>
      </c>
      <c r="U435" t="s">
        <v>80</v>
      </c>
      <c r="W435" s="3">
        <f>AT435*(1+AV435)</f>
        <v>19.399999999999999</v>
      </c>
      <c r="X435">
        <v>19</v>
      </c>
      <c r="AH435" s="4">
        <v>0.625</v>
      </c>
      <c r="AI435" s="4">
        <v>0</v>
      </c>
      <c r="AJ435" s="4">
        <v>-0.625</v>
      </c>
      <c r="AL435" t="s">
        <v>1339</v>
      </c>
      <c r="AM435" t="s">
        <v>1340</v>
      </c>
      <c r="AN435" t="s">
        <v>80</v>
      </c>
      <c r="AO435" t="s">
        <v>32</v>
      </c>
      <c r="AP435" t="s">
        <v>25</v>
      </c>
      <c r="AQ435" t="s">
        <v>1066</v>
      </c>
      <c r="AR435" t="s">
        <v>27</v>
      </c>
      <c r="AS435" s="4">
        <v>87.898499999999999</v>
      </c>
      <c r="AT435" s="4">
        <v>19.399999999999999</v>
      </c>
      <c r="AU435" s="5">
        <f t="shared" si="50"/>
        <v>6.2500000000000003E-3</v>
      </c>
      <c r="AV435" s="5">
        <f t="shared" si="51"/>
        <v>0</v>
      </c>
      <c r="AW435" s="5">
        <f t="shared" si="52"/>
        <v>-6.2500000000000003E-3</v>
      </c>
      <c r="AX435" s="4">
        <v>10.4</v>
      </c>
      <c r="AY435" s="4">
        <v>-45.056289669999998</v>
      </c>
      <c r="AZ435" s="4">
        <v>10</v>
      </c>
      <c r="BA435" s="4">
        <v>15.416</v>
      </c>
    </row>
    <row r="436" spans="1:53" x14ac:dyDescent="0.15">
      <c r="A436">
        <v>137</v>
      </c>
      <c r="B436" s="7">
        <v>43006</v>
      </c>
      <c r="C436" s="11">
        <v>2017</v>
      </c>
      <c r="D436" s="3">
        <f>_xlfn.XLOOKUP(P436,'Sentiment index'!$E$2:$E$169,'Sentiment index'!$A$2:$A$169)</f>
        <v>-0.36911179999999999</v>
      </c>
      <c r="E436">
        <f t="shared" ca="1" si="53"/>
        <v>132.6359378840697</v>
      </c>
      <c r="F436" s="5">
        <f>(W436-AT436)/AT436</f>
        <v>7.0866155620000176E-2</v>
      </c>
      <c r="G436" s="12">
        <f t="shared" ca="1" si="54"/>
        <v>22</v>
      </c>
      <c r="H436" s="4">
        <v>128.428</v>
      </c>
      <c r="I436" s="4">
        <v>22</v>
      </c>
      <c r="J436" s="13">
        <f t="shared" si="55"/>
        <v>6.4766155620000182E-2</v>
      </c>
      <c r="K436" s="5">
        <f>IF(U436="NORWAY",_xlfn.XLOOKUP(B436,'Oslo OBX Historical Data'!$A$2:$A$3477,'Oslo OBX Historical Data'!$G$2:$G$3477),IF(U436="FINLAND",_xlfn.XLOOKUP(B436,'OMX Helsinki Historical Data'!$A$2:$A$3479,'OMX Helsinki Historical Data'!$G$2:$G$3479),IF(U436="DENMARK",_xlfn.XLOOKUP(B436,'OMX Copenhagen All shares Histo'!$A$2:$A$3461,'OMX Copenhagen All shares Histo'!$G$2:$G$3461),_xlfn.XLOOKUP(Draft!B436,'OMX Stockholm Historical Data'!$A$2:$A$3477,'OMX Stockholm Historical Data'!$G$2:$G$3477))))</f>
        <v>6.1000000000000004E-3</v>
      </c>
      <c r="L436">
        <v>1</v>
      </c>
      <c r="N436" t="str">
        <f>IF(D436&gt;=0,"1","0")</f>
        <v>0</v>
      </c>
      <c r="O436" s="5">
        <f t="shared" ca="1" si="56"/>
        <v>0.17130220824119352</v>
      </c>
      <c r="P436">
        <f t="shared" si="57"/>
        <v>136</v>
      </c>
      <c r="S436">
        <f>_xlfn.XLOOKUP(C436,'Company age'!$A$2:$A$15,'Company age'!$B$2:$B$15)</f>
        <v>12</v>
      </c>
      <c r="U436" t="s">
        <v>80</v>
      </c>
      <c r="W436" s="3">
        <f>AT436*(1+AV436)</f>
        <v>23.559055423640004</v>
      </c>
      <c r="X436">
        <v>22</v>
      </c>
      <c r="AH436" s="4">
        <v>5.354332447</v>
      </c>
      <c r="AI436" s="4">
        <v>7.0866155620000004</v>
      </c>
      <c r="AJ436" s="4">
        <v>12.59842682</v>
      </c>
      <c r="AL436" t="s">
        <v>1235</v>
      </c>
      <c r="AM436" t="s">
        <v>1236</v>
      </c>
      <c r="AN436" t="s">
        <v>80</v>
      </c>
      <c r="AO436" t="s">
        <v>32</v>
      </c>
      <c r="AP436" t="s">
        <v>25</v>
      </c>
      <c r="AQ436" t="s">
        <v>1237</v>
      </c>
      <c r="AR436" t="s">
        <v>27</v>
      </c>
      <c r="AS436" s="4">
        <v>128.428</v>
      </c>
      <c r="AT436" s="4">
        <v>22</v>
      </c>
      <c r="AU436" s="5">
        <f t="shared" si="50"/>
        <v>5.3543324470000001E-2</v>
      </c>
      <c r="AV436" s="5">
        <f t="shared" si="51"/>
        <v>7.086615562000001E-2</v>
      </c>
      <c r="AW436" s="5">
        <f t="shared" si="52"/>
        <v>0.1259842682</v>
      </c>
      <c r="AX436" s="4">
        <v>59.8</v>
      </c>
      <c r="AY436" s="4">
        <v>190.90908809999999</v>
      </c>
      <c r="AZ436" s="4">
        <v>60.75</v>
      </c>
      <c r="BA436" s="4">
        <v>12.3565</v>
      </c>
    </row>
    <row r="437" spans="1:53" x14ac:dyDescent="0.15">
      <c r="A437">
        <v>137</v>
      </c>
      <c r="B437" s="7">
        <v>43006</v>
      </c>
      <c r="C437" s="11">
        <v>2017</v>
      </c>
      <c r="D437" s="3">
        <f>_xlfn.XLOOKUP(P437,'Sentiment index'!$E$2:$E$169,'Sentiment index'!$A$2:$A$169)</f>
        <v>-0.36911179999999999</v>
      </c>
      <c r="E437">
        <f t="shared" ca="1" si="53"/>
        <v>154.21951138999992</v>
      </c>
      <c r="F437" s="5">
        <f>(W437-AT437)/AT437</f>
        <v>-0.33333332059999998</v>
      </c>
      <c r="G437" s="12">
        <f t="shared" ca="1" si="54"/>
        <v>8</v>
      </c>
      <c r="H437" s="4">
        <v>16.573899999999998</v>
      </c>
      <c r="I437" s="4">
        <v>5</v>
      </c>
      <c r="J437" s="13">
        <f t="shared" si="55"/>
        <v>-0.33943332059999998</v>
      </c>
      <c r="K437" s="5">
        <f>IF(U437="NORWAY",_xlfn.XLOOKUP(B437,'Oslo OBX Historical Data'!$A$2:$A$3477,'Oslo OBX Historical Data'!$G$2:$G$3477),IF(U437="FINLAND",_xlfn.XLOOKUP(B437,'OMX Helsinki Historical Data'!$A$2:$A$3479,'OMX Helsinki Historical Data'!$G$2:$G$3479),IF(U437="DENMARK",_xlfn.XLOOKUP(B437,'OMX Copenhagen All shares Histo'!$A$2:$A$3461,'OMX Copenhagen All shares Histo'!$G$2:$G$3461),_xlfn.XLOOKUP(Draft!B437,'OMX Stockholm Historical Data'!$A$2:$A$3477,'OMX Stockholm Historical Data'!$G$2:$G$3477))))</f>
        <v>6.1000000000000004E-3</v>
      </c>
      <c r="L437">
        <v>1</v>
      </c>
      <c r="N437" t="str">
        <f>IF(D437&gt;=0,"1","0")</f>
        <v>0</v>
      </c>
      <c r="O437" s="5">
        <f t="shared" ca="1" si="56"/>
        <v>0.48268663380375171</v>
      </c>
      <c r="P437">
        <f t="shared" si="57"/>
        <v>136</v>
      </c>
      <c r="S437">
        <f>_xlfn.XLOOKUP(C437,'Company age'!$A$2:$A$15,'Company age'!$B$2:$B$15)</f>
        <v>12</v>
      </c>
      <c r="U437" t="s">
        <v>80</v>
      </c>
      <c r="W437" s="3">
        <f>AT437*(1+AV437)</f>
        <v>3.3333333970000001</v>
      </c>
      <c r="X437">
        <v>8</v>
      </c>
      <c r="AH437" s="4">
        <v>-17.5</v>
      </c>
      <c r="AI437" s="4">
        <v>-33.333332059999996</v>
      </c>
      <c r="AJ437" s="4">
        <v>-37.5</v>
      </c>
      <c r="AL437" t="s">
        <v>1808</v>
      </c>
      <c r="AM437" t="s">
        <v>1809</v>
      </c>
      <c r="AN437" t="s">
        <v>80</v>
      </c>
      <c r="AO437" t="s">
        <v>32</v>
      </c>
      <c r="AP437" t="s">
        <v>25</v>
      </c>
      <c r="AQ437" t="s">
        <v>1066</v>
      </c>
      <c r="AR437" t="s">
        <v>27</v>
      </c>
      <c r="AS437" s="4">
        <v>16.573899999999998</v>
      </c>
      <c r="AT437" s="4">
        <v>5</v>
      </c>
      <c r="AU437" s="5">
        <f t="shared" si="50"/>
        <v>-0.17499999999999999</v>
      </c>
      <c r="AV437" s="5">
        <f t="shared" si="51"/>
        <v>-0.33333332059999998</v>
      </c>
      <c r="AW437" s="5">
        <f t="shared" si="52"/>
        <v>-0.375</v>
      </c>
      <c r="AX437" s="4">
        <v>9</v>
      </c>
      <c r="AY437" s="4">
        <v>119.1459045</v>
      </c>
      <c r="AZ437" s="4">
        <v>8.92</v>
      </c>
      <c r="BA437" s="4">
        <v>8.6189</v>
      </c>
    </row>
    <row r="438" spans="1:53" x14ac:dyDescent="0.15">
      <c r="A438">
        <v>137</v>
      </c>
      <c r="B438" s="7">
        <v>43007</v>
      </c>
      <c r="C438" s="11">
        <v>2017</v>
      </c>
      <c r="D438" s="3">
        <f>_xlfn.XLOOKUP(P438,'Sentiment index'!$E$2:$E$169,'Sentiment index'!$A$2:$A$169)</f>
        <v>-0.36911179999999999</v>
      </c>
      <c r="E438">
        <f t="shared" ca="1" si="53"/>
        <v>151.11845275963782</v>
      </c>
      <c r="F438" s="5">
        <f>(W438-AT438)/AT438</f>
        <v>6.7307691569999897E-2</v>
      </c>
      <c r="G438" s="12">
        <f t="shared" ca="1" si="54"/>
        <v>496</v>
      </c>
      <c r="H438" s="4">
        <v>4053.53</v>
      </c>
      <c r="I438" s="4">
        <v>11.5</v>
      </c>
      <c r="J438" s="13">
        <f t="shared" si="55"/>
        <v>5.8807691569999897E-2</v>
      </c>
      <c r="K438" s="5">
        <f>IF(U438="NORWAY",_xlfn.XLOOKUP(B438,'Oslo OBX Historical Data'!$A$2:$A$3477,'Oslo OBX Historical Data'!$G$2:$G$3477),IF(U438="FINLAND",_xlfn.XLOOKUP(B438,'OMX Helsinki Historical Data'!$A$2:$A$3479,'OMX Helsinki Historical Data'!$G$2:$G$3479),IF(U438="DENMARK",_xlfn.XLOOKUP(B438,'OMX Copenhagen All shares Histo'!$A$2:$A$3461,'OMX Copenhagen All shares Histo'!$G$2:$G$3461),_xlfn.XLOOKUP(Draft!B438,'OMX Stockholm Historical Data'!$A$2:$A$3477,'OMX Stockholm Historical Data'!$G$2:$G$3477))))</f>
        <v>8.5000000000000006E-3</v>
      </c>
      <c r="L438">
        <v>1</v>
      </c>
      <c r="N438" t="str">
        <f>IF(D438&gt;=0,"1","0")</f>
        <v>0</v>
      </c>
      <c r="O438" s="5">
        <f t="shared" ca="1" si="56"/>
        <v>0.12236248405710577</v>
      </c>
      <c r="P438">
        <f t="shared" si="57"/>
        <v>136</v>
      </c>
      <c r="S438">
        <f>_xlfn.XLOOKUP(C438,'Company age'!$A$2:$A$15,'Company age'!$B$2:$B$15)</f>
        <v>12</v>
      </c>
      <c r="U438" t="s">
        <v>64</v>
      </c>
      <c r="W438" s="3">
        <f>AT438*(1+AV438)</f>
        <v>12.274038453054999</v>
      </c>
      <c r="X438">
        <v>496</v>
      </c>
      <c r="AH438" s="4">
        <v>8.6538457869999998</v>
      </c>
      <c r="AI438" s="4">
        <v>6.7307691570000001</v>
      </c>
      <c r="AJ438" s="4">
        <v>5.7692308429999999</v>
      </c>
      <c r="AL438" t="s">
        <v>174</v>
      </c>
      <c r="AM438" t="s">
        <v>175</v>
      </c>
      <c r="AN438" t="s">
        <v>64</v>
      </c>
      <c r="AO438" t="s">
        <v>152</v>
      </c>
      <c r="AP438" t="s">
        <v>25</v>
      </c>
      <c r="AQ438" t="s">
        <v>176</v>
      </c>
      <c r="AR438" t="s">
        <v>27</v>
      </c>
      <c r="AS438" s="4">
        <v>4053.53</v>
      </c>
      <c r="AT438" s="4">
        <v>11.5</v>
      </c>
      <c r="AU438" s="5">
        <f t="shared" si="50"/>
        <v>8.6538457870000002E-2</v>
      </c>
      <c r="AV438" s="5">
        <f t="shared" si="51"/>
        <v>6.7307691569999994E-2</v>
      </c>
      <c r="AW438" s="5">
        <f t="shared" si="52"/>
        <v>5.7692308429999999E-2</v>
      </c>
      <c r="AX438" s="4">
        <v>6.77</v>
      </c>
      <c r="AY438" s="4">
        <v>-43</v>
      </c>
      <c r="AZ438" s="4">
        <v>6.69</v>
      </c>
      <c r="BA438" s="4">
        <v>77.921499999999995</v>
      </c>
    </row>
    <row r="439" spans="1:53" x14ac:dyDescent="0.15">
      <c r="A439">
        <v>137</v>
      </c>
      <c r="B439" s="7">
        <v>43007</v>
      </c>
      <c r="C439" s="11">
        <v>2017</v>
      </c>
      <c r="D439" s="3">
        <f>_xlfn.XLOOKUP(P439,'Sentiment index'!$E$2:$E$169,'Sentiment index'!$A$2:$A$169)</f>
        <v>-0.36911179999999999</v>
      </c>
      <c r="E439">
        <f t="shared" ca="1" si="53"/>
        <v>111.92838106942557</v>
      </c>
      <c r="F439" s="5">
        <f>(W439-AT439)/AT439</f>
        <v>5.0000000000000093E-2</v>
      </c>
      <c r="G439" s="12">
        <f t="shared" ca="1" si="54"/>
        <v>524</v>
      </c>
      <c r="H439" s="4">
        <v>307.03399999999999</v>
      </c>
      <c r="I439" s="4">
        <v>23</v>
      </c>
      <c r="J439" s="13">
        <f t="shared" si="55"/>
        <v>4.4900000000000093E-2</v>
      </c>
      <c r="K439" s="5">
        <f>IF(U439="NORWAY",_xlfn.XLOOKUP(B439,'Oslo OBX Historical Data'!$A$2:$A$3477,'Oslo OBX Historical Data'!$G$2:$G$3477),IF(U439="FINLAND",_xlfn.XLOOKUP(B439,'OMX Helsinki Historical Data'!$A$2:$A$3479,'OMX Helsinki Historical Data'!$G$2:$G$3479),IF(U439="DENMARK",_xlfn.XLOOKUP(B439,'OMX Copenhagen All shares Histo'!$A$2:$A$3461,'OMX Copenhagen All shares Histo'!$G$2:$G$3461),_xlfn.XLOOKUP(Draft!B439,'OMX Stockholm Historical Data'!$A$2:$A$3477,'OMX Stockholm Historical Data'!$G$2:$G$3477))))</f>
        <v>5.1000000000000004E-3</v>
      </c>
      <c r="L439">
        <v>1</v>
      </c>
      <c r="N439" t="str">
        <f>IF(D439&gt;=0,"1","0")</f>
        <v>0</v>
      </c>
      <c r="O439" s="5">
        <f t="shared" ca="1" si="56"/>
        <v>1.7066513806288555</v>
      </c>
      <c r="P439">
        <f t="shared" si="57"/>
        <v>136</v>
      </c>
      <c r="S439">
        <f>_xlfn.XLOOKUP(C439,'Company age'!$A$2:$A$15,'Company age'!$B$2:$B$15)</f>
        <v>12</v>
      </c>
      <c r="U439" t="s">
        <v>44</v>
      </c>
      <c r="W439" s="3">
        <f>AT439*(1+AV439)</f>
        <v>24.150000000000002</v>
      </c>
      <c r="X439">
        <v>524</v>
      </c>
      <c r="AH439" s="4">
        <v>0</v>
      </c>
      <c r="AI439" s="4">
        <v>5</v>
      </c>
      <c r="AJ439" s="4">
        <v>13.33333302</v>
      </c>
      <c r="AL439" t="s">
        <v>1003</v>
      </c>
      <c r="AM439" t="s">
        <v>1004</v>
      </c>
      <c r="AN439" t="s">
        <v>44</v>
      </c>
      <c r="AO439" t="s">
        <v>32</v>
      </c>
      <c r="AP439" t="s">
        <v>25</v>
      </c>
      <c r="AQ439" t="s">
        <v>1005</v>
      </c>
      <c r="AR439" t="s">
        <v>27</v>
      </c>
      <c r="AS439" s="4">
        <v>307.03399999999999</v>
      </c>
      <c r="AT439" s="4">
        <v>23</v>
      </c>
      <c r="AU439" s="5">
        <f t="shared" si="50"/>
        <v>0</v>
      </c>
      <c r="AV439" s="5">
        <f t="shared" si="51"/>
        <v>0.05</v>
      </c>
      <c r="AW439" s="5">
        <f t="shared" si="52"/>
        <v>0.13333333019999999</v>
      </c>
      <c r="AX439" s="4"/>
      <c r="AY439" s="4"/>
      <c r="AZ439" s="4"/>
      <c r="BA439" s="4">
        <v>27.7392</v>
      </c>
    </row>
    <row r="440" spans="1:53" x14ac:dyDescent="0.15">
      <c r="A440">
        <v>138</v>
      </c>
      <c r="B440" s="7">
        <v>43010</v>
      </c>
      <c r="C440" s="11">
        <v>2017</v>
      </c>
      <c r="D440" s="3">
        <f>_xlfn.XLOOKUP(P440,'Sentiment index'!$E$2:$E$169,'Sentiment index'!$A$2:$A$169)</f>
        <v>-0.33893309999999999</v>
      </c>
      <c r="E440">
        <f t="shared" ca="1" si="53"/>
        <v>135.90107660939094</v>
      </c>
      <c r="F440" s="5">
        <f>(W440-AT440)/AT440</f>
        <v>-0.12172308919999997</v>
      </c>
      <c r="G440" s="12">
        <f t="shared" ca="1" si="54"/>
        <v>198</v>
      </c>
      <c r="H440" s="4">
        <v>120.003</v>
      </c>
      <c r="I440" s="4">
        <v>115</v>
      </c>
      <c r="J440" s="13">
        <f t="shared" si="55"/>
        <v>-0.12212308919999997</v>
      </c>
      <c r="K440" s="5">
        <f>IF(U440="NORWAY",_xlfn.XLOOKUP(B440,'Oslo OBX Historical Data'!$A$2:$A$3477,'Oslo OBX Historical Data'!$G$2:$G$3477),IF(U440="FINLAND",_xlfn.XLOOKUP(B440,'OMX Helsinki Historical Data'!$A$2:$A$3479,'OMX Helsinki Historical Data'!$G$2:$G$3479),IF(U440="DENMARK",_xlfn.XLOOKUP(B440,'OMX Copenhagen All shares Histo'!$A$2:$A$3461,'OMX Copenhagen All shares Histo'!$G$2:$G$3461),_xlfn.XLOOKUP(Draft!B440,'OMX Stockholm Historical Data'!$A$2:$A$3477,'OMX Stockholm Historical Data'!$G$2:$G$3477))))</f>
        <v>4.0000000000000002E-4</v>
      </c>
      <c r="L440">
        <v>1</v>
      </c>
      <c r="N440" t="str">
        <f>IF(D440&gt;=0,"1","0")</f>
        <v>0</v>
      </c>
      <c r="O440" s="5">
        <f t="shared" ca="1" si="56"/>
        <v>1.6499587510312241</v>
      </c>
      <c r="P440">
        <f t="shared" si="57"/>
        <v>137</v>
      </c>
      <c r="S440">
        <f>_xlfn.XLOOKUP(C440,'Company age'!$A$2:$A$15,'Company age'!$B$2:$B$15)</f>
        <v>12</v>
      </c>
      <c r="U440" t="s">
        <v>44</v>
      </c>
      <c r="W440" s="3">
        <f>AT440*(1+AV440)</f>
        <v>101.001844742</v>
      </c>
      <c r="X440">
        <v>198</v>
      </c>
      <c r="AH440" s="4">
        <v>-40.709381100000002</v>
      </c>
      <c r="AI440" s="4">
        <v>-12.172308920000001</v>
      </c>
      <c r="AJ440" s="4">
        <v>5.6133494380000002</v>
      </c>
      <c r="AL440" t="s">
        <v>1264</v>
      </c>
      <c r="AM440" t="s">
        <v>1265</v>
      </c>
      <c r="AN440" t="s">
        <v>44</v>
      </c>
      <c r="AO440" t="s">
        <v>45</v>
      </c>
      <c r="AP440" t="s">
        <v>25</v>
      </c>
      <c r="AQ440" t="s">
        <v>1266</v>
      </c>
      <c r="AR440" t="s">
        <v>27</v>
      </c>
      <c r="AS440" s="4">
        <v>120.003</v>
      </c>
      <c r="AT440" s="4">
        <v>115</v>
      </c>
      <c r="AU440" s="5">
        <f t="shared" si="50"/>
        <v>-0.40709381100000003</v>
      </c>
      <c r="AV440" s="5">
        <f t="shared" si="51"/>
        <v>-0.12172308920000001</v>
      </c>
      <c r="AW440" s="5">
        <f t="shared" si="52"/>
        <v>5.6133494380000003E-2</v>
      </c>
      <c r="AX440" s="4">
        <v>136</v>
      </c>
      <c r="AY440" s="4">
        <v>15.652174</v>
      </c>
      <c r="AZ440" s="4">
        <v>135</v>
      </c>
      <c r="BA440" s="4">
        <v>2.2435</v>
      </c>
    </row>
    <row r="441" spans="1:53" x14ac:dyDescent="0.15">
      <c r="A441">
        <v>138</v>
      </c>
      <c r="B441" s="7">
        <v>43014</v>
      </c>
      <c r="C441" s="11">
        <v>2017</v>
      </c>
      <c r="D441" s="3">
        <f>_xlfn.XLOOKUP(P441,'Sentiment index'!$E$2:$E$169,'Sentiment index'!$A$2:$A$169)</f>
        <v>-0.33893309999999999</v>
      </c>
      <c r="E441">
        <f t="shared" ca="1" si="53"/>
        <v>128.03546044791526</v>
      </c>
      <c r="F441" s="5">
        <f>(W441-AT441)/AT441</f>
        <v>-5.8285713199999964E-2</v>
      </c>
      <c r="G441" s="12">
        <f t="shared" ca="1" si="54"/>
        <v>480</v>
      </c>
      <c r="H441" s="4">
        <v>700.06899999999996</v>
      </c>
      <c r="I441" s="4">
        <v>56</v>
      </c>
      <c r="J441" s="13">
        <f t="shared" si="55"/>
        <v>-5.9585713199999966E-2</v>
      </c>
      <c r="K441" s="5">
        <f>IF(U441="NORWAY",_xlfn.XLOOKUP(B441,'Oslo OBX Historical Data'!$A$2:$A$3477,'Oslo OBX Historical Data'!$G$2:$G$3477),IF(U441="FINLAND",_xlfn.XLOOKUP(B441,'OMX Helsinki Historical Data'!$A$2:$A$3479,'OMX Helsinki Historical Data'!$G$2:$G$3479),IF(U441="DENMARK",_xlfn.XLOOKUP(B441,'OMX Copenhagen All shares Histo'!$A$2:$A$3461,'OMX Copenhagen All shares Histo'!$G$2:$G$3461),_xlfn.XLOOKUP(Draft!B441,'OMX Stockholm Historical Data'!$A$2:$A$3477,'OMX Stockholm Historical Data'!$G$2:$G$3477))))</f>
        <v>1.2999999999999999E-3</v>
      </c>
      <c r="L441">
        <v>1</v>
      </c>
      <c r="N441" t="str">
        <f>IF(D441&gt;=0,"1","0")</f>
        <v>0</v>
      </c>
      <c r="O441" s="5">
        <f t="shared" ca="1" si="56"/>
        <v>0.68564670053951826</v>
      </c>
      <c r="P441">
        <f t="shared" si="57"/>
        <v>137</v>
      </c>
      <c r="S441">
        <f>_xlfn.XLOOKUP(C441,'Company age'!$A$2:$A$15,'Company age'!$B$2:$B$15)</f>
        <v>12</v>
      </c>
      <c r="U441" t="s">
        <v>80</v>
      </c>
      <c r="W441" s="3">
        <f>AT441*(1+AV441)</f>
        <v>52.736000060800002</v>
      </c>
      <c r="X441">
        <v>480</v>
      </c>
      <c r="AH441" s="4">
        <v>-1.4285714370000001E-2</v>
      </c>
      <c r="AI441" s="4">
        <v>-5.82857132</v>
      </c>
      <c r="AJ441" s="4">
        <v>-14.14285755</v>
      </c>
      <c r="AL441" t="s">
        <v>678</v>
      </c>
      <c r="AM441" t="s">
        <v>679</v>
      </c>
      <c r="AN441" t="s">
        <v>80</v>
      </c>
      <c r="AO441" t="s">
        <v>32</v>
      </c>
      <c r="AP441" t="s">
        <v>25</v>
      </c>
      <c r="AQ441" t="s">
        <v>537</v>
      </c>
      <c r="AR441" t="s">
        <v>27</v>
      </c>
      <c r="AS441" s="4">
        <v>700.06899999999996</v>
      </c>
      <c r="AT441" s="4">
        <v>56</v>
      </c>
      <c r="AU441" s="5">
        <f t="shared" si="50"/>
        <v>-1.4285714370000001E-4</v>
      </c>
      <c r="AV441" s="5">
        <f t="shared" si="51"/>
        <v>-5.8285713199999999E-2</v>
      </c>
      <c r="AW441" s="5">
        <f t="shared" si="52"/>
        <v>-0.14142857550000001</v>
      </c>
      <c r="AX441" s="4">
        <v>131</v>
      </c>
      <c r="AY441" s="4">
        <v>143.21427919999999</v>
      </c>
      <c r="AZ441" s="4">
        <v>133</v>
      </c>
      <c r="BA441" s="4">
        <v>21.428799999999999</v>
      </c>
    </row>
    <row r="442" spans="1:53" x14ac:dyDescent="0.15">
      <c r="A442">
        <v>138</v>
      </c>
      <c r="B442" s="7">
        <v>43017</v>
      </c>
      <c r="C442" s="11">
        <v>2017</v>
      </c>
      <c r="D442" s="3">
        <f>_xlfn.XLOOKUP(P442,'Sentiment index'!$E$2:$E$169,'Sentiment index'!$A$2:$A$169)</f>
        <v>-0.33893309999999999</v>
      </c>
      <c r="E442">
        <f t="shared" ca="1" si="53"/>
        <v>131.61612664249108</v>
      </c>
      <c r="F442" s="5">
        <f>(W442-AT442)/AT442</f>
        <v>-0.16444444659999996</v>
      </c>
      <c r="G442" s="12">
        <f t="shared" ca="1" si="54"/>
        <v>62</v>
      </c>
      <c r="H442" s="4">
        <v>234.61099999999999</v>
      </c>
      <c r="I442" s="4">
        <v>6.15</v>
      </c>
      <c r="J442" s="13">
        <f t="shared" si="55"/>
        <v>-0.16204444659999995</v>
      </c>
      <c r="K442" s="5">
        <f>IF(U442="NORWAY",_xlfn.XLOOKUP(B442,'Oslo OBX Historical Data'!$A$2:$A$3477,'Oslo OBX Historical Data'!$G$2:$G$3477),IF(U442="FINLAND",_xlfn.XLOOKUP(B442,'OMX Helsinki Historical Data'!$A$2:$A$3479,'OMX Helsinki Historical Data'!$G$2:$G$3479),IF(U442="DENMARK",_xlfn.XLOOKUP(B442,'OMX Copenhagen All shares Histo'!$A$2:$A$3461,'OMX Copenhagen All shares Histo'!$G$2:$G$3461),_xlfn.XLOOKUP(Draft!B442,'OMX Stockholm Historical Data'!$A$2:$A$3477,'OMX Stockholm Historical Data'!$G$2:$G$3477))))</f>
        <v>-2.3999999999999998E-3</v>
      </c>
      <c r="L442">
        <v>1</v>
      </c>
      <c r="N442" t="str">
        <f>IF(D442&gt;=0,"1","0")</f>
        <v>0</v>
      </c>
      <c r="O442" s="5">
        <f t="shared" ca="1" si="56"/>
        <v>0.26426723384666534</v>
      </c>
      <c r="P442">
        <f t="shared" si="57"/>
        <v>137</v>
      </c>
      <c r="S442">
        <f>_xlfn.XLOOKUP(C442,'Company age'!$A$2:$A$15,'Company age'!$B$2:$B$15)</f>
        <v>12</v>
      </c>
      <c r="U442" t="s">
        <v>64</v>
      </c>
      <c r="W442" s="3">
        <f>AT442*(1+AV442)</f>
        <v>5.1386666534100005</v>
      </c>
      <c r="X442">
        <v>62</v>
      </c>
      <c r="AH442" s="4">
        <v>-1.555555582</v>
      </c>
      <c r="AI442" s="4">
        <v>-16.444444659999998</v>
      </c>
      <c r="AJ442" s="4">
        <v>-21.333333970000002</v>
      </c>
      <c r="AL442" t="s">
        <v>1056</v>
      </c>
      <c r="AM442" t="s">
        <v>1057</v>
      </c>
      <c r="AN442" t="s">
        <v>64</v>
      </c>
      <c r="AO442" t="s">
        <v>45</v>
      </c>
      <c r="AP442" t="s">
        <v>25</v>
      </c>
      <c r="AQ442" t="s">
        <v>507</v>
      </c>
      <c r="AR442" t="s">
        <v>27</v>
      </c>
      <c r="AS442" s="4">
        <v>234.61099999999999</v>
      </c>
      <c r="AT442" s="4">
        <v>6.15</v>
      </c>
      <c r="AU442" s="5">
        <f t="shared" si="50"/>
        <v>-1.5555555820000001E-2</v>
      </c>
      <c r="AV442" s="5">
        <f t="shared" si="51"/>
        <v>-0.16444444659999999</v>
      </c>
      <c r="AW442" s="5">
        <f t="shared" si="52"/>
        <v>-0.21333333970000001</v>
      </c>
      <c r="AX442" s="4">
        <v>15.2</v>
      </c>
      <c r="AY442" s="4">
        <v>151.21951290000001</v>
      </c>
      <c r="AZ442" s="4">
        <v>15.2</v>
      </c>
      <c r="BA442" s="4">
        <v>8.98</v>
      </c>
    </row>
    <row r="443" spans="1:53" x14ac:dyDescent="0.15">
      <c r="A443">
        <v>138</v>
      </c>
      <c r="B443" s="7">
        <v>43019</v>
      </c>
      <c r="C443" s="11">
        <v>2017</v>
      </c>
      <c r="D443" s="3">
        <f>_xlfn.XLOOKUP(P443,'Sentiment index'!$E$2:$E$169,'Sentiment index'!$A$2:$A$169)</f>
        <v>-0.33893309999999999</v>
      </c>
      <c r="E443">
        <f t="shared" ca="1" si="53"/>
        <v>154.18313029950332</v>
      </c>
      <c r="F443" s="5">
        <f>(W443-AT443)/AT443</f>
        <v>0.15217390059999994</v>
      </c>
      <c r="G443" s="12">
        <f t="shared" ca="1" si="54"/>
        <v>5643</v>
      </c>
      <c r="H443" s="4">
        <v>8225.7800000000007</v>
      </c>
      <c r="I443" s="4">
        <v>9.76</v>
      </c>
      <c r="J443" s="13">
        <f t="shared" si="55"/>
        <v>0.15427390059999993</v>
      </c>
      <c r="K443" s="5">
        <f>IF(U443="NORWAY",_xlfn.XLOOKUP(B443,'Oslo OBX Historical Data'!$A$2:$A$3477,'Oslo OBX Historical Data'!$G$2:$G$3477),IF(U443="FINLAND",_xlfn.XLOOKUP(B443,'OMX Helsinki Historical Data'!$A$2:$A$3479,'OMX Helsinki Historical Data'!$G$2:$G$3479),IF(U443="DENMARK",_xlfn.XLOOKUP(B443,'OMX Copenhagen All shares Histo'!$A$2:$A$3461,'OMX Copenhagen All shares Histo'!$G$2:$G$3461),_xlfn.XLOOKUP(Draft!B443,'OMX Stockholm Historical Data'!$A$2:$A$3477,'OMX Stockholm Historical Data'!$G$2:$G$3477))))</f>
        <v>-2.0999999999999999E-3</v>
      </c>
      <c r="L443">
        <v>1</v>
      </c>
      <c r="N443" t="str">
        <f>IF(D443&gt;=0,"1","0")</f>
        <v>0</v>
      </c>
      <c r="O443" s="5">
        <f t="shared" ca="1" si="56"/>
        <v>0.68601397071159209</v>
      </c>
      <c r="P443">
        <f t="shared" si="57"/>
        <v>137</v>
      </c>
      <c r="S443">
        <f>_xlfn.XLOOKUP(C443,'Company age'!$A$2:$A$15,'Company age'!$B$2:$B$15)</f>
        <v>12</v>
      </c>
      <c r="U443" t="s">
        <v>64</v>
      </c>
      <c r="W443" s="3">
        <f>AT443*(1+AV443)</f>
        <v>11.245217269855999</v>
      </c>
      <c r="X443">
        <v>5643</v>
      </c>
      <c r="AH443" s="4">
        <v>18.84057808</v>
      </c>
      <c r="AI443" s="4">
        <v>15.21739006</v>
      </c>
      <c r="AJ443" s="4">
        <v>-10.144928930000001</v>
      </c>
      <c r="AL443" t="s">
        <v>62</v>
      </c>
      <c r="AM443" t="s">
        <v>63</v>
      </c>
      <c r="AN443" t="s">
        <v>64</v>
      </c>
      <c r="AO443" t="s">
        <v>32</v>
      </c>
      <c r="AP443" t="s">
        <v>25</v>
      </c>
      <c r="AQ443" t="s">
        <v>65</v>
      </c>
      <c r="AR443" t="s">
        <v>27</v>
      </c>
      <c r="AS443" s="4">
        <v>8225.7800000000007</v>
      </c>
      <c r="AT443" s="4">
        <v>9.76</v>
      </c>
      <c r="AU443" s="5">
        <f t="shared" si="50"/>
        <v>0.18840578080000001</v>
      </c>
      <c r="AV443" s="5">
        <f t="shared" si="51"/>
        <v>0.15217390059999999</v>
      </c>
      <c r="AW443" s="5">
        <f t="shared" si="52"/>
        <v>-0.10144928930000001</v>
      </c>
      <c r="AX443" s="4">
        <v>11.5</v>
      </c>
      <c r="AY443" s="4">
        <v>17.827865599999999</v>
      </c>
      <c r="AZ443" s="4">
        <v>11.56</v>
      </c>
      <c r="BA443" s="4">
        <v>128.03700000000001</v>
      </c>
    </row>
    <row r="444" spans="1:53" x14ac:dyDescent="0.15">
      <c r="A444">
        <v>138</v>
      </c>
      <c r="B444" s="7">
        <v>43019</v>
      </c>
      <c r="C444" s="11">
        <v>2017</v>
      </c>
      <c r="D444" s="3">
        <f>_xlfn.XLOOKUP(P444,'Sentiment index'!$E$2:$E$169,'Sentiment index'!$A$2:$A$169)</f>
        <v>-0.33893309999999999</v>
      </c>
      <c r="E444">
        <f t="shared" ca="1" si="53"/>
        <v>122.41815237817083</v>
      </c>
      <c r="F444" s="5">
        <f>(W444-AT444)/AT444</f>
        <v>-6.0714287760000055E-2</v>
      </c>
      <c r="G444" s="12">
        <f t="shared" ca="1" si="54"/>
        <v>470</v>
      </c>
      <c r="H444" s="4">
        <v>422.55399999999997</v>
      </c>
      <c r="I444" s="4">
        <v>24.5</v>
      </c>
      <c r="J444" s="13">
        <f t="shared" si="55"/>
        <v>-6.4614287760000055E-2</v>
      </c>
      <c r="K444" s="5">
        <f>IF(U444="NORWAY",_xlfn.XLOOKUP(B444,'Oslo OBX Historical Data'!$A$2:$A$3477,'Oslo OBX Historical Data'!$G$2:$G$3477),IF(U444="FINLAND",_xlfn.XLOOKUP(B444,'OMX Helsinki Historical Data'!$A$2:$A$3479,'OMX Helsinki Historical Data'!$G$2:$G$3479),IF(U444="DENMARK",_xlfn.XLOOKUP(B444,'OMX Copenhagen All shares Histo'!$A$2:$A$3461,'OMX Copenhagen All shares Histo'!$G$2:$G$3461),_xlfn.XLOOKUP(Draft!B444,'OMX Stockholm Historical Data'!$A$2:$A$3477,'OMX Stockholm Historical Data'!$G$2:$G$3477))))</f>
        <v>3.8999999999999998E-3</v>
      </c>
      <c r="L444">
        <v>1</v>
      </c>
      <c r="N444" t="str">
        <f>IF(D444&gt;=0,"1","0")</f>
        <v>0</v>
      </c>
      <c r="O444" s="5">
        <f t="shared" ca="1" si="56"/>
        <v>1.1122838737770795</v>
      </c>
      <c r="P444">
        <f t="shared" si="57"/>
        <v>137</v>
      </c>
      <c r="S444">
        <f>_xlfn.XLOOKUP(C444,'Company age'!$A$2:$A$15,'Company age'!$B$2:$B$15)</f>
        <v>12</v>
      </c>
      <c r="U444" t="s">
        <v>44</v>
      </c>
      <c r="W444" s="3">
        <f>AT444*(1+AV444)</f>
        <v>23.012499949879999</v>
      </c>
      <c r="X444">
        <v>470</v>
      </c>
      <c r="AH444" s="4">
        <v>-3.2142856119999998</v>
      </c>
      <c r="AI444" s="4">
        <v>-6.0714287760000003</v>
      </c>
      <c r="AJ444" s="4">
        <v>-6.7857141490000004</v>
      </c>
      <c r="AL444" t="s">
        <v>891</v>
      </c>
      <c r="AM444" t="s">
        <v>892</v>
      </c>
      <c r="AN444" t="s">
        <v>44</v>
      </c>
      <c r="AO444" t="s">
        <v>152</v>
      </c>
      <c r="AP444" t="s">
        <v>25</v>
      </c>
      <c r="AQ444" t="s">
        <v>165</v>
      </c>
      <c r="AR444" t="s">
        <v>27</v>
      </c>
      <c r="AS444" s="4">
        <v>422.55399999999997</v>
      </c>
      <c r="AT444" s="4">
        <v>24.5</v>
      </c>
      <c r="AU444" s="5">
        <f t="shared" si="50"/>
        <v>-3.214285612E-2</v>
      </c>
      <c r="AV444" s="5">
        <f t="shared" si="51"/>
        <v>-6.0714287760000006E-2</v>
      </c>
      <c r="AW444" s="5">
        <f t="shared" si="52"/>
        <v>-6.7857141490000009E-2</v>
      </c>
      <c r="AX444" s="4">
        <v>33.700000000000003</v>
      </c>
      <c r="AY444" s="4">
        <v>37.959182740000003</v>
      </c>
      <c r="AZ444" s="4">
        <v>33.700000000000003</v>
      </c>
      <c r="BA444" s="4">
        <v>26.966999999999999</v>
      </c>
    </row>
    <row r="445" spans="1:53" x14ac:dyDescent="0.15">
      <c r="A445">
        <v>138</v>
      </c>
      <c r="B445" s="7">
        <v>43021</v>
      </c>
      <c r="C445" s="11">
        <v>2017</v>
      </c>
      <c r="D445" s="3">
        <f>_xlfn.XLOOKUP(P445,'Sentiment index'!$E$2:$E$169,'Sentiment index'!$A$2:$A$169)</f>
        <v>-0.33893309999999999</v>
      </c>
      <c r="E445">
        <f t="shared" ca="1" si="53"/>
        <v>156.51397090810326</v>
      </c>
      <c r="F445" s="5">
        <f>(W445-AT445)/AT445</f>
        <v>0.3</v>
      </c>
      <c r="G445" s="12">
        <f t="shared" ca="1" si="54"/>
        <v>59</v>
      </c>
      <c r="H445" s="4">
        <v>12.6799</v>
      </c>
      <c r="I445" s="4">
        <v>6.4</v>
      </c>
      <c r="J445" s="13">
        <f t="shared" si="55"/>
        <v>0.29749999999999999</v>
      </c>
      <c r="K445" s="5">
        <f>IF(U445="NORWAY",_xlfn.XLOOKUP(B445,'Oslo OBX Historical Data'!$A$2:$A$3477,'Oslo OBX Historical Data'!$G$2:$G$3477),IF(U445="FINLAND",_xlfn.XLOOKUP(B445,'OMX Helsinki Historical Data'!$A$2:$A$3479,'OMX Helsinki Historical Data'!$G$2:$G$3479),IF(U445="DENMARK",_xlfn.XLOOKUP(B445,'OMX Copenhagen All shares Histo'!$A$2:$A$3461,'OMX Copenhagen All shares Histo'!$G$2:$G$3461),_xlfn.XLOOKUP(Draft!B445,'OMX Stockholm Historical Data'!$A$2:$A$3477,'OMX Stockholm Historical Data'!$G$2:$G$3477))))</f>
        <v>2.5000000000000001E-3</v>
      </c>
      <c r="L445">
        <v>1</v>
      </c>
      <c r="N445" t="str">
        <f>IF(D445&gt;=0,"1","0")</f>
        <v>0</v>
      </c>
      <c r="O445" s="5">
        <f t="shared" ca="1" si="56"/>
        <v>4.6530335412739845</v>
      </c>
      <c r="P445">
        <f t="shared" si="57"/>
        <v>137</v>
      </c>
      <c r="S445">
        <f>_xlfn.XLOOKUP(C445,'Company age'!$A$2:$A$15,'Company age'!$B$2:$B$15)</f>
        <v>12</v>
      </c>
      <c r="U445" t="s">
        <v>80</v>
      </c>
      <c r="W445" s="3">
        <f>AT445*(1+AV445)</f>
        <v>8.32</v>
      </c>
      <c r="X445">
        <v>59</v>
      </c>
      <c r="AH445" s="4">
        <v>50</v>
      </c>
      <c r="AI445" s="4">
        <v>30</v>
      </c>
      <c r="AJ445" s="4">
        <v>22.5</v>
      </c>
      <c r="AL445" t="s">
        <v>1859</v>
      </c>
      <c r="AM445" t="s">
        <v>1860</v>
      </c>
      <c r="AN445" t="s">
        <v>80</v>
      </c>
      <c r="AO445" t="s">
        <v>152</v>
      </c>
      <c r="AP445" t="s">
        <v>25</v>
      </c>
      <c r="AQ445" t="s">
        <v>1066</v>
      </c>
      <c r="AR445" t="s">
        <v>27</v>
      </c>
      <c r="AS445" s="4">
        <v>12.6799</v>
      </c>
      <c r="AT445" s="4">
        <v>6.4</v>
      </c>
      <c r="AU445" s="5">
        <f t="shared" si="50"/>
        <v>0.5</v>
      </c>
      <c r="AV445" s="5">
        <f t="shared" si="51"/>
        <v>0.3</v>
      </c>
      <c r="AW445" s="5">
        <f t="shared" si="52"/>
        <v>0.22500000000000001</v>
      </c>
      <c r="AX445" s="4">
        <v>18</v>
      </c>
      <c r="AY445" s="4">
        <v>226.5625</v>
      </c>
      <c r="AZ445" s="4">
        <v>17.8</v>
      </c>
      <c r="BA445" s="4">
        <v>7.3540000000000001</v>
      </c>
    </row>
    <row r="446" spans="1:53" x14ac:dyDescent="0.15">
      <c r="A446">
        <v>138</v>
      </c>
      <c r="B446" s="7">
        <v>43027</v>
      </c>
      <c r="C446" s="11">
        <v>2017</v>
      </c>
      <c r="D446" s="3">
        <f>_xlfn.XLOOKUP(P446,'Sentiment index'!$E$2:$E$169,'Sentiment index'!$A$2:$A$169)</f>
        <v>-0.33893309999999999</v>
      </c>
      <c r="E446">
        <f t="shared" ca="1" si="53"/>
        <v>175.76402517423838</v>
      </c>
      <c r="F446" s="5">
        <f>(W446-AT446)/AT446</f>
        <v>-7.5581393240000072E-2</v>
      </c>
      <c r="G446" s="12">
        <f t="shared" ca="1" si="54"/>
        <v>76</v>
      </c>
      <c r="H446" s="4">
        <v>21.509399999999999</v>
      </c>
      <c r="I446" s="4">
        <v>22</v>
      </c>
      <c r="J446" s="13">
        <f t="shared" si="55"/>
        <v>-8.0381393240000071E-2</v>
      </c>
      <c r="K446" s="5">
        <f>IF(U446="NORWAY",_xlfn.XLOOKUP(B446,'Oslo OBX Historical Data'!$A$2:$A$3477,'Oslo OBX Historical Data'!$G$2:$G$3477),IF(U446="FINLAND",_xlfn.XLOOKUP(B446,'OMX Helsinki Historical Data'!$A$2:$A$3479,'OMX Helsinki Historical Data'!$G$2:$G$3479),IF(U446="DENMARK",_xlfn.XLOOKUP(B446,'OMX Copenhagen All shares Histo'!$A$2:$A$3461,'OMX Copenhagen All shares Histo'!$G$2:$G$3461),_xlfn.XLOOKUP(Draft!B446,'OMX Stockholm Historical Data'!$A$2:$A$3477,'OMX Stockholm Historical Data'!$G$2:$G$3477))))</f>
        <v>4.7999999999999996E-3</v>
      </c>
      <c r="L446">
        <v>1</v>
      </c>
      <c r="N446" t="str">
        <f>IF(D446&gt;=0,"1","0")</f>
        <v>0</v>
      </c>
      <c r="O446" s="5">
        <f t="shared" ca="1" si="56"/>
        <v>3.5333389122895107</v>
      </c>
      <c r="P446">
        <f t="shared" si="57"/>
        <v>137</v>
      </c>
      <c r="S446">
        <f>_xlfn.XLOOKUP(C446,'Company age'!$A$2:$A$15,'Company age'!$B$2:$B$15)</f>
        <v>12</v>
      </c>
      <c r="U446" t="s">
        <v>80</v>
      </c>
      <c r="W446" s="3">
        <f>AT446*(1+AV446)</f>
        <v>20.337209348719998</v>
      </c>
      <c r="X446">
        <v>76</v>
      </c>
      <c r="AH446" s="4">
        <v>-3.4883720870000001</v>
      </c>
      <c r="AI446" s="4">
        <v>-7.5581393239999999</v>
      </c>
      <c r="AJ446" s="4">
        <v>-9.3023252490000008</v>
      </c>
      <c r="AL446" t="s">
        <v>1707</v>
      </c>
      <c r="AM446" t="s">
        <v>1708</v>
      </c>
      <c r="AN446" t="s">
        <v>80</v>
      </c>
      <c r="AO446" t="s">
        <v>152</v>
      </c>
      <c r="AP446" t="s">
        <v>25</v>
      </c>
      <c r="AQ446" t="s">
        <v>54</v>
      </c>
      <c r="AR446" t="s">
        <v>27</v>
      </c>
      <c r="AS446" s="4">
        <v>21.509399999999999</v>
      </c>
      <c r="AT446" s="4">
        <v>22</v>
      </c>
      <c r="AU446" s="5">
        <f t="shared" si="50"/>
        <v>-3.4883720870000003E-2</v>
      </c>
      <c r="AV446" s="5">
        <f t="shared" si="51"/>
        <v>-7.5581393240000003E-2</v>
      </c>
      <c r="AW446" s="5">
        <f t="shared" si="52"/>
        <v>-9.3023252490000014E-2</v>
      </c>
      <c r="AX446" s="4"/>
      <c r="AY446" s="4"/>
      <c r="AZ446" s="4"/>
      <c r="BA446" s="4">
        <v>39.677</v>
      </c>
    </row>
    <row r="447" spans="1:53" x14ac:dyDescent="0.15">
      <c r="A447">
        <v>138</v>
      </c>
      <c r="B447" s="7">
        <v>43035</v>
      </c>
      <c r="C447" s="11">
        <v>2017</v>
      </c>
      <c r="D447" s="3">
        <f>_xlfn.XLOOKUP(P447,'Sentiment index'!$E$2:$E$169,'Sentiment index'!$A$2:$A$169)</f>
        <v>-0.33893309999999999</v>
      </c>
      <c r="E447">
        <f t="shared" ca="1" si="53"/>
        <v>125.27305680936352</v>
      </c>
      <c r="F447" s="5">
        <f>(W447-AT447)/AT447</f>
        <v>-0.15333333019999998</v>
      </c>
      <c r="G447" s="12">
        <f t="shared" ca="1" si="54"/>
        <v>1789</v>
      </c>
      <c r="H447" s="4">
        <v>505.62700000000001</v>
      </c>
      <c r="I447" s="4">
        <v>150</v>
      </c>
      <c r="J447" s="13">
        <f t="shared" si="55"/>
        <v>-0.16003333019999999</v>
      </c>
      <c r="K447" s="5">
        <f>IF(U447="NORWAY",_xlfn.XLOOKUP(B447,'Oslo OBX Historical Data'!$A$2:$A$3477,'Oslo OBX Historical Data'!$G$2:$G$3477),IF(U447="FINLAND",_xlfn.XLOOKUP(B447,'OMX Helsinki Historical Data'!$A$2:$A$3479,'OMX Helsinki Historical Data'!$G$2:$G$3479),IF(U447="DENMARK",_xlfn.XLOOKUP(B447,'OMX Copenhagen All shares Histo'!$A$2:$A$3461,'OMX Copenhagen All shares Histo'!$G$2:$G$3461),_xlfn.XLOOKUP(Draft!B447,'OMX Stockholm Historical Data'!$A$2:$A$3477,'OMX Stockholm Historical Data'!$G$2:$G$3477))))</f>
        <v>6.7000000000000002E-3</v>
      </c>
      <c r="L447">
        <v>1</v>
      </c>
      <c r="N447" t="str">
        <f>IF(D447&gt;=0,"1","0")</f>
        <v>0</v>
      </c>
      <c r="O447" s="5">
        <f t="shared" ca="1" si="56"/>
        <v>3.5381813075646673</v>
      </c>
      <c r="P447">
        <f t="shared" si="57"/>
        <v>137</v>
      </c>
      <c r="S447">
        <f>_xlfn.XLOOKUP(C447,'Company age'!$A$2:$A$15,'Company age'!$B$2:$B$15)</f>
        <v>12</v>
      </c>
      <c r="U447" t="s">
        <v>80</v>
      </c>
      <c r="W447" s="3">
        <f>AT447*(1+AV447)</f>
        <v>127.00000047</v>
      </c>
      <c r="X447">
        <v>1789</v>
      </c>
      <c r="AH447" s="4">
        <v>-13.33333302</v>
      </c>
      <c r="AI447" s="4">
        <v>-15.33333302</v>
      </c>
      <c r="AJ447" s="4">
        <v>-12</v>
      </c>
      <c r="AL447" t="s">
        <v>823</v>
      </c>
      <c r="AM447" t="s">
        <v>824</v>
      </c>
      <c r="AN447" t="s">
        <v>80</v>
      </c>
      <c r="AO447" t="s">
        <v>38</v>
      </c>
      <c r="AP447" t="s">
        <v>25</v>
      </c>
      <c r="AQ447" t="s">
        <v>75</v>
      </c>
      <c r="AR447" t="s">
        <v>27</v>
      </c>
      <c r="AS447" s="4">
        <v>505.62700000000001</v>
      </c>
      <c r="AT447" s="4">
        <v>150</v>
      </c>
      <c r="AU447" s="5">
        <f t="shared" si="50"/>
        <v>-0.13333333019999999</v>
      </c>
      <c r="AV447" s="5">
        <f t="shared" si="51"/>
        <v>-0.15333333020000001</v>
      </c>
      <c r="AW447" s="5">
        <f t="shared" si="52"/>
        <v>-0.12</v>
      </c>
      <c r="AX447" s="4">
        <v>272</v>
      </c>
      <c r="AY447" s="4">
        <v>129.33332820000001</v>
      </c>
      <c r="AZ447" s="4">
        <v>262.5</v>
      </c>
      <c r="BA447" s="4">
        <v>11.333299999999999</v>
      </c>
    </row>
    <row r="448" spans="1:53" x14ac:dyDescent="0.15">
      <c r="A448">
        <v>138</v>
      </c>
      <c r="B448" s="7">
        <v>43035</v>
      </c>
      <c r="C448" s="11">
        <v>2017</v>
      </c>
      <c r="D448" s="3">
        <f>_xlfn.XLOOKUP(P448,'Sentiment index'!$E$2:$E$169,'Sentiment index'!$A$2:$A$169)</f>
        <v>-0.33893309999999999</v>
      </c>
      <c r="E448">
        <f t="shared" ca="1" si="53"/>
        <v>138.74163723778372</v>
      </c>
      <c r="F448" s="5">
        <f>(W448-AT448)/AT448</f>
        <v>0.17230770110000013</v>
      </c>
      <c r="G448" s="12">
        <f t="shared" ca="1" si="54"/>
        <v>63</v>
      </c>
      <c r="H448" s="4">
        <v>249.97</v>
      </c>
      <c r="I448" s="4">
        <v>14</v>
      </c>
      <c r="J448" s="13">
        <f t="shared" si="55"/>
        <v>0.17660770110000013</v>
      </c>
      <c r="K448" s="5">
        <f>IF(U448="NORWAY",_xlfn.XLOOKUP(B448,'Oslo OBX Historical Data'!$A$2:$A$3477,'Oslo OBX Historical Data'!$G$2:$G$3477),IF(U448="FINLAND",_xlfn.XLOOKUP(B448,'OMX Helsinki Historical Data'!$A$2:$A$3479,'OMX Helsinki Historical Data'!$G$2:$G$3479),IF(U448="DENMARK",_xlfn.XLOOKUP(B448,'OMX Copenhagen All shares Histo'!$A$2:$A$3461,'OMX Copenhagen All shares Histo'!$G$2:$G$3461),_xlfn.XLOOKUP(Draft!B448,'OMX Stockholm Historical Data'!$A$2:$A$3477,'OMX Stockholm Historical Data'!$G$2:$G$3477))))</f>
        <v>-4.3E-3</v>
      </c>
      <c r="L448">
        <v>1</v>
      </c>
      <c r="N448" t="str">
        <f>IF(D448&gt;=0,"1","0")</f>
        <v>0</v>
      </c>
      <c r="O448" s="5">
        <f t="shared" ca="1" si="56"/>
        <v>0.25203024362923548</v>
      </c>
      <c r="P448">
        <f t="shared" si="57"/>
        <v>137</v>
      </c>
      <c r="S448">
        <f>_xlfn.XLOOKUP(C448,'Company age'!$A$2:$A$15,'Company age'!$B$2:$B$15)</f>
        <v>12</v>
      </c>
      <c r="U448" t="s">
        <v>44</v>
      </c>
      <c r="W448" s="3">
        <f>AT448*(1+AV448)</f>
        <v>16.412307815400002</v>
      </c>
      <c r="X448">
        <v>63</v>
      </c>
      <c r="AH448" s="4">
        <v>23.076923369999999</v>
      </c>
      <c r="AI448" s="4">
        <v>17.230770110000002</v>
      </c>
      <c r="AJ448" s="4">
        <v>7.6923074720000004</v>
      </c>
      <c r="AL448" t="s">
        <v>1033</v>
      </c>
      <c r="AM448" t="s">
        <v>1034</v>
      </c>
      <c r="AN448" t="s">
        <v>44</v>
      </c>
      <c r="AO448" t="s">
        <v>38</v>
      </c>
      <c r="AP448" t="s">
        <v>25</v>
      </c>
      <c r="AQ448" t="s">
        <v>606</v>
      </c>
      <c r="AR448" t="s">
        <v>27</v>
      </c>
      <c r="AS448" s="4">
        <v>249.97</v>
      </c>
      <c r="AT448" s="4">
        <v>14</v>
      </c>
      <c r="AU448" s="5">
        <f t="shared" si="50"/>
        <v>0.23076923369999999</v>
      </c>
      <c r="AV448" s="5">
        <f t="shared" si="51"/>
        <v>0.17230770110000002</v>
      </c>
      <c r="AW448" s="5">
        <f t="shared" si="52"/>
        <v>7.6923074719999998E-2</v>
      </c>
      <c r="AX448" s="4">
        <v>36.700000000000003</v>
      </c>
      <c r="AY448" s="4">
        <v>155</v>
      </c>
      <c r="AZ448" s="4">
        <v>36.5</v>
      </c>
      <c r="BA448" s="4">
        <v>62.209600000000002</v>
      </c>
    </row>
    <row r="449" spans="1:53" x14ac:dyDescent="0.15">
      <c r="A449">
        <v>138</v>
      </c>
      <c r="B449" s="7">
        <v>43035</v>
      </c>
      <c r="C449" s="11">
        <v>2017</v>
      </c>
      <c r="D449" s="3">
        <f>_xlfn.XLOOKUP(P449,'Sentiment index'!$E$2:$E$169,'Sentiment index'!$A$2:$A$169)</f>
        <v>-0.33893309999999999</v>
      </c>
      <c r="E449">
        <f t="shared" ca="1" si="53"/>
        <v>181.15413412897962</v>
      </c>
      <c r="F449" s="5">
        <f>(W449-AT449)/AT449</f>
        <v>4.8387098310000119E-2</v>
      </c>
      <c r="G449" s="12">
        <f t="shared" ca="1" si="54"/>
        <v>5</v>
      </c>
      <c r="H449" s="4">
        <v>12.802300000000001</v>
      </c>
      <c r="I449" s="4">
        <v>5.85</v>
      </c>
      <c r="J449" s="13">
        <f t="shared" si="55"/>
        <v>4.1687098310000122E-2</v>
      </c>
      <c r="K449" s="5">
        <f>IF(U449="NORWAY",_xlfn.XLOOKUP(B449,'Oslo OBX Historical Data'!$A$2:$A$3477,'Oslo OBX Historical Data'!$G$2:$G$3477),IF(U449="FINLAND",_xlfn.XLOOKUP(B449,'OMX Helsinki Historical Data'!$A$2:$A$3479,'OMX Helsinki Historical Data'!$G$2:$G$3479),IF(U449="DENMARK",_xlfn.XLOOKUP(B449,'OMX Copenhagen All shares Histo'!$A$2:$A$3461,'OMX Copenhagen All shares Histo'!$G$2:$G$3461),_xlfn.XLOOKUP(Draft!B449,'OMX Stockholm Historical Data'!$A$2:$A$3477,'OMX Stockholm Historical Data'!$G$2:$G$3477))))</f>
        <v>6.7000000000000002E-3</v>
      </c>
      <c r="L449">
        <v>1</v>
      </c>
      <c r="N449" t="str">
        <f>IF(D449&gt;=0,"1","0")</f>
        <v>0</v>
      </c>
      <c r="O449" s="5">
        <f t="shared" ca="1" si="56"/>
        <v>0.39055482218038945</v>
      </c>
      <c r="P449">
        <f t="shared" si="57"/>
        <v>137</v>
      </c>
      <c r="S449">
        <f>_xlfn.XLOOKUP(C449,'Company age'!$A$2:$A$15,'Company age'!$B$2:$B$15)</f>
        <v>12</v>
      </c>
      <c r="U449" t="s">
        <v>80</v>
      </c>
      <c r="W449" s="3">
        <f>AT449*(1+AV449)</f>
        <v>6.1330645251135003</v>
      </c>
      <c r="X449">
        <v>5</v>
      </c>
      <c r="AH449" s="4">
        <v>7.6612901689999999</v>
      </c>
      <c r="AI449" s="4">
        <v>4.8387098310000001</v>
      </c>
      <c r="AJ449" s="4">
        <v>0</v>
      </c>
      <c r="AL449" t="s">
        <v>1863</v>
      </c>
      <c r="AM449" t="s">
        <v>1864</v>
      </c>
      <c r="AN449" t="s">
        <v>80</v>
      </c>
      <c r="AO449" t="s">
        <v>32</v>
      </c>
      <c r="AP449" t="s">
        <v>25</v>
      </c>
      <c r="AQ449" t="s">
        <v>54</v>
      </c>
      <c r="AR449" t="s">
        <v>27</v>
      </c>
      <c r="AS449" s="4">
        <v>12.802300000000001</v>
      </c>
      <c r="AT449" s="4">
        <v>5.85</v>
      </c>
      <c r="AU449" s="5">
        <f t="shared" si="50"/>
        <v>7.6612901689999999E-2</v>
      </c>
      <c r="AV449" s="5">
        <f t="shared" si="51"/>
        <v>4.8387098310000001E-2</v>
      </c>
      <c r="AW449" s="5">
        <f t="shared" si="52"/>
        <v>0</v>
      </c>
      <c r="AX449" s="4">
        <v>7.32</v>
      </c>
      <c r="AY449" s="4">
        <v>78.31626129</v>
      </c>
      <c r="AZ449" s="4">
        <v>7.42</v>
      </c>
      <c r="BA449" s="4">
        <v>8.2304999999999993</v>
      </c>
    </row>
    <row r="450" spans="1:53" x14ac:dyDescent="0.15">
      <c r="A450">
        <v>139</v>
      </c>
      <c r="B450" s="7">
        <v>43047</v>
      </c>
      <c r="C450" s="11">
        <v>2017</v>
      </c>
      <c r="D450" s="3">
        <f>_xlfn.XLOOKUP(P450,'Sentiment index'!$E$2:$E$169,'Sentiment index'!$A$2:$A$169)</f>
        <v>-0.27875270000000002</v>
      </c>
      <c r="E450">
        <f t="shared" ca="1" si="53"/>
        <v>92.025514317885651</v>
      </c>
      <c r="F450" s="5">
        <f>(W450-AT450)/AT450</f>
        <v>0</v>
      </c>
      <c r="G450" s="12">
        <f t="shared" ca="1" si="54"/>
        <v>2124</v>
      </c>
      <c r="H450" s="4">
        <v>649.99199999999996</v>
      </c>
      <c r="I450" s="4">
        <v>15.5</v>
      </c>
      <c r="J450" s="13">
        <f t="shared" si="55"/>
        <v>-1.9E-3</v>
      </c>
      <c r="K450" s="5">
        <f>IF(U450="NORWAY",_xlfn.XLOOKUP(B450,'Oslo OBX Historical Data'!$A$2:$A$3477,'Oslo OBX Historical Data'!$G$2:$G$3477),IF(U450="FINLAND",_xlfn.XLOOKUP(B450,'OMX Helsinki Historical Data'!$A$2:$A$3479,'OMX Helsinki Historical Data'!$G$2:$G$3479),IF(U450="DENMARK",_xlfn.XLOOKUP(B450,'OMX Copenhagen All shares Histo'!$A$2:$A$3461,'OMX Copenhagen All shares Histo'!$G$2:$G$3461),_xlfn.XLOOKUP(Draft!B450,'OMX Stockholm Historical Data'!$A$2:$A$3477,'OMX Stockholm Historical Data'!$G$2:$G$3477))))</f>
        <v>1.9E-3</v>
      </c>
      <c r="L450">
        <v>1</v>
      </c>
      <c r="N450" t="str">
        <f>IF(D450&gt;=0,"1","0")</f>
        <v>0</v>
      </c>
      <c r="O450" s="5">
        <f t="shared" ca="1" si="56"/>
        <v>3.2677325259387811</v>
      </c>
      <c r="P450">
        <f t="shared" si="57"/>
        <v>138</v>
      </c>
      <c r="S450">
        <f>_xlfn.XLOOKUP(C450,'Company age'!$A$2:$A$15,'Company age'!$B$2:$B$15)</f>
        <v>12</v>
      </c>
      <c r="U450" t="s">
        <v>44</v>
      </c>
      <c r="W450" s="3">
        <f>AT450*(1+AV450)</f>
        <v>15.5</v>
      </c>
      <c r="X450">
        <v>2124</v>
      </c>
      <c r="AH450" s="4">
        <v>0.90909093620000003</v>
      </c>
      <c r="AI450" s="4">
        <v>0</v>
      </c>
      <c r="AJ450" s="4">
        <v>-7.7272725109999998</v>
      </c>
      <c r="AL450" t="s">
        <v>732</v>
      </c>
      <c r="AM450" t="s">
        <v>733</v>
      </c>
      <c r="AN450" t="s">
        <v>44</v>
      </c>
      <c r="AO450" t="s">
        <v>152</v>
      </c>
      <c r="AP450" t="s">
        <v>25</v>
      </c>
      <c r="AQ450" t="s">
        <v>65</v>
      </c>
      <c r="AR450" t="s">
        <v>27</v>
      </c>
      <c r="AS450" s="4">
        <v>649.99199999999996</v>
      </c>
      <c r="AT450" s="4">
        <v>15.5</v>
      </c>
      <c r="AU450" s="5">
        <f t="shared" ref="AU450:AU513" si="58">AH450/100</f>
        <v>9.0909093620000006E-3</v>
      </c>
      <c r="AV450" s="5">
        <f t="shared" ref="AV450:AV513" si="59">AI450/100</f>
        <v>0</v>
      </c>
      <c r="AW450" s="5">
        <f t="shared" ref="AW450:AW513" si="60">AJ450/100</f>
        <v>-7.7272725109999996E-2</v>
      </c>
      <c r="AX450" s="4">
        <v>167</v>
      </c>
      <c r="AY450" s="4">
        <v>956.12902829999996</v>
      </c>
      <c r="AZ450" s="4">
        <v>168.3</v>
      </c>
      <c r="BA450" s="4">
        <v>74.626000000000005</v>
      </c>
    </row>
    <row r="451" spans="1:53" x14ac:dyDescent="0.15">
      <c r="A451">
        <v>139</v>
      </c>
      <c r="B451" s="7">
        <v>43049</v>
      </c>
      <c r="C451" s="11">
        <v>2017</v>
      </c>
      <c r="D451" s="3">
        <f>_xlfn.XLOOKUP(P451,'Sentiment index'!$E$2:$E$169,'Sentiment index'!$A$2:$A$169)</f>
        <v>-0.27875270000000002</v>
      </c>
      <c r="E451">
        <f t="shared" ref="E451:E514" ca="1" si="61">(NORMINV(RAND(),S451,2))*12</f>
        <v>141.24485219788713</v>
      </c>
      <c r="F451" s="5">
        <f>(W451-AT451)/AT451</f>
        <v>-5.1020407680000147E-3</v>
      </c>
      <c r="G451" s="12">
        <f t="shared" ref="G451:G514" ca="1" si="62">IF(X451&lt;&gt;"",X451,NORMINV(RAND(),$X$528,200))</f>
        <v>1090.3264402901614</v>
      </c>
      <c r="H451" s="4">
        <v>896.17700000000002</v>
      </c>
      <c r="I451" s="4">
        <v>18.5</v>
      </c>
      <c r="J451" s="13">
        <f t="shared" ref="J451:J514" si="63">F451-K451</f>
        <v>9.0979592319999861E-3</v>
      </c>
      <c r="K451" s="5">
        <f>IF(U451="NORWAY",_xlfn.XLOOKUP(B451,'Oslo OBX Historical Data'!$A$2:$A$3477,'Oslo OBX Historical Data'!$G$2:$G$3477),IF(U451="FINLAND",_xlfn.XLOOKUP(B451,'OMX Helsinki Historical Data'!$A$2:$A$3479,'OMX Helsinki Historical Data'!$G$2:$G$3479),IF(U451="DENMARK",_xlfn.XLOOKUP(B451,'OMX Copenhagen All shares Histo'!$A$2:$A$3461,'OMX Copenhagen All shares Histo'!$G$2:$G$3461),_xlfn.XLOOKUP(Draft!B451,'OMX Stockholm Historical Data'!$A$2:$A$3477,'OMX Stockholm Historical Data'!$G$2:$G$3477))))</f>
        <v>-1.4200000000000001E-2</v>
      </c>
      <c r="L451">
        <v>1</v>
      </c>
      <c r="N451" t="str">
        <f>IF(D451&gt;=0,"1","0")</f>
        <v>0</v>
      </c>
      <c r="O451" s="5" t="str">
        <f t="shared" ref="O451:O514" si="64">IF(X451&lt;&gt;"",G451/H451,"")</f>
        <v/>
      </c>
      <c r="P451">
        <f t="shared" ref="P451:P514" si="65">A451-1</f>
        <v>138</v>
      </c>
      <c r="S451">
        <f>_xlfn.XLOOKUP(C451,'Company age'!$A$2:$A$15,'Company age'!$B$2:$B$15)</f>
        <v>12</v>
      </c>
      <c r="U451" t="s">
        <v>44</v>
      </c>
      <c r="W451" s="3">
        <f>AT451*(1+AV451)</f>
        <v>18.405612245792</v>
      </c>
      <c r="AH451" s="4">
        <v>0</v>
      </c>
      <c r="AI451" s="4">
        <v>-0.51020407680000002</v>
      </c>
      <c r="AJ451" s="4">
        <v>0</v>
      </c>
      <c r="AL451" t="s">
        <v>569</v>
      </c>
      <c r="AM451" t="s">
        <v>570</v>
      </c>
      <c r="AN451" t="s">
        <v>44</v>
      </c>
      <c r="AO451" t="s">
        <v>45</v>
      </c>
      <c r="AP451" t="s">
        <v>25</v>
      </c>
      <c r="AQ451" t="s">
        <v>97</v>
      </c>
      <c r="AR451" t="s">
        <v>27</v>
      </c>
      <c r="AS451" s="4">
        <v>896.17700000000002</v>
      </c>
      <c r="AT451" s="4">
        <v>18.5</v>
      </c>
      <c r="AU451" s="5">
        <f t="shared" si="58"/>
        <v>0</v>
      </c>
      <c r="AV451" s="5">
        <f t="shared" si="59"/>
        <v>-5.1020407679999999E-3</v>
      </c>
      <c r="AW451" s="5">
        <f t="shared" si="60"/>
        <v>0</v>
      </c>
      <c r="AX451" s="4">
        <v>7.15</v>
      </c>
      <c r="AY451" s="4">
        <v>-59.729728700000003</v>
      </c>
      <c r="AZ451" s="4">
        <v>7.03</v>
      </c>
      <c r="BA451" s="4">
        <v>171.34200000000001</v>
      </c>
    </row>
    <row r="452" spans="1:53" x14ac:dyDescent="0.15">
      <c r="A452">
        <v>139</v>
      </c>
      <c r="B452" s="7">
        <v>43055</v>
      </c>
      <c r="C452" s="11">
        <v>2017</v>
      </c>
      <c r="D452" s="3">
        <f>_xlfn.XLOOKUP(P452,'Sentiment index'!$E$2:$E$169,'Sentiment index'!$A$2:$A$169)</f>
        <v>-0.27875270000000002</v>
      </c>
      <c r="E452">
        <f t="shared" ca="1" si="61"/>
        <v>103.18538734980186</v>
      </c>
      <c r="F452" s="5">
        <f>(W452-AT452)/AT452</f>
        <v>3.2051255699999892E-2</v>
      </c>
      <c r="G452" s="12">
        <f t="shared" ca="1" si="62"/>
        <v>180</v>
      </c>
      <c r="H452" s="4">
        <v>758.74</v>
      </c>
      <c r="I452" s="4">
        <v>80</v>
      </c>
      <c r="J452" s="13">
        <f t="shared" si="63"/>
        <v>3.1651255699999895E-2</v>
      </c>
      <c r="K452" s="5">
        <f>IF(U452="NORWAY",_xlfn.XLOOKUP(B452,'Oslo OBX Historical Data'!$A$2:$A$3477,'Oslo OBX Historical Data'!$G$2:$G$3477),IF(U452="FINLAND",_xlfn.XLOOKUP(B452,'OMX Helsinki Historical Data'!$A$2:$A$3479,'OMX Helsinki Historical Data'!$G$2:$G$3479),IF(U452="DENMARK",_xlfn.XLOOKUP(B452,'OMX Copenhagen All shares Histo'!$A$2:$A$3461,'OMX Copenhagen All shares Histo'!$G$2:$G$3461),_xlfn.XLOOKUP(Draft!B452,'OMX Stockholm Historical Data'!$A$2:$A$3477,'OMX Stockholm Historical Data'!$G$2:$G$3477))))</f>
        <v>4.0000000000000002E-4</v>
      </c>
      <c r="L452">
        <v>1</v>
      </c>
      <c r="N452" t="str">
        <f>IF(D452&gt;=0,"1","0")</f>
        <v>0</v>
      </c>
      <c r="O452" s="5">
        <f t="shared" ca="1" si="64"/>
        <v>0.23723541661175107</v>
      </c>
      <c r="P452">
        <f t="shared" si="65"/>
        <v>138</v>
      </c>
      <c r="S452">
        <f>_xlfn.XLOOKUP(C452,'Company age'!$A$2:$A$15,'Company age'!$B$2:$B$15)</f>
        <v>12</v>
      </c>
      <c r="U452" t="s">
        <v>23</v>
      </c>
      <c r="W452" s="3">
        <f>AT452*(1+AV452)</f>
        <v>82.564100455999991</v>
      </c>
      <c r="X452">
        <v>180</v>
      </c>
      <c r="AH452" s="4">
        <v>10.25640774</v>
      </c>
      <c r="AI452" s="4">
        <v>3.2051255699999999</v>
      </c>
      <c r="AJ452" s="4">
        <v>-1.2820537089999999</v>
      </c>
      <c r="AL452" t="s">
        <v>647</v>
      </c>
      <c r="AM452" t="s">
        <v>648</v>
      </c>
      <c r="AN452" t="s">
        <v>23</v>
      </c>
      <c r="AO452" t="s">
        <v>32</v>
      </c>
      <c r="AP452" t="s">
        <v>25</v>
      </c>
      <c r="AQ452" t="s">
        <v>649</v>
      </c>
      <c r="AR452" t="s">
        <v>27</v>
      </c>
      <c r="AS452" s="4">
        <v>758.74</v>
      </c>
      <c r="AT452" s="4">
        <v>80</v>
      </c>
      <c r="AU452" s="5">
        <f t="shared" si="58"/>
        <v>0.10256407740000001</v>
      </c>
      <c r="AV452" s="5">
        <f t="shared" si="59"/>
        <v>3.2051255699999996E-2</v>
      </c>
      <c r="AW452" s="5">
        <f t="shared" si="60"/>
        <v>-1.2820537089999999E-2</v>
      </c>
      <c r="AX452" s="4">
        <v>15.66</v>
      </c>
      <c r="AY452" s="4">
        <v>-79.875</v>
      </c>
      <c r="AZ452" s="4">
        <v>15.27</v>
      </c>
      <c r="BA452" s="4">
        <v>19.9282</v>
      </c>
    </row>
    <row r="453" spans="1:53" x14ac:dyDescent="0.15">
      <c r="A453">
        <v>139</v>
      </c>
      <c r="B453" s="7">
        <v>43055</v>
      </c>
      <c r="C453" s="11">
        <v>2017</v>
      </c>
      <c r="D453" s="3">
        <f>_xlfn.XLOOKUP(P453,'Sentiment index'!$E$2:$E$169,'Sentiment index'!$A$2:$A$169)</f>
        <v>-0.27875270000000002</v>
      </c>
      <c r="E453">
        <f t="shared" ca="1" si="61"/>
        <v>130.11511714221547</v>
      </c>
      <c r="F453" s="5">
        <f>(W453-AT453)/AT453</f>
        <v>0.15416666979999993</v>
      </c>
      <c r="G453" s="12">
        <f t="shared" ca="1" si="62"/>
        <v>803</v>
      </c>
      <c r="H453" s="4">
        <v>204.19200000000001</v>
      </c>
      <c r="I453" s="4">
        <v>6.35</v>
      </c>
      <c r="J453" s="13">
        <f t="shared" si="63"/>
        <v>0.15806666979999992</v>
      </c>
      <c r="K453" s="5">
        <f>IF(U453="NORWAY",_xlfn.XLOOKUP(B453,'Oslo OBX Historical Data'!$A$2:$A$3477,'Oslo OBX Historical Data'!$G$2:$G$3477),IF(U453="FINLAND",_xlfn.XLOOKUP(B453,'OMX Helsinki Historical Data'!$A$2:$A$3479,'OMX Helsinki Historical Data'!$G$2:$G$3479),IF(U453="DENMARK",_xlfn.XLOOKUP(B453,'OMX Copenhagen All shares Histo'!$A$2:$A$3461,'OMX Copenhagen All shares Histo'!$G$2:$G$3461),_xlfn.XLOOKUP(Draft!B453,'OMX Stockholm Historical Data'!$A$2:$A$3477,'OMX Stockholm Historical Data'!$G$2:$G$3477))))</f>
        <v>-3.8999999999999998E-3</v>
      </c>
      <c r="L453">
        <v>1</v>
      </c>
      <c r="N453" t="str">
        <f>IF(D453&gt;=0,"1","0")</f>
        <v>0</v>
      </c>
      <c r="O453" s="5">
        <f t="shared" ca="1" si="64"/>
        <v>3.932573264378624</v>
      </c>
      <c r="P453">
        <f t="shared" si="65"/>
        <v>138</v>
      </c>
      <c r="S453">
        <f>_xlfn.XLOOKUP(C453,'Company age'!$A$2:$A$15,'Company age'!$B$2:$B$15)</f>
        <v>12</v>
      </c>
      <c r="U453" t="s">
        <v>64</v>
      </c>
      <c r="W453" s="3">
        <f>AT453*(1+AV453)</f>
        <v>7.3289583532299991</v>
      </c>
      <c r="X453">
        <v>803</v>
      </c>
      <c r="AH453" s="4">
        <v>6.25</v>
      </c>
      <c r="AI453" s="4">
        <v>15.41666698</v>
      </c>
      <c r="AJ453" s="4">
        <v>19.166666029999998</v>
      </c>
      <c r="AL453" t="s">
        <v>1109</v>
      </c>
      <c r="AM453" t="s">
        <v>1110</v>
      </c>
      <c r="AN453" t="s">
        <v>64</v>
      </c>
      <c r="AO453" t="s">
        <v>152</v>
      </c>
      <c r="AP453" t="s">
        <v>25</v>
      </c>
      <c r="AQ453" t="s">
        <v>1111</v>
      </c>
      <c r="AR453" t="s">
        <v>27</v>
      </c>
      <c r="AS453" s="4">
        <v>204.19200000000001</v>
      </c>
      <c r="AT453" s="4">
        <v>6.35</v>
      </c>
      <c r="AU453" s="5">
        <f t="shared" si="58"/>
        <v>6.25E-2</v>
      </c>
      <c r="AV453" s="5">
        <f t="shared" si="59"/>
        <v>0.15416666980000002</v>
      </c>
      <c r="AW453" s="5">
        <f t="shared" si="60"/>
        <v>0.19166666029999999</v>
      </c>
      <c r="AX453" s="4">
        <v>24.6</v>
      </c>
      <c r="AY453" s="4">
        <v>282.67718509999997</v>
      </c>
      <c r="AZ453" s="4">
        <v>24.5</v>
      </c>
      <c r="BA453" s="4">
        <v>12.9488</v>
      </c>
    </row>
    <row r="454" spans="1:53" x14ac:dyDescent="0.15">
      <c r="A454">
        <v>139</v>
      </c>
      <c r="B454" s="7">
        <v>43055</v>
      </c>
      <c r="C454" s="11">
        <v>2017</v>
      </c>
      <c r="D454" s="3">
        <f>_xlfn.XLOOKUP(P454,'Sentiment index'!$E$2:$E$169,'Sentiment index'!$A$2:$A$169)</f>
        <v>-0.27875270000000002</v>
      </c>
      <c r="E454">
        <f t="shared" ca="1" si="61"/>
        <v>144.88091830168082</v>
      </c>
      <c r="F454" s="5">
        <f>(W454-AT454)/AT454</f>
        <v>0.11428571700000001</v>
      </c>
      <c r="G454" s="12">
        <f t="shared" ca="1" si="62"/>
        <v>151</v>
      </c>
      <c r="H454" s="4">
        <v>15.485900000000001</v>
      </c>
      <c r="I454" s="4">
        <v>12</v>
      </c>
      <c r="J454" s="13">
        <f t="shared" si="63"/>
        <v>0.11668571700000001</v>
      </c>
      <c r="K454" s="5">
        <f>IF(U454="NORWAY",_xlfn.XLOOKUP(B454,'Oslo OBX Historical Data'!$A$2:$A$3477,'Oslo OBX Historical Data'!$G$2:$G$3477),IF(U454="FINLAND",_xlfn.XLOOKUP(B454,'OMX Helsinki Historical Data'!$A$2:$A$3479,'OMX Helsinki Historical Data'!$G$2:$G$3479),IF(U454="DENMARK",_xlfn.XLOOKUP(B454,'OMX Copenhagen All shares Histo'!$A$2:$A$3461,'OMX Copenhagen All shares Histo'!$G$2:$G$3461),_xlfn.XLOOKUP(Draft!B454,'OMX Stockholm Historical Data'!$A$2:$A$3477,'OMX Stockholm Historical Data'!$G$2:$G$3477))))</f>
        <v>-2.3999999999999998E-3</v>
      </c>
      <c r="L454">
        <v>1</v>
      </c>
      <c r="N454" t="str">
        <f>IF(D454&gt;=0,"1","0")</f>
        <v>0</v>
      </c>
      <c r="O454" s="5">
        <f t="shared" ca="1" si="64"/>
        <v>9.7508055715198978</v>
      </c>
      <c r="P454">
        <f t="shared" si="65"/>
        <v>138</v>
      </c>
      <c r="S454">
        <f>_xlfn.XLOOKUP(C454,'Company age'!$A$2:$A$15,'Company age'!$B$2:$B$15)</f>
        <v>12</v>
      </c>
      <c r="U454" t="s">
        <v>80</v>
      </c>
      <c r="W454" s="3">
        <f>AT454*(1+AV454)</f>
        <v>13.371428604</v>
      </c>
      <c r="X454">
        <v>151</v>
      </c>
      <c r="AH454" s="4">
        <v>14.28571415</v>
      </c>
      <c r="AI454" s="4">
        <v>11.428571699999999</v>
      </c>
      <c r="AJ454" s="4">
        <v>20</v>
      </c>
      <c r="AL454" t="s">
        <v>1848</v>
      </c>
      <c r="AM454" t="s">
        <v>1849</v>
      </c>
      <c r="AN454" t="s">
        <v>80</v>
      </c>
      <c r="AO454" t="s">
        <v>45</v>
      </c>
      <c r="AP454" t="s">
        <v>25</v>
      </c>
      <c r="AQ454" t="s">
        <v>54</v>
      </c>
      <c r="AR454" t="s">
        <v>27</v>
      </c>
      <c r="AS454" s="4">
        <v>15.485900000000001</v>
      </c>
      <c r="AT454" s="4">
        <v>12</v>
      </c>
      <c r="AU454" s="5">
        <f t="shared" si="58"/>
        <v>0.14285714150000001</v>
      </c>
      <c r="AV454" s="5">
        <f t="shared" si="59"/>
        <v>0.114285717</v>
      </c>
      <c r="AW454" s="5">
        <f t="shared" si="60"/>
        <v>0.2</v>
      </c>
      <c r="AX454" s="4">
        <v>34.299999999999997</v>
      </c>
      <c r="AY454" s="4">
        <v>212.7688751</v>
      </c>
      <c r="AZ454" s="4">
        <v>34.299999999999997</v>
      </c>
      <c r="BA454" s="4">
        <v>4.3097000000000003</v>
      </c>
    </row>
    <row r="455" spans="1:53" x14ac:dyDescent="0.15">
      <c r="A455">
        <v>139</v>
      </c>
      <c r="B455" s="7">
        <v>43061</v>
      </c>
      <c r="C455" s="11">
        <v>2017</v>
      </c>
      <c r="D455" s="3">
        <f>_xlfn.XLOOKUP(P455,'Sentiment index'!$E$2:$E$169,'Sentiment index'!$A$2:$A$169)</f>
        <v>-0.27875270000000002</v>
      </c>
      <c r="E455">
        <f t="shared" ca="1" si="61"/>
        <v>179.75473013518916</v>
      </c>
      <c r="F455" s="5">
        <f>(W455-AT455)/AT455</f>
        <v>8.0434808729999932E-2</v>
      </c>
      <c r="G455" s="12">
        <f t="shared" ca="1" si="62"/>
        <v>63</v>
      </c>
      <c r="H455" s="4">
        <v>282.41300000000001</v>
      </c>
      <c r="I455" s="4">
        <v>45</v>
      </c>
      <c r="J455" s="13">
        <f t="shared" si="63"/>
        <v>7.2734808729999934E-2</v>
      </c>
      <c r="K455" s="5">
        <f>IF(U455="NORWAY",_xlfn.XLOOKUP(B455,'Oslo OBX Historical Data'!$A$2:$A$3477,'Oslo OBX Historical Data'!$G$2:$G$3477),IF(U455="FINLAND",_xlfn.XLOOKUP(B455,'OMX Helsinki Historical Data'!$A$2:$A$3479,'OMX Helsinki Historical Data'!$G$2:$G$3479),IF(U455="DENMARK",_xlfn.XLOOKUP(B455,'OMX Copenhagen All shares Histo'!$A$2:$A$3461,'OMX Copenhagen All shares Histo'!$G$2:$G$3461),_xlfn.XLOOKUP(Draft!B455,'OMX Stockholm Historical Data'!$A$2:$A$3477,'OMX Stockholm Historical Data'!$G$2:$G$3477))))</f>
        <v>7.7000000000000002E-3</v>
      </c>
      <c r="L455">
        <v>1</v>
      </c>
      <c r="N455" t="str">
        <f>IF(D455&gt;=0,"1","0")</f>
        <v>0</v>
      </c>
      <c r="O455" s="5">
        <f t="shared" ca="1" si="64"/>
        <v>0.22307754954623193</v>
      </c>
      <c r="P455">
        <f t="shared" si="65"/>
        <v>138</v>
      </c>
      <c r="S455">
        <f>_xlfn.XLOOKUP(C455,'Company age'!$A$2:$A$15,'Company age'!$B$2:$B$15)</f>
        <v>12</v>
      </c>
      <c r="U455" t="s">
        <v>80</v>
      </c>
      <c r="W455" s="3">
        <f>AT455*(1+AV455)</f>
        <v>48.619566392849997</v>
      </c>
      <c r="X455">
        <v>63</v>
      </c>
      <c r="AH455" s="4">
        <v>4.3478283879999999</v>
      </c>
      <c r="AI455" s="4">
        <v>8.043480873</v>
      </c>
      <c r="AJ455" s="4">
        <v>2.1739151479999999</v>
      </c>
      <c r="AL455" t="s">
        <v>1013</v>
      </c>
      <c r="AM455" t="s">
        <v>1014</v>
      </c>
      <c r="AN455" t="s">
        <v>80</v>
      </c>
      <c r="AO455" t="s">
        <v>32</v>
      </c>
      <c r="AP455" t="s">
        <v>25</v>
      </c>
      <c r="AQ455" t="s">
        <v>1015</v>
      </c>
      <c r="AR455" t="s">
        <v>27</v>
      </c>
      <c r="AS455" s="4">
        <v>282.41300000000001</v>
      </c>
      <c r="AT455" s="4">
        <v>45</v>
      </c>
      <c r="AU455" s="5">
        <f t="shared" si="58"/>
        <v>4.3478283879999996E-2</v>
      </c>
      <c r="AV455" s="5">
        <f t="shared" si="59"/>
        <v>8.0434808730000001E-2</v>
      </c>
      <c r="AW455" s="5">
        <f t="shared" si="60"/>
        <v>2.173915148E-2</v>
      </c>
      <c r="AX455" s="4">
        <v>3.355</v>
      </c>
      <c r="AY455" s="4">
        <v>-91.135398859999995</v>
      </c>
      <c r="AZ455" s="4">
        <v>3.4</v>
      </c>
      <c r="BA455" s="4">
        <v>23.661899999999999</v>
      </c>
    </row>
    <row r="456" spans="1:53" x14ac:dyDescent="0.15">
      <c r="A456">
        <v>139</v>
      </c>
      <c r="B456" s="7">
        <v>43061</v>
      </c>
      <c r="C456" s="11">
        <v>2017</v>
      </c>
      <c r="D456" s="3">
        <f>_xlfn.XLOOKUP(P456,'Sentiment index'!$E$2:$E$169,'Sentiment index'!$A$2:$A$169)</f>
        <v>-0.27875270000000002</v>
      </c>
      <c r="E456">
        <f t="shared" ca="1" si="61"/>
        <v>154.16619888206071</v>
      </c>
      <c r="F456" s="5">
        <f>(W456-AT456)/AT456</f>
        <v>0.24999999999999994</v>
      </c>
      <c r="G456" s="12">
        <f t="shared" ca="1" si="62"/>
        <v>1570.7905446204704</v>
      </c>
      <c r="H456" s="4">
        <v>9.7441600000000008</v>
      </c>
      <c r="I456" s="4">
        <v>6.9</v>
      </c>
      <c r="J456" s="13">
        <f t="shared" si="63"/>
        <v>0.24229999999999993</v>
      </c>
      <c r="K456" s="5">
        <f>IF(U456="NORWAY",_xlfn.XLOOKUP(B456,'Oslo OBX Historical Data'!$A$2:$A$3477,'Oslo OBX Historical Data'!$G$2:$G$3477),IF(U456="FINLAND",_xlfn.XLOOKUP(B456,'OMX Helsinki Historical Data'!$A$2:$A$3479,'OMX Helsinki Historical Data'!$G$2:$G$3479),IF(U456="DENMARK",_xlfn.XLOOKUP(B456,'OMX Copenhagen All shares Histo'!$A$2:$A$3461,'OMX Copenhagen All shares Histo'!$G$2:$G$3461),_xlfn.XLOOKUP(Draft!B456,'OMX Stockholm Historical Data'!$A$2:$A$3477,'OMX Stockholm Historical Data'!$G$2:$G$3477))))</f>
        <v>7.7000000000000002E-3</v>
      </c>
      <c r="L456">
        <v>1</v>
      </c>
      <c r="N456" t="str">
        <f>IF(D456&gt;=0,"1","0")</f>
        <v>0</v>
      </c>
      <c r="O456" s="5" t="str">
        <f t="shared" si="64"/>
        <v/>
      </c>
      <c r="P456">
        <f t="shared" si="65"/>
        <v>138</v>
      </c>
      <c r="S456">
        <f>_xlfn.XLOOKUP(C456,'Company age'!$A$2:$A$15,'Company age'!$B$2:$B$15)</f>
        <v>12</v>
      </c>
      <c r="U456" t="s">
        <v>80</v>
      </c>
      <c r="W456" s="3">
        <f>AT456*(1+AV456)</f>
        <v>8.625</v>
      </c>
      <c r="AH456" s="4">
        <v>-0.25</v>
      </c>
      <c r="AI456" s="4">
        <v>25</v>
      </c>
      <c r="AJ456" s="4">
        <v>1.25</v>
      </c>
      <c r="AL456" t="s">
        <v>1974</v>
      </c>
      <c r="AM456" t="s">
        <v>1975</v>
      </c>
      <c r="AN456" t="s">
        <v>80</v>
      </c>
      <c r="AO456" t="s">
        <v>152</v>
      </c>
      <c r="AP456" t="s">
        <v>25</v>
      </c>
      <c r="AQ456" t="s">
        <v>54</v>
      </c>
      <c r="AR456" t="s">
        <v>27</v>
      </c>
      <c r="AS456" s="4">
        <v>9.7441600000000008</v>
      </c>
      <c r="AT456" s="4">
        <v>6.9</v>
      </c>
      <c r="AU456" s="5">
        <f t="shared" si="58"/>
        <v>-2.5000000000000001E-3</v>
      </c>
      <c r="AV456" s="5">
        <f t="shared" si="59"/>
        <v>0.25</v>
      </c>
      <c r="AW456" s="5">
        <f t="shared" si="60"/>
        <v>1.2500000000000001E-2</v>
      </c>
      <c r="AX456" s="4">
        <v>16.100000000000001</v>
      </c>
      <c r="AY456" s="4">
        <v>148.48451230000001</v>
      </c>
      <c r="AZ456" s="4">
        <v>15.4</v>
      </c>
      <c r="BA456" s="4">
        <v>7.2309999999999999</v>
      </c>
    </row>
    <row r="457" spans="1:53" x14ac:dyDescent="0.15">
      <c r="A457">
        <v>139</v>
      </c>
      <c r="B457" s="7">
        <v>43063</v>
      </c>
      <c r="C457" s="11">
        <v>2017</v>
      </c>
      <c r="D457" s="3">
        <f>_xlfn.XLOOKUP(P457,'Sentiment index'!$E$2:$E$169,'Sentiment index'!$A$2:$A$169)</f>
        <v>-0.27875270000000002</v>
      </c>
      <c r="E457">
        <f t="shared" ca="1" si="61"/>
        <v>111.17176794556873</v>
      </c>
      <c r="F457" s="5">
        <f>(W457-AT457)/AT457</f>
        <v>-0.21428571700000001</v>
      </c>
      <c r="G457" s="12">
        <f t="shared" ca="1" si="62"/>
        <v>527</v>
      </c>
      <c r="H457" s="4">
        <v>910.245</v>
      </c>
      <c r="I457" s="4">
        <v>98</v>
      </c>
      <c r="J457" s="13">
        <f t="shared" si="63"/>
        <v>-0.21068571700000002</v>
      </c>
      <c r="K457" s="5">
        <f>IF(U457="NORWAY",_xlfn.XLOOKUP(B457,'Oslo OBX Historical Data'!$A$2:$A$3477,'Oslo OBX Historical Data'!$G$2:$G$3477),IF(U457="FINLAND",_xlfn.XLOOKUP(B457,'OMX Helsinki Historical Data'!$A$2:$A$3479,'OMX Helsinki Historical Data'!$G$2:$G$3479),IF(U457="DENMARK",_xlfn.XLOOKUP(B457,'OMX Copenhagen All shares Histo'!$A$2:$A$3461,'OMX Copenhagen All shares Histo'!$G$2:$G$3461),_xlfn.XLOOKUP(Draft!B457,'OMX Stockholm Historical Data'!$A$2:$A$3477,'OMX Stockholm Historical Data'!$G$2:$G$3477))))</f>
        <v>-3.5999999999999999E-3</v>
      </c>
      <c r="L457">
        <v>1</v>
      </c>
      <c r="N457" t="str">
        <f>IF(D457&gt;=0,"1","0")</f>
        <v>0</v>
      </c>
      <c r="O457" s="5">
        <f t="shared" ca="1" si="64"/>
        <v>0.57896500392751404</v>
      </c>
      <c r="P457">
        <f t="shared" si="65"/>
        <v>138</v>
      </c>
      <c r="S457">
        <f>_xlfn.XLOOKUP(C457,'Company age'!$A$2:$A$15,'Company age'!$B$2:$B$15)</f>
        <v>12</v>
      </c>
      <c r="U457" t="s">
        <v>23</v>
      </c>
      <c r="W457" s="3">
        <f>AT457*(1+AV457)</f>
        <v>76.999999733999999</v>
      </c>
      <c r="X457">
        <v>527</v>
      </c>
      <c r="AH457" s="4">
        <v>-14.28571415</v>
      </c>
      <c r="AI457" s="4">
        <v>-21.428571699999999</v>
      </c>
      <c r="AJ457" s="4">
        <v>-37.571430210000003</v>
      </c>
      <c r="AL457" t="s">
        <v>578</v>
      </c>
      <c r="AM457" t="s">
        <v>579</v>
      </c>
      <c r="AN457" t="s">
        <v>23</v>
      </c>
      <c r="AO457" t="s">
        <v>96</v>
      </c>
      <c r="AP457" t="s">
        <v>25</v>
      </c>
      <c r="AQ457" t="s">
        <v>537</v>
      </c>
      <c r="AR457" t="s">
        <v>27</v>
      </c>
      <c r="AS457" s="4">
        <v>910.245</v>
      </c>
      <c r="AT457" s="4">
        <v>98</v>
      </c>
      <c r="AU457" s="5">
        <f t="shared" si="58"/>
        <v>-0.14285714150000001</v>
      </c>
      <c r="AV457" s="5">
        <f t="shared" si="59"/>
        <v>-0.21428571699999999</v>
      </c>
      <c r="AW457" s="5">
        <f t="shared" si="60"/>
        <v>-0.37571430210000001</v>
      </c>
      <c r="AX457" s="4">
        <v>142.5</v>
      </c>
      <c r="AY457" s="4">
        <v>61.224491120000003</v>
      </c>
      <c r="AZ457" s="4">
        <v>141</v>
      </c>
      <c r="BA457" s="4">
        <v>10</v>
      </c>
    </row>
    <row r="458" spans="1:53" x14ac:dyDescent="0.15">
      <c r="A458">
        <v>139</v>
      </c>
      <c r="B458" s="7">
        <v>43063</v>
      </c>
      <c r="C458" s="11">
        <v>2017</v>
      </c>
      <c r="D458" s="3">
        <f>_xlfn.XLOOKUP(P458,'Sentiment index'!$E$2:$E$169,'Sentiment index'!$A$2:$A$169)</f>
        <v>-0.27875270000000002</v>
      </c>
      <c r="E458">
        <f t="shared" ca="1" si="61"/>
        <v>159.83366488730817</v>
      </c>
      <c r="F458" s="5">
        <f>(W458-AT458)/AT458</f>
        <v>0.20833328250000002</v>
      </c>
      <c r="G458" s="12">
        <f t="shared" ca="1" si="62"/>
        <v>13</v>
      </c>
      <c r="H458" s="4">
        <v>18.081299999999999</v>
      </c>
      <c r="I458" s="4">
        <v>7.8</v>
      </c>
      <c r="J458" s="13">
        <f t="shared" si="63"/>
        <v>0.21113328250000002</v>
      </c>
      <c r="K458" s="5">
        <f>IF(U458="NORWAY",_xlfn.XLOOKUP(B458,'Oslo OBX Historical Data'!$A$2:$A$3477,'Oslo OBX Historical Data'!$G$2:$G$3477),IF(U458="FINLAND",_xlfn.XLOOKUP(B458,'OMX Helsinki Historical Data'!$A$2:$A$3479,'OMX Helsinki Historical Data'!$G$2:$G$3479),IF(U458="DENMARK",_xlfn.XLOOKUP(B458,'OMX Copenhagen All shares Histo'!$A$2:$A$3461,'OMX Copenhagen All shares Histo'!$G$2:$G$3461),_xlfn.XLOOKUP(Draft!B458,'OMX Stockholm Historical Data'!$A$2:$A$3477,'OMX Stockholm Historical Data'!$G$2:$G$3477))))</f>
        <v>-2.8E-3</v>
      </c>
      <c r="L458">
        <v>1</v>
      </c>
      <c r="N458" t="str">
        <f>IF(D458&gt;=0,"1","0")</f>
        <v>0</v>
      </c>
      <c r="O458" s="5">
        <f t="shared" ca="1" si="64"/>
        <v>0.71897485247189086</v>
      </c>
      <c r="P458">
        <f t="shared" si="65"/>
        <v>138</v>
      </c>
      <c r="S458">
        <f>_xlfn.XLOOKUP(C458,'Company age'!$A$2:$A$15,'Company age'!$B$2:$B$15)</f>
        <v>12</v>
      </c>
      <c r="U458" t="s">
        <v>80</v>
      </c>
      <c r="W458" s="3">
        <f>AT458*(1+AV458)</f>
        <v>9.4249996034999999</v>
      </c>
      <c r="X458">
        <v>13</v>
      </c>
      <c r="AH458" s="4">
        <v>19.166662219999999</v>
      </c>
      <c r="AI458" s="4">
        <v>20.833328250000001</v>
      </c>
      <c r="AJ458" s="4">
        <v>19.999996190000001</v>
      </c>
      <c r="AL458" t="s">
        <v>1777</v>
      </c>
      <c r="AM458" t="s">
        <v>1778</v>
      </c>
      <c r="AN458" t="s">
        <v>80</v>
      </c>
      <c r="AO458" t="s">
        <v>32</v>
      </c>
      <c r="AP458" t="s">
        <v>25</v>
      </c>
      <c r="AQ458" t="s">
        <v>54</v>
      </c>
      <c r="AR458" t="s">
        <v>27</v>
      </c>
      <c r="AS458" s="4">
        <v>18.081299999999999</v>
      </c>
      <c r="AT458" s="4">
        <v>7.8</v>
      </c>
      <c r="AU458" s="5">
        <f t="shared" si="58"/>
        <v>0.1916666222</v>
      </c>
      <c r="AV458" s="5">
        <f t="shared" si="59"/>
        <v>0.20833328250000002</v>
      </c>
      <c r="AW458" s="5">
        <f t="shared" si="60"/>
        <v>0.19999996190000002</v>
      </c>
      <c r="AX458" s="4">
        <v>18.100000000000001</v>
      </c>
      <c r="AY458" s="4">
        <v>156.4344025</v>
      </c>
      <c r="AZ458" s="4">
        <v>17.66</v>
      </c>
      <c r="BA458" s="4">
        <v>10.35</v>
      </c>
    </row>
    <row r="459" spans="1:53" x14ac:dyDescent="0.15">
      <c r="A459">
        <v>140</v>
      </c>
      <c r="B459" s="7">
        <v>43074</v>
      </c>
      <c r="C459" s="11">
        <v>2017</v>
      </c>
      <c r="D459" s="3">
        <f>_xlfn.XLOOKUP(P459,'Sentiment index'!$E$2:$E$169,'Sentiment index'!$A$2:$A$169)</f>
        <v>-0.2007477</v>
      </c>
      <c r="E459">
        <f t="shared" ca="1" si="61"/>
        <v>141.70268860585671</v>
      </c>
      <c r="F459" s="5">
        <f>(W459-AT459)/AT459</f>
        <v>0.39999999999999986</v>
      </c>
      <c r="G459" s="12">
        <f t="shared" ca="1" si="62"/>
        <v>99</v>
      </c>
      <c r="H459" s="4">
        <v>18.045300000000001</v>
      </c>
      <c r="I459" s="4">
        <v>28</v>
      </c>
      <c r="J459" s="13">
        <f t="shared" si="63"/>
        <v>0.38609999999999983</v>
      </c>
      <c r="K459" s="5">
        <f>IF(U459="NORWAY",_xlfn.XLOOKUP(B459,'Oslo OBX Historical Data'!$A$2:$A$3477,'Oslo OBX Historical Data'!$G$2:$G$3477),IF(U459="FINLAND",_xlfn.XLOOKUP(B459,'OMX Helsinki Historical Data'!$A$2:$A$3479,'OMX Helsinki Historical Data'!$G$2:$G$3479),IF(U459="DENMARK",_xlfn.XLOOKUP(B459,'OMX Copenhagen All shares Histo'!$A$2:$A$3461,'OMX Copenhagen All shares Histo'!$G$2:$G$3461),_xlfn.XLOOKUP(Draft!B459,'OMX Stockholm Historical Data'!$A$2:$A$3477,'OMX Stockholm Historical Data'!$G$2:$G$3477))))</f>
        <v>1.3899999999999999E-2</v>
      </c>
      <c r="L459">
        <v>1</v>
      </c>
      <c r="N459" t="str">
        <f>IF(D459&gt;=0,"1","0")</f>
        <v>0</v>
      </c>
      <c r="O459" s="5">
        <f t="shared" ca="1" si="64"/>
        <v>5.4861930807467871</v>
      </c>
      <c r="P459">
        <f t="shared" si="65"/>
        <v>139</v>
      </c>
      <c r="S459">
        <f>_xlfn.XLOOKUP(C459,'Company age'!$A$2:$A$15,'Company age'!$B$2:$B$15)</f>
        <v>12</v>
      </c>
      <c r="U459" t="s">
        <v>80</v>
      </c>
      <c r="W459" s="3">
        <f>AT459*(1+AV459)</f>
        <v>39.199999999999996</v>
      </c>
      <c r="X459">
        <v>99</v>
      </c>
      <c r="AH459" s="4">
        <v>31</v>
      </c>
      <c r="AI459" s="4">
        <v>40</v>
      </c>
      <c r="AJ459" s="4">
        <v>42.5</v>
      </c>
      <c r="AL459" t="s">
        <v>1798</v>
      </c>
      <c r="AM459" t="s">
        <v>1799</v>
      </c>
      <c r="AN459" t="s">
        <v>80</v>
      </c>
      <c r="AO459" t="s">
        <v>81</v>
      </c>
      <c r="AP459" t="s">
        <v>25</v>
      </c>
      <c r="AQ459" t="s">
        <v>805</v>
      </c>
      <c r="AR459" t="s">
        <v>27</v>
      </c>
      <c r="AS459" s="4">
        <v>18.045300000000001</v>
      </c>
      <c r="AT459" s="4">
        <v>28</v>
      </c>
      <c r="AU459" s="5">
        <f t="shared" si="58"/>
        <v>0.31</v>
      </c>
      <c r="AV459" s="5">
        <f t="shared" si="59"/>
        <v>0.4</v>
      </c>
      <c r="AW459" s="5">
        <f t="shared" si="60"/>
        <v>0.42499999999999999</v>
      </c>
      <c r="AX459" s="4">
        <v>282</v>
      </c>
      <c r="AY459" s="4">
        <v>1000</v>
      </c>
      <c r="AZ459" s="4">
        <v>284</v>
      </c>
      <c r="BA459" s="4">
        <v>5</v>
      </c>
    </row>
    <row r="460" spans="1:53" x14ac:dyDescent="0.15">
      <c r="A460">
        <v>140</v>
      </c>
      <c r="B460" s="7">
        <v>43075</v>
      </c>
      <c r="C460" s="11">
        <v>2017</v>
      </c>
      <c r="D460" s="3">
        <f>_xlfn.XLOOKUP(P460,'Sentiment index'!$E$2:$E$169,'Sentiment index'!$A$2:$A$169)</f>
        <v>-0.2007477</v>
      </c>
      <c r="E460">
        <f t="shared" ca="1" si="61"/>
        <v>168.87849884068027</v>
      </c>
      <c r="F460" s="5">
        <f>(W460-AT460)/AT460</f>
        <v>-3.7769277644821901E-8</v>
      </c>
      <c r="G460" s="12">
        <f t="shared" ca="1" si="62"/>
        <v>396</v>
      </c>
      <c r="H460" s="4">
        <v>38.709899999999998</v>
      </c>
      <c r="I460" s="4">
        <v>22</v>
      </c>
      <c r="J460" s="13">
        <f t="shared" si="63"/>
        <v>1.3999622307223551E-3</v>
      </c>
      <c r="K460" s="5">
        <f>IF(U460="NORWAY",_xlfn.XLOOKUP(B460,'Oslo OBX Historical Data'!$A$2:$A$3477,'Oslo OBX Historical Data'!$G$2:$G$3477),IF(U460="FINLAND",_xlfn.XLOOKUP(B460,'OMX Helsinki Historical Data'!$A$2:$A$3479,'OMX Helsinki Historical Data'!$G$2:$G$3479),IF(U460="DENMARK",_xlfn.XLOOKUP(B460,'OMX Copenhagen All shares Histo'!$A$2:$A$3461,'OMX Copenhagen All shares Histo'!$G$2:$G$3461),_xlfn.XLOOKUP(Draft!B460,'OMX Stockholm Historical Data'!$A$2:$A$3477,'OMX Stockholm Historical Data'!$G$2:$G$3477))))</f>
        <v>-1.4E-3</v>
      </c>
      <c r="L460">
        <v>1</v>
      </c>
      <c r="N460" t="str">
        <f>IF(D460&gt;=0,"1","0")</f>
        <v>0</v>
      </c>
      <c r="O460" s="5">
        <f t="shared" ca="1" si="64"/>
        <v>10.229941177838228</v>
      </c>
      <c r="P460">
        <f t="shared" si="65"/>
        <v>139</v>
      </c>
      <c r="S460">
        <f>_xlfn.XLOOKUP(C460,'Company age'!$A$2:$A$15,'Company age'!$B$2:$B$15)</f>
        <v>12</v>
      </c>
      <c r="U460" t="s">
        <v>80</v>
      </c>
      <c r="W460" s="3">
        <f>AT460*(1+AV460)</f>
        <v>21.999999169075892</v>
      </c>
      <c r="X460">
        <v>396</v>
      </c>
      <c r="AH460" s="4">
        <v>0.59405559299999999</v>
      </c>
      <c r="AI460" s="4">
        <v>-3.7769277699999999E-6</v>
      </c>
      <c r="AJ460" s="4">
        <v>-3.7769277699999999E-6</v>
      </c>
      <c r="AL460" t="s">
        <v>1562</v>
      </c>
      <c r="AM460" t="s">
        <v>1563</v>
      </c>
      <c r="AN460" t="s">
        <v>80</v>
      </c>
      <c r="AO460" t="s">
        <v>32</v>
      </c>
      <c r="AP460" t="s">
        <v>25</v>
      </c>
      <c r="AQ460" t="s">
        <v>1066</v>
      </c>
      <c r="AR460" t="s">
        <v>27</v>
      </c>
      <c r="AS460" s="4">
        <v>38.709899999999998</v>
      </c>
      <c r="AT460" s="4">
        <v>22</v>
      </c>
      <c r="AU460" s="5">
        <f t="shared" si="58"/>
        <v>5.9405559299999999E-3</v>
      </c>
      <c r="AV460" s="5">
        <f t="shared" si="59"/>
        <v>-3.7769277699999996E-8</v>
      </c>
      <c r="AW460" s="5">
        <f t="shared" si="60"/>
        <v>-3.7769277699999996E-8</v>
      </c>
      <c r="AX460" s="4">
        <v>28.5</v>
      </c>
      <c r="AY460" s="4">
        <v>43.181819920000002</v>
      </c>
      <c r="AZ460" s="4">
        <v>29.3</v>
      </c>
      <c r="BA460" s="4">
        <v>7.2670000000000003</v>
      </c>
    </row>
    <row r="461" spans="1:53" x14ac:dyDescent="0.15">
      <c r="A461">
        <v>140</v>
      </c>
      <c r="B461" s="7">
        <v>43076</v>
      </c>
      <c r="C461" s="11">
        <v>2017</v>
      </c>
      <c r="D461" s="3">
        <f>_xlfn.XLOOKUP(P461,'Sentiment index'!$E$2:$E$169,'Sentiment index'!$A$2:$A$169)</f>
        <v>-0.2007477</v>
      </c>
      <c r="E461">
        <f t="shared" ca="1" si="61"/>
        <v>131.40325447699087</v>
      </c>
      <c r="F461" s="5">
        <f>(W461-AT461)/AT461</f>
        <v>0.15086206439999997</v>
      </c>
      <c r="G461" s="12">
        <f t="shared" ca="1" si="62"/>
        <v>152</v>
      </c>
      <c r="H461" s="4">
        <v>23.110600000000002</v>
      </c>
      <c r="I461" s="4">
        <v>19</v>
      </c>
      <c r="J461" s="13">
        <f t="shared" si="63"/>
        <v>0.16106206439999998</v>
      </c>
      <c r="K461" s="5">
        <f>IF(U461="NORWAY",_xlfn.XLOOKUP(B461,'Oslo OBX Historical Data'!$A$2:$A$3477,'Oslo OBX Historical Data'!$G$2:$G$3477),IF(U461="FINLAND",_xlfn.XLOOKUP(B461,'OMX Helsinki Historical Data'!$A$2:$A$3479,'OMX Helsinki Historical Data'!$G$2:$G$3479),IF(U461="DENMARK",_xlfn.XLOOKUP(B461,'OMX Copenhagen All shares Histo'!$A$2:$A$3461,'OMX Copenhagen All shares Histo'!$G$2:$G$3461),_xlfn.XLOOKUP(Draft!B461,'OMX Stockholm Historical Data'!$A$2:$A$3477,'OMX Stockholm Historical Data'!$G$2:$G$3477))))</f>
        <v>-1.0200000000000001E-2</v>
      </c>
      <c r="L461">
        <v>1</v>
      </c>
      <c r="N461" t="str">
        <f>IF(D461&gt;=0,"1","0")</f>
        <v>0</v>
      </c>
      <c r="O461" s="5">
        <f t="shared" ca="1" si="64"/>
        <v>6.5770685313232882</v>
      </c>
      <c r="P461">
        <f t="shared" si="65"/>
        <v>139</v>
      </c>
      <c r="S461">
        <f>_xlfn.XLOOKUP(C461,'Company age'!$A$2:$A$15,'Company age'!$B$2:$B$15)</f>
        <v>12</v>
      </c>
      <c r="U461" t="s">
        <v>80</v>
      </c>
      <c r="W461" s="3">
        <f>AT461*(1+AV461)</f>
        <v>21.866379223599999</v>
      </c>
      <c r="X461">
        <v>152</v>
      </c>
      <c r="AH461" s="4">
        <v>8.6206893919999992</v>
      </c>
      <c r="AI461" s="4">
        <v>15.08620644</v>
      </c>
      <c r="AJ461" s="4">
        <v>10.344827649999999</v>
      </c>
      <c r="AL461" t="s">
        <v>1684</v>
      </c>
      <c r="AM461" t="s">
        <v>1685</v>
      </c>
      <c r="AN461" t="s">
        <v>80</v>
      </c>
      <c r="AO461" t="s">
        <v>152</v>
      </c>
      <c r="AP461" t="s">
        <v>25</v>
      </c>
      <c r="AQ461" t="s">
        <v>1066</v>
      </c>
      <c r="AR461" t="s">
        <v>27</v>
      </c>
      <c r="AS461" s="4">
        <v>23.110600000000002</v>
      </c>
      <c r="AT461" s="4">
        <v>19</v>
      </c>
      <c r="AU461" s="5">
        <f t="shared" si="58"/>
        <v>8.6206893919999986E-2</v>
      </c>
      <c r="AV461" s="5">
        <f t="shared" si="59"/>
        <v>0.1508620644</v>
      </c>
      <c r="AW461" s="5">
        <f t="shared" si="60"/>
        <v>0.10344827649999999</v>
      </c>
      <c r="AX461" s="4">
        <v>33.200000000000003</v>
      </c>
      <c r="AY461" s="4">
        <v>86.315788269999999</v>
      </c>
      <c r="AZ461" s="4">
        <v>34</v>
      </c>
      <c r="BA461" s="4">
        <v>7.25</v>
      </c>
    </row>
    <row r="462" spans="1:53" x14ac:dyDescent="0.15">
      <c r="A462">
        <v>140</v>
      </c>
      <c r="B462" s="7">
        <v>43077</v>
      </c>
      <c r="C462" s="11">
        <v>2017</v>
      </c>
      <c r="D462" s="3">
        <f>_xlfn.XLOOKUP(P462,'Sentiment index'!$E$2:$E$169,'Sentiment index'!$A$2:$A$169)</f>
        <v>-0.2007477</v>
      </c>
      <c r="E462">
        <f t="shared" ca="1" si="61"/>
        <v>144.34883001953364</v>
      </c>
      <c r="F462" s="5">
        <f>(W462-AT462)/AT462</f>
        <v>2.142857074999989E-2</v>
      </c>
      <c r="G462" s="12">
        <f t="shared" ca="1" si="62"/>
        <v>103</v>
      </c>
      <c r="H462" s="4">
        <v>487.98200000000003</v>
      </c>
      <c r="I462" s="4">
        <v>44</v>
      </c>
      <c r="J462" s="13">
        <f t="shared" si="63"/>
        <v>1.8828570749999891E-2</v>
      </c>
      <c r="K462" s="5">
        <f>IF(U462="NORWAY",_xlfn.XLOOKUP(B462,'Oslo OBX Historical Data'!$A$2:$A$3477,'Oslo OBX Historical Data'!$G$2:$G$3477),IF(U462="FINLAND",_xlfn.XLOOKUP(B462,'OMX Helsinki Historical Data'!$A$2:$A$3479,'OMX Helsinki Historical Data'!$G$2:$G$3479),IF(U462="DENMARK",_xlfn.XLOOKUP(B462,'OMX Copenhagen All shares Histo'!$A$2:$A$3461,'OMX Copenhagen All shares Histo'!$G$2:$G$3461),_xlfn.XLOOKUP(Draft!B462,'OMX Stockholm Historical Data'!$A$2:$A$3477,'OMX Stockholm Historical Data'!$G$2:$G$3477))))</f>
        <v>2.5999999999999999E-3</v>
      </c>
      <c r="L462">
        <v>1</v>
      </c>
      <c r="N462" t="str">
        <f>IF(D462&gt;=0,"1","0")</f>
        <v>0</v>
      </c>
      <c r="O462" s="5">
        <f t="shared" ca="1" si="64"/>
        <v>0.21107335926325149</v>
      </c>
      <c r="P462">
        <f t="shared" si="65"/>
        <v>139</v>
      </c>
      <c r="S462">
        <f>_xlfn.XLOOKUP(C462,'Company age'!$A$2:$A$15,'Company age'!$B$2:$B$15)</f>
        <v>12</v>
      </c>
      <c r="U462" t="s">
        <v>80</v>
      </c>
      <c r="W462" s="3">
        <f>AT462*(1+AV462)</f>
        <v>44.942857112999995</v>
      </c>
      <c r="X462">
        <v>103</v>
      </c>
      <c r="AH462" s="4">
        <v>4.2857141490000004</v>
      </c>
      <c r="AI462" s="4">
        <v>2.1428570750000002</v>
      </c>
      <c r="AJ462" s="4">
        <v>1</v>
      </c>
      <c r="AL462" t="s">
        <v>845</v>
      </c>
      <c r="AM462" t="s">
        <v>846</v>
      </c>
      <c r="AN462" t="s">
        <v>80</v>
      </c>
      <c r="AO462" t="s">
        <v>152</v>
      </c>
      <c r="AP462" t="s">
        <v>25</v>
      </c>
      <c r="AQ462" t="s">
        <v>742</v>
      </c>
      <c r="AR462" t="s">
        <v>27</v>
      </c>
      <c r="AS462" s="4">
        <v>487.98200000000003</v>
      </c>
      <c r="AT462" s="4">
        <v>44</v>
      </c>
      <c r="AU462" s="5">
        <f t="shared" si="58"/>
        <v>4.285714149E-2</v>
      </c>
      <c r="AV462" s="5">
        <f t="shared" si="59"/>
        <v>2.1428570750000001E-2</v>
      </c>
      <c r="AW462" s="5">
        <f t="shared" si="60"/>
        <v>0.01</v>
      </c>
      <c r="AX462" s="4">
        <v>21.85</v>
      </c>
      <c r="AY462" s="4">
        <v>-36.363636020000001</v>
      </c>
      <c r="AZ462" s="4">
        <v>21.8</v>
      </c>
      <c r="BA462" s="4">
        <v>26.321000000000002</v>
      </c>
    </row>
    <row r="463" spans="1:53" x14ac:dyDescent="0.15">
      <c r="A463">
        <v>140</v>
      </c>
      <c r="B463" s="7">
        <v>43077</v>
      </c>
      <c r="C463" s="11">
        <v>2017</v>
      </c>
      <c r="D463" s="3">
        <f>_xlfn.XLOOKUP(P463,'Sentiment index'!$E$2:$E$169,'Sentiment index'!$A$2:$A$169)</f>
        <v>-0.2007477</v>
      </c>
      <c r="E463">
        <f t="shared" ca="1" si="61"/>
        <v>169.28590854288703</v>
      </c>
      <c r="F463" s="5">
        <f>(W463-AT463)/AT463</f>
        <v>-0.14629631040000002</v>
      </c>
      <c r="G463" s="12">
        <f t="shared" ca="1" si="62"/>
        <v>109</v>
      </c>
      <c r="H463" s="4">
        <v>110.319</v>
      </c>
      <c r="I463" s="4">
        <v>5.5</v>
      </c>
      <c r="J463" s="13">
        <f t="shared" si="63"/>
        <v>-0.14049631040000002</v>
      </c>
      <c r="K463" s="5">
        <f>IF(U463="NORWAY",_xlfn.XLOOKUP(B463,'Oslo OBX Historical Data'!$A$2:$A$3477,'Oslo OBX Historical Data'!$G$2:$G$3477),IF(U463="FINLAND",_xlfn.XLOOKUP(B463,'OMX Helsinki Historical Data'!$A$2:$A$3479,'OMX Helsinki Historical Data'!$G$2:$G$3479),IF(U463="DENMARK",_xlfn.XLOOKUP(B463,'OMX Copenhagen All shares Histo'!$A$2:$A$3461,'OMX Copenhagen All shares Histo'!$G$2:$G$3461),_xlfn.XLOOKUP(Draft!B463,'OMX Stockholm Historical Data'!$A$2:$A$3477,'OMX Stockholm Historical Data'!$G$2:$G$3477))))</f>
        <v>-5.7999999999999996E-3</v>
      </c>
      <c r="L463">
        <v>1</v>
      </c>
      <c r="N463" t="str">
        <f>IF(D463&gt;=0,"1","0")</f>
        <v>0</v>
      </c>
      <c r="O463" s="5">
        <f t="shared" ca="1" si="64"/>
        <v>0.98804376399350968</v>
      </c>
      <c r="P463">
        <f t="shared" si="65"/>
        <v>139</v>
      </c>
      <c r="S463">
        <f>_xlfn.XLOOKUP(C463,'Company age'!$A$2:$A$15,'Company age'!$B$2:$B$15)</f>
        <v>12</v>
      </c>
      <c r="U463" t="s">
        <v>64</v>
      </c>
      <c r="W463" s="3">
        <f>AT463*(1+AV463)</f>
        <v>4.6953702927999998</v>
      </c>
      <c r="X463">
        <v>109</v>
      </c>
      <c r="AH463" s="4">
        <v>-1.766063519E-6</v>
      </c>
      <c r="AI463" s="4">
        <v>-14.62963104</v>
      </c>
      <c r="AJ463" s="4">
        <v>-24.675928119999998</v>
      </c>
      <c r="AL463" t="s">
        <v>1280</v>
      </c>
      <c r="AM463" t="s">
        <v>1281</v>
      </c>
      <c r="AN463" t="s">
        <v>64</v>
      </c>
      <c r="AO463" t="s">
        <v>152</v>
      </c>
      <c r="AP463" t="s">
        <v>25</v>
      </c>
      <c r="AQ463" t="s">
        <v>700</v>
      </c>
      <c r="AR463" t="s">
        <v>27</v>
      </c>
      <c r="AS463" s="4">
        <v>110.319</v>
      </c>
      <c r="AT463" s="4">
        <v>5.5</v>
      </c>
      <c r="AU463" s="5">
        <f t="shared" si="58"/>
        <v>-1.766063519E-8</v>
      </c>
      <c r="AV463" s="5">
        <f t="shared" si="59"/>
        <v>-0.14629631039999999</v>
      </c>
      <c r="AW463" s="5">
        <f t="shared" si="60"/>
        <v>-0.24675928119999999</v>
      </c>
      <c r="AX463" s="4">
        <v>12.55</v>
      </c>
      <c r="AY463" s="4">
        <v>149.09091190000001</v>
      </c>
      <c r="AZ463" s="4">
        <v>12.35</v>
      </c>
      <c r="BA463" s="4">
        <v>5.5240999999999998</v>
      </c>
    </row>
    <row r="464" spans="1:53" x14ac:dyDescent="0.15">
      <c r="A464">
        <v>140</v>
      </c>
      <c r="B464" s="7">
        <v>43080</v>
      </c>
      <c r="C464" s="11">
        <v>2017</v>
      </c>
      <c r="D464" s="3">
        <f>_xlfn.XLOOKUP(P464,'Sentiment index'!$E$2:$E$169,'Sentiment index'!$A$2:$A$169)</f>
        <v>-0.2007477</v>
      </c>
      <c r="E464">
        <f t="shared" ca="1" si="61"/>
        <v>193.28420940636138</v>
      </c>
      <c r="F464" s="5">
        <f>(W464-AT464)/AT464</f>
        <v>2.4999999999999859E-2</v>
      </c>
      <c r="G464" s="12">
        <f t="shared" ca="1" si="62"/>
        <v>46</v>
      </c>
      <c r="H464" s="4">
        <v>175.292</v>
      </c>
      <c r="I464" s="4">
        <v>25</v>
      </c>
      <c r="J464" s="13">
        <f t="shared" si="63"/>
        <v>1.9299999999999859E-2</v>
      </c>
      <c r="K464" s="5">
        <f>IF(U464="NORWAY",_xlfn.XLOOKUP(B464,'Oslo OBX Historical Data'!$A$2:$A$3477,'Oslo OBX Historical Data'!$G$2:$G$3477),IF(U464="FINLAND",_xlfn.XLOOKUP(B464,'OMX Helsinki Historical Data'!$A$2:$A$3479,'OMX Helsinki Historical Data'!$G$2:$G$3479),IF(U464="DENMARK",_xlfn.XLOOKUP(B464,'OMX Copenhagen All shares Histo'!$A$2:$A$3461,'OMX Copenhagen All shares Histo'!$G$2:$G$3461),_xlfn.XLOOKUP(Draft!B464,'OMX Stockholm Historical Data'!$A$2:$A$3477,'OMX Stockholm Historical Data'!$G$2:$G$3477))))</f>
        <v>5.7000000000000002E-3</v>
      </c>
      <c r="L464">
        <v>1</v>
      </c>
      <c r="N464" t="str">
        <f>IF(D464&gt;=0,"1","0")</f>
        <v>0</v>
      </c>
      <c r="O464" s="5">
        <f t="shared" ca="1" si="64"/>
        <v>0.2624192775483194</v>
      </c>
      <c r="P464">
        <f t="shared" si="65"/>
        <v>139</v>
      </c>
      <c r="S464">
        <f>_xlfn.XLOOKUP(C464,'Company age'!$A$2:$A$15,'Company age'!$B$2:$B$15)</f>
        <v>12</v>
      </c>
      <c r="U464" t="s">
        <v>80</v>
      </c>
      <c r="W464" s="3">
        <f>AT464*(1+AV464)</f>
        <v>25.624999999999996</v>
      </c>
      <c r="X464">
        <v>46</v>
      </c>
      <c r="AH464" s="4">
        <v>0.90909093620000003</v>
      </c>
      <c r="AI464" s="4">
        <v>2.5</v>
      </c>
      <c r="AJ464" s="4">
        <v>10.454545019999999</v>
      </c>
      <c r="AL464" t="s">
        <v>1173</v>
      </c>
      <c r="AM464" t="s">
        <v>1174</v>
      </c>
      <c r="AN464" t="s">
        <v>80</v>
      </c>
      <c r="AO464" t="s">
        <v>152</v>
      </c>
      <c r="AP464" t="s">
        <v>25</v>
      </c>
      <c r="AQ464" t="s">
        <v>1175</v>
      </c>
      <c r="AR464" t="s">
        <v>27</v>
      </c>
      <c r="AS464" s="4">
        <v>175.292</v>
      </c>
      <c r="AT464" s="4">
        <v>25</v>
      </c>
      <c r="AU464" s="5">
        <f t="shared" si="58"/>
        <v>9.0909093620000006E-3</v>
      </c>
      <c r="AV464" s="5">
        <f t="shared" si="59"/>
        <v>2.5000000000000001E-2</v>
      </c>
      <c r="AW464" s="5">
        <f t="shared" si="60"/>
        <v>0.1045454502</v>
      </c>
      <c r="AX464" s="4">
        <v>70.099999999999994</v>
      </c>
      <c r="AY464" s="4">
        <v>231.8542023</v>
      </c>
      <c r="AZ464" s="4">
        <v>69.7</v>
      </c>
      <c r="BA464" s="4">
        <v>19.029</v>
      </c>
    </row>
    <row r="465" spans="1:53" x14ac:dyDescent="0.15">
      <c r="A465">
        <v>140</v>
      </c>
      <c r="B465" s="7">
        <v>43081</v>
      </c>
      <c r="C465" s="11">
        <v>2017</v>
      </c>
      <c r="D465" s="3">
        <f>_xlfn.XLOOKUP(P465,'Sentiment index'!$E$2:$E$169,'Sentiment index'!$A$2:$A$169)</f>
        <v>-0.2007477</v>
      </c>
      <c r="E465">
        <f t="shared" ca="1" si="61"/>
        <v>172.63091213555811</v>
      </c>
      <c r="F465" s="5">
        <f>(W465-AT465)/AT465</f>
        <v>-0.1</v>
      </c>
      <c r="G465" s="12">
        <f t="shared" ca="1" si="62"/>
        <v>426</v>
      </c>
      <c r="H465" s="4">
        <v>248.81899999999999</v>
      </c>
      <c r="I465" s="4">
        <v>50</v>
      </c>
      <c r="J465" s="13">
        <f t="shared" si="63"/>
        <v>-0.10540000000000001</v>
      </c>
      <c r="K465" s="5">
        <f>IF(U465="NORWAY",_xlfn.XLOOKUP(B465,'Oslo OBX Historical Data'!$A$2:$A$3477,'Oslo OBX Historical Data'!$G$2:$G$3477),IF(U465="FINLAND",_xlfn.XLOOKUP(B465,'OMX Helsinki Historical Data'!$A$2:$A$3479,'OMX Helsinki Historical Data'!$G$2:$G$3479),IF(U465="DENMARK",_xlfn.XLOOKUP(B465,'OMX Copenhagen All shares Histo'!$A$2:$A$3461,'OMX Copenhagen All shares Histo'!$G$2:$G$3461),_xlfn.XLOOKUP(Draft!B465,'OMX Stockholm Historical Data'!$A$2:$A$3477,'OMX Stockholm Historical Data'!$G$2:$G$3477))))</f>
        <v>5.4000000000000003E-3</v>
      </c>
      <c r="L465">
        <v>1</v>
      </c>
      <c r="N465" t="str">
        <f>IF(D465&gt;=0,"1","0")</f>
        <v>0</v>
      </c>
      <c r="O465" s="5">
        <f t="shared" ca="1" si="64"/>
        <v>1.7120879032549765</v>
      </c>
      <c r="P465">
        <f t="shared" si="65"/>
        <v>139</v>
      </c>
      <c r="S465">
        <f>_xlfn.XLOOKUP(C465,'Company age'!$A$2:$A$15,'Company age'!$B$2:$B$15)</f>
        <v>12</v>
      </c>
      <c r="U465" t="s">
        <v>80</v>
      </c>
      <c r="W465" s="3">
        <f>AT465*(1+AV465)</f>
        <v>45</v>
      </c>
      <c r="X465">
        <v>426</v>
      </c>
      <c r="AH465" s="4">
        <v>2</v>
      </c>
      <c r="AI465" s="4">
        <v>-10</v>
      </c>
      <c r="AJ465" s="4">
        <v>-7</v>
      </c>
      <c r="AL465" t="s">
        <v>1060</v>
      </c>
      <c r="AM465" t="s">
        <v>1061</v>
      </c>
      <c r="AN465" t="s">
        <v>80</v>
      </c>
      <c r="AO465" t="s">
        <v>81</v>
      </c>
      <c r="AP465" t="s">
        <v>25</v>
      </c>
      <c r="AQ465" t="s">
        <v>507</v>
      </c>
      <c r="AR465" t="s">
        <v>27</v>
      </c>
      <c r="AS465" s="4">
        <v>248.81899999999999</v>
      </c>
      <c r="AT465" s="4">
        <v>50</v>
      </c>
      <c r="AU465" s="5">
        <f t="shared" si="58"/>
        <v>0.02</v>
      </c>
      <c r="AV465" s="5">
        <f t="shared" si="59"/>
        <v>-0.1</v>
      </c>
      <c r="AW465" s="5">
        <f t="shared" si="60"/>
        <v>-7.0000000000000007E-2</v>
      </c>
      <c r="AX465" s="4">
        <v>307</v>
      </c>
      <c r="AY465" s="4">
        <v>664</v>
      </c>
      <c r="AZ465" s="4">
        <v>306.5</v>
      </c>
      <c r="BA465" s="4">
        <v>15.31</v>
      </c>
    </row>
    <row r="466" spans="1:53" x14ac:dyDescent="0.15">
      <c r="A466">
        <v>140</v>
      </c>
      <c r="B466" s="7">
        <v>43081</v>
      </c>
      <c r="C466" s="11">
        <v>2017</v>
      </c>
      <c r="D466" s="3">
        <f>_xlfn.XLOOKUP(P466,'Sentiment index'!$E$2:$E$169,'Sentiment index'!$A$2:$A$169)</f>
        <v>-0.2007477</v>
      </c>
      <c r="E466">
        <f t="shared" ca="1" si="61"/>
        <v>131.98919932983225</v>
      </c>
      <c r="F466" s="5">
        <f>(W466-AT466)/AT466</f>
        <v>0.60540538789999987</v>
      </c>
      <c r="G466" s="12">
        <f t="shared" ca="1" si="62"/>
        <v>52</v>
      </c>
      <c r="H466" s="4">
        <v>19.329000000000001</v>
      </c>
      <c r="I466" s="4">
        <v>33</v>
      </c>
      <c r="J466" s="13">
        <f t="shared" si="63"/>
        <v>0.60000538789999991</v>
      </c>
      <c r="K466" s="5">
        <f>IF(U466="NORWAY",_xlfn.XLOOKUP(B466,'Oslo OBX Historical Data'!$A$2:$A$3477,'Oslo OBX Historical Data'!$G$2:$G$3477),IF(U466="FINLAND",_xlfn.XLOOKUP(B466,'OMX Helsinki Historical Data'!$A$2:$A$3479,'OMX Helsinki Historical Data'!$G$2:$G$3479),IF(U466="DENMARK",_xlfn.XLOOKUP(B466,'OMX Copenhagen All shares Histo'!$A$2:$A$3461,'OMX Copenhagen All shares Histo'!$G$2:$G$3461),_xlfn.XLOOKUP(Draft!B466,'OMX Stockholm Historical Data'!$A$2:$A$3477,'OMX Stockholm Historical Data'!$G$2:$G$3477))))</f>
        <v>5.4000000000000003E-3</v>
      </c>
      <c r="L466">
        <v>1</v>
      </c>
      <c r="N466" t="str">
        <f>IF(D466&gt;=0,"1","0")</f>
        <v>0</v>
      </c>
      <c r="O466" s="5">
        <f t="shared" ca="1" si="64"/>
        <v>2.690258161312018</v>
      </c>
      <c r="P466">
        <f t="shared" si="65"/>
        <v>139</v>
      </c>
      <c r="S466">
        <f>_xlfn.XLOOKUP(C466,'Company age'!$A$2:$A$15,'Company age'!$B$2:$B$15)</f>
        <v>12</v>
      </c>
      <c r="U466" t="s">
        <v>80</v>
      </c>
      <c r="W466" s="3">
        <f>AT466*(1+AV466)</f>
        <v>52.978377800699995</v>
      </c>
      <c r="X466">
        <v>52</v>
      </c>
      <c r="AH466" s="4">
        <v>62.162162780000003</v>
      </c>
      <c r="AI466" s="4">
        <v>60.540538789999999</v>
      </c>
      <c r="AJ466" s="4">
        <v>64.324325560000005</v>
      </c>
      <c r="AL466" t="s">
        <v>1763</v>
      </c>
      <c r="AM466" t="s">
        <v>1764</v>
      </c>
      <c r="AN466" t="s">
        <v>80</v>
      </c>
      <c r="AO466" t="s">
        <v>53</v>
      </c>
      <c r="AP466" t="s">
        <v>25</v>
      </c>
      <c r="AQ466" t="s">
        <v>1175</v>
      </c>
      <c r="AR466" t="s">
        <v>27</v>
      </c>
      <c r="AS466" s="4">
        <v>19.329000000000001</v>
      </c>
      <c r="AT466" s="4">
        <v>33</v>
      </c>
      <c r="AU466" s="5">
        <f t="shared" si="58"/>
        <v>0.62162162780000008</v>
      </c>
      <c r="AV466" s="5">
        <f t="shared" si="59"/>
        <v>0.60540538789999998</v>
      </c>
      <c r="AW466" s="5">
        <f t="shared" si="60"/>
        <v>0.64324325560000006</v>
      </c>
      <c r="AX466" s="4"/>
      <c r="AY466" s="4"/>
      <c r="AZ466" s="4"/>
      <c r="BA466" s="4">
        <v>8.8544</v>
      </c>
    </row>
    <row r="467" spans="1:53" x14ac:dyDescent="0.15">
      <c r="A467">
        <v>140</v>
      </c>
      <c r="B467" s="7">
        <v>43083</v>
      </c>
      <c r="C467" s="11">
        <v>2017</v>
      </c>
      <c r="D467" s="3">
        <f>_xlfn.XLOOKUP(P467,'Sentiment index'!$E$2:$E$169,'Sentiment index'!$A$2:$A$169)</f>
        <v>-0.2007477</v>
      </c>
      <c r="E467">
        <f t="shared" ca="1" si="61"/>
        <v>124.25572496566929</v>
      </c>
      <c r="F467" s="5">
        <f>(W467-AT467)/AT467</f>
        <v>0</v>
      </c>
      <c r="G467" s="12">
        <f t="shared" ca="1" si="62"/>
        <v>35</v>
      </c>
      <c r="H467" s="4">
        <v>77.927899999999994</v>
      </c>
      <c r="I467" s="4">
        <v>11</v>
      </c>
      <c r="J467" s="13">
        <f t="shared" si="63"/>
        <v>2.2000000000000001E-3</v>
      </c>
      <c r="K467" s="5">
        <f>IF(U467="NORWAY",_xlfn.XLOOKUP(B467,'Oslo OBX Historical Data'!$A$2:$A$3477,'Oslo OBX Historical Data'!$G$2:$G$3477),IF(U467="FINLAND",_xlfn.XLOOKUP(B467,'OMX Helsinki Historical Data'!$A$2:$A$3479,'OMX Helsinki Historical Data'!$G$2:$G$3479),IF(U467="DENMARK",_xlfn.XLOOKUP(B467,'OMX Copenhagen All shares Histo'!$A$2:$A$3461,'OMX Copenhagen All shares Histo'!$G$2:$G$3461),_xlfn.XLOOKUP(Draft!B467,'OMX Stockholm Historical Data'!$A$2:$A$3477,'OMX Stockholm Historical Data'!$G$2:$G$3477))))</f>
        <v>-2.2000000000000001E-3</v>
      </c>
      <c r="L467">
        <v>1</v>
      </c>
      <c r="N467" t="str">
        <f>IF(D467&gt;=0,"1","0")</f>
        <v>0</v>
      </c>
      <c r="O467" s="5">
        <f t="shared" ca="1" si="64"/>
        <v>0.44913310893787722</v>
      </c>
      <c r="P467">
        <f t="shared" si="65"/>
        <v>139</v>
      </c>
      <c r="S467">
        <f>_xlfn.XLOOKUP(C467,'Company age'!$A$2:$A$15,'Company age'!$B$2:$B$15)</f>
        <v>12</v>
      </c>
      <c r="U467" t="s">
        <v>80</v>
      </c>
      <c r="W467" s="3">
        <f>AT467*(1+AV467)</f>
        <v>11</v>
      </c>
      <c r="X467">
        <v>35</v>
      </c>
      <c r="AH467" s="4">
        <v>2.0930233</v>
      </c>
      <c r="AI467" s="4">
        <v>0</v>
      </c>
      <c r="AJ467" s="4">
        <v>0.69767439369999995</v>
      </c>
      <c r="AL467" t="s">
        <v>1375</v>
      </c>
      <c r="AM467" t="s">
        <v>1376</v>
      </c>
      <c r="AN467" t="s">
        <v>80</v>
      </c>
      <c r="AO467" t="s">
        <v>32</v>
      </c>
      <c r="AP467" t="s">
        <v>25</v>
      </c>
      <c r="AQ467" t="s">
        <v>1175</v>
      </c>
      <c r="AR467" t="s">
        <v>27</v>
      </c>
      <c r="AS467" s="4">
        <v>77.927899999999994</v>
      </c>
      <c r="AT467" s="4">
        <v>11</v>
      </c>
      <c r="AU467" s="5">
        <f t="shared" si="58"/>
        <v>2.0930232999999999E-2</v>
      </c>
      <c r="AV467" s="5">
        <f t="shared" si="59"/>
        <v>0</v>
      </c>
      <c r="AW467" s="5">
        <f t="shared" si="60"/>
        <v>6.9767439369999998E-3</v>
      </c>
      <c r="AX467" s="4">
        <v>21.7</v>
      </c>
      <c r="AY467" s="4">
        <v>138.47937010000001</v>
      </c>
      <c r="AZ467" s="4">
        <v>22.1</v>
      </c>
      <c r="BA467" s="4">
        <v>19.3157</v>
      </c>
    </row>
    <row r="468" spans="1:53" x14ac:dyDescent="0.15">
      <c r="A468">
        <v>140</v>
      </c>
      <c r="B468" s="7">
        <v>43083</v>
      </c>
      <c r="C468" s="11">
        <v>2017</v>
      </c>
      <c r="D468" s="3">
        <f>_xlfn.XLOOKUP(P468,'Sentiment index'!$E$2:$E$169,'Sentiment index'!$A$2:$A$169)</f>
        <v>-0.2007477</v>
      </c>
      <c r="E468">
        <f t="shared" ca="1" si="61"/>
        <v>111.48007290799183</v>
      </c>
      <c r="F468" s="5">
        <f>(W468-AT468)/AT468</f>
        <v>0.53333332059999994</v>
      </c>
      <c r="G468" s="12">
        <f t="shared" ca="1" si="62"/>
        <v>46</v>
      </c>
      <c r="H468" s="4">
        <v>39.1</v>
      </c>
      <c r="I468" s="4">
        <v>30</v>
      </c>
      <c r="J468" s="13">
        <f t="shared" si="63"/>
        <v>0.53553332059999992</v>
      </c>
      <c r="K468" s="5">
        <f>IF(U468="NORWAY",_xlfn.XLOOKUP(B468,'Oslo OBX Historical Data'!$A$2:$A$3477,'Oslo OBX Historical Data'!$G$2:$G$3477),IF(U468="FINLAND",_xlfn.XLOOKUP(B468,'OMX Helsinki Historical Data'!$A$2:$A$3479,'OMX Helsinki Historical Data'!$G$2:$G$3479),IF(U468="DENMARK",_xlfn.XLOOKUP(B468,'OMX Copenhagen All shares Histo'!$A$2:$A$3461,'OMX Copenhagen All shares Histo'!$G$2:$G$3461),_xlfn.XLOOKUP(Draft!B468,'OMX Stockholm Historical Data'!$A$2:$A$3477,'OMX Stockholm Historical Data'!$G$2:$G$3477))))</f>
        <v>-2.2000000000000001E-3</v>
      </c>
      <c r="L468">
        <v>1</v>
      </c>
      <c r="N468" t="str">
        <f>IF(D468&gt;=0,"1","0")</f>
        <v>0</v>
      </c>
      <c r="O468" s="5">
        <f t="shared" ca="1" si="64"/>
        <v>1.1764705882352942</v>
      </c>
      <c r="P468">
        <f t="shared" si="65"/>
        <v>139</v>
      </c>
      <c r="S468">
        <f>_xlfn.XLOOKUP(C468,'Company age'!$A$2:$A$15,'Company age'!$B$2:$B$15)</f>
        <v>12</v>
      </c>
      <c r="U468" t="s">
        <v>80</v>
      </c>
      <c r="W468" s="3">
        <f>AT468*(1+AV468)</f>
        <v>45.999999617999997</v>
      </c>
      <c r="X468">
        <v>46</v>
      </c>
      <c r="AH468" s="4">
        <v>22.666666029999998</v>
      </c>
      <c r="AI468" s="4">
        <v>53.333332059999996</v>
      </c>
      <c r="AJ468" s="4">
        <v>101.33333589999999</v>
      </c>
      <c r="AL468" t="s">
        <v>1552</v>
      </c>
      <c r="AM468" t="s">
        <v>1553</v>
      </c>
      <c r="AN468" t="s">
        <v>80</v>
      </c>
      <c r="AO468" t="s">
        <v>96</v>
      </c>
      <c r="AP468" t="s">
        <v>25</v>
      </c>
      <c r="AQ468" t="s">
        <v>1066</v>
      </c>
      <c r="AR468" t="s">
        <v>27</v>
      </c>
      <c r="AS468" s="4">
        <v>39.1</v>
      </c>
      <c r="AT468" s="4">
        <v>30</v>
      </c>
      <c r="AU468" s="5">
        <f t="shared" si="58"/>
        <v>0.22666666029999999</v>
      </c>
      <c r="AV468" s="5">
        <f t="shared" si="59"/>
        <v>0.53333332059999994</v>
      </c>
      <c r="AW468" s="5">
        <f t="shared" si="60"/>
        <v>1.013333359</v>
      </c>
      <c r="AX468" s="4">
        <v>71.2</v>
      </c>
      <c r="AY468" s="4">
        <v>150.66667179999999</v>
      </c>
      <c r="AZ468" s="4">
        <v>71</v>
      </c>
      <c r="BA468" s="4">
        <v>6.3330000000000002</v>
      </c>
    </row>
    <row r="469" spans="1:53" x14ac:dyDescent="0.15">
      <c r="A469">
        <v>140</v>
      </c>
      <c r="B469" s="7">
        <v>43084</v>
      </c>
      <c r="C469" s="11">
        <v>2017</v>
      </c>
      <c r="D469" s="3">
        <f>_xlfn.XLOOKUP(P469,'Sentiment index'!$E$2:$E$169,'Sentiment index'!$A$2:$A$169)</f>
        <v>-0.2007477</v>
      </c>
      <c r="E469">
        <f t="shared" ca="1" si="61"/>
        <v>117.78465796671659</v>
      </c>
      <c r="F469" s="5">
        <f>(W469-AT469)/AT469</f>
        <v>-4.8507461549999964E-2</v>
      </c>
      <c r="G469" s="12">
        <f t="shared" ca="1" si="62"/>
        <v>57</v>
      </c>
      <c r="H469" s="4">
        <v>18.386299999999999</v>
      </c>
      <c r="I469" s="4">
        <v>9.75</v>
      </c>
      <c r="J469" s="13">
        <f t="shared" si="63"/>
        <v>-4.2607461549999961E-2</v>
      </c>
      <c r="K469" s="5">
        <f>IF(U469="NORWAY",_xlfn.XLOOKUP(B469,'Oslo OBX Historical Data'!$A$2:$A$3477,'Oslo OBX Historical Data'!$G$2:$G$3477),IF(U469="FINLAND",_xlfn.XLOOKUP(B469,'OMX Helsinki Historical Data'!$A$2:$A$3479,'OMX Helsinki Historical Data'!$G$2:$G$3479),IF(U469="DENMARK",_xlfn.XLOOKUP(B469,'OMX Copenhagen All shares Histo'!$A$2:$A$3461,'OMX Copenhagen All shares Histo'!$G$2:$G$3461),_xlfn.XLOOKUP(Draft!B469,'OMX Stockholm Historical Data'!$A$2:$A$3477,'OMX Stockholm Historical Data'!$G$2:$G$3477))))</f>
        <v>-5.8999999999999999E-3</v>
      </c>
      <c r="L469">
        <v>1</v>
      </c>
      <c r="N469" t="str">
        <f>IF(D469&gt;=0,"1","0")</f>
        <v>0</v>
      </c>
      <c r="O469" s="5">
        <f t="shared" ca="1" si="64"/>
        <v>3.1001343391546969</v>
      </c>
      <c r="P469">
        <f t="shared" si="65"/>
        <v>139</v>
      </c>
      <c r="S469">
        <f>_xlfn.XLOOKUP(C469,'Company age'!$A$2:$A$15,'Company age'!$B$2:$B$15)</f>
        <v>12</v>
      </c>
      <c r="U469" t="s">
        <v>80</v>
      </c>
      <c r="W469" s="3">
        <f>AT469*(1+AV469)</f>
        <v>9.2770522498875003</v>
      </c>
      <c r="X469">
        <v>57</v>
      </c>
      <c r="AH469" s="4">
        <v>0</v>
      </c>
      <c r="AI469" s="4">
        <v>-4.8507461550000004</v>
      </c>
      <c r="AJ469" s="4">
        <v>-7.0895524019999998</v>
      </c>
      <c r="AL469" t="s">
        <v>1770</v>
      </c>
      <c r="AM469" t="s">
        <v>1771</v>
      </c>
      <c r="AN469" t="s">
        <v>80</v>
      </c>
      <c r="AO469" t="s">
        <v>96</v>
      </c>
      <c r="AP469" t="s">
        <v>25</v>
      </c>
      <c r="AQ469" t="s">
        <v>1066</v>
      </c>
      <c r="AR469" t="s">
        <v>27</v>
      </c>
      <c r="AS469" s="4">
        <v>18.386299999999999</v>
      </c>
      <c r="AT469" s="4">
        <v>9.75</v>
      </c>
      <c r="AU469" s="5">
        <f t="shared" si="58"/>
        <v>0</v>
      </c>
      <c r="AV469" s="5">
        <f t="shared" si="59"/>
        <v>-4.8507461550000006E-2</v>
      </c>
      <c r="AW469" s="5">
        <f t="shared" si="60"/>
        <v>-7.0895524020000003E-2</v>
      </c>
      <c r="AX469" s="4">
        <v>4.5149999999999997</v>
      </c>
      <c r="AY469" s="4">
        <v>-47.491546630000002</v>
      </c>
      <c r="AZ469" s="4">
        <v>4.4000000000000004</v>
      </c>
      <c r="BA469" s="4">
        <v>12.267899999999999</v>
      </c>
    </row>
    <row r="470" spans="1:53" x14ac:dyDescent="0.15">
      <c r="A470">
        <v>140</v>
      </c>
      <c r="B470" s="7">
        <v>43090</v>
      </c>
      <c r="C470" s="11">
        <v>2017</v>
      </c>
      <c r="D470" s="3">
        <f>_xlfn.XLOOKUP(P470,'Sentiment index'!$E$2:$E$169,'Sentiment index'!$A$2:$A$169)</f>
        <v>-0.2007477</v>
      </c>
      <c r="E470">
        <f t="shared" ca="1" si="61"/>
        <v>143.41862743116656</v>
      </c>
      <c r="F470" s="5">
        <f>(W470-AT470)/AT470</f>
        <v>0.15789473530000001</v>
      </c>
      <c r="G470" s="12">
        <f t="shared" ca="1" si="62"/>
        <v>178</v>
      </c>
      <c r="H470" s="4">
        <v>39.1128</v>
      </c>
      <c r="I470" s="4">
        <v>6.5</v>
      </c>
      <c r="J470" s="13">
        <f t="shared" si="63"/>
        <v>0.15979473530000002</v>
      </c>
      <c r="K470" s="5">
        <f>IF(U470="NORWAY",_xlfn.XLOOKUP(B470,'Oslo OBX Historical Data'!$A$2:$A$3477,'Oslo OBX Historical Data'!$G$2:$G$3477),IF(U470="FINLAND",_xlfn.XLOOKUP(B470,'OMX Helsinki Historical Data'!$A$2:$A$3479,'OMX Helsinki Historical Data'!$G$2:$G$3479),IF(U470="DENMARK",_xlfn.XLOOKUP(B470,'OMX Copenhagen All shares Histo'!$A$2:$A$3461,'OMX Copenhagen All shares Histo'!$G$2:$G$3461),_xlfn.XLOOKUP(Draft!B470,'OMX Stockholm Historical Data'!$A$2:$A$3477,'OMX Stockholm Historical Data'!$G$2:$G$3477))))</f>
        <v>-1.9E-3</v>
      </c>
      <c r="L470">
        <v>1</v>
      </c>
      <c r="N470" t="str">
        <f>IF(D470&gt;=0,"1","0")</f>
        <v>0</v>
      </c>
      <c r="O470" s="5">
        <f t="shared" ca="1" si="64"/>
        <v>4.5509398457793866</v>
      </c>
      <c r="P470">
        <f t="shared" si="65"/>
        <v>139</v>
      </c>
      <c r="S470">
        <f>_xlfn.XLOOKUP(C470,'Company age'!$A$2:$A$15,'Company age'!$B$2:$B$15)</f>
        <v>12</v>
      </c>
      <c r="U470" t="s">
        <v>44</v>
      </c>
      <c r="W470" s="3">
        <f>AT470*(1+AV470)</f>
        <v>7.52631577945</v>
      </c>
      <c r="X470">
        <v>178</v>
      </c>
      <c r="AH470" s="4">
        <v>9.6491231919999993</v>
      </c>
      <c r="AI470" s="4">
        <v>15.78947353</v>
      </c>
      <c r="AJ470" s="4">
        <v>36.403507230000002</v>
      </c>
      <c r="AL470" t="s">
        <v>1546</v>
      </c>
      <c r="AM470" t="s">
        <v>1547</v>
      </c>
      <c r="AN470" t="s">
        <v>44</v>
      </c>
      <c r="AO470" t="s">
        <v>152</v>
      </c>
      <c r="AP470" t="s">
        <v>25</v>
      </c>
      <c r="AQ470" t="s">
        <v>1066</v>
      </c>
      <c r="AR470" t="s">
        <v>27</v>
      </c>
      <c r="AS470" s="4">
        <v>39.1128</v>
      </c>
      <c r="AT470" s="4">
        <v>6.5</v>
      </c>
      <c r="AU470" s="5">
        <f t="shared" si="58"/>
        <v>9.649123191999999E-2</v>
      </c>
      <c r="AV470" s="5">
        <f t="shared" si="59"/>
        <v>0.15789473530000001</v>
      </c>
      <c r="AW470" s="5">
        <f t="shared" si="60"/>
        <v>0.36403507230000004</v>
      </c>
      <c r="AX470" s="4">
        <v>16</v>
      </c>
      <c r="AY470" s="4">
        <v>136.9230804</v>
      </c>
      <c r="AZ470" s="4">
        <v>15.9</v>
      </c>
      <c r="BA470" s="4">
        <v>53.349800000000002</v>
      </c>
    </row>
    <row r="471" spans="1:53" x14ac:dyDescent="0.15">
      <c r="A471">
        <v>141</v>
      </c>
      <c r="B471" s="7">
        <v>43103</v>
      </c>
      <c r="C471" s="11">
        <v>2018</v>
      </c>
      <c r="D471" s="3">
        <f>_xlfn.XLOOKUP(P471,'Sentiment index'!$E$2:$E$169,'Sentiment index'!$A$2:$A$169)</f>
        <v>-0.19868369999999999</v>
      </c>
      <c r="E471">
        <f t="shared" ca="1" si="61"/>
        <v>134.50404584139227</v>
      </c>
      <c r="F471" s="5">
        <f>(W471-AT471)/AT471</f>
        <v>0.12666666980000008</v>
      </c>
      <c r="G471" s="12">
        <f t="shared" ca="1" si="62"/>
        <v>930.87848679948002</v>
      </c>
      <c r="H471" s="2">
        <v>5.8944999999999999</v>
      </c>
      <c r="I471" s="2">
        <v>3</v>
      </c>
      <c r="J471" s="13">
        <f t="shared" si="63"/>
        <v>0.12486666980000008</v>
      </c>
      <c r="K471" s="5">
        <f>IF(U471="NORWAY",_xlfn.XLOOKUP(B471,'Oslo OBX Historical Data'!$A$2:$A$3477,'Oslo OBX Historical Data'!$G$2:$G$3477),IF(U471="FINLAND",_xlfn.XLOOKUP(B471,'OMX Helsinki Historical Data'!$A$2:$A$3479,'OMX Helsinki Historical Data'!$G$2:$G$3479),IF(U471="DENMARK",_xlfn.XLOOKUP(B471,'OMX Copenhagen All shares Histo'!$A$2:$A$3461,'OMX Copenhagen All shares Histo'!$G$2:$G$3461),_xlfn.XLOOKUP(Draft!B471,'OMX Stockholm Historical Data'!$A$2:$A$3477,'OMX Stockholm Historical Data'!$G$2:$G$3477))))</f>
        <v>1.8E-3</v>
      </c>
      <c r="L471">
        <v>1</v>
      </c>
      <c r="N471" t="str">
        <f>IF(D471&gt;=0,"1","0")</f>
        <v>0</v>
      </c>
      <c r="O471" s="5" t="str">
        <f t="shared" si="64"/>
        <v/>
      </c>
      <c r="P471">
        <f t="shared" si="65"/>
        <v>140</v>
      </c>
      <c r="S471">
        <f>_xlfn.XLOOKUP(C471,'Company age'!$A$2:$A$15,'Company age'!$B$2:$B$15)</f>
        <v>10</v>
      </c>
      <c r="U471" t="s">
        <v>80</v>
      </c>
      <c r="W471" s="3">
        <f>AT471*(1+AV471)</f>
        <v>3.3800000094000002</v>
      </c>
      <c r="AH471" s="4">
        <v>15</v>
      </c>
      <c r="AI471" s="4">
        <v>12.66666698</v>
      </c>
      <c r="AJ471" s="4">
        <v>9.3333330149999991</v>
      </c>
      <c r="AL471" t="s">
        <v>2093</v>
      </c>
      <c r="AM471" t="s">
        <v>2094</v>
      </c>
      <c r="AN471" t="s">
        <v>80</v>
      </c>
      <c r="AO471" t="s">
        <v>32</v>
      </c>
      <c r="AP471" t="s">
        <v>25</v>
      </c>
      <c r="AQ471" t="s">
        <v>54</v>
      </c>
      <c r="AR471" t="s">
        <v>27</v>
      </c>
      <c r="AS471" s="2">
        <v>5.8944999999999999</v>
      </c>
      <c r="AT471" s="2">
        <v>3</v>
      </c>
      <c r="AU471" s="5">
        <f t="shared" si="58"/>
        <v>0.15</v>
      </c>
      <c r="AV471" s="5">
        <f t="shared" si="59"/>
        <v>0.12666666979999999</v>
      </c>
      <c r="AW471" s="5">
        <f t="shared" si="60"/>
        <v>9.3333330149999991E-2</v>
      </c>
      <c r="AX471" s="2">
        <v>1.1000000000000001</v>
      </c>
      <c r="AY471" s="2">
        <v>-60</v>
      </c>
      <c r="AZ471" s="2">
        <v>1.115</v>
      </c>
      <c r="BA471" s="2">
        <v>10</v>
      </c>
    </row>
    <row r="472" spans="1:53" x14ac:dyDescent="0.15">
      <c r="A472">
        <v>141</v>
      </c>
      <c r="B472" s="7">
        <v>43104</v>
      </c>
      <c r="C472" s="11">
        <v>2018</v>
      </c>
      <c r="D472" s="3">
        <f>_xlfn.XLOOKUP(P472,'Sentiment index'!$E$2:$E$169,'Sentiment index'!$A$2:$A$169)</f>
        <v>-0.19868369999999999</v>
      </c>
      <c r="E472">
        <f t="shared" ca="1" si="61"/>
        <v>175.57274567467252</v>
      </c>
      <c r="F472" s="5">
        <f>(W472-AT472)/AT472</f>
        <v>0.17370895390000007</v>
      </c>
      <c r="G472" s="12">
        <f t="shared" ca="1" si="62"/>
        <v>3</v>
      </c>
      <c r="H472" s="2">
        <v>9.8743999999999996</v>
      </c>
      <c r="I472" s="2">
        <v>3.8</v>
      </c>
      <c r="J472" s="13">
        <f t="shared" si="63"/>
        <v>0.16700895390000006</v>
      </c>
      <c r="K472" s="5">
        <f>IF(U472="NORWAY",_xlfn.XLOOKUP(B472,'Oslo OBX Historical Data'!$A$2:$A$3477,'Oslo OBX Historical Data'!$G$2:$G$3477),IF(U472="FINLAND",_xlfn.XLOOKUP(B472,'OMX Helsinki Historical Data'!$A$2:$A$3479,'OMX Helsinki Historical Data'!$G$2:$G$3479),IF(U472="DENMARK",_xlfn.XLOOKUP(B472,'OMX Copenhagen All shares Histo'!$A$2:$A$3461,'OMX Copenhagen All shares Histo'!$G$2:$G$3461),_xlfn.XLOOKUP(Draft!B472,'OMX Stockholm Historical Data'!$A$2:$A$3477,'OMX Stockholm Historical Data'!$G$2:$G$3477))))</f>
        <v>6.7000000000000002E-3</v>
      </c>
      <c r="L472">
        <v>1</v>
      </c>
      <c r="N472" t="str">
        <f>IF(D472&gt;=0,"1","0")</f>
        <v>0</v>
      </c>
      <c r="O472" s="5">
        <f t="shared" ca="1" si="64"/>
        <v>0.30381592805638824</v>
      </c>
      <c r="P472">
        <f t="shared" si="65"/>
        <v>140</v>
      </c>
      <c r="S472">
        <f>_xlfn.XLOOKUP(C472,'Company age'!$A$2:$A$15,'Company age'!$B$2:$B$15)</f>
        <v>10</v>
      </c>
      <c r="U472" t="s">
        <v>80</v>
      </c>
      <c r="W472" s="3">
        <f>AT472*(1+AV472)</f>
        <v>4.4600940248200001</v>
      </c>
      <c r="X472">
        <v>3</v>
      </c>
      <c r="AH472" s="4">
        <v>22.065732959999998</v>
      </c>
      <c r="AI472" s="4">
        <v>17.370895390000001</v>
      </c>
      <c r="AJ472" s="4">
        <v>192.01878360000001</v>
      </c>
      <c r="AL472" t="s">
        <v>1985</v>
      </c>
      <c r="AM472" t="s">
        <v>1986</v>
      </c>
      <c r="AN472" t="s">
        <v>80</v>
      </c>
      <c r="AO472" t="s">
        <v>32</v>
      </c>
      <c r="AP472" t="s">
        <v>25</v>
      </c>
      <c r="AQ472" t="s">
        <v>1175</v>
      </c>
      <c r="AR472" t="s">
        <v>27</v>
      </c>
      <c r="AS472" s="2">
        <v>9.8743999999999996</v>
      </c>
      <c r="AT472" s="2">
        <v>3.8</v>
      </c>
      <c r="AU472" s="5">
        <f t="shared" si="58"/>
        <v>0.22065732959999998</v>
      </c>
      <c r="AV472" s="5">
        <f t="shared" si="59"/>
        <v>0.17370895390000002</v>
      </c>
      <c r="AW472" s="5">
        <f t="shared" si="60"/>
        <v>1.920187836</v>
      </c>
      <c r="AX472" s="2">
        <v>0.46400000000000002</v>
      </c>
      <c r="AY472" s="2">
        <v>-85.370368959999993</v>
      </c>
      <c r="AZ472" s="2">
        <v>0.46</v>
      </c>
      <c r="BA472" s="2">
        <v>13.411899999999999</v>
      </c>
    </row>
    <row r="473" spans="1:53" x14ac:dyDescent="0.15">
      <c r="A473">
        <v>141</v>
      </c>
      <c r="B473" s="7">
        <v>43115</v>
      </c>
      <c r="C473" s="11">
        <v>2018</v>
      </c>
      <c r="D473" s="3">
        <f>_xlfn.XLOOKUP(P473,'Sentiment index'!$E$2:$E$169,'Sentiment index'!$A$2:$A$169)</f>
        <v>-0.19868369999999999</v>
      </c>
      <c r="E473">
        <f t="shared" ca="1" si="61"/>
        <v>110.79324902391107</v>
      </c>
      <c r="F473" s="5">
        <f>(W473-AT473)/AT473</f>
        <v>-2.2222223279999981E-2</v>
      </c>
      <c r="G473" s="12">
        <f t="shared" ca="1" si="62"/>
        <v>121</v>
      </c>
      <c r="H473" s="2">
        <v>21.8965</v>
      </c>
      <c r="I473" s="2">
        <v>6.4</v>
      </c>
      <c r="J473" s="13">
        <f t="shared" si="63"/>
        <v>-2.182222327999998E-2</v>
      </c>
      <c r="K473" s="5">
        <f>IF(U473="NORWAY",_xlfn.XLOOKUP(B473,'Oslo OBX Historical Data'!$A$2:$A$3477,'Oslo OBX Historical Data'!$G$2:$G$3477),IF(U473="FINLAND",_xlfn.XLOOKUP(B473,'OMX Helsinki Historical Data'!$A$2:$A$3479,'OMX Helsinki Historical Data'!$G$2:$G$3479),IF(U473="DENMARK",_xlfn.XLOOKUP(B473,'OMX Copenhagen All shares Histo'!$A$2:$A$3461,'OMX Copenhagen All shares Histo'!$G$2:$G$3461),_xlfn.XLOOKUP(Draft!B473,'OMX Stockholm Historical Data'!$A$2:$A$3477,'OMX Stockholm Historical Data'!$G$2:$G$3477))))</f>
        <v>-4.0000000000000002E-4</v>
      </c>
      <c r="L473">
        <v>1</v>
      </c>
      <c r="N473" t="str">
        <f>IF(D473&gt;=0,"1","0")</f>
        <v>0</v>
      </c>
      <c r="O473" s="5">
        <f t="shared" ca="1" si="64"/>
        <v>5.5259973055054461</v>
      </c>
      <c r="P473">
        <f t="shared" si="65"/>
        <v>140</v>
      </c>
      <c r="S473">
        <f>_xlfn.XLOOKUP(C473,'Company age'!$A$2:$A$15,'Company age'!$B$2:$B$15)</f>
        <v>10</v>
      </c>
      <c r="U473" t="s">
        <v>80</v>
      </c>
      <c r="W473" s="3">
        <f>AT473*(1+AV473)</f>
        <v>6.2577777710080005</v>
      </c>
      <c r="X473">
        <v>121</v>
      </c>
      <c r="AH473" s="4">
        <v>0</v>
      </c>
      <c r="AI473" s="4">
        <v>-2.222222328</v>
      </c>
      <c r="AJ473" s="4">
        <v>2.777777672</v>
      </c>
      <c r="AL473" t="s">
        <v>1721</v>
      </c>
      <c r="AM473" t="s">
        <v>1722</v>
      </c>
      <c r="AN473" t="s">
        <v>80</v>
      </c>
      <c r="AO473" t="s">
        <v>152</v>
      </c>
      <c r="AP473" t="s">
        <v>25</v>
      </c>
      <c r="AQ473" t="s">
        <v>54</v>
      </c>
      <c r="AR473" t="s">
        <v>27</v>
      </c>
      <c r="AS473" s="2">
        <v>21.8965</v>
      </c>
      <c r="AT473" s="2">
        <v>6.4</v>
      </c>
      <c r="AU473" s="5">
        <f t="shared" si="58"/>
        <v>0</v>
      </c>
      <c r="AV473" s="5">
        <f t="shared" si="59"/>
        <v>-2.2222223279999998E-2</v>
      </c>
      <c r="AW473" s="5">
        <f t="shared" si="60"/>
        <v>2.7777776720000001E-2</v>
      </c>
      <c r="AX473" s="2">
        <v>23.7</v>
      </c>
      <c r="AY473" s="2">
        <v>314.0625</v>
      </c>
      <c r="AZ473" s="2">
        <v>24</v>
      </c>
      <c r="BA473" s="2">
        <v>26</v>
      </c>
    </row>
    <row r="474" spans="1:53" x14ac:dyDescent="0.15">
      <c r="A474">
        <v>141</v>
      </c>
      <c r="B474" s="7">
        <v>43117</v>
      </c>
      <c r="C474" s="11">
        <v>2018</v>
      </c>
      <c r="D474" s="3">
        <f>_xlfn.XLOOKUP(P474,'Sentiment index'!$E$2:$E$169,'Sentiment index'!$A$2:$A$169)</f>
        <v>-0.19868369999999999</v>
      </c>
      <c r="E474">
        <f t="shared" ca="1" si="61"/>
        <v>133.88042394623676</v>
      </c>
      <c r="F474" s="5">
        <f>(W474-AT474)/AT474</f>
        <v>2.702702581999842E-3</v>
      </c>
      <c r="G474" s="12">
        <f t="shared" ca="1" si="62"/>
        <v>98</v>
      </c>
      <c r="H474" s="2">
        <v>23.347100000000001</v>
      </c>
      <c r="I474" s="2">
        <v>17</v>
      </c>
      <c r="J474" s="13">
        <f t="shared" si="63"/>
        <v>-1.9729741800015785E-4</v>
      </c>
      <c r="K474" s="5">
        <f>IF(U474="NORWAY",_xlfn.XLOOKUP(B474,'Oslo OBX Historical Data'!$A$2:$A$3477,'Oslo OBX Historical Data'!$G$2:$G$3477),IF(U474="FINLAND",_xlfn.XLOOKUP(B474,'OMX Helsinki Historical Data'!$A$2:$A$3479,'OMX Helsinki Historical Data'!$G$2:$G$3479),IF(U474="DENMARK",_xlfn.XLOOKUP(B474,'OMX Copenhagen All shares Histo'!$A$2:$A$3461,'OMX Copenhagen All shares Histo'!$G$2:$G$3461),_xlfn.XLOOKUP(Draft!B474,'OMX Stockholm Historical Data'!$A$2:$A$3477,'OMX Stockholm Historical Data'!$G$2:$G$3477))))</f>
        <v>2.8999999999999998E-3</v>
      </c>
      <c r="L474">
        <v>1</v>
      </c>
      <c r="N474" t="str">
        <f>IF(D474&gt;=0,"1","0")</f>
        <v>0</v>
      </c>
      <c r="O474" s="5">
        <f t="shared" ca="1" si="64"/>
        <v>4.1975234611579166</v>
      </c>
      <c r="P474">
        <f t="shared" si="65"/>
        <v>140</v>
      </c>
      <c r="S474">
        <f>_xlfn.XLOOKUP(C474,'Company age'!$A$2:$A$15,'Company age'!$B$2:$B$15)</f>
        <v>10</v>
      </c>
      <c r="U474" t="s">
        <v>23</v>
      </c>
      <c r="W474" s="3">
        <f>AT474*(1+AV474)</f>
        <v>17.045945943893997</v>
      </c>
      <c r="X474">
        <v>98</v>
      </c>
      <c r="AH474" s="4">
        <v>9.4594593049999993</v>
      </c>
      <c r="AI474" s="4">
        <v>0.2702702582</v>
      </c>
      <c r="AJ474" s="4">
        <v>1.081081033</v>
      </c>
      <c r="AL474" t="s">
        <v>1703</v>
      </c>
      <c r="AM474" t="s">
        <v>1704</v>
      </c>
      <c r="AN474" t="s">
        <v>23</v>
      </c>
      <c r="AO474" t="s">
        <v>152</v>
      </c>
      <c r="AP474" t="s">
        <v>25</v>
      </c>
      <c r="AQ474" t="s">
        <v>1066</v>
      </c>
      <c r="AR474" t="s">
        <v>27</v>
      </c>
      <c r="AS474" s="2">
        <v>23.347100000000001</v>
      </c>
      <c r="AT474" s="2">
        <v>17</v>
      </c>
      <c r="AU474" s="5">
        <f t="shared" si="58"/>
        <v>9.4594593049999995E-2</v>
      </c>
      <c r="AV474" s="5">
        <f t="shared" si="59"/>
        <v>2.7027025819999998E-3</v>
      </c>
      <c r="AW474" s="5">
        <f t="shared" si="60"/>
        <v>1.081081033E-2</v>
      </c>
      <c r="AX474" s="2">
        <v>0.24199999999999999</v>
      </c>
      <c r="AY474" s="2">
        <v>-97.818687440000005</v>
      </c>
      <c r="AZ474" s="2">
        <v>0.23200000000000001</v>
      </c>
      <c r="BA474" s="2">
        <v>6.2880000000000003</v>
      </c>
    </row>
    <row r="475" spans="1:53" x14ac:dyDescent="0.15">
      <c r="A475">
        <v>142</v>
      </c>
      <c r="B475" s="7">
        <v>43140</v>
      </c>
      <c r="C475" s="11">
        <v>2018</v>
      </c>
      <c r="D475" s="3">
        <f>_xlfn.XLOOKUP(P475,'Sentiment index'!$E$2:$E$169,'Sentiment index'!$A$2:$A$169)</f>
        <v>-0.3041568</v>
      </c>
      <c r="E475">
        <f t="shared" ca="1" si="61"/>
        <v>86.268651988437966</v>
      </c>
      <c r="F475" s="5">
        <f>(W475-AT475)/AT475</f>
        <v>0.36428569789999993</v>
      </c>
      <c r="G475" s="12">
        <f t="shared" ca="1" si="62"/>
        <v>209</v>
      </c>
      <c r="H475" s="2">
        <v>48.811399999999999</v>
      </c>
      <c r="I475" s="2">
        <v>9.8000000000000007</v>
      </c>
      <c r="J475" s="13">
        <f t="shared" si="63"/>
        <v>0.3856856978999999</v>
      </c>
      <c r="K475" s="5">
        <f>IF(U475="NORWAY",_xlfn.XLOOKUP(B475,'Oslo OBX Historical Data'!$A$2:$A$3477,'Oslo OBX Historical Data'!$G$2:$G$3477),IF(U475="FINLAND",_xlfn.XLOOKUP(B475,'OMX Helsinki Historical Data'!$A$2:$A$3479,'OMX Helsinki Historical Data'!$G$2:$G$3479),IF(U475="DENMARK",_xlfn.XLOOKUP(B475,'OMX Copenhagen All shares Histo'!$A$2:$A$3461,'OMX Copenhagen All shares Histo'!$G$2:$G$3461),_xlfn.XLOOKUP(Draft!B475,'OMX Stockholm Historical Data'!$A$2:$A$3477,'OMX Stockholm Historical Data'!$G$2:$G$3477))))</f>
        <v>-2.1399999999999999E-2</v>
      </c>
      <c r="L475">
        <v>1</v>
      </c>
      <c r="N475" t="str">
        <f>IF(D475&gt;=0,"1","0")</f>
        <v>0</v>
      </c>
      <c r="O475" s="5">
        <f t="shared" ca="1" si="64"/>
        <v>4.2817866318114213</v>
      </c>
      <c r="P475">
        <f t="shared" si="65"/>
        <v>141</v>
      </c>
      <c r="S475">
        <f>_xlfn.XLOOKUP(C475,'Company age'!$A$2:$A$15,'Company age'!$B$2:$B$15)</f>
        <v>10</v>
      </c>
      <c r="U475" t="s">
        <v>64</v>
      </c>
      <c r="W475" s="3">
        <f>AT475*(1+AV475)</f>
        <v>13.36999983942</v>
      </c>
      <c r="X475">
        <v>209</v>
      </c>
      <c r="AH475" s="4">
        <v>28.928571699999999</v>
      </c>
      <c r="AI475" s="4">
        <v>36.428569789999997</v>
      </c>
      <c r="AJ475" s="4">
        <v>52.142856600000002</v>
      </c>
      <c r="AL475" t="s">
        <v>1478</v>
      </c>
      <c r="AM475" t="s">
        <v>1479</v>
      </c>
      <c r="AN475" t="s">
        <v>64</v>
      </c>
      <c r="AO475" t="s">
        <v>152</v>
      </c>
      <c r="AP475" t="s">
        <v>25</v>
      </c>
      <c r="AQ475" t="s">
        <v>1392</v>
      </c>
      <c r="AR475" t="s">
        <v>27</v>
      </c>
      <c r="AS475" s="2">
        <v>48.811399999999999</v>
      </c>
      <c r="AT475" s="2">
        <v>9.8000000000000007</v>
      </c>
      <c r="AU475" s="5">
        <f t="shared" si="58"/>
        <v>0.289285717</v>
      </c>
      <c r="AV475" s="5">
        <f t="shared" si="59"/>
        <v>0.36428569789999998</v>
      </c>
      <c r="AW475" s="5">
        <f t="shared" si="60"/>
        <v>0.52142856599999998</v>
      </c>
      <c r="AX475" s="2">
        <v>73.900000000000006</v>
      </c>
      <c r="AY475" s="2">
        <v>675.51019289999999</v>
      </c>
      <c r="AZ475" s="2">
        <v>73.7</v>
      </c>
      <c r="BA475" s="2">
        <v>4.84</v>
      </c>
    </row>
    <row r="476" spans="1:53" x14ac:dyDescent="0.15">
      <c r="A476">
        <v>142</v>
      </c>
      <c r="B476" s="7">
        <v>43152</v>
      </c>
      <c r="C476" s="11">
        <v>2018</v>
      </c>
      <c r="D476" s="3">
        <f>_xlfn.XLOOKUP(P476,'Sentiment index'!$E$2:$E$169,'Sentiment index'!$A$2:$A$169)</f>
        <v>-0.3041568</v>
      </c>
      <c r="E476">
        <f t="shared" ca="1" si="61"/>
        <v>152.16900675561882</v>
      </c>
      <c r="F476" s="5">
        <f>(W476-AT476)/AT476</f>
        <v>-0.06</v>
      </c>
      <c r="G476" s="12">
        <f t="shared" ca="1" si="62"/>
        <v>3</v>
      </c>
      <c r="H476" s="2">
        <v>23.335000000000001</v>
      </c>
      <c r="I476" s="2">
        <v>5.85</v>
      </c>
      <c r="J476" s="13">
        <f t="shared" si="63"/>
        <v>-7.0800000000000002E-2</v>
      </c>
      <c r="K476" s="5">
        <f>IF(U476="NORWAY",_xlfn.XLOOKUP(B476,'Oslo OBX Historical Data'!$A$2:$A$3477,'Oslo OBX Historical Data'!$G$2:$G$3477),IF(U476="FINLAND",_xlfn.XLOOKUP(B476,'OMX Helsinki Historical Data'!$A$2:$A$3479,'OMX Helsinki Historical Data'!$G$2:$G$3479),IF(U476="DENMARK",_xlfn.XLOOKUP(B476,'OMX Copenhagen All shares Histo'!$A$2:$A$3461,'OMX Copenhagen All shares Histo'!$G$2:$G$3461),_xlfn.XLOOKUP(Draft!B476,'OMX Stockholm Historical Data'!$A$2:$A$3477,'OMX Stockholm Historical Data'!$G$2:$G$3477))))</f>
        <v>1.0800000000000001E-2</v>
      </c>
      <c r="L476">
        <v>1</v>
      </c>
      <c r="N476" t="str">
        <f>IF(D476&gt;=0,"1","0")</f>
        <v>0</v>
      </c>
      <c r="O476" s="5">
        <f t="shared" ca="1" si="64"/>
        <v>0.12856224555388901</v>
      </c>
      <c r="P476">
        <f t="shared" si="65"/>
        <v>141</v>
      </c>
      <c r="S476">
        <f>_xlfn.XLOOKUP(C476,'Company age'!$A$2:$A$15,'Company age'!$B$2:$B$15)</f>
        <v>10</v>
      </c>
      <c r="U476" t="s">
        <v>80</v>
      </c>
      <c r="W476" s="3">
        <f>AT476*(1+AV476)</f>
        <v>5.4989999999999997</v>
      </c>
      <c r="X476">
        <v>3</v>
      </c>
      <c r="AH476" s="4">
        <v>-0.22222222389999999</v>
      </c>
      <c r="AI476" s="4">
        <v>-6</v>
      </c>
      <c r="AJ476" s="4">
        <v>-2.7888889309999998</v>
      </c>
      <c r="AL476" t="s">
        <v>1696</v>
      </c>
      <c r="AM476" t="s">
        <v>1697</v>
      </c>
      <c r="AN476" t="s">
        <v>80</v>
      </c>
      <c r="AO476" t="s">
        <v>32</v>
      </c>
      <c r="AP476" t="s">
        <v>25</v>
      </c>
      <c r="AQ476" t="s">
        <v>1066</v>
      </c>
      <c r="AR476" t="s">
        <v>27</v>
      </c>
      <c r="AS476" s="2">
        <v>23.335000000000001</v>
      </c>
      <c r="AT476" s="2">
        <v>5.85</v>
      </c>
      <c r="AU476" s="5">
        <f t="shared" si="58"/>
        <v>-2.2222222389999997E-3</v>
      </c>
      <c r="AV476" s="5">
        <f t="shared" si="59"/>
        <v>-0.06</v>
      </c>
      <c r="AW476" s="5">
        <f t="shared" si="60"/>
        <v>-2.7888889309999998E-2</v>
      </c>
      <c r="AX476" s="2">
        <v>0.34399999999999997</v>
      </c>
      <c r="AY476" s="2">
        <v>-91.844207760000003</v>
      </c>
      <c r="AZ476" s="2">
        <v>0.34899999999999998</v>
      </c>
      <c r="BA476" s="2">
        <v>31.6142</v>
      </c>
    </row>
    <row r="477" spans="1:53" x14ac:dyDescent="0.15">
      <c r="A477">
        <v>142</v>
      </c>
      <c r="B477" s="7">
        <v>43154</v>
      </c>
      <c r="C477" s="11">
        <v>2018</v>
      </c>
      <c r="D477" s="3">
        <f>_xlfn.XLOOKUP(P477,'Sentiment index'!$E$2:$E$169,'Sentiment index'!$A$2:$A$169)</f>
        <v>-0.3041568</v>
      </c>
      <c r="E477">
        <f t="shared" ca="1" si="61"/>
        <v>126.97787955298732</v>
      </c>
      <c r="F477" s="5">
        <f>(W477-AT477)/AT477</f>
        <v>-4.3103447560000063E-3</v>
      </c>
      <c r="G477" s="12">
        <f t="shared" ca="1" si="62"/>
        <v>1564.3970278490506</v>
      </c>
      <c r="H477" s="2">
        <v>23.4846</v>
      </c>
      <c r="I477" s="2">
        <v>15</v>
      </c>
      <c r="J477" s="13">
        <f t="shared" si="63"/>
        <v>-4.4103447560000066E-3</v>
      </c>
      <c r="K477" s="5">
        <f>IF(U477="NORWAY",_xlfn.XLOOKUP(B477,'Oslo OBX Historical Data'!$A$2:$A$3477,'Oslo OBX Historical Data'!$G$2:$G$3477),IF(U477="FINLAND",_xlfn.XLOOKUP(B477,'OMX Helsinki Historical Data'!$A$2:$A$3479,'OMX Helsinki Historical Data'!$G$2:$G$3479),IF(U477="DENMARK",_xlfn.XLOOKUP(B477,'OMX Copenhagen All shares Histo'!$A$2:$A$3461,'OMX Copenhagen All shares Histo'!$G$2:$G$3461),_xlfn.XLOOKUP(Draft!B477,'OMX Stockholm Historical Data'!$A$2:$A$3477,'OMX Stockholm Historical Data'!$G$2:$G$3477))))</f>
        <v>1E-4</v>
      </c>
      <c r="L477">
        <v>1</v>
      </c>
      <c r="N477" t="str">
        <f>IF(D477&gt;=0,"1","0")</f>
        <v>0</v>
      </c>
      <c r="O477" s="5" t="str">
        <f t="shared" si="64"/>
        <v/>
      </c>
      <c r="P477">
        <f t="shared" si="65"/>
        <v>141</v>
      </c>
      <c r="S477">
        <f>_xlfn.XLOOKUP(C477,'Company age'!$A$2:$A$15,'Company age'!$B$2:$B$15)</f>
        <v>10</v>
      </c>
      <c r="U477" t="s">
        <v>80</v>
      </c>
      <c r="W477" s="3">
        <f>AT477*(1+AV477)</f>
        <v>14.93534482866</v>
      </c>
      <c r="AH477" s="4">
        <v>0</v>
      </c>
      <c r="AI477" s="4">
        <v>-0.43103447560000002</v>
      </c>
      <c r="AJ477" s="4">
        <v>-4.3103446959999996</v>
      </c>
      <c r="AL477" t="s">
        <v>1661</v>
      </c>
      <c r="AM477" t="s">
        <v>1662</v>
      </c>
      <c r="AN477" t="s">
        <v>80</v>
      </c>
      <c r="AO477" t="s">
        <v>32</v>
      </c>
      <c r="AP477" t="s">
        <v>25</v>
      </c>
      <c r="AQ477" t="s">
        <v>1066</v>
      </c>
      <c r="AR477" t="s">
        <v>27</v>
      </c>
      <c r="AS477" s="2">
        <v>23.4846</v>
      </c>
      <c r="AT477" s="2">
        <v>15</v>
      </c>
      <c r="AU477" s="5">
        <f t="shared" si="58"/>
        <v>0</v>
      </c>
      <c r="AV477" s="5">
        <f t="shared" si="59"/>
        <v>-4.3103447560000003E-3</v>
      </c>
      <c r="AW477" s="5">
        <f t="shared" si="60"/>
        <v>-4.3103446959999993E-2</v>
      </c>
      <c r="AX477" s="2"/>
      <c r="AY477" s="2"/>
      <c r="AZ477" s="2"/>
      <c r="BA477" s="2">
        <v>7.52</v>
      </c>
    </row>
    <row r="478" spans="1:53" x14ac:dyDescent="0.15">
      <c r="A478">
        <v>142</v>
      </c>
      <c r="B478" s="7">
        <v>43157</v>
      </c>
      <c r="C478" s="11">
        <v>2018</v>
      </c>
      <c r="D478" s="3">
        <f>_xlfn.XLOOKUP(P478,'Sentiment index'!$E$2:$E$169,'Sentiment index'!$A$2:$A$169)</f>
        <v>-0.3041568</v>
      </c>
      <c r="E478">
        <f t="shared" ca="1" si="61"/>
        <v>112.78709196753223</v>
      </c>
      <c r="F478" s="5">
        <f>(W478-AT478)/AT478</f>
        <v>-9.0909090039999974E-2</v>
      </c>
      <c r="G478" s="12">
        <f t="shared" ca="1" si="62"/>
        <v>13</v>
      </c>
      <c r="H478" s="2">
        <v>19.851900000000001</v>
      </c>
      <c r="I478" s="2">
        <v>17.899999999999999</v>
      </c>
      <c r="J478" s="13">
        <f t="shared" si="63"/>
        <v>-9.2309090039999972E-2</v>
      </c>
      <c r="K478" s="5">
        <f>IF(U478="NORWAY",_xlfn.XLOOKUP(B478,'Oslo OBX Historical Data'!$A$2:$A$3477,'Oslo OBX Historical Data'!$G$2:$G$3477),IF(U478="FINLAND",_xlfn.XLOOKUP(B478,'OMX Helsinki Historical Data'!$A$2:$A$3479,'OMX Helsinki Historical Data'!$G$2:$G$3479),IF(U478="DENMARK",_xlfn.XLOOKUP(B478,'OMX Copenhagen All shares Histo'!$A$2:$A$3461,'OMX Copenhagen All shares Histo'!$G$2:$G$3461),_xlfn.XLOOKUP(Draft!B478,'OMX Stockholm Historical Data'!$A$2:$A$3477,'OMX Stockholm Historical Data'!$G$2:$G$3477))))</f>
        <v>1.4E-3</v>
      </c>
      <c r="L478">
        <v>1</v>
      </c>
      <c r="N478" t="str">
        <f>IF(D478&gt;=0,"1","0")</f>
        <v>0</v>
      </c>
      <c r="O478" s="5">
        <f t="shared" ca="1" si="64"/>
        <v>0.6548491580151018</v>
      </c>
      <c r="P478">
        <f t="shared" si="65"/>
        <v>141</v>
      </c>
      <c r="S478">
        <f>_xlfn.XLOOKUP(C478,'Company age'!$A$2:$A$15,'Company age'!$B$2:$B$15)</f>
        <v>10</v>
      </c>
      <c r="U478" t="s">
        <v>80</v>
      </c>
      <c r="W478" s="3">
        <f>AT478*(1+AV478)</f>
        <v>16.272727288283999</v>
      </c>
      <c r="X478">
        <v>13</v>
      </c>
      <c r="AH478" s="4">
        <v>7.2727274890000002</v>
      </c>
      <c r="AI478" s="4">
        <v>-9.0909090040000002</v>
      </c>
      <c r="AJ478" s="4">
        <v>-18.636363979999999</v>
      </c>
      <c r="AL478" t="s">
        <v>1747</v>
      </c>
      <c r="AM478" t="s">
        <v>1748</v>
      </c>
      <c r="AN478" t="s">
        <v>80</v>
      </c>
      <c r="AO478" t="s">
        <v>96</v>
      </c>
      <c r="AP478" t="s">
        <v>25</v>
      </c>
      <c r="AQ478" t="s">
        <v>1175</v>
      </c>
      <c r="AR478" t="s">
        <v>27</v>
      </c>
      <c r="AS478" s="2">
        <v>19.851900000000001</v>
      </c>
      <c r="AT478" s="2">
        <v>17.899999999999999</v>
      </c>
      <c r="AU478" s="5">
        <f t="shared" si="58"/>
        <v>7.2727274889999999E-2</v>
      </c>
      <c r="AV478" s="5">
        <f t="shared" si="59"/>
        <v>-9.0909090040000001E-2</v>
      </c>
      <c r="AW478" s="5">
        <f t="shared" si="60"/>
        <v>-0.18636363979999998</v>
      </c>
      <c r="AX478" s="2">
        <v>25.2</v>
      </c>
      <c r="AY478" s="2">
        <v>73.520980829999999</v>
      </c>
      <c r="AZ478" s="2">
        <v>27.5</v>
      </c>
      <c r="BA478" s="2">
        <v>5.3144999999999998</v>
      </c>
    </row>
    <row r="479" spans="1:53" x14ac:dyDescent="0.15">
      <c r="A479">
        <v>142</v>
      </c>
      <c r="B479" s="7">
        <v>43159</v>
      </c>
      <c r="C479" s="11">
        <v>2018</v>
      </c>
      <c r="D479" s="3">
        <f>_xlfn.XLOOKUP(P479,'Sentiment index'!$E$2:$E$169,'Sentiment index'!$A$2:$A$169)</f>
        <v>-0.3041568</v>
      </c>
      <c r="E479">
        <f t="shared" ca="1" si="61"/>
        <v>87.918620641216819</v>
      </c>
      <c r="F479" s="5">
        <f>(W479-AT479)/AT479</f>
        <v>4.1666665079999922E-2</v>
      </c>
      <c r="G479" s="12">
        <f t="shared" ca="1" si="62"/>
        <v>16</v>
      </c>
      <c r="H479" s="2">
        <v>24.0227</v>
      </c>
      <c r="I479" s="2">
        <v>5.5</v>
      </c>
      <c r="J479" s="13">
        <f t="shared" si="63"/>
        <v>4.6366665079999925E-2</v>
      </c>
      <c r="K479" s="5">
        <f>IF(U479="NORWAY",_xlfn.XLOOKUP(B479,'Oslo OBX Historical Data'!$A$2:$A$3477,'Oslo OBX Historical Data'!$G$2:$G$3477),IF(U479="FINLAND",_xlfn.XLOOKUP(B479,'OMX Helsinki Historical Data'!$A$2:$A$3479,'OMX Helsinki Historical Data'!$G$2:$G$3479),IF(U479="DENMARK",_xlfn.XLOOKUP(B479,'OMX Copenhagen All shares Histo'!$A$2:$A$3461,'OMX Copenhagen All shares Histo'!$G$2:$G$3461),_xlfn.XLOOKUP(Draft!B479,'OMX Stockholm Historical Data'!$A$2:$A$3477,'OMX Stockholm Historical Data'!$G$2:$G$3477))))</f>
        <v>-4.7000000000000002E-3</v>
      </c>
      <c r="L479">
        <v>1</v>
      </c>
      <c r="N479" t="str">
        <f>IF(D479&gt;=0,"1","0")</f>
        <v>0</v>
      </c>
      <c r="O479" s="5">
        <f t="shared" ca="1" si="64"/>
        <v>0.66603670694801165</v>
      </c>
      <c r="P479">
        <f t="shared" si="65"/>
        <v>141</v>
      </c>
      <c r="S479">
        <f>_xlfn.XLOOKUP(C479,'Company age'!$A$2:$A$15,'Company age'!$B$2:$B$15)</f>
        <v>10</v>
      </c>
      <c r="U479" t="s">
        <v>64</v>
      </c>
      <c r="W479" s="3">
        <f>AT479*(1+AV479)</f>
        <v>5.7291666579399996</v>
      </c>
      <c r="X479">
        <v>16</v>
      </c>
      <c r="AH479" s="4">
        <v>4.1666665079999996</v>
      </c>
      <c r="AI479" s="4">
        <v>4.1666665079999996</v>
      </c>
      <c r="AJ479" s="4">
        <v>9.7222223280000009</v>
      </c>
      <c r="AL479" t="s">
        <v>1648</v>
      </c>
      <c r="AM479" t="s">
        <v>1649</v>
      </c>
      <c r="AN479" t="s">
        <v>64</v>
      </c>
      <c r="AO479" t="s">
        <v>32</v>
      </c>
      <c r="AP479" t="s">
        <v>25</v>
      </c>
      <c r="AQ479" t="s">
        <v>1650</v>
      </c>
      <c r="AR479" t="s">
        <v>27</v>
      </c>
      <c r="AS479" s="2">
        <v>24.0227</v>
      </c>
      <c r="AT479" s="2">
        <v>5.5</v>
      </c>
      <c r="AU479" s="5">
        <f t="shared" si="58"/>
        <v>4.1666665079999998E-2</v>
      </c>
      <c r="AV479" s="5">
        <f t="shared" si="59"/>
        <v>4.1666665079999998E-2</v>
      </c>
      <c r="AW479" s="5">
        <f t="shared" si="60"/>
        <v>9.7222223280000006E-2</v>
      </c>
      <c r="AX479" s="2">
        <v>2.5</v>
      </c>
      <c r="AY479" s="2">
        <v>-54.763996120000002</v>
      </c>
      <c r="AZ479" s="2">
        <v>2.5299999999999998</v>
      </c>
      <c r="BA479" s="2">
        <v>5.0904999999999996</v>
      </c>
    </row>
    <row r="480" spans="1:53" x14ac:dyDescent="0.15">
      <c r="A480">
        <v>142</v>
      </c>
      <c r="B480" s="7">
        <v>43159</v>
      </c>
      <c r="C480" s="11">
        <v>2018</v>
      </c>
      <c r="D480" s="3">
        <f>_xlfn.XLOOKUP(P480,'Sentiment index'!$E$2:$E$169,'Sentiment index'!$A$2:$A$169)</f>
        <v>-0.3041568</v>
      </c>
      <c r="E480">
        <f t="shared" ca="1" si="61"/>
        <v>132.53647374053685</v>
      </c>
      <c r="F480" s="5">
        <f>(W480-AT480)/AT480</f>
        <v>0.12999999999999989</v>
      </c>
      <c r="G480" s="12">
        <f t="shared" ca="1" si="62"/>
        <v>6</v>
      </c>
      <c r="H480" s="2">
        <v>9.3636199999999992</v>
      </c>
      <c r="I480" s="2">
        <v>6</v>
      </c>
      <c r="J480" s="13">
        <f t="shared" si="63"/>
        <v>0.1293999999999999</v>
      </c>
      <c r="K480" s="5">
        <f>IF(U480="NORWAY",_xlfn.XLOOKUP(B480,'Oslo OBX Historical Data'!$A$2:$A$3477,'Oslo OBX Historical Data'!$G$2:$G$3477),IF(U480="FINLAND",_xlfn.XLOOKUP(B480,'OMX Helsinki Historical Data'!$A$2:$A$3479,'OMX Helsinki Historical Data'!$G$2:$G$3479),IF(U480="DENMARK",_xlfn.XLOOKUP(B480,'OMX Copenhagen All shares Histo'!$A$2:$A$3461,'OMX Copenhagen All shares Histo'!$G$2:$G$3461),_xlfn.XLOOKUP(Draft!B480,'OMX Stockholm Historical Data'!$A$2:$A$3477,'OMX Stockholm Historical Data'!$G$2:$G$3477))))</f>
        <v>5.9999999999999995E-4</v>
      </c>
      <c r="L480">
        <v>1</v>
      </c>
      <c r="N480" t="str">
        <f>IF(D480&gt;=0,"1","0")</f>
        <v>0</v>
      </c>
      <c r="O480" s="5">
        <f t="shared" ca="1" si="64"/>
        <v>0.64077781883502327</v>
      </c>
      <c r="P480">
        <f t="shared" si="65"/>
        <v>141</v>
      </c>
      <c r="S480">
        <f>_xlfn.XLOOKUP(C480,'Company age'!$A$2:$A$15,'Company age'!$B$2:$B$15)</f>
        <v>10</v>
      </c>
      <c r="U480" t="s">
        <v>80</v>
      </c>
      <c r="W480" s="3">
        <f>AT480*(1+AV480)</f>
        <v>6.7799999999999994</v>
      </c>
      <c r="X480">
        <v>6</v>
      </c>
      <c r="AH480" s="4">
        <v>33.333332059999996</v>
      </c>
      <c r="AI480" s="4">
        <v>13</v>
      </c>
      <c r="AJ480" s="4">
        <v>1.6666666269999999</v>
      </c>
      <c r="AL480" t="s">
        <v>2000</v>
      </c>
      <c r="AM480" t="s">
        <v>2001</v>
      </c>
      <c r="AN480" t="s">
        <v>80</v>
      </c>
      <c r="AO480" t="s">
        <v>81</v>
      </c>
      <c r="AP480" t="s">
        <v>25</v>
      </c>
      <c r="AQ480" t="s">
        <v>1066</v>
      </c>
      <c r="AR480" t="s">
        <v>27</v>
      </c>
      <c r="AS480" s="2">
        <v>9.3636199999999992</v>
      </c>
      <c r="AT480" s="2">
        <v>6</v>
      </c>
      <c r="AU480" s="5">
        <f t="shared" si="58"/>
        <v>0.33333332059999998</v>
      </c>
      <c r="AV480" s="5">
        <f t="shared" si="59"/>
        <v>0.13</v>
      </c>
      <c r="AW480" s="5">
        <f t="shared" si="60"/>
        <v>1.6666666269999998E-2</v>
      </c>
      <c r="AX480" s="2">
        <v>0.52200000000000002</v>
      </c>
      <c r="AY480" s="2">
        <v>-90.148368840000003</v>
      </c>
      <c r="AZ480" s="2">
        <v>0.52</v>
      </c>
      <c r="BA480" s="2">
        <v>9.8843999999999994</v>
      </c>
    </row>
    <row r="481" spans="1:53" x14ac:dyDescent="0.15">
      <c r="A481">
        <v>142</v>
      </c>
      <c r="B481" s="7">
        <v>43159</v>
      </c>
      <c r="C481" s="11">
        <v>2018</v>
      </c>
      <c r="D481" s="3">
        <f>_xlfn.XLOOKUP(P481,'Sentiment index'!$E$2:$E$169,'Sentiment index'!$A$2:$A$169)</f>
        <v>-0.3041568</v>
      </c>
      <c r="E481">
        <f t="shared" ca="1" si="61"/>
        <v>121.83903994726072</v>
      </c>
      <c r="F481" s="5">
        <f>(W481-AT481)/AT481</f>
        <v>-0.11250000000000006</v>
      </c>
      <c r="G481" s="12">
        <f t="shared" ca="1" si="62"/>
        <v>16</v>
      </c>
      <c r="H481" s="2">
        <v>4.4673800000000004</v>
      </c>
      <c r="I481" s="2">
        <v>5.5</v>
      </c>
      <c r="J481" s="13">
        <f t="shared" si="63"/>
        <v>-0.10780000000000006</v>
      </c>
      <c r="K481" s="5">
        <f>IF(U481="NORWAY",_xlfn.XLOOKUP(B481,'Oslo OBX Historical Data'!$A$2:$A$3477,'Oslo OBX Historical Data'!$G$2:$G$3477),IF(U481="FINLAND",_xlfn.XLOOKUP(B481,'OMX Helsinki Historical Data'!$A$2:$A$3479,'OMX Helsinki Historical Data'!$G$2:$G$3479),IF(U481="DENMARK",_xlfn.XLOOKUP(B481,'OMX Copenhagen All shares Histo'!$A$2:$A$3461,'OMX Copenhagen All shares Histo'!$G$2:$G$3461),_xlfn.XLOOKUP(Draft!B481,'OMX Stockholm Historical Data'!$A$2:$A$3477,'OMX Stockholm Historical Data'!$G$2:$G$3477))))</f>
        <v>-4.7000000000000002E-3</v>
      </c>
      <c r="L481">
        <v>1</v>
      </c>
      <c r="N481" t="str">
        <f>IF(D481&gt;=0,"1","0")</f>
        <v>0</v>
      </c>
      <c r="O481" s="5">
        <f t="shared" ca="1" si="64"/>
        <v>3.5815175785359648</v>
      </c>
      <c r="P481">
        <f t="shared" si="65"/>
        <v>141</v>
      </c>
      <c r="S481">
        <f>_xlfn.XLOOKUP(C481,'Company age'!$A$2:$A$15,'Company age'!$B$2:$B$15)</f>
        <v>10</v>
      </c>
      <c r="U481" t="s">
        <v>64</v>
      </c>
      <c r="W481" s="3">
        <f>AT481*(1+AV481)</f>
        <v>4.8812499999999996</v>
      </c>
      <c r="X481">
        <v>16</v>
      </c>
      <c r="AH481" s="4">
        <v>10</v>
      </c>
      <c r="AI481" s="4">
        <v>-11.25</v>
      </c>
      <c r="AJ481" s="4">
        <v>32.5</v>
      </c>
      <c r="AL481" t="s">
        <v>2116</v>
      </c>
      <c r="AM481" t="s">
        <v>1649</v>
      </c>
      <c r="AN481" t="s">
        <v>64</v>
      </c>
      <c r="AO481" t="s">
        <v>32</v>
      </c>
      <c r="AP481" t="s">
        <v>25</v>
      </c>
      <c r="AQ481" t="s">
        <v>1650</v>
      </c>
      <c r="AR481" t="s">
        <v>27</v>
      </c>
      <c r="AS481" s="2">
        <v>4.4673800000000004</v>
      </c>
      <c r="AT481" s="2">
        <v>5.5</v>
      </c>
      <c r="AU481" s="5">
        <f t="shared" si="58"/>
        <v>0.1</v>
      </c>
      <c r="AV481" s="5">
        <f t="shared" si="59"/>
        <v>-0.1125</v>
      </c>
      <c r="AW481" s="5">
        <f t="shared" si="60"/>
        <v>0.32500000000000001</v>
      </c>
      <c r="AX481" s="2">
        <v>26.5</v>
      </c>
      <c r="AY481" s="2">
        <v>-54.6480484</v>
      </c>
      <c r="AZ481" s="2">
        <v>26.1</v>
      </c>
      <c r="BA481" s="2">
        <v>5.0904999999999996</v>
      </c>
    </row>
    <row r="482" spans="1:53" x14ac:dyDescent="0.15">
      <c r="A482">
        <v>143</v>
      </c>
      <c r="B482" s="7">
        <v>43168</v>
      </c>
      <c r="C482" s="11">
        <v>2018</v>
      </c>
      <c r="D482" s="3">
        <f>_xlfn.XLOOKUP(P482,'Sentiment index'!$E$2:$E$169,'Sentiment index'!$A$2:$A$169)</f>
        <v>-0.28772300000000001</v>
      </c>
      <c r="E482">
        <f t="shared" ca="1" si="61"/>
        <v>105.85545653339264</v>
      </c>
      <c r="F482" s="5">
        <f>(W482-AT482)/AT482</f>
        <v>0.3152173996</v>
      </c>
      <c r="G482" s="12">
        <f t="shared" ca="1" si="62"/>
        <v>6</v>
      </c>
      <c r="H482" s="2">
        <v>3005.67</v>
      </c>
      <c r="I482" s="2">
        <v>10</v>
      </c>
      <c r="J482" s="13">
        <f t="shared" si="63"/>
        <v>0.30141739960000002</v>
      </c>
      <c r="K482" s="5">
        <f>IF(U482="NORWAY",_xlfn.XLOOKUP(B482,'Oslo OBX Historical Data'!$A$2:$A$3477,'Oslo OBX Historical Data'!$G$2:$G$3477),IF(U482="FINLAND",_xlfn.XLOOKUP(B482,'OMX Helsinki Historical Data'!$A$2:$A$3479,'OMX Helsinki Historical Data'!$G$2:$G$3479),IF(U482="DENMARK",_xlfn.XLOOKUP(B482,'OMX Copenhagen All shares Histo'!$A$2:$A$3461,'OMX Copenhagen All shares Histo'!$G$2:$G$3461),_xlfn.XLOOKUP(Draft!B482,'OMX Stockholm Historical Data'!$A$2:$A$3477,'OMX Stockholm Historical Data'!$G$2:$G$3477))))</f>
        <v>1.38E-2</v>
      </c>
      <c r="L482">
        <v>1</v>
      </c>
      <c r="N482" t="str">
        <f>IF(D482&gt;=0,"1","0")</f>
        <v>0</v>
      </c>
      <c r="O482" s="5">
        <f t="shared" ca="1" si="64"/>
        <v>1.9962271307229335E-3</v>
      </c>
      <c r="P482">
        <f t="shared" si="65"/>
        <v>142</v>
      </c>
      <c r="S482">
        <f>_xlfn.XLOOKUP(C482,'Company age'!$A$2:$A$15,'Company age'!$B$2:$B$15)</f>
        <v>10</v>
      </c>
      <c r="U482" t="s">
        <v>80</v>
      </c>
      <c r="W482" s="3">
        <f>AT482*(1+AV482)</f>
        <v>13.152173996</v>
      </c>
      <c r="X482">
        <v>6</v>
      </c>
      <c r="AH482" s="4">
        <v>32.60869598</v>
      </c>
      <c r="AI482" s="4">
        <v>31.521739960000001</v>
      </c>
      <c r="AJ482" s="4">
        <v>22.82608604</v>
      </c>
      <c r="AL482" t="s">
        <v>245</v>
      </c>
      <c r="AM482" t="s">
        <v>246</v>
      </c>
      <c r="AN482" t="s">
        <v>80</v>
      </c>
      <c r="AO482" t="s">
        <v>45</v>
      </c>
      <c r="AP482" t="s">
        <v>25</v>
      </c>
      <c r="AQ482" t="s">
        <v>247</v>
      </c>
      <c r="AR482" t="s">
        <v>27</v>
      </c>
      <c r="AS482" s="2">
        <v>3005.67</v>
      </c>
      <c r="AT482" s="2">
        <v>10</v>
      </c>
      <c r="AU482" s="5">
        <f t="shared" si="58"/>
        <v>0.32608695980000002</v>
      </c>
      <c r="AV482" s="5">
        <f t="shared" si="59"/>
        <v>0.3152173996</v>
      </c>
      <c r="AW482" s="5">
        <f t="shared" si="60"/>
        <v>0.22826086039999999</v>
      </c>
      <c r="AX482" s="2">
        <v>257</v>
      </c>
      <c r="AY482" s="2">
        <v>171.27543639999999</v>
      </c>
      <c r="AZ482" s="2">
        <v>259.39999999999998</v>
      </c>
      <c r="BA482" s="2">
        <v>31.1</v>
      </c>
    </row>
    <row r="483" spans="1:53" x14ac:dyDescent="0.15">
      <c r="A483">
        <v>143</v>
      </c>
      <c r="B483" s="7">
        <v>43174</v>
      </c>
      <c r="C483" s="11">
        <v>2018</v>
      </c>
      <c r="D483" s="3">
        <f>_xlfn.XLOOKUP(P483,'Sentiment index'!$E$2:$E$169,'Sentiment index'!$A$2:$A$169)</f>
        <v>-0.28772300000000001</v>
      </c>
      <c r="E483">
        <f t="shared" ca="1" si="61"/>
        <v>88.524547262500263</v>
      </c>
      <c r="F483" s="5">
        <f>(W483-AT483)/AT483</f>
        <v>-9.4736843110000038E-2</v>
      </c>
      <c r="G483" s="12">
        <f t="shared" ca="1" si="62"/>
        <v>101</v>
      </c>
      <c r="H483" s="2">
        <v>48.722700000000003</v>
      </c>
      <c r="I483" s="2">
        <v>24</v>
      </c>
      <c r="J483" s="13">
        <f t="shared" si="63"/>
        <v>-9.7136843110000037E-2</v>
      </c>
      <c r="K483" s="5">
        <f>IF(U483="NORWAY",_xlfn.XLOOKUP(B483,'Oslo OBX Historical Data'!$A$2:$A$3477,'Oslo OBX Historical Data'!$G$2:$G$3477),IF(U483="FINLAND",_xlfn.XLOOKUP(B483,'OMX Helsinki Historical Data'!$A$2:$A$3479,'OMX Helsinki Historical Data'!$G$2:$G$3479),IF(U483="DENMARK",_xlfn.XLOOKUP(B483,'OMX Copenhagen All shares Histo'!$A$2:$A$3461,'OMX Copenhagen All shares Histo'!$G$2:$G$3461),_xlfn.XLOOKUP(Draft!B483,'OMX Stockholm Historical Data'!$A$2:$A$3477,'OMX Stockholm Historical Data'!$G$2:$G$3477))))</f>
        <v>2.3999999999999998E-3</v>
      </c>
      <c r="L483">
        <v>1</v>
      </c>
      <c r="N483" t="str">
        <f>IF(D483&gt;=0,"1","0")</f>
        <v>0</v>
      </c>
      <c r="O483" s="5">
        <f t="shared" ca="1" si="64"/>
        <v>2.0729557270019927</v>
      </c>
      <c r="P483">
        <f t="shared" si="65"/>
        <v>142</v>
      </c>
      <c r="S483">
        <f>_xlfn.XLOOKUP(C483,'Company age'!$A$2:$A$15,'Company age'!$B$2:$B$15)</f>
        <v>10</v>
      </c>
      <c r="U483" t="s">
        <v>80</v>
      </c>
      <c r="W483" s="3">
        <f>AT483*(1+AV483)</f>
        <v>21.726315765359999</v>
      </c>
      <c r="X483">
        <v>101</v>
      </c>
      <c r="AH483" s="4">
        <v>-3.684210539</v>
      </c>
      <c r="AI483" s="4">
        <v>-9.4736843109999995</v>
      </c>
      <c r="AJ483" s="4">
        <v>6.3157896999999998</v>
      </c>
      <c r="AL483" t="s">
        <v>1483</v>
      </c>
      <c r="AM483" t="s">
        <v>1484</v>
      </c>
      <c r="AN483" t="s">
        <v>80</v>
      </c>
      <c r="AO483" t="s">
        <v>152</v>
      </c>
      <c r="AP483" t="s">
        <v>25</v>
      </c>
      <c r="AQ483" t="s">
        <v>1175</v>
      </c>
      <c r="AR483" t="s">
        <v>27</v>
      </c>
      <c r="AS483" s="2">
        <v>48.722700000000003</v>
      </c>
      <c r="AT483" s="2">
        <v>24</v>
      </c>
      <c r="AU483" s="5">
        <f t="shared" si="58"/>
        <v>-3.6842105389999998E-2</v>
      </c>
      <c r="AV483" s="5">
        <f t="shared" si="59"/>
        <v>-9.4736843109999996E-2</v>
      </c>
      <c r="AW483" s="5">
        <f t="shared" si="60"/>
        <v>6.3157897000000005E-2</v>
      </c>
      <c r="AX483" s="2">
        <v>6</v>
      </c>
      <c r="AY483" s="2">
        <v>-54.779449460000002</v>
      </c>
      <c r="AZ483" s="2">
        <v>6.62</v>
      </c>
      <c r="BA483" s="2">
        <v>7.0833000000000004</v>
      </c>
    </row>
    <row r="484" spans="1:53" x14ac:dyDescent="0.15">
      <c r="A484">
        <v>143</v>
      </c>
      <c r="B484" s="7">
        <v>43180</v>
      </c>
      <c r="C484" s="11">
        <v>2018</v>
      </c>
      <c r="D484" s="3">
        <f>_xlfn.XLOOKUP(P484,'Sentiment index'!$E$2:$E$169,'Sentiment index'!$A$2:$A$169)</f>
        <v>-0.28772300000000001</v>
      </c>
      <c r="E484">
        <f t="shared" ca="1" si="61"/>
        <v>144.39487209559692</v>
      </c>
      <c r="F484" s="5">
        <f>(W484-AT484)/AT484</f>
        <v>-8.9705884459999278E-3</v>
      </c>
      <c r="G484" s="12">
        <f t="shared" ca="1" si="62"/>
        <v>1068.54276759902</v>
      </c>
      <c r="H484" s="2">
        <v>1214.77</v>
      </c>
      <c r="I484" s="2">
        <v>31</v>
      </c>
      <c r="J484" s="13">
        <f t="shared" si="63"/>
        <v>-1.4670588445999928E-2</v>
      </c>
      <c r="K484" s="5">
        <f>IF(U484="NORWAY",_xlfn.XLOOKUP(B484,'Oslo OBX Historical Data'!$A$2:$A$3477,'Oslo OBX Historical Data'!$G$2:$G$3477),IF(U484="FINLAND",_xlfn.XLOOKUP(B484,'OMX Helsinki Historical Data'!$A$2:$A$3479,'OMX Helsinki Historical Data'!$G$2:$G$3479),IF(U484="DENMARK",_xlfn.XLOOKUP(B484,'OMX Copenhagen All shares Histo'!$A$2:$A$3461,'OMX Copenhagen All shares Histo'!$G$2:$G$3461),_xlfn.XLOOKUP(Draft!B484,'OMX Stockholm Historical Data'!$A$2:$A$3477,'OMX Stockholm Historical Data'!$G$2:$G$3477))))</f>
        <v>5.7000000000000002E-3</v>
      </c>
      <c r="L484">
        <v>1</v>
      </c>
      <c r="N484" t="str">
        <f>IF(D484&gt;=0,"1","0")</f>
        <v>0</v>
      </c>
      <c r="O484" s="5" t="str">
        <f t="shared" si="64"/>
        <v/>
      </c>
      <c r="P484">
        <f t="shared" si="65"/>
        <v>142</v>
      </c>
      <c r="S484">
        <f>_xlfn.XLOOKUP(C484,'Company age'!$A$2:$A$15,'Company age'!$B$2:$B$15)</f>
        <v>10</v>
      </c>
      <c r="U484" t="s">
        <v>44</v>
      </c>
      <c r="W484" s="3">
        <f>AT484*(1+AV484)</f>
        <v>30.721911758174002</v>
      </c>
      <c r="AH484" s="4">
        <v>0.27941176299999998</v>
      </c>
      <c r="AI484" s="4">
        <v>-0.89705884459999996</v>
      </c>
      <c r="AJ484" s="4">
        <v>-1.470588207</v>
      </c>
      <c r="AL484" t="s">
        <v>464</v>
      </c>
      <c r="AM484" t="s">
        <v>465</v>
      </c>
      <c r="AN484" t="s">
        <v>44</v>
      </c>
      <c r="AO484" t="s">
        <v>24</v>
      </c>
      <c r="AP484" t="s">
        <v>25</v>
      </c>
      <c r="AQ484" t="s">
        <v>444</v>
      </c>
      <c r="AR484" t="s">
        <v>27</v>
      </c>
      <c r="AS484" s="2">
        <v>1214.77</v>
      </c>
      <c r="AT484" s="2">
        <v>31</v>
      </c>
      <c r="AU484" s="5">
        <f t="shared" si="58"/>
        <v>2.7941176299999997E-3</v>
      </c>
      <c r="AV484" s="5">
        <f t="shared" si="59"/>
        <v>-8.9705884459999989E-3</v>
      </c>
      <c r="AW484" s="5">
        <f t="shared" si="60"/>
        <v>-1.4705882070000001E-2</v>
      </c>
      <c r="AX484" s="2">
        <v>41.98</v>
      </c>
      <c r="AY484" s="2">
        <v>48.903224950000002</v>
      </c>
      <c r="AZ484" s="2">
        <v>42.1</v>
      </c>
      <c r="BA484" s="2">
        <v>104.496</v>
      </c>
    </row>
    <row r="485" spans="1:53" x14ac:dyDescent="0.15">
      <c r="A485">
        <v>143</v>
      </c>
      <c r="B485" s="7">
        <v>43181</v>
      </c>
      <c r="C485" s="11">
        <v>2018</v>
      </c>
      <c r="D485" s="3">
        <f>_xlfn.XLOOKUP(P485,'Sentiment index'!$E$2:$E$169,'Sentiment index'!$A$2:$A$169)</f>
        <v>-0.28772300000000001</v>
      </c>
      <c r="E485">
        <f t="shared" ca="1" si="61"/>
        <v>132.37682775430636</v>
      </c>
      <c r="F485" s="5">
        <f>(W485-AT485)/AT485</f>
        <v>5.8441557879999981E-2</v>
      </c>
      <c r="G485" s="12">
        <f t="shared" ca="1" si="62"/>
        <v>1072.3250989586909</v>
      </c>
      <c r="H485" s="2">
        <v>7046.17</v>
      </c>
      <c r="I485" s="2">
        <v>29</v>
      </c>
      <c r="J485" s="13">
        <f t="shared" si="63"/>
        <v>5.3641557879999982E-2</v>
      </c>
      <c r="K485" s="5">
        <f>IF(U485="NORWAY",_xlfn.XLOOKUP(B485,'Oslo OBX Historical Data'!$A$2:$A$3477,'Oslo OBX Historical Data'!$G$2:$G$3477),IF(U485="FINLAND",_xlfn.XLOOKUP(B485,'OMX Helsinki Historical Data'!$A$2:$A$3479,'OMX Helsinki Historical Data'!$G$2:$G$3479),IF(U485="DENMARK",_xlfn.XLOOKUP(B485,'OMX Copenhagen All shares Histo'!$A$2:$A$3461,'OMX Copenhagen All shares Histo'!$G$2:$G$3461),_xlfn.XLOOKUP(Draft!B485,'OMX Stockholm Historical Data'!$A$2:$A$3477,'OMX Stockholm Historical Data'!$G$2:$G$3477))))</f>
        <v>4.7999999999999996E-3</v>
      </c>
      <c r="L485">
        <v>1</v>
      </c>
      <c r="N485" t="str">
        <f>IF(D485&gt;=0,"1","0")</f>
        <v>0</v>
      </c>
      <c r="O485" s="5" t="str">
        <f t="shared" si="64"/>
        <v/>
      </c>
      <c r="P485">
        <f t="shared" si="65"/>
        <v>142</v>
      </c>
      <c r="S485">
        <f>_xlfn.XLOOKUP(C485,'Company age'!$A$2:$A$15,'Company age'!$B$2:$B$15)</f>
        <v>10</v>
      </c>
      <c r="U485" t="s">
        <v>44</v>
      </c>
      <c r="W485" s="3">
        <f>AT485*(1+AV485)</f>
        <v>30.694805178519999</v>
      </c>
      <c r="AH485" s="4">
        <v>8.4415588380000006</v>
      </c>
      <c r="AI485" s="4">
        <v>5.8441557880000001</v>
      </c>
      <c r="AJ485" s="4">
        <v>12.337662699999999</v>
      </c>
      <c r="AL485" t="s">
        <v>94</v>
      </c>
      <c r="AM485" t="s">
        <v>95</v>
      </c>
      <c r="AN485" t="s">
        <v>44</v>
      </c>
      <c r="AO485" t="s">
        <v>96</v>
      </c>
      <c r="AP485" t="s">
        <v>25</v>
      </c>
      <c r="AQ485" t="s">
        <v>97</v>
      </c>
      <c r="AR485" t="s">
        <v>27</v>
      </c>
      <c r="AS485" s="2">
        <v>7046.17</v>
      </c>
      <c r="AT485" s="2">
        <v>29</v>
      </c>
      <c r="AU485" s="5">
        <f t="shared" si="58"/>
        <v>8.4415588380000003E-2</v>
      </c>
      <c r="AV485" s="5">
        <f t="shared" si="59"/>
        <v>5.8441557880000002E-2</v>
      </c>
      <c r="AW485" s="5">
        <f t="shared" si="60"/>
        <v>0.12337662699999999</v>
      </c>
      <c r="AX485" s="2">
        <v>33.08</v>
      </c>
      <c r="AY485" s="2">
        <v>4.5517239570000001</v>
      </c>
      <c r="AZ485" s="2">
        <v>33.18</v>
      </c>
      <c r="BA485" s="2">
        <v>581.30999999999995</v>
      </c>
    </row>
    <row r="486" spans="1:53" x14ac:dyDescent="0.15">
      <c r="A486">
        <v>143</v>
      </c>
      <c r="B486" s="7">
        <v>43181</v>
      </c>
      <c r="C486" s="11">
        <v>2018</v>
      </c>
      <c r="D486" s="3">
        <f>_xlfn.XLOOKUP(P486,'Sentiment index'!$E$2:$E$169,'Sentiment index'!$A$2:$A$169)</f>
        <v>-0.28772300000000001</v>
      </c>
      <c r="E486">
        <f t="shared" ca="1" si="61"/>
        <v>164.49237136032838</v>
      </c>
      <c r="F486" s="5">
        <f>(W486-AT486)/AT486</f>
        <v>-3.4285714630000005E-2</v>
      </c>
      <c r="G486" s="12">
        <f t="shared" ca="1" si="62"/>
        <v>824</v>
      </c>
      <c r="H486" s="2">
        <v>495.27699999999999</v>
      </c>
      <c r="I486" s="2">
        <v>5</v>
      </c>
      <c r="J486" s="13">
        <f t="shared" si="63"/>
        <v>-3.5285714630000006E-2</v>
      </c>
      <c r="K486" s="5">
        <f>IF(U486="NORWAY",_xlfn.XLOOKUP(B486,'Oslo OBX Historical Data'!$A$2:$A$3477,'Oslo OBX Historical Data'!$G$2:$G$3477),IF(U486="FINLAND",_xlfn.XLOOKUP(B486,'OMX Helsinki Historical Data'!$A$2:$A$3479,'OMX Helsinki Historical Data'!$G$2:$G$3479),IF(U486="DENMARK",_xlfn.XLOOKUP(B486,'OMX Copenhagen All shares Histo'!$A$2:$A$3461,'OMX Copenhagen All shares Histo'!$G$2:$G$3461),_xlfn.XLOOKUP(Draft!B486,'OMX Stockholm Historical Data'!$A$2:$A$3477,'OMX Stockholm Historical Data'!$G$2:$G$3477))))</f>
        <v>1E-3</v>
      </c>
      <c r="L486">
        <v>1</v>
      </c>
      <c r="N486" t="str">
        <f>IF(D486&gt;=0,"1","0")</f>
        <v>0</v>
      </c>
      <c r="O486" s="5">
        <f t="shared" ca="1" si="64"/>
        <v>1.6637154561992582</v>
      </c>
      <c r="P486">
        <f t="shared" si="65"/>
        <v>142</v>
      </c>
      <c r="S486">
        <f>_xlfn.XLOOKUP(C486,'Company age'!$A$2:$A$15,'Company age'!$B$2:$B$15)</f>
        <v>10</v>
      </c>
      <c r="U486" t="s">
        <v>64</v>
      </c>
      <c r="W486" s="3">
        <f>AT486*(1+AV486)</f>
        <v>4.82857142685</v>
      </c>
      <c r="X486">
        <v>824</v>
      </c>
      <c r="AH486" s="4">
        <v>1.4285714629999999</v>
      </c>
      <c r="AI486" s="4">
        <v>-3.4285714629999999</v>
      </c>
      <c r="AJ486" s="4">
        <v>-7.1428570750000002</v>
      </c>
      <c r="AL486" t="s">
        <v>827</v>
      </c>
      <c r="AM486" t="s">
        <v>828</v>
      </c>
      <c r="AN486" t="s">
        <v>64</v>
      </c>
      <c r="AO486" t="s">
        <v>38</v>
      </c>
      <c r="AP486" t="s">
        <v>25</v>
      </c>
      <c r="AQ486" t="s">
        <v>829</v>
      </c>
      <c r="AR486" t="s">
        <v>27</v>
      </c>
      <c r="AS486" s="2">
        <v>495.27699999999999</v>
      </c>
      <c r="AT486" s="2">
        <v>5</v>
      </c>
      <c r="AU486" s="5">
        <f t="shared" si="58"/>
        <v>1.428571463E-2</v>
      </c>
      <c r="AV486" s="5">
        <f t="shared" si="59"/>
        <v>-3.4285714629999998E-2</v>
      </c>
      <c r="AW486" s="5">
        <f t="shared" si="60"/>
        <v>-7.1428570750000003E-2</v>
      </c>
      <c r="AX486" s="2">
        <v>51</v>
      </c>
      <c r="AY486" s="2">
        <v>1024</v>
      </c>
      <c r="AZ486" s="2">
        <v>51.4</v>
      </c>
      <c r="BA486" s="2">
        <v>18.694199999999999</v>
      </c>
    </row>
    <row r="487" spans="1:53" x14ac:dyDescent="0.15">
      <c r="A487">
        <v>143</v>
      </c>
      <c r="B487" s="7">
        <v>43181</v>
      </c>
      <c r="C487" s="11">
        <v>2018</v>
      </c>
      <c r="D487" s="3">
        <f>_xlfn.XLOOKUP(P487,'Sentiment index'!$E$2:$E$169,'Sentiment index'!$A$2:$A$169)</f>
        <v>-0.28772300000000001</v>
      </c>
      <c r="E487">
        <f t="shared" ca="1" si="61"/>
        <v>155.81029023442241</v>
      </c>
      <c r="F487" s="5">
        <f>(W487-AT487)/AT487</f>
        <v>0.78205131529999994</v>
      </c>
      <c r="G487" s="12">
        <f t="shared" ca="1" si="62"/>
        <v>53</v>
      </c>
      <c r="H487" s="2">
        <v>47.7851</v>
      </c>
      <c r="I487" s="2">
        <v>38</v>
      </c>
      <c r="J487" s="13">
        <f t="shared" si="63"/>
        <v>0.78095131529999995</v>
      </c>
      <c r="K487" s="5">
        <f>IF(U487="NORWAY",_xlfn.XLOOKUP(B487,'Oslo OBX Historical Data'!$A$2:$A$3477,'Oslo OBX Historical Data'!$G$2:$G$3477),IF(U487="FINLAND",_xlfn.XLOOKUP(B487,'OMX Helsinki Historical Data'!$A$2:$A$3479,'OMX Helsinki Historical Data'!$G$2:$G$3479),IF(U487="DENMARK",_xlfn.XLOOKUP(B487,'OMX Copenhagen All shares Histo'!$A$2:$A$3461,'OMX Copenhagen All shares Histo'!$G$2:$G$3461),_xlfn.XLOOKUP(Draft!B487,'OMX Stockholm Historical Data'!$A$2:$A$3477,'OMX Stockholm Historical Data'!$G$2:$G$3477))))</f>
        <v>1.1000000000000001E-3</v>
      </c>
      <c r="L487">
        <v>1</v>
      </c>
      <c r="N487" t="str">
        <f>IF(D487&gt;=0,"1","0")</f>
        <v>0</v>
      </c>
      <c r="O487" s="5">
        <f t="shared" ca="1" si="64"/>
        <v>1.1091323446011414</v>
      </c>
      <c r="P487">
        <f t="shared" si="65"/>
        <v>142</v>
      </c>
      <c r="S487">
        <f>_xlfn.XLOOKUP(C487,'Company age'!$A$2:$A$15,'Company age'!$B$2:$B$15)</f>
        <v>10</v>
      </c>
      <c r="U487" t="s">
        <v>23</v>
      </c>
      <c r="W487" s="3">
        <f>AT487*(1+AV487)</f>
        <v>67.717949981399997</v>
      </c>
      <c r="X487">
        <v>53</v>
      </c>
      <c r="AH487" s="4">
        <v>82.051284789999997</v>
      </c>
      <c r="AI487" s="4">
        <v>78.205131530000003</v>
      </c>
      <c r="AJ487" s="4">
        <v>42.307693479999998</v>
      </c>
      <c r="AL487" t="s">
        <v>1494</v>
      </c>
      <c r="AM487" t="s">
        <v>1495</v>
      </c>
      <c r="AN487" t="s">
        <v>23</v>
      </c>
      <c r="AO487" t="s">
        <v>152</v>
      </c>
      <c r="AP487" t="s">
        <v>25</v>
      </c>
      <c r="AQ487" t="s">
        <v>1066</v>
      </c>
      <c r="AR487" t="s">
        <v>27</v>
      </c>
      <c r="AS487" s="2">
        <v>47.7851</v>
      </c>
      <c r="AT487" s="2">
        <v>38</v>
      </c>
      <c r="AU487" s="5">
        <f t="shared" si="58"/>
        <v>0.82051284790000001</v>
      </c>
      <c r="AV487" s="5">
        <f t="shared" si="59"/>
        <v>0.78205131530000005</v>
      </c>
      <c r="AW487" s="5">
        <f t="shared" si="60"/>
        <v>0.42307693479999997</v>
      </c>
      <c r="AX487" s="2">
        <v>26</v>
      </c>
      <c r="AY487" s="2">
        <v>-32.849811549999998</v>
      </c>
      <c r="AZ487" s="2">
        <v>26.8</v>
      </c>
      <c r="BA487" s="2">
        <v>8.2868999999999993</v>
      </c>
    </row>
    <row r="488" spans="1:53" x14ac:dyDescent="0.15">
      <c r="A488">
        <v>143</v>
      </c>
      <c r="B488" s="7">
        <v>43182</v>
      </c>
      <c r="C488" s="11">
        <v>2018</v>
      </c>
      <c r="D488" s="3">
        <f>_xlfn.XLOOKUP(P488,'Sentiment index'!$E$2:$E$169,'Sentiment index'!$A$2:$A$169)</f>
        <v>-0.28772300000000001</v>
      </c>
      <c r="E488">
        <f t="shared" ca="1" si="61"/>
        <v>118.52148802276716</v>
      </c>
      <c r="F488" s="5">
        <f>(W488-AT488)/AT488</f>
        <v>-5.6818180079999912E-2</v>
      </c>
      <c r="G488" s="12">
        <f t="shared" ca="1" si="62"/>
        <v>1100</v>
      </c>
      <c r="H488" s="2">
        <v>1654.44</v>
      </c>
      <c r="I488" s="2">
        <v>7.5</v>
      </c>
      <c r="J488" s="13">
        <f t="shared" si="63"/>
        <v>-4.171818007999991E-2</v>
      </c>
      <c r="K488" s="5">
        <f>IF(U488="NORWAY",_xlfn.XLOOKUP(B488,'Oslo OBX Historical Data'!$A$2:$A$3477,'Oslo OBX Historical Data'!$G$2:$G$3477),IF(U488="FINLAND",_xlfn.XLOOKUP(B488,'OMX Helsinki Historical Data'!$A$2:$A$3479,'OMX Helsinki Historical Data'!$G$2:$G$3479),IF(U488="DENMARK",_xlfn.XLOOKUP(B488,'OMX Copenhagen All shares Histo'!$A$2:$A$3461,'OMX Copenhagen All shares Histo'!$G$2:$G$3461),_xlfn.XLOOKUP(Draft!B488,'OMX Stockholm Historical Data'!$A$2:$A$3477,'OMX Stockholm Historical Data'!$G$2:$G$3477))))</f>
        <v>-1.5100000000000001E-2</v>
      </c>
      <c r="L488">
        <v>1</v>
      </c>
      <c r="N488" t="str">
        <f>IF(D488&gt;=0,"1","0")</f>
        <v>0</v>
      </c>
      <c r="O488" s="5">
        <f t="shared" ca="1" si="64"/>
        <v>0.66487754164551149</v>
      </c>
      <c r="P488">
        <f t="shared" si="65"/>
        <v>142</v>
      </c>
      <c r="S488">
        <f>_xlfn.XLOOKUP(C488,'Company age'!$A$2:$A$15,'Company age'!$B$2:$B$15)</f>
        <v>10</v>
      </c>
      <c r="U488" t="s">
        <v>64</v>
      </c>
      <c r="W488" s="3">
        <f>AT488*(1+AV488)</f>
        <v>7.0738636494000007</v>
      </c>
      <c r="X488">
        <v>1100</v>
      </c>
      <c r="AH488" s="4">
        <v>0</v>
      </c>
      <c r="AI488" s="4">
        <v>-5.6818180079999996</v>
      </c>
      <c r="AJ488" s="4">
        <v>-15.909091</v>
      </c>
      <c r="AL488" t="s">
        <v>370</v>
      </c>
      <c r="AM488" t="s">
        <v>371</v>
      </c>
      <c r="AN488" t="s">
        <v>64</v>
      </c>
      <c r="AO488" t="s">
        <v>32</v>
      </c>
      <c r="AP488" t="s">
        <v>25</v>
      </c>
      <c r="AQ488" t="s">
        <v>372</v>
      </c>
      <c r="AR488" t="s">
        <v>27</v>
      </c>
      <c r="AS488" s="2">
        <v>1654.44</v>
      </c>
      <c r="AT488" s="2">
        <v>7.5</v>
      </c>
      <c r="AU488" s="5">
        <f t="shared" si="58"/>
        <v>0</v>
      </c>
      <c r="AV488" s="5">
        <f t="shared" si="59"/>
        <v>-5.6818180079999996E-2</v>
      </c>
      <c r="AW488" s="5">
        <f t="shared" si="60"/>
        <v>-0.15909091</v>
      </c>
      <c r="AX488" s="2">
        <v>10.62</v>
      </c>
      <c r="AY488" s="2">
        <v>44</v>
      </c>
      <c r="AZ488" s="2">
        <v>10.76</v>
      </c>
      <c r="BA488" s="2">
        <v>35.96</v>
      </c>
    </row>
    <row r="489" spans="1:53" x14ac:dyDescent="0.15">
      <c r="A489">
        <v>143</v>
      </c>
      <c r="B489" s="7">
        <v>43182</v>
      </c>
      <c r="C489" s="11">
        <v>2018</v>
      </c>
      <c r="D489" s="3">
        <f>_xlfn.XLOOKUP(P489,'Sentiment index'!$E$2:$E$169,'Sentiment index'!$A$2:$A$169)</f>
        <v>-0.28772300000000001</v>
      </c>
      <c r="E489">
        <f t="shared" ca="1" si="61"/>
        <v>123.19527153617571</v>
      </c>
      <c r="F489" s="5">
        <f>(W489-AT489)/AT489</f>
        <v>-6.0000000000000074E-2</v>
      </c>
      <c r="G489" s="12">
        <f t="shared" ca="1" si="62"/>
        <v>1922</v>
      </c>
      <c r="H489" s="2">
        <v>356.714</v>
      </c>
      <c r="I489" s="2">
        <v>21</v>
      </c>
      <c r="J489" s="13">
        <f t="shared" si="63"/>
        <v>-3.9900000000000074E-2</v>
      </c>
      <c r="K489" s="5">
        <f>IF(U489="NORWAY",_xlfn.XLOOKUP(B489,'Oslo OBX Historical Data'!$A$2:$A$3477,'Oslo OBX Historical Data'!$G$2:$G$3477),IF(U489="FINLAND",_xlfn.XLOOKUP(B489,'OMX Helsinki Historical Data'!$A$2:$A$3479,'OMX Helsinki Historical Data'!$G$2:$G$3479),IF(U489="DENMARK",_xlfn.XLOOKUP(B489,'OMX Copenhagen All shares Histo'!$A$2:$A$3461,'OMX Copenhagen All shares Histo'!$G$2:$G$3461),_xlfn.XLOOKUP(Draft!B489,'OMX Stockholm Historical Data'!$A$2:$A$3477,'OMX Stockholm Historical Data'!$G$2:$G$3477))))</f>
        <v>-2.01E-2</v>
      </c>
      <c r="L489">
        <v>1</v>
      </c>
      <c r="N489" t="str">
        <f>IF(D489&gt;=0,"1","0")</f>
        <v>0</v>
      </c>
      <c r="O489" s="5">
        <f t="shared" ca="1" si="64"/>
        <v>5.3880699944493351</v>
      </c>
      <c r="P489">
        <f t="shared" si="65"/>
        <v>142</v>
      </c>
      <c r="S489">
        <f>_xlfn.XLOOKUP(C489,'Company age'!$A$2:$A$15,'Company age'!$B$2:$B$15)</f>
        <v>10</v>
      </c>
      <c r="U489" t="s">
        <v>80</v>
      </c>
      <c r="W489" s="3">
        <f>AT489*(1+AV489)</f>
        <v>19.739999999999998</v>
      </c>
      <c r="X489">
        <v>1922</v>
      </c>
      <c r="AH489" s="4">
        <v>-3.6363637450000001</v>
      </c>
      <c r="AI489" s="4">
        <v>-6</v>
      </c>
      <c r="AJ489" s="4">
        <v>2.5454545020000001</v>
      </c>
      <c r="AL489" t="s">
        <v>936</v>
      </c>
      <c r="AM489" t="s">
        <v>937</v>
      </c>
      <c r="AN489" t="s">
        <v>80</v>
      </c>
      <c r="AO489" t="s">
        <v>32</v>
      </c>
      <c r="AP489" t="s">
        <v>25</v>
      </c>
      <c r="AQ489" t="s">
        <v>65</v>
      </c>
      <c r="AR489" t="s">
        <v>27</v>
      </c>
      <c r="AS489" s="2">
        <v>356.714</v>
      </c>
      <c r="AT489" s="2">
        <v>21</v>
      </c>
      <c r="AU489" s="5">
        <f t="shared" si="58"/>
        <v>-3.636363745E-2</v>
      </c>
      <c r="AV489" s="5">
        <f t="shared" si="59"/>
        <v>-0.06</v>
      </c>
      <c r="AW489" s="5">
        <f t="shared" si="60"/>
        <v>2.545454502E-2</v>
      </c>
      <c r="AX489" s="2">
        <v>82.2</v>
      </c>
      <c r="AY489" s="2">
        <v>337.66903689999998</v>
      </c>
      <c r="AZ489" s="2">
        <v>83</v>
      </c>
      <c r="BA489" s="2">
        <v>35.498899999999999</v>
      </c>
    </row>
    <row r="490" spans="1:53" x14ac:dyDescent="0.15">
      <c r="A490">
        <v>143</v>
      </c>
      <c r="B490" s="7">
        <v>43186</v>
      </c>
      <c r="C490" s="11">
        <v>2018</v>
      </c>
      <c r="D490" s="3">
        <f>_xlfn.XLOOKUP(P490,'Sentiment index'!$E$2:$E$169,'Sentiment index'!$A$2:$A$169)</f>
        <v>-0.28772300000000001</v>
      </c>
      <c r="E490">
        <f t="shared" ca="1" si="61"/>
        <v>130.38057801755031</v>
      </c>
      <c r="F490" s="5">
        <f>(W490-AT490)/AT490</f>
        <v>-0.05</v>
      </c>
      <c r="G490" s="12">
        <f t="shared" ca="1" si="62"/>
        <v>2754</v>
      </c>
      <c r="H490" s="2">
        <v>1331.08</v>
      </c>
      <c r="I490" s="2">
        <v>47.5</v>
      </c>
      <c r="J490" s="13">
        <f t="shared" si="63"/>
        <v>-4.0300000000000002E-2</v>
      </c>
      <c r="K490" s="5">
        <f>IF(U490="NORWAY",_xlfn.XLOOKUP(B490,'Oslo OBX Historical Data'!$A$2:$A$3477,'Oslo OBX Historical Data'!$G$2:$G$3477),IF(U490="FINLAND",_xlfn.XLOOKUP(B490,'OMX Helsinki Historical Data'!$A$2:$A$3479,'OMX Helsinki Historical Data'!$G$2:$G$3479),IF(U490="DENMARK",_xlfn.XLOOKUP(B490,'OMX Copenhagen All shares Histo'!$A$2:$A$3461,'OMX Copenhagen All shares Histo'!$G$2:$G$3461),_xlfn.XLOOKUP(Draft!B490,'OMX Stockholm Historical Data'!$A$2:$A$3477,'OMX Stockholm Historical Data'!$G$2:$G$3477))))</f>
        <v>-9.7000000000000003E-3</v>
      </c>
      <c r="L490">
        <v>1</v>
      </c>
      <c r="N490" t="str">
        <f>IF(D490&gt;=0,"1","0")</f>
        <v>0</v>
      </c>
      <c r="O490" s="5">
        <f t="shared" ca="1" si="64"/>
        <v>2.0689966042612014</v>
      </c>
      <c r="P490">
        <f t="shared" si="65"/>
        <v>142</v>
      </c>
      <c r="S490">
        <f>_xlfn.XLOOKUP(C490,'Company age'!$A$2:$A$15,'Company age'!$B$2:$B$15)</f>
        <v>10</v>
      </c>
      <c r="U490" t="s">
        <v>80</v>
      </c>
      <c r="W490" s="3">
        <f>AT490*(1+AV490)</f>
        <v>45.125</v>
      </c>
      <c r="X490">
        <v>2754</v>
      </c>
      <c r="AH490" s="4">
        <v>-4</v>
      </c>
      <c r="AI490" s="4">
        <v>-5</v>
      </c>
      <c r="AJ490" s="4">
        <v>-10</v>
      </c>
      <c r="AL490" t="s">
        <v>428</v>
      </c>
      <c r="AM490" t="s">
        <v>429</v>
      </c>
      <c r="AN490" t="s">
        <v>80</v>
      </c>
      <c r="AO490" t="s">
        <v>81</v>
      </c>
      <c r="AP490" t="s">
        <v>25</v>
      </c>
      <c r="AQ490" t="s">
        <v>165</v>
      </c>
      <c r="AR490" t="s">
        <v>27</v>
      </c>
      <c r="AS490" s="2">
        <v>1331.08</v>
      </c>
      <c r="AT490" s="2">
        <v>47.5</v>
      </c>
      <c r="AU490" s="5">
        <f t="shared" si="58"/>
        <v>-0.04</v>
      </c>
      <c r="AV490" s="5">
        <f t="shared" si="59"/>
        <v>-0.05</v>
      </c>
      <c r="AW490" s="5">
        <f t="shared" si="60"/>
        <v>-0.1</v>
      </c>
      <c r="AX490" s="2">
        <v>86.75</v>
      </c>
      <c r="AY490" s="2">
        <v>92.947364809999996</v>
      </c>
      <c r="AZ490" s="2">
        <v>87.95</v>
      </c>
      <c r="BA490" s="2">
        <v>107.36799999999999</v>
      </c>
    </row>
    <row r="491" spans="1:53" x14ac:dyDescent="0.15">
      <c r="A491">
        <v>144</v>
      </c>
      <c r="B491" s="7">
        <v>43196</v>
      </c>
      <c r="C491" s="11">
        <v>2018</v>
      </c>
      <c r="D491" s="3">
        <f>_xlfn.XLOOKUP(P491,'Sentiment index'!$E$2:$E$169,'Sentiment index'!$A$2:$A$169)</f>
        <v>-0.23103660000000001</v>
      </c>
      <c r="E491">
        <f t="shared" ca="1" si="61"/>
        <v>138.92947890858289</v>
      </c>
      <c r="F491" s="5">
        <f>(W491-AT491)/AT491</f>
        <v>1.7241379019999947E-2</v>
      </c>
      <c r="G491" s="12">
        <f t="shared" ca="1" si="62"/>
        <v>28</v>
      </c>
      <c r="H491" s="2">
        <v>38.320799999999998</v>
      </c>
      <c r="I491" s="2">
        <v>38.5</v>
      </c>
      <c r="J491" s="13">
        <f t="shared" si="63"/>
        <v>-3.4586209800000524E-3</v>
      </c>
      <c r="K491" s="5">
        <f>IF(U491="NORWAY",_xlfn.XLOOKUP(B491,'Oslo OBX Historical Data'!$A$2:$A$3477,'Oslo OBX Historical Data'!$G$2:$G$3477),IF(U491="FINLAND",_xlfn.XLOOKUP(B491,'OMX Helsinki Historical Data'!$A$2:$A$3479,'OMX Helsinki Historical Data'!$G$2:$G$3479),IF(U491="DENMARK",_xlfn.XLOOKUP(B491,'OMX Copenhagen All shares Histo'!$A$2:$A$3461,'OMX Copenhagen All shares Histo'!$G$2:$G$3461),_xlfn.XLOOKUP(Draft!B491,'OMX Stockholm Historical Data'!$A$2:$A$3477,'OMX Stockholm Historical Data'!$G$2:$G$3477))))</f>
        <v>2.07E-2</v>
      </c>
      <c r="L491">
        <v>1</v>
      </c>
      <c r="N491" t="str">
        <f>IF(D491&gt;=0,"1","0")</f>
        <v>0</v>
      </c>
      <c r="O491" s="5">
        <f t="shared" ca="1" si="64"/>
        <v>0.73067368113400555</v>
      </c>
      <c r="P491">
        <f t="shared" si="65"/>
        <v>143</v>
      </c>
      <c r="S491">
        <f>_xlfn.XLOOKUP(C491,'Company age'!$A$2:$A$15,'Company age'!$B$2:$B$15)</f>
        <v>10</v>
      </c>
      <c r="U491" t="s">
        <v>80</v>
      </c>
      <c r="W491" s="3">
        <f>AT491*(1+AV491)</f>
        <v>39.163793092269998</v>
      </c>
      <c r="X491">
        <v>28</v>
      </c>
      <c r="AH491" s="4">
        <v>1.7241379020000001</v>
      </c>
      <c r="AI491" s="4">
        <v>1.7241379020000001</v>
      </c>
      <c r="AJ491" s="4">
        <v>0</v>
      </c>
      <c r="AL491" t="s">
        <v>1543</v>
      </c>
      <c r="AM491" t="s">
        <v>1544</v>
      </c>
      <c r="AN491" t="s">
        <v>80</v>
      </c>
      <c r="AO491" t="s">
        <v>32</v>
      </c>
      <c r="AP491" t="s">
        <v>25</v>
      </c>
      <c r="AQ491" t="s">
        <v>82</v>
      </c>
      <c r="AR491" t="s">
        <v>27</v>
      </c>
      <c r="AS491" s="2">
        <v>38.320799999999998</v>
      </c>
      <c r="AT491" s="2">
        <v>38.5</v>
      </c>
      <c r="AU491" s="5">
        <f t="shared" si="58"/>
        <v>1.7241379019999999E-2</v>
      </c>
      <c r="AV491" s="5">
        <f t="shared" si="59"/>
        <v>1.7241379019999999E-2</v>
      </c>
      <c r="AW491" s="5">
        <f t="shared" si="60"/>
        <v>0</v>
      </c>
      <c r="AX491" s="2">
        <v>72</v>
      </c>
      <c r="AY491" s="2">
        <v>103.1168823</v>
      </c>
      <c r="AZ491" s="2">
        <v>70.8</v>
      </c>
      <c r="BA491" s="2">
        <v>6.7759999999999998</v>
      </c>
    </row>
    <row r="492" spans="1:53" x14ac:dyDescent="0.15">
      <c r="A492">
        <v>144</v>
      </c>
      <c r="B492" s="7">
        <v>43208</v>
      </c>
      <c r="C492" s="11">
        <v>2018</v>
      </c>
      <c r="D492" s="3">
        <f>_xlfn.XLOOKUP(P492,'Sentiment index'!$E$2:$E$169,'Sentiment index'!$A$2:$A$169)</f>
        <v>-0.23103660000000001</v>
      </c>
      <c r="E492">
        <f t="shared" ca="1" si="61"/>
        <v>128.32050104914092</v>
      </c>
      <c r="F492" s="5">
        <f>(W492-AT492)/AT492</f>
        <v>0.58119659420000003</v>
      </c>
      <c r="G492" s="12">
        <f t="shared" ca="1" si="62"/>
        <v>18</v>
      </c>
      <c r="H492" s="2">
        <v>30.832599999999999</v>
      </c>
      <c r="I492" s="2">
        <v>15</v>
      </c>
      <c r="J492" s="13">
        <f t="shared" si="63"/>
        <v>0.56879659420000006</v>
      </c>
      <c r="K492" s="5">
        <f>IF(U492="NORWAY",_xlfn.XLOOKUP(B492,'Oslo OBX Historical Data'!$A$2:$A$3477,'Oslo OBX Historical Data'!$G$2:$G$3477),IF(U492="FINLAND",_xlfn.XLOOKUP(B492,'OMX Helsinki Historical Data'!$A$2:$A$3479,'OMX Helsinki Historical Data'!$G$2:$G$3479),IF(U492="DENMARK",_xlfn.XLOOKUP(B492,'OMX Copenhagen All shares Histo'!$A$2:$A$3461,'OMX Copenhagen All shares Histo'!$G$2:$G$3461),_xlfn.XLOOKUP(Draft!B492,'OMX Stockholm Historical Data'!$A$2:$A$3477,'OMX Stockholm Historical Data'!$G$2:$G$3477))))</f>
        <v>1.24E-2</v>
      </c>
      <c r="L492">
        <v>1</v>
      </c>
      <c r="N492" t="str">
        <f>IF(D492&gt;=0,"1","0")</f>
        <v>0</v>
      </c>
      <c r="O492" s="5">
        <f t="shared" ca="1" si="64"/>
        <v>0.58379766870130967</v>
      </c>
      <c r="P492">
        <f t="shared" si="65"/>
        <v>143</v>
      </c>
      <c r="S492">
        <f>_xlfn.XLOOKUP(C492,'Company age'!$A$2:$A$15,'Company age'!$B$2:$B$15)</f>
        <v>10</v>
      </c>
      <c r="U492" t="s">
        <v>80</v>
      </c>
      <c r="W492" s="3">
        <f>AT492*(1+AV492)</f>
        <v>23.717948913000001</v>
      </c>
      <c r="X492">
        <v>18</v>
      </c>
      <c r="AH492" s="4">
        <v>52.991455080000001</v>
      </c>
      <c r="AI492" s="4">
        <v>58.119659419999998</v>
      </c>
      <c r="AJ492" s="4">
        <v>44.444446560000003</v>
      </c>
      <c r="AL492" t="s">
        <v>1603</v>
      </c>
      <c r="AM492" t="s">
        <v>1604</v>
      </c>
      <c r="AN492" t="s">
        <v>80</v>
      </c>
      <c r="AO492" t="s">
        <v>32</v>
      </c>
      <c r="AP492" t="s">
        <v>25</v>
      </c>
      <c r="AQ492" t="s">
        <v>1175</v>
      </c>
      <c r="AR492" t="s">
        <v>27</v>
      </c>
      <c r="AS492" s="2">
        <v>30.832599999999999</v>
      </c>
      <c r="AT492" s="2">
        <v>15</v>
      </c>
      <c r="AU492" s="5">
        <f t="shared" si="58"/>
        <v>0.52991455080000005</v>
      </c>
      <c r="AV492" s="5">
        <f t="shared" si="59"/>
        <v>0.58119659420000003</v>
      </c>
      <c r="AW492" s="5">
        <f t="shared" si="60"/>
        <v>0.4444444656</v>
      </c>
      <c r="AX492" s="2">
        <v>14.9</v>
      </c>
      <c r="AY492" s="2">
        <v>33.666667940000004</v>
      </c>
      <c r="AZ492" s="2">
        <v>14</v>
      </c>
      <c r="BA492" s="2">
        <v>7.4850000000000003</v>
      </c>
    </row>
    <row r="493" spans="1:53" x14ac:dyDescent="0.15">
      <c r="A493">
        <v>144</v>
      </c>
      <c r="B493" s="7">
        <v>43210</v>
      </c>
      <c r="C493" s="11">
        <v>2018</v>
      </c>
      <c r="D493" s="3">
        <f>_xlfn.XLOOKUP(P493,'Sentiment index'!$E$2:$E$169,'Sentiment index'!$A$2:$A$169)</f>
        <v>-0.23103660000000001</v>
      </c>
      <c r="E493">
        <f t="shared" ca="1" si="61"/>
        <v>95.697731273640983</v>
      </c>
      <c r="F493" s="5">
        <f>(W493-AT493)/AT493</f>
        <v>-4.2372882369999913E-3</v>
      </c>
      <c r="G493" s="12">
        <f t="shared" ca="1" si="62"/>
        <v>467</v>
      </c>
      <c r="H493" s="2">
        <v>15.6477</v>
      </c>
      <c r="I493" s="2">
        <v>22</v>
      </c>
      <c r="J493" s="13">
        <f t="shared" si="63"/>
        <v>-9.6372882369999916E-3</v>
      </c>
      <c r="K493" s="5">
        <f>IF(U493="NORWAY",_xlfn.XLOOKUP(B493,'Oslo OBX Historical Data'!$A$2:$A$3477,'Oslo OBX Historical Data'!$G$2:$G$3477),IF(U493="FINLAND",_xlfn.XLOOKUP(B493,'OMX Helsinki Historical Data'!$A$2:$A$3479,'OMX Helsinki Historical Data'!$G$2:$G$3479),IF(U493="DENMARK",_xlfn.XLOOKUP(B493,'OMX Copenhagen All shares Histo'!$A$2:$A$3461,'OMX Copenhagen All shares Histo'!$G$2:$G$3461),_xlfn.XLOOKUP(Draft!B493,'OMX Stockholm Historical Data'!$A$2:$A$3477,'OMX Stockholm Historical Data'!$G$2:$G$3477))))</f>
        <v>5.4000000000000003E-3</v>
      </c>
      <c r="L493">
        <v>1</v>
      </c>
      <c r="N493" t="str">
        <f>IF(D493&gt;=0,"1","0")</f>
        <v>0</v>
      </c>
      <c r="O493" s="5">
        <f t="shared" ca="1" si="64"/>
        <v>29.844641704531657</v>
      </c>
      <c r="P493">
        <f t="shared" si="65"/>
        <v>143</v>
      </c>
      <c r="S493">
        <f>_xlfn.XLOOKUP(C493,'Company age'!$A$2:$A$15,'Company age'!$B$2:$B$15)</f>
        <v>10</v>
      </c>
      <c r="U493" t="s">
        <v>80</v>
      </c>
      <c r="W493" s="3">
        <f>AT493*(1+AV493)</f>
        <v>21.906779658786</v>
      </c>
      <c r="X493">
        <v>467</v>
      </c>
      <c r="AH493" s="4">
        <v>0</v>
      </c>
      <c r="AI493" s="4">
        <v>-0.42372882369999998</v>
      </c>
      <c r="AJ493" s="4">
        <v>-1.6949152949999999</v>
      </c>
      <c r="AL493" t="s">
        <v>1818</v>
      </c>
      <c r="AM493" t="s">
        <v>1819</v>
      </c>
      <c r="AN493" t="s">
        <v>80</v>
      </c>
      <c r="AO493" t="s">
        <v>45</v>
      </c>
      <c r="AP493" t="s">
        <v>25</v>
      </c>
      <c r="AQ493" t="s">
        <v>54</v>
      </c>
      <c r="AR493" t="s">
        <v>27</v>
      </c>
      <c r="AS493" s="2">
        <v>15.6477</v>
      </c>
      <c r="AT493" s="2">
        <v>22</v>
      </c>
      <c r="AU493" s="5">
        <f t="shared" si="58"/>
        <v>0</v>
      </c>
      <c r="AV493" s="5">
        <f t="shared" si="59"/>
        <v>-4.237288237E-3</v>
      </c>
      <c r="AW493" s="5">
        <f t="shared" si="60"/>
        <v>-1.6949152950000001E-2</v>
      </c>
      <c r="AX493" s="2">
        <v>40.4</v>
      </c>
      <c r="AY493" s="2">
        <v>99.090911869999999</v>
      </c>
      <c r="AZ493" s="2">
        <v>40.299999999999997</v>
      </c>
      <c r="BA493" s="2">
        <v>15.7265</v>
      </c>
    </row>
    <row r="494" spans="1:53" x14ac:dyDescent="0.15">
      <c r="A494">
        <v>144</v>
      </c>
      <c r="B494" s="7">
        <v>43214</v>
      </c>
      <c r="C494" s="11">
        <v>2018</v>
      </c>
      <c r="D494" s="3">
        <f>_xlfn.XLOOKUP(P494,'Sentiment index'!$E$2:$E$169,'Sentiment index'!$A$2:$A$169)</f>
        <v>-0.23103660000000001</v>
      </c>
      <c r="E494">
        <f t="shared" ca="1" si="61"/>
        <v>123.25969155925182</v>
      </c>
      <c r="F494" s="5">
        <f>(W494-AT494)/AT494</f>
        <v>6.1475410459999873E-2</v>
      </c>
      <c r="G494" s="12">
        <f t="shared" ca="1" si="62"/>
        <v>1996</v>
      </c>
      <c r="H494" s="2">
        <v>67.376000000000005</v>
      </c>
      <c r="I494" s="2">
        <v>5.9</v>
      </c>
      <c r="J494" s="13">
        <f t="shared" si="63"/>
        <v>5.8775410459999872E-2</v>
      </c>
      <c r="K494" s="5">
        <f>IF(U494="NORWAY",_xlfn.XLOOKUP(B494,'Oslo OBX Historical Data'!$A$2:$A$3477,'Oslo OBX Historical Data'!$G$2:$G$3477),IF(U494="FINLAND",_xlfn.XLOOKUP(B494,'OMX Helsinki Historical Data'!$A$2:$A$3479,'OMX Helsinki Historical Data'!$G$2:$G$3479),IF(U494="DENMARK",_xlfn.XLOOKUP(B494,'OMX Copenhagen All shares Histo'!$A$2:$A$3461,'OMX Copenhagen All shares Histo'!$G$2:$G$3461),_xlfn.XLOOKUP(Draft!B494,'OMX Stockholm Historical Data'!$A$2:$A$3477,'OMX Stockholm Historical Data'!$G$2:$G$3477))))</f>
        <v>2.7000000000000001E-3</v>
      </c>
      <c r="L494">
        <v>1</v>
      </c>
      <c r="N494" t="str">
        <f>IF(D494&gt;=0,"1","0")</f>
        <v>0</v>
      </c>
      <c r="O494" s="5">
        <f t="shared" ca="1" si="64"/>
        <v>29.624792210876276</v>
      </c>
      <c r="P494">
        <f t="shared" si="65"/>
        <v>143</v>
      </c>
      <c r="S494">
        <f>_xlfn.XLOOKUP(C494,'Company age'!$A$2:$A$15,'Company age'!$B$2:$B$15)</f>
        <v>10</v>
      </c>
      <c r="U494" t="s">
        <v>64</v>
      </c>
      <c r="W494" s="3">
        <f>AT494*(1+AV494)</f>
        <v>6.2627049217139996</v>
      </c>
      <c r="X494">
        <v>1996</v>
      </c>
      <c r="AH494" s="4">
        <v>4.9180326460000003</v>
      </c>
      <c r="AI494" s="4">
        <v>6.1475410459999997</v>
      </c>
      <c r="AJ494" s="4">
        <v>3.278688431</v>
      </c>
      <c r="AL494" t="s">
        <v>1399</v>
      </c>
      <c r="AM494" t="s">
        <v>1400</v>
      </c>
      <c r="AN494" t="s">
        <v>64</v>
      </c>
      <c r="AO494" t="s">
        <v>32</v>
      </c>
      <c r="AP494" t="s">
        <v>25</v>
      </c>
      <c r="AQ494" t="s">
        <v>700</v>
      </c>
      <c r="AR494" t="s">
        <v>27</v>
      </c>
      <c r="AS494" s="2">
        <v>67.376000000000005</v>
      </c>
      <c r="AT494" s="2">
        <v>5.9</v>
      </c>
      <c r="AU494" s="5">
        <f t="shared" si="58"/>
        <v>4.9180326460000007E-2</v>
      </c>
      <c r="AV494" s="5">
        <f t="shared" si="59"/>
        <v>6.1475410459999998E-2</v>
      </c>
      <c r="AW494" s="5">
        <f t="shared" si="60"/>
        <v>3.278688431E-2</v>
      </c>
      <c r="AX494" s="2">
        <v>7.32</v>
      </c>
      <c r="AY494" s="2">
        <v>31.525421139999999</v>
      </c>
      <c r="AZ494" s="2">
        <v>7.36</v>
      </c>
      <c r="BA494" s="2">
        <v>5.6231999999999998</v>
      </c>
    </row>
    <row r="495" spans="1:53" x14ac:dyDescent="0.15">
      <c r="A495">
        <v>144</v>
      </c>
      <c r="B495" s="7">
        <v>43216</v>
      </c>
      <c r="C495" s="11">
        <v>2018</v>
      </c>
      <c r="D495" s="3">
        <f>_xlfn.XLOOKUP(P495,'Sentiment index'!$E$2:$E$169,'Sentiment index'!$A$2:$A$169)</f>
        <v>-0.23103660000000001</v>
      </c>
      <c r="E495">
        <f t="shared" ca="1" si="61"/>
        <v>99.38436741024789</v>
      </c>
      <c r="F495" s="5">
        <f>(W495-AT495)/AT495</f>
        <v>-0.29545454029999996</v>
      </c>
      <c r="G495" s="12">
        <f t="shared" ca="1" si="62"/>
        <v>13</v>
      </c>
      <c r="H495" s="2">
        <v>48.927100000000003</v>
      </c>
      <c r="I495" s="2">
        <v>16</v>
      </c>
      <c r="J495" s="13">
        <f t="shared" si="63"/>
        <v>-0.28545454029999995</v>
      </c>
      <c r="K495" s="5">
        <f>IF(U495="NORWAY",_xlfn.XLOOKUP(B495,'Oslo OBX Historical Data'!$A$2:$A$3477,'Oslo OBX Historical Data'!$G$2:$G$3477),IF(U495="FINLAND",_xlfn.XLOOKUP(B495,'OMX Helsinki Historical Data'!$A$2:$A$3479,'OMX Helsinki Historical Data'!$G$2:$G$3479),IF(U495="DENMARK",_xlfn.XLOOKUP(B495,'OMX Copenhagen All shares Histo'!$A$2:$A$3461,'OMX Copenhagen All shares Histo'!$G$2:$G$3461),_xlfn.XLOOKUP(Draft!B495,'OMX Stockholm Historical Data'!$A$2:$A$3477,'OMX Stockholm Historical Data'!$G$2:$G$3477))))</f>
        <v>-0.01</v>
      </c>
      <c r="L495">
        <v>1</v>
      </c>
      <c r="N495" t="str">
        <f>IF(D495&gt;=0,"1","0")</f>
        <v>0</v>
      </c>
      <c r="O495" s="5">
        <f t="shared" ca="1" si="64"/>
        <v>0.26570142109383144</v>
      </c>
      <c r="P495">
        <f t="shared" si="65"/>
        <v>143</v>
      </c>
      <c r="S495">
        <f>_xlfn.XLOOKUP(C495,'Company age'!$A$2:$A$15,'Company age'!$B$2:$B$15)</f>
        <v>10</v>
      </c>
      <c r="U495" t="s">
        <v>23</v>
      </c>
      <c r="W495" s="3">
        <f>AT495*(1+AV495)</f>
        <v>11.272727355200001</v>
      </c>
      <c r="X495">
        <v>13</v>
      </c>
      <c r="AH495" s="4">
        <v>0</v>
      </c>
      <c r="AI495" s="4">
        <v>-29.545454029999998</v>
      </c>
      <c r="AJ495" s="4">
        <v>-33.663635249999999</v>
      </c>
      <c r="AL495" t="s">
        <v>1487</v>
      </c>
      <c r="AM495" t="s">
        <v>1488</v>
      </c>
      <c r="AN495" t="s">
        <v>23</v>
      </c>
      <c r="AO495" t="s">
        <v>152</v>
      </c>
      <c r="AP495" t="s">
        <v>25</v>
      </c>
      <c r="AQ495" t="s">
        <v>1066</v>
      </c>
      <c r="AR495" t="s">
        <v>27</v>
      </c>
      <c r="AS495" s="2">
        <v>48.927100000000003</v>
      </c>
      <c r="AT495" s="2">
        <v>16</v>
      </c>
      <c r="AU495" s="5">
        <f t="shared" si="58"/>
        <v>0</v>
      </c>
      <c r="AV495" s="5">
        <f t="shared" si="59"/>
        <v>-0.29545454029999996</v>
      </c>
      <c r="AW495" s="5">
        <f t="shared" si="60"/>
        <v>-0.33663635250000001</v>
      </c>
      <c r="AX495" s="2">
        <v>2.98</v>
      </c>
      <c r="AY495" s="2">
        <v>-81.375</v>
      </c>
      <c r="AZ495" s="2">
        <v>2.98</v>
      </c>
      <c r="BA495" s="2">
        <v>7.375</v>
      </c>
    </row>
    <row r="496" spans="1:53" x14ac:dyDescent="0.15">
      <c r="A496">
        <v>145</v>
      </c>
      <c r="B496" s="7">
        <v>43238</v>
      </c>
      <c r="C496" s="11">
        <v>2018</v>
      </c>
      <c r="D496" s="3">
        <f>_xlfn.XLOOKUP(P496,'Sentiment index'!$E$2:$E$169,'Sentiment index'!$A$2:$A$169)</f>
        <v>-0.24529529999999999</v>
      </c>
      <c r="E496">
        <f t="shared" ca="1" si="61"/>
        <v>99.184930989959526</v>
      </c>
      <c r="F496" s="5">
        <f>(W496-AT496)/AT496</f>
        <v>3.157894850000003E-2</v>
      </c>
      <c r="G496" s="12">
        <f t="shared" ca="1" si="62"/>
        <v>35</v>
      </c>
      <c r="H496" s="2">
        <v>340.76499999999999</v>
      </c>
      <c r="I496" s="2">
        <v>70</v>
      </c>
      <c r="J496" s="13">
        <f t="shared" si="63"/>
        <v>2.4578948500000031E-2</v>
      </c>
      <c r="K496" s="5">
        <f>IF(U496="NORWAY",_xlfn.XLOOKUP(B496,'Oslo OBX Historical Data'!$A$2:$A$3477,'Oslo OBX Historical Data'!$G$2:$G$3477),IF(U496="FINLAND",_xlfn.XLOOKUP(B496,'OMX Helsinki Historical Data'!$A$2:$A$3479,'OMX Helsinki Historical Data'!$G$2:$G$3479),IF(U496="DENMARK",_xlfn.XLOOKUP(B496,'OMX Copenhagen All shares Histo'!$A$2:$A$3461,'OMX Copenhagen All shares Histo'!$G$2:$G$3461),_xlfn.XLOOKUP(Draft!B496,'OMX Stockholm Historical Data'!$A$2:$A$3477,'OMX Stockholm Historical Data'!$G$2:$G$3477))))</f>
        <v>7.0000000000000001E-3</v>
      </c>
      <c r="L496">
        <v>1</v>
      </c>
      <c r="N496" t="str">
        <f>IF(D496&gt;=0,"1","0")</f>
        <v>0</v>
      </c>
      <c r="O496" s="5">
        <f t="shared" ca="1" si="64"/>
        <v>0.10271007879330331</v>
      </c>
      <c r="P496">
        <f t="shared" si="65"/>
        <v>144</v>
      </c>
      <c r="S496">
        <f>_xlfn.XLOOKUP(C496,'Company age'!$A$2:$A$15,'Company age'!$B$2:$B$15)</f>
        <v>10</v>
      </c>
      <c r="U496" t="s">
        <v>80</v>
      </c>
      <c r="W496" s="3">
        <f>AT496*(1+AV496)</f>
        <v>72.210526395000002</v>
      </c>
      <c r="X496">
        <v>35</v>
      </c>
      <c r="AH496" s="4">
        <v>1.0526316170000001</v>
      </c>
      <c r="AI496" s="4">
        <v>3.1578948499999999</v>
      </c>
      <c r="AJ496" s="4">
        <v>0</v>
      </c>
      <c r="AL496" t="s">
        <v>952</v>
      </c>
      <c r="AM496" t="s">
        <v>953</v>
      </c>
      <c r="AN496" t="s">
        <v>80</v>
      </c>
      <c r="AO496" t="s">
        <v>81</v>
      </c>
      <c r="AP496" t="s">
        <v>25</v>
      </c>
      <c r="AQ496" t="s">
        <v>507</v>
      </c>
      <c r="AR496" t="s">
        <v>27</v>
      </c>
      <c r="AS496" s="2">
        <v>340.76499999999999</v>
      </c>
      <c r="AT496" s="2">
        <v>70</v>
      </c>
      <c r="AU496" s="5">
        <f t="shared" si="58"/>
        <v>1.0526316170000001E-2</v>
      </c>
      <c r="AV496" s="5">
        <f t="shared" si="59"/>
        <v>3.1578948500000002E-2</v>
      </c>
      <c r="AW496" s="5">
        <f t="shared" si="60"/>
        <v>0</v>
      </c>
      <c r="AX496" s="2">
        <v>66.099999999999994</v>
      </c>
      <c r="AY496" s="2">
        <v>67.486503600000006</v>
      </c>
      <c r="AZ496" s="2">
        <v>67.7</v>
      </c>
      <c r="BA496" s="2">
        <v>8.3954000000000004</v>
      </c>
    </row>
    <row r="497" spans="1:53" x14ac:dyDescent="0.15">
      <c r="A497">
        <v>145</v>
      </c>
      <c r="B497" s="7">
        <v>43244</v>
      </c>
      <c r="C497" s="11">
        <v>2018</v>
      </c>
      <c r="D497" s="3">
        <f>_xlfn.XLOOKUP(P497,'Sentiment index'!$E$2:$E$169,'Sentiment index'!$A$2:$A$169)</f>
        <v>-0.24529529999999999</v>
      </c>
      <c r="E497">
        <f t="shared" ca="1" si="61"/>
        <v>122.37162273212402</v>
      </c>
      <c r="F497" s="5">
        <f>(W497-AT497)/AT497</f>
        <v>0.35200000759999994</v>
      </c>
      <c r="G497" s="12">
        <f t="shared" ca="1" si="62"/>
        <v>18</v>
      </c>
      <c r="H497" s="2">
        <v>19.726199999999999</v>
      </c>
      <c r="I497" s="2">
        <v>7</v>
      </c>
      <c r="J497" s="13">
        <f t="shared" si="63"/>
        <v>0.36400000759999995</v>
      </c>
      <c r="K497" s="5">
        <f>IF(U497="NORWAY",_xlfn.XLOOKUP(B497,'Oslo OBX Historical Data'!$A$2:$A$3477,'Oslo OBX Historical Data'!$G$2:$G$3477),IF(U497="FINLAND",_xlfn.XLOOKUP(B497,'OMX Helsinki Historical Data'!$A$2:$A$3479,'OMX Helsinki Historical Data'!$G$2:$G$3479),IF(U497="DENMARK",_xlfn.XLOOKUP(B497,'OMX Copenhagen All shares Histo'!$A$2:$A$3461,'OMX Copenhagen All shares Histo'!$G$2:$G$3461),_xlfn.XLOOKUP(Draft!B497,'OMX Stockholm Historical Data'!$A$2:$A$3477,'OMX Stockholm Historical Data'!$G$2:$G$3477))))</f>
        <v>-1.2E-2</v>
      </c>
      <c r="L497">
        <v>1</v>
      </c>
      <c r="N497" t="str">
        <f>IF(D497&gt;=0,"1","0")</f>
        <v>0</v>
      </c>
      <c r="O497" s="5">
        <f t="shared" ca="1" si="64"/>
        <v>0.91249201569486271</v>
      </c>
      <c r="P497">
        <f t="shared" si="65"/>
        <v>144</v>
      </c>
      <c r="S497">
        <f>_xlfn.XLOOKUP(C497,'Company age'!$A$2:$A$15,'Company age'!$B$2:$B$15)</f>
        <v>10</v>
      </c>
      <c r="U497" t="s">
        <v>80</v>
      </c>
      <c r="W497" s="3">
        <f>AT497*(1+AV497)</f>
        <v>9.4640000531999995</v>
      </c>
      <c r="X497">
        <v>18</v>
      </c>
      <c r="AH497" s="4">
        <v>18</v>
      </c>
      <c r="AI497" s="4">
        <v>35.200000760000002</v>
      </c>
      <c r="AJ497" s="4">
        <v>28</v>
      </c>
      <c r="AL497" t="s">
        <v>1739</v>
      </c>
      <c r="AM497" t="s">
        <v>1740</v>
      </c>
      <c r="AN497" t="s">
        <v>80</v>
      </c>
      <c r="AO497" t="s">
        <v>38</v>
      </c>
      <c r="AP497" t="s">
        <v>25</v>
      </c>
      <c r="AQ497" t="s">
        <v>1066</v>
      </c>
      <c r="AR497" t="s">
        <v>27</v>
      </c>
      <c r="AS497" s="2">
        <v>19.726199999999999</v>
      </c>
      <c r="AT497" s="2">
        <v>7</v>
      </c>
      <c r="AU497" s="5">
        <f t="shared" si="58"/>
        <v>0.18</v>
      </c>
      <c r="AV497" s="5">
        <f t="shared" si="59"/>
        <v>0.3520000076</v>
      </c>
      <c r="AW497" s="5">
        <f t="shared" si="60"/>
        <v>0.28000000000000003</v>
      </c>
      <c r="AX497" s="2">
        <v>2.46</v>
      </c>
      <c r="AY497" s="2">
        <v>-63.518768309999999</v>
      </c>
      <c r="AZ497" s="2">
        <v>2.64</v>
      </c>
      <c r="BA497" s="2">
        <v>9.9982000000000006</v>
      </c>
    </row>
    <row r="498" spans="1:53" x14ac:dyDescent="0.15">
      <c r="A498">
        <v>145</v>
      </c>
      <c r="B498" s="7">
        <v>43245</v>
      </c>
      <c r="C498" s="11">
        <v>2018</v>
      </c>
      <c r="D498" s="3">
        <f>_xlfn.XLOOKUP(P498,'Sentiment index'!$E$2:$E$169,'Sentiment index'!$A$2:$A$169)</f>
        <v>-0.24529529999999999</v>
      </c>
      <c r="E498">
        <f t="shared" ca="1" si="61"/>
        <v>122.91911833850781</v>
      </c>
      <c r="F498" s="5">
        <f>(W498-AT498)/AT498</f>
        <v>0.30555555340000007</v>
      </c>
      <c r="G498" s="12">
        <f t="shared" ca="1" si="62"/>
        <v>16</v>
      </c>
      <c r="H498" s="2">
        <v>27.779499999999999</v>
      </c>
      <c r="I498" s="2">
        <v>16</v>
      </c>
      <c r="J498" s="13">
        <f t="shared" si="63"/>
        <v>0.31005555340000007</v>
      </c>
      <c r="K498" s="5">
        <f>IF(U498="NORWAY",_xlfn.XLOOKUP(B498,'Oslo OBX Historical Data'!$A$2:$A$3477,'Oslo OBX Historical Data'!$G$2:$G$3477),IF(U498="FINLAND",_xlfn.XLOOKUP(B498,'OMX Helsinki Historical Data'!$A$2:$A$3479,'OMX Helsinki Historical Data'!$G$2:$G$3479),IF(U498="DENMARK",_xlfn.XLOOKUP(B498,'OMX Copenhagen All shares Histo'!$A$2:$A$3461,'OMX Copenhagen All shares Histo'!$G$2:$G$3461),_xlfn.XLOOKUP(Draft!B498,'OMX Stockholm Historical Data'!$A$2:$A$3477,'OMX Stockholm Historical Data'!$G$2:$G$3477))))</f>
        <v>-4.4999999999999997E-3</v>
      </c>
      <c r="L498">
        <v>1</v>
      </c>
      <c r="N498" t="str">
        <f>IF(D498&gt;=0,"1","0")</f>
        <v>0</v>
      </c>
      <c r="O498" s="5">
        <f t="shared" ca="1" si="64"/>
        <v>0.57596429021400675</v>
      </c>
      <c r="P498">
        <f t="shared" si="65"/>
        <v>144</v>
      </c>
      <c r="S498">
        <f>_xlfn.XLOOKUP(C498,'Company age'!$A$2:$A$15,'Company age'!$B$2:$B$15)</f>
        <v>10</v>
      </c>
      <c r="U498" t="s">
        <v>80</v>
      </c>
      <c r="W498" s="3">
        <f>AT498*(1+AV498)</f>
        <v>20.888888854400001</v>
      </c>
      <c r="X498">
        <v>16</v>
      </c>
      <c r="AH498" s="4">
        <v>33.333332059999996</v>
      </c>
      <c r="AI498" s="4">
        <v>30.555555340000002</v>
      </c>
      <c r="AJ498" s="4">
        <v>25</v>
      </c>
      <c r="AL498" t="s">
        <v>1629</v>
      </c>
      <c r="AM498" t="s">
        <v>1630</v>
      </c>
      <c r="AN498" t="s">
        <v>80</v>
      </c>
      <c r="AO498" t="s">
        <v>152</v>
      </c>
      <c r="AP498" t="s">
        <v>25</v>
      </c>
      <c r="AQ498" t="s">
        <v>1066</v>
      </c>
      <c r="AR498" t="s">
        <v>27</v>
      </c>
      <c r="AS498" s="2">
        <v>27.779499999999999</v>
      </c>
      <c r="AT498" s="2">
        <v>16</v>
      </c>
      <c r="AU498" s="5">
        <f t="shared" si="58"/>
        <v>0.33333332059999998</v>
      </c>
      <c r="AV498" s="5">
        <f t="shared" si="59"/>
        <v>0.30555555340000001</v>
      </c>
      <c r="AW498" s="5">
        <f t="shared" si="60"/>
        <v>0.25</v>
      </c>
      <c r="AX498" s="2">
        <v>6.32</v>
      </c>
      <c r="AY498" s="2">
        <v>-56.848293300000002</v>
      </c>
      <c r="AZ498" s="2">
        <v>6.16</v>
      </c>
      <c r="BA498" s="2">
        <v>18.120999999999999</v>
      </c>
    </row>
    <row r="499" spans="1:53" x14ac:dyDescent="0.15">
      <c r="A499">
        <v>145</v>
      </c>
      <c r="B499" s="7">
        <v>43248</v>
      </c>
      <c r="C499" s="11">
        <v>2018</v>
      </c>
      <c r="D499" s="3">
        <f>_xlfn.XLOOKUP(P499,'Sentiment index'!$E$2:$E$169,'Sentiment index'!$A$2:$A$169)</f>
        <v>-0.24529529999999999</v>
      </c>
      <c r="E499">
        <f t="shared" ca="1" si="61"/>
        <v>158.47515349823243</v>
      </c>
      <c r="F499" s="5">
        <f>(W499-AT499)/AT499</f>
        <v>-0.39444442750000008</v>
      </c>
      <c r="G499" s="12">
        <f t="shared" ca="1" si="62"/>
        <v>7</v>
      </c>
      <c r="H499" s="2">
        <v>35.045099999999998</v>
      </c>
      <c r="I499" s="2">
        <v>20.5</v>
      </c>
      <c r="J499" s="13">
        <f t="shared" si="63"/>
        <v>-0.39314442750000006</v>
      </c>
      <c r="K499" s="5">
        <f>IF(U499="NORWAY",_xlfn.XLOOKUP(B499,'Oslo OBX Historical Data'!$A$2:$A$3477,'Oslo OBX Historical Data'!$G$2:$G$3477),IF(U499="FINLAND",_xlfn.XLOOKUP(B499,'OMX Helsinki Historical Data'!$A$2:$A$3479,'OMX Helsinki Historical Data'!$G$2:$G$3479),IF(U499="DENMARK",_xlfn.XLOOKUP(B499,'OMX Copenhagen All shares Histo'!$A$2:$A$3461,'OMX Copenhagen All shares Histo'!$G$2:$G$3461),_xlfn.XLOOKUP(Draft!B499,'OMX Stockholm Historical Data'!$A$2:$A$3477,'OMX Stockholm Historical Data'!$G$2:$G$3477))))</f>
        <v>-1.2999999999999999E-3</v>
      </c>
      <c r="L499">
        <v>1</v>
      </c>
      <c r="N499" t="str">
        <f>IF(D499&gt;=0,"1","0")</f>
        <v>0</v>
      </c>
      <c r="O499" s="5">
        <f t="shared" ca="1" si="64"/>
        <v>0.19974261737018872</v>
      </c>
      <c r="P499">
        <f t="shared" si="65"/>
        <v>144</v>
      </c>
      <c r="S499">
        <f>_xlfn.XLOOKUP(C499,'Company age'!$A$2:$A$15,'Company age'!$B$2:$B$15)</f>
        <v>10</v>
      </c>
      <c r="U499" t="s">
        <v>80</v>
      </c>
      <c r="W499" s="3">
        <f>AT499*(1+AV499)</f>
        <v>12.413889236249998</v>
      </c>
      <c r="X499">
        <v>7</v>
      </c>
      <c r="AH499" s="4">
        <v>-39.44444275</v>
      </c>
      <c r="AI499" s="4">
        <v>-39.44444275</v>
      </c>
      <c r="AJ499" s="4">
        <v>-38.333332059999996</v>
      </c>
      <c r="AL499" t="s">
        <v>1582</v>
      </c>
      <c r="AM499" t="s">
        <v>1583</v>
      </c>
      <c r="AN499" t="s">
        <v>80</v>
      </c>
      <c r="AO499" t="s">
        <v>32</v>
      </c>
      <c r="AP499" t="s">
        <v>25</v>
      </c>
      <c r="AQ499" t="s">
        <v>1175</v>
      </c>
      <c r="AR499" t="s">
        <v>27</v>
      </c>
      <c r="AS499" s="2">
        <v>35.045099999999998</v>
      </c>
      <c r="AT499" s="2">
        <v>20.5</v>
      </c>
      <c r="AU499" s="5">
        <f t="shared" si="58"/>
        <v>-0.39444442750000003</v>
      </c>
      <c r="AV499" s="5">
        <f t="shared" si="59"/>
        <v>-0.39444442750000003</v>
      </c>
      <c r="AW499" s="5">
        <f t="shared" si="60"/>
        <v>-0.38333332059999997</v>
      </c>
      <c r="AX499" s="2">
        <v>54.8</v>
      </c>
      <c r="AY499" s="2">
        <v>200</v>
      </c>
      <c r="AZ499" s="2">
        <v>56.6</v>
      </c>
      <c r="BA499" s="2">
        <v>11.927199999999999</v>
      </c>
    </row>
    <row r="500" spans="1:53" x14ac:dyDescent="0.15">
      <c r="A500">
        <v>145</v>
      </c>
      <c r="B500" s="7">
        <v>43251</v>
      </c>
      <c r="C500" s="11">
        <v>2018</v>
      </c>
      <c r="D500" s="3">
        <f>_xlfn.XLOOKUP(P500,'Sentiment index'!$E$2:$E$169,'Sentiment index'!$A$2:$A$169)</f>
        <v>-0.24529529999999999</v>
      </c>
      <c r="E500">
        <f t="shared" ca="1" si="61"/>
        <v>84.108008143956368</v>
      </c>
      <c r="F500" s="5">
        <f>(W500-AT500)/AT500</f>
        <v>-7.1428573130000294E-3</v>
      </c>
      <c r="G500" s="12">
        <f t="shared" ca="1" si="62"/>
        <v>2</v>
      </c>
      <c r="H500" s="2">
        <v>4.3563700000000001</v>
      </c>
      <c r="I500" s="2">
        <v>9</v>
      </c>
      <c r="J500" s="13">
        <f t="shared" si="63"/>
        <v>-3.4428573130000292E-3</v>
      </c>
      <c r="K500" s="5">
        <f>IF(U500="NORWAY",_xlfn.XLOOKUP(B500,'Oslo OBX Historical Data'!$A$2:$A$3477,'Oslo OBX Historical Data'!$G$2:$G$3477),IF(U500="FINLAND",_xlfn.XLOOKUP(B500,'OMX Helsinki Historical Data'!$A$2:$A$3479,'OMX Helsinki Historical Data'!$G$2:$G$3479),IF(U500="DENMARK",_xlfn.XLOOKUP(B500,'OMX Copenhagen All shares Histo'!$A$2:$A$3461,'OMX Copenhagen All shares Histo'!$G$2:$G$3461),_xlfn.XLOOKUP(Draft!B500,'OMX Stockholm Historical Data'!$A$2:$A$3477,'OMX Stockholm Historical Data'!$G$2:$G$3477))))</f>
        <v>-3.7000000000000002E-3</v>
      </c>
      <c r="L500">
        <v>1</v>
      </c>
      <c r="N500" t="str">
        <f>IF(D500&gt;=0,"1","0")</f>
        <v>0</v>
      </c>
      <c r="O500" s="5">
        <f t="shared" ca="1" si="64"/>
        <v>0.45909782686043654</v>
      </c>
      <c r="P500">
        <f t="shared" si="65"/>
        <v>144</v>
      </c>
      <c r="S500">
        <f>_xlfn.XLOOKUP(C500,'Company age'!$A$2:$A$15,'Company age'!$B$2:$B$15)</f>
        <v>10</v>
      </c>
      <c r="U500" t="s">
        <v>80</v>
      </c>
      <c r="W500" s="3">
        <f>AT500*(1+AV500)</f>
        <v>8.9357142841829997</v>
      </c>
      <c r="X500">
        <v>2</v>
      </c>
      <c r="AH500" s="4">
        <v>0</v>
      </c>
      <c r="AI500" s="4">
        <v>-0.71428573129999995</v>
      </c>
      <c r="AJ500" s="4">
        <v>-7.8571429249999998</v>
      </c>
      <c r="AL500" t="s">
        <v>2118</v>
      </c>
      <c r="AM500" t="s">
        <v>2119</v>
      </c>
      <c r="AN500" t="s">
        <v>80</v>
      </c>
      <c r="AO500" t="s">
        <v>74</v>
      </c>
      <c r="AP500" t="s">
        <v>25</v>
      </c>
      <c r="AQ500" t="s">
        <v>54</v>
      </c>
      <c r="AR500" t="s">
        <v>27</v>
      </c>
      <c r="AS500" s="2">
        <v>4.3563700000000001</v>
      </c>
      <c r="AT500" s="2">
        <v>9</v>
      </c>
      <c r="AU500" s="5">
        <f t="shared" si="58"/>
        <v>0</v>
      </c>
      <c r="AV500" s="5">
        <f t="shared" si="59"/>
        <v>-7.1428573129999999E-3</v>
      </c>
      <c r="AW500" s="5">
        <f t="shared" si="60"/>
        <v>-7.8571429249999991E-2</v>
      </c>
      <c r="AX500" s="2">
        <v>3.01</v>
      </c>
      <c r="AY500" s="2">
        <v>-64.093566890000005</v>
      </c>
      <c r="AZ500" s="2">
        <v>2.98</v>
      </c>
      <c r="BA500" s="2">
        <v>8.3775999999999993</v>
      </c>
    </row>
    <row r="501" spans="1:53" x14ac:dyDescent="0.15">
      <c r="A501">
        <v>146</v>
      </c>
      <c r="B501" s="7">
        <v>43256</v>
      </c>
      <c r="C501" s="11">
        <v>2018</v>
      </c>
      <c r="D501" s="3">
        <f>_xlfn.XLOOKUP(P501,'Sentiment index'!$E$2:$E$169,'Sentiment index'!$A$2:$A$169)</f>
        <v>-0.32426870000000002</v>
      </c>
      <c r="E501">
        <f t="shared" ca="1" si="61"/>
        <v>136.1721263037623</v>
      </c>
      <c r="F501" s="5">
        <f>(W501-AT501)/AT501</f>
        <v>-0.19545454030000001</v>
      </c>
      <c r="G501" s="12">
        <f t="shared" ca="1" si="62"/>
        <v>512</v>
      </c>
      <c r="H501" s="2">
        <v>698.4</v>
      </c>
      <c r="I501" s="2">
        <v>75</v>
      </c>
      <c r="J501" s="13">
        <f t="shared" si="63"/>
        <v>-0.1960545403</v>
      </c>
      <c r="K501" s="5">
        <f>IF(U501="NORWAY",_xlfn.XLOOKUP(B501,'Oslo OBX Historical Data'!$A$2:$A$3477,'Oslo OBX Historical Data'!$G$2:$G$3477),IF(U501="FINLAND",_xlfn.XLOOKUP(B501,'OMX Helsinki Historical Data'!$A$2:$A$3479,'OMX Helsinki Historical Data'!$G$2:$G$3479),IF(U501="DENMARK",_xlfn.XLOOKUP(B501,'OMX Copenhagen All shares Histo'!$A$2:$A$3461,'OMX Copenhagen All shares Histo'!$G$2:$G$3461),_xlfn.XLOOKUP(Draft!B501,'OMX Stockholm Historical Data'!$A$2:$A$3477,'OMX Stockholm Historical Data'!$G$2:$G$3477))))</f>
        <v>5.9999999999999995E-4</v>
      </c>
      <c r="L501">
        <v>1</v>
      </c>
      <c r="N501" t="str">
        <f>IF(D501&gt;=0,"1","0")</f>
        <v>0</v>
      </c>
      <c r="O501" s="5">
        <f t="shared" ca="1" si="64"/>
        <v>0.73310423825887749</v>
      </c>
      <c r="P501">
        <f t="shared" si="65"/>
        <v>145</v>
      </c>
      <c r="S501">
        <f>_xlfn.XLOOKUP(C501,'Company age'!$A$2:$A$15,'Company age'!$B$2:$B$15)</f>
        <v>10</v>
      </c>
      <c r="U501" t="s">
        <v>80</v>
      </c>
      <c r="W501" s="3">
        <f>AT501*(1+AV501)</f>
        <v>60.340909477499999</v>
      </c>
      <c r="X501">
        <v>512</v>
      </c>
      <c r="AH501" s="4">
        <v>-12.727272989999999</v>
      </c>
      <c r="AI501" s="4">
        <v>-19.545454029999998</v>
      </c>
      <c r="AJ501" s="4">
        <v>-22.727272030000002</v>
      </c>
      <c r="AL501" t="s">
        <v>689</v>
      </c>
      <c r="AM501" t="s">
        <v>690</v>
      </c>
      <c r="AN501" t="s">
        <v>80</v>
      </c>
      <c r="AO501" t="s">
        <v>96</v>
      </c>
      <c r="AP501" t="s">
        <v>25</v>
      </c>
      <c r="AQ501" t="s">
        <v>691</v>
      </c>
      <c r="AR501" t="s">
        <v>27</v>
      </c>
      <c r="AS501" s="2">
        <v>698.4</v>
      </c>
      <c r="AT501" s="2">
        <v>75</v>
      </c>
      <c r="AU501" s="5">
        <f t="shared" si="58"/>
        <v>-0.12727272989999999</v>
      </c>
      <c r="AV501" s="5">
        <f t="shared" si="59"/>
        <v>-0.19545454029999998</v>
      </c>
      <c r="AW501" s="5">
        <f t="shared" si="60"/>
        <v>-0.22727272030000001</v>
      </c>
      <c r="AX501" s="2">
        <v>68.5</v>
      </c>
      <c r="AY501" s="2">
        <v>982.66668700000002</v>
      </c>
      <c r="AZ501" s="2">
        <v>69.400000000000006</v>
      </c>
      <c r="BA501" s="2">
        <v>16.847000000000001</v>
      </c>
    </row>
    <row r="502" spans="1:53" x14ac:dyDescent="0.15">
      <c r="A502">
        <v>146</v>
      </c>
      <c r="B502" s="7">
        <v>43258</v>
      </c>
      <c r="C502" s="11">
        <v>2018</v>
      </c>
      <c r="D502" s="3">
        <f>_xlfn.XLOOKUP(P502,'Sentiment index'!$E$2:$E$169,'Sentiment index'!$A$2:$A$169)</f>
        <v>-0.32426870000000002</v>
      </c>
      <c r="E502">
        <f t="shared" ca="1" si="61"/>
        <v>139.53352415952199</v>
      </c>
      <c r="F502" s="5">
        <f>(W502-AT502)/AT502</f>
        <v>3.0000000000000037E-2</v>
      </c>
      <c r="G502" s="12">
        <f t="shared" ca="1" si="62"/>
        <v>6505</v>
      </c>
      <c r="H502" s="2">
        <v>4627.5600000000004</v>
      </c>
      <c r="I502" s="2">
        <v>155</v>
      </c>
      <c r="J502" s="13">
        <f t="shared" si="63"/>
        <v>3.7900000000000038E-2</v>
      </c>
      <c r="K502" s="5">
        <f>IF(U502="NORWAY",_xlfn.XLOOKUP(B502,'Oslo OBX Historical Data'!$A$2:$A$3477,'Oslo OBX Historical Data'!$G$2:$G$3477),IF(U502="FINLAND",_xlfn.XLOOKUP(B502,'OMX Helsinki Historical Data'!$A$2:$A$3479,'OMX Helsinki Historical Data'!$G$2:$G$3479),IF(U502="DENMARK",_xlfn.XLOOKUP(B502,'OMX Copenhagen All shares Histo'!$A$2:$A$3461,'OMX Copenhagen All shares Histo'!$G$2:$G$3461),_xlfn.XLOOKUP(Draft!B502,'OMX Stockholm Historical Data'!$A$2:$A$3477,'OMX Stockholm Historical Data'!$G$2:$G$3477))))</f>
        <v>-7.9000000000000008E-3</v>
      </c>
      <c r="L502">
        <v>1</v>
      </c>
      <c r="N502" t="str">
        <f>IF(D502&gt;=0,"1","0")</f>
        <v>0</v>
      </c>
      <c r="O502" s="5">
        <f t="shared" ca="1" si="64"/>
        <v>1.4057084078866615</v>
      </c>
      <c r="P502">
        <f t="shared" si="65"/>
        <v>145</v>
      </c>
      <c r="S502">
        <f>_xlfn.XLOOKUP(C502,'Company age'!$A$2:$A$15,'Company age'!$B$2:$B$15)</f>
        <v>10</v>
      </c>
      <c r="U502" t="s">
        <v>23</v>
      </c>
      <c r="W502" s="3">
        <f>AT502*(1+AV502)</f>
        <v>159.65</v>
      </c>
      <c r="X502">
        <v>6505</v>
      </c>
      <c r="AH502" s="4">
        <v>8</v>
      </c>
      <c r="AI502" s="4">
        <v>3</v>
      </c>
      <c r="AJ502" s="4">
        <v>3</v>
      </c>
      <c r="AL502" t="s">
        <v>150</v>
      </c>
      <c r="AM502" t="s">
        <v>151</v>
      </c>
      <c r="AN502" t="s">
        <v>23</v>
      </c>
      <c r="AO502" t="s">
        <v>152</v>
      </c>
      <c r="AP502" t="s">
        <v>25</v>
      </c>
      <c r="AQ502" t="s">
        <v>102</v>
      </c>
      <c r="AR502" t="s">
        <v>27</v>
      </c>
      <c r="AS502" s="2">
        <v>4627.5600000000004</v>
      </c>
      <c r="AT502" s="2">
        <v>155</v>
      </c>
      <c r="AU502" s="5">
        <f t="shared" si="58"/>
        <v>0.08</v>
      </c>
      <c r="AV502" s="5">
        <f t="shared" si="59"/>
        <v>0.03</v>
      </c>
      <c r="AW502" s="5">
        <f t="shared" si="60"/>
        <v>0.03</v>
      </c>
      <c r="AX502" s="2">
        <v>610</v>
      </c>
      <c r="AY502" s="2">
        <v>307.09677119999998</v>
      </c>
      <c r="AZ502" s="2">
        <v>615.5</v>
      </c>
      <c r="BA502" s="2">
        <v>50</v>
      </c>
    </row>
    <row r="503" spans="1:53" x14ac:dyDescent="0.15">
      <c r="A503">
        <v>146</v>
      </c>
      <c r="B503" s="7">
        <v>43259</v>
      </c>
      <c r="C503" s="11">
        <v>2018</v>
      </c>
      <c r="D503" s="3">
        <f>_xlfn.XLOOKUP(P503,'Sentiment index'!$E$2:$E$169,'Sentiment index'!$A$2:$A$169)</f>
        <v>-0.32426870000000002</v>
      </c>
      <c r="E503">
        <f t="shared" ca="1" si="61"/>
        <v>126.17330074343562</v>
      </c>
      <c r="F503" s="5">
        <f>(W503-AT503)/AT503</f>
        <v>-0.45454544070000003</v>
      </c>
      <c r="G503" s="12">
        <f t="shared" ca="1" si="62"/>
        <v>687</v>
      </c>
      <c r="H503" s="2">
        <v>702.56100000000004</v>
      </c>
      <c r="I503" s="2">
        <v>54</v>
      </c>
      <c r="J503" s="13">
        <f t="shared" si="63"/>
        <v>-0.44944544070000003</v>
      </c>
      <c r="K503" s="5">
        <f>IF(U503="NORWAY",_xlfn.XLOOKUP(B503,'Oslo OBX Historical Data'!$A$2:$A$3477,'Oslo OBX Historical Data'!$G$2:$G$3477),IF(U503="FINLAND",_xlfn.XLOOKUP(B503,'OMX Helsinki Historical Data'!$A$2:$A$3479,'OMX Helsinki Historical Data'!$G$2:$G$3479),IF(U503="DENMARK",_xlfn.XLOOKUP(B503,'OMX Copenhagen All shares Histo'!$A$2:$A$3461,'OMX Copenhagen All shares Histo'!$G$2:$G$3461),_xlfn.XLOOKUP(Draft!B503,'OMX Stockholm Historical Data'!$A$2:$A$3477,'OMX Stockholm Historical Data'!$G$2:$G$3477))))</f>
        <v>-5.1000000000000004E-3</v>
      </c>
      <c r="L503">
        <v>1</v>
      </c>
      <c r="N503" t="str">
        <f>IF(D503&gt;=0,"1","0")</f>
        <v>0</v>
      </c>
      <c r="O503" s="5">
        <f t="shared" ca="1" si="64"/>
        <v>0.97785103357573211</v>
      </c>
      <c r="P503">
        <f t="shared" si="65"/>
        <v>145</v>
      </c>
      <c r="S503">
        <f>_xlfn.XLOOKUP(C503,'Company age'!$A$2:$A$15,'Company age'!$B$2:$B$15)</f>
        <v>10</v>
      </c>
      <c r="U503" t="s">
        <v>23</v>
      </c>
      <c r="W503" s="3">
        <f>AT503*(1+AV503)</f>
        <v>29.4545462022</v>
      </c>
      <c r="X503">
        <v>687</v>
      </c>
      <c r="AH503" s="4">
        <v>-13.939394</v>
      </c>
      <c r="AI503" s="4">
        <v>-45.454544069999997</v>
      </c>
      <c r="AJ503" s="4">
        <v>-51.515151979999999</v>
      </c>
      <c r="AL503" t="s">
        <v>698</v>
      </c>
      <c r="AM503" t="s">
        <v>699</v>
      </c>
      <c r="AN503" t="s">
        <v>23</v>
      </c>
      <c r="AO503" t="s">
        <v>152</v>
      </c>
      <c r="AP503" t="s">
        <v>25</v>
      </c>
      <c r="AQ503" t="s">
        <v>700</v>
      </c>
      <c r="AR503" t="s">
        <v>27</v>
      </c>
      <c r="AS503" s="2">
        <v>702.56100000000004</v>
      </c>
      <c r="AT503" s="2">
        <v>54</v>
      </c>
      <c r="AU503" s="5">
        <f t="shared" si="58"/>
        <v>-0.13939393999999999</v>
      </c>
      <c r="AV503" s="5">
        <f t="shared" si="59"/>
        <v>-0.45454544069999997</v>
      </c>
      <c r="AW503" s="5">
        <f t="shared" si="60"/>
        <v>-0.51515151979999996</v>
      </c>
      <c r="AX503" s="2">
        <v>167.8</v>
      </c>
      <c r="AY503" s="2">
        <v>244.81481930000001</v>
      </c>
      <c r="AZ503" s="2">
        <v>173</v>
      </c>
      <c r="BA503" s="2">
        <v>40.487099999999998</v>
      </c>
    </row>
    <row r="504" spans="1:53" x14ac:dyDescent="0.15">
      <c r="A504">
        <v>146</v>
      </c>
      <c r="B504" s="7">
        <v>43259</v>
      </c>
      <c r="C504" s="11">
        <v>2018</v>
      </c>
      <c r="D504" s="3">
        <f>_xlfn.XLOOKUP(P504,'Sentiment index'!$E$2:$E$169,'Sentiment index'!$A$2:$A$169)</f>
        <v>-0.32426870000000002</v>
      </c>
      <c r="E504">
        <f t="shared" ca="1" si="61"/>
        <v>100.8373805395142</v>
      </c>
      <c r="F504" s="5">
        <f>(W504-AT504)/AT504</f>
        <v>-4.2424240110000094E-2</v>
      </c>
      <c r="G504" s="12">
        <f t="shared" ca="1" si="62"/>
        <v>46</v>
      </c>
      <c r="H504" s="2">
        <v>52.477400000000003</v>
      </c>
      <c r="I504" s="2">
        <v>2.25</v>
      </c>
      <c r="J504" s="13">
        <f t="shared" si="63"/>
        <v>-4.1924240110000094E-2</v>
      </c>
      <c r="K504" s="5">
        <f>IF(U504="NORWAY",_xlfn.XLOOKUP(B504,'Oslo OBX Historical Data'!$A$2:$A$3477,'Oslo OBX Historical Data'!$G$2:$G$3477),IF(U504="FINLAND",_xlfn.XLOOKUP(B504,'OMX Helsinki Historical Data'!$A$2:$A$3479,'OMX Helsinki Historical Data'!$G$2:$G$3479),IF(U504="DENMARK",_xlfn.XLOOKUP(B504,'OMX Copenhagen All shares Histo'!$A$2:$A$3461,'OMX Copenhagen All shares Histo'!$G$2:$G$3461),_xlfn.XLOOKUP(Draft!B504,'OMX Stockholm Historical Data'!$A$2:$A$3477,'OMX Stockholm Historical Data'!$G$2:$G$3477))))</f>
        <v>-5.0000000000000001E-4</v>
      </c>
      <c r="L504">
        <v>1</v>
      </c>
      <c r="N504" t="str">
        <f>IF(D504&gt;=0,"1","0")</f>
        <v>0</v>
      </c>
      <c r="O504" s="5">
        <f t="shared" ca="1" si="64"/>
        <v>0.87656781776536186</v>
      </c>
      <c r="P504">
        <f t="shared" si="65"/>
        <v>145</v>
      </c>
      <c r="S504">
        <f>_xlfn.XLOOKUP(C504,'Company age'!$A$2:$A$15,'Company age'!$B$2:$B$15)</f>
        <v>10</v>
      </c>
      <c r="U504" t="s">
        <v>80</v>
      </c>
      <c r="W504" s="3">
        <f>AT504*(1+AV504)</f>
        <v>2.1545454597524998</v>
      </c>
      <c r="X504">
        <v>46</v>
      </c>
      <c r="AH504" s="4">
        <v>0</v>
      </c>
      <c r="AI504" s="4">
        <v>-4.2424240109999998</v>
      </c>
      <c r="AJ504" s="4">
        <v>-3.0303030010000001</v>
      </c>
      <c r="AL504" t="s">
        <v>1466</v>
      </c>
      <c r="AM504" t="s">
        <v>1467</v>
      </c>
      <c r="AN504" t="s">
        <v>80</v>
      </c>
      <c r="AO504" t="s">
        <v>152</v>
      </c>
      <c r="AP504" t="s">
        <v>25</v>
      </c>
      <c r="AQ504" t="s">
        <v>842</v>
      </c>
      <c r="AR504" t="s">
        <v>27</v>
      </c>
      <c r="AS504" s="2">
        <v>52.477400000000003</v>
      </c>
      <c r="AT504" s="2">
        <v>2.25</v>
      </c>
      <c r="AU504" s="5">
        <f t="shared" si="58"/>
        <v>0</v>
      </c>
      <c r="AV504" s="5">
        <f t="shared" si="59"/>
        <v>-4.2424240109999997E-2</v>
      </c>
      <c r="AW504" s="5">
        <f t="shared" si="60"/>
        <v>-3.0303030009999999E-2</v>
      </c>
      <c r="AX504" s="2"/>
      <c r="AY504" s="2"/>
      <c r="AZ504" s="2"/>
      <c r="BA504" s="2">
        <v>53.1541</v>
      </c>
    </row>
    <row r="505" spans="1:53" x14ac:dyDescent="0.15">
      <c r="A505">
        <v>146</v>
      </c>
      <c r="B505" s="7">
        <v>43262</v>
      </c>
      <c r="C505" s="11">
        <v>2018</v>
      </c>
      <c r="D505" s="3">
        <f>_xlfn.XLOOKUP(P505,'Sentiment index'!$E$2:$E$169,'Sentiment index'!$A$2:$A$169)</f>
        <v>-0.32426870000000002</v>
      </c>
      <c r="E505">
        <f t="shared" ca="1" si="61"/>
        <v>73.005561444934131</v>
      </c>
      <c r="F505" s="5">
        <f>(W505-AT505)/AT505</f>
        <v>-9.9999999999999964E-2</v>
      </c>
      <c r="G505" s="12">
        <f t="shared" ca="1" si="62"/>
        <v>12</v>
      </c>
      <c r="H505" s="2">
        <v>6.63802</v>
      </c>
      <c r="I505" s="2">
        <v>17</v>
      </c>
      <c r="J505" s="13">
        <f t="shared" si="63"/>
        <v>-9.9799999999999958E-2</v>
      </c>
      <c r="K505" s="5">
        <f>IF(U505="NORWAY",_xlfn.XLOOKUP(B505,'Oslo OBX Historical Data'!$A$2:$A$3477,'Oslo OBX Historical Data'!$G$2:$G$3477),IF(U505="FINLAND",_xlfn.XLOOKUP(B505,'OMX Helsinki Historical Data'!$A$2:$A$3479,'OMX Helsinki Historical Data'!$G$2:$G$3479),IF(U505="DENMARK",_xlfn.XLOOKUP(B505,'OMX Copenhagen All shares Histo'!$A$2:$A$3461,'OMX Copenhagen All shares Histo'!$G$2:$G$3461),_xlfn.XLOOKUP(Draft!B505,'OMX Stockholm Historical Data'!$A$2:$A$3477,'OMX Stockholm Historical Data'!$G$2:$G$3477))))</f>
        <v>-2.0000000000000001E-4</v>
      </c>
      <c r="L505">
        <v>1</v>
      </c>
      <c r="N505" t="str">
        <f>IF(D505&gt;=0,"1","0")</f>
        <v>0</v>
      </c>
      <c r="O505" s="5">
        <f t="shared" ca="1" si="64"/>
        <v>1.8077679790057879</v>
      </c>
      <c r="P505">
        <f t="shared" si="65"/>
        <v>145</v>
      </c>
      <c r="S505">
        <f>_xlfn.XLOOKUP(C505,'Company age'!$A$2:$A$15,'Company age'!$B$2:$B$15)</f>
        <v>10</v>
      </c>
      <c r="U505" t="s">
        <v>80</v>
      </c>
      <c r="W505" s="3">
        <f>AT505*(1+AV505)</f>
        <v>15.3</v>
      </c>
      <c r="X505">
        <v>12</v>
      </c>
      <c r="AH505" s="4">
        <v>0</v>
      </c>
      <c r="AI505" s="4">
        <v>-10</v>
      </c>
      <c r="AJ505" s="4">
        <v>-5.3333334920000004</v>
      </c>
      <c r="AL505" t="s">
        <v>2071</v>
      </c>
      <c r="AM505" t="s">
        <v>2072</v>
      </c>
      <c r="AN505" t="s">
        <v>80</v>
      </c>
      <c r="AO505" t="s">
        <v>53</v>
      </c>
      <c r="AP505" t="s">
        <v>25</v>
      </c>
      <c r="AQ505" t="s">
        <v>1066</v>
      </c>
      <c r="AR505" t="s">
        <v>27</v>
      </c>
      <c r="AS505" s="2">
        <v>6.63802</v>
      </c>
      <c r="AT505" s="2">
        <v>17</v>
      </c>
      <c r="AU505" s="5">
        <f t="shared" si="58"/>
        <v>0</v>
      </c>
      <c r="AV505" s="5">
        <f t="shared" si="59"/>
        <v>-0.1</v>
      </c>
      <c r="AW505" s="5">
        <f t="shared" si="60"/>
        <v>-5.3333334920000003E-2</v>
      </c>
      <c r="AX505" s="2">
        <v>15.4</v>
      </c>
      <c r="AY505" s="2">
        <v>-5.8823528290000002</v>
      </c>
      <c r="AZ505" s="2">
        <v>14.8</v>
      </c>
      <c r="BA505" s="2">
        <v>3.9420000000000002</v>
      </c>
    </row>
    <row r="506" spans="1:53" x14ac:dyDescent="0.15">
      <c r="A506">
        <v>146</v>
      </c>
      <c r="B506" s="7">
        <v>43265</v>
      </c>
      <c r="C506" s="11">
        <v>2018</v>
      </c>
      <c r="D506" s="3">
        <f>_xlfn.XLOOKUP(P506,'Sentiment index'!$E$2:$E$169,'Sentiment index'!$A$2:$A$169)</f>
        <v>-0.32426870000000002</v>
      </c>
      <c r="E506">
        <f t="shared" ca="1" si="61"/>
        <v>147.93875483706381</v>
      </c>
      <c r="F506" s="5">
        <f>(W506-AT506)/AT506</f>
        <v>-0.22857143400000002</v>
      </c>
      <c r="G506" s="12">
        <f t="shared" ca="1" si="62"/>
        <v>36</v>
      </c>
      <c r="H506" s="2">
        <v>18.084099999999999</v>
      </c>
      <c r="I506" s="2">
        <v>4.5</v>
      </c>
      <c r="J506" s="13">
        <f t="shared" si="63"/>
        <v>-0.23387143400000002</v>
      </c>
      <c r="K506" s="5">
        <f>IF(U506="NORWAY",_xlfn.XLOOKUP(B506,'Oslo OBX Historical Data'!$A$2:$A$3477,'Oslo OBX Historical Data'!$G$2:$G$3477),IF(U506="FINLAND",_xlfn.XLOOKUP(B506,'OMX Helsinki Historical Data'!$A$2:$A$3479,'OMX Helsinki Historical Data'!$G$2:$G$3479),IF(U506="DENMARK",_xlfn.XLOOKUP(B506,'OMX Copenhagen All shares Histo'!$A$2:$A$3461,'OMX Copenhagen All shares Histo'!$G$2:$G$3461),_xlfn.XLOOKUP(Draft!B506,'OMX Stockholm Historical Data'!$A$2:$A$3477,'OMX Stockholm Historical Data'!$G$2:$G$3477))))</f>
        <v>5.3E-3</v>
      </c>
      <c r="L506">
        <v>1</v>
      </c>
      <c r="N506" t="str">
        <f>IF(D506&gt;=0,"1","0")</f>
        <v>0</v>
      </c>
      <c r="O506" s="5">
        <f t="shared" ca="1" si="64"/>
        <v>1.9906990118391295</v>
      </c>
      <c r="P506">
        <f t="shared" si="65"/>
        <v>145</v>
      </c>
      <c r="S506">
        <f>_xlfn.XLOOKUP(C506,'Company age'!$A$2:$A$15,'Company age'!$B$2:$B$15)</f>
        <v>10</v>
      </c>
      <c r="U506" t="s">
        <v>23</v>
      </c>
      <c r="W506" s="3">
        <f>AT506*(1+AV506)</f>
        <v>3.4714285469999999</v>
      </c>
      <c r="X506">
        <v>36</v>
      </c>
      <c r="AH506" s="4">
        <v>-14.571428300000001</v>
      </c>
      <c r="AI506" s="4">
        <v>-22.857143399999998</v>
      </c>
      <c r="AJ506" s="4">
        <v>-16.571428300000001</v>
      </c>
      <c r="AL506" t="s">
        <v>1781</v>
      </c>
      <c r="AM506" t="s">
        <v>1782</v>
      </c>
      <c r="AN506" t="s">
        <v>23</v>
      </c>
      <c r="AO506" t="s">
        <v>32</v>
      </c>
      <c r="AP506" t="s">
        <v>25</v>
      </c>
      <c r="AQ506" t="s">
        <v>54</v>
      </c>
      <c r="AR506" t="s">
        <v>27</v>
      </c>
      <c r="AS506" s="2">
        <v>18.084099999999999</v>
      </c>
      <c r="AT506" s="2">
        <v>4.5</v>
      </c>
      <c r="AU506" s="5">
        <f t="shared" si="58"/>
        <v>-0.145714283</v>
      </c>
      <c r="AV506" s="5">
        <f t="shared" si="59"/>
        <v>-0.22857143399999999</v>
      </c>
      <c r="AW506" s="5">
        <f t="shared" si="60"/>
        <v>-0.16571428300000002</v>
      </c>
      <c r="AX506" s="2">
        <v>37.5</v>
      </c>
      <c r="AY506" s="2">
        <v>897.77777100000003</v>
      </c>
      <c r="AZ506" s="2">
        <v>37.4</v>
      </c>
      <c r="BA506" s="2">
        <v>0</v>
      </c>
    </row>
    <row r="507" spans="1:53" x14ac:dyDescent="0.15">
      <c r="A507">
        <v>146</v>
      </c>
      <c r="B507" s="7">
        <v>43266</v>
      </c>
      <c r="C507" s="11">
        <v>2018</v>
      </c>
      <c r="D507" s="3">
        <f>_xlfn.XLOOKUP(P507,'Sentiment index'!$E$2:$E$169,'Sentiment index'!$A$2:$A$169)</f>
        <v>-0.32426870000000002</v>
      </c>
      <c r="E507">
        <f t="shared" ca="1" si="61"/>
        <v>137.75734310244201</v>
      </c>
      <c r="F507" s="5">
        <f>(W507-AT507)/AT507</f>
        <v>-1.0000000000000101E-2</v>
      </c>
      <c r="G507" s="12">
        <f t="shared" ca="1" si="62"/>
        <v>316</v>
      </c>
      <c r="H507" s="2">
        <v>5260.05</v>
      </c>
      <c r="I507" s="2">
        <v>8.5</v>
      </c>
      <c r="J507" s="13">
        <f t="shared" si="63"/>
        <v>-1.61000000000001E-2</v>
      </c>
      <c r="K507" s="5">
        <f>IF(U507="NORWAY",_xlfn.XLOOKUP(B507,'Oslo OBX Historical Data'!$A$2:$A$3477,'Oslo OBX Historical Data'!$G$2:$G$3477),IF(U507="FINLAND",_xlfn.XLOOKUP(B507,'OMX Helsinki Historical Data'!$A$2:$A$3479,'OMX Helsinki Historical Data'!$G$2:$G$3479),IF(U507="DENMARK",_xlfn.XLOOKUP(B507,'OMX Copenhagen All shares Histo'!$A$2:$A$3461,'OMX Copenhagen All shares Histo'!$G$2:$G$3461),_xlfn.XLOOKUP(Draft!B507,'OMX Stockholm Historical Data'!$A$2:$A$3477,'OMX Stockholm Historical Data'!$G$2:$G$3477))))</f>
        <v>6.1000000000000004E-3</v>
      </c>
      <c r="L507">
        <v>1</v>
      </c>
      <c r="N507" t="str">
        <f>IF(D507&gt;=0,"1","0")</f>
        <v>0</v>
      </c>
      <c r="O507" s="5">
        <f t="shared" ca="1" si="64"/>
        <v>6.0075474567732247E-2</v>
      </c>
      <c r="P507">
        <f t="shared" si="65"/>
        <v>145</v>
      </c>
      <c r="S507">
        <f>_xlfn.XLOOKUP(C507,'Company age'!$A$2:$A$15,'Company age'!$B$2:$B$15)</f>
        <v>10</v>
      </c>
      <c r="U507" t="s">
        <v>64</v>
      </c>
      <c r="W507" s="3">
        <f>AT507*(1+AV507)</f>
        <v>8.4149999999999991</v>
      </c>
      <c r="X507">
        <v>316</v>
      </c>
      <c r="AH507" s="4">
        <v>5</v>
      </c>
      <c r="AI507" s="4">
        <v>-1</v>
      </c>
      <c r="AJ507" s="4">
        <v>-5</v>
      </c>
      <c r="AL507" t="s">
        <v>119</v>
      </c>
      <c r="AM507" t="s">
        <v>120</v>
      </c>
      <c r="AN507" t="s">
        <v>64</v>
      </c>
      <c r="AO507" t="s">
        <v>45</v>
      </c>
      <c r="AP507" t="s">
        <v>25</v>
      </c>
      <c r="AQ507" t="s">
        <v>75</v>
      </c>
      <c r="AR507" t="s">
        <v>27</v>
      </c>
      <c r="AS507" s="2">
        <v>5260.05</v>
      </c>
      <c r="AT507" s="2">
        <v>8.5</v>
      </c>
      <c r="AU507" s="5">
        <f t="shared" si="58"/>
        <v>0.05</v>
      </c>
      <c r="AV507" s="5">
        <f t="shared" si="59"/>
        <v>-0.01</v>
      </c>
      <c r="AW507" s="5">
        <f t="shared" si="60"/>
        <v>-0.05</v>
      </c>
      <c r="AX507" s="2">
        <v>20.079999999999998</v>
      </c>
      <c r="AY507" s="2">
        <v>145.88235470000001</v>
      </c>
      <c r="AZ507" s="2">
        <v>20.48</v>
      </c>
      <c r="BA507" s="2">
        <v>247.14400000000001</v>
      </c>
    </row>
    <row r="508" spans="1:53" x14ac:dyDescent="0.15">
      <c r="A508">
        <v>146</v>
      </c>
      <c r="B508" s="7">
        <v>43270</v>
      </c>
      <c r="C508" s="11">
        <v>2018</v>
      </c>
      <c r="D508" s="3">
        <f>_xlfn.XLOOKUP(P508,'Sentiment index'!$E$2:$E$169,'Sentiment index'!$A$2:$A$169)</f>
        <v>-0.32426870000000002</v>
      </c>
      <c r="E508">
        <f t="shared" ca="1" si="61"/>
        <v>102.26931437413801</v>
      </c>
      <c r="F508" s="5">
        <f>(W508-AT508)/AT508</f>
        <v>0.13636363979999988</v>
      </c>
      <c r="G508" s="12">
        <f t="shared" ca="1" si="62"/>
        <v>3141</v>
      </c>
      <c r="H508" s="2">
        <v>329.87700000000001</v>
      </c>
      <c r="I508" s="2">
        <v>5</v>
      </c>
      <c r="J508" s="13">
        <f t="shared" si="63"/>
        <v>0.14516363979999988</v>
      </c>
      <c r="K508" s="5">
        <f>IF(U508="NORWAY",_xlfn.XLOOKUP(B508,'Oslo OBX Historical Data'!$A$2:$A$3477,'Oslo OBX Historical Data'!$G$2:$G$3477),IF(U508="FINLAND",_xlfn.XLOOKUP(B508,'OMX Helsinki Historical Data'!$A$2:$A$3479,'OMX Helsinki Historical Data'!$G$2:$G$3479),IF(U508="DENMARK",_xlfn.XLOOKUP(B508,'OMX Copenhagen All shares Histo'!$A$2:$A$3461,'OMX Copenhagen All shares Histo'!$G$2:$G$3461),_xlfn.XLOOKUP(Draft!B508,'OMX Stockholm Historical Data'!$A$2:$A$3477,'OMX Stockholm Historical Data'!$G$2:$G$3477))))</f>
        <v>-8.8000000000000005E-3</v>
      </c>
      <c r="L508">
        <v>1</v>
      </c>
      <c r="N508" t="str">
        <f>IF(D508&gt;=0,"1","0")</f>
        <v>0</v>
      </c>
      <c r="O508" s="5">
        <f t="shared" ca="1" si="64"/>
        <v>9.5217308269445873</v>
      </c>
      <c r="P508">
        <f t="shared" si="65"/>
        <v>145</v>
      </c>
      <c r="S508">
        <f>_xlfn.XLOOKUP(C508,'Company age'!$A$2:$A$15,'Company age'!$B$2:$B$15)</f>
        <v>10</v>
      </c>
      <c r="U508" t="s">
        <v>64</v>
      </c>
      <c r="W508" s="3">
        <f>AT508*(1+AV508)</f>
        <v>5.6818181989999994</v>
      </c>
      <c r="X508">
        <v>3141</v>
      </c>
      <c r="AH508" s="4">
        <v>28.181818010000001</v>
      </c>
      <c r="AI508" s="4">
        <v>13.63636398</v>
      </c>
      <c r="AJ508" s="4">
        <v>-11.818181989999999</v>
      </c>
      <c r="AL508" t="s">
        <v>956</v>
      </c>
      <c r="AM508" t="s">
        <v>957</v>
      </c>
      <c r="AN508" t="s">
        <v>64</v>
      </c>
      <c r="AO508" t="s">
        <v>32</v>
      </c>
      <c r="AP508" t="s">
        <v>25</v>
      </c>
      <c r="AQ508" t="s">
        <v>958</v>
      </c>
      <c r="AR508" t="s">
        <v>27</v>
      </c>
      <c r="AS508" s="2">
        <v>329.87700000000001</v>
      </c>
      <c r="AT508" s="2">
        <v>5</v>
      </c>
      <c r="AU508" s="5">
        <f t="shared" si="58"/>
        <v>0.28181818009999998</v>
      </c>
      <c r="AV508" s="5">
        <f t="shared" si="59"/>
        <v>0.13636363979999999</v>
      </c>
      <c r="AW508" s="5">
        <f t="shared" si="60"/>
        <v>-0.1181818199</v>
      </c>
      <c r="AX508" s="2">
        <v>6.16</v>
      </c>
      <c r="AY508" s="2">
        <v>22.399999619999999</v>
      </c>
      <c r="AZ508" s="2">
        <v>6.04</v>
      </c>
      <c r="BA508" s="2">
        <v>14.799200000000001</v>
      </c>
    </row>
    <row r="509" spans="1:53" x14ac:dyDescent="0.15">
      <c r="A509">
        <v>146</v>
      </c>
      <c r="B509" s="7">
        <v>43271</v>
      </c>
      <c r="C509" s="11">
        <v>2018</v>
      </c>
      <c r="D509" s="3">
        <f>_xlfn.XLOOKUP(P509,'Sentiment index'!$E$2:$E$169,'Sentiment index'!$A$2:$A$169)</f>
        <v>-0.32426870000000002</v>
      </c>
      <c r="E509">
        <f t="shared" ca="1" si="61"/>
        <v>122.77189617081865</v>
      </c>
      <c r="F509" s="5">
        <f>(W509-AT509)/AT509</f>
        <v>2.3333332540000012E-2</v>
      </c>
      <c r="G509" s="12">
        <f t="shared" ca="1" si="62"/>
        <v>1</v>
      </c>
      <c r="H509" s="2">
        <v>12.4443</v>
      </c>
      <c r="I509" s="2">
        <v>5.15</v>
      </c>
      <c r="J509" s="13">
        <f t="shared" si="63"/>
        <v>2.3733332540000013E-2</v>
      </c>
      <c r="K509" s="5">
        <f>IF(U509="NORWAY",_xlfn.XLOOKUP(B509,'Oslo OBX Historical Data'!$A$2:$A$3477,'Oslo OBX Historical Data'!$G$2:$G$3477),IF(U509="FINLAND",_xlfn.XLOOKUP(B509,'OMX Helsinki Historical Data'!$A$2:$A$3479,'OMX Helsinki Historical Data'!$G$2:$G$3479),IF(U509="DENMARK",_xlfn.XLOOKUP(B509,'OMX Copenhagen All shares Histo'!$A$2:$A$3461,'OMX Copenhagen All shares Histo'!$G$2:$G$3461),_xlfn.XLOOKUP(Draft!B509,'OMX Stockholm Historical Data'!$A$2:$A$3477,'OMX Stockholm Historical Data'!$G$2:$G$3477))))</f>
        <v>-4.0000000000000002E-4</v>
      </c>
      <c r="L509">
        <v>1</v>
      </c>
      <c r="N509" t="str">
        <f>IF(D509&gt;=0,"1","0")</f>
        <v>0</v>
      </c>
      <c r="O509" s="5">
        <f t="shared" ca="1" si="64"/>
        <v>8.0358075584805899E-2</v>
      </c>
      <c r="P509">
        <f t="shared" si="65"/>
        <v>145</v>
      </c>
      <c r="S509">
        <f>_xlfn.XLOOKUP(C509,'Company age'!$A$2:$A$15,'Company age'!$B$2:$B$15)</f>
        <v>10</v>
      </c>
      <c r="U509" t="s">
        <v>80</v>
      </c>
      <c r="W509" s="3">
        <f>AT509*(1+AV509)</f>
        <v>5.2701666625810004</v>
      </c>
      <c r="X509">
        <v>1</v>
      </c>
      <c r="AH509" s="4">
        <v>16.666666029999998</v>
      </c>
      <c r="AI509" s="4">
        <v>2.3333332539999998</v>
      </c>
      <c r="AJ509" s="4">
        <v>3</v>
      </c>
      <c r="AL509" t="s">
        <v>1885</v>
      </c>
      <c r="AM509" t="s">
        <v>1886</v>
      </c>
      <c r="AN509" t="s">
        <v>80</v>
      </c>
      <c r="AO509" t="s">
        <v>32</v>
      </c>
      <c r="AP509" t="s">
        <v>25</v>
      </c>
      <c r="AQ509" t="s">
        <v>1066</v>
      </c>
      <c r="AR509" t="s">
        <v>27</v>
      </c>
      <c r="AS509" s="2">
        <v>12.4443</v>
      </c>
      <c r="AT509" s="2">
        <v>5.15</v>
      </c>
      <c r="AU509" s="5">
        <f t="shared" si="58"/>
        <v>0.16666666029999999</v>
      </c>
      <c r="AV509" s="5">
        <f t="shared" si="59"/>
        <v>2.3333332539999998E-2</v>
      </c>
      <c r="AW509" s="5">
        <f t="shared" si="60"/>
        <v>0.03</v>
      </c>
      <c r="AX509" s="2">
        <v>0.69899999999999995</v>
      </c>
      <c r="AY509" s="2">
        <v>-77.551986690000007</v>
      </c>
      <c r="AZ509" s="2">
        <v>0.69199999999999995</v>
      </c>
      <c r="BA509" s="2">
        <v>7.7907999999999999</v>
      </c>
    </row>
    <row r="510" spans="1:53" x14ac:dyDescent="0.15">
      <c r="A510">
        <v>146</v>
      </c>
      <c r="B510" s="7">
        <v>43272</v>
      </c>
      <c r="C510" s="11">
        <v>2018</v>
      </c>
      <c r="D510" s="3">
        <f>_xlfn.XLOOKUP(P510,'Sentiment index'!$E$2:$E$169,'Sentiment index'!$A$2:$A$169)</f>
        <v>-0.32426870000000002</v>
      </c>
      <c r="E510">
        <f t="shared" ca="1" si="61"/>
        <v>113.53362264772321</v>
      </c>
      <c r="F510" s="5">
        <f>(W510-AT510)/AT510</f>
        <v>2.0000000000000101E-2</v>
      </c>
      <c r="G510" s="12">
        <f t="shared" ca="1" si="62"/>
        <v>109</v>
      </c>
      <c r="H510" s="2">
        <v>92.753799999999998</v>
      </c>
      <c r="I510" s="2">
        <v>16.2</v>
      </c>
      <c r="J510" s="13">
        <f t="shared" si="63"/>
        <v>1.8200000000000102E-2</v>
      </c>
      <c r="K510" s="5">
        <f>IF(U510="NORWAY",_xlfn.XLOOKUP(B510,'Oslo OBX Historical Data'!$A$2:$A$3477,'Oslo OBX Historical Data'!$G$2:$G$3477),IF(U510="FINLAND",_xlfn.XLOOKUP(B510,'OMX Helsinki Historical Data'!$A$2:$A$3479,'OMX Helsinki Historical Data'!$G$2:$G$3479),IF(U510="DENMARK",_xlfn.XLOOKUP(B510,'OMX Copenhagen All shares Histo'!$A$2:$A$3461,'OMX Copenhagen All shares Histo'!$G$2:$G$3461),_xlfn.XLOOKUP(Draft!B510,'OMX Stockholm Historical Data'!$A$2:$A$3477,'OMX Stockholm Historical Data'!$G$2:$G$3477))))</f>
        <v>1.8E-3</v>
      </c>
      <c r="L510">
        <v>1</v>
      </c>
      <c r="N510" t="str">
        <f>IF(D510&gt;=0,"1","0")</f>
        <v>0</v>
      </c>
      <c r="O510" s="5">
        <f t="shared" ca="1" si="64"/>
        <v>1.1751540098626687</v>
      </c>
      <c r="P510">
        <f t="shared" si="65"/>
        <v>145</v>
      </c>
      <c r="S510">
        <f>_xlfn.XLOOKUP(C510,'Company age'!$A$2:$A$15,'Company age'!$B$2:$B$15)</f>
        <v>10</v>
      </c>
      <c r="U510" t="s">
        <v>80</v>
      </c>
      <c r="W510" s="3">
        <f>AT510*(1+AV510)</f>
        <v>16.524000000000001</v>
      </c>
      <c r="X510">
        <v>109</v>
      </c>
      <c r="AH510" s="4">
        <v>12</v>
      </c>
      <c r="AI510" s="4">
        <v>2</v>
      </c>
      <c r="AJ510" s="4">
        <v>2</v>
      </c>
      <c r="AL510" t="s">
        <v>1335</v>
      </c>
      <c r="AM510" t="s">
        <v>1336</v>
      </c>
      <c r="AN510" t="s">
        <v>80</v>
      </c>
      <c r="AO510" t="s">
        <v>53</v>
      </c>
      <c r="AP510" t="s">
        <v>25</v>
      </c>
      <c r="AQ510" t="s">
        <v>1066</v>
      </c>
      <c r="AR510" t="s">
        <v>27</v>
      </c>
      <c r="AS510" s="2">
        <v>92.753799999999998</v>
      </c>
      <c r="AT510" s="2">
        <v>16.2</v>
      </c>
      <c r="AU510" s="5">
        <f t="shared" si="58"/>
        <v>0.12</v>
      </c>
      <c r="AV510" s="5">
        <f t="shared" si="59"/>
        <v>0.02</v>
      </c>
      <c r="AW510" s="5">
        <f t="shared" si="60"/>
        <v>0.02</v>
      </c>
      <c r="AX510" s="2">
        <v>13.04</v>
      </c>
      <c r="AY510" s="2">
        <v>4.0517582890000003</v>
      </c>
      <c r="AZ510" s="2">
        <v>13.08</v>
      </c>
      <c r="BA510" s="2">
        <v>30.902200000000001</v>
      </c>
    </row>
    <row r="511" spans="1:53" x14ac:dyDescent="0.15">
      <c r="A511">
        <v>146</v>
      </c>
      <c r="B511" s="7">
        <v>43277</v>
      </c>
      <c r="C511" s="11">
        <v>2018</v>
      </c>
      <c r="D511" s="3">
        <f>_xlfn.XLOOKUP(P511,'Sentiment index'!$E$2:$E$169,'Sentiment index'!$A$2:$A$169)</f>
        <v>-0.32426870000000002</v>
      </c>
      <c r="E511">
        <f t="shared" ca="1" si="61"/>
        <v>92.056050468307831</v>
      </c>
      <c r="F511" s="5">
        <f>(W511-AT511)/AT511</f>
        <v>-0.12000000000000002</v>
      </c>
      <c r="G511" s="12">
        <f t="shared" ca="1" si="62"/>
        <v>14</v>
      </c>
      <c r="H511" s="2">
        <v>95.735299999999995</v>
      </c>
      <c r="I511" s="2">
        <v>91</v>
      </c>
      <c r="J511" s="13">
        <f t="shared" si="63"/>
        <v>-0.11160000000000002</v>
      </c>
      <c r="K511" s="5">
        <f>IF(U511="NORWAY",_xlfn.XLOOKUP(B511,'Oslo OBX Historical Data'!$A$2:$A$3477,'Oslo OBX Historical Data'!$G$2:$G$3477),IF(U511="FINLAND",_xlfn.XLOOKUP(B511,'OMX Helsinki Historical Data'!$A$2:$A$3479,'OMX Helsinki Historical Data'!$G$2:$G$3479),IF(U511="DENMARK",_xlfn.XLOOKUP(B511,'OMX Copenhagen All shares Histo'!$A$2:$A$3461,'OMX Copenhagen All shares Histo'!$G$2:$G$3461),_xlfn.XLOOKUP(Draft!B511,'OMX Stockholm Historical Data'!$A$2:$A$3477,'OMX Stockholm Historical Data'!$G$2:$G$3477))))</f>
        <v>-8.3999999999999995E-3</v>
      </c>
      <c r="L511">
        <v>1</v>
      </c>
      <c r="N511" t="str">
        <f>IF(D511&gt;=0,"1","0")</f>
        <v>0</v>
      </c>
      <c r="O511" s="5">
        <f t="shared" ca="1" si="64"/>
        <v>0.14623655015443626</v>
      </c>
      <c r="P511">
        <f t="shared" si="65"/>
        <v>145</v>
      </c>
      <c r="S511">
        <f>_xlfn.XLOOKUP(C511,'Company age'!$A$2:$A$15,'Company age'!$B$2:$B$15)</f>
        <v>10</v>
      </c>
      <c r="U511" t="s">
        <v>23</v>
      </c>
      <c r="W511" s="3">
        <f>AT511*(1+AV511)</f>
        <v>80.08</v>
      </c>
      <c r="X511">
        <v>14</v>
      </c>
      <c r="AH511" s="4">
        <v>-4</v>
      </c>
      <c r="AI511" s="4">
        <v>-12</v>
      </c>
      <c r="AJ511" s="4">
        <v>4</v>
      </c>
      <c r="AL511" t="s">
        <v>1328</v>
      </c>
      <c r="AM511" t="s">
        <v>1329</v>
      </c>
      <c r="AN511" t="s">
        <v>23</v>
      </c>
      <c r="AO511" t="s">
        <v>32</v>
      </c>
      <c r="AP511" t="s">
        <v>25</v>
      </c>
      <c r="AQ511" t="s">
        <v>987</v>
      </c>
      <c r="AR511" t="s">
        <v>27</v>
      </c>
      <c r="AS511" s="2">
        <v>95.735299999999995</v>
      </c>
      <c r="AT511" s="2">
        <v>91</v>
      </c>
      <c r="AU511" s="5">
        <f t="shared" si="58"/>
        <v>-0.04</v>
      </c>
      <c r="AV511" s="5">
        <f t="shared" si="59"/>
        <v>-0.12</v>
      </c>
      <c r="AW511" s="5">
        <f t="shared" si="60"/>
        <v>0.04</v>
      </c>
      <c r="AX511" s="2">
        <v>159.5</v>
      </c>
      <c r="AY511" s="2">
        <v>59.340660100000001</v>
      </c>
      <c r="AZ511" s="2">
        <v>155</v>
      </c>
      <c r="BA511" s="2">
        <v>3.0343</v>
      </c>
    </row>
    <row r="512" spans="1:53" x14ac:dyDescent="0.15">
      <c r="A512">
        <v>146</v>
      </c>
      <c r="B512" s="7">
        <v>43280</v>
      </c>
      <c r="C512" s="11">
        <v>2018</v>
      </c>
      <c r="D512" s="3">
        <f>_xlfn.XLOOKUP(P512,'Sentiment index'!$E$2:$E$169,'Sentiment index'!$A$2:$A$169)</f>
        <v>-0.32426870000000002</v>
      </c>
      <c r="E512">
        <f t="shared" ca="1" si="61"/>
        <v>110.5675968226106</v>
      </c>
      <c r="F512" s="5">
        <f>(W512-AT512)/AT512</f>
        <v>-0.27179487229999999</v>
      </c>
      <c r="G512" s="12">
        <f t="shared" ca="1" si="62"/>
        <v>65</v>
      </c>
      <c r="H512" s="2">
        <v>684.38099999999997</v>
      </c>
      <c r="I512" s="2">
        <v>45</v>
      </c>
      <c r="J512" s="13">
        <f t="shared" si="63"/>
        <v>-0.2651948723</v>
      </c>
      <c r="K512" s="5">
        <f>IF(U512="NORWAY",_xlfn.XLOOKUP(B512,'Oslo OBX Historical Data'!$A$2:$A$3477,'Oslo OBX Historical Data'!$G$2:$G$3477),IF(U512="FINLAND",_xlfn.XLOOKUP(B512,'OMX Helsinki Historical Data'!$A$2:$A$3479,'OMX Helsinki Historical Data'!$G$2:$G$3479),IF(U512="DENMARK",_xlfn.XLOOKUP(B512,'OMX Copenhagen All shares Histo'!$A$2:$A$3461,'OMX Copenhagen All shares Histo'!$G$2:$G$3461),_xlfn.XLOOKUP(Draft!B512,'OMX Stockholm Historical Data'!$A$2:$A$3477,'OMX Stockholm Historical Data'!$G$2:$G$3477))))</f>
        <v>-6.6E-3</v>
      </c>
      <c r="L512">
        <v>1</v>
      </c>
      <c r="N512" t="str">
        <f>IF(D512&gt;=0,"1","0")</f>
        <v>0</v>
      </c>
      <c r="O512" s="5">
        <f t="shared" ca="1" si="64"/>
        <v>9.4976336280522114E-2</v>
      </c>
      <c r="P512">
        <f t="shared" si="65"/>
        <v>145</v>
      </c>
      <c r="S512">
        <f>_xlfn.XLOOKUP(C512,'Company age'!$A$2:$A$15,'Company age'!$B$2:$B$15)</f>
        <v>10</v>
      </c>
      <c r="U512" t="s">
        <v>80</v>
      </c>
      <c r="W512" s="3">
        <f>AT512*(1+AV512)</f>
        <v>32.7692307465</v>
      </c>
      <c r="X512">
        <v>65</v>
      </c>
      <c r="AH512" s="4">
        <v>-28.20512772</v>
      </c>
      <c r="AI512" s="4">
        <v>-27.179487229999999</v>
      </c>
      <c r="AJ512" s="4">
        <v>18.974359509999999</v>
      </c>
      <c r="AL512" t="s">
        <v>715</v>
      </c>
      <c r="AM512" t="s">
        <v>716</v>
      </c>
      <c r="AN512" t="s">
        <v>80</v>
      </c>
      <c r="AO512" t="s">
        <v>32</v>
      </c>
      <c r="AP512" t="s">
        <v>25</v>
      </c>
      <c r="AQ512" t="s">
        <v>717</v>
      </c>
      <c r="AR512" t="s">
        <v>27</v>
      </c>
      <c r="AS512" s="2">
        <v>684.38099999999997</v>
      </c>
      <c r="AT512" s="2">
        <v>45</v>
      </c>
      <c r="AU512" s="5">
        <f t="shared" si="58"/>
        <v>-0.28205127720000001</v>
      </c>
      <c r="AV512" s="5">
        <f t="shared" si="59"/>
        <v>-0.27179487229999999</v>
      </c>
      <c r="AW512" s="5">
        <f t="shared" si="60"/>
        <v>0.1897435951</v>
      </c>
      <c r="AX512" s="2">
        <v>101.2</v>
      </c>
      <c r="AY512" s="2">
        <v>136</v>
      </c>
      <c r="AZ512" s="2">
        <v>102.8</v>
      </c>
      <c r="BA512" s="2">
        <v>35.202300000000001</v>
      </c>
    </row>
    <row r="513" spans="1:53" x14ac:dyDescent="0.15">
      <c r="A513">
        <v>147</v>
      </c>
      <c r="B513" s="7">
        <v>43283</v>
      </c>
      <c r="C513" s="11">
        <v>2018</v>
      </c>
      <c r="D513" s="3">
        <f>_xlfn.XLOOKUP(P513,'Sentiment index'!$E$2:$E$169,'Sentiment index'!$A$2:$A$169)</f>
        <v>-0.28719820000000001</v>
      </c>
      <c r="E513">
        <f t="shared" ca="1" si="61"/>
        <v>108.30557017940475</v>
      </c>
      <c r="F513" s="5">
        <f>(W513-AT513)/AT513</f>
        <v>-2.5531914230000036E-2</v>
      </c>
      <c r="G513" s="12">
        <f t="shared" ca="1" si="62"/>
        <v>32</v>
      </c>
      <c r="H513" s="2">
        <v>38.291899999999998</v>
      </c>
      <c r="I513" s="2">
        <v>8.8000000000000007</v>
      </c>
      <c r="J513" s="13">
        <f t="shared" si="63"/>
        <v>-3.4831914230000038E-2</v>
      </c>
      <c r="K513" s="5">
        <f>IF(U513="NORWAY",_xlfn.XLOOKUP(B513,'Oslo OBX Historical Data'!$A$2:$A$3477,'Oslo OBX Historical Data'!$G$2:$G$3477),IF(U513="FINLAND",_xlfn.XLOOKUP(B513,'OMX Helsinki Historical Data'!$A$2:$A$3479,'OMX Helsinki Historical Data'!$G$2:$G$3479),IF(U513="DENMARK",_xlfn.XLOOKUP(B513,'OMX Copenhagen All shares Histo'!$A$2:$A$3461,'OMX Copenhagen All shares Histo'!$G$2:$G$3461),_xlfn.XLOOKUP(Draft!B513,'OMX Stockholm Historical Data'!$A$2:$A$3477,'OMX Stockholm Historical Data'!$G$2:$G$3477))))</f>
        <v>9.2999999999999992E-3</v>
      </c>
      <c r="L513">
        <v>1</v>
      </c>
      <c r="N513" t="str">
        <f>IF(D513&gt;=0,"1","0")</f>
        <v>0</v>
      </c>
      <c r="O513" s="5">
        <f t="shared" ca="1" si="64"/>
        <v>0.83568587612523804</v>
      </c>
      <c r="P513">
        <f t="shared" si="65"/>
        <v>146</v>
      </c>
      <c r="S513">
        <f>_xlfn.XLOOKUP(C513,'Company age'!$A$2:$A$15,'Company age'!$B$2:$B$15)</f>
        <v>10</v>
      </c>
      <c r="U513" t="s">
        <v>23</v>
      </c>
      <c r="W513" s="3">
        <f>AT513*(1+AV513)</f>
        <v>8.5753191547760004</v>
      </c>
      <c r="X513">
        <v>32</v>
      </c>
      <c r="AH513" s="4">
        <v>1.0638297800000001</v>
      </c>
      <c r="AI513" s="4">
        <v>-2.5531914229999999</v>
      </c>
      <c r="AJ513" s="4">
        <v>0.42553192379999999</v>
      </c>
      <c r="AL513" t="s">
        <v>1549</v>
      </c>
      <c r="AM513" t="s">
        <v>1550</v>
      </c>
      <c r="AN513" t="s">
        <v>23</v>
      </c>
      <c r="AO513" t="s">
        <v>96</v>
      </c>
      <c r="AP513" t="s">
        <v>25</v>
      </c>
      <c r="AQ513" t="s">
        <v>1066</v>
      </c>
      <c r="AR513" t="s">
        <v>27</v>
      </c>
      <c r="AS513" s="2">
        <v>38.291899999999998</v>
      </c>
      <c r="AT513" s="2">
        <v>8.8000000000000007</v>
      </c>
      <c r="AU513" s="5">
        <f t="shared" si="58"/>
        <v>1.06382978E-2</v>
      </c>
      <c r="AV513" s="5">
        <f t="shared" si="59"/>
        <v>-2.5531914229999998E-2</v>
      </c>
      <c r="AW513" s="5">
        <f t="shared" si="60"/>
        <v>4.2553192379999995E-3</v>
      </c>
      <c r="AX513" s="2">
        <v>4.66</v>
      </c>
      <c r="AY513" s="2">
        <v>-42.226306919999999</v>
      </c>
      <c r="AZ513" s="2">
        <v>4.99</v>
      </c>
      <c r="BA513" s="2">
        <v>13.4091</v>
      </c>
    </row>
    <row r="514" spans="1:53" x14ac:dyDescent="0.15">
      <c r="A514">
        <v>148</v>
      </c>
      <c r="B514" s="7">
        <v>43329</v>
      </c>
      <c r="C514" s="11">
        <v>2018</v>
      </c>
      <c r="D514" s="3">
        <f>_xlfn.XLOOKUP(P514,'Sentiment index'!$E$2:$E$169,'Sentiment index'!$A$2:$A$169)</f>
        <v>-0.2485551</v>
      </c>
      <c r="E514">
        <f t="shared" ca="1" si="61"/>
        <v>102.20995515845459</v>
      </c>
      <c r="F514" s="5">
        <f>(W514-AT514)/AT514</f>
        <v>0.23972599029999997</v>
      </c>
      <c r="G514" s="12">
        <f t="shared" ca="1" si="62"/>
        <v>24</v>
      </c>
      <c r="H514" s="4">
        <v>15.2759</v>
      </c>
      <c r="I514" s="4">
        <v>6.25</v>
      </c>
      <c r="J514" s="13">
        <f t="shared" si="63"/>
        <v>0.23152599029999996</v>
      </c>
      <c r="K514" s="5">
        <f>IF(U514="NORWAY",_xlfn.XLOOKUP(B514,'Oslo OBX Historical Data'!$A$2:$A$3477,'Oslo OBX Historical Data'!$G$2:$G$3477),IF(U514="FINLAND",_xlfn.XLOOKUP(B514,'OMX Helsinki Historical Data'!$A$2:$A$3479,'OMX Helsinki Historical Data'!$G$2:$G$3479),IF(U514="DENMARK",_xlfn.XLOOKUP(B514,'OMX Copenhagen All shares Histo'!$A$2:$A$3461,'OMX Copenhagen All shares Histo'!$G$2:$G$3461),_xlfn.XLOOKUP(Draft!B514,'OMX Stockholm Historical Data'!$A$2:$A$3477,'OMX Stockholm Historical Data'!$G$2:$G$3477))))</f>
        <v>8.2000000000000007E-3</v>
      </c>
      <c r="L514">
        <v>1</v>
      </c>
      <c r="N514" t="str">
        <f>IF(D514&gt;=0,"1","0")</f>
        <v>0</v>
      </c>
      <c r="O514" s="5">
        <f t="shared" ca="1" si="64"/>
        <v>1.5711021936514378</v>
      </c>
      <c r="P514">
        <f t="shared" si="65"/>
        <v>147</v>
      </c>
      <c r="S514">
        <f>_xlfn.XLOOKUP(C514,'Company age'!$A$2:$A$15,'Company age'!$B$2:$B$15)</f>
        <v>10</v>
      </c>
      <c r="U514" t="s">
        <v>23</v>
      </c>
      <c r="W514" s="3">
        <f>AT514*(1+AV514)</f>
        <v>7.7482874393749999</v>
      </c>
      <c r="X514">
        <v>24</v>
      </c>
      <c r="AH514" s="4">
        <v>50.684928890000002</v>
      </c>
      <c r="AI514" s="4">
        <v>23.972599030000001</v>
      </c>
      <c r="AJ514" s="4">
        <v>41.780818940000003</v>
      </c>
      <c r="AL514" t="s">
        <v>1833</v>
      </c>
      <c r="AM514" t="s">
        <v>1834</v>
      </c>
      <c r="AN514" t="s">
        <v>23</v>
      </c>
      <c r="AO514" t="s">
        <v>152</v>
      </c>
      <c r="AP514" t="s">
        <v>25</v>
      </c>
      <c r="AQ514" t="s">
        <v>54</v>
      </c>
      <c r="AR514" t="s">
        <v>27</v>
      </c>
      <c r="AS514" s="4">
        <v>15.2759</v>
      </c>
      <c r="AT514" s="4">
        <v>6.25</v>
      </c>
      <c r="AU514" s="5">
        <f t="shared" ref="AU514:AU527" si="66">AH514/100</f>
        <v>0.50684928890000003</v>
      </c>
      <c r="AV514" s="5">
        <f t="shared" ref="AV514:AV527" si="67">AI514/100</f>
        <v>0.23972599030000002</v>
      </c>
      <c r="AW514" s="5">
        <f t="shared" ref="AW514:AW527" si="68">AJ514/100</f>
        <v>0.41780818940000003</v>
      </c>
      <c r="AX514" s="4">
        <v>5.22</v>
      </c>
      <c r="AY514" s="4">
        <v>-2.079999924</v>
      </c>
      <c r="AZ514" s="4">
        <v>5.18</v>
      </c>
      <c r="BA514" s="4">
        <v>7.6691000000000003</v>
      </c>
    </row>
    <row r="515" spans="1:53" x14ac:dyDescent="0.15">
      <c r="A515">
        <v>150</v>
      </c>
      <c r="B515" s="7">
        <v>43374</v>
      </c>
      <c r="C515" s="11">
        <v>2018</v>
      </c>
      <c r="D515" s="3">
        <f>_xlfn.XLOOKUP(P515,'Sentiment index'!$E$2:$E$169,'Sentiment index'!$A$2:$A$169)</f>
        <v>-0.2477917</v>
      </c>
      <c r="E515">
        <f t="shared" ref="E515:E527" ca="1" si="69">(NORMINV(RAND(),S515,2))*12</f>
        <v>168.41574269813441</v>
      </c>
      <c r="F515" s="5">
        <f>(W515-AT515)/AT515</f>
        <v>-9.2307691569999975E-2</v>
      </c>
      <c r="G515" s="12">
        <f t="shared" ref="G515:G527" ca="1" si="70">IF(X515&lt;&gt;"",X515,NORMINV(RAND(),$X$528,200))</f>
        <v>23</v>
      </c>
      <c r="H515" s="4">
        <v>134.69</v>
      </c>
      <c r="I515" s="4">
        <v>50</v>
      </c>
      <c r="J515" s="13">
        <f t="shared" ref="J515:J527" si="71">F515-K515</f>
        <v>-8.8707691569999969E-2</v>
      </c>
      <c r="K515" s="5">
        <f>IF(U515="NORWAY",_xlfn.XLOOKUP(B515,'Oslo OBX Historical Data'!$A$2:$A$3477,'Oslo OBX Historical Data'!$G$2:$G$3477),IF(U515="FINLAND",_xlfn.XLOOKUP(B515,'OMX Helsinki Historical Data'!$A$2:$A$3479,'OMX Helsinki Historical Data'!$G$2:$G$3479),IF(U515="DENMARK",_xlfn.XLOOKUP(B515,'OMX Copenhagen All shares Histo'!$A$2:$A$3461,'OMX Copenhagen All shares Histo'!$G$2:$G$3461),_xlfn.XLOOKUP(Draft!B515,'OMX Stockholm Historical Data'!$A$2:$A$3477,'OMX Stockholm Historical Data'!$G$2:$G$3477))))</f>
        <v>-3.5999999999999999E-3</v>
      </c>
      <c r="L515">
        <v>1</v>
      </c>
      <c r="N515" t="str">
        <f>IF(D515&gt;=0,"1","0")</f>
        <v>0</v>
      </c>
      <c r="O515" s="5">
        <f t="shared" ref="O515:O527" ca="1" si="72">IF(X515&lt;&gt;"",G515/H515,"")</f>
        <v>0.17076249164748683</v>
      </c>
      <c r="P515">
        <f t="shared" ref="P515:P527" si="73">A515-1</f>
        <v>149</v>
      </c>
      <c r="S515">
        <f>_xlfn.XLOOKUP(C515,'Company age'!$A$2:$A$15,'Company age'!$B$2:$B$15)</f>
        <v>10</v>
      </c>
      <c r="U515" t="s">
        <v>44</v>
      </c>
      <c r="W515" s="3">
        <f>AT515*(1+AV515)</f>
        <v>45.384615421500001</v>
      </c>
      <c r="X515">
        <v>23</v>
      </c>
      <c r="AH515" s="4">
        <v>-9.6153850559999992</v>
      </c>
      <c r="AI515" s="4">
        <v>-9.2307691569999992</v>
      </c>
      <c r="AJ515" s="4">
        <v>-4.6153845789999997</v>
      </c>
      <c r="AL515" t="s">
        <v>1240</v>
      </c>
      <c r="AM515" t="s">
        <v>1241</v>
      </c>
      <c r="AN515" t="s">
        <v>44</v>
      </c>
      <c r="AO515" t="s">
        <v>96</v>
      </c>
      <c r="AP515" t="s">
        <v>25</v>
      </c>
      <c r="AQ515" t="s">
        <v>1242</v>
      </c>
      <c r="AR515" t="s">
        <v>27</v>
      </c>
      <c r="AS515" s="4">
        <v>134.69</v>
      </c>
      <c r="AT515" s="4">
        <v>50</v>
      </c>
      <c r="AU515" s="5">
        <f t="shared" si="66"/>
        <v>-9.615385055999999E-2</v>
      </c>
      <c r="AV515" s="5">
        <f t="shared" si="67"/>
        <v>-9.2307691569999989E-2</v>
      </c>
      <c r="AW515" s="5">
        <f t="shared" si="68"/>
        <v>-4.6153845789999995E-2</v>
      </c>
      <c r="AX515" s="4">
        <v>173</v>
      </c>
      <c r="AY515" s="4">
        <v>269.85128780000002</v>
      </c>
      <c r="AZ515" s="4">
        <v>171.8</v>
      </c>
      <c r="BA515" s="4">
        <v>8.1166</v>
      </c>
    </row>
    <row r="516" spans="1:53" x14ac:dyDescent="0.15">
      <c r="A516">
        <v>150</v>
      </c>
      <c r="B516" s="7">
        <v>43376</v>
      </c>
      <c r="C516" s="11">
        <v>2018</v>
      </c>
      <c r="D516" s="3">
        <f>_xlfn.XLOOKUP(P516,'Sentiment index'!$E$2:$E$169,'Sentiment index'!$A$2:$A$169)</f>
        <v>-0.2477917</v>
      </c>
      <c r="E516">
        <f t="shared" ca="1" si="69"/>
        <v>114.90578288229042</v>
      </c>
      <c r="F516" s="5">
        <f>(W516-AT516)/AT516</f>
        <v>2.6086957450000028E-2</v>
      </c>
      <c r="G516" s="12">
        <f t="shared" ca="1" si="70"/>
        <v>185</v>
      </c>
      <c r="H516" s="4">
        <v>474.71899999999999</v>
      </c>
      <c r="I516" s="4">
        <v>114</v>
      </c>
      <c r="J516" s="13">
        <f t="shared" si="71"/>
        <v>2.3786957450000028E-2</v>
      </c>
      <c r="K516" s="5">
        <f>IF(U516="NORWAY",_xlfn.XLOOKUP(B516,'Oslo OBX Historical Data'!$A$2:$A$3477,'Oslo OBX Historical Data'!$G$2:$G$3477),IF(U516="FINLAND",_xlfn.XLOOKUP(B516,'OMX Helsinki Historical Data'!$A$2:$A$3479,'OMX Helsinki Historical Data'!$G$2:$G$3479),IF(U516="DENMARK",_xlfn.XLOOKUP(B516,'OMX Copenhagen All shares Histo'!$A$2:$A$3461,'OMX Copenhagen All shares Histo'!$G$2:$G$3461),_xlfn.XLOOKUP(Draft!B516,'OMX Stockholm Historical Data'!$A$2:$A$3477,'OMX Stockholm Historical Data'!$G$2:$G$3477))))</f>
        <v>2.3E-3</v>
      </c>
      <c r="L516">
        <v>1</v>
      </c>
      <c r="N516" t="str">
        <f>IF(D516&gt;=0,"1","0")</f>
        <v>0</v>
      </c>
      <c r="O516" s="5">
        <f t="shared" ca="1" si="72"/>
        <v>0.38970422502575208</v>
      </c>
      <c r="P516">
        <f t="shared" si="73"/>
        <v>149</v>
      </c>
      <c r="S516">
        <f>_xlfn.XLOOKUP(C516,'Company age'!$A$2:$A$15,'Company age'!$B$2:$B$15)</f>
        <v>10</v>
      </c>
      <c r="U516" t="s">
        <v>44</v>
      </c>
      <c r="W516" s="3">
        <f>AT516*(1+AV516)</f>
        <v>116.9739131493</v>
      </c>
      <c r="X516">
        <v>185</v>
      </c>
      <c r="AH516" s="4">
        <v>4.3478260039999999</v>
      </c>
      <c r="AI516" s="4">
        <v>2.6086957449999999</v>
      </c>
      <c r="AJ516" s="4">
        <v>-0.86956518890000001</v>
      </c>
      <c r="AL516" t="s">
        <v>863</v>
      </c>
      <c r="AM516" t="s">
        <v>864</v>
      </c>
      <c r="AN516" t="s">
        <v>44</v>
      </c>
      <c r="AO516" t="s">
        <v>45</v>
      </c>
      <c r="AP516" t="s">
        <v>25</v>
      </c>
      <c r="AQ516" t="s">
        <v>546</v>
      </c>
      <c r="AR516" t="s">
        <v>27</v>
      </c>
      <c r="AS516" s="4">
        <v>474.71899999999999</v>
      </c>
      <c r="AT516" s="4">
        <v>114</v>
      </c>
      <c r="AU516" s="5">
        <f t="shared" si="66"/>
        <v>4.3478260040000001E-2</v>
      </c>
      <c r="AV516" s="5">
        <f t="shared" si="67"/>
        <v>2.608695745E-2</v>
      </c>
      <c r="AW516" s="5">
        <f t="shared" si="68"/>
        <v>-8.6956518890000008E-3</v>
      </c>
      <c r="AX516" s="4"/>
      <c r="AY516" s="4"/>
      <c r="AZ516" s="4"/>
      <c r="BA516" s="4">
        <v>10.8986</v>
      </c>
    </row>
    <row r="517" spans="1:53" x14ac:dyDescent="0.15">
      <c r="A517">
        <v>150</v>
      </c>
      <c r="B517" s="7">
        <v>43383</v>
      </c>
      <c r="C517" s="11">
        <v>2018</v>
      </c>
      <c r="D517" s="3">
        <f>_xlfn.XLOOKUP(P517,'Sentiment index'!$E$2:$E$169,'Sentiment index'!$A$2:$A$169)</f>
        <v>-0.2477917</v>
      </c>
      <c r="E517">
        <f t="shared" ca="1" si="69"/>
        <v>104.04679540714838</v>
      </c>
      <c r="F517" s="5">
        <f>(W517-AT517)/AT517</f>
        <v>0.24166666029999984</v>
      </c>
      <c r="G517" s="12">
        <f t="shared" ca="1" si="70"/>
        <v>50</v>
      </c>
      <c r="H517" s="4">
        <v>191.958</v>
      </c>
      <c r="I517" s="4">
        <v>7.73</v>
      </c>
      <c r="J517" s="13">
        <f t="shared" si="71"/>
        <v>0.24596666029999983</v>
      </c>
      <c r="K517" s="5">
        <f>IF(U517="NORWAY",_xlfn.XLOOKUP(B517,'Oslo OBX Historical Data'!$A$2:$A$3477,'Oslo OBX Historical Data'!$G$2:$G$3477),IF(U517="FINLAND",_xlfn.XLOOKUP(B517,'OMX Helsinki Historical Data'!$A$2:$A$3479,'OMX Helsinki Historical Data'!$G$2:$G$3479),IF(U517="DENMARK",_xlfn.XLOOKUP(B517,'OMX Copenhagen All shares Histo'!$A$2:$A$3461,'OMX Copenhagen All shares Histo'!$G$2:$G$3461),_xlfn.XLOOKUP(Draft!B517,'OMX Stockholm Historical Data'!$A$2:$A$3477,'OMX Stockholm Historical Data'!$G$2:$G$3477))))</f>
        <v>-4.3E-3</v>
      </c>
      <c r="L517">
        <v>1</v>
      </c>
      <c r="N517" t="str">
        <f>IF(D517&gt;=0,"1","0")</f>
        <v>0</v>
      </c>
      <c r="O517" s="5">
        <f t="shared" ca="1" si="72"/>
        <v>0.26047364527657091</v>
      </c>
      <c r="P517">
        <f t="shared" si="73"/>
        <v>149</v>
      </c>
      <c r="S517">
        <f>_xlfn.XLOOKUP(C517,'Company age'!$A$2:$A$15,'Company age'!$B$2:$B$15)</f>
        <v>10</v>
      </c>
      <c r="U517" t="s">
        <v>64</v>
      </c>
      <c r="W517" s="3">
        <f>AT517*(1+AV517)</f>
        <v>9.5980832841189994</v>
      </c>
      <c r="X517">
        <v>50</v>
      </c>
      <c r="AH517" s="4">
        <v>33.333332059999996</v>
      </c>
      <c r="AI517" s="4">
        <v>24.166666029999998</v>
      </c>
      <c r="AJ517" s="4">
        <v>16.666666029999998</v>
      </c>
      <c r="AL517" t="s">
        <v>1130</v>
      </c>
      <c r="AM517" t="s">
        <v>1131</v>
      </c>
      <c r="AN517" t="s">
        <v>64</v>
      </c>
      <c r="AO517" t="s">
        <v>45</v>
      </c>
      <c r="AP517" t="s">
        <v>25</v>
      </c>
      <c r="AQ517" t="s">
        <v>75</v>
      </c>
      <c r="AR517" t="s">
        <v>27</v>
      </c>
      <c r="AS517" s="4">
        <v>191.958</v>
      </c>
      <c r="AT517" s="4">
        <v>7.73</v>
      </c>
      <c r="AU517" s="5">
        <f t="shared" si="66"/>
        <v>0.33333332059999998</v>
      </c>
      <c r="AV517" s="5">
        <f t="shared" si="67"/>
        <v>0.24166666029999997</v>
      </c>
      <c r="AW517" s="5">
        <f t="shared" si="68"/>
        <v>0.16666666029999999</v>
      </c>
      <c r="AX517" s="4">
        <v>2.9</v>
      </c>
      <c r="AY517" s="4">
        <v>-62.354461669999999</v>
      </c>
      <c r="AZ517" s="4">
        <v>2.96</v>
      </c>
      <c r="BA517" s="4">
        <v>7.1176000000000004</v>
      </c>
    </row>
    <row r="518" spans="1:53" x14ac:dyDescent="0.15">
      <c r="A518">
        <v>150</v>
      </c>
      <c r="B518" s="7">
        <v>43399</v>
      </c>
      <c r="C518" s="11">
        <v>2018</v>
      </c>
      <c r="D518" s="3">
        <f>_xlfn.XLOOKUP(P518,'Sentiment index'!$E$2:$E$169,'Sentiment index'!$A$2:$A$169)</f>
        <v>-0.2477917</v>
      </c>
      <c r="E518">
        <f t="shared" ca="1" si="69"/>
        <v>140.0614224521965</v>
      </c>
      <c r="F518" s="5">
        <f>(W518-AT518)/AT518</f>
        <v>1.6393442150000048E-2</v>
      </c>
      <c r="G518" s="12">
        <f t="shared" ca="1" si="70"/>
        <v>7</v>
      </c>
      <c r="H518" s="4">
        <v>23.8566</v>
      </c>
      <c r="I518" s="4">
        <v>8.8000000000000007</v>
      </c>
      <c r="J518" s="13">
        <f t="shared" si="71"/>
        <v>3.3593442150000048E-2</v>
      </c>
      <c r="K518" s="5">
        <f>IF(U518="NORWAY",_xlfn.XLOOKUP(B518,'Oslo OBX Historical Data'!$A$2:$A$3477,'Oslo OBX Historical Data'!$G$2:$G$3477),IF(U518="FINLAND",_xlfn.XLOOKUP(B518,'OMX Helsinki Historical Data'!$A$2:$A$3479,'OMX Helsinki Historical Data'!$G$2:$G$3479),IF(U518="DENMARK",_xlfn.XLOOKUP(B518,'OMX Copenhagen All shares Histo'!$A$2:$A$3461,'OMX Copenhagen All shares Histo'!$G$2:$G$3461),_xlfn.XLOOKUP(Draft!B518,'OMX Stockholm Historical Data'!$A$2:$A$3477,'OMX Stockholm Historical Data'!$G$2:$G$3477))))</f>
        <v>-1.72E-2</v>
      </c>
      <c r="L518">
        <v>1</v>
      </c>
      <c r="N518" t="str">
        <f>IF(D518&gt;=0,"1","0")</f>
        <v>0</v>
      </c>
      <c r="O518" s="5">
        <f t="shared" ca="1" si="72"/>
        <v>0.29341985027204209</v>
      </c>
      <c r="P518">
        <f t="shared" si="73"/>
        <v>149</v>
      </c>
      <c r="S518">
        <f>_xlfn.XLOOKUP(C518,'Company age'!$A$2:$A$15,'Company age'!$B$2:$B$15)</f>
        <v>10</v>
      </c>
      <c r="U518" t="s">
        <v>23</v>
      </c>
      <c r="W518" s="3">
        <f>AT518*(1+AV518)</f>
        <v>8.9442622909200011</v>
      </c>
      <c r="X518">
        <v>7</v>
      </c>
      <c r="AH518" s="4">
        <v>1.6393442149999999</v>
      </c>
      <c r="AI518" s="4">
        <v>1.6393442149999999</v>
      </c>
      <c r="AJ518" s="4">
        <v>3.278688431</v>
      </c>
      <c r="AL518" t="s">
        <v>1681</v>
      </c>
      <c r="AM518" t="s">
        <v>1682</v>
      </c>
      <c r="AN518" t="s">
        <v>23</v>
      </c>
      <c r="AO518" t="s">
        <v>32</v>
      </c>
      <c r="AP518" t="s">
        <v>25</v>
      </c>
      <c r="AQ518" t="s">
        <v>54</v>
      </c>
      <c r="AR518" t="s">
        <v>27</v>
      </c>
      <c r="AS518" s="4">
        <v>23.8566</v>
      </c>
      <c r="AT518" s="4">
        <v>8.8000000000000007</v>
      </c>
      <c r="AU518" s="5">
        <f t="shared" si="66"/>
        <v>1.639344215E-2</v>
      </c>
      <c r="AV518" s="5">
        <f t="shared" si="67"/>
        <v>1.639344215E-2</v>
      </c>
      <c r="AW518" s="5">
        <f t="shared" si="68"/>
        <v>3.278688431E-2</v>
      </c>
      <c r="AX518" s="4"/>
      <c r="AY518" s="4"/>
      <c r="AZ518" s="4"/>
      <c r="BA518" s="4">
        <v>8.8978000000000002</v>
      </c>
    </row>
    <row r="519" spans="1:53" x14ac:dyDescent="0.15">
      <c r="A519">
        <v>151</v>
      </c>
      <c r="B519" s="7">
        <v>43424</v>
      </c>
      <c r="C519" s="11">
        <v>2018</v>
      </c>
      <c r="D519" s="3">
        <f>_xlfn.XLOOKUP(P519,'Sentiment index'!$E$2:$E$169,'Sentiment index'!$A$2:$A$169)</f>
        <v>-0.34332839999999998</v>
      </c>
      <c r="E519">
        <f t="shared" ca="1" si="69"/>
        <v>126.3702439210941</v>
      </c>
      <c r="F519" s="5">
        <f>(W519-AT519)/AT519</f>
        <v>-7.3863654139999929E-2</v>
      </c>
      <c r="G519" s="12">
        <f t="shared" ca="1" si="70"/>
        <v>405</v>
      </c>
      <c r="H519" s="4">
        <v>95.5655</v>
      </c>
      <c r="I519" s="4">
        <v>7</v>
      </c>
      <c r="J519" s="13">
        <f t="shared" si="71"/>
        <v>-6.4063654139999926E-2</v>
      </c>
      <c r="K519" s="5">
        <f>IF(U519="NORWAY",_xlfn.XLOOKUP(B519,'Oslo OBX Historical Data'!$A$2:$A$3477,'Oslo OBX Historical Data'!$G$2:$G$3477),IF(U519="FINLAND",_xlfn.XLOOKUP(B519,'OMX Helsinki Historical Data'!$A$2:$A$3479,'OMX Helsinki Historical Data'!$G$2:$G$3479),IF(U519="DENMARK",_xlfn.XLOOKUP(B519,'OMX Copenhagen All shares Histo'!$A$2:$A$3461,'OMX Copenhagen All shares Histo'!$G$2:$G$3461),_xlfn.XLOOKUP(Draft!B519,'OMX Stockholm Historical Data'!$A$2:$A$3477,'OMX Stockholm Historical Data'!$G$2:$G$3477))))</f>
        <v>-9.7999999999999997E-3</v>
      </c>
      <c r="L519">
        <v>1</v>
      </c>
      <c r="N519" t="str">
        <f>IF(D519&gt;=0,"1","0")</f>
        <v>0</v>
      </c>
      <c r="O519" s="5">
        <f t="shared" ca="1" si="72"/>
        <v>4.2379310525241847</v>
      </c>
      <c r="P519">
        <f t="shared" si="73"/>
        <v>150</v>
      </c>
      <c r="S519">
        <f>_xlfn.XLOOKUP(C519,'Company age'!$A$2:$A$15,'Company age'!$B$2:$B$15)</f>
        <v>10</v>
      </c>
      <c r="U519" t="s">
        <v>64</v>
      </c>
      <c r="W519" s="3">
        <f>AT519*(1+AV519)</f>
        <v>6.4829544210200005</v>
      </c>
      <c r="X519">
        <v>405</v>
      </c>
      <c r="AH519" s="4">
        <v>-0.56818395850000003</v>
      </c>
      <c r="AI519" s="4">
        <v>-7.3863654140000001</v>
      </c>
      <c r="AJ519" s="4">
        <v>38.068180079999998</v>
      </c>
      <c r="AL519" t="s">
        <v>1332</v>
      </c>
      <c r="AM519" t="s">
        <v>1333</v>
      </c>
      <c r="AN519" t="s">
        <v>64</v>
      </c>
      <c r="AO519" t="s">
        <v>24</v>
      </c>
      <c r="AP519" t="s">
        <v>25</v>
      </c>
      <c r="AQ519" t="s">
        <v>54</v>
      </c>
      <c r="AR519" t="s">
        <v>27</v>
      </c>
      <c r="AS519" s="4">
        <v>95.5655</v>
      </c>
      <c r="AT519" s="4">
        <v>7</v>
      </c>
      <c r="AU519" s="5">
        <f t="shared" si="66"/>
        <v>-5.681839585E-3</v>
      </c>
      <c r="AV519" s="5">
        <f t="shared" si="67"/>
        <v>-7.3863654139999999E-2</v>
      </c>
      <c r="AW519" s="5">
        <f t="shared" si="68"/>
        <v>0.38068180079999997</v>
      </c>
      <c r="AX519" s="4">
        <v>14.9</v>
      </c>
      <c r="AY519" s="4">
        <v>107.1428604</v>
      </c>
      <c r="AZ519" s="4">
        <v>14.65</v>
      </c>
      <c r="BA519" s="4">
        <v>3.6288</v>
      </c>
    </row>
    <row r="520" spans="1:53" x14ac:dyDescent="0.15">
      <c r="A520">
        <v>151</v>
      </c>
      <c r="B520" s="7">
        <v>43432</v>
      </c>
      <c r="C520" s="11">
        <v>2018</v>
      </c>
      <c r="D520" s="3">
        <f>_xlfn.XLOOKUP(P520,'Sentiment index'!$E$2:$E$169,'Sentiment index'!$A$2:$A$169)</f>
        <v>-0.34332839999999998</v>
      </c>
      <c r="E520">
        <f t="shared" ca="1" si="69"/>
        <v>140.20223211282979</v>
      </c>
      <c r="F520" s="5">
        <f>(W520-AT520)/AT520</f>
        <v>0.16666666029999991</v>
      </c>
      <c r="G520" s="12">
        <f t="shared" ca="1" si="70"/>
        <v>12</v>
      </c>
      <c r="H520" s="4">
        <v>182.20400000000001</v>
      </c>
      <c r="I520" s="4">
        <v>14</v>
      </c>
      <c r="J520" s="13">
        <f t="shared" si="71"/>
        <v>0.16816666029999991</v>
      </c>
      <c r="K520" s="5">
        <f>IF(U520="NORWAY",_xlfn.XLOOKUP(B520,'Oslo OBX Historical Data'!$A$2:$A$3477,'Oslo OBX Historical Data'!$G$2:$G$3477),IF(U520="FINLAND",_xlfn.XLOOKUP(B520,'OMX Helsinki Historical Data'!$A$2:$A$3479,'OMX Helsinki Historical Data'!$G$2:$G$3479),IF(U520="DENMARK",_xlfn.XLOOKUP(B520,'OMX Copenhagen All shares Histo'!$A$2:$A$3461,'OMX Copenhagen All shares Histo'!$G$2:$G$3461),_xlfn.XLOOKUP(Draft!B520,'OMX Stockholm Historical Data'!$A$2:$A$3477,'OMX Stockholm Historical Data'!$G$2:$G$3477))))</f>
        <v>-1.5E-3</v>
      </c>
      <c r="L520">
        <v>1</v>
      </c>
      <c r="N520" t="str">
        <f>IF(D520&gt;=0,"1","0")</f>
        <v>0</v>
      </c>
      <c r="O520" s="5">
        <f t="shared" ca="1" si="72"/>
        <v>6.5860244561041462E-2</v>
      </c>
      <c r="P520">
        <f t="shared" si="73"/>
        <v>150</v>
      </c>
      <c r="S520">
        <f>_xlfn.XLOOKUP(C520,'Company age'!$A$2:$A$15,'Company age'!$B$2:$B$15)</f>
        <v>10</v>
      </c>
      <c r="U520" t="s">
        <v>80</v>
      </c>
      <c r="W520" s="3">
        <f>AT520*(1+AV520)</f>
        <v>16.333333244199999</v>
      </c>
      <c r="X520">
        <v>12</v>
      </c>
      <c r="AH520" s="4">
        <v>33.333332059999996</v>
      </c>
      <c r="AI520" s="4">
        <v>16.666666029999998</v>
      </c>
      <c r="AJ520" s="4">
        <v>39.166667940000004</v>
      </c>
      <c r="AL520" t="s">
        <v>1158</v>
      </c>
      <c r="AM520" t="s">
        <v>1159</v>
      </c>
      <c r="AN520" t="s">
        <v>80</v>
      </c>
      <c r="AO520" t="s">
        <v>32</v>
      </c>
      <c r="AP520" t="s">
        <v>25</v>
      </c>
      <c r="AQ520" t="s">
        <v>54</v>
      </c>
      <c r="AR520" t="s">
        <v>27</v>
      </c>
      <c r="AS520" s="4">
        <v>182.20400000000001</v>
      </c>
      <c r="AT520" s="4">
        <v>14</v>
      </c>
      <c r="AU520" s="5">
        <f t="shared" si="66"/>
        <v>0.33333332059999998</v>
      </c>
      <c r="AV520" s="5">
        <f t="shared" si="67"/>
        <v>0.16666666029999999</v>
      </c>
      <c r="AW520" s="5">
        <f t="shared" si="68"/>
        <v>0.39166667940000005</v>
      </c>
      <c r="AX520" s="4">
        <v>6</v>
      </c>
      <c r="AY520" s="4">
        <v>-50.428569789999997</v>
      </c>
      <c r="AZ520" s="4">
        <v>6</v>
      </c>
      <c r="BA520" s="4">
        <v>37.765700000000002</v>
      </c>
    </row>
    <row r="521" spans="1:53" x14ac:dyDescent="0.15">
      <c r="A521">
        <v>151</v>
      </c>
      <c r="B521" s="7">
        <v>43434</v>
      </c>
      <c r="C521" s="11">
        <v>2018</v>
      </c>
      <c r="D521" s="3">
        <f>_xlfn.XLOOKUP(P521,'Sentiment index'!$E$2:$E$169,'Sentiment index'!$A$2:$A$169)</f>
        <v>-0.34332839999999998</v>
      </c>
      <c r="E521">
        <f t="shared" ca="1" si="69"/>
        <v>118.79813184184871</v>
      </c>
      <c r="F521" s="5">
        <f>(W521-AT521)/AT521</f>
        <v>-0.25294116970000008</v>
      </c>
      <c r="G521" s="12">
        <f t="shared" ca="1" si="70"/>
        <v>344</v>
      </c>
      <c r="H521" s="4">
        <v>335.48899999999998</v>
      </c>
      <c r="I521" s="4">
        <v>7</v>
      </c>
      <c r="J521" s="13">
        <f t="shared" si="71"/>
        <v>-0.25494116970000008</v>
      </c>
      <c r="K521" s="5">
        <f>IF(U521="NORWAY",_xlfn.XLOOKUP(B521,'Oslo OBX Historical Data'!$A$2:$A$3477,'Oslo OBX Historical Data'!$G$2:$G$3477),IF(U521="FINLAND",_xlfn.XLOOKUP(B521,'OMX Helsinki Historical Data'!$A$2:$A$3479,'OMX Helsinki Historical Data'!$G$2:$G$3479),IF(U521="DENMARK",_xlfn.XLOOKUP(B521,'OMX Copenhagen All shares Histo'!$A$2:$A$3461,'OMX Copenhagen All shares Histo'!$G$2:$G$3461),_xlfn.XLOOKUP(Draft!B521,'OMX Stockholm Historical Data'!$A$2:$A$3477,'OMX Stockholm Historical Data'!$G$2:$G$3477))))</f>
        <v>2E-3</v>
      </c>
      <c r="L521">
        <v>1</v>
      </c>
      <c r="N521" t="str">
        <f>IF(D521&gt;=0,"1","0")</f>
        <v>0</v>
      </c>
      <c r="O521" s="5">
        <f t="shared" ca="1" si="72"/>
        <v>1.0253689390710277</v>
      </c>
      <c r="P521">
        <f t="shared" si="73"/>
        <v>150</v>
      </c>
      <c r="S521">
        <f>_xlfn.XLOOKUP(C521,'Company age'!$A$2:$A$15,'Company age'!$B$2:$B$15)</f>
        <v>10</v>
      </c>
      <c r="U521" t="s">
        <v>64</v>
      </c>
      <c r="W521" s="3">
        <f>AT521*(1+AV521)</f>
        <v>5.2294118120999995</v>
      </c>
      <c r="X521">
        <v>344</v>
      </c>
      <c r="AH521" s="4">
        <v>0</v>
      </c>
      <c r="AI521" s="4">
        <v>-25.294116970000001</v>
      </c>
      <c r="AJ521" s="4">
        <v>-2.3529412750000001</v>
      </c>
      <c r="AL521" t="s">
        <v>965</v>
      </c>
      <c r="AM521" t="s">
        <v>966</v>
      </c>
      <c r="AN521" t="s">
        <v>64</v>
      </c>
      <c r="AO521" t="s">
        <v>45</v>
      </c>
      <c r="AP521" t="s">
        <v>25</v>
      </c>
      <c r="AQ521" t="s">
        <v>967</v>
      </c>
      <c r="AR521" t="s">
        <v>27</v>
      </c>
      <c r="AS521" s="4">
        <v>335.48899999999998</v>
      </c>
      <c r="AT521" s="4">
        <v>7</v>
      </c>
      <c r="AU521" s="5">
        <f t="shared" si="66"/>
        <v>0</v>
      </c>
      <c r="AV521" s="5">
        <f t="shared" si="67"/>
        <v>-0.25294116970000002</v>
      </c>
      <c r="AW521" s="5">
        <f t="shared" si="68"/>
        <v>-2.3529412749999999E-2</v>
      </c>
      <c r="AX521" s="4">
        <v>16.8</v>
      </c>
      <c r="AY521" s="4">
        <v>145</v>
      </c>
      <c r="AZ521" s="4">
        <v>16.8</v>
      </c>
      <c r="BA521" s="4">
        <v>30.106200000000001</v>
      </c>
    </row>
    <row r="522" spans="1:53" x14ac:dyDescent="0.15">
      <c r="A522">
        <v>151</v>
      </c>
      <c r="B522" s="7">
        <v>43434</v>
      </c>
      <c r="C522" s="11">
        <v>2018</v>
      </c>
      <c r="D522" s="3">
        <f>_xlfn.XLOOKUP(P522,'Sentiment index'!$E$2:$E$169,'Sentiment index'!$A$2:$A$169)</f>
        <v>-0.34332839999999998</v>
      </c>
      <c r="E522">
        <f t="shared" ca="1" si="69"/>
        <v>168.02412911897306</v>
      </c>
      <c r="F522" s="5">
        <f>(W522-AT522)/AT522</f>
        <v>-0.12307692530000006</v>
      </c>
      <c r="G522" s="12">
        <f t="shared" ca="1" si="70"/>
        <v>42</v>
      </c>
      <c r="H522" s="4">
        <v>47.604100000000003</v>
      </c>
      <c r="I522" s="4">
        <v>5.4</v>
      </c>
      <c r="J522" s="13">
        <f t="shared" si="71"/>
        <v>-0.12507692530000006</v>
      </c>
      <c r="K522" s="5">
        <f>IF(U522="NORWAY",_xlfn.XLOOKUP(B522,'Oslo OBX Historical Data'!$A$2:$A$3477,'Oslo OBX Historical Data'!$G$2:$G$3477),IF(U522="FINLAND",_xlfn.XLOOKUP(B522,'OMX Helsinki Historical Data'!$A$2:$A$3479,'OMX Helsinki Historical Data'!$G$2:$G$3479),IF(U522="DENMARK",_xlfn.XLOOKUP(B522,'OMX Copenhagen All shares Histo'!$A$2:$A$3461,'OMX Copenhagen All shares Histo'!$G$2:$G$3461),_xlfn.XLOOKUP(Draft!B522,'OMX Stockholm Historical Data'!$A$2:$A$3477,'OMX Stockholm Historical Data'!$G$2:$G$3477))))</f>
        <v>2E-3</v>
      </c>
      <c r="L522">
        <v>1</v>
      </c>
      <c r="N522" t="str">
        <f>IF(D522&gt;=0,"1","0")</f>
        <v>0</v>
      </c>
      <c r="O522" s="5">
        <f t="shared" ca="1" si="72"/>
        <v>0.88227694673357959</v>
      </c>
      <c r="P522">
        <f t="shared" si="73"/>
        <v>150</v>
      </c>
      <c r="S522">
        <f>_xlfn.XLOOKUP(C522,'Company age'!$A$2:$A$15,'Company age'!$B$2:$B$15)</f>
        <v>10</v>
      </c>
      <c r="U522" t="s">
        <v>64</v>
      </c>
      <c r="W522" s="3">
        <f>AT522*(1+AV522)</f>
        <v>4.73538460338</v>
      </c>
      <c r="X522">
        <v>42</v>
      </c>
      <c r="AH522" s="4">
        <v>0</v>
      </c>
      <c r="AI522" s="4">
        <v>-12.307692530000001</v>
      </c>
      <c r="AJ522" s="4">
        <v>-6.1538462640000002</v>
      </c>
      <c r="AL522" t="s">
        <v>1498</v>
      </c>
      <c r="AM522" t="s">
        <v>1499</v>
      </c>
      <c r="AN522" t="s">
        <v>64</v>
      </c>
      <c r="AO522" t="s">
        <v>152</v>
      </c>
      <c r="AP522" t="s">
        <v>25</v>
      </c>
      <c r="AQ522" t="s">
        <v>75</v>
      </c>
      <c r="AR522" t="s">
        <v>27</v>
      </c>
      <c r="AS522" s="4">
        <v>47.604100000000003</v>
      </c>
      <c r="AT522" s="4">
        <v>5.4</v>
      </c>
      <c r="AU522" s="5">
        <f t="shared" si="66"/>
        <v>0</v>
      </c>
      <c r="AV522" s="5">
        <f t="shared" si="67"/>
        <v>-0.1230769253</v>
      </c>
      <c r="AW522" s="5">
        <f t="shared" si="68"/>
        <v>-6.153846264E-2</v>
      </c>
      <c r="AX522" s="4">
        <v>3.26</v>
      </c>
      <c r="AY522" s="4"/>
      <c r="AZ522" s="4">
        <v>3.26</v>
      </c>
      <c r="BA522" s="4">
        <v>0</v>
      </c>
    </row>
    <row r="523" spans="1:53" x14ac:dyDescent="0.15">
      <c r="A523">
        <v>152</v>
      </c>
      <c r="B523" s="7">
        <v>43439</v>
      </c>
      <c r="C523" s="11">
        <v>2018</v>
      </c>
      <c r="D523" s="3">
        <f>_xlfn.XLOOKUP(P523,'Sentiment index'!$E$2:$E$169,'Sentiment index'!$A$2:$A$169)</f>
        <v>-0.36414570000000002</v>
      </c>
      <c r="E523">
        <f t="shared" ca="1" si="69"/>
        <v>149.98199625527013</v>
      </c>
      <c r="F523" s="5">
        <f>(W523-AT523)/AT523</f>
        <v>-0.32931037900000004</v>
      </c>
      <c r="G523" s="12">
        <f t="shared" ca="1" si="70"/>
        <v>214</v>
      </c>
      <c r="H523" s="4">
        <v>304.38099999999997</v>
      </c>
      <c r="I523" s="4">
        <v>45</v>
      </c>
      <c r="J523" s="13">
        <f t="shared" si="71"/>
        <v>-0.31621037900000004</v>
      </c>
      <c r="K523" s="5">
        <f>IF(U523="NORWAY",_xlfn.XLOOKUP(B523,'Oslo OBX Historical Data'!$A$2:$A$3477,'Oslo OBX Historical Data'!$G$2:$G$3477),IF(U523="FINLAND",_xlfn.XLOOKUP(B523,'OMX Helsinki Historical Data'!$A$2:$A$3479,'OMX Helsinki Historical Data'!$G$2:$G$3479),IF(U523="DENMARK",_xlfn.XLOOKUP(B523,'OMX Copenhagen All shares Histo'!$A$2:$A$3461,'OMX Copenhagen All shares Histo'!$G$2:$G$3461),_xlfn.XLOOKUP(Draft!B523,'OMX Stockholm Historical Data'!$A$2:$A$3477,'OMX Stockholm Historical Data'!$G$2:$G$3477))))</f>
        <v>-1.3100000000000001E-2</v>
      </c>
      <c r="L523">
        <v>1</v>
      </c>
      <c r="N523" t="str">
        <f>IF(D523&gt;=0,"1","0")</f>
        <v>0</v>
      </c>
      <c r="O523" s="5">
        <f t="shared" ca="1" si="72"/>
        <v>0.70306622292455845</v>
      </c>
      <c r="P523">
        <f t="shared" si="73"/>
        <v>151</v>
      </c>
      <c r="S523">
        <f>_xlfn.XLOOKUP(C523,'Company age'!$A$2:$A$15,'Company age'!$B$2:$B$15)</f>
        <v>10</v>
      </c>
      <c r="U523" t="s">
        <v>80</v>
      </c>
      <c r="W523" s="3">
        <f>AT523*(1+AV523)</f>
        <v>30.181032944999998</v>
      </c>
      <c r="X523">
        <v>214</v>
      </c>
      <c r="AH523" s="4">
        <v>-20.68965721</v>
      </c>
      <c r="AI523" s="4">
        <v>-32.9310379</v>
      </c>
      <c r="AJ523" s="4">
        <v>-20.68965721</v>
      </c>
      <c r="AL523" t="s">
        <v>1008</v>
      </c>
      <c r="AM523" t="s">
        <v>1009</v>
      </c>
      <c r="AN523" t="s">
        <v>80</v>
      </c>
      <c r="AO523" t="s">
        <v>96</v>
      </c>
      <c r="AP523" t="s">
        <v>25</v>
      </c>
      <c r="AQ523" t="s">
        <v>546</v>
      </c>
      <c r="AR523" t="s">
        <v>27</v>
      </c>
      <c r="AS523" s="4">
        <v>304.38099999999997</v>
      </c>
      <c r="AT523" s="4">
        <v>45</v>
      </c>
      <c r="AU523" s="5">
        <f t="shared" si="66"/>
        <v>-0.20689657210000001</v>
      </c>
      <c r="AV523" s="5">
        <f t="shared" si="67"/>
        <v>-0.32931037899999999</v>
      </c>
      <c r="AW523" s="5">
        <f t="shared" si="68"/>
        <v>-0.20689657210000001</v>
      </c>
      <c r="AX523" s="4">
        <v>86</v>
      </c>
      <c r="AY523" s="4">
        <v>119.1111145</v>
      </c>
      <c r="AZ523" s="4">
        <v>90</v>
      </c>
      <c r="BA523" s="4">
        <v>11.835800000000001</v>
      </c>
    </row>
    <row r="524" spans="1:53" x14ac:dyDescent="0.15">
      <c r="A524">
        <v>152</v>
      </c>
      <c r="B524" s="7">
        <v>43440</v>
      </c>
      <c r="C524" s="11">
        <v>2018</v>
      </c>
      <c r="D524" s="3">
        <f>_xlfn.XLOOKUP(P524,'Sentiment index'!$E$2:$E$169,'Sentiment index'!$A$2:$A$169)</f>
        <v>-0.36414570000000002</v>
      </c>
      <c r="E524">
        <f t="shared" ca="1" si="69"/>
        <v>134.58024869416786</v>
      </c>
      <c r="F524" s="5">
        <f>(W524-AT524)/AT524</f>
        <v>-0.18500000000000011</v>
      </c>
      <c r="G524" s="12">
        <f t="shared" ca="1" si="70"/>
        <v>363</v>
      </c>
      <c r="H524" s="4">
        <v>205.911</v>
      </c>
      <c r="I524" s="4">
        <v>72</v>
      </c>
      <c r="J524" s="13">
        <f t="shared" si="71"/>
        <v>-0.16990000000000011</v>
      </c>
      <c r="K524" s="5">
        <f>IF(U524="NORWAY",_xlfn.XLOOKUP(B524,'Oslo OBX Historical Data'!$A$2:$A$3477,'Oslo OBX Historical Data'!$G$2:$G$3477),IF(U524="FINLAND",_xlfn.XLOOKUP(B524,'OMX Helsinki Historical Data'!$A$2:$A$3479,'OMX Helsinki Historical Data'!$G$2:$G$3479),IF(U524="DENMARK",_xlfn.XLOOKUP(B524,'OMX Copenhagen All shares Histo'!$A$2:$A$3461,'OMX Copenhagen All shares Histo'!$G$2:$G$3461),_xlfn.XLOOKUP(Draft!B524,'OMX Stockholm Historical Data'!$A$2:$A$3477,'OMX Stockholm Historical Data'!$G$2:$G$3477))))</f>
        <v>-1.5100000000000001E-2</v>
      </c>
      <c r="L524">
        <v>1</v>
      </c>
      <c r="N524" t="str">
        <f>IF(D524&gt;=0,"1","0")</f>
        <v>0</v>
      </c>
      <c r="O524" s="5">
        <f t="shared" ca="1" si="72"/>
        <v>1.7628975625391552</v>
      </c>
      <c r="P524">
        <f t="shared" si="73"/>
        <v>151</v>
      </c>
      <c r="S524">
        <f>_xlfn.XLOOKUP(C524,'Company age'!$A$2:$A$15,'Company age'!$B$2:$B$15)</f>
        <v>10</v>
      </c>
      <c r="U524" t="s">
        <v>80</v>
      </c>
      <c r="W524" s="3">
        <f>AT524*(1+AV524)</f>
        <v>58.679999999999993</v>
      </c>
      <c r="X524">
        <v>363</v>
      </c>
      <c r="AH524" s="4">
        <v>-15</v>
      </c>
      <c r="AI524" s="4">
        <v>-18.5</v>
      </c>
      <c r="AJ524" s="4">
        <v>-29.25</v>
      </c>
      <c r="AL524" t="s">
        <v>1121</v>
      </c>
      <c r="AM524" t="s">
        <v>1122</v>
      </c>
      <c r="AN524" t="s">
        <v>80</v>
      </c>
      <c r="AO524" t="s">
        <v>152</v>
      </c>
      <c r="AP524" t="s">
        <v>25</v>
      </c>
      <c r="AQ524" t="s">
        <v>1123</v>
      </c>
      <c r="AR524" t="s">
        <v>27</v>
      </c>
      <c r="AS524" s="4">
        <v>205.911</v>
      </c>
      <c r="AT524" s="4">
        <v>72</v>
      </c>
      <c r="AU524" s="5">
        <f t="shared" si="66"/>
        <v>-0.15</v>
      </c>
      <c r="AV524" s="5">
        <f t="shared" si="67"/>
        <v>-0.185</v>
      </c>
      <c r="AW524" s="5">
        <f t="shared" si="68"/>
        <v>-0.29249999999999998</v>
      </c>
      <c r="AX524" s="4">
        <v>299.39999999999998</v>
      </c>
      <c r="AY524" s="4">
        <v>329.16665649999999</v>
      </c>
      <c r="AZ524" s="4">
        <v>306.2</v>
      </c>
      <c r="BA524" s="4">
        <v>12.5</v>
      </c>
    </row>
    <row r="525" spans="1:53" x14ac:dyDescent="0.15">
      <c r="A525">
        <v>152</v>
      </c>
      <c r="B525" s="7">
        <v>43441</v>
      </c>
      <c r="C525" s="11">
        <v>2018</v>
      </c>
      <c r="D525" s="3">
        <f>_xlfn.XLOOKUP(P525,'Sentiment index'!$E$2:$E$169,'Sentiment index'!$A$2:$A$169)</f>
        <v>-0.36414570000000002</v>
      </c>
      <c r="E525">
        <f t="shared" ca="1" si="69"/>
        <v>125.87023931810295</v>
      </c>
      <c r="F525" s="5">
        <f>(W525-AT525)/AT525</f>
        <v>-0.5</v>
      </c>
      <c r="G525" s="12">
        <f t="shared" ca="1" si="70"/>
        <v>124</v>
      </c>
      <c r="H525" s="4">
        <v>511.18</v>
      </c>
      <c r="I525" s="4">
        <v>68</v>
      </c>
      <c r="J525" s="13">
        <f t="shared" si="71"/>
        <v>-0.47189999999999999</v>
      </c>
      <c r="K525" s="5">
        <f>IF(U525="NORWAY",_xlfn.XLOOKUP(B525,'Oslo OBX Historical Data'!$A$2:$A$3477,'Oslo OBX Historical Data'!$G$2:$G$3477),IF(U525="FINLAND",_xlfn.XLOOKUP(B525,'OMX Helsinki Historical Data'!$A$2:$A$3479,'OMX Helsinki Historical Data'!$G$2:$G$3479),IF(U525="DENMARK",_xlfn.XLOOKUP(B525,'OMX Copenhagen All shares Histo'!$A$2:$A$3461,'OMX Copenhagen All shares Histo'!$G$2:$G$3461),_xlfn.XLOOKUP(Draft!B525,'OMX Stockholm Historical Data'!$A$2:$A$3477,'OMX Stockholm Historical Data'!$G$2:$G$3477))))</f>
        <v>-2.81E-2</v>
      </c>
      <c r="L525">
        <v>1</v>
      </c>
      <c r="N525" t="str">
        <f>IF(D525&gt;=0,"1","0")</f>
        <v>0</v>
      </c>
      <c r="O525" s="5">
        <f t="shared" ca="1" si="72"/>
        <v>0.24257600062600257</v>
      </c>
      <c r="P525">
        <f t="shared" si="73"/>
        <v>151</v>
      </c>
      <c r="S525">
        <f>_xlfn.XLOOKUP(C525,'Company age'!$A$2:$A$15,'Company age'!$B$2:$B$15)</f>
        <v>10</v>
      </c>
      <c r="U525" t="s">
        <v>80</v>
      </c>
      <c r="W525" s="3">
        <f>AT525*(1+AV525)</f>
        <v>34</v>
      </c>
      <c r="X525">
        <v>124</v>
      </c>
      <c r="AH525" s="4">
        <v>-25</v>
      </c>
      <c r="AI525" s="4">
        <v>-50</v>
      </c>
      <c r="AJ525" s="4">
        <v>-25</v>
      </c>
      <c r="AL525" t="s">
        <v>840</v>
      </c>
      <c r="AM525" t="s">
        <v>841</v>
      </c>
      <c r="AN525" t="s">
        <v>80</v>
      </c>
      <c r="AO525" t="s">
        <v>32</v>
      </c>
      <c r="AP525" t="s">
        <v>25</v>
      </c>
      <c r="AQ525" t="s">
        <v>842</v>
      </c>
      <c r="AR525" t="s">
        <v>27</v>
      </c>
      <c r="AS525" s="4">
        <v>511.18</v>
      </c>
      <c r="AT525" s="4">
        <v>68</v>
      </c>
      <c r="AU525" s="5">
        <f t="shared" si="66"/>
        <v>-0.25</v>
      </c>
      <c r="AV525" s="5">
        <f t="shared" si="67"/>
        <v>-0.5</v>
      </c>
      <c r="AW525" s="5">
        <f t="shared" si="68"/>
        <v>-0.25</v>
      </c>
      <c r="AX525" s="4">
        <v>95.4</v>
      </c>
      <c r="AY525" s="4">
        <v>52.058822630000002</v>
      </c>
      <c r="AZ525" s="4">
        <v>98.7</v>
      </c>
      <c r="BA525" s="4">
        <v>22.9069</v>
      </c>
    </row>
    <row r="526" spans="1:53" x14ac:dyDescent="0.15">
      <c r="A526">
        <v>152</v>
      </c>
      <c r="B526" s="7">
        <v>43444</v>
      </c>
      <c r="C526" s="11">
        <v>2018</v>
      </c>
      <c r="D526" s="3">
        <f>_xlfn.XLOOKUP(P526,'Sentiment index'!$E$2:$E$169,'Sentiment index'!$A$2:$A$169)</f>
        <v>-0.36414570000000002</v>
      </c>
      <c r="E526">
        <f t="shared" ca="1" si="69"/>
        <v>134.34918118123593</v>
      </c>
      <c r="F526" s="5">
        <f>(W526-AT526)/AT526</f>
        <v>-0.33333332060000004</v>
      </c>
      <c r="G526" s="12">
        <f t="shared" ca="1" si="70"/>
        <v>183</v>
      </c>
      <c r="H526" s="4">
        <v>224.92</v>
      </c>
      <c r="I526" s="4">
        <v>22</v>
      </c>
      <c r="J526" s="13">
        <f t="shared" si="71"/>
        <v>-0.34433332060000005</v>
      </c>
      <c r="K526" s="5">
        <f>IF(U526="NORWAY",_xlfn.XLOOKUP(B526,'Oslo OBX Historical Data'!$A$2:$A$3477,'Oslo OBX Historical Data'!$G$2:$G$3477),IF(U526="FINLAND",_xlfn.XLOOKUP(B526,'OMX Helsinki Historical Data'!$A$2:$A$3479,'OMX Helsinki Historical Data'!$G$2:$G$3479),IF(U526="DENMARK",_xlfn.XLOOKUP(B526,'OMX Copenhagen All shares Histo'!$A$2:$A$3461,'OMX Copenhagen All shares Histo'!$G$2:$G$3461),_xlfn.XLOOKUP(Draft!B526,'OMX Stockholm Historical Data'!$A$2:$A$3477,'OMX Stockholm Historical Data'!$G$2:$G$3477))))</f>
        <v>1.0999999999999999E-2</v>
      </c>
      <c r="L526">
        <v>1</v>
      </c>
      <c r="N526" t="str">
        <f>IF(D526&gt;=0,"1","0")</f>
        <v>0</v>
      </c>
      <c r="O526" s="5">
        <f t="shared" ca="1" si="72"/>
        <v>0.81362262137648944</v>
      </c>
      <c r="P526">
        <f t="shared" si="73"/>
        <v>151</v>
      </c>
      <c r="S526">
        <f>_xlfn.XLOOKUP(C526,'Company age'!$A$2:$A$15,'Company age'!$B$2:$B$15)</f>
        <v>10</v>
      </c>
      <c r="U526" t="s">
        <v>80</v>
      </c>
      <c r="W526" s="3">
        <f>AT526*(1+AV526)</f>
        <v>14.666666946799999</v>
      </c>
      <c r="X526">
        <v>183</v>
      </c>
      <c r="AH526" s="4">
        <v>-33.333332059999996</v>
      </c>
      <c r="AI526" s="4">
        <v>-33.333332059999996</v>
      </c>
      <c r="AJ526" s="4"/>
      <c r="AL526" t="s">
        <v>1089</v>
      </c>
      <c r="AM526" t="s">
        <v>1090</v>
      </c>
      <c r="AN526" t="s">
        <v>80</v>
      </c>
      <c r="AO526" t="s">
        <v>53</v>
      </c>
      <c r="AP526" t="s">
        <v>25</v>
      </c>
      <c r="AQ526" t="s">
        <v>967</v>
      </c>
      <c r="AR526" t="s">
        <v>27</v>
      </c>
      <c r="AS526" s="4">
        <v>224.92</v>
      </c>
      <c r="AT526" s="4">
        <v>22</v>
      </c>
      <c r="AU526" s="5">
        <f t="shared" si="66"/>
        <v>-0.33333332059999998</v>
      </c>
      <c r="AV526" s="5">
        <f t="shared" si="67"/>
        <v>-0.33333332059999998</v>
      </c>
      <c r="AW526" s="5">
        <f t="shared" si="68"/>
        <v>0</v>
      </c>
      <c r="AX526" s="4">
        <v>18.190000000000001</v>
      </c>
      <c r="AY526" s="4">
        <v>60.337776179999999</v>
      </c>
      <c r="AZ526" s="4">
        <v>18.22</v>
      </c>
      <c r="BA526" s="4">
        <v>42.347499999999997</v>
      </c>
    </row>
    <row r="527" spans="1:53" x14ac:dyDescent="0.15">
      <c r="A527">
        <v>152</v>
      </c>
      <c r="B527" s="7">
        <v>43446</v>
      </c>
      <c r="C527" s="11">
        <v>2018</v>
      </c>
      <c r="D527" s="3">
        <f>_xlfn.XLOOKUP(P527,'Sentiment index'!$E$2:$E$169,'Sentiment index'!$A$2:$A$169)</f>
        <v>-0.36414570000000002</v>
      </c>
      <c r="E527">
        <f t="shared" ca="1" si="69"/>
        <v>143.39392563002204</v>
      </c>
      <c r="F527" s="5">
        <f>(W527-AT527)/AT527</f>
        <v>-6.990291119E-2</v>
      </c>
      <c r="G527" s="12">
        <f t="shared" ca="1" si="70"/>
        <v>372</v>
      </c>
      <c r="H527" s="4">
        <v>65.022400000000005</v>
      </c>
      <c r="I527" s="4">
        <v>66</v>
      </c>
      <c r="J527" s="13">
        <f t="shared" si="71"/>
        <v>-8.9902911190000004E-2</v>
      </c>
      <c r="K527" s="5">
        <f>IF(U527="NORWAY",_xlfn.XLOOKUP(B527,'Oslo OBX Historical Data'!$A$2:$A$3477,'Oslo OBX Historical Data'!$G$2:$G$3477),IF(U527="FINLAND",_xlfn.XLOOKUP(B527,'OMX Helsinki Historical Data'!$A$2:$A$3479,'OMX Helsinki Historical Data'!$G$2:$G$3479),IF(U527="DENMARK",_xlfn.XLOOKUP(B527,'OMX Copenhagen All shares Histo'!$A$2:$A$3461,'OMX Copenhagen All shares Histo'!$G$2:$G$3461),_xlfn.XLOOKUP(Draft!B527,'OMX Stockholm Historical Data'!$A$2:$A$3477,'OMX Stockholm Historical Data'!$G$2:$G$3477))))</f>
        <v>0.02</v>
      </c>
      <c r="L527">
        <v>1</v>
      </c>
      <c r="N527" t="str">
        <f>IF(D527&gt;=0,"1","0")</f>
        <v>0</v>
      </c>
      <c r="O527" s="5">
        <f t="shared" ca="1" si="72"/>
        <v>5.7211053421590092</v>
      </c>
      <c r="P527">
        <f t="shared" si="73"/>
        <v>151</v>
      </c>
      <c r="S527">
        <f>_xlfn.XLOOKUP(C527,'Company age'!$A$2:$A$15,'Company age'!$B$2:$B$15)</f>
        <v>10</v>
      </c>
      <c r="U527" t="s">
        <v>80</v>
      </c>
      <c r="W527" s="3">
        <f>AT527*(1+AV527)</f>
        <v>61.38640786146</v>
      </c>
      <c r="X527">
        <v>372</v>
      </c>
      <c r="AH527" s="4">
        <v>-6.9902911190000001</v>
      </c>
      <c r="AI527" s="4">
        <v>-6.9902911190000001</v>
      </c>
      <c r="AJ527" s="4">
        <v>-6.7961163520000003</v>
      </c>
      <c r="AL527" t="s">
        <v>1426</v>
      </c>
      <c r="AM527" t="s">
        <v>1427</v>
      </c>
      <c r="AN527" t="s">
        <v>80</v>
      </c>
      <c r="AO527" t="s">
        <v>152</v>
      </c>
      <c r="AP527" t="s">
        <v>25</v>
      </c>
      <c r="AQ527" t="s">
        <v>967</v>
      </c>
      <c r="AR527" t="s">
        <v>27</v>
      </c>
      <c r="AS527" s="4">
        <v>65.022400000000005</v>
      </c>
      <c r="AT527" s="4">
        <v>66</v>
      </c>
      <c r="AU527" s="5">
        <f t="shared" si="66"/>
        <v>-6.990291119E-2</v>
      </c>
      <c r="AV527" s="5">
        <f t="shared" si="67"/>
        <v>-6.990291119E-2</v>
      </c>
      <c r="AW527" s="5">
        <f t="shared" si="68"/>
        <v>-6.7961163520000006E-2</v>
      </c>
      <c r="AX527" s="4">
        <v>90</v>
      </c>
      <c r="AY527" s="4">
        <v>53.787879940000003</v>
      </c>
      <c r="AZ527" s="4">
        <v>90.6</v>
      </c>
      <c r="BA527" s="4">
        <v>6.5037000000000003</v>
      </c>
    </row>
    <row r="528" spans="1:53" x14ac:dyDescent="0.15">
      <c r="C528" s="11"/>
      <c r="D528" s="3"/>
      <c r="F528" s="5"/>
      <c r="G528" s="12"/>
      <c r="H528" s="5"/>
      <c r="I528" s="5"/>
      <c r="J528" s="13"/>
      <c r="N528" t="s">
        <v>9330</v>
      </c>
      <c r="O528" s="5">
        <f ca="1">AVERAGE(O2:O527)</f>
        <v>3.4474698429518216</v>
      </c>
      <c r="W528" s="31" t="s">
        <v>2165</v>
      </c>
      <c r="X528">
        <f>AVERAGE(X2:X527)</f>
        <v>1264.5811764705882</v>
      </c>
      <c r="AS528" s="5"/>
      <c r="AT528" s="5"/>
      <c r="AU528" s="5"/>
    </row>
    <row r="529" spans="3:47" x14ac:dyDescent="0.15">
      <c r="C529" s="11"/>
      <c r="D529" s="3"/>
      <c r="F529" s="5"/>
      <c r="G529" s="12"/>
      <c r="H529" s="5"/>
      <c r="I529" s="5"/>
      <c r="J529" s="13"/>
      <c r="O529" s="5"/>
      <c r="W529" s="3"/>
      <c r="AS529" s="5"/>
      <c r="AT529" s="5"/>
      <c r="AU529" s="5"/>
    </row>
    <row r="530" spans="3:47" x14ac:dyDescent="0.15">
      <c r="C530" s="11"/>
      <c r="D530" s="3"/>
      <c r="F530" s="5"/>
      <c r="G530" s="12"/>
      <c r="H530" s="5"/>
      <c r="I530" s="5"/>
      <c r="J530" s="13"/>
      <c r="O530" s="5"/>
      <c r="W530" s="3"/>
      <c r="AS530" s="5"/>
      <c r="AT530" s="5"/>
      <c r="AU530" s="5"/>
    </row>
    <row r="531" spans="3:47" x14ac:dyDescent="0.15">
      <c r="C531" s="11"/>
      <c r="D531" s="3"/>
      <c r="F531" s="5"/>
      <c r="G531" s="12"/>
      <c r="H531" s="5"/>
      <c r="I531" s="5"/>
      <c r="J531" s="30"/>
      <c r="O531" s="5"/>
      <c r="W531" s="3"/>
      <c r="AS531" s="5"/>
      <c r="AT531" s="5"/>
      <c r="AU531" s="5"/>
    </row>
    <row r="532" spans="3:47" x14ac:dyDescent="0.15">
      <c r="C532" s="11"/>
      <c r="D532" s="3"/>
      <c r="F532" s="5"/>
      <c r="G532" s="12"/>
      <c r="H532" s="5"/>
      <c r="I532" s="5"/>
      <c r="J532" s="13"/>
      <c r="O532" s="5"/>
      <c r="W532" s="3"/>
      <c r="AS532" s="5"/>
      <c r="AT532" s="5"/>
      <c r="AU532" s="5"/>
    </row>
    <row r="533" spans="3:47" x14ac:dyDescent="0.15">
      <c r="C533" s="11"/>
      <c r="D533" s="3"/>
      <c r="F533" s="5"/>
      <c r="G533" s="12"/>
      <c r="H533" s="5"/>
      <c r="I533" s="5"/>
      <c r="J533" s="13"/>
      <c r="O533" s="5"/>
      <c r="W533" s="3"/>
      <c r="AS533" s="5"/>
      <c r="AT533" s="5"/>
      <c r="AU533" s="5"/>
    </row>
    <row r="534" spans="3:47" x14ac:dyDescent="0.15">
      <c r="C534" s="11"/>
      <c r="D534" s="3"/>
      <c r="F534" s="5"/>
      <c r="G534" s="12"/>
      <c r="H534" s="5"/>
      <c r="I534" s="5"/>
      <c r="J534" s="13"/>
      <c r="O534" s="5"/>
      <c r="W534" s="3"/>
      <c r="AS534" s="5"/>
      <c r="AT534" s="5"/>
      <c r="AU534" s="5"/>
    </row>
    <row r="535" spans="3:47" x14ac:dyDescent="0.15">
      <c r="C535" s="11"/>
      <c r="D535" s="3"/>
      <c r="F535" s="5"/>
      <c r="G535" s="12"/>
      <c r="H535" s="5"/>
      <c r="I535" s="5"/>
      <c r="J535" s="13"/>
      <c r="O535" s="5"/>
      <c r="W535" s="3"/>
      <c r="AS535" s="5"/>
      <c r="AT535" s="5"/>
      <c r="AU535" s="5"/>
    </row>
    <row r="536" spans="3:47" x14ac:dyDescent="0.15">
      <c r="C536" s="11"/>
      <c r="D536" s="3"/>
      <c r="F536" s="5"/>
      <c r="G536" s="12"/>
      <c r="H536" s="5"/>
      <c r="I536" s="5"/>
      <c r="J536" s="13"/>
      <c r="O536" s="5"/>
      <c r="W536" s="3"/>
      <c r="AS536" s="5"/>
      <c r="AT536" s="5"/>
      <c r="AU536" s="5"/>
    </row>
    <row r="537" spans="3:47" x14ac:dyDescent="0.15">
      <c r="C537" s="11"/>
      <c r="D537" s="3"/>
      <c r="F537" s="5"/>
      <c r="G537" s="12"/>
      <c r="H537" s="5"/>
      <c r="I537" s="5"/>
      <c r="J537" s="13"/>
      <c r="O537" s="5"/>
      <c r="W537" s="3"/>
      <c r="AS537" s="5"/>
      <c r="AT537" s="5"/>
      <c r="AU537" s="5"/>
    </row>
    <row r="538" spans="3:47" x14ac:dyDescent="0.15">
      <c r="C538" s="11"/>
      <c r="D538" s="3"/>
      <c r="F538" s="5"/>
      <c r="G538" s="12"/>
      <c r="H538" s="5"/>
      <c r="I538" s="5"/>
      <c r="J538" s="13"/>
      <c r="O538" s="5"/>
      <c r="W538" s="3"/>
      <c r="AS538" s="5"/>
      <c r="AT538" s="5"/>
      <c r="AU538" s="5"/>
    </row>
    <row r="539" spans="3:47" x14ac:dyDescent="0.15">
      <c r="C539" s="11"/>
    </row>
    <row r="540" spans="3:47" x14ac:dyDescent="0.15">
      <c r="C540" s="11"/>
    </row>
    <row r="541" spans="3:47" x14ac:dyDescent="0.15">
      <c r="C541" s="11"/>
    </row>
    <row r="542" spans="3:47" x14ac:dyDescent="0.15">
      <c r="C542" s="11"/>
    </row>
    <row r="543" spans="3:47" x14ac:dyDescent="0.15">
      <c r="C543" s="11"/>
    </row>
    <row r="544" spans="3:47" x14ac:dyDescent="0.15">
      <c r="C544" s="11"/>
    </row>
    <row r="545" spans="3:3" x14ac:dyDescent="0.15">
      <c r="C545" s="11"/>
    </row>
    <row r="546" spans="3:3" x14ac:dyDescent="0.15">
      <c r="C546" s="11"/>
    </row>
    <row r="547" spans="3:3" x14ac:dyDescent="0.15">
      <c r="C547" s="11"/>
    </row>
    <row r="548" spans="3:3" x14ac:dyDescent="0.15">
      <c r="C548" s="11"/>
    </row>
    <row r="549" spans="3:3" x14ac:dyDescent="0.15">
      <c r="C549" s="11"/>
    </row>
    <row r="550" spans="3:3" x14ac:dyDescent="0.15">
      <c r="C550" s="11"/>
    </row>
    <row r="551" spans="3:3" x14ac:dyDescent="0.15">
      <c r="C551" s="11"/>
    </row>
  </sheetData>
  <autoFilter ref="A1:T538" xr:uid="{00000000-0009-0000-0000-000000000000}">
    <sortState xmlns:xlrd2="http://schemas.microsoft.com/office/spreadsheetml/2017/richdata2" ref="A2:T538">
      <sortCondition ref="F1:F538"/>
    </sortState>
  </autoFilter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538"/>
  <sheetViews>
    <sheetView topLeftCell="C1" zoomScale="91" zoomScaleNormal="91" workbookViewId="0">
      <selection activeCell="I30" sqref="I30"/>
    </sheetView>
  </sheetViews>
  <sheetFormatPr baseColWidth="10" defaultColWidth="8.83203125" defaultRowHeight="13" x14ac:dyDescent="0.15"/>
  <cols>
    <col min="1" max="1" width="10" hidden="1" customWidth="1"/>
    <col min="2" max="2" width="16.1640625" hidden="1" customWidth="1"/>
    <col min="3" max="3" width="17.83203125" bestFit="1" customWidth="1"/>
    <col min="4" max="4" width="14.5" hidden="1" customWidth="1"/>
    <col min="5" max="5" width="30.5" bestFit="1" customWidth="1"/>
    <col min="6" max="6" width="15.1640625" customWidth="1"/>
    <col min="7" max="7" width="25.33203125" bestFit="1" customWidth="1"/>
    <col min="8" max="8" width="21" bestFit="1" customWidth="1"/>
    <col min="9" max="9" width="15.5" bestFit="1" customWidth="1"/>
    <col min="10" max="10" width="10.6640625" customWidth="1"/>
    <col min="11" max="11" width="12.83203125" customWidth="1"/>
    <col min="12" max="12" width="14.33203125" customWidth="1"/>
    <col min="13" max="13" width="14.6640625" customWidth="1"/>
    <col min="14" max="14" width="17.33203125" customWidth="1"/>
    <col min="15" max="15" width="17.83203125" bestFit="1" customWidth="1"/>
    <col min="16" max="16" width="16.6640625" customWidth="1"/>
    <col min="17" max="17" width="16.1640625" customWidth="1"/>
    <col min="18" max="18" width="14" bestFit="1" customWidth="1"/>
    <col min="19" max="19" width="12.6640625" bestFit="1" customWidth="1"/>
    <col min="20" max="21" width="12.6640625" customWidth="1"/>
    <col min="22" max="22" width="15.33203125" customWidth="1"/>
    <col min="23" max="23" width="14.33203125" bestFit="1" customWidth="1"/>
    <col min="25" max="25" width="15.1640625" customWidth="1"/>
    <col min="26" max="26" width="15.33203125" bestFit="1" customWidth="1"/>
    <col min="27" max="27" width="11.33203125" customWidth="1"/>
    <col min="28" max="28" width="12.5" customWidth="1"/>
  </cols>
  <sheetData>
    <row r="1" spans="1:36" x14ac:dyDescent="0.15">
      <c r="A1" s="1" t="s">
        <v>0</v>
      </c>
      <c r="B1" s="1" t="s">
        <v>1</v>
      </c>
      <c r="C1" s="1" t="s">
        <v>2157</v>
      </c>
      <c r="E1" s="1" t="s">
        <v>2</v>
      </c>
      <c r="F1" s="1" t="s">
        <v>2155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2156</v>
      </c>
      <c r="X1" s="1" t="s">
        <v>2158</v>
      </c>
      <c r="Y1" s="1" t="s">
        <v>2160</v>
      </c>
      <c r="Z1" s="1" t="s">
        <v>2159</v>
      </c>
      <c r="AA1" s="1" t="s">
        <v>2161</v>
      </c>
      <c r="AB1" s="1" t="s">
        <v>2161</v>
      </c>
      <c r="AC1" s="1" t="s">
        <v>2166</v>
      </c>
      <c r="AH1" s="1" t="s">
        <v>12</v>
      </c>
      <c r="AI1" s="1" t="s">
        <v>13</v>
      </c>
      <c r="AJ1" s="1" t="s">
        <v>14</v>
      </c>
    </row>
    <row r="2" spans="1:36" x14ac:dyDescent="0.15">
      <c r="A2" t="s">
        <v>1384</v>
      </c>
      <c r="B2" t="s">
        <v>454</v>
      </c>
      <c r="C2">
        <f t="shared" ref="C2:C65" si="0">D2</f>
        <v>2</v>
      </c>
      <c r="D2">
        <v>2</v>
      </c>
      <c r="E2" s="7">
        <v>38401</v>
      </c>
      <c r="F2" s="11">
        <v>2005</v>
      </c>
      <c r="G2" t="s">
        <v>455</v>
      </c>
      <c r="H2" t="s">
        <v>456</v>
      </c>
      <c r="I2" t="s">
        <v>44</v>
      </c>
      <c r="J2" t="s">
        <v>53</v>
      </c>
      <c r="K2" t="s">
        <v>457</v>
      </c>
      <c r="L2" t="s">
        <v>146</v>
      </c>
      <c r="M2" t="s">
        <v>27</v>
      </c>
      <c r="N2" s="2">
        <v>1000</v>
      </c>
      <c r="O2" s="2">
        <v>20</v>
      </c>
      <c r="P2" s="5">
        <f t="shared" ref="P2:P65" si="1">AH2/100</f>
        <v>3.0379734040000002E-2</v>
      </c>
      <c r="Q2" s="5">
        <f t="shared" ref="Q2:Q65" si="2">AI2/100</f>
        <v>3.4177211759999996E-3</v>
      </c>
      <c r="R2" s="5">
        <f t="shared" ref="R2:R65" si="3">AJ2/100</f>
        <v>1.177215195</v>
      </c>
      <c r="S2" s="2"/>
      <c r="T2" s="2"/>
      <c r="U2" s="2"/>
      <c r="V2" s="2">
        <v>0</v>
      </c>
      <c r="W2" s="3">
        <f>_xlfn.XLOOKUP(C2,'Sentiment index'!$E$2:$E$169,'Sentiment index'!$A$2:$A$169)</f>
        <v>1.1540999999999999E-3</v>
      </c>
      <c r="X2">
        <f>_xlfn.XLOOKUP(F2,'Company age'!$A$2:$A$15,'Company age'!$B$2:$B$15)</f>
        <v>13</v>
      </c>
      <c r="Y2" s="3">
        <f>O2*(1+Q2)</f>
        <v>20.068354423519999</v>
      </c>
      <c r="Z2" s="5">
        <f>(Y2-O2)/O2</f>
        <v>3.4177211759999437E-3</v>
      </c>
      <c r="AA2" s="12">
        <f>IF(AB2&lt;&gt;"",AB2,AVERAGE($AB$2:$AB$527))</f>
        <v>47</v>
      </c>
      <c r="AB2">
        <v>47</v>
      </c>
      <c r="AH2" s="2">
        <v>3.0379734040000002</v>
      </c>
      <c r="AI2" s="2">
        <f>34.17721176/100</f>
        <v>0.34177211759999998</v>
      </c>
      <c r="AJ2" s="2">
        <v>117.7215195</v>
      </c>
    </row>
    <row r="3" spans="1:36" x14ac:dyDescent="0.15">
      <c r="A3" t="s">
        <v>352</v>
      </c>
      <c r="B3" t="s">
        <v>454</v>
      </c>
      <c r="C3">
        <f t="shared" si="0"/>
        <v>3</v>
      </c>
      <c r="D3">
        <v>3</v>
      </c>
      <c r="E3" s="7">
        <v>38420</v>
      </c>
      <c r="F3" s="11">
        <v>2005</v>
      </c>
      <c r="G3" t="s">
        <v>880</v>
      </c>
      <c r="H3" t="s">
        <v>881</v>
      </c>
      <c r="I3" t="s">
        <v>44</v>
      </c>
      <c r="J3" t="s">
        <v>53</v>
      </c>
      <c r="K3" t="s">
        <v>25</v>
      </c>
      <c r="L3" t="s">
        <v>75</v>
      </c>
      <c r="M3" t="s">
        <v>27</v>
      </c>
      <c r="N3" s="2">
        <v>351.76100000000002</v>
      </c>
      <c r="O3" s="2">
        <v>115</v>
      </c>
      <c r="P3" s="5">
        <f t="shared" si="1"/>
        <v>0.33333332059999998</v>
      </c>
      <c r="Q3" s="5">
        <f t="shared" si="2"/>
        <v>3.4177211759999996E-3</v>
      </c>
      <c r="R3" s="5">
        <f t="shared" si="3"/>
        <v>-0.21666666029999998</v>
      </c>
      <c r="S3" s="2"/>
      <c r="T3" s="2"/>
      <c r="U3" s="2"/>
      <c r="V3" s="2">
        <v>6.2037399999999998</v>
      </c>
      <c r="W3" s="3">
        <f>_xlfn.XLOOKUP(C3,'Sentiment index'!$E$2:$E$169,'Sentiment index'!$A$2:$A$169)</f>
        <v>-1.9739900000000001E-2</v>
      </c>
      <c r="X3">
        <f>_xlfn.XLOOKUP(F3,'Company age'!$A$2:$A$15,'Company age'!$B$2:$B$15)</f>
        <v>13</v>
      </c>
      <c r="Y3" s="3">
        <f t="shared" ref="Y3:Y66" si="4">O3*(1+Q3)</f>
        <v>115.39303793524</v>
      </c>
      <c r="Z3" s="5">
        <f t="shared" ref="Z3:Z66" si="5">(Y3-O3)/O3</f>
        <v>3.4177211760000208E-3</v>
      </c>
      <c r="AA3" s="12">
        <f t="shared" ref="AA3:AA66" si="6">IF(AB3&lt;&gt;"",AB3,AVERAGE($AB$2:$AB$527))</f>
        <v>1264.5811764705882</v>
      </c>
      <c r="AH3" s="2">
        <v>33.333332059999996</v>
      </c>
      <c r="AI3" s="2">
        <f>34.17721176/100</f>
        <v>0.34177211759999998</v>
      </c>
      <c r="AJ3" s="2">
        <v>-21.666666029999998</v>
      </c>
    </row>
    <row r="4" spans="1:36" x14ac:dyDescent="0.15">
      <c r="A4" t="s">
        <v>619</v>
      </c>
      <c r="B4" t="s">
        <v>739</v>
      </c>
      <c r="C4">
        <f t="shared" si="0"/>
        <v>3</v>
      </c>
      <c r="D4">
        <v>3</v>
      </c>
      <c r="E4" s="7">
        <v>38429</v>
      </c>
      <c r="F4" s="11">
        <v>2005</v>
      </c>
      <c r="G4" t="s">
        <v>740</v>
      </c>
      <c r="H4" t="s">
        <v>741</v>
      </c>
      <c r="I4" t="s">
        <v>44</v>
      </c>
      <c r="J4" t="s">
        <v>53</v>
      </c>
      <c r="K4" t="s">
        <v>457</v>
      </c>
      <c r="L4" t="s">
        <v>742</v>
      </c>
      <c r="M4" t="s">
        <v>27</v>
      </c>
      <c r="N4" s="2">
        <v>469.92200000000003</v>
      </c>
      <c r="O4" s="2">
        <v>49</v>
      </c>
      <c r="P4" s="5">
        <f t="shared" si="1"/>
        <v>-7.8947358129999992E-2</v>
      </c>
      <c r="Q4" s="5">
        <f t="shared" si="2"/>
        <v>-0.18157894129999999</v>
      </c>
      <c r="R4" s="5">
        <f t="shared" si="3"/>
        <v>-0.27105262759999998</v>
      </c>
      <c r="S4" s="2"/>
      <c r="T4" s="2"/>
      <c r="U4" s="2"/>
      <c r="V4" s="2">
        <v>19.476500000000001</v>
      </c>
      <c r="W4" s="3">
        <f>_xlfn.XLOOKUP(C4,'Sentiment index'!$E$2:$E$169,'Sentiment index'!$A$2:$A$169)</f>
        <v>-1.9739900000000001E-2</v>
      </c>
      <c r="X4">
        <f>_xlfn.XLOOKUP(F4,'Company age'!$A$2:$A$15,'Company age'!$B$2:$B$15)</f>
        <v>13</v>
      </c>
      <c r="Y4" s="3">
        <f t="shared" si="4"/>
        <v>40.102631876300002</v>
      </c>
      <c r="Z4" s="5">
        <f t="shared" si="5"/>
        <v>-0.18157894129999996</v>
      </c>
      <c r="AA4" s="12">
        <f t="shared" si="6"/>
        <v>1264.5811764705882</v>
      </c>
      <c r="AH4" s="2">
        <v>-7.8947358129999996</v>
      </c>
      <c r="AI4" s="2">
        <v>-18.157894129999999</v>
      </c>
      <c r="AJ4" s="2">
        <v>-27.105262759999999</v>
      </c>
    </row>
    <row r="5" spans="1:36" x14ac:dyDescent="0.15">
      <c r="A5" t="s">
        <v>2073</v>
      </c>
      <c r="B5" t="s">
        <v>104</v>
      </c>
      <c r="C5">
        <f t="shared" si="0"/>
        <v>4</v>
      </c>
      <c r="D5">
        <v>4</v>
      </c>
      <c r="E5" s="7">
        <v>38460</v>
      </c>
      <c r="F5" s="11">
        <v>2005</v>
      </c>
      <c r="G5" t="s">
        <v>106</v>
      </c>
      <c r="H5" t="s">
        <v>107</v>
      </c>
      <c r="I5" t="s">
        <v>64</v>
      </c>
      <c r="J5" t="s">
        <v>53</v>
      </c>
      <c r="K5" t="s">
        <v>25</v>
      </c>
      <c r="L5" t="s">
        <v>46</v>
      </c>
      <c r="M5" t="s">
        <v>27</v>
      </c>
      <c r="N5" s="2">
        <v>4714.95</v>
      </c>
      <c r="O5" s="2">
        <v>15</v>
      </c>
      <c r="P5" s="5">
        <f t="shared" si="1"/>
        <v>0.28000000000000003</v>
      </c>
      <c r="Q5" s="5">
        <f t="shared" si="2"/>
        <v>0.19200000760000002</v>
      </c>
      <c r="R5" s="5">
        <f t="shared" si="3"/>
        <v>0.13600000380000002</v>
      </c>
      <c r="S5" s="2">
        <v>43.64</v>
      </c>
      <c r="T5" s="2">
        <v>796.40002440000001</v>
      </c>
      <c r="U5" s="2">
        <v>43.89</v>
      </c>
      <c r="V5" s="2">
        <v>256.404</v>
      </c>
      <c r="W5" s="3">
        <f>_xlfn.XLOOKUP(C5,'Sentiment index'!$E$2:$E$169,'Sentiment index'!$A$2:$A$169)</f>
        <v>3.2043000000000002E-2</v>
      </c>
      <c r="X5">
        <f>_xlfn.XLOOKUP(F5,'Company age'!$A$2:$A$15,'Company age'!$B$2:$B$15)</f>
        <v>13</v>
      </c>
      <c r="Y5" s="3">
        <f t="shared" si="4"/>
        <v>17.880000113999998</v>
      </c>
      <c r="Z5" s="5">
        <f t="shared" si="5"/>
        <v>0.19200000759999986</v>
      </c>
      <c r="AA5" s="12">
        <f t="shared" si="6"/>
        <v>4845</v>
      </c>
      <c r="AB5">
        <v>4845</v>
      </c>
      <c r="AH5" s="2">
        <v>28</v>
      </c>
      <c r="AI5" s="2">
        <v>19.200000760000002</v>
      </c>
      <c r="AJ5" s="2">
        <v>13.600000380000001</v>
      </c>
    </row>
    <row r="6" spans="1:36" x14ac:dyDescent="0.15">
      <c r="A6" t="s">
        <v>615</v>
      </c>
      <c r="B6" t="s">
        <v>572</v>
      </c>
      <c r="C6">
        <f t="shared" si="0"/>
        <v>4</v>
      </c>
      <c r="D6">
        <v>4</v>
      </c>
      <c r="E6" s="7">
        <v>38468</v>
      </c>
      <c r="F6" s="11">
        <v>2005</v>
      </c>
      <c r="G6" t="s">
        <v>573</v>
      </c>
      <c r="H6" t="s">
        <v>574</v>
      </c>
      <c r="I6" t="s">
        <v>44</v>
      </c>
      <c r="J6" t="s">
        <v>96</v>
      </c>
      <c r="K6" t="s">
        <v>25</v>
      </c>
      <c r="L6" t="s">
        <v>75</v>
      </c>
      <c r="M6" t="s">
        <v>27</v>
      </c>
      <c r="N6" s="2">
        <v>704.22500000000002</v>
      </c>
      <c r="O6" s="2">
        <v>21.5</v>
      </c>
      <c r="P6" s="5">
        <f t="shared" si="1"/>
        <v>2.125</v>
      </c>
      <c r="Q6" s="5">
        <f t="shared" si="2"/>
        <v>3.1071429439999996</v>
      </c>
      <c r="R6" s="5">
        <f t="shared" si="3"/>
        <v>1.3660714719999998</v>
      </c>
      <c r="S6" s="2"/>
      <c r="T6" s="2"/>
      <c r="U6" s="2"/>
      <c r="V6" s="2">
        <v>38.604700000000001</v>
      </c>
      <c r="W6" s="3">
        <f>_xlfn.XLOOKUP(C6,'Sentiment index'!$E$2:$E$169,'Sentiment index'!$A$2:$A$169)</f>
        <v>3.2043000000000002E-2</v>
      </c>
      <c r="X6">
        <f>_xlfn.XLOOKUP(F6,'Company age'!$A$2:$A$15,'Company age'!$B$2:$B$15)</f>
        <v>13</v>
      </c>
      <c r="Y6" s="3">
        <f t="shared" si="4"/>
        <v>88.303573295999996</v>
      </c>
      <c r="Z6" s="5">
        <f t="shared" si="5"/>
        <v>3.107142944</v>
      </c>
      <c r="AA6" s="12">
        <f t="shared" si="6"/>
        <v>2728</v>
      </c>
      <c r="AB6">
        <v>2728</v>
      </c>
      <c r="AH6" s="2">
        <v>212.5</v>
      </c>
      <c r="AI6" s="2">
        <v>310.71429439999997</v>
      </c>
      <c r="AJ6" s="2">
        <v>136.60714719999999</v>
      </c>
    </row>
    <row r="7" spans="1:36" x14ac:dyDescent="0.15">
      <c r="A7" t="s">
        <v>1935</v>
      </c>
      <c r="B7" t="s">
        <v>894</v>
      </c>
      <c r="C7">
        <f t="shared" si="0"/>
        <v>5</v>
      </c>
      <c r="D7">
        <v>5</v>
      </c>
      <c r="E7" s="7">
        <v>38475</v>
      </c>
      <c r="F7" s="11">
        <v>2005</v>
      </c>
      <c r="G7" t="s">
        <v>895</v>
      </c>
      <c r="H7" t="s">
        <v>896</v>
      </c>
      <c r="I7" t="s">
        <v>44</v>
      </c>
      <c r="J7" t="s">
        <v>45</v>
      </c>
      <c r="K7" t="s">
        <v>25</v>
      </c>
      <c r="L7" t="s">
        <v>75</v>
      </c>
      <c r="M7" t="s">
        <v>27</v>
      </c>
      <c r="N7" s="2">
        <v>324.36</v>
      </c>
      <c r="O7" s="2">
        <v>53</v>
      </c>
      <c r="P7" s="5">
        <f t="shared" si="1"/>
        <v>0.1818181801</v>
      </c>
      <c r="Q7" s="5">
        <f t="shared" si="2"/>
        <v>0.5818181992</v>
      </c>
      <c r="R7" s="5">
        <f t="shared" si="3"/>
        <v>0.56363636019999996</v>
      </c>
      <c r="S7" s="2"/>
      <c r="T7" s="2"/>
      <c r="U7" s="2"/>
      <c r="V7" s="2">
        <v>22.638000000000002</v>
      </c>
      <c r="W7" s="3">
        <f>_xlfn.XLOOKUP(C7,'Sentiment index'!$E$2:$E$169,'Sentiment index'!$A$2:$A$169)</f>
        <v>3.6714400000000001E-2</v>
      </c>
      <c r="X7">
        <f>_xlfn.XLOOKUP(F7,'Company age'!$A$2:$A$15,'Company age'!$B$2:$B$15)</f>
        <v>13</v>
      </c>
      <c r="Y7" s="3">
        <f t="shared" si="4"/>
        <v>83.836364557600007</v>
      </c>
      <c r="Z7" s="5">
        <f t="shared" si="5"/>
        <v>0.58181819920000011</v>
      </c>
      <c r="AA7" s="12">
        <f t="shared" si="6"/>
        <v>1264.5811764705882</v>
      </c>
      <c r="AH7" s="2">
        <v>18.181818010000001</v>
      </c>
      <c r="AI7" s="2">
        <v>58.181819920000002</v>
      </c>
      <c r="AJ7" s="2">
        <v>56.363636020000001</v>
      </c>
    </row>
    <row r="8" spans="1:36" x14ac:dyDescent="0.15">
      <c r="A8" t="s">
        <v>886</v>
      </c>
      <c r="B8" t="s">
        <v>564</v>
      </c>
      <c r="C8">
        <f t="shared" si="0"/>
        <v>5</v>
      </c>
      <c r="D8">
        <v>5</v>
      </c>
      <c r="E8" s="7">
        <v>38485</v>
      </c>
      <c r="F8" s="11">
        <v>2005</v>
      </c>
      <c r="G8" t="s">
        <v>565</v>
      </c>
      <c r="H8" t="s">
        <v>566</v>
      </c>
      <c r="I8" t="s">
        <v>44</v>
      </c>
      <c r="J8" t="s">
        <v>32</v>
      </c>
      <c r="K8" t="s">
        <v>25</v>
      </c>
      <c r="L8" t="s">
        <v>75</v>
      </c>
      <c r="M8" t="s">
        <v>27</v>
      </c>
      <c r="N8" s="2">
        <v>734.57600000000002</v>
      </c>
      <c r="O8" s="2">
        <v>29</v>
      </c>
      <c r="P8" s="5">
        <f t="shared" si="1"/>
        <v>0.4</v>
      </c>
      <c r="Q8" s="5">
        <f t="shared" si="2"/>
        <v>-0.1</v>
      </c>
      <c r="R8" s="5">
        <f t="shared" si="3"/>
        <v>1.25</v>
      </c>
      <c r="S8" s="2"/>
      <c r="T8" s="2"/>
      <c r="U8" s="2"/>
      <c r="V8" s="2">
        <v>0</v>
      </c>
      <c r="W8" s="3">
        <f>_xlfn.XLOOKUP(C8,'Sentiment index'!$E$2:$E$169,'Sentiment index'!$A$2:$A$169)</f>
        <v>3.6714400000000001E-2</v>
      </c>
      <c r="X8">
        <f>_xlfn.XLOOKUP(F8,'Company age'!$A$2:$A$15,'Company age'!$B$2:$B$15)</f>
        <v>13</v>
      </c>
      <c r="Y8" s="3">
        <f t="shared" si="4"/>
        <v>26.1</v>
      </c>
      <c r="Z8" s="5">
        <f t="shared" si="5"/>
        <v>-9.999999999999995E-2</v>
      </c>
      <c r="AA8" s="12">
        <f t="shared" si="6"/>
        <v>381</v>
      </c>
      <c r="AB8">
        <v>381</v>
      </c>
      <c r="AH8" s="2">
        <v>40</v>
      </c>
      <c r="AI8" s="2">
        <v>-10</v>
      </c>
      <c r="AJ8" s="2">
        <v>125</v>
      </c>
    </row>
    <row r="9" spans="1:36" x14ac:dyDescent="0.15">
      <c r="A9" t="s">
        <v>439</v>
      </c>
      <c r="B9" t="s">
        <v>1366</v>
      </c>
      <c r="C9">
        <f t="shared" si="0"/>
        <v>5</v>
      </c>
      <c r="D9">
        <v>5</v>
      </c>
      <c r="E9" s="7">
        <v>38497</v>
      </c>
      <c r="F9" s="11">
        <v>2005</v>
      </c>
      <c r="G9" t="s">
        <v>1367</v>
      </c>
      <c r="H9" t="s">
        <v>1368</v>
      </c>
      <c r="I9" t="s">
        <v>44</v>
      </c>
      <c r="J9" t="s">
        <v>152</v>
      </c>
      <c r="K9" t="s">
        <v>25</v>
      </c>
      <c r="L9" t="s">
        <v>54</v>
      </c>
      <c r="M9" t="s">
        <v>27</v>
      </c>
      <c r="N9" s="2">
        <v>64</v>
      </c>
      <c r="O9" s="2">
        <v>8</v>
      </c>
      <c r="P9" s="5">
        <f t="shared" si="1"/>
        <v>0</v>
      </c>
      <c r="Q9" s="5">
        <f t="shared" si="2"/>
        <v>-0.02</v>
      </c>
      <c r="R9" s="5">
        <f t="shared" si="3"/>
        <v>0.4</v>
      </c>
      <c r="S9" s="2"/>
      <c r="T9" s="2"/>
      <c r="U9" s="2"/>
      <c r="V9" s="2">
        <v>33.792000000000002</v>
      </c>
      <c r="W9" s="3">
        <f>_xlfn.XLOOKUP(C9,'Sentiment index'!$E$2:$E$169,'Sentiment index'!$A$2:$A$169)</f>
        <v>3.6714400000000001E-2</v>
      </c>
      <c r="X9">
        <f>_xlfn.XLOOKUP(F9,'Company age'!$A$2:$A$15,'Company age'!$B$2:$B$15)</f>
        <v>13</v>
      </c>
      <c r="Y9" s="3">
        <f t="shared" si="4"/>
        <v>7.84</v>
      </c>
      <c r="Z9" s="5">
        <f t="shared" si="5"/>
        <v>-2.0000000000000018E-2</v>
      </c>
      <c r="AA9" s="12">
        <f t="shared" si="6"/>
        <v>1264.5811764705882</v>
      </c>
      <c r="AH9" s="2">
        <v>0</v>
      </c>
      <c r="AI9" s="2">
        <v>-2</v>
      </c>
      <c r="AJ9" s="2">
        <v>40</v>
      </c>
    </row>
    <row r="10" spans="1:36" x14ac:dyDescent="0.15">
      <c r="A10" t="s">
        <v>1737</v>
      </c>
      <c r="B10" t="s">
        <v>388</v>
      </c>
      <c r="C10">
        <f t="shared" si="0"/>
        <v>5</v>
      </c>
      <c r="D10">
        <v>5</v>
      </c>
      <c r="E10" s="7">
        <v>38497</v>
      </c>
      <c r="F10" s="11">
        <v>2005</v>
      </c>
      <c r="G10" t="s">
        <v>1881</v>
      </c>
      <c r="H10" t="s">
        <v>1882</v>
      </c>
      <c r="I10" t="s">
        <v>44</v>
      </c>
      <c r="J10" t="s">
        <v>96</v>
      </c>
      <c r="K10" t="s">
        <v>25</v>
      </c>
      <c r="L10" t="s">
        <v>54</v>
      </c>
      <c r="M10" t="s">
        <v>27</v>
      </c>
      <c r="N10" s="2">
        <v>10</v>
      </c>
      <c r="O10" s="2">
        <v>40</v>
      </c>
      <c r="P10" s="5">
        <f t="shared" si="1"/>
        <v>0.2</v>
      </c>
      <c r="Q10" s="5">
        <f t="shared" si="2"/>
        <v>-0.1230769253</v>
      </c>
      <c r="R10" s="5">
        <f t="shared" si="3"/>
        <v>-0.1615384674</v>
      </c>
      <c r="S10" s="2">
        <v>3.97</v>
      </c>
      <c r="T10" s="2" t="s">
        <v>216</v>
      </c>
      <c r="U10" s="2">
        <v>4</v>
      </c>
      <c r="V10" s="2">
        <v>14.51</v>
      </c>
      <c r="W10" s="3">
        <f>_xlfn.XLOOKUP(C10,'Sentiment index'!$E$2:$E$169,'Sentiment index'!$A$2:$A$169)</f>
        <v>3.6714400000000001E-2</v>
      </c>
      <c r="X10">
        <f>_xlfn.XLOOKUP(F10,'Company age'!$A$2:$A$15,'Company age'!$B$2:$B$15)</f>
        <v>13</v>
      </c>
      <c r="Y10" s="3">
        <f t="shared" si="4"/>
        <v>35.076922988</v>
      </c>
      <c r="Z10" s="5">
        <f t="shared" si="5"/>
        <v>-0.1230769253</v>
      </c>
      <c r="AA10" s="12">
        <f t="shared" si="6"/>
        <v>411</v>
      </c>
      <c r="AB10">
        <v>411</v>
      </c>
      <c r="AH10" s="2">
        <v>20</v>
      </c>
      <c r="AI10" s="2">
        <v>-12.307692530000001</v>
      </c>
      <c r="AJ10" s="2">
        <v>-16.153846739999999</v>
      </c>
    </row>
    <row r="11" spans="1:36" x14ac:dyDescent="0.15">
      <c r="A11" t="s">
        <v>1300</v>
      </c>
      <c r="B11" t="s">
        <v>388</v>
      </c>
      <c r="C11">
        <f t="shared" si="0"/>
        <v>5</v>
      </c>
      <c r="D11">
        <v>5</v>
      </c>
      <c r="E11" s="7">
        <v>38499</v>
      </c>
      <c r="F11" s="11">
        <v>2005</v>
      </c>
      <c r="G11" t="s">
        <v>877</v>
      </c>
      <c r="H11" t="s">
        <v>878</v>
      </c>
      <c r="I11" t="s">
        <v>64</v>
      </c>
      <c r="J11" t="s">
        <v>152</v>
      </c>
      <c r="K11" t="s">
        <v>25</v>
      </c>
      <c r="L11" t="s">
        <v>75</v>
      </c>
      <c r="M11" t="s">
        <v>27</v>
      </c>
      <c r="N11" s="2">
        <v>355.84800000000001</v>
      </c>
      <c r="O11" s="2">
        <v>4.8</v>
      </c>
      <c r="P11" s="5">
        <f t="shared" si="1"/>
        <v>0.18749998089999997</v>
      </c>
      <c r="Q11" s="5">
        <f t="shared" si="2"/>
        <v>0.46093746189999996</v>
      </c>
      <c r="R11" s="5">
        <f t="shared" si="3"/>
        <v>0.40624996189999996</v>
      </c>
      <c r="S11" s="2"/>
      <c r="T11" s="2"/>
      <c r="U11" s="2"/>
      <c r="V11" s="2">
        <v>15.396000000000001</v>
      </c>
      <c r="W11" s="3">
        <f>_xlfn.XLOOKUP(C11,'Sentiment index'!$E$2:$E$169,'Sentiment index'!$A$2:$A$169)</f>
        <v>3.6714400000000001E-2</v>
      </c>
      <c r="X11">
        <f>_xlfn.XLOOKUP(F11,'Company age'!$A$2:$A$15,'Company age'!$B$2:$B$15)</f>
        <v>13</v>
      </c>
      <c r="Y11" s="3">
        <f t="shared" si="4"/>
        <v>7.0124998171199993</v>
      </c>
      <c r="Z11" s="5">
        <f t="shared" si="5"/>
        <v>0.4609374618999999</v>
      </c>
      <c r="AA11" s="12">
        <f t="shared" si="6"/>
        <v>1020</v>
      </c>
      <c r="AB11">
        <v>1020</v>
      </c>
      <c r="AH11" s="2">
        <v>18.749998089999998</v>
      </c>
      <c r="AI11" s="2">
        <v>46.093746189999997</v>
      </c>
      <c r="AJ11" s="2">
        <v>40.624996189999997</v>
      </c>
    </row>
    <row r="12" spans="1:36" x14ac:dyDescent="0.15">
      <c r="A12" t="s">
        <v>670</v>
      </c>
      <c r="B12" t="s">
        <v>105</v>
      </c>
      <c r="C12">
        <f t="shared" si="0"/>
        <v>6</v>
      </c>
      <c r="D12">
        <v>6</v>
      </c>
      <c r="E12" s="7">
        <v>38510</v>
      </c>
      <c r="F12" s="11">
        <v>2005</v>
      </c>
      <c r="G12" t="s">
        <v>392</v>
      </c>
      <c r="H12" t="s">
        <v>393</v>
      </c>
      <c r="I12" t="s">
        <v>44</v>
      </c>
      <c r="J12" t="s">
        <v>53</v>
      </c>
      <c r="K12" t="s">
        <v>25</v>
      </c>
      <c r="L12" t="s">
        <v>54</v>
      </c>
      <c r="M12" t="s">
        <v>27</v>
      </c>
      <c r="N12" s="2">
        <v>1280</v>
      </c>
      <c r="O12" s="2">
        <v>64</v>
      </c>
      <c r="P12" s="5">
        <f t="shared" si="1"/>
        <v>-0.95866668700000002</v>
      </c>
      <c r="Q12" s="5">
        <f t="shared" si="2"/>
        <v>-0.95555557250000012</v>
      </c>
      <c r="R12" s="5">
        <f t="shared" si="3"/>
        <v>0</v>
      </c>
      <c r="S12" s="2"/>
      <c r="T12" s="2"/>
      <c r="U12" s="2"/>
      <c r="V12" s="2">
        <v>0</v>
      </c>
      <c r="W12" s="3">
        <f>_xlfn.XLOOKUP(C12,'Sentiment index'!$E$2:$E$169,'Sentiment index'!$A$2:$A$169)</f>
        <v>2.9862400000000001E-2</v>
      </c>
      <c r="X12">
        <f>_xlfn.XLOOKUP(F12,'Company age'!$A$2:$A$15,'Company age'!$B$2:$B$15)</f>
        <v>13</v>
      </c>
      <c r="Y12" s="3">
        <f t="shared" si="4"/>
        <v>2.8444433599999925</v>
      </c>
      <c r="Z12" s="5">
        <f t="shared" si="5"/>
        <v>-0.95555557250000012</v>
      </c>
      <c r="AA12" s="12">
        <f t="shared" si="6"/>
        <v>1264.5811764705882</v>
      </c>
      <c r="AH12" s="2">
        <v>-95.866668700000005</v>
      </c>
      <c r="AI12" s="2">
        <v>-95.555557250000007</v>
      </c>
      <c r="AJ12" s="2"/>
    </row>
    <row r="13" spans="1:36" x14ac:dyDescent="0.15">
      <c r="A13" t="s">
        <v>687</v>
      </c>
      <c r="B13" t="s">
        <v>1230</v>
      </c>
      <c r="C13">
        <f t="shared" si="0"/>
        <v>6</v>
      </c>
      <c r="D13">
        <v>6</v>
      </c>
      <c r="E13" s="7">
        <v>38510</v>
      </c>
      <c r="F13" s="11">
        <v>2005</v>
      </c>
      <c r="G13" t="s">
        <v>1231</v>
      </c>
      <c r="H13" t="s">
        <v>1232</v>
      </c>
      <c r="I13" t="s">
        <v>44</v>
      </c>
      <c r="J13" t="s">
        <v>45</v>
      </c>
      <c r="K13" t="s">
        <v>457</v>
      </c>
      <c r="L13" t="s">
        <v>54</v>
      </c>
      <c r="M13" t="s">
        <v>27</v>
      </c>
      <c r="N13" s="2">
        <v>109.2</v>
      </c>
      <c r="O13" s="2">
        <v>28</v>
      </c>
      <c r="P13" s="5">
        <f t="shared" si="1"/>
        <v>-0.23529411320000002</v>
      </c>
      <c r="Q13" s="5">
        <f t="shared" si="2"/>
        <v>-0.19411764139999999</v>
      </c>
      <c r="R13" s="5">
        <f t="shared" si="3"/>
        <v>-4.7058825489999997E-2</v>
      </c>
      <c r="S13" s="2"/>
      <c r="T13" s="2"/>
      <c r="U13" s="2"/>
      <c r="V13" s="2">
        <v>0</v>
      </c>
      <c r="W13" s="3">
        <f>_xlfn.XLOOKUP(C13,'Sentiment index'!$E$2:$E$169,'Sentiment index'!$A$2:$A$169)</f>
        <v>2.9862400000000001E-2</v>
      </c>
      <c r="X13">
        <f>_xlfn.XLOOKUP(F13,'Company age'!$A$2:$A$15,'Company age'!$B$2:$B$15)</f>
        <v>13</v>
      </c>
      <c r="Y13" s="3">
        <f t="shared" si="4"/>
        <v>22.564706040800001</v>
      </c>
      <c r="Z13" s="5">
        <f t="shared" si="5"/>
        <v>-0.19411764139999996</v>
      </c>
      <c r="AA13" s="12">
        <f t="shared" si="6"/>
        <v>1264.5811764705882</v>
      </c>
      <c r="AH13" s="2">
        <v>-23.529411320000001</v>
      </c>
      <c r="AI13" s="2">
        <v>-19.411764139999999</v>
      </c>
      <c r="AJ13" s="2">
        <v>-4.705882549</v>
      </c>
    </row>
    <row r="14" spans="1:36" x14ac:dyDescent="0.15">
      <c r="A14" t="s">
        <v>696</v>
      </c>
      <c r="B14" t="s">
        <v>1133</v>
      </c>
      <c r="C14">
        <f t="shared" si="0"/>
        <v>6</v>
      </c>
      <c r="D14">
        <v>6</v>
      </c>
      <c r="E14" s="7">
        <v>38512</v>
      </c>
      <c r="F14" s="11">
        <v>2005</v>
      </c>
      <c r="G14" t="s">
        <v>1134</v>
      </c>
      <c r="H14" t="s">
        <v>1135</v>
      </c>
      <c r="I14" t="s">
        <v>44</v>
      </c>
      <c r="J14" t="s">
        <v>38</v>
      </c>
      <c r="K14" t="s">
        <v>25</v>
      </c>
      <c r="L14" t="s">
        <v>75</v>
      </c>
      <c r="M14" t="s">
        <v>27</v>
      </c>
      <c r="N14" s="2">
        <v>145.61600000000001</v>
      </c>
      <c r="O14" s="2">
        <v>29</v>
      </c>
      <c r="P14" s="5">
        <f t="shared" si="1"/>
        <v>-0.2</v>
      </c>
      <c r="Q14" s="5">
        <f t="shared" si="2"/>
        <v>-7.0000000000000007E-2</v>
      </c>
      <c r="R14" s="5">
        <f t="shared" si="3"/>
        <v>0</v>
      </c>
      <c r="S14" s="2"/>
      <c r="T14" s="2"/>
      <c r="U14" s="2"/>
      <c r="V14" s="2">
        <v>13.6348</v>
      </c>
      <c r="W14" s="3">
        <f>_xlfn.XLOOKUP(C14,'Sentiment index'!$E$2:$E$169,'Sentiment index'!$A$2:$A$169)</f>
        <v>2.9862400000000001E-2</v>
      </c>
      <c r="X14">
        <f>_xlfn.XLOOKUP(F14,'Company age'!$A$2:$A$15,'Company age'!$B$2:$B$15)</f>
        <v>13</v>
      </c>
      <c r="Y14" s="3">
        <f t="shared" si="4"/>
        <v>26.97</v>
      </c>
      <c r="Z14" s="5">
        <f t="shared" si="5"/>
        <v>-7.0000000000000034E-2</v>
      </c>
      <c r="AA14" s="12">
        <f t="shared" si="6"/>
        <v>1264.5811764705882</v>
      </c>
      <c r="AH14" s="2">
        <v>-20</v>
      </c>
      <c r="AI14" s="2">
        <v>-7</v>
      </c>
      <c r="AJ14" s="2">
        <v>0</v>
      </c>
    </row>
    <row r="15" spans="1:36" x14ac:dyDescent="0.15">
      <c r="A15" t="s">
        <v>773</v>
      </c>
      <c r="B15" t="s">
        <v>939</v>
      </c>
      <c r="C15">
        <f t="shared" si="0"/>
        <v>6</v>
      </c>
      <c r="D15">
        <v>6</v>
      </c>
      <c r="E15" s="7">
        <v>38513</v>
      </c>
      <c r="F15" s="11">
        <v>2005</v>
      </c>
      <c r="G15" t="s">
        <v>940</v>
      </c>
      <c r="H15" t="s">
        <v>941</v>
      </c>
      <c r="I15" t="s">
        <v>23</v>
      </c>
      <c r="J15" t="s">
        <v>32</v>
      </c>
      <c r="K15" t="s">
        <v>25</v>
      </c>
      <c r="L15" t="s">
        <v>54</v>
      </c>
      <c r="M15" t="s">
        <v>27</v>
      </c>
      <c r="N15" s="2">
        <v>280.89299999999997</v>
      </c>
      <c r="O15" s="2">
        <v>22.5</v>
      </c>
      <c r="P15" s="5">
        <f t="shared" si="1"/>
        <v>0</v>
      </c>
      <c r="Q15" s="5">
        <f t="shared" si="2"/>
        <v>0</v>
      </c>
      <c r="R15" s="5">
        <f t="shared" si="3"/>
        <v>0</v>
      </c>
      <c r="S15" s="2"/>
      <c r="T15" s="2"/>
      <c r="U15" s="2"/>
      <c r="V15" s="2">
        <v>38.366900000000001</v>
      </c>
      <c r="W15" s="3">
        <f>_xlfn.XLOOKUP(C15,'Sentiment index'!$E$2:$E$169,'Sentiment index'!$A$2:$A$169)</f>
        <v>2.9862400000000001E-2</v>
      </c>
      <c r="X15">
        <f>_xlfn.XLOOKUP(F15,'Company age'!$A$2:$A$15,'Company age'!$B$2:$B$15)</f>
        <v>13</v>
      </c>
      <c r="Y15" s="3">
        <f t="shared" si="4"/>
        <v>22.5</v>
      </c>
      <c r="Z15" s="5">
        <f t="shared" si="5"/>
        <v>0</v>
      </c>
      <c r="AA15" s="12">
        <f t="shared" si="6"/>
        <v>12</v>
      </c>
      <c r="AB15">
        <v>12</v>
      </c>
      <c r="AH15" s="2">
        <v>0</v>
      </c>
      <c r="AI15" s="2">
        <v>0</v>
      </c>
      <c r="AJ15" s="2">
        <v>0</v>
      </c>
    </row>
    <row r="16" spans="1:36" x14ac:dyDescent="0.15">
      <c r="A16" t="s">
        <v>1388</v>
      </c>
      <c r="B16" t="s">
        <v>581</v>
      </c>
      <c r="C16">
        <f t="shared" si="0"/>
        <v>6</v>
      </c>
      <c r="D16">
        <v>6</v>
      </c>
      <c r="E16" s="7">
        <v>38520</v>
      </c>
      <c r="F16" s="11">
        <v>2005</v>
      </c>
      <c r="G16" t="s">
        <v>582</v>
      </c>
      <c r="H16" t="s">
        <v>583</v>
      </c>
      <c r="I16" t="s">
        <v>44</v>
      </c>
      <c r="J16" t="s">
        <v>53</v>
      </c>
      <c r="K16" t="s">
        <v>457</v>
      </c>
      <c r="L16" t="s">
        <v>54</v>
      </c>
      <c r="M16" t="s">
        <v>27</v>
      </c>
      <c r="N16" s="2">
        <v>715</v>
      </c>
      <c r="O16" s="2">
        <v>20</v>
      </c>
      <c r="P16" s="5">
        <f t="shared" si="1"/>
        <v>0</v>
      </c>
      <c r="Q16" s="5">
        <f t="shared" si="2"/>
        <v>-0.17249999999999999</v>
      </c>
      <c r="R16" s="5">
        <f t="shared" si="3"/>
        <v>-0.22166666029999998</v>
      </c>
      <c r="S16" s="2"/>
      <c r="T16" s="2"/>
      <c r="U16" s="2"/>
      <c r="V16" s="2">
        <v>85.75</v>
      </c>
      <c r="W16" s="3">
        <f>_xlfn.XLOOKUP(C16,'Sentiment index'!$E$2:$E$169,'Sentiment index'!$A$2:$A$169)</f>
        <v>2.9862400000000001E-2</v>
      </c>
      <c r="X16">
        <f>_xlfn.XLOOKUP(F16,'Company age'!$A$2:$A$15,'Company age'!$B$2:$B$15)</f>
        <v>13</v>
      </c>
      <c r="Y16" s="3">
        <f t="shared" si="4"/>
        <v>16.55</v>
      </c>
      <c r="Z16" s="5">
        <f t="shared" si="5"/>
        <v>-0.17249999999999996</v>
      </c>
      <c r="AA16" s="12">
        <f t="shared" si="6"/>
        <v>1484</v>
      </c>
      <c r="AB16">
        <v>1484</v>
      </c>
      <c r="AH16" s="2">
        <v>0</v>
      </c>
      <c r="AI16" s="2">
        <v>-17.25</v>
      </c>
      <c r="AJ16" s="2">
        <v>-22.166666029999998</v>
      </c>
    </row>
    <row r="17" spans="1:36" x14ac:dyDescent="0.15">
      <c r="A17" t="s">
        <v>2099</v>
      </c>
      <c r="B17" t="s">
        <v>388</v>
      </c>
      <c r="C17">
        <f t="shared" si="0"/>
        <v>6</v>
      </c>
      <c r="D17">
        <v>6</v>
      </c>
      <c r="E17" s="7">
        <v>38530</v>
      </c>
      <c r="F17" s="11">
        <v>2005</v>
      </c>
      <c r="G17" t="s">
        <v>389</v>
      </c>
      <c r="H17" t="s">
        <v>390</v>
      </c>
      <c r="I17" t="s">
        <v>44</v>
      </c>
      <c r="J17" t="s">
        <v>53</v>
      </c>
      <c r="K17" t="s">
        <v>25</v>
      </c>
      <c r="L17" t="s">
        <v>75</v>
      </c>
      <c r="M17" t="s">
        <v>27</v>
      </c>
      <c r="N17" s="2">
        <v>1305.8</v>
      </c>
      <c r="O17" s="2">
        <v>42</v>
      </c>
      <c r="P17" s="5">
        <f t="shared" si="1"/>
        <v>0</v>
      </c>
      <c r="Q17" s="5">
        <f t="shared" si="2"/>
        <v>3.6585366729999999E-2</v>
      </c>
      <c r="R17" s="5">
        <f t="shared" si="3"/>
        <v>2.439024448E-2</v>
      </c>
      <c r="S17" s="2"/>
      <c r="T17" s="2"/>
      <c r="U17" s="2"/>
      <c r="V17" s="2">
        <v>32.999600000000001</v>
      </c>
      <c r="W17" s="3">
        <f>_xlfn.XLOOKUP(C17,'Sentiment index'!$E$2:$E$169,'Sentiment index'!$A$2:$A$169)</f>
        <v>2.9862400000000001E-2</v>
      </c>
      <c r="X17">
        <f>_xlfn.XLOOKUP(F17,'Company age'!$A$2:$A$15,'Company age'!$B$2:$B$15)</f>
        <v>13</v>
      </c>
      <c r="Y17" s="3">
        <f t="shared" si="4"/>
        <v>43.536585402660002</v>
      </c>
      <c r="Z17" s="5">
        <f t="shared" si="5"/>
        <v>3.6585366730000048E-2</v>
      </c>
      <c r="AA17" s="12">
        <f t="shared" si="6"/>
        <v>1264.5811764705882</v>
      </c>
      <c r="AH17" s="2">
        <v>0</v>
      </c>
      <c r="AI17" s="2">
        <v>3.658536673</v>
      </c>
      <c r="AJ17" s="2">
        <v>2.4390244480000001</v>
      </c>
    </row>
    <row r="18" spans="1:36" x14ac:dyDescent="0.15">
      <c r="A18" t="s">
        <v>2026</v>
      </c>
      <c r="B18" t="s">
        <v>539</v>
      </c>
      <c r="C18">
        <f t="shared" si="0"/>
        <v>7</v>
      </c>
      <c r="D18">
        <v>7</v>
      </c>
      <c r="E18" s="7">
        <v>38544</v>
      </c>
      <c r="F18" s="11">
        <v>2005</v>
      </c>
      <c r="G18" t="s">
        <v>540</v>
      </c>
      <c r="H18" t="s">
        <v>541</v>
      </c>
      <c r="I18" t="s">
        <v>44</v>
      </c>
      <c r="J18" t="s">
        <v>96</v>
      </c>
      <c r="K18" t="s">
        <v>25</v>
      </c>
      <c r="L18" t="s">
        <v>54</v>
      </c>
      <c r="M18" t="s">
        <v>27</v>
      </c>
      <c r="N18" s="2">
        <v>812.5</v>
      </c>
      <c r="O18" s="2">
        <v>65</v>
      </c>
      <c r="P18" s="5">
        <f t="shared" si="1"/>
        <v>0.29629625319999997</v>
      </c>
      <c r="Q18" s="5">
        <f t="shared" si="2"/>
        <v>0.48148143769999996</v>
      </c>
      <c r="R18" s="5">
        <f t="shared" si="3"/>
        <v>0.18518514629999999</v>
      </c>
      <c r="S18" s="2">
        <v>33.1</v>
      </c>
      <c r="T18" s="2">
        <v>-49.307693479999998</v>
      </c>
      <c r="U18" s="2">
        <v>32.799999999999997</v>
      </c>
      <c r="V18" s="2">
        <v>27.6</v>
      </c>
      <c r="W18" s="3">
        <f>_xlfn.XLOOKUP(C18,'Sentiment index'!$E$2:$E$169,'Sentiment index'!$A$2:$A$169)</f>
        <v>-0.1687873</v>
      </c>
      <c r="X18">
        <f>_xlfn.XLOOKUP(F18,'Company age'!$A$2:$A$15,'Company age'!$B$2:$B$15)</f>
        <v>13</v>
      </c>
      <c r="Y18" s="3">
        <f t="shared" si="4"/>
        <v>96.296293450499988</v>
      </c>
      <c r="Z18" s="5">
        <f t="shared" si="5"/>
        <v>0.48148143769999979</v>
      </c>
      <c r="AA18" s="12">
        <f t="shared" si="6"/>
        <v>3</v>
      </c>
      <c r="AB18">
        <v>3</v>
      </c>
      <c r="AH18" s="2">
        <v>29.629625319999999</v>
      </c>
      <c r="AI18" s="2">
        <v>48.148143769999997</v>
      </c>
      <c r="AJ18" s="2">
        <v>18.518514629999999</v>
      </c>
    </row>
    <row r="19" spans="1:36" x14ac:dyDescent="0.15">
      <c r="A19" t="s">
        <v>458</v>
      </c>
      <c r="B19" t="s">
        <v>1512</v>
      </c>
      <c r="C19">
        <f t="shared" si="0"/>
        <v>7</v>
      </c>
      <c r="D19">
        <v>7</v>
      </c>
      <c r="E19" s="7">
        <v>38544</v>
      </c>
      <c r="F19" s="11">
        <v>2005</v>
      </c>
      <c r="G19" t="s">
        <v>1513</v>
      </c>
      <c r="H19" t="s">
        <v>1514</v>
      </c>
      <c r="I19" t="s">
        <v>44</v>
      </c>
      <c r="J19" t="s">
        <v>96</v>
      </c>
      <c r="K19" t="s">
        <v>25</v>
      </c>
      <c r="L19" t="s">
        <v>1257</v>
      </c>
      <c r="M19" t="s">
        <v>27</v>
      </c>
      <c r="N19" s="2">
        <v>35.459099999999999</v>
      </c>
      <c r="O19" s="2">
        <v>40</v>
      </c>
      <c r="P19" s="5">
        <f t="shared" si="1"/>
        <v>0.112903223</v>
      </c>
      <c r="Q19" s="5">
        <f t="shared" si="2"/>
        <v>0.25806451800000002</v>
      </c>
      <c r="R19" s="5">
        <f t="shared" si="3"/>
        <v>0.32258064269999998</v>
      </c>
      <c r="S19" s="2"/>
      <c r="T19" s="2"/>
      <c r="U19" s="2"/>
      <c r="V19" s="2">
        <v>48.776600000000002</v>
      </c>
      <c r="W19" s="3">
        <f>_xlfn.XLOOKUP(C19,'Sentiment index'!$E$2:$E$169,'Sentiment index'!$A$2:$A$169)</f>
        <v>-0.1687873</v>
      </c>
      <c r="X19">
        <f>_xlfn.XLOOKUP(F19,'Company age'!$A$2:$A$15,'Company age'!$B$2:$B$15)</f>
        <v>13</v>
      </c>
      <c r="Y19" s="3">
        <f t="shared" si="4"/>
        <v>50.322580720000005</v>
      </c>
      <c r="Z19" s="5">
        <f t="shared" si="5"/>
        <v>0.25806451800000013</v>
      </c>
      <c r="AA19" s="12">
        <f t="shared" si="6"/>
        <v>1264.5811764705882</v>
      </c>
      <c r="AH19" s="2">
        <v>11.2903223</v>
      </c>
      <c r="AI19" s="2">
        <v>25.806451800000001</v>
      </c>
      <c r="AJ19" s="2">
        <v>32.258064269999998</v>
      </c>
    </row>
    <row r="20" spans="1:36" x14ac:dyDescent="0.15">
      <c r="A20" t="s">
        <v>2139</v>
      </c>
      <c r="B20" t="s">
        <v>1516</v>
      </c>
      <c r="C20">
        <f t="shared" si="0"/>
        <v>9</v>
      </c>
      <c r="D20">
        <v>9</v>
      </c>
      <c r="E20" s="7">
        <v>38610</v>
      </c>
      <c r="F20" s="11">
        <v>2005</v>
      </c>
      <c r="G20" t="s">
        <v>1517</v>
      </c>
      <c r="H20" t="s">
        <v>1518</v>
      </c>
      <c r="I20" t="s">
        <v>44</v>
      </c>
      <c r="J20" t="s">
        <v>96</v>
      </c>
      <c r="K20" t="s">
        <v>25</v>
      </c>
      <c r="L20" t="s">
        <v>54</v>
      </c>
      <c r="M20" t="s">
        <v>27</v>
      </c>
      <c r="N20" s="4">
        <v>34.5</v>
      </c>
      <c r="O20" s="4">
        <v>11.5</v>
      </c>
      <c r="P20" s="5">
        <f t="shared" si="1"/>
        <v>0.34374996189999996</v>
      </c>
      <c r="Q20" s="5">
        <f t="shared" si="2"/>
        <v>-1.4901161190000001E-8</v>
      </c>
      <c r="R20" s="5">
        <f t="shared" si="3"/>
        <v>1.5624984500000001E-2</v>
      </c>
      <c r="S20" s="4"/>
      <c r="T20" s="4"/>
      <c r="U20" s="4"/>
      <c r="V20" s="4">
        <v>45.959400000000002</v>
      </c>
      <c r="W20" s="3">
        <f>_xlfn.XLOOKUP(C20,'Sentiment index'!$E$2:$E$169,'Sentiment index'!$A$2:$A$169)</f>
        <v>-7.7263600000000002E-2</v>
      </c>
      <c r="X20">
        <f>_xlfn.XLOOKUP(F20,'Company age'!$A$2:$A$15,'Company age'!$B$2:$B$15)</f>
        <v>13</v>
      </c>
      <c r="Y20" s="3">
        <f t="shared" si="4"/>
        <v>11.499999828636646</v>
      </c>
      <c r="Z20" s="5">
        <f t="shared" si="5"/>
        <v>-1.4901161193847656E-8</v>
      </c>
      <c r="AA20" s="12">
        <f t="shared" si="6"/>
        <v>7</v>
      </c>
      <c r="AB20">
        <v>7</v>
      </c>
      <c r="AH20" s="2">
        <v>34.374996189999997</v>
      </c>
      <c r="AI20" s="2">
        <v>-1.4901161190000001E-6</v>
      </c>
      <c r="AJ20" s="2">
        <v>1.5624984500000001</v>
      </c>
    </row>
    <row r="21" spans="1:36" x14ac:dyDescent="0.15">
      <c r="A21" t="s">
        <v>1515</v>
      </c>
      <c r="B21" t="s">
        <v>1617</v>
      </c>
      <c r="C21">
        <f t="shared" si="0"/>
        <v>9</v>
      </c>
      <c r="D21">
        <v>9</v>
      </c>
      <c r="E21" s="7">
        <v>38618</v>
      </c>
      <c r="F21" s="11">
        <v>2005</v>
      </c>
      <c r="G21" t="s">
        <v>1618</v>
      </c>
      <c r="H21" t="s">
        <v>1619</v>
      </c>
      <c r="I21" t="s">
        <v>44</v>
      </c>
      <c r="J21" t="s">
        <v>32</v>
      </c>
      <c r="K21" t="s">
        <v>25</v>
      </c>
      <c r="L21" t="s">
        <v>54</v>
      </c>
      <c r="M21" t="s">
        <v>27</v>
      </c>
      <c r="N21" s="4">
        <v>23.1</v>
      </c>
      <c r="O21" s="4">
        <v>11</v>
      </c>
      <c r="P21" s="5">
        <f t="shared" si="1"/>
        <v>-5.8823528290000003E-2</v>
      </c>
      <c r="Q21" s="5">
        <f t="shared" si="2"/>
        <v>-0.16470588679999998</v>
      </c>
      <c r="R21" s="5">
        <f t="shared" si="3"/>
        <v>-0.25882352829999999</v>
      </c>
      <c r="S21" s="4"/>
      <c r="T21" s="4"/>
      <c r="U21" s="4"/>
      <c r="V21" s="4">
        <v>12.964</v>
      </c>
      <c r="W21" s="3">
        <f>_xlfn.XLOOKUP(C21,'Sentiment index'!$E$2:$E$169,'Sentiment index'!$A$2:$A$169)</f>
        <v>-7.7263600000000002E-2</v>
      </c>
      <c r="X21">
        <f>_xlfn.XLOOKUP(F21,'Company age'!$A$2:$A$15,'Company age'!$B$2:$B$15)</f>
        <v>13</v>
      </c>
      <c r="Y21" s="3">
        <f t="shared" si="4"/>
        <v>9.1882352451999996</v>
      </c>
      <c r="Z21" s="5">
        <f t="shared" si="5"/>
        <v>-0.16470588680000003</v>
      </c>
      <c r="AA21" s="12">
        <f t="shared" si="6"/>
        <v>175</v>
      </c>
      <c r="AB21">
        <v>175</v>
      </c>
      <c r="AH21" s="2">
        <v>-5.8823528290000002</v>
      </c>
      <c r="AI21" s="2">
        <v>-16.470588679999999</v>
      </c>
      <c r="AJ21" s="2">
        <v>-25.882352829999999</v>
      </c>
    </row>
    <row r="22" spans="1:36" x14ac:dyDescent="0.15">
      <c r="A22" t="s">
        <v>1001</v>
      </c>
      <c r="B22" t="s">
        <v>365</v>
      </c>
      <c r="C22">
        <f t="shared" si="0"/>
        <v>10</v>
      </c>
      <c r="D22">
        <v>10</v>
      </c>
      <c r="E22" s="7">
        <v>38630</v>
      </c>
      <c r="F22" s="11">
        <v>2005</v>
      </c>
      <c r="G22" t="s">
        <v>366</v>
      </c>
      <c r="H22" t="s">
        <v>367</v>
      </c>
      <c r="I22" t="s">
        <v>80</v>
      </c>
      <c r="J22" t="s">
        <v>96</v>
      </c>
      <c r="K22" t="s">
        <v>25</v>
      </c>
      <c r="L22" t="s">
        <v>54</v>
      </c>
      <c r="M22" t="s">
        <v>27</v>
      </c>
      <c r="N22" s="4">
        <v>1356.83</v>
      </c>
      <c r="O22" s="4">
        <v>65</v>
      </c>
      <c r="P22" s="5">
        <f t="shared" si="1"/>
        <v>-0.171428566</v>
      </c>
      <c r="Q22" s="5">
        <f t="shared" si="2"/>
        <v>-0.25714284900000001</v>
      </c>
      <c r="R22" s="5">
        <f t="shared" si="3"/>
        <v>-0.23809524540000002</v>
      </c>
      <c r="S22" s="4">
        <v>242.4</v>
      </c>
      <c r="T22" s="4">
        <v>3685.5385740000002</v>
      </c>
      <c r="U22" s="4">
        <v>244</v>
      </c>
      <c r="V22" s="4">
        <v>40</v>
      </c>
      <c r="W22" s="3">
        <f>_xlfn.XLOOKUP(C22,'Sentiment index'!$E$2:$E$169,'Sentiment index'!$A$2:$A$169)</f>
        <v>-4.8474299999999998E-2</v>
      </c>
      <c r="X22">
        <f>_xlfn.XLOOKUP(F22,'Company age'!$A$2:$A$15,'Company age'!$B$2:$B$15)</f>
        <v>13</v>
      </c>
      <c r="Y22" s="3">
        <f t="shared" si="4"/>
        <v>48.285714814999999</v>
      </c>
      <c r="Z22" s="5">
        <f t="shared" si="5"/>
        <v>-0.25714284900000001</v>
      </c>
      <c r="AA22" s="12">
        <f t="shared" si="6"/>
        <v>8185</v>
      </c>
      <c r="AB22">
        <v>8185</v>
      </c>
      <c r="AH22" s="2">
        <v>-17.142856600000002</v>
      </c>
      <c r="AI22" s="2">
        <v>-25.714284899999999</v>
      </c>
      <c r="AJ22" s="2">
        <v>-23.809524540000002</v>
      </c>
    </row>
    <row r="23" spans="1:36" x14ac:dyDescent="0.15">
      <c r="A23" t="s">
        <v>542</v>
      </c>
      <c r="B23" t="s">
        <v>719</v>
      </c>
      <c r="C23">
        <f t="shared" si="0"/>
        <v>10</v>
      </c>
      <c r="D23">
        <v>10</v>
      </c>
      <c r="E23" s="7">
        <v>38631</v>
      </c>
      <c r="F23" s="11">
        <v>2005</v>
      </c>
      <c r="G23" t="s">
        <v>720</v>
      </c>
      <c r="H23" t="s">
        <v>721</v>
      </c>
      <c r="I23" t="s">
        <v>80</v>
      </c>
      <c r="J23" t="s">
        <v>38</v>
      </c>
      <c r="K23" t="s">
        <v>25</v>
      </c>
      <c r="L23" t="s">
        <v>75</v>
      </c>
      <c r="M23" t="s">
        <v>27</v>
      </c>
      <c r="N23" s="4">
        <v>532.59</v>
      </c>
      <c r="O23" s="4">
        <v>56</v>
      </c>
      <c r="P23" s="5">
        <f t="shared" si="1"/>
        <v>-1.8867924210000001E-2</v>
      </c>
      <c r="Q23" s="5">
        <f t="shared" si="2"/>
        <v>1.1320754289999999E-2</v>
      </c>
      <c r="R23" s="5">
        <f t="shared" si="3"/>
        <v>-8.6792449949999989E-2</v>
      </c>
      <c r="S23" s="4"/>
      <c r="T23" s="4"/>
      <c r="U23" s="4"/>
      <c r="V23" s="4">
        <v>28.016999999999999</v>
      </c>
      <c r="W23" s="3">
        <f>_xlfn.XLOOKUP(C23,'Sentiment index'!$E$2:$E$169,'Sentiment index'!$A$2:$A$169)</f>
        <v>-4.8474299999999998E-2</v>
      </c>
      <c r="X23">
        <f>_xlfn.XLOOKUP(F23,'Company age'!$A$2:$A$15,'Company age'!$B$2:$B$15)</f>
        <v>13</v>
      </c>
      <c r="Y23" s="3">
        <f t="shared" si="4"/>
        <v>56.633962240240002</v>
      </c>
      <c r="Z23" s="5">
        <f t="shared" si="5"/>
        <v>1.1320754290000044E-2</v>
      </c>
      <c r="AA23" s="12">
        <f t="shared" si="6"/>
        <v>562</v>
      </c>
      <c r="AB23">
        <v>562</v>
      </c>
      <c r="AH23" s="2">
        <v>-1.886792421</v>
      </c>
      <c r="AI23" s="2">
        <v>1.1320754289999999</v>
      </c>
      <c r="AJ23" s="2">
        <v>-8.6792449949999995</v>
      </c>
    </row>
    <row r="24" spans="1:36" x14ac:dyDescent="0.15">
      <c r="A24" t="s">
        <v>555</v>
      </c>
      <c r="B24" t="s">
        <v>1308</v>
      </c>
      <c r="C24">
        <f t="shared" si="0"/>
        <v>10</v>
      </c>
      <c r="D24">
        <v>10</v>
      </c>
      <c r="E24" s="7">
        <v>38638</v>
      </c>
      <c r="F24" s="11">
        <v>2005</v>
      </c>
      <c r="G24" t="s">
        <v>1309</v>
      </c>
      <c r="H24" t="s">
        <v>1310</v>
      </c>
      <c r="I24" t="s">
        <v>44</v>
      </c>
      <c r="J24" t="s">
        <v>45</v>
      </c>
      <c r="K24" t="s">
        <v>25</v>
      </c>
      <c r="L24" t="s">
        <v>75</v>
      </c>
      <c r="M24" t="s">
        <v>27</v>
      </c>
      <c r="N24" s="4">
        <v>79.5321</v>
      </c>
      <c r="O24" s="4">
        <v>30</v>
      </c>
      <c r="P24" s="5">
        <f t="shared" si="1"/>
        <v>0.1029411793</v>
      </c>
      <c r="Q24" s="5">
        <f t="shared" si="2"/>
        <v>7.3529410359999992E-2</v>
      </c>
      <c r="R24" s="5">
        <f t="shared" si="3"/>
        <v>0.11764705660000001</v>
      </c>
      <c r="S24" s="4"/>
      <c r="T24" s="4"/>
      <c r="U24" s="4"/>
      <c r="V24" s="4">
        <v>9.6180000000000003</v>
      </c>
      <c r="W24" s="3">
        <f>_xlfn.XLOOKUP(C24,'Sentiment index'!$E$2:$E$169,'Sentiment index'!$A$2:$A$169)</f>
        <v>-4.8474299999999998E-2</v>
      </c>
      <c r="X24">
        <f>_xlfn.XLOOKUP(F24,'Company age'!$A$2:$A$15,'Company age'!$B$2:$B$15)</f>
        <v>13</v>
      </c>
      <c r="Y24" s="3">
        <f t="shared" si="4"/>
        <v>32.2058823108</v>
      </c>
      <c r="Z24" s="5">
        <f t="shared" si="5"/>
        <v>7.3529410359999992E-2</v>
      </c>
      <c r="AA24" s="12">
        <f t="shared" si="6"/>
        <v>27</v>
      </c>
      <c r="AB24">
        <v>27</v>
      </c>
      <c r="AH24" s="2">
        <v>10.294117930000001</v>
      </c>
      <c r="AI24" s="2">
        <v>7.3529410359999998</v>
      </c>
      <c r="AJ24" s="2">
        <v>11.764705660000001</v>
      </c>
    </row>
    <row r="25" spans="1:36" x14ac:dyDescent="0.15">
      <c r="A25" t="s">
        <v>1062</v>
      </c>
      <c r="B25" t="s">
        <v>67</v>
      </c>
      <c r="C25">
        <f t="shared" si="0"/>
        <v>10</v>
      </c>
      <c r="D25">
        <v>10</v>
      </c>
      <c r="E25" s="7">
        <v>38639</v>
      </c>
      <c r="F25" s="11">
        <v>2005</v>
      </c>
      <c r="G25" t="s">
        <v>68</v>
      </c>
      <c r="H25" t="s">
        <v>69</v>
      </c>
      <c r="I25" t="s">
        <v>23</v>
      </c>
      <c r="J25" t="s">
        <v>45</v>
      </c>
      <c r="K25" t="s">
        <v>25</v>
      </c>
      <c r="L25" t="s">
        <v>46</v>
      </c>
      <c r="M25" t="s">
        <v>27</v>
      </c>
      <c r="N25" s="4">
        <v>6648.91</v>
      </c>
      <c r="O25" s="4">
        <v>230</v>
      </c>
      <c r="P25" s="5">
        <f t="shared" si="1"/>
        <v>2.9411764140000001E-2</v>
      </c>
      <c r="Q25" s="5">
        <f t="shared" si="2"/>
        <v>6.4705882069999998E-2</v>
      </c>
      <c r="R25" s="5">
        <f t="shared" si="3"/>
        <v>7.6470589640000003E-2</v>
      </c>
      <c r="S25" s="4">
        <v>165.75</v>
      </c>
      <c r="T25" s="4">
        <v>360.18362430000002</v>
      </c>
      <c r="U25" s="4">
        <v>162.4</v>
      </c>
      <c r="V25" s="4">
        <v>68</v>
      </c>
      <c r="W25" s="3">
        <f>_xlfn.XLOOKUP(C25,'Sentiment index'!$E$2:$E$169,'Sentiment index'!$A$2:$A$169)</f>
        <v>-4.8474299999999998E-2</v>
      </c>
      <c r="X25">
        <f>_xlfn.XLOOKUP(F25,'Company age'!$A$2:$A$15,'Company age'!$B$2:$B$15)</f>
        <v>13</v>
      </c>
      <c r="Y25" s="3">
        <f t="shared" si="4"/>
        <v>244.88235287609999</v>
      </c>
      <c r="Z25" s="5">
        <f t="shared" si="5"/>
        <v>6.4705882069999943E-2</v>
      </c>
      <c r="AA25" s="12">
        <f t="shared" si="6"/>
        <v>4674</v>
      </c>
      <c r="AB25">
        <v>4674</v>
      </c>
      <c r="AH25" s="2">
        <v>2.9411764140000001</v>
      </c>
      <c r="AI25" s="2">
        <v>6.4705882069999996</v>
      </c>
      <c r="AJ25" s="2">
        <v>7.6470589640000002</v>
      </c>
    </row>
    <row r="26" spans="1:36" x14ac:dyDescent="0.15">
      <c r="A26" t="s">
        <v>237</v>
      </c>
      <c r="B26" t="s">
        <v>249</v>
      </c>
      <c r="C26">
        <f t="shared" si="0"/>
        <v>10</v>
      </c>
      <c r="D26">
        <v>10</v>
      </c>
      <c r="E26" s="7">
        <v>38646</v>
      </c>
      <c r="F26" s="11">
        <v>2005</v>
      </c>
      <c r="G26" t="s">
        <v>250</v>
      </c>
      <c r="H26" t="s">
        <v>251</v>
      </c>
      <c r="I26" t="s">
        <v>44</v>
      </c>
      <c r="J26" t="s">
        <v>53</v>
      </c>
      <c r="K26" t="s">
        <v>25</v>
      </c>
      <c r="L26" t="s">
        <v>146</v>
      </c>
      <c r="M26" t="s">
        <v>27</v>
      </c>
      <c r="N26" s="4">
        <v>2498.4299999999998</v>
      </c>
      <c r="O26" s="4">
        <v>36.85</v>
      </c>
      <c r="P26" s="5">
        <f t="shared" si="1"/>
        <v>1.1111111639999999E-2</v>
      </c>
      <c r="Q26" s="5">
        <f t="shared" si="2"/>
        <v>-9.7777776719999987E-2</v>
      </c>
      <c r="R26" s="5">
        <f t="shared" si="3"/>
        <v>-0.34444442749999998</v>
      </c>
      <c r="S26" s="4"/>
      <c r="T26" s="4"/>
      <c r="U26" s="4"/>
      <c r="V26" s="4">
        <v>0</v>
      </c>
      <c r="W26" s="3">
        <f>_xlfn.XLOOKUP(C26,'Sentiment index'!$E$2:$E$169,'Sentiment index'!$A$2:$A$169)</f>
        <v>-4.8474299999999998E-2</v>
      </c>
      <c r="X26">
        <f>_xlfn.XLOOKUP(F26,'Company age'!$A$2:$A$15,'Company age'!$B$2:$B$15)</f>
        <v>13</v>
      </c>
      <c r="Y26" s="3">
        <f t="shared" si="4"/>
        <v>33.246888927868</v>
      </c>
      <c r="Z26" s="5">
        <f t="shared" si="5"/>
        <v>-9.7777776720000042E-2</v>
      </c>
      <c r="AA26" s="12">
        <f t="shared" si="6"/>
        <v>407</v>
      </c>
      <c r="AB26">
        <v>407</v>
      </c>
      <c r="AH26" s="2">
        <v>1.111111164</v>
      </c>
      <c r="AI26" s="2">
        <v>-9.7777776719999991</v>
      </c>
      <c r="AJ26" s="2">
        <v>-34.44444275</v>
      </c>
    </row>
    <row r="27" spans="1:36" x14ac:dyDescent="0.15">
      <c r="A27" t="s">
        <v>83</v>
      </c>
      <c r="B27" t="s">
        <v>1113</v>
      </c>
      <c r="C27">
        <f t="shared" si="0"/>
        <v>10</v>
      </c>
      <c r="D27">
        <v>10</v>
      </c>
      <c r="E27" s="7">
        <v>38646</v>
      </c>
      <c r="F27" s="11">
        <v>2005</v>
      </c>
      <c r="G27" t="s">
        <v>1114</v>
      </c>
      <c r="H27" t="s">
        <v>1115</v>
      </c>
      <c r="I27" t="s">
        <v>80</v>
      </c>
      <c r="J27" t="s">
        <v>152</v>
      </c>
      <c r="K27" t="s">
        <v>25</v>
      </c>
      <c r="L27" t="s">
        <v>1066</v>
      </c>
      <c r="M27" t="s">
        <v>27</v>
      </c>
      <c r="N27" s="4">
        <v>156.42500000000001</v>
      </c>
      <c r="O27" s="4">
        <v>49</v>
      </c>
      <c r="P27" s="5">
        <f t="shared" si="1"/>
        <v>5.0000000000000001E-3</v>
      </c>
      <c r="Q27" s="5">
        <f t="shared" si="2"/>
        <v>5.0000000000000001E-3</v>
      </c>
      <c r="R27" s="5">
        <f t="shared" si="3"/>
        <v>0.01</v>
      </c>
      <c r="S27" s="4"/>
      <c r="T27" s="4"/>
      <c r="U27" s="4"/>
      <c r="V27" s="4">
        <v>12.4092</v>
      </c>
      <c r="W27" s="3">
        <f>_xlfn.XLOOKUP(C27,'Sentiment index'!$E$2:$E$169,'Sentiment index'!$A$2:$A$169)</f>
        <v>-4.8474299999999998E-2</v>
      </c>
      <c r="X27">
        <f>_xlfn.XLOOKUP(F27,'Company age'!$A$2:$A$15,'Company age'!$B$2:$B$15)</f>
        <v>13</v>
      </c>
      <c r="Y27" s="3">
        <f t="shared" si="4"/>
        <v>49.244999999999997</v>
      </c>
      <c r="Z27" s="5">
        <f t="shared" si="5"/>
        <v>4.9999999999999481E-3</v>
      </c>
      <c r="AA27" s="12">
        <f t="shared" si="6"/>
        <v>101</v>
      </c>
      <c r="AB27">
        <v>101</v>
      </c>
      <c r="AH27" s="2">
        <v>0.5</v>
      </c>
      <c r="AI27" s="2">
        <v>0.5</v>
      </c>
      <c r="AJ27" s="2">
        <v>1</v>
      </c>
    </row>
    <row r="28" spans="1:36" x14ac:dyDescent="0.15">
      <c r="A28" t="s">
        <v>1218</v>
      </c>
      <c r="B28" t="s">
        <v>329</v>
      </c>
      <c r="C28">
        <f t="shared" si="0"/>
        <v>10</v>
      </c>
      <c r="D28">
        <v>10</v>
      </c>
      <c r="E28" s="7">
        <v>38649</v>
      </c>
      <c r="F28" s="11">
        <v>2005</v>
      </c>
      <c r="G28" t="s">
        <v>331</v>
      </c>
      <c r="H28" t="s">
        <v>332</v>
      </c>
      <c r="I28" t="s">
        <v>44</v>
      </c>
      <c r="J28" t="s">
        <v>32</v>
      </c>
      <c r="K28" t="s">
        <v>25</v>
      </c>
      <c r="L28" t="s">
        <v>75</v>
      </c>
      <c r="M28" t="s">
        <v>27</v>
      </c>
      <c r="N28" s="4">
        <v>1504.1</v>
      </c>
      <c r="O28" s="4">
        <v>44</v>
      </c>
      <c r="P28" s="5">
        <f t="shared" si="1"/>
        <v>4.6938753130000004E-2</v>
      </c>
      <c r="Q28" s="5">
        <f t="shared" si="2"/>
        <v>9.183670998E-2</v>
      </c>
      <c r="R28" s="5">
        <f t="shared" si="3"/>
        <v>0.12346936230000001</v>
      </c>
      <c r="S28" s="4"/>
      <c r="T28" s="4"/>
      <c r="U28" s="4"/>
      <c r="V28" s="4">
        <v>0</v>
      </c>
      <c r="W28" s="3">
        <f>_xlfn.XLOOKUP(C28,'Sentiment index'!$E$2:$E$169,'Sentiment index'!$A$2:$A$169)</f>
        <v>-4.8474299999999998E-2</v>
      </c>
      <c r="X28">
        <f>_xlfn.XLOOKUP(F28,'Company age'!$A$2:$A$15,'Company age'!$B$2:$B$15)</f>
        <v>13</v>
      </c>
      <c r="Y28" s="3">
        <f t="shared" si="4"/>
        <v>48.040815239119993</v>
      </c>
      <c r="Z28" s="5">
        <f t="shared" si="5"/>
        <v>9.1836709979999848E-2</v>
      </c>
      <c r="AA28" s="12">
        <f t="shared" si="6"/>
        <v>4361</v>
      </c>
      <c r="AB28">
        <v>4361</v>
      </c>
      <c r="AH28" s="2">
        <v>4.6938753130000004</v>
      </c>
      <c r="AI28" s="2">
        <v>9.1836709980000002</v>
      </c>
      <c r="AJ28" s="2">
        <v>12.346936230000001</v>
      </c>
    </row>
    <row r="29" spans="1:36" x14ac:dyDescent="0.15">
      <c r="A29" t="s">
        <v>747</v>
      </c>
      <c r="B29" t="s">
        <v>1378</v>
      </c>
      <c r="C29">
        <f t="shared" si="0"/>
        <v>10</v>
      </c>
      <c r="D29">
        <v>10</v>
      </c>
      <c r="E29" s="7">
        <v>38649</v>
      </c>
      <c r="F29" s="11">
        <v>2005</v>
      </c>
      <c r="G29" t="s">
        <v>1379</v>
      </c>
      <c r="H29" t="s">
        <v>1380</v>
      </c>
      <c r="I29" t="s">
        <v>44</v>
      </c>
      <c r="J29" t="s">
        <v>152</v>
      </c>
      <c r="K29" t="s">
        <v>25</v>
      </c>
      <c r="L29" t="s">
        <v>75</v>
      </c>
      <c r="M29" t="s">
        <v>27</v>
      </c>
      <c r="N29" s="4">
        <v>60</v>
      </c>
      <c r="O29" s="4">
        <v>15</v>
      </c>
      <c r="P29" s="5">
        <f t="shared" si="1"/>
        <v>0.01</v>
      </c>
      <c r="Q29" s="5">
        <f t="shared" si="2"/>
        <v>0</v>
      </c>
      <c r="R29" s="5">
        <f t="shared" si="3"/>
        <v>2.0000000299999999E-3</v>
      </c>
      <c r="S29" s="4"/>
      <c r="T29" s="4"/>
      <c r="U29" s="4"/>
      <c r="V29" s="4">
        <v>0</v>
      </c>
      <c r="W29" s="3">
        <f>_xlfn.XLOOKUP(C29,'Sentiment index'!$E$2:$E$169,'Sentiment index'!$A$2:$A$169)</f>
        <v>-4.8474299999999998E-2</v>
      </c>
      <c r="X29">
        <f>_xlfn.XLOOKUP(F29,'Company age'!$A$2:$A$15,'Company age'!$B$2:$B$15)</f>
        <v>13</v>
      </c>
      <c r="Y29" s="3">
        <f t="shared" si="4"/>
        <v>15</v>
      </c>
      <c r="Z29" s="5">
        <f t="shared" si="5"/>
        <v>0</v>
      </c>
      <c r="AA29" s="12">
        <f t="shared" si="6"/>
        <v>393</v>
      </c>
      <c r="AB29">
        <v>393</v>
      </c>
      <c r="AH29" s="2">
        <v>1</v>
      </c>
      <c r="AI29" s="2">
        <v>0</v>
      </c>
      <c r="AJ29" s="2">
        <v>0.20000000300000001</v>
      </c>
    </row>
    <row r="30" spans="1:36" x14ac:dyDescent="0.15">
      <c r="A30" t="s">
        <v>1705</v>
      </c>
      <c r="B30" t="s">
        <v>113</v>
      </c>
      <c r="C30">
        <f t="shared" si="0"/>
        <v>10</v>
      </c>
      <c r="D30">
        <v>10</v>
      </c>
      <c r="E30" s="7">
        <v>38650</v>
      </c>
      <c r="F30" s="11">
        <v>2005</v>
      </c>
      <c r="G30" t="s">
        <v>114</v>
      </c>
      <c r="H30" t="s">
        <v>115</v>
      </c>
      <c r="I30" t="s">
        <v>44</v>
      </c>
      <c r="J30" t="s">
        <v>96</v>
      </c>
      <c r="K30" t="s">
        <v>25</v>
      </c>
      <c r="L30" t="s">
        <v>46</v>
      </c>
      <c r="M30" t="s">
        <v>27</v>
      </c>
      <c r="N30" s="4">
        <v>4223</v>
      </c>
      <c r="O30" s="4">
        <v>82</v>
      </c>
      <c r="P30" s="5">
        <f t="shared" si="1"/>
        <v>0.02</v>
      </c>
      <c r="Q30" s="5">
        <f t="shared" si="2"/>
        <v>0</v>
      </c>
      <c r="R30" s="5">
        <f t="shared" si="3"/>
        <v>-2.5000000000000001E-3</v>
      </c>
      <c r="S30" s="4"/>
      <c r="T30" s="4"/>
      <c r="U30" s="4"/>
      <c r="V30" s="4">
        <v>128.34800000000001</v>
      </c>
      <c r="W30" s="3">
        <f>_xlfn.XLOOKUP(C30,'Sentiment index'!$E$2:$E$169,'Sentiment index'!$A$2:$A$169)</f>
        <v>-4.8474299999999998E-2</v>
      </c>
      <c r="X30">
        <f>_xlfn.XLOOKUP(F30,'Company age'!$A$2:$A$15,'Company age'!$B$2:$B$15)</f>
        <v>13</v>
      </c>
      <c r="Y30" s="3">
        <f t="shared" si="4"/>
        <v>82</v>
      </c>
      <c r="Z30" s="5">
        <f t="shared" si="5"/>
        <v>0</v>
      </c>
      <c r="AA30" s="12">
        <f t="shared" si="6"/>
        <v>80</v>
      </c>
      <c r="AB30">
        <v>80</v>
      </c>
      <c r="AH30" s="2">
        <v>2</v>
      </c>
      <c r="AI30" s="2">
        <v>0</v>
      </c>
      <c r="AJ30" s="2">
        <v>-0.25</v>
      </c>
    </row>
    <row r="31" spans="1:36" x14ac:dyDescent="0.15">
      <c r="A31" t="s">
        <v>1031</v>
      </c>
      <c r="B31" t="s">
        <v>1125</v>
      </c>
      <c r="C31">
        <f t="shared" si="0"/>
        <v>11</v>
      </c>
      <c r="D31">
        <v>11</v>
      </c>
      <c r="E31" s="7">
        <v>38660</v>
      </c>
      <c r="F31" s="11">
        <v>2005</v>
      </c>
      <c r="G31" t="s">
        <v>1126</v>
      </c>
      <c r="H31" t="s">
        <v>1127</v>
      </c>
      <c r="I31" t="s">
        <v>44</v>
      </c>
      <c r="J31" t="s">
        <v>32</v>
      </c>
      <c r="K31" t="s">
        <v>25</v>
      </c>
      <c r="L31" t="s">
        <v>75</v>
      </c>
      <c r="M31" t="s">
        <v>27</v>
      </c>
      <c r="N31" s="4">
        <v>155.08600000000001</v>
      </c>
      <c r="O31" s="4">
        <v>24.5</v>
      </c>
      <c r="P31" s="5">
        <f t="shared" si="1"/>
        <v>6.7073197360000003E-2</v>
      </c>
      <c r="Q31" s="5">
        <f t="shared" si="2"/>
        <v>6.7073197360000003E-2</v>
      </c>
      <c r="R31" s="5">
        <f t="shared" si="3"/>
        <v>3.6585390570000001E-2</v>
      </c>
      <c r="S31" s="4">
        <v>82.25</v>
      </c>
      <c r="T31" s="4">
        <v>239.16389469999999</v>
      </c>
      <c r="U31" s="4">
        <v>80.75</v>
      </c>
      <c r="V31" s="4">
        <v>21.489000000000001</v>
      </c>
      <c r="W31" s="3">
        <f>_xlfn.XLOOKUP(C31,'Sentiment index'!$E$2:$E$169,'Sentiment index'!$A$2:$A$169)</f>
        <v>-6.6289000000000001E-3</v>
      </c>
      <c r="X31">
        <f>_xlfn.XLOOKUP(F31,'Company age'!$A$2:$A$15,'Company age'!$B$2:$B$15)</f>
        <v>13</v>
      </c>
      <c r="Y31" s="3">
        <f t="shared" si="4"/>
        <v>26.143293335320003</v>
      </c>
      <c r="Z31" s="5">
        <f t="shared" si="5"/>
        <v>6.7073197360000114E-2</v>
      </c>
      <c r="AA31" s="12">
        <f t="shared" si="6"/>
        <v>1264.5811764705882</v>
      </c>
      <c r="AH31" s="2">
        <v>6.7073197359999996</v>
      </c>
      <c r="AI31" s="2">
        <v>6.7073197359999996</v>
      </c>
      <c r="AJ31" s="2">
        <v>3.658539057</v>
      </c>
    </row>
    <row r="32" spans="1:36" x14ac:dyDescent="0.15">
      <c r="A32" t="s">
        <v>1861</v>
      </c>
      <c r="B32" t="s">
        <v>330</v>
      </c>
      <c r="C32">
        <f t="shared" si="0"/>
        <v>11</v>
      </c>
      <c r="D32">
        <v>11</v>
      </c>
      <c r="E32" s="7">
        <v>38664</v>
      </c>
      <c r="F32" s="11">
        <v>2005</v>
      </c>
      <c r="G32" t="s">
        <v>489</v>
      </c>
      <c r="H32" t="s">
        <v>490</v>
      </c>
      <c r="I32" t="s">
        <v>80</v>
      </c>
      <c r="J32" t="s">
        <v>81</v>
      </c>
      <c r="K32" t="s">
        <v>25</v>
      </c>
      <c r="L32" t="s">
        <v>146</v>
      </c>
      <c r="M32" t="s">
        <v>27</v>
      </c>
      <c r="N32" s="4">
        <v>929.048</v>
      </c>
      <c r="O32" s="4">
        <v>110</v>
      </c>
      <c r="P32" s="5">
        <f t="shared" si="1"/>
        <v>-0.84</v>
      </c>
      <c r="Q32" s="5">
        <f t="shared" si="2"/>
        <v>-0.84</v>
      </c>
      <c r="R32" s="5">
        <f t="shared" si="3"/>
        <v>0</v>
      </c>
      <c r="S32" s="4">
        <v>7.3</v>
      </c>
      <c r="T32" s="4">
        <v>-91.679260249999999</v>
      </c>
      <c r="U32" s="4">
        <v>7.12</v>
      </c>
      <c r="V32" s="4">
        <v>24.68</v>
      </c>
      <c r="W32" s="3">
        <f>_xlfn.XLOOKUP(C32,'Sentiment index'!$E$2:$E$169,'Sentiment index'!$A$2:$A$169)</f>
        <v>-6.6289000000000001E-3</v>
      </c>
      <c r="X32">
        <f>_xlfn.XLOOKUP(F32,'Company age'!$A$2:$A$15,'Company age'!$B$2:$B$15)</f>
        <v>13</v>
      </c>
      <c r="Y32" s="3">
        <f t="shared" si="4"/>
        <v>17.600000000000005</v>
      </c>
      <c r="Z32" s="5">
        <f t="shared" si="5"/>
        <v>-0.84</v>
      </c>
      <c r="AA32" s="12">
        <f t="shared" si="6"/>
        <v>264</v>
      </c>
      <c r="AB32">
        <v>264</v>
      </c>
      <c r="AH32" s="2">
        <v>-84</v>
      </c>
      <c r="AI32" s="2">
        <v>-84</v>
      </c>
      <c r="AJ32" s="2"/>
    </row>
    <row r="33" spans="1:36" x14ac:dyDescent="0.15">
      <c r="A33" t="s">
        <v>1148</v>
      </c>
      <c r="B33" t="s">
        <v>943</v>
      </c>
      <c r="C33">
        <f t="shared" si="0"/>
        <v>11</v>
      </c>
      <c r="D33">
        <v>11</v>
      </c>
      <c r="E33" s="7">
        <v>38665</v>
      </c>
      <c r="F33" s="11">
        <v>2005</v>
      </c>
      <c r="G33" t="s">
        <v>944</v>
      </c>
      <c r="H33" t="s">
        <v>945</v>
      </c>
      <c r="I33" t="s">
        <v>80</v>
      </c>
      <c r="J33" t="s">
        <v>32</v>
      </c>
      <c r="K33" t="s">
        <v>25</v>
      </c>
      <c r="L33" t="s">
        <v>54</v>
      </c>
      <c r="M33" t="s">
        <v>27</v>
      </c>
      <c r="N33" s="4">
        <v>278.904</v>
      </c>
      <c r="O33" s="4">
        <v>90</v>
      </c>
      <c r="P33" s="5">
        <f t="shared" si="1"/>
        <v>0.21</v>
      </c>
      <c r="Q33" s="5">
        <f t="shared" si="2"/>
        <v>0.17</v>
      </c>
      <c r="R33" s="5">
        <f t="shared" si="3"/>
        <v>0.28999999999999998</v>
      </c>
      <c r="S33" s="4">
        <v>31.6</v>
      </c>
      <c r="T33" s="4">
        <v>-62.46918488</v>
      </c>
      <c r="U33" s="4">
        <v>31.78</v>
      </c>
      <c r="V33" s="4">
        <v>13.276</v>
      </c>
      <c r="W33" s="3">
        <f>_xlfn.XLOOKUP(C33,'Sentiment index'!$E$2:$E$169,'Sentiment index'!$A$2:$A$169)</f>
        <v>-6.6289000000000001E-3</v>
      </c>
      <c r="X33">
        <f>_xlfn.XLOOKUP(F33,'Company age'!$A$2:$A$15,'Company age'!$B$2:$B$15)</f>
        <v>13</v>
      </c>
      <c r="Y33" s="3">
        <f t="shared" si="4"/>
        <v>105.3</v>
      </c>
      <c r="Z33" s="5">
        <f t="shared" si="5"/>
        <v>0.16999999999999996</v>
      </c>
      <c r="AA33" s="12">
        <f t="shared" si="6"/>
        <v>121</v>
      </c>
      <c r="AB33">
        <v>121</v>
      </c>
      <c r="AH33" s="2">
        <v>21</v>
      </c>
      <c r="AI33" s="2">
        <v>17</v>
      </c>
      <c r="AJ33" s="2">
        <v>29</v>
      </c>
    </row>
    <row r="34" spans="1:36" x14ac:dyDescent="0.15">
      <c r="A34" t="s">
        <v>1455</v>
      </c>
      <c r="B34" t="s">
        <v>702</v>
      </c>
      <c r="C34">
        <f t="shared" si="0"/>
        <v>11</v>
      </c>
      <c r="D34">
        <v>11</v>
      </c>
      <c r="E34" s="7">
        <v>38672</v>
      </c>
      <c r="F34" s="11">
        <v>2005</v>
      </c>
      <c r="G34" t="s">
        <v>703</v>
      </c>
      <c r="H34" t="s">
        <v>704</v>
      </c>
      <c r="I34" t="s">
        <v>44</v>
      </c>
      <c r="J34" t="s">
        <v>38</v>
      </c>
      <c r="K34" t="s">
        <v>25</v>
      </c>
      <c r="L34" t="s">
        <v>75</v>
      </c>
      <c r="M34" t="s">
        <v>27</v>
      </c>
      <c r="N34" s="4">
        <v>555.08799999999997</v>
      </c>
      <c r="O34" s="4">
        <v>56</v>
      </c>
      <c r="P34" s="5">
        <f t="shared" si="1"/>
        <v>8.8235263820000007E-2</v>
      </c>
      <c r="Q34" s="5">
        <f t="shared" si="2"/>
        <v>5.147056103E-2</v>
      </c>
      <c r="R34" s="5">
        <f t="shared" si="3"/>
        <v>-2.8049244070000001E-8</v>
      </c>
      <c r="S34" s="4"/>
      <c r="T34" s="4"/>
      <c r="U34" s="4"/>
      <c r="V34" s="4">
        <v>29.871200000000002</v>
      </c>
      <c r="W34" s="3">
        <f>_xlfn.XLOOKUP(C34,'Sentiment index'!$E$2:$E$169,'Sentiment index'!$A$2:$A$169)</f>
        <v>-6.6289000000000001E-3</v>
      </c>
      <c r="X34">
        <f>_xlfn.XLOOKUP(F34,'Company age'!$A$2:$A$15,'Company age'!$B$2:$B$15)</f>
        <v>13</v>
      </c>
      <c r="Y34" s="3">
        <f t="shared" si="4"/>
        <v>58.882351417679999</v>
      </c>
      <c r="Z34" s="5">
        <f t="shared" si="5"/>
        <v>5.147056102999998E-2</v>
      </c>
      <c r="AA34" s="12">
        <f t="shared" si="6"/>
        <v>4</v>
      </c>
      <c r="AB34">
        <v>4</v>
      </c>
      <c r="AH34" s="2">
        <v>8.8235263820000007</v>
      </c>
      <c r="AI34" s="2">
        <v>5.1470561029999997</v>
      </c>
      <c r="AJ34" s="2">
        <v>-2.8049244070000002E-6</v>
      </c>
    </row>
    <row r="35" spans="1:36" x14ac:dyDescent="0.15">
      <c r="A35" t="s">
        <v>344</v>
      </c>
      <c r="B35" t="s">
        <v>1189</v>
      </c>
      <c r="C35">
        <f t="shared" si="0"/>
        <v>11</v>
      </c>
      <c r="D35">
        <v>11</v>
      </c>
      <c r="E35" s="7">
        <v>38674</v>
      </c>
      <c r="F35" s="11">
        <v>2005</v>
      </c>
      <c r="G35" t="s">
        <v>1190</v>
      </c>
      <c r="H35" t="s">
        <v>1191</v>
      </c>
      <c r="I35" t="s">
        <v>44</v>
      </c>
      <c r="J35" t="s">
        <v>32</v>
      </c>
      <c r="K35" t="s">
        <v>25</v>
      </c>
      <c r="L35" t="s">
        <v>75</v>
      </c>
      <c r="M35" t="s">
        <v>27</v>
      </c>
      <c r="N35" s="4">
        <v>135</v>
      </c>
      <c r="O35" s="4">
        <v>30</v>
      </c>
      <c r="P35" s="5">
        <f t="shared" si="1"/>
        <v>0.1</v>
      </c>
      <c r="Q35" s="5">
        <f t="shared" si="2"/>
        <v>0.1</v>
      </c>
      <c r="R35" s="5">
        <f t="shared" si="3"/>
        <v>0.125</v>
      </c>
      <c r="S35" s="4"/>
      <c r="T35" s="4"/>
      <c r="U35" s="4"/>
      <c r="V35" s="4">
        <v>10.952999999999999</v>
      </c>
      <c r="W35" s="3">
        <f>_xlfn.XLOOKUP(C35,'Sentiment index'!$E$2:$E$169,'Sentiment index'!$A$2:$A$169)</f>
        <v>-6.6289000000000001E-3</v>
      </c>
      <c r="X35">
        <f>_xlfn.XLOOKUP(F35,'Company age'!$A$2:$A$15,'Company age'!$B$2:$B$15)</f>
        <v>13</v>
      </c>
      <c r="Y35" s="3">
        <f t="shared" si="4"/>
        <v>33</v>
      </c>
      <c r="Z35" s="5">
        <f t="shared" si="5"/>
        <v>0.1</v>
      </c>
      <c r="AA35" s="12">
        <f t="shared" si="6"/>
        <v>928</v>
      </c>
      <c r="AB35">
        <v>928</v>
      </c>
      <c r="AH35" s="2">
        <v>10</v>
      </c>
      <c r="AI35" s="2">
        <v>10</v>
      </c>
      <c r="AJ35" s="2">
        <v>12.5</v>
      </c>
    </row>
    <row r="36" spans="1:36" x14ac:dyDescent="0.15">
      <c r="A36" t="s">
        <v>1144</v>
      </c>
      <c r="B36" t="s">
        <v>496</v>
      </c>
      <c r="C36">
        <f t="shared" si="0"/>
        <v>12</v>
      </c>
      <c r="D36">
        <v>12</v>
      </c>
      <c r="E36" s="7">
        <v>38694</v>
      </c>
      <c r="F36" s="11">
        <v>2005</v>
      </c>
      <c r="G36" t="s">
        <v>497</v>
      </c>
      <c r="H36" t="s">
        <v>498</v>
      </c>
      <c r="I36" t="s">
        <v>80</v>
      </c>
      <c r="J36" t="s">
        <v>32</v>
      </c>
      <c r="K36" t="s">
        <v>25</v>
      </c>
      <c r="L36" t="s">
        <v>146</v>
      </c>
      <c r="M36" t="s">
        <v>27</v>
      </c>
      <c r="N36" s="4">
        <v>879.93499999999995</v>
      </c>
      <c r="O36" s="4">
        <v>77</v>
      </c>
      <c r="P36" s="5">
        <f t="shared" si="1"/>
        <v>-3.7037036419999995E-2</v>
      </c>
      <c r="Q36" s="5">
        <f t="shared" si="2"/>
        <v>-3.7037036419999995E-2</v>
      </c>
      <c r="R36" s="5">
        <f t="shared" si="3"/>
        <v>-3.7037036419999995E-2</v>
      </c>
      <c r="S36" s="4">
        <v>536</v>
      </c>
      <c r="T36" s="4">
        <v>644.05157469999995</v>
      </c>
      <c r="U36" s="4">
        <v>536</v>
      </c>
      <c r="V36" s="4">
        <v>0</v>
      </c>
      <c r="W36" s="3">
        <f>_xlfn.XLOOKUP(C36,'Sentiment index'!$E$2:$E$169,'Sentiment index'!$A$2:$A$169)</f>
        <v>6.41679E-2</v>
      </c>
      <c r="X36">
        <f>_xlfn.XLOOKUP(F36,'Company age'!$A$2:$A$15,'Company age'!$B$2:$B$15)</f>
        <v>13</v>
      </c>
      <c r="Y36" s="3">
        <f t="shared" si="4"/>
        <v>74.148148195659999</v>
      </c>
      <c r="Z36" s="5">
        <f t="shared" si="5"/>
        <v>-3.7037036420000009E-2</v>
      </c>
      <c r="AA36" s="12">
        <f t="shared" si="6"/>
        <v>24043</v>
      </c>
      <c r="AB36">
        <v>24043</v>
      </c>
      <c r="AH36" s="2">
        <v>-3.7037036419999998</v>
      </c>
      <c r="AI36" s="2">
        <v>-3.7037036419999998</v>
      </c>
      <c r="AJ36" s="2">
        <v>-3.7037036419999998</v>
      </c>
    </row>
    <row r="37" spans="1:36" x14ac:dyDescent="0.15">
      <c r="A37" t="s">
        <v>409</v>
      </c>
      <c r="B37" t="s">
        <v>1442</v>
      </c>
      <c r="C37">
        <f t="shared" si="0"/>
        <v>12</v>
      </c>
      <c r="D37">
        <v>12</v>
      </c>
      <c r="E37" s="7">
        <v>38698</v>
      </c>
      <c r="F37" s="11">
        <v>2005</v>
      </c>
      <c r="G37" t="s">
        <v>1443</v>
      </c>
      <c r="H37" t="s">
        <v>1444</v>
      </c>
      <c r="I37" t="s">
        <v>44</v>
      </c>
      <c r="J37" t="s">
        <v>53</v>
      </c>
      <c r="K37" t="s">
        <v>25</v>
      </c>
      <c r="L37" t="s">
        <v>146</v>
      </c>
      <c r="M37" t="s">
        <v>27</v>
      </c>
      <c r="N37" s="4">
        <v>48.15</v>
      </c>
      <c r="O37" s="4">
        <v>18</v>
      </c>
      <c r="P37" s="5">
        <f t="shared" si="1"/>
        <v>5.434782505E-2</v>
      </c>
      <c r="Q37" s="5">
        <f t="shared" si="2"/>
        <v>6.5217390059999991E-2</v>
      </c>
      <c r="R37" s="5">
        <f t="shared" si="3"/>
        <v>0.13043478009999998</v>
      </c>
      <c r="S37" s="4"/>
      <c r="T37" s="4"/>
      <c r="U37" s="4"/>
      <c r="V37" s="4">
        <v>0</v>
      </c>
      <c r="W37" s="3">
        <f>_xlfn.XLOOKUP(C37,'Sentiment index'!$E$2:$E$169,'Sentiment index'!$A$2:$A$169)</f>
        <v>6.41679E-2</v>
      </c>
      <c r="X37">
        <f>_xlfn.XLOOKUP(F37,'Company age'!$A$2:$A$15,'Company age'!$B$2:$B$15)</f>
        <v>13</v>
      </c>
      <c r="Y37" s="3">
        <f t="shared" si="4"/>
        <v>19.173913021079997</v>
      </c>
      <c r="Z37" s="5">
        <f t="shared" si="5"/>
        <v>6.5217390059999839E-2</v>
      </c>
      <c r="AA37" s="12">
        <f t="shared" si="6"/>
        <v>1042</v>
      </c>
      <c r="AB37">
        <v>1042</v>
      </c>
      <c r="AH37" s="2">
        <v>5.4347825050000003</v>
      </c>
      <c r="AI37" s="2">
        <v>6.5217390059999998</v>
      </c>
      <c r="AJ37" s="2">
        <v>13.043478009999999</v>
      </c>
    </row>
    <row r="38" spans="1:36" x14ac:dyDescent="0.15">
      <c r="A38" t="s">
        <v>2151</v>
      </c>
      <c r="B38" t="s">
        <v>1073</v>
      </c>
      <c r="C38">
        <f t="shared" si="0"/>
        <v>12</v>
      </c>
      <c r="D38">
        <v>12</v>
      </c>
      <c r="E38" s="7">
        <v>38699</v>
      </c>
      <c r="F38" s="11">
        <v>2005</v>
      </c>
      <c r="G38" t="s">
        <v>1074</v>
      </c>
      <c r="H38" t="s">
        <v>1075</v>
      </c>
      <c r="I38" t="s">
        <v>44</v>
      </c>
      <c r="J38" t="s">
        <v>152</v>
      </c>
      <c r="K38" t="s">
        <v>25</v>
      </c>
      <c r="L38" t="s">
        <v>54</v>
      </c>
      <c r="M38" t="s">
        <v>27</v>
      </c>
      <c r="N38" s="4">
        <v>187.965</v>
      </c>
      <c r="O38" s="4">
        <v>15</v>
      </c>
      <c r="P38" s="5">
        <f t="shared" si="1"/>
        <v>-0.29914527889999998</v>
      </c>
      <c r="Q38" s="5">
        <f t="shared" si="2"/>
        <v>-0.32478630070000003</v>
      </c>
      <c r="R38" s="5">
        <f t="shared" si="3"/>
        <v>-0.50427349089999995</v>
      </c>
      <c r="S38" s="4"/>
      <c r="T38" s="4"/>
      <c r="U38" s="4"/>
      <c r="V38" s="4">
        <v>0</v>
      </c>
      <c r="W38" s="3">
        <f>_xlfn.XLOOKUP(C38,'Sentiment index'!$E$2:$E$169,'Sentiment index'!$A$2:$A$169)</f>
        <v>6.41679E-2</v>
      </c>
      <c r="X38">
        <f>_xlfn.XLOOKUP(F38,'Company age'!$A$2:$A$15,'Company age'!$B$2:$B$15)</f>
        <v>13</v>
      </c>
      <c r="Y38" s="3">
        <f t="shared" si="4"/>
        <v>10.128205489499999</v>
      </c>
      <c r="Z38" s="5">
        <f t="shared" si="5"/>
        <v>-0.32478630070000009</v>
      </c>
      <c r="AA38" s="12">
        <f t="shared" si="6"/>
        <v>185</v>
      </c>
      <c r="AB38">
        <v>185</v>
      </c>
      <c r="AH38" s="2">
        <v>-29.914527889999999</v>
      </c>
      <c r="AI38" s="2">
        <v>-32.478630070000001</v>
      </c>
      <c r="AJ38" s="2">
        <v>-50.42734909</v>
      </c>
    </row>
    <row r="39" spans="1:36" x14ac:dyDescent="0.15">
      <c r="A39" t="s">
        <v>1441</v>
      </c>
      <c r="B39" t="s">
        <v>1346</v>
      </c>
      <c r="C39">
        <f t="shared" si="0"/>
        <v>12</v>
      </c>
      <c r="D39">
        <v>12</v>
      </c>
      <c r="E39" s="7">
        <v>38700</v>
      </c>
      <c r="F39" s="11">
        <v>2005</v>
      </c>
      <c r="G39" t="s">
        <v>1347</v>
      </c>
      <c r="H39" t="s">
        <v>1348</v>
      </c>
      <c r="I39" t="s">
        <v>44</v>
      </c>
      <c r="J39" t="s">
        <v>32</v>
      </c>
      <c r="K39" t="s">
        <v>25</v>
      </c>
      <c r="L39" t="s">
        <v>54</v>
      </c>
      <c r="M39" t="s">
        <v>27</v>
      </c>
      <c r="N39" s="4">
        <v>75</v>
      </c>
      <c r="O39" s="4">
        <v>10</v>
      </c>
      <c r="P39" s="5">
        <f t="shared" si="1"/>
        <v>0.2</v>
      </c>
      <c r="Q39" s="5">
        <f t="shared" si="2"/>
        <v>0.3</v>
      </c>
      <c r="R39" s="5">
        <f t="shared" si="3"/>
        <v>0.36</v>
      </c>
      <c r="S39" s="4"/>
      <c r="T39" s="4"/>
      <c r="U39" s="4"/>
      <c r="V39" s="4">
        <v>23.507400000000001</v>
      </c>
      <c r="W39" s="3">
        <f>_xlfn.XLOOKUP(C39,'Sentiment index'!$E$2:$E$169,'Sentiment index'!$A$2:$A$169)</f>
        <v>6.41679E-2</v>
      </c>
      <c r="X39">
        <f>_xlfn.XLOOKUP(F39,'Company age'!$A$2:$A$15,'Company age'!$B$2:$B$15)</f>
        <v>13</v>
      </c>
      <c r="Y39" s="3">
        <f t="shared" si="4"/>
        <v>13</v>
      </c>
      <c r="Z39" s="5">
        <f t="shared" si="5"/>
        <v>0.3</v>
      </c>
      <c r="AA39" s="12">
        <f t="shared" si="6"/>
        <v>1264.5811764705882</v>
      </c>
      <c r="AH39" s="2">
        <v>20</v>
      </c>
      <c r="AI39" s="2">
        <v>30</v>
      </c>
      <c r="AJ39" s="2">
        <v>36</v>
      </c>
    </row>
    <row r="40" spans="1:36" x14ac:dyDescent="0.15">
      <c r="A40" t="s">
        <v>2084</v>
      </c>
      <c r="B40" t="s">
        <v>1084</v>
      </c>
      <c r="C40">
        <f t="shared" si="0"/>
        <v>14</v>
      </c>
      <c r="D40">
        <v>14</v>
      </c>
      <c r="E40" s="7">
        <v>38749</v>
      </c>
      <c r="F40" s="11">
        <v>2006</v>
      </c>
      <c r="G40" t="s">
        <v>1085</v>
      </c>
      <c r="H40" t="s">
        <v>1086</v>
      </c>
      <c r="I40" t="s">
        <v>80</v>
      </c>
      <c r="J40" t="s">
        <v>32</v>
      </c>
      <c r="K40" t="s">
        <v>25</v>
      </c>
      <c r="L40" t="s">
        <v>1087</v>
      </c>
      <c r="M40" t="s">
        <v>27</v>
      </c>
      <c r="N40" s="2">
        <v>188.3</v>
      </c>
      <c r="O40" s="2">
        <v>155</v>
      </c>
      <c r="P40" s="5">
        <f t="shared" si="1"/>
        <v>-2.1739129720000001E-3</v>
      </c>
      <c r="Q40" s="5">
        <f t="shared" si="2"/>
        <v>-6.5217390059999991E-2</v>
      </c>
      <c r="R40" s="5">
        <f t="shared" si="3"/>
        <v>0</v>
      </c>
      <c r="S40" s="2"/>
      <c r="T40" s="2"/>
      <c r="U40" s="2"/>
      <c r="V40" s="2">
        <v>35.8947</v>
      </c>
      <c r="W40" s="3">
        <f>_xlfn.XLOOKUP(C40,'Sentiment index'!$E$2:$E$169,'Sentiment index'!$A$2:$A$169)</f>
        <v>-9.0800199999999998E-2</v>
      </c>
      <c r="X40">
        <f>_xlfn.XLOOKUP(F40,'Company age'!$A$2:$A$15,'Company age'!$B$2:$B$15)</f>
        <v>13</v>
      </c>
      <c r="Y40" s="3">
        <f t="shared" si="4"/>
        <v>144.89130454070002</v>
      </c>
      <c r="Z40" s="5">
        <f t="shared" si="5"/>
        <v>-6.5217390059999866E-2</v>
      </c>
      <c r="AA40" s="12">
        <f t="shared" si="6"/>
        <v>1264.5811764705882</v>
      </c>
      <c r="AH40" s="2">
        <v>-0.2173912972</v>
      </c>
      <c r="AI40" s="2">
        <v>-6.5217390059999998</v>
      </c>
      <c r="AJ40" s="2">
        <v>0</v>
      </c>
    </row>
    <row r="41" spans="1:36" x14ac:dyDescent="0.15">
      <c r="A41" t="s">
        <v>1787</v>
      </c>
      <c r="B41" t="s">
        <v>485</v>
      </c>
      <c r="C41">
        <f t="shared" si="0"/>
        <v>14</v>
      </c>
      <c r="D41">
        <v>14</v>
      </c>
      <c r="E41" s="7">
        <v>38756</v>
      </c>
      <c r="F41" s="11">
        <v>2006</v>
      </c>
      <c r="G41" t="s">
        <v>811</v>
      </c>
      <c r="H41" t="s">
        <v>812</v>
      </c>
      <c r="I41" t="s">
        <v>23</v>
      </c>
      <c r="J41" t="s">
        <v>45</v>
      </c>
      <c r="K41" t="s">
        <v>25</v>
      </c>
      <c r="L41" t="s">
        <v>54</v>
      </c>
      <c r="M41" t="s">
        <v>27</v>
      </c>
      <c r="N41" s="2">
        <v>425.48700000000002</v>
      </c>
      <c r="O41" s="2">
        <v>100</v>
      </c>
      <c r="P41" s="5">
        <f t="shared" si="1"/>
        <v>7.1428570750000003E-2</v>
      </c>
      <c r="Q41" s="5">
        <f t="shared" si="2"/>
        <v>4.9107141490000006E-2</v>
      </c>
      <c r="R41" s="5">
        <f t="shared" si="3"/>
        <v>3.5714285370000001E-2</v>
      </c>
      <c r="S41" s="2"/>
      <c r="T41" s="2"/>
      <c r="U41" s="2"/>
      <c r="V41" s="2">
        <v>4.03</v>
      </c>
      <c r="W41" s="3">
        <f>_xlfn.XLOOKUP(C41,'Sentiment index'!$E$2:$E$169,'Sentiment index'!$A$2:$A$169)</f>
        <v>-9.0800199999999998E-2</v>
      </c>
      <c r="X41">
        <f>_xlfn.XLOOKUP(F41,'Company age'!$A$2:$A$15,'Company age'!$B$2:$B$15)</f>
        <v>13</v>
      </c>
      <c r="Y41" s="3">
        <f t="shared" si="4"/>
        <v>104.910714149</v>
      </c>
      <c r="Z41" s="5">
        <f t="shared" si="5"/>
        <v>4.9107141490000006E-2</v>
      </c>
      <c r="AA41" s="12">
        <f t="shared" si="6"/>
        <v>1264.5811764705882</v>
      </c>
      <c r="AH41" s="2">
        <v>7.1428570750000002</v>
      </c>
      <c r="AI41" s="2">
        <v>4.9107141490000004</v>
      </c>
      <c r="AJ41" s="2">
        <v>3.5714285370000001</v>
      </c>
    </row>
    <row r="42" spans="1:36" x14ac:dyDescent="0.15">
      <c r="A42" t="s">
        <v>491</v>
      </c>
      <c r="B42" t="s">
        <v>485</v>
      </c>
      <c r="C42">
        <f t="shared" si="0"/>
        <v>14</v>
      </c>
      <c r="D42">
        <v>14</v>
      </c>
      <c r="E42" s="7">
        <v>38761</v>
      </c>
      <c r="F42" s="11">
        <v>2006</v>
      </c>
      <c r="G42" t="s">
        <v>486</v>
      </c>
      <c r="H42" t="s">
        <v>487</v>
      </c>
      <c r="I42" t="s">
        <v>44</v>
      </c>
      <c r="J42" t="s">
        <v>53</v>
      </c>
      <c r="K42" t="s">
        <v>25</v>
      </c>
      <c r="L42" t="s">
        <v>146</v>
      </c>
      <c r="M42" t="s">
        <v>27</v>
      </c>
      <c r="N42" s="2">
        <v>938</v>
      </c>
      <c r="O42" s="2">
        <v>16.399999999999999</v>
      </c>
      <c r="P42" s="5">
        <f t="shared" si="1"/>
        <v>6.6666665079999993E-2</v>
      </c>
      <c r="Q42" s="5">
        <f t="shared" si="2"/>
        <v>0</v>
      </c>
      <c r="R42" s="5">
        <f t="shared" si="3"/>
        <v>-7.3333334920000007E-2</v>
      </c>
      <c r="S42" s="2"/>
      <c r="T42" s="2"/>
      <c r="U42" s="2"/>
      <c r="V42" s="2">
        <v>0</v>
      </c>
      <c r="W42" s="3">
        <f>_xlfn.XLOOKUP(C42,'Sentiment index'!$E$2:$E$169,'Sentiment index'!$A$2:$A$169)</f>
        <v>-9.0800199999999998E-2</v>
      </c>
      <c r="X42">
        <f>_xlfn.XLOOKUP(F42,'Company age'!$A$2:$A$15,'Company age'!$B$2:$B$15)</f>
        <v>13</v>
      </c>
      <c r="Y42" s="3">
        <f t="shared" si="4"/>
        <v>16.399999999999999</v>
      </c>
      <c r="Z42" s="5">
        <f t="shared" si="5"/>
        <v>0</v>
      </c>
      <c r="AA42" s="12">
        <f t="shared" si="6"/>
        <v>1264.5811764705882</v>
      </c>
      <c r="AH42" s="2">
        <v>6.6666665079999996</v>
      </c>
      <c r="AI42" s="2">
        <v>0</v>
      </c>
      <c r="AJ42" s="2">
        <v>-7.3333334920000004</v>
      </c>
    </row>
    <row r="43" spans="1:36" x14ac:dyDescent="0.15">
      <c r="A43" t="s">
        <v>1694</v>
      </c>
      <c r="B43" t="s">
        <v>1866</v>
      </c>
      <c r="C43">
        <f t="shared" si="0"/>
        <v>14</v>
      </c>
      <c r="D43">
        <v>14</v>
      </c>
      <c r="E43" s="7">
        <v>38770</v>
      </c>
      <c r="F43" s="11">
        <v>2006</v>
      </c>
      <c r="G43" t="s">
        <v>1867</v>
      </c>
      <c r="H43" t="s">
        <v>1868</v>
      </c>
      <c r="I43" t="s">
        <v>23</v>
      </c>
      <c r="J43" t="s">
        <v>152</v>
      </c>
      <c r="K43" t="s">
        <v>25</v>
      </c>
      <c r="L43" t="s">
        <v>54</v>
      </c>
      <c r="M43" t="s">
        <v>27</v>
      </c>
      <c r="N43" s="2">
        <v>10.7705</v>
      </c>
      <c r="O43" s="2">
        <v>5</v>
      </c>
      <c r="P43" s="5">
        <f t="shared" si="1"/>
        <v>5.2631580830000005E-3</v>
      </c>
      <c r="Q43" s="5">
        <f t="shared" si="2"/>
        <v>1.0526316170000001E-2</v>
      </c>
      <c r="R43" s="5">
        <f t="shared" si="3"/>
        <v>6.842105389E-2</v>
      </c>
      <c r="S43" s="2">
        <v>220</v>
      </c>
      <c r="T43" s="2">
        <v>4600</v>
      </c>
      <c r="U43" s="2">
        <v>223.5</v>
      </c>
      <c r="V43" s="2">
        <v>20</v>
      </c>
      <c r="W43" s="3">
        <f>_xlfn.XLOOKUP(C43,'Sentiment index'!$E$2:$E$169,'Sentiment index'!$A$2:$A$169)</f>
        <v>-9.0800199999999998E-2</v>
      </c>
      <c r="X43">
        <f>_xlfn.XLOOKUP(F43,'Company age'!$A$2:$A$15,'Company age'!$B$2:$B$15)</f>
        <v>13</v>
      </c>
      <c r="Y43" s="3">
        <f t="shared" si="4"/>
        <v>5.05263158085</v>
      </c>
      <c r="Z43" s="5">
        <f t="shared" si="5"/>
        <v>1.0526316169999994E-2</v>
      </c>
      <c r="AA43" s="12">
        <f t="shared" si="6"/>
        <v>131</v>
      </c>
      <c r="AB43">
        <v>131</v>
      </c>
      <c r="AH43" s="2">
        <v>0.52631580830000002</v>
      </c>
      <c r="AI43" s="2">
        <v>1.0526316170000001</v>
      </c>
      <c r="AJ43" s="2">
        <v>6.8421053890000003</v>
      </c>
    </row>
    <row r="44" spans="1:36" x14ac:dyDescent="0.15">
      <c r="A44" t="s">
        <v>752</v>
      </c>
      <c r="B44" t="s">
        <v>379</v>
      </c>
      <c r="C44">
        <f t="shared" si="0"/>
        <v>14</v>
      </c>
      <c r="D44">
        <v>14</v>
      </c>
      <c r="E44" s="7">
        <v>38771</v>
      </c>
      <c r="F44" s="11">
        <v>2006</v>
      </c>
      <c r="G44" t="s">
        <v>380</v>
      </c>
      <c r="H44" t="s">
        <v>381</v>
      </c>
      <c r="I44" t="s">
        <v>80</v>
      </c>
      <c r="J44" t="s">
        <v>38</v>
      </c>
      <c r="K44" t="s">
        <v>25</v>
      </c>
      <c r="L44" t="s">
        <v>132</v>
      </c>
      <c r="M44" t="s">
        <v>27</v>
      </c>
      <c r="N44" s="2">
        <v>1393.84</v>
      </c>
      <c r="O44" s="2">
        <v>56</v>
      </c>
      <c r="P44" s="5">
        <f t="shared" si="1"/>
        <v>0.05</v>
      </c>
      <c r="Q44" s="5">
        <f t="shared" si="2"/>
        <v>-7.1428573129999999E-3</v>
      </c>
      <c r="R44" s="5">
        <f t="shared" si="3"/>
        <v>-0.05</v>
      </c>
      <c r="S44" s="2"/>
      <c r="T44" s="2"/>
      <c r="U44" s="2"/>
      <c r="V44" s="2">
        <v>75.040000000000006</v>
      </c>
      <c r="W44" s="3">
        <f>_xlfn.XLOOKUP(C44,'Sentiment index'!$E$2:$E$169,'Sentiment index'!$A$2:$A$169)</f>
        <v>-9.0800199999999998E-2</v>
      </c>
      <c r="X44">
        <f>_xlfn.XLOOKUP(F44,'Company age'!$A$2:$A$15,'Company age'!$B$2:$B$15)</f>
        <v>13</v>
      </c>
      <c r="Y44" s="3">
        <f t="shared" si="4"/>
        <v>55.599999990472</v>
      </c>
      <c r="Z44" s="5">
        <f t="shared" si="5"/>
        <v>-7.1428573130000016E-3</v>
      </c>
      <c r="AA44" s="12">
        <f t="shared" si="6"/>
        <v>2778</v>
      </c>
      <c r="AB44">
        <v>2778</v>
      </c>
      <c r="AH44" s="2">
        <v>5</v>
      </c>
      <c r="AI44" s="2">
        <v>-0.71428573129999995</v>
      </c>
      <c r="AJ44" s="2">
        <v>-5</v>
      </c>
    </row>
    <row r="45" spans="1:36" x14ac:dyDescent="0.15">
      <c r="A45" t="s">
        <v>1285</v>
      </c>
      <c r="B45" t="s">
        <v>56</v>
      </c>
      <c r="C45">
        <f t="shared" si="0"/>
        <v>15</v>
      </c>
      <c r="D45">
        <v>15</v>
      </c>
      <c r="E45" s="7">
        <v>38785</v>
      </c>
      <c r="F45" s="11">
        <v>2006</v>
      </c>
      <c r="G45" t="s">
        <v>57</v>
      </c>
      <c r="H45" t="s">
        <v>58</v>
      </c>
      <c r="I45" t="s">
        <v>44</v>
      </c>
      <c r="J45" t="s">
        <v>53</v>
      </c>
      <c r="K45" t="s">
        <v>25</v>
      </c>
      <c r="L45" t="s">
        <v>54</v>
      </c>
      <c r="M45" t="s">
        <v>27</v>
      </c>
      <c r="N45" s="2">
        <v>9682.32</v>
      </c>
      <c r="O45" s="2">
        <v>67</v>
      </c>
      <c r="P45" s="5">
        <f t="shared" si="1"/>
        <v>2.2346391680000001E-2</v>
      </c>
      <c r="Q45" s="5">
        <f t="shared" si="2"/>
        <v>-0.1284916019</v>
      </c>
      <c r="R45" s="5">
        <f t="shared" si="3"/>
        <v>0.12290505409999999</v>
      </c>
      <c r="S45" s="2"/>
      <c r="T45" s="2"/>
      <c r="U45" s="2"/>
      <c r="V45" s="2">
        <v>0</v>
      </c>
      <c r="W45" s="3">
        <f>_xlfn.XLOOKUP(C45,'Sentiment index'!$E$2:$E$169,'Sentiment index'!$A$2:$A$169)</f>
        <v>-0.1178864</v>
      </c>
      <c r="X45">
        <f>_xlfn.XLOOKUP(F45,'Company age'!$A$2:$A$15,'Company age'!$B$2:$B$15)</f>
        <v>13</v>
      </c>
      <c r="Y45" s="3">
        <f t="shared" si="4"/>
        <v>58.391062672700002</v>
      </c>
      <c r="Z45" s="5">
        <f t="shared" si="5"/>
        <v>-0.12849160189999997</v>
      </c>
      <c r="AA45" s="12">
        <f t="shared" si="6"/>
        <v>60</v>
      </c>
      <c r="AB45">
        <v>60</v>
      </c>
      <c r="AH45" s="2">
        <v>2.2346391680000002</v>
      </c>
      <c r="AI45" s="2">
        <v>-12.849160189999999</v>
      </c>
      <c r="AJ45" s="2">
        <v>12.29050541</v>
      </c>
    </row>
    <row r="46" spans="1:36" x14ac:dyDescent="0.15">
      <c r="A46" t="s">
        <v>55</v>
      </c>
      <c r="B46" t="s">
        <v>814</v>
      </c>
      <c r="C46">
        <f t="shared" si="0"/>
        <v>15</v>
      </c>
      <c r="D46">
        <v>15</v>
      </c>
      <c r="E46" s="7">
        <v>38789</v>
      </c>
      <c r="F46" s="11">
        <v>2006</v>
      </c>
      <c r="G46" t="s">
        <v>815</v>
      </c>
      <c r="H46" t="s">
        <v>816</v>
      </c>
      <c r="I46" t="s">
        <v>64</v>
      </c>
      <c r="J46" t="s">
        <v>96</v>
      </c>
      <c r="K46" t="s">
        <v>25</v>
      </c>
      <c r="L46" t="s">
        <v>51</v>
      </c>
      <c r="M46" t="s">
        <v>27</v>
      </c>
      <c r="N46" s="2">
        <v>437.29300000000001</v>
      </c>
      <c r="O46" s="2">
        <v>3.2</v>
      </c>
      <c r="P46" s="5">
        <f t="shared" si="1"/>
        <v>-0.04</v>
      </c>
      <c r="Q46" s="5">
        <f t="shared" si="2"/>
        <v>-0.21818181989999999</v>
      </c>
      <c r="R46" s="5">
        <f t="shared" si="3"/>
        <v>-0.1981818199</v>
      </c>
      <c r="S46" s="2"/>
      <c r="T46" s="2"/>
      <c r="U46" s="2"/>
      <c r="V46" s="2">
        <v>38.975000000000001</v>
      </c>
      <c r="W46" s="3">
        <f>_xlfn.XLOOKUP(C46,'Sentiment index'!$E$2:$E$169,'Sentiment index'!$A$2:$A$169)</f>
        <v>-0.1178864</v>
      </c>
      <c r="X46">
        <f>_xlfn.XLOOKUP(F46,'Company age'!$A$2:$A$15,'Company age'!$B$2:$B$15)</f>
        <v>13</v>
      </c>
      <c r="Y46" s="3">
        <f t="shared" si="4"/>
        <v>2.5018181763200005</v>
      </c>
      <c r="Z46" s="5">
        <f t="shared" si="5"/>
        <v>-0.21818181989999991</v>
      </c>
      <c r="AA46" s="12">
        <f t="shared" si="6"/>
        <v>44</v>
      </c>
      <c r="AB46">
        <v>44</v>
      </c>
      <c r="AH46" s="2">
        <v>-4</v>
      </c>
      <c r="AI46" s="2">
        <v>-21.818181989999999</v>
      </c>
      <c r="AJ46" s="2">
        <v>-19.818181989999999</v>
      </c>
    </row>
    <row r="47" spans="1:36" x14ac:dyDescent="0.15">
      <c r="A47" t="s">
        <v>813</v>
      </c>
      <c r="B47" t="s">
        <v>361</v>
      </c>
      <c r="C47">
        <f t="shared" si="0"/>
        <v>15</v>
      </c>
      <c r="D47">
        <v>15</v>
      </c>
      <c r="E47" s="7">
        <v>38790</v>
      </c>
      <c r="F47" s="11">
        <v>2006</v>
      </c>
      <c r="G47" t="s">
        <v>362</v>
      </c>
      <c r="H47" t="s">
        <v>363</v>
      </c>
      <c r="I47" t="s">
        <v>64</v>
      </c>
      <c r="J47" t="s">
        <v>96</v>
      </c>
      <c r="K47" t="s">
        <v>25</v>
      </c>
      <c r="L47" t="s">
        <v>54</v>
      </c>
      <c r="M47" t="s">
        <v>27</v>
      </c>
      <c r="N47" s="2">
        <v>1396.01</v>
      </c>
      <c r="O47" s="2">
        <v>22</v>
      </c>
      <c r="P47" s="5">
        <f t="shared" si="1"/>
        <v>-0.10833333019999999</v>
      </c>
      <c r="Q47" s="5">
        <f t="shared" si="2"/>
        <v>-0.37</v>
      </c>
      <c r="R47" s="5">
        <f t="shared" si="3"/>
        <v>-0.40500000000000003</v>
      </c>
      <c r="S47" s="2"/>
      <c r="T47" s="2"/>
      <c r="U47" s="2"/>
      <c r="V47" s="2">
        <v>44.436999999999998</v>
      </c>
      <c r="W47" s="3">
        <f>_xlfn.XLOOKUP(C47,'Sentiment index'!$E$2:$E$169,'Sentiment index'!$A$2:$A$169)</f>
        <v>-0.1178864</v>
      </c>
      <c r="X47">
        <f>_xlfn.XLOOKUP(F47,'Company age'!$A$2:$A$15,'Company age'!$B$2:$B$15)</f>
        <v>13</v>
      </c>
      <c r="Y47" s="3">
        <f t="shared" si="4"/>
        <v>13.86</v>
      </c>
      <c r="Z47" s="5">
        <f t="shared" si="5"/>
        <v>-0.37000000000000005</v>
      </c>
      <c r="AA47" s="12">
        <f t="shared" si="6"/>
        <v>1264.5811764705882</v>
      </c>
      <c r="AH47" s="2">
        <v>-10.83333302</v>
      </c>
      <c r="AI47" s="2">
        <v>-37</v>
      </c>
      <c r="AJ47" s="2">
        <v>-40.5</v>
      </c>
    </row>
    <row r="48" spans="1:36" x14ac:dyDescent="0.15">
      <c r="A48" t="s">
        <v>946</v>
      </c>
      <c r="B48" t="s">
        <v>620</v>
      </c>
      <c r="C48">
        <f t="shared" si="0"/>
        <v>15</v>
      </c>
      <c r="D48">
        <v>15</v>
      </c>
      <c r="E48" s="7">
        <v>38793</v>
      </c>
      <c r="F48" s="11">
        <v>2006</v>
      </c>
      <c r="G48" t="s">
        <v>621</v>
      </c>
      <c r="H48" t="s">
        <v>622</v>
      </c>
      <c r="I48" t="s">
        <v>44</v>
      </c>
      <c r="J48" t="s">
        <v>38</v>
      </c>
      <c r="K48" t="s">
        <v>25</v>
      </c>
      <c r="L48" t="s">
        <v>75</v>
      </c>
      <c r="M48" t="s">
        <v>27</v>
      </c>
      <c r="N48" s="2">
        <v>673.2</v>
      </c>
      <c r="O48" s="2">
        <v>33</v>
      </c>
      <c r="P48" s="5">
        <f t="shared" si="1"/>
        <v>-6.4892420770000001E-2</v>
      </c>
      <c r="Q48" s="5">
        <f t="shared" si="2"/>
        <v>-0.21774654389999998</v>
      </c>
      <c r="R48" s="5">
        <f t="shared" si="3"/>
        <v>-0.19899963379999999</v>
      </c>
      <c r="S48" s="2"/>
      <c r="T48" s="2"/>
      <c r="U48" s="2"/>
      <c r="V48" s="2">
        <v>45</v>
      </c>
      <c r="W48" s="3">
        <f>_xlfn.XLOOKUP(C48,'Sentiment index'!$E$2:$E$169,'Sentiment index'!$A$2:$A$169)</f>
        <v>-0.1178864</v>
      </c>
      <c r="X48">
        <f>_xlfn.XLOOKUP(F48,'Company age'!$A$2:$A$15,'Company age'!$B$2:$B$15)</f>
        <v>13</v>
      </c>
      <c r="Y48" s="3">
        <f t="shared" si="4"/>
        <v>25.814364051300004</v>
      </c>
      <c r="Z48" s="5">
        <f t="shared" si="5"/>
        <v>-0.21774654389999989</v>
      </c>
      <c r="AA48" s="12">
        <f t="shared" si="6"/>
        <v>1031</v>
      </c>
      <c r="AB48">
        <v>1031</v>
      </c>
      <c r="AH48" s="2">
        <v>-6.4892420770000001</v>
      </c>
      <c r="AI48" s="2">
        <v>-21.774654389999998</v>
      </c>
      <c r="AJ48" s="2">
        <v>-19.899963379999999</v>
      </c>
    </row>
    <row r="49" spans="1:36" x14ac:dyDescent="0.15">
      <c r="A49" t="s">
        <v>1898</v>
      </c>
      <c r="B49" t="s">
        <v>481</v>
      </c>
      <c r="C49">
        <f t="shared" si="0"/>
        <v>15</v>
      </c>
      <c r="D49">
        <v>15</v>
      </c>
      <c r="E49" s="7">
        <v>38804</v>
      </c>
      <c r="F49" s="11">
        <v>2006</v>
      </c>
      <c r="G49" t="s">
        <v>482</v>
      </c>
      <c r="H49" t="s">
        <v>483</v>
      </c>
      <c r="I49" t="s">
        <v>80</v>
      </c>
      <c r="J49" t="s">
        <v>38</v>
      </c>
      <c r="K49" t="s">
        <v>25</v>
      </c>
      <c r="L49" t="s">
        <v>54</v>
      </c>
      <c r="M49" t="s">
        <v>27</v>
      </c>
      <c r="N49" s="2">
        <v>1099.79</v>
      </c>
      <c r="O49" s="2">
        <v>141</v>
      </c>
      <c r="P49" s="5">
        <f t="shared" si="1"/>
        <v>6.6666665079999993E-2</v>
      </c>
      <c r="Q49" s="5">
        <f t="shared" si="2"/>
        <v>0.19666666029999999</v>
      </c>
      <c r="R49" s="5">
        <f t="shared" si="3"/>
        <v>1.3</v>
      </c>
      <c r="S49" s="2"/>
      <c r="T49" s="2"/>
      <c r="U49" s="2"/>
      <c r="V49" s="2">
        <v>16.010999999999999</v>
      </c>
      <c r="W49" s="3">
        <f>_xlfn.XLOOKUP(C49,'Sentiment index'!$E$2:$E$169,'Sentiment index'!$A$2:$A$169)</f>
        <v>-0.1178864</v>
      </c>
      <c r="X49">
        <f>_xlfn.XLOOKUP(F49,'Company age'!$A$2:$A$15,'Company age'!$B$2:$B$15)</f>
        <v>13</v>
      </c>
      <c r="Y49" s="3">
        <f t="shared" si="4"/>
        <v>168.72999910230001</v>
      </c>
      <c r="Z49" s="5">
        <f t="shared" si="5"/>
        <v>0.1966666603000001</v>
      </c>
      <c r="AA49" s="12">
        <f t="shared" si="6"/>
        <v>274</v>
      </c>
      <c r="AB49">
        <v>274</v>
      </c>
      <c r="AH49" s="2">
        <v>6.6666665079999996</v>
      </c>
      <c r="AI49" s="2">
        <v>19.666666029999998</v>
      </c>
      <c r="AJ49" s="2">
        <v>130</v>
      </c>
    </row>
    <row r="50" spans="1:36" x14ac:dyDescent="0.15">
      <c r="A50" t="s">
        <v>1270</v>
      </c>
      <c r="B50" t="s">
        <v>706</v>
      </c>
      <c r="C50">
        <f t="shared" si="0"/>
        <v>16</v>
      </c>
      <c r="D50">
        <v>16</v>
      </c>
      <c r="E50" s="7">
        <v>38819</v>
      </c>
      <c r="F50" s="11">
        <v>2006</v>
      </c>
      <c r="G50" t="s">
        <v>707</v>
      </c>
      <c r="H50" t="s">
        <v>708</v>
      </c>
      <c r="I50" t="s">
        <v>23</v>
      </c>
      <c r="J50" t="s">
        <v>45</v>
      </c>
      <c r="K50" t="s">
        <v>709</v>
      </c>
      <c r="L50" t="s">
        <v>54</v>
      </c>
      <c r="M50" t="s">
        <v>27</v>
      </c>
      <c r="N50" s="2">
        <v>546.45699999999999</v>
      </c>
      <c r="O50" s="2">
        <v>139.4</v>
      </c>
      <c r="P50" s="5">
        <f t="shared" si="1"/>
        <v>0.25000003809999999</v>
      </c>
      <c r="Q50" s="5">
        <f t="shared" si="2"/>
        <v>0.11111114499999999</v>
      </c>
      <c r="R50" s="5">
        <f t="shared" si="3"/>
        <v>6.1111140250000001E-2</v>
      </c>
      <c r="S50" s="2"/>
      <c r="T50" s="2"/>
      <c r="U50" s="2"/>
      <c r="V50" s="2">
        <v>14.025</v>
      </c>
      <c r="W50" s="3">
        <f>_xlfn.XLOOKUP(C50,'Sentiment index'!$E$2:$E$169,'Sentiment index'!$A$2:$A$169)</f>
        <v>-0.1689068</v>
      </c>
      <c r="X50">
        <f>_xlfn.XLOOKUP(F50,'Company age'!$A$2:$A$15,'Company age'!$B$2:$B$15)</f>
        <v>13</v>
      </c>
      <c r="Y50" s="3">
        <f t="shared" si="4"/>
        <v>154.88889361299999</v>
      </c>
      <c r="Z50" s="5">
        <f t="shared" si="5"/>
        <v>0.11111114499999991</v>
      </c>
      <c r="AA50" s="12">
        <f t="shared" si="6"/>
        <v>1264.5811764705882</v>
      </c>
      <c r="AH50" s="2">
        <v>25.000003809999999</v>
      </c>
      <c r="AI50" s="2">
        <v>11.111114499999999</v>
      </c>
      <c r="AJ50" s="2">
        <v>6.111114025</v>
      </c>
    </row>
    <row r="51" spans="1:36" x14ac:dyDescent="0.15">
      <c r="A51" t="s">
        <v>1891</v>
      </c>
      <c r="B51" t="s">
        <v>797</v>
      </c>
      <c r="C51">
        <f t="shared" si="0"/>
        <v>16</v>
      </c>
      <c r="D51">
        <v>16</v>
      </c>
      <c r="E51" s="7">
        <v>38819</v>
      </c>
      <c r="F51" s="11">
        <v>2006</v>
      </c>
      <c r="G51" t="s">
        <v>798</v>
      </c>
      <c r="H51" t="s">
        <v>799</v>
      </c>
      <c r="I51" t="s">
        <v>64</v>
      </c>
      <c r="J51" t="s">
        <v>45</v>
      </c>
      <c r="K51" t="s">
        <v>25</v>
      </c>
      <c r="L51" t="s">
        <v>75</v>
      </c>
      <c r="M51" t="s">
        <v>27</v>
      </c>
      <c r="N51" s="2">
        <v>439.04500000000002</v>
      </c>
      <c r="O51" s="2">
        <v>5.75</v>
      </c>
      <c r="P51" s="5">
        <f t="shared" si="1"/>
        <v>1.428571463E-2</v>
      </c>
      <c r="Q51" s="5">
        <f t="shared" si="2"/>
        <v>0.328571434</v>
      </c>
      <c r="R51" s="5">
        <f t="shared" si="3"/>
        <v>0.44285713200000004</v>
      </c>
      <c r="S51" s="2"/>
      <c r="T51" s="2"/>
      <c r="U51" s="2"/>
      <c r="V51" s="2">
        <v>36.225999999999999</v>
      </c>
      <c r="W51" s="3">
        <f>_xlfn.XLOOKUP(C51,'Sentiment index'!$E$2:$E$169,'Sentiment index'!$A$2:$A$169)</f>
        <v>-0.1689068</v>
      </c>
      <c r="X51">
        <f>_xlfn.XLOOKUP(F51,'Company age'!$A$2:$A$15,'Company age'!$B$2:$B$15)</f>
        <v>13</v>
      </c>
      <c r="Y51" s="3">
        <f t="shared" si="4"/>
        <v>7.6392857455000005</v>
      </c>
      <c r="Z51" s="5">
        <f t="shared" si="5"/>
        <v>0.32857143400000011</v>
      </c>
      <c r="AA51" s="12">
        <f t="shared" si="6"/>
        <v>323</v>
      </c>
      <c r="AB51">
        <v>323</v>
      </c>
      <c r="AH51" s="2">
        <v>1.4285714629999999</v>
      </c>
      <c r="AI51" s="2">
        <v>32.857143399999998</v>
      </c>
      <c r="AJ51" s="2">
        <v>44.285713200000004</v>
      </c>
    </row>
    <row r="52" spans="1:36" x14ac:dyDescent="0.15">
      <c r="A52" t="s">
        <v>851</v>
      </c>
      <c r="B52" t="s">
        <v>706</v>
      </c>
      <c r="C52">
        <f t="shared" si="0"/>
        <v>17</v>
      </c>
      <c r="D52">
        <v>17</v>
      </c>
      <c r="E52" s="7">
        <v>38859</v>
      </c>
      <c r="F52" s="11">
        <v>2006</v>
      </c>
      <c r="G52" t="s">
        <v>1025</v>
      </c>
      <c r="H52" t="s">
        <v>1026</v>
      </c>
      <c r="I52" t="s">
        <v>80</v>
      </c>
      <c r="J52" t="s">
        <v>45</v>
      </c>
      <c r="K52" t="s">
        <v>25</v>
      </c>
      <c r="L52" t="s">
        <v>146</v>
      </c>
      <c r="M52" t="s">
        <v>27</v>
      </c>
      <c r="N52" s="2">
        <v>217.06</v>
      </c>
      <c r="O52" s="2">
        <v>31</v>
      </c>
      <c r="P52" s="5">
        <f t="shared" si="1"/>
        <v>-0.16666669850000002</v>
      </c>
      <c r="Q52" s="5">
        <f t="shared" si="2"/>
        <v>-0.38125003810000002</v>
      </c>
      <c r="R52" s="5">
        <f t="shared" si="3"/>
        <v>-0.55208335880000003</v>
      </c>
      <c r="S52" s="2">
        <v>105.4</v>
      </c>
      <c r="T52" s="2">
        <v>393.59921259999999</v>
      </c>
      <c r="U52" s="2">
        <v>108.3</v>
      </c>
      <c r="V52" s="2">
        <v>28.302</v>
      </c>
      <c r="W52" s="3">
        <f>_xlfn.XLOOKUP(C52,'Sentiment index'!$E$2:$E$169,'Sentiment index'!$A$2:$A$169)</f>
        <v>-3.3432299999999998E-2</v>
      </c>
      <c r="X52">
        <f>_xlfn.XLOOKUP(F52,'Company age'!$A$2:$A$15,'Company age'!$B$2:$B$15)</f>
        <v>13</v>
      </c>
      <c r="Y52" s="3">
        <f t="shared" si="4"/>
        <v>19.181248818899999</v>
      </c>
      <c r="Z52" s="5">
        <f t="shared" si="5"/>
        <v>-0.38125003810000002</v>
      </c>
      <c r="AA52" s="12">
        <f t="shared" si="6"/>
        <v>145</v>
      </c>
      <c r="AB52">
        <v>145</v>
      </c>
      <c r="AH52" s="2">
        <v>-16.666669850000002</v>
      </c>
      <c r="AI52" s="2">
        <v>-38.125003810000003</v>
      </c>
      <c r="AJ52" s="2">
        <v>-55.20833588</v>
      </c>
    </row>
    <row r="53" spans="1:36" x14ac:dyDescent="0.15">
      <c r="A53" t="s">
        <v>1267</v>
      </c>
      <c r="B53" t="s">
        <v>277</v>
      </c>
      <c r="C53">
        <f t="shared" si="0"/>
        <v>17</v>
      </c>
      <c r="D53">
        <v>17</v>
      </c>
      <c r="E53" s="7">
        <v>38868</v>
      </c>
      <c r="F53" s="11">
        <v>2006</v>
      </c>
      <c r="G53" t="s">
        <v>278</v>
      </c>
      <c r="H53" t="s">
        <v>279</v>
      </c>
      <c r="I53" t="s">
        <v>44</v>
      </c>
      <c r="J53" t="s">
        <v>96</v>
      </c>
      <c r="K53" t="s">
        <v>25</v>
      </c>
      <c r="L53" t="s">
        <v>54</v>
      </c>
      <c r="M53" t="s">
        <v>27</v>
      </c>
      <c r="N53" s="2">
        <v>1900.12</v>
      </c>
      <c r="O53" s="2">
        <v>24.16</v>
      </c>
      <c r="P53" s="5">
        <f t="shared" si="1"/>
        <v>0.36</v>
      </c>
      <c r="Q53" s="5">
        <f t="shared" si="2"/>
        <v>0.26</v>
      </c>
      <c r="R53" s="5">
        <f t="shared" si="3"/>
        <v>0.20799999239999997</v>
      </c>
      <c r="S53" s="2">
        <v>29.12</v>
      </c>
      <c r="T53" s="2">
        <v>-88.852951050000001</v>
      </c>
      <c r="U53" s="2">
        <v>28.76</v>
      </c>
      <c r="V53" s="2">
        <v>0</v>
      </c>
      <c r="W53" s="3">
        <f>_xlfn.XLOOKUP(C53,'Sentiment index'!$E$2:$E$169,'Sentiment index'!$A$2:$A$169)</f>
        <v>-3.3432299999999998E-2</v>
      </c>
      <c r="X53">
        <f>_xlfn.XLOOKUP(F53,'Company age'!$A$2:$A$15,'Company age'!$B$2:$B$15)</f>
        <v>13</v>
      </c>
      <c r="Y53" s="3">
        <f t="shared" si="4"/>
        <v>30.441600000000001</v>
      </c>
      <c r="Z53" s="5">
        <f t="shared" si="5"/>
        <v>0.26000000000000006</v>
      </c>
      <c r="AA53" s="12">
        <f t="shared" si="6"/>
        <v>2030</v>
      </c>
      <c r="AB53">
        <v>2030</v>
      </c>
      <c r="AH53" s="2">
        <v>36</v>
      </c>
      <c r="AI53" s="2">
        <v>26</v>
      </c>
      <c r="AJ53" s="2">
        <v>20.799999239999998</v>
      </c>
    </row>
    <row r="54" spans="1:36" x14ac:dyDescent="0.15">
      <c r="A54" t="s">
        <v>373</v>
      </c>
      <c r="B54" t="s">
        <v>980</v>
      </c>
      <c r="C54">
        <f t="shared" si="0"/>
        <v>18</v>
      </c>
      <c r="D54">
        <v>18</v>
      </c>
      <c r="E54" s="7">
        <v>38869</v>
      </c>
      <c r="F54" s="11">
        <v>2006</v>
      </c>
      <c r="G54" t="s">
        <v>981</v>
      </c>
      <c r="H54" t="s">
        <v>982</v>
      </c>
      <c r="I54" t="s">
        <v>23</v>
      </c>
      <c r="J54" t="s">
        <v>32</v>
      </c>
      <c r="K54" t="s">
        <v>25</v>
      </c>
      <c r="L54" t="s">
        <v>54</v>
      </c>
      <c r="M54" t="s">
        <v>27</v>
      </c>
      <c r="N54" s="2">
        <v>226.12700000000001</v>
      </c>
      <c r="O54" s="2">
        <v>75</v>
      </c>
      <c r="P54" s="5">
        <f t="shared" si="1"/>
        <v>4.9261084200000003E-3</v>
      </c>
      <c r="Q54" s="5">
        <f t="shared" si="2"/>
        <v>4.9261084200000003E-3</v>
      </c>
      <c r="R54" s="5">
        <f t="shared" si="3"/>
        <v>4.9261084200000003E-3</v>
      </c>
      <c r="S54" s="2"/>
      <c r="T54" s="2"/>
      <c r="U54" s="2"/>
      <c r="V54" s="2">
        <v>0</v>
      </c>
      <c r="W54" s="3">
        <f>_xlfn.XLOOKUP(C54,'Sentiment index'!$E$2:$E$169,'Sentiment index'!$A$2:$A$169)</f>
        <v>3.4986200000000002E-2</v>
      </c>
      <c r="X54">
        <f>_xlfn.XLOOKUP(F54,'Company age'!$A$2:$A$15,'Company age'!$B$2:$B$15)</f>
        <v>13</v>
      </c>
      <c r="Y54" s="3">
        <f t="shared" si="4"/>
        <v>75.369458131500011</v>
      </c>
      <c r="Z54" s="5">
        <f t="shared" si="5"/>
        <v>4.9261084200001434E-3</v>
      </c>
      <c r="AA54" s="12">
        <f t="shared" si="6"/>
        <v>8</v>
      </c>
      <c r="AB54">
        <v>8</v>
      </c>
      <c r="AH54" s="2">
        <v>0.49261084199999999</v>
      </c>
      <c r="AI54" s="2">
        <v>0.49261084199999999</v>
      </c>
      <c r="AJ54" s="2">
        <v>0.49261084199999999</v>
      </c>
    </row>
    <row r="55" spans="1:36" x14ac:dyDescent="0.15">
      <c r="A55" t="s">
        <v>1274</v>
      </c>
      <c r="B55" t="s">
        <v>1161</v>
      </c>
      <c r="C55">
        <f t="shared" si="0"/>
        <v>18</v>
      </c>
      <c r="D55">
        <v>18</v>
      </c>
      <c r="E55" s="7">
        <v>38880</v>
      </c>
      <c r="F55" s="11">
        <v>2006</v>
      </c>
      <c r="G55" t="s">
        <v>1162</v>
      </c>
      <c r="H55" t="s">
        <v>1163</v>
      </c>
      <c r="I55" t="s">
        <v>80</v>
      </c>
      <c r="J55" t="s">
        <v>38</v>
      </c>
      <c r="K55" t="s">
        <v>25</v>
      </c>
      <c r="L55" t="s">
        <v>75</v>
      </c>
      <c r="M55" t="s">
        <v>27</v>
      </c>
      <c r="N55" s="2">
        <v>132.80500000000001</v>
      </c>
      <c r="O55" s="2">
        <v>20</v>
      </c>
      <c r="P55" s="5">
        <f t="shared" si="1"/>
        <v>0.2</v>
      </c>
      <c r="Q55" s="5">
        <f t="shared" si="2"/>
        <v>0.17391304020000001</v>
      </c>
      <c r="R55" s="5">
        <f t="shared" si="3"/>
        <v>0.12173913</v>
      </c>
      <c r="S55" s="2"/>
      <c r="T55" s="2"/>
      <c r="U55" s="2"/>
      <c r="V55" s="2">
        <v>0</v>
      </c>
      <c r="W55" s="3">
        <f>_xlfn.XLOOKUP(C55,'Sentiment index'!$E$2:$E$169,'Sentiment index'!$A$2:$A$169)</f>
        <v>3.4986200000000002E-2</v>
      </c>
      <c r="X55">
        <f>_xlfn.XLOOKUP(F55,'Company age'!$A$2:$A$15,'Company age'!$B$2:$B$15)</f>
        <v>13</v>
      </c>
      <c r="Y55" s="3">
        <f t="shared" si="4"/>
        <v>23.478260804000001</v>
      </c>
      <c r="Z55" s="5">
        <f t="shared" si="5"/>
        <v>0.17391304020000006</v>
      </c>
      <c r="AA55" s="12">
        <f t="shared" si="6"/>
        <v>1090</v>
      </c>
      <c r="AB55">
        <v>1090</v>
      </c>
      <c r="AH55" s="2">
        <v>20</v>
      </c>
      <c r="AI55" s="2">
        <v>17.39130402</v>
      </c>
      <c r="AJ55" s="2">
        <v>12.173913000000001</v>
      </c>
    </row>
    <row r="56" spans="1:36" x14ac:dyDescent="0.15">
      <c r="A56" t="s">
        <v>185</v>
      </c>
      <c r="B56" t="s">
        <v>848</v>
      </c>
      <c r="C56">
        <f t="shared" si="0"/>
        <v>18</v>
      </c>
      <c r="D56">
        <v>18</v>
      </c>
      <c r="E56" s="7">
        <v>38898</v>
      </c>
      <c r="F56" s="11">
        <v>2006</v>
      </c>
      <c r="G56" t="s">
        <v>849</v>
      </c>
      <c r="H56" t="s">
        <v>850</v>
      </c>
      <c r="I56" t="s">
        <v>44</v>
      </c>
      <c r="J56" t="s">
        <v>96</v>
      </c>
      <c r="K56" t="s">
        <v>25</v>
      </c>
      <c r="L56" t="s">
        <v>46</v>
      </c>
      <c r="M56" t="s">
        <v>27</v>
      </c>
      <c r="N56" s="2">
        <v>366.9</v>
      </c>
      <c r="O56" s="2">
        <v>43</v>
      </c>
      <c r="P56" s="5">
        <f t="shared" si="1"/>
        <v>-0.85208648679999999</v>
      </c>
      <c r="Q56" s="5">
        <f t="shared" si="2"/>
        <v>-0.85208648679999999</v>
      </c>
      <c r="R56" s="5">
        <f t="shared" si="3"/>
        <v>-0.85150703429999997</v>
      </c>
      <c r="S56" s="2"/>
      <c r="T56" s="2"/>
      <c r="U56" s="2"/>
      <c r="V56" s="2">
        <v>75</v>
      </c>
      <c r="W56" s="3">
        <f>_xlfn.XLOOKUP(C56,'Sentiment index'!$E$2:$E$169,'Sentiment index'!$A$2:$A$169)</f>
        <v>3.4986200000000002E-2</v>
      </c>
      <c r="X56">
        <f>_xlfn.XLOOKUP(F56,'Company age'!$A$2:$A$15,'Company age'!$B$2:$B$15)</f>
        <v>13</v>
      </c>
      <c r="Y56" s="3">
        <f t="shared" si="4"/>
        <v>6.3602810676000008</v>
      </c>
      <c r="Z56" s="5">
        <f t="shared" si="5"/>
        <v>-0.85208648679999999</v>
      </c>
      <c r="AA56" s="12">
        <f t="shared" si="6"/>
        <v>555</v>
      </c>
      <c r="AB56">
        <v>555</v>
      </c>
      <c r="AH56" s="2">
        <v>-85.208648679999996</v>
      </c>
      <c r="AI56" s="2">
        <v>-85.208648679999996</v>
      </c>
      <c r="AJ56" s="2">
        <v>-85.150703429999993</v>
      </c>
    </row>
    <row r="57" spans="1:36" x14ac:dyDescent="0.15">
      <c r="A57" t="s">
        <v>1503</v>
      </c>
      <c r="B57" t="s">
        <v>419</v>
      </c>
      <c r="C57">
        <f t="shared" si="0"/>
        <v>19</v>
      </c>
      <c r="D57">
        <v>19</v>
      </c>
      <c r="E57" s="7">
        <v>38901</v>
      </c>
      <c r="F57" s="11">
        <v>2006</v>
      </c>
      <c r="G57" t="s">
        <v>420</v>
      </c>
      <c r="H57" t="s">
        <v>421</v>
      </c>
      <c r="I57" t="s">
        <v>44</v>
      </c>
      <c r="J57" t="s">
        <v>53</v>
      </c>
      <c r="K57" t="s">
        <v>25</v>
      </c>
      <c r="L57" t="s">
        <v>75</v>
      </c>
      <c r="M57" t="s">
        <v>27</v>
      </c>
      <c r="N57" s="2">
        <v>1120.01</v>
      </c>
      <c r="O57" s="2">
        <v>47</v>
      </c>
      <c r="P57" s="5">
        <f t="shared" si="1"/>
        <v>1.421277761E-2</v>
      </c>
      <c r="Q57" s="5">
        <f t="shared" si="2"/>
        <v>-4.5141831040000002E-3</v>
      </c>
      <c r="R57" s="5">
        <f t="shared" si="3"/>
        <v>4.3362292649999998E-3</v>
      </c>
      <c r="S57" s="2"/>
      <c r="T57" s="2"/>
      <c r="U57" s="2"/>
      <c r="V57" s="2">
        <v>63.738</v>
      </c>
      <c r="W57" s="3">
        <f>_xlfn.XLOOKUP(C57,'Sentiment index'!$E$2:$E$169,'Sentiment index'!$A$2:$A$169)</f>
        <v>0.1207409</v>
      </c>
      <c r="X57">
        <f>_xlfn.XLOOKUP(F57,'Company age'!$A$2:$A$15,'Company age'!$B$2:$B$15)</f>
        <v>13</v>
      </c>
      <c r="Y57" s="3">
        <f t="shared" si="4"/>
        <v>46.787833394111999</v>
      </c>
      <c r="Z57" s="5">
        <f t="shared" si="5"/>
        <v>-4.5141831040000201E-3</v>
      </c>
      <c r="AA57" s="12">
        <f t="shared" si="6"/>
        <v>231</v>
      </c>
      <c r="AB57">
        <v>231</v>
      </c>
      <c r="AH57" s="2">
        <v>1.421277761</v>
      </c>
      <c r="AI57" s="2">
        <v>-0.45141831040000002</v>
      </c>
      <c r="AJ57" s="2">
        <v>0.43362292650000001</v>
      </c>
    </row>
    <row r="58" spans="1:36" x14ac:dyDescent="0.15">
      <c r="A58" t="s">
        <v>1421</v>
      </c>
      <c r="B58" t="s">
        <v>1153</v>
      </c>
      <c r="C58">
        <f t="shared" si="0"/>
        <v>19</v>
      </c>
      <c r="D58">
        <v>19</v>
      </c>
      <c r="E58" s="7">
        <v>38903</v>
      </c>
      <c r="F58" s="11">
        <v>2006</v>
      </c>
      <c r="G58" t="s">
        <v>1154</v>
      </c>
      <c r="H58" t="s">
        <v>1155</v>
      </c>
      <c r="I58" t="s">
        <v>44</v>
      </c>
      <c r="J58" t="s">
        <v>152</v>
      </c>
      <c r="K58" t="s">
        <v>25</v>
      </c>
      <c r="L58" t="s">
        <v>54</v>
      </c>
      <c r="M58" t="s">
        <v>27</v>
      </c>
      <c r="N58" s="2">
        <v>138</v>
      </c>
      <c r="O58" s="2">
        <v>16</v>
      </c>
      <c r="P58" s="5">
        <f t="shared" si="1"/>
        <v>-1.4901161190000001E-8</v>
      </c>
      <c r="Q58" s="5">
        <f t="shared" si="2"/>
        <v>-3.125014901E-3</v>
      </c>
      <c r="R58" s="5">
        <f t="shared" si="3"/>
        <v>-3.7500014309999996E-2</v>
      </c>
      <c r="S58" s="2"/>
      <c r="T58" s="2"/>
      <c r="U58" s="2"/>
      <c r="V58" s="2">
        <v>51.103999999999999</v>
      </c>
      <c r="W58" s="3">
        <f>_xlfn.XLOOKUP(C58,'Sentiment index'!$E$2:$E$169,'Sentiment index'!$A$2:$A$169)</f>
        <v>0.1207409</v>
      </c>
      <c r="X58">
        <f>_xlfn.XLOOKUP(F58,'Company age'!$A$2:$A$15,'Company age'!$B$2:$B$15)</f>
        <v>13</v>
      </c>
      <c r="Y58" s="3">
        <f t="shared" si="4"/>
        <v>15.949999761583999</v>
      </c>
      <c r="Z58" s="5">
        <f t="shared" si="5"/>
        <v>-3.1250149010000339E-3</v>
      </c>
      <c r="AA58" s="12">
        <f t="shared" si="6"/>
        <v>251</v>
      </c>
      <c r="AB58">
        <v>251</v>
      </c>
      <c r="AH58" s="2">
        <v>-1.4901161190000001E-6</v>
      </c>
      <c r="AI58" s="2">
        <v>-0.3125014901</v>
      </c>
      <c r="AJ58" s="2">
        <v>-3.7500014309999998</v>
      </c>
    </row>
    <row r="59" spans="1:36" x14ac:dyDescent="0.15">
      <c r="A59" t="s">
        <v>445</v>
      </c>
      <c r="B59" t="s">
        <v>419</v>
      </c>
      <c r="C59">
        <f t="shared" si="0"/>
        <v>19</v>
      </c>
      <c r="D59">
        <v>19</v>
      </c>
      <c r="E59" s="7">
        <v>38905</v>
      </c>
      <c r="F59" s="11">
        <v>2006</v>
      </c>
      <c r="G59" t="s">
        <v>1643</v>
      </c>
      <c r="H59" t="s">
        <v>1644</v>
      </c>
      <c r="I59" t="s">
        <v>44</v>
      </c>
      <c r="J59" t="s">
        <v>38</v>
      </c>
      <c r="K59" t="s">
        <v>25</v>
      </c>
      <c r="L59" t="s">
        <v>1645</v>
      </c>
      <c r="M59" t="s">
        <v>27</v>
      </c>
      <c r="N59" s="2">
        <v>19.86</v>
      </c>
      <c r="O59" s="2">
        <v>45.5</v>
      </c>
      <c r="P59" s="5">
        <f t="shared" si="1"/>
        <v>9.375E-2</v>
      </c>
      <c r="Q59" s="5">
        <f t="shared" si="2"/>
        <v>0.141875</v>
      </c>
      <c r="R59" s="5">
        <f t="shared" si="3"/>
        <v>0.11874999999999999</v>
      </c>
      <c r="S59" s="2"/>
      <c r="T59" s="2"/>
      <c r="U59" s="2"/>
      <c r="V59" s="2">
        <v>0</v>
      </c>
      <c r="W59" s="3">
        <f>_xlfn.XLOOKUP(C59,'Sentiment index'!$E$2:$E$169,'Sentiment index'!$A$2:$A$169)</f>
        <v>0.1207409</v>
      </c>
      <c r="X59">
        <f>_xlfn.XLOOKUP(F59,'Company age'!$A$2:$A$15,'Company age'!$B$2:$B$15)</f>
        <v>13</v>
      </c>
      <c r="Y59" s="3">
        <f t="shared" si="4"/>
        <v>51.955312499999998</v>
      </c>
      <c r="Z59" s="5">
        <f t="shared" si="5"/>
        <v>0.14187499999999995</v>
      </c>
      <c r="AA59" s="12">
        <f t="shared" si="6"/>
        <v>1264.5811764705882</v>
      </c>
      <c r="AH59" s="2">
        <v>9.375</v>
      </c>
      <c r="AI59" s="2">
        <v>14.1875</v>
      </c>
      <c r="AJ59" s="2">
        <v>11.875</v>
      </c>
    </row>
    <row r="60" spans="1:36" x14ac:dyDescent="0.15">
      <c r="A60" t="s">
        <v>1942</v>
      </c>
      <c r="B60" t="s">
        <v>873</v>
      </c>
      <c r="C60">
        <f t="shared" si="0"/>
        <v>20</v>
      </c>
      <c r="D60">
        <v>20</v>
      </c>
      <c r="E60" s="7">
        <v>38957</v>
      </c>
      <c r="F60" s="11">
        <v>2006</v>
      </c>
      <c r="G60" t="s">
        <v>874</v>
      </c>
      <c r="H60" t="s">
        <v>875</v>
      </c>
      <c r="I60" t="s">
        <v>80</v>
      </c>
      <c r="J60" t="s">
        <v>96</v>
      </c>
      <c r="K60" t="s">
        <v>25</v>
      </c>
      <c r="L60" t="s">
        <v>146</v>
      </c>
      <c r="M60" t="s">
        <v>27</v>
      </c>
      <c r="N60" s="4">
        <v>376.08699999999999</v>
      </c>
      <c r="O60" s="4">
        <v>50</v>
      </c>
      <c r="P60" s="5">
        <f t="shared" si="1"/>
        <v>0.11363636019999999</v>
      </c>
      <c r="Q60" s="5">
        <f t="shared" si="2"/>
        <v>0.11136363980000001</v>
      </c>
      <c r="R60" s="5">
        <f t="shared" si="3"/>
        <v>0.1181818199</v>
      </c>
      <c r="S60" s="4"/>
      <c r="T60" s="4"/>
      <c r="U60" s="4"/>
      <c r="V60" s="4">
        <v>0</v>
      </c>
      <c r="W60" s="3">
        <f>_xlfn.XLOOKUP(C60,'Sentiment index'!$E$2:$E$169,'Sentiment index'!$A$2:$A$169)</f>
        <v>0.13358600000000001</v>
      </c>
      <c r="X60">
        <f>_xlfn.XLOOKUP(F60,'Company age'!$A$2:$A$15,'Company age'!$B$2:$B$15)</f>
        <v>13</v>
      </c>
      <c r="Y60" s="3">
        <f t="shared" si="4"/>
        <v>55.568181989999999</v>
      </c>
      <c r="Z60" s="5">
        <f t="shared" si="5"/>
        <v>0.11136363979999998</v>
      </c>
      <c r="AA60" s="12">
        <f t="shared" si="6"/>
        <v>474</v>
      </c>
      <c r="AB60">
        <v>474</v>
      </c>
      <c r="AH60" s="2">
        <v>11.36363602</v>
      </c>
      <c r="AI60" s="2">
        <v>11.13636398</v>
      </c>
      <c r="AJ60" s="2">
        <v>11.818181989999999</v>
      </c>
    </row>
    <row r="61" spans="1:36" x14ac:dyDescent="0.15">
      <c r="A61" t="s">
        <v>2152</v>
      </c>
      <c r="B61" t="s">
        <v>651</v>
      </c>
      <c r="C61">
        <f t="shared" si="0"/>
        <v>21</v>
      </c>
      <c r="D61">
        <v>21</v>
      </c>
      <c r="E61" s="7">
        <v>38965</v>
      </c>
      <c r="F61" s="11">
        <v>2006</v>
      </c>
      <c r="G61" t="s">
        <v>652</v>
      </c>
      <c r="H61" t="s">
        <v>653</v>
      </c>
      <c r="I61" t="s">
        <v>80</v>
      </c>
      <c r="J61" t="s">
        <v>45</v>
      </c>
      <c r="K61" t="s">
        <v>25</v>
      </c>
      <c r="L61" t="s">
        <v>146</v>
      </c>
      <c r="M61" t="s">
        <v>27</v>
      </c>
      <c r="N61" s="4">
        <v>595.38</v>
      </c>
      <c r="O61" s="4">
        <v>93.19</v>
      </c>
      <c r="P61" s="5">
        <f t="shared" si="1"/>
        <v>1.854166627E-2</v>
      </c>
      <c r="Q61" s="5">
        <f t="shared" si="2"/>
        <v>-1.2500000000000001E-2</v>
      </c>
      <c r="R61" s="5">
        <f t="shared" si="3"/>
        <v>-8.3333330149999996E-2</v>
      </c>
      <c r="S61" s="4"/>
      <c r="T61" s="4"/>
      <c r="U61" s="4"/>
      <c r="V61" s="4">
        <v>117.932</v>
      </c>
      <c r="W61" s="3">
        <f>_xlfn.XLOOKUP(C61,'Sentiment index'!$E$2:$E$169,'Sentiment index'!$A$2:$A$169)</f>
        <v>0.15011189999999999</v>
      </c>
      <c r="X61">
        <f>_xlfn.XLOOKUP(F61,'Company age'!$A$2:$A$15,'Company age'!$B$2:$B$15)</f>
        <v>13</v>
      </c>
      <c r="Y61" s="3">
        <f t="shared" si="4"/>
        <v>92.025125000000003</v>
      </c>
      <c r="Z61" s="5">
        <f t="shared" si="5"/>
        <v>-1.2499999999999947E-2</v>
      </c>
      <c r="AA61" s="12">
        <f t="shared" si="6"/>
        <v>1264.5811764705882</v>
      </c>
      <c r="AH61" s="2">
        <v>1.8541666269999999</v>
      </c>
      <c r="AI61" s="2">
        <v>-1.25</v>
      </c>
      <c r="AJ61" s="2">
        <v>-8.3333330149999991</v>
      </c>
    </row>
    <row r="62" spans="1:36" x14ac:dyDescent="0.15">
      <c r="A62" t="s">
        <v>1931</v>
      </c>
      <c r="B62" t="s">
        <v>589</v>
      </c>
      <c r="C62">
        <f t="shared" si="0"/>
        <v>21</v>
      </c>
      <c r="D62">
        <v>21</v>
      </c>
      <c r="E62" s="7">
        <v>38975</v>
      </c>
      <c r="F62" s="11">
        <v>2006</v>
      </c>
      <c r="G62" t="s">
        <v>590</v>
      </c>
      <c r="H62" t="s">
        <v>591</v>
      </c>
      <c r="I62" t="s">
        <v>80</v>
      </c>
      <c r="J62" t="s">
        <v>32</v>
      </c>
      <c r="K62" t="s">
        <v>25</v>
      </c>
      <c r="L62" t="s">
        <v>592</v>
      </c>
      <c r="M62" t="s">
        <v>27</v>
      </c>
      <c r="N62" s="4">
        <v>673.904</v>
      </c>
      <c r="O62" s="4">
        <v>100</v>
      </c>
      <c r="P62" s="5">
        <f t="shared" si="1"/>
        <v>0.51923084260000008</v>
      </c>
      <c r="Q62" s="5">
        <f t="shared" si="2"/>
        <v>-2.4999964239999999E-2</v>
      </c>
      <c r="R62" s="5">
        <f t="shared" si="3"/>
        <v>-3.8461503979999999E-2</v>
      </c>
      <c r="S62" s="4">
        <v>183.5</v>
      </c>
      <c r="T62" s="4">
        <v>306.31198119999999</v>
      </c>
      <c r="U62" s="4">
        <v>185.45</v>
      </c>
      <c r="V62" s="4">
        <v>0</v>
      </c>
      <c r="W62" s="3">
        <f>_xlfn.XLOOKUP(C62,'Sentiment index'!$E$2:$E$169,'Sentiment index'!$A$2:$A$169)</f>
        <v>0.15011189999999999</v>
      </c>
      <c r="X62">
        <f>_xlfn.XLOOKUP(F62,'Company age'!$A$2:$A$15,'Company age'!$B$2:$B$15)</f>
        <v>13</v>
      </c>
      <c r="Y62" s="3">
        <f t="shared" si="4"/>
        <v>97.500003576000012</v>
      </c>
      <c r="Z62" s="5">
        <f t="shared" si="5"/>
        <v>-2.4999964239999884E-2</v>
      </c>
      <c r="AA62" s="12">
        <f t="shared" si="6"/>
        <v>1559</v>
      </c>
      <c r="AB62">
        <v>1559</v>
      </c>
      <c r="AH62" s="2">
        <v>51.923084260000003</v>
      </c>
      <c r="AI62" s="2">
        <v>-2.4999964239999999</v>
      </c>
      <c r="AJ62" s="2">
        <v>-3.8461503979999998</v>
      </c>
    </row>
    <row r="63" spans="1:36" x14ac:dyDescent="0.15">
      <c r="A63" t="s">
        <v>1831</v>
      </c>
      <c r="B63" t="s">
        <v>277</v>
      </c>
      <c r="C63">
        <f t="shared" si="0"/>
        <v>21</v>
      </c>
      <c r="D63">
        <v>21</v>
      </c>
      <c r="E63" s="7">
        <v>38975</v>
      </c>
      <c r="F63" s="11">
        <v>2006</v>
      </c>
      <c r="G63" t="s">
        <v>1555</v>
      </c>
      <c r="H63" t="s">
        <v>1556</v>
      </c>
      <c r="I63" t="s">
        <v>80</v>
      </c>
      <c r="J63" t="s">
        <v>32</v>
      </c>
      <c r="K63" t="s">
        <v>25</v>
      </c>
      <c r="L63" t="s">
        <v>54</v>
      </c>
      <c r="M63" t="s">
        <v>27</v>
      </c>
      <c r="N63" s="4">
        <v>29.286899999999999</v>
      </c>
      <c r="O63" s="4">
        <v>13.7</v>
      </c>
      <c r="P63" s="5">
        <f t="shared" si="1"/>
        <v>0.24657533650000002</v>
      </c>
      <c r="Q63" s="5">
        <f t="shared" si="2"/>
        <v>0.3972602844</v>
      </c>
      <c r="R63" s="5">
        <f t="shared" si="3"/>
        <v>0.41438354490000001</v>
      </c>
      <c r="S63" s="4">
        <v>2.42</v>
      </c>
      <c r="T63" s="4">
        <v>-70.603088380000003</v>
      </c>
      <c r="U63" s="4">
        <v>2.4750000000000001</v>
      </c>
      <c r="V63" s="4">
        <v>0</v>
      </c>
      <c r="W63" s="3">
        <f>_xlfn.XLOOKUP(C63,'Sentiment index'!$E$2:$E$169,'Sentiment index'!$A$2:$A$169)</f>
        <v>0.15011189999999999</v>
      </c>
      <c r="X63">
        <f>_xlfn.XLOOKUP(F63,'Company age'!$A$2:$A$15,'Company age'!$B$2:$B$15)</f>
        <v>13</v>
      </c>
      <c r="Y63" s="3">
        <f t="shared" si="4"/>
        <v>19.142465896279997</v>
      </c>
      <c r="Z63" s="5">
        <f t="shared" si="5"/>
        <v>0.39726028439999989</v>
      </c>
      <c r="AA63" s="12">
        <f t="shared" si="6"/>
        <v>8</v>
      </c>
      <c r="AB63">
        <v>8</v>
      </c>
      <c r="AH63" s="2">
        <v>24.657533650000001</v>
      </c>
      <c r="AI63" s="2">
        <v>39.72602844</v>
      </c>
      <c r="AJ63" s="2">
        <v>41.438354490000002</v>
      </c>
    </row>
    <row r="64" spans="1:36" x14ac:dyDescent="0.15">
      <c r="A64" t="s">
        <v>364</v>
      </c>
      <c r="B64" t="s">
        <v>134</v>
      </c>
      <c r="C64">
        <f t="shared" si="0"/>
        <v>22</v>
      </c>
      <c r="D64">
        <v>22</v>
      </c>
      <c r="E64" s="7">
        <v>39000</v>
      </c>
      <c r="F64" s="11">
        <v>2006</v>
      </c>
      <c r="G64" t="s">
        <v>135</v>
      </c>
      <c r="H64" t="s">
        <v>136</v>
      </c>
      <c r="I64" t="s">
        <v>64</v>
      </c>
      <c r="J64" t="s">
        <v>96</v>
      </c>
      <c r="K64" t="s">
        <v>25</v>
      </c>
      <c r="L64" t="s">
        <v>46</v>
      </c>
      <c r="M64" t="s">
        <v>27</v>
      </c>
      <c r="N64" s="4">
        <v>3843.32</v>
      </c>
      <c r="O64" s="4">
        <v>12.5</v>
      </c>
      <c r="P64" s="5">
        <f t="shared" si="1"/>
        <v>0.1515151501</v>
      </c>
      <c r="Q64" s="5">
        <f t="shared" si="2"/>
        <v>0.1151515198</v>
      </c>
      <c r="R64" s="5">
        <f t="shared" si="3"/>
        <v>8.1818180080000011E-2</v>
      </c>
      <c r="S64" s="4">
        <v>10.345000000000001</v>
      </c>
      <c r="T64" s="4">
        <v>220.96000670000001</v>
      </c>
      <c r="U64" s="4">
        <v>10.305</v>
      </c>
      <c r="V64" s="4">
        <v>42</v>
      </c>
      <c r="W64" s="3">
        <f>_xlfn.XLOOKUP(C64,'Sentiment index'!$E$2:$E$169,'Sentiment index'!$A$2:$A$169)</f>
        <v>0.1505988</v>
      </c>
      <c r="X64">
        <f>_xlfn.XLOOKUP(F64,'Company age'!$A$2:$A$15,'Company age'!$B$2:$B$15)</f>
        <v>13</v>
      </c>
      <c r="Y64" s="3">
        <f t="shared" si="4"/>
        <v>13.9393939975</v>
      </c>
      <c r="Z64" s="5">
        <f t="shared" si="5"/>
        <v>0.11515151979999999</v>
      </c>
      <c r="AA64" s="12">
        <f t="shared" si="6"/>
        <v>15630</v>
      </c>
      <c r="AB64">
        <v>15630</v>
      </c>
      <c r="AH64" s="2">
        <v>15.151515010000001</v>
      </c>
      <c r="AI64" s="2">
        <v>11.515151980000001</v>
      </c>
      <c r="AJ64" s="2">
        <v>8.1818180080000005</v>
      </c>
    </row>
    <row r="65" spans="1:36" x14ac:dyDescent="0.15">
      <c r="A65" t="s">
        <v>1686</v>
      </c>
      <c r="B65" t="s">
        <v>556</v>
      </c>
      <c r="C65">
        <f t="shared" si="0"/>
        <v>22</v>
      </c>
      <c r="D65">
        <v>22</v>
      </c>
      <c r="E65" s="7">
        <v>39001</v>
      </c>
      <c r="F65" s="11">
        <v>2006</v>
      </c>
      <c r="G65" t="s">
        <v>557</v>
      </c>
      <c r="H65" t="s">
        <v>558</v>
      </c>
      <c r="I65" t="s">
        <v>44</v>
      </c>
      <c r="J65" t="s">
        <v>32</v>
      </c>
      <c r="K65" t="s">
        <v>25</v>
      </c>
      <c r="L65" t="s">
        <v>54</v>
      </c>
      <c r="M65" t="s">
        <v>27</v>
      </c>
      <c r="N65" s="4">
        <v>780</v>
      </c>
      <c r="O65" s="4">
        <v>39</v>
      </c>
      <c r="P65" s="5">
        <f t="shared" si="1"/>
        <v>0.40625</v>
      </c>
      <c r="Q65" s="5">
        <f t="shared" si="2"/>
        <v>0.14687500000000001</v>
      </c>
      <c r="R65" s="5">
        <f t="shared" si="3"/>
        <v>0.17812500000000001</v>
      </c>
      <c r="S65" s="4">
        <v>111.2</v>
      </c>
      <c r="T65" s="4">
        <v>176.9230804</v>
      </c>
      <c r="U65" s="4">
        <v>113.3</v>
      </c>
      <c r="V65" s="4">
        <v>178.22399999999999</v>
      </c>
      <c r="W65" s="3">
        <f>_xlfn.XLOOKUP(C65,'Sentiment index'!$E$2:$E$169,'Sentiment index'!$A$2:$A$169)</f>
        <v>0.1505988</v>
      </c>
      <c r="X65">
        <f>_xlfn.XLOOKUP(F65,'Company age'!$A$2:$A$15,'Company age'!$B$2:$B$15)</f>
        <v>13</v>
      </c>
      <c r="Y65" s="3">
        <f t="shared" si="4"/>
        <v>44.728125000000006</v>
      </c>
      <c r="Z65" s="5">
        <f t="shared" si="5"/>
        <v>0.14687500000000014</v>
      </c>
      <c r="AA65" s="12">
        <f t="shared" si="6"/>
        <v>6342</v>
      </c>
      <c r="AB65">
        <v>6342</v>
      </c>
      <c r="AH65" s="2">
        <v>40.625</v>
      </c>
      <c r="AI65" s="2">
        <v>14.6875</v>
      </c>
      <c r="AJ65" s="2">
        <v>17.8125</v>
      </c>
    </row>
    <row r="66" spans="1:36" x14ac:dyDescent="0.15">
      <c r="A66" t="s">
        <v>280</v>
      </c>
      <c r="B66" t="s">
        <v>1585</v>
      </c>
      <c r="C66">
        <f t="shared" ref="C66:C129" si="7">D66</f>
        <v>22</v>
      </c>
      <c r="D66">
        <v>22</v>
      </c>
      <c r="E66" s="7">
        <v>39002</v>
      </c>
      <c r="F66" s="11">
        <v>2006</v>
      </c>
      <c r="G66" t="s">
        <v>1586</v>
      </c>
      <c r="H66" t="s">
        <v>1587</v>
      </c>
      <c r="I66" t="s">
        <v>44</v>
      </c>
      <c r="J66" t="s">
        <v>32</v>
      </c>
      <c r="K66" t="s">
        <v>25</v>
      </c>
      <c r="L66" t="s">
        <v>75</v>
      </c>
      <c r="M66" t="s">
        <v>27</v>
      </c>
      <c r="N66" s="4">
        <v>28</v>
      </c>
      <c r="O66" s="4">
        <v>14</v>
      </c>
      <c r="P66" s="5">
        <f t="shared" ref="P66:P129" si="8">AH66/100</f>
        <v>0.16326530459999999</v>
      </c>
      <c r="Q66" s="5">
        <f t="shared" ref="Q66:Q129" si="9">AI66/100</f>
        <v>0.16326530459999999</v>
      </c>
      <c r="R66" s="5">
        <f t="shared" ref="R66:R129" si="10">AJ66/100</f>
        <v>0.12244897840000001</v>
      </c>
      <c r="S66" s="4"/>
      <c r="T66" s="4"/>
      <c r="U66" s="4"/>
      <c r="V66" s="4">
        <v>33.318600000000004</v>
      </c>
      <c r="W66" s="3">
        <f>_xlfn.XLOOKUP(C66,'Sentiment index'!$E$2:$E$169,'Sentiment index'!$A$2:$A$169)</f>
        <v>0.1505988</v>
      </c>
      <c r="X66">
        <f>_xlfn.XLOOKUP(F66,'Company age'!$A$2:$A$15,'Company age'!$B$2:$B$15)</f>
        <v>13</v>
      </c>
      <c r="Y66" s="3">
        <f t="shared" si="4"/>
        <v>16.285714264399999</v>
      </c>
      <c r="Z66" s="5">
        <f t="shared" si="5"/>
        <v>0.16326530459999994</v>
      </c>
      <c r="AA66" s="12">
        <f t="shared" si="6"/>
        <v>647</v>
      </c>
      <c r="AB66">
        <v>647</v>
      </c>
      <c r="AH66" s="2">
        <v>16.326530460000001</v>
      </c>
      <c r="AI66" s="2">
        <v>16.326530460000001</v>
      </c>
      <c r="AJ66" s="2">
        <v>12.24489784</v>
      </c>
    </row>
    <row r="67" spans="1:36" x14ac:dyDescent="0.15">
      <c r="A67" t="s">
        <v>66</v>
      </c>
      <c r="B67" t="s">
        <v>1219</v>
      </c>
      <c r="C67">
        <f t="shared" si="7"/>
        <v>22</v>
      </c>
      <c r="D67">
        <v>22</v>
      </c>
      <c r="E67" s="7">
        <v>39009</v>
      </c>
      <c r="F67" s="11">
        <v>2006</v>
      </c>
      <c r="G67" t="s">
        <v>1220</v>
      </c>
      <c r="H67" t="s">
        <v>1221</v>
      </c>
      <c r="I67" t="s">
        <v>44</v>
      </c>
      <c r="J67" t="s">
        <v>32</v>
      </c>
      <c r="K67" t="s">
        <v>25</v>
      </c>
      <c r="L67" t="s">
        <v>54</v>
      </c>
      <c r="M67" t="s">
        <v>27</v>
      </c>
      <c r="N67" s="4">
        <v>117</v>
      </c>
      <c r="O67" s="4">
        <v>26</v>
      </c>
      <c r="P67" s="5">
        <f t="shared" si="8"/>
        <v>0.02</v>
      </c>
      <c r="Q67" s="5">
        <f t="shared" si="9"/>
        <v>0.02</v>
      </c>
      <c r="R67" s="5">
        <f t="shared" si="10"/>
        <v>0.02</v>
      </c>
      <c r="S67" s="4"/>
      <c r="T67" s="4"/>
      <c r="U67" s="4"/>
      <c r="V67" s="4">
        <v>15.389200000000001</v>
      </c>
      <c r="W67" s="3">
        <f>_xlfn.XLOOKUP(C67,'Sentiment index'!$E$2:$E$169,'Sentiment index'!$A$2:$A$169)</f>
        <v>0.1505988</v>
      </c>
      <c r="X67">
        <f>_xlfn.XLOOKUP(F67,'Company age'!$A$2:$A$15,'Company age'!$B$2:$B$15)</f>
        <v>13</v>
      </c>
      <c r="Y67" s="3">
        <f t="shared" ref="Y67:Y130" si="11">O67*(1+Q67)</f>
        <v>26.52</v>
      </c>
      <c r="Z67" s="5">
        <f t="shared" ref="Z67:Z130" si="12">(Y67-O67)/O67</f>
        <v>1.9999999999999983E-2</v>
      </c>
      <c r="AA67" s="12">
        <f t="shared" ref="AA67:AA130" si="13">IF(AB67&lt;&gt;"",AB67,AVERAGE($AB$2:$AB$527))</f>
        <v>1264.5811764705882</v>
      </c>
      <c r="AH67" s="2">
        <v>2</v>
      </c>
      <c r="AI67" s="2">
        <v>2</v>
      </c>
      <c r="AJ67" s="2">
        <v>2</v>
      </c>
    </row>
    <row r="68" spans="1:36" x14ac:dyDescent="0.15">
      <c r="A68" t="s">
        <v>328</v>
      </c>
      <c r="B68" t="s">
        <v>641</v>
      </c>
      <c r="C68">
        <f t="shared" si="7"/>
        <v>22</v>
      </c>
      <c r="D68">
        <v>22</v>
      </c>
      <c r="E68" s="7">
        <v>39017</v>
      </c>
      <c r="F68" s="11">
        <v>2006</v>
      </c>
      <c r="G68" t="s">
        <v>642</v>
      </c>
      <c r="H68" t="s">
        <v>643</v>
      </c>
      <c r="I68" t="s">
        <v>23</v>
      </c>
      <c r="J68" t="s">
        <v>45</v>
      </c>
      <c r="K68" t="s">
        <v>25</v>
      </c>
      <c r="L68" t="s">
        <v>54</v>
      </c>
      <c r="M68" t="s">
        <v>27</v>
      </c>
      <c r="N68" s="4">
        <v>640.16600000000005</v>
      </c>
      <c r="O68" s="4">
        <v>261.5</v>
      </c>
      <c r="P68" s="5">
        <f t="shared" si="8"/>
        <v>0</v>
      </c>
      <c r="Q68" s="5">
        <f t="shared" si="9"/>
        <v>-3.3333332539999996E-2</v>
      </c>
      <c r="R68" s="5">
        <f t="shared" si="10"/>
        <v>-2.7777779099999998E-3</v>
      </c>
      <c r="S68" s="4"/>
      <c r="T68" s="4"/>
      <c r="U68" s="4"/>
      <c r="V68" s="4">
        <v>3.35</v>
      </c>
      <c r="W68" s="3">
        <f>_xlfn.XLOOKUP(C68,'Sentiment index'!$E$2:$E$169,'Sentiment index'!$A$2:$A$169)</f>
        <v>0.1505988</v>
      </c>
      <c r="X68">
        <f>_xlfn.XLOOKUP(F68,'Company age'!$A$2:$A$15,'Company age'!$B$2:$B$15)</f>
        <v>13</v>
      </c>
      <c r="Y68" s="3">
        <f t="shared" si="11"/>
        <v>252.78333354078998</v>
      </c>
      <c r="Z68" s="5">
        <f t="shared" si="12"/>
        <v>-3.3333332540000066E-2</v>
      </c>
      <c r="AA68" s="12">
        <f t="shared" si="13"/>
        <v>1264.5811764705882</v>
      </c>
      <c r="AH68" s="2">
        <v>0</v>
      </c>
      <c r="AI68" s="2">
        <v>-3.3333332539999998</v>
      </c>
      <c r="AJ68" s="2">
        <v>-0.277777791</v>
      </c>
    </row>
    <row r="69" spans="1:36" x14ac:dyDescent="0.15">
      <c r="A69" t="s">
        <v>667</v>
      </c>
      <c r="B69" t="s">
        <v>989</v>
      </c>
      <c r="C69">
        <f t="shared" si="7"/>
        <v>23</v>
      </c>
      <c r="D69">
        <v>23</v>
      </c>
      <c r="E69" s="7">
        <v>39031</v>
      </c>
      <c r="F69" s="11">
        <v>2006</v>
      </c>
      <c r="G69" t="s">
        <v>990</v>
      </c>
      <c r="H69" t="s">
        <v>991</v>
      </c>
      <c r="I69" t="s">
        <v>44</v>
      </c>
      <c r="J69" t="s">
        <v>96</v>
      </c>
      <c r="K69" t="s">
        <v>25</v>
      </c>
      <c r="L69" t="s">
        <v>75</v>
      </c>
      <c r="M69" t="s">
        <v>27</v>
      </c>
      <c r="N69" s="4">
        <v>229.64699999999999</v>
      </c>
      <c r="O69" s="4">
        <v>35</v>
      </c>
      <c r="P69" s="5">
        <f t="shared" si="8"/>
        <v>0.15312500000000001</v>
      </c>
      <c r="Q69" s="5">
        <f t="shared" si="9"/>
        <v>0.121875</v>
      </c>
      <c r="R69" s="5">
        <f t="shared" si="10"/>
        <v>0.19062499999999999</v>
      </c>
      <c r="S69" s="4">
        <v>88.8</v>
      </c>
      <c r="T69" s="4">
        <v>187.0432892</v>
      </c>
      <c r="U69" s="4">
        <v>87.2</v>
      </c>
      <c r="V69" s="4">
        <v>17.209099999999999</v>
      </c>
      <c r="W69" s="3">
        <f>_xlfn.XLOOKUP(C69,'Sentiment index'!$E$2:$E$169,'Sentiment index'!$A$2:$A$169)</f>
        <v>0.22461970000000001</v>
      </c>
      <c r="X69">
        <f>_xlfn.XLOOKUP(F69,'Company age'!$A$2:$A$15,'Company age'!$B$2:$B$15)</f>
        <v>13</v>
      </c>
      <c r="Y69" s="3">
        <f t="shared" si="11"/>
        <v>39.265625</v>
      </c>
      <c r="Z69" s="5">
        <f t="shared" si="12"/>
        <v>0.121875</v>
      </c>
      <c r="AA69" s="12">
        <f t="shared" si="13"/>
        <v>1264.5811764705882</v>
      </c>
      <c r="AH69" s="2">
        <v>15.3125</v>
      </c>
      <c r="AI69" s="2">
        <v>12.1875</v>
      </c>
      <c r="AJ69" s="2">
        <v>19.0625</v>
      </c>
    </row>
    <row r="70" spans="1:36" x14ac:dyDescent="0.15">
      <c r="A70" t="s">
        <v>1124</v>
      </c>
      <c r="B70" t="s">
        <v>349</v>
      </c>
      <c r="C70">
        <f t="shared" si="7"/>
        <v>23</v>
      </c>
      <c r="D70">
        <v>23</v>
      </c>
      <c r="E70" s="7">
        <v>39031</v>
      </c>
      <c r="F70" s="11">
        <v>2006</v>
      </c>
      <c r="G70" t="s">
        <v>1402</v>
      </c>
      <c r="H70" t="s">
        <v>1403</v>
      </c>
      <c r="I70" t="s">
        <v>44</v>
      </c>
      <c r="J70" t="s">
        <v>53</v>
      </c>
      <c r="K70" t="s">
        <v>25</v>
      </c>
      <c r="L70" t="s">
        <v>54</v>
      </c>
      <c r="M70" t="s">
        <v>27</v>
      </c>
      <c r="N70" s="4">
        <v>54.972000000000001</v>
      </c>
      <c r="O70" s="4">
        <v>60</v>
      </c>
      <c r="P70" s="5">
        <f t="shared" si="8"/>
        <v>0.2267441368</v>
      </c>
      <c r="Q70" s="5">
        <f t="shared" si="9"/>
        <v>0.18604646679999998</v>
      </c>
      <c r="R70" s="5">
        <f t="shared" si="10"/>
        <v>8.7209253309999998E-2</v>
      </c>
      <c r="S70" s="4"/>
      <c r="T70" s="4"/>
      <c r="U70" s="4"/>
      <c r="V70" s="4">
        <v>26.5107</v>
      </c>
      <c r="W70" s="3">
        <f>_xlfn.XLOOKUP(C70,'Sentiment index'!$E$2:$E$169,'Sentiment index'!$A$2:$A$169)</f>
        <v>0.22461970000000001</v>
      </c>
      <c r="X70">
        <f>_xlfn.XLOOKUP(F70,'Company age'!$A$2:$A$15,'Company age'!$B$2:$B$15)</f>
        <v>13</v>
      </c>
      <c r="Y70" s="3">
        <f t="shared" si="11"/>
        <v>71.162788007999993</v>
      </c>
      <c r="Z70" s="5">
        <f t="shared" si="12"/>
        <v>0.18604646679999987</v>
      </c>
      <c r="AA70" s="12">
        <f t="shared" si="13"/>
        <v>146</v>
      </c>
      <c r="AB70">
        <v>146</v>
      </c>
      <c r="AH70" s="2">
        <v>22.674413680000001</v>
      </c>
      <c r="AI70" s="2">
        <v>18.604646679999998</v>
      </c>
      <c r="AJ70" s="2">
        <v>8.7209253310000001</v>
      </c>
    </row>
    <row r="71" spans="1:36" x14ac:dyDescent="0.15">
      <c r="A71" t="s">
        <v>1401</v>
      </c>
      <c r="B71" t="s">
        <v>655</v>
      </c>
      <c r="C71">
        <f t="shared" si="7"/>
        <v>23</v>
      </c>
      <c r="D71">
        <v>23</v>
      </c>
      <c r="E71" s="7">
        <v>39034</v>
      </c>
      <c r="F71" s="11">
        <v>2006</v>
      </c>
      <c r="G71" t="s">
        <v>656</v>
      </c>
      <c r="H71" t="s">
        <v>657</v>
      </c>
      <c r="I71" t="s">
        <v>23</v>
      </c>
      <c r="J71" t="s">
        <v>32</v>
      </c>
      <c r="K71" t="s">
        <v>25</v>
      </c>
      <c r="L71" t="s">
        <v>54</v>
      </c>
      <c r="M71" t="s">
        <v>27</v>
      </c>
      <c r="N71" s="4">
        <v>633.07299999999998</v>
      </c>
      <c r="O71" s="4">
        <v>44</v>
      </c>
      <c r="P71" s="5">
        <f t="shared" si="8"/>
        <v>5.9139785770000002E-2</v>
      </c>
      <c r="Q71" s="5">
        <f t="shared" si="9"/>
        <v>4.8387098310000001E-2</v>
      </c>
      <c r="R71" s="5">
        <f t="shared" si="10"/>
        <v>6.7204298969999993E-2</v>
      </c>
      <c r="S71" s="4"/>
      <c r="T71" s="4"/>
      <c r="U71" s="4"/>
      <c r="V71" s="4">
        <v>0</v>
      </c>
      <c r="W71" s="3">
        <f>_xlfn.XLOOKUP(C71,'Sentiment index'!$E$2:$E$169,'Sentiment index'!$A$2:$A$169)</f>
        <v>0.22461970000000001</v>
      </c>
      <c r="X71">
        <f>_xlfn.XLOOKUP(F71,'Company age'!$A$2:$A$15,'Company age'!$B$2:$B$15)</f>
        <v>13</v>
      </c>
      <c r="Y71" s="3">
        <f t="shared" si="11"/>
        <v>46.129032325640004</v>
      </c>
      <c r="Z71" s="5">
        <f t="shared" si="12"/>
        <v>4.8387098310000098E-2</v>
      </c>
      <c r="AA71" s="12">
        <f t="shared" si="13"/>
        <v>62</v>
      </c>
      <c r="AB71">
        <v>62</v>
      </c>
      <c r="AH71" s="2">
        <v>5.913978577</v>
      </c>
      <c r="AI71" s="2">
        <v>4.8387098310000001</v>
      </c>
      <c r="AJ71" s="2">
        <v>6.7204298969999998</v>
      </c>
    </row>
    <row r="72" spans="1:36" x14ac:dyDescent="0.15">
      <c r="A72" t="s">
        <v>567</v>
      </c>
      <c r="B72" t="s">
        <v>349</v>
      </c>
      <c r="C72">
        <f t="shared" si="7"/>
        <v>23</v>
      </c>
      <c r="D72">
        <v>23</v>
      </c>
      <c r="E72" s="7">
        <v>39036</v>
      </c>
      <c r="F72" s="11">
        <v>2006</v>
      </c>
      <c r="G72" t="s">
        <v>350</v>
      </c>
      <c r="H72" t="s">
        <v>351</v>
      </c>
      <c r="I72" t="s">
        <v>44</v>
      </c>
      <c r="J72" t="s">
        <v>45</v>
      </c>
      <c r="K72" t="s">
        <v>25</v>
      </c>
      <c r="L72" t="s">
        <v>75</v>
      </c>
      <c r="M72" t="s">
        <v>27</v>
      </c>
      <c r="N72" s="4">
        <v>1444.51</v>
      </c>
      <c r="O72" s="4">
        <v>53.5</v>
      </c>
      <c r="P72" s="5">
        <f t="shared" si="8"/>
        <v>3.2258064750000003E-2</v>
      </c>
      <c r="Q72" s="5">
        <f t="shared" si="9"/>
        <v>0</v>
      </c>
      <c r="R72" s="5">
        <f t="shared" si="10"/>
        <v>3.6774194240000002E-2</v>
      </c>
      <c r="S72" s="4"/>
      <c r="T72" s="4"/>
      <c r="U72" s="4"/>
      <c r="V72" s="4">
        <v>96.058400000000006</v>
      </c>
      <c r="W72" s="3">
        <f>_xlfn.XLOOKUP(C72,'Sentiment index'!$E$2:$E$169,'Sentiment index'!$A$2:$A$169)</f>
        <v>0.22461970000000001</v>
      </c>
      <c r="X72">
        <f>_xlfn.XLOOKUP(F72,'Company age'!$A$2:$A$15,'Company age'!$B$2:$B$15)</f>
        <v>13</v>
      </c>
      <c r="Y72" s="3">
        <f t="shared" si="11"/>
        <v>53.5</v>
      </c>
      <c r="Z72" s="5">
        <f t="shared" si="12"/>
        <v>0</v>
      </c>
      <c r="AA72" s="12">
        <f t="shared" si="13"/>
        <v>1264.5811764705882</v>
      </c>
      <c r="AH72" s="2">
        <v>3.2258064750000002</v>
      </c>
      <c r="AI72" s="2">
        <v>0</v>
      </c>
      <c r="AJ72" s="2">
        <v>3.677419424</v>
      </c>
    </row>
    <row r="73" spans="1:36" x14ac:dyDescent="0.15">
      <c r="A73" t="s">
        <v>1107</v>
      </c>
      <c r="B73" t="s">
        <v>1196</v>
      </c>
      <c r="C73">
        <f t="shared" si="7"/>
        <v>23</v>
      </c>
      <c r="D73">
        <v>23</v>
      </c>
      <c r="E73" s="7">
        <v>39044</v>
      </c>
      <c r="F73" s="11">
        <v>2006</v>
      </c>
      <c r="G73" t="s">
        <v>1197</v>
      </c>
      <c r="H73" t="s">
        <v>1198</v>
      </c>
      <c r="I73" t="s">
        <v>44</v>
      </c>
      <c r="J73" t="s">
        <v>96</v>
      </c>
      <c r="K73" t="s">
        <v>25</v>
      </c>
      <c r="L73" t="s">
        <v>54</v>
      </c>
      <c r="M73" t="s">
        <v>27</v>
      </c>
      <c r="N73" s="4">
        <v>131.6</v>
      </c>
      <c r="O73" s="4">
        <v>28</v>
      </c>
      <c r="P73" s="5">
        <f t="shared" si="8"/>
        <v>0.12096774099999999</v>
      </c>
      <c r="Q73" s="5">
        <f t="shared" si="9"/>
        <v>0.1935483932</v>
      </c>
      <c r="R73" s="5">
        <f t="shared" si="10"/>
        <v>0.10483870509999998</v>
      </c>
      <c r="S73" s="4"/>
      <c r="T73" s="4"/>
      <c r="U73" s="4"/>
      <c r="V73" s="4">
        <v>170.57400000000001</v>
      </c>
      <c r="W73" s="3">
        <f>_xlfn.XLOOKUP(C73,'Sentiment index'!$E$2:$E$169,'Sentiment index'!$A$2:$A$169)</f>
        <v>0.22461970000000001</v>
      </c>
      <c r="X73">
        <f>_xlfn.XLOOKUP(F73,'Company age'!$A$2:$A$15,'Company age'!$B$2:$B$15)</f>
        <v>13</v>
      </c>
      <c r="Y73" s="3">
        <f t="shared" si="11"/>
        <v>33.419355009599997</v>
      </c>
      <c r="Z73" s="5">
        <f t="shared" si="12"/>
        <v>0.19354839319999989</v>
      </c>
      <c r="AA73" s="12">
        <f t="shared" si="13"/>
        <v>1264.5811764705882</v>
      </c>
      <c r="AH73" s="2">
        <v>12.096774099999999</v>
      </c>
      <c r="AI73" s="2">
        <v>19.35483932</v>
      </c>
      <c r="AJ73" s="2">
        <v>10.483870509999999</v>
      </c>
    </row>
    <row r="74" spans="1:36" x14ac:dyDescent="0.15">
      <c r="A74" t="s">
        <v>1330</v>
      </c>
      <c r="B74" t="s">
        <v>313</v>
      </c>
      <c r="C74">
        <f t="shared" si="7"/>
        <v>23</v>
      </c>
      <c r="D74">
        <v>23</v>
      </c>
      <c r="E74" s="7">
        <v>39045</v>
      </c>
      <c r="F74" s="11">
        <v>2006</v>
      </c>
      <c r="G74" t="s">
        <v>314</v>
      </c>
      <c r="H74" t="s">
        <v>315</v>
      </c>
      <c r="I74" t="s">
        <v>80</v>
      </c>
      <c r="J74" t="s">
        <v>74</v>
      </c>
      <c r="K74" t="s">
        <v>25</v>
      </c>
      <c r="L74" t="s">
        <v>132</v>
      </c>
      <c r="M74" t="s">
        <v>27</v>
      </c>
      <c r="N74" s="4">
        <v>1604.12</v>
      </c>
      <c r="O74" s="4">
        <v>62</v>
      </c>
      <c r="P74" s="5">
        <f t="shared" si="8"/>
        <v>-0.20399999619999998</v>
      </c>
      <c r="Q74" s="5">
        <f t="shared" si="9"/>
        <v>-0.16600000380000002</v>
      </c>
      <c r="R74" s="5">
        <f t="shared" si="10"/>
        <v>7.0000000000000007E-2</v>
      </c>
      <c r="S74" s="4">
        <v>118</v>
      </c>
      <c r="T74" s="4">
        <v>-75.810630799999998</v>
      </c>
      <c r="U74" s="4">
        <v>117</v>
      </c>
      <c r="V74" s="4">
        <v>0</v>
      </c>
      <c r="W74" s="3">
        <f>_xlfn.XLOOKUP(C74,'Sentiment index'!$E$2:$E$169,'Sentiment index'!$A$2:$A$169)</f>
        <v>0.22461970000000001</v>
      </c>
      <c r="X74">
        <f>_xlfn.XLOOKUP(F74,'Company age'!$A$2:$A$15,'Company age'!$B$2:$B$15)</f>
        <v>13</v>
      </c>
      <c r="Y74" s="3">
        <f t="shared" si="11"/>
        <v>51.7079997644</v>
      </c>
      <c r="Z74" s="5">
        <f t="shared" si="12"/>
        <v>-0.16600000379999999</v>
      </c>
      <c r="AA74" s="12">
        <f t="shared" si="13"/>
        <v>627</v>
      </c>
      <c r="AB74">
        <v>627</v>
      </c>
      <c r="AH74" s="2">
        <v>-20.399999619999999</v>
      </c>
      <c r="AI74" s="2">
        <v>-16.600000380000001</v>
      </c>
      <c r="AJ74" s="2">
        <v>7</v>
      </c>
    </row>
    <row r="75" spans="1:36" x14ac:dyDescent="0.15">
      <c r="A75" t="s">
        <v>1713</v>
      </c>
      <c r="B75" t="s">
        <v>128</v>
      </c>
      <c r="C75">
        <f t="shared" si="7"/>
        <v>24</v>
      </c>
      <c r="D75">
        <v>24</v>
      </c>
      <c r="E75" s="7">
        <v>39052</v>
      </c>
      <c r="F75" s="11">
        <v>2006</v>
      </c>
      <c r="G75" t="s">
        <v>130</v>
      </c>
      <c r="H75" t="s">
        <v>131</v>
      </c>
      <c r="I75" t="s">
        <v>80</v>
      </c>
      <c r="J75" t="s">
        <v>96</v>
      </c>
      <c r="K75" t="s">
        <v>25</v>
      </c>
      <c r="L75" t="s">
        <v>132</v>
      </c>
      <c r="M75" t="s">
        <v>27</v>
      </c>
      <c r="N75" s="4">
        <v>3935.21</v>
      </c>
      <c r="O75" s="4">
        <v>110</v>
      </c>
      <c r="P75" s="5">
        <f t="shared" si="8"/>
        <v>-3.620689631E-2</v>
      </c>
      <c r="Q75" s="5">
        <f t="shared" si="9"/>
        <v>-4.1379308699999999E-2</v>
      </c>
      <c r="R75" s="5">
        <f t="shared" si="10"/>
        <v>3.9655172820000001E-2</v>
      </c>
      <c r="S75" s="4">
        <v>273.8</v>
      </c>
      <c r="T75" s="4">
        <v>178.1818237</v>
      </c>
      <c r="U75" s="4">
        <v>272</v>
      </c>
      <c r="V75" s="4">
        <v>78.707800000000006</v>
      </c>
      <c r="W75" s="3">
        <f>_xlfn.XLOOKUP(C75,'Sentiment index'!$E$2:$E$169,'Sentiment index'!$A$2:$A$169)</f>
        <v>0.21592520000000001</v>
      </c>
      <c r="X75">
        <f>_xlfn.XLOOKUP(F75,'Company age'!$A$2:$A$15,'Company age'!$B$2:$B$15)</f>
        <v>13</v>
      </c>
      <c r="Y75" s="3">
        <f t="shared" si="11"/>
        <v>105.44827604300001</v>
      </c>
      <c r="Z75" s="5">
        <f t="shared" si="12"/>
        <v>-4.1379308699999937E-2</v>
      </c>
      <c r="AA75" s="12">
        <f t="shared" si="13"/>
        <v>5182</v>
      </c>
      <c r="AB75">
        <v>5182</v>
      </c>
      <c r="AH75" s="2">
        <v>-3.6206896309999999</v>
      </c>
      <c r="AI75" s="2">
        <v>-4.1379308699999999</v>
      </c>
      <c r="AJ75" s="2">
        <v>3.965517282</v>
      </c>
    </row>
    <row r="76" spans="1:36" x14ac:dyDescent="0.15">
      <c r="A76" t="s">
        <v>127</v>
      </c>
      <c r="B76" t="s">
        <v>1362</v>
      </c>
      <c r="C76">
        <f t="shared" si="7"/>
        <v>24</v>
      </c>
      <c r="D76">
        <v>24</v>
      </c>
      <c r="E76" s="7">
        <v>39056</v>
      </c>
      <c r="F76" s="11">
        <v>2006</v>
      </c>
      <c r="G76" t="s">
        <v>1363</v>
      </c>
      <c r="H76" t="s">
        <v>1364</v>
      </c>
      <c r="I76" t="s">
        <v>23</v>
      </c>
      <c r="J76" t="s">
        <v>96</v>
      </c>
      <c r="K76" t="s">
        <v>25</v>
      </c>
      <c r="L76" t="s">
        <v>75</v>
      </c>
      <c r="M76" t="s">
        <v>27</v>
      </c>
      <c r="N76" s="4">
        <v>66.519900000000007</v>
      </c>
      <c r="O76" s="4">
        <v>10.65</v>
      </c>
      <c r="P76" s="5">
        <f t="shared" si="8"/>
        <v>0.02</v>
      </c>
      <c r="Q76" s="5">
        <f t="shared" si="9"/>
        <v>0</v>
      </c>
      <c r="R76" s="5">
        <f t="shared" si="10"/>
        <v>0.06</v>
      </c>
      <c r="S76" s="4">
        <v>80</v>
      </c>
      <c r="T76" s="4">
        <v>-98.347419740000007</v>
      </c>
      <c r="U76" s="4">
        <v>81.2</v>
      </c>
      <c r="V76" s="4">
        <v>0</v>
      </c>
      <c r="W76" s="3">
        <f>_xlfn.XLOOKUP(C76,'Sentiment index'!$E$2:$E$169,'Sentiment index'!$A$2:$A$169)</f>
        <v>0.21592520000000001</v>
      </c>
      <c r="X76">
        <f>_xlfn.XLOOKUP(F76,'Company age'!$A$2:$A$15,'Company age'!$B$2:$B$15)</f>
        <v>13</v>
      </c>
      <c r="Y76" s="3">
        <f t="shared" si="11"/>
        <v>10.65</v>
      </c>
      <c r="Z76" s="5">
        <f t="shared" si="12"/>
        <v>0</v>
      </c>
      <c r="AA76" s="12">
        <f t="shared" si="13"/>
        <v>1264.5811764705882</v>
      </c>
      <c r="AH76" s="2">
        <v>2</v>
      </c>
      <c r="AI76" s="2">
        <v>0</v>
      </c>
      <c r="AJ76" s="2">
        <v>6</v>
      </c>
    </row>
    <row r="77" spans="1:36" x14ac:dyDescent="0.15">
      <c r="A77" t="s">
        <v>1361</v>
      </c>
      <c r="B77" t="s">
        <v>655</v>
      </c>
      <c r="C77">
        <f t="shared" si="7"/>
        <v>24</v>
      </c>
      <c r="D77">
        <v>24</v>
      </c>
      <c r="E77" s="7">
        <v>39058</v>
      </c>
      <c r="F77" s="11">
        <v>2006</v>
      </c>
      <c r="G77" t="s">
        <v>1821</v>
      </c>
      <c r="H77" t="s">
        <v>1822</v>
      </c>
      <c r="I77" t="s">
        <v>80</v>
      </c>
      <c r="J77" t="s">
        <v>96</v>
      </c>
      <c r="K77" t="s">
        <v>25</v>
      </c>
      <c r="L77" t="s">
        <v>146</v>
      </c>
      <c r="M77" t="s">
        <v>27</v>
      </c>
      <c r="N77" s="4">
        <v>13.7347</v>
      </c>
      <c r="O77" s="4">
        <v>3</v>
      </c>
      <c r="P77" s="5">
        <f t="shared" si="8"/>
        <v>1.8421052689999998E-2</v>
      </c>
      <c r="Q77" s="5">
        <f t="shared" si="9"/>
        <v>0.1285526276</v>
      </c>
      <c r="R77" s="5">
        <f t="shared" si="10"/>
        <v>-8.684210777000001E-2</v>
      </c>
      <c r="S77" s="4"/>
      <c r="T77" s="4"/>
      <c r="U77" s="4"/>
      <c r="V77" s="4">
        <v>0</v>
      </c>
      <c r="W77" s="3">
        <f>_xlfn.XLOOKUP(C77,'Sentiment index'!$E$2:$E$169,'Sentiment index'!$A$2:$A$169)</f>
        <v>0.21592520000000001</v>
      </c>
      <c r="X77">
        <f>_xlfn.XLOOKUP(F77,'Company age'!$A$2:$A$15,'Company age'!$B$2:$B$15)</f>
        <v>13</v>
      </c>
      <c r="Y77" s="3">
        <f t="shared" si="11"/>
        <v>3.3856578827999999</v>
      </c>
      <c r="Z77" s="5">
        <f t="shared" si="12"/>
        <v>0.12855262759999997</v>
      </c>
      <c r="AA77" s="12">
        <f t="shared" si="13"/>
        <v>5</v>
      </c>
      <c r="AB77">
        <v>5</v>
      </c>
      <c r="AH77" s="2">
        <v>1.8421052689999999</v>
      </c>
      <c r="AI77" s="2">
        <v>12.85526276</v>
      </c>
      <c r="AJ77" s="2">
        <v>-8.6842107770000005</v>
      </c>
    </row>
    <row r="78" spans="1:36" x14ac:dyDescent="0.15">
      <c r="A78" t="s">
        <v>1561</v>
      </c>
      <c r="B78" t="s">
        <v>585</v>
      </c>
      <c r="C78">
        <f t="shared" si="7"/>
        <v>24</v>
      </c>
      <c r="D78">
        <v>24</v>
      </c>
      <c r="E78" s="7">
        <v>39059</v>
      </c>
      <c r="F78" s="11">
        <v>2006</v>
      </c>
      <c r="G78" t="s">
        <v>586</v>
      </c>
      <c r="H78" t="s">
        <v>587</v>
      </c>
      <c r="I78" t="s">
        <v>44</v>
      </c>
      <c r="J78" t="s">
        <v>45</v>
      </c>
      <c r="K78" t="s">
        <v>25</v>
      </c>
      <c r="L78" t="s">
        <v>75</v>
      </c>
      <c r="M78" t="s">
        <v>27</v>
      </c>
      <c r="N78" s="4">
        <v>677.25</v>
      </c>
      <c r="O78" s="4">
        <v>35</v>
      </c>
      <c r="P78" s="5">
        <f t="shared" si="8"/>
        <v>-1.515151501E-2</v>
      </c>
      <c r="Q78" s="5">
        <f t="shared" si="9"/>
        <v>-3.0303030009999999E-2</v>
      </c>
      <c r="R78" s="5">
        <f t="shared" si="10"/>
        <v>-1.515151501E-2</v>
      </c>
      <c r="S78" s="4"/>
      <c r="T78" s="4"/>
      <c r="U78" s="4"/>
      <c r="V78" s="4">
        <v>64.3</v>
      </c>
      <c r="W78" s="3">
        <f>_xlfn.XLOOKUP(C78,'Sentiment index'!$E$2:$E$169,'Sentiment index'!$A$2:$A$169)</f>
        <v>0.21592520000000001</v>
      </c>
      <c r="X78">
        <f>_xlfn.XLOOKUP(F78,'Company age'!$A$2:$A$15,'Company age'!$B$2:$B$15)</f>
        <v>13</v>
      </c>
      <c r="Y78" s="3">
        <f t="shared" si="11"/>
        <v>33.939393949649997</v>
      </c>
      <c r="Z78" s="5">
        <f t="shared" si="12"/>
        <v>-3.0303030010000093E-2</v>
      </c>
      <c r="AA78" s="12">
        <f t="shared" si="13"/>
        <v>470</v>
      </c>
      <c r="AB78">
        <v>470</v>
      </c>
      <c r="AH78" s="2">
        <v>-1.5151515010000001</v>
      </c>
      <c r="AI78" s="2">
        <v>-3.0303030010000001</v>
      </c>
      <c r="AJ78" s="2">
        <v>-1.5151515010000001</v>
      </c>
    </row>
    <row r="79" spans="1:36" x14ac:dyDescent="0.15">
      <c r="A79" t="s">
        <v>920</v>
      </c>
      <c r="B79" t="s">
        <v>129</v>
      </c>
      <c r="C79">
        <f t="shared" si="7"/>
        <v>24</v>
      </c>
      <c r="D79">
        <v>24</v>
      </c>
      <c r="E79" s="7">
        <v>39063</v>
      </c>
      <c r="F79" s="11">
        <v>2006</v>
      </c>
      <c r="G79" t="s">
        <v>399</v>
      </c>
      <c r="H79" t="s">
        <v>400</v>
      </c>
      <c r="I79" t="s">
        <v>44</v>
      </c>
      <c r="J79" t="s">
        <v>32</v>
      </c>
      <c r="K79" t="s">
        <v>25</v>
      </c>
      <c r="L79" t="s">
        <v>54</v>
      </c>
      <c r="M79" t="s">
        <v>27</v>
      </c>
      <c r="N79" s="4">
        <v>1199.7</v>
      </c>
      <c r="O79" s="4">
        <v>90</v>
      </c>
      <c r="P79" s="5">
        <f t="shared" si="8"/>
        <v>8.1250000000000003E-2</v>
      </c>
      <c r="Q79" s="5">
        <f t="shared" si="9"/>
        <v>7.8125E-2</v>
      </c>
      <c r="R79" s="5">
        <f t="shared" si="10"/>
        <v>0.1875</v>
      </c>
      <c r="S79" s="4"/>
      <c r="T79" s="4"/>
      <c r="U79" s="4"/>
      <c r="V79" s="4">
        <v>56.333300000000001</v>
      </c>
      <c r="W79" s="3">
        <f>_xlfn.XLOOKUP(C79,'Sentiment index'!$E$2:$E$169,'Sentiment index'!$A$2:$A$169)</f>
        <v>0.21592520000000001</v>
      </c>
      <c r="X79">
        <f>_xlfn.XLOOKUP(F79,'Company age'!$A$2:$A$15,'Company age'!$B$2:$B$15)</f>
        <v>13</v>
      </c>
      <c r="Y79" s="3">
        <f t="shared" si="11"/>
        <v>97.03125</v>
      </c>
      <c r="Z79" s="5">
        <f t="shared" si="12"/>
        <v>7.8125E-2</v>
      </c>
      <c r="AA79" s="12">
        <f t="shared" si="13"/>
        <v>1264.5811764705882</v>
      </c>
      <c r="AH79" s="2">
        <v>8.125</v>
      </c>
      <c r="AI79" s="2">
        <v>7.8125</v>
      </c>
      <c r="AJ79" s="2">
        <v>18.75</v>
      </c>
    </row>
    <row r="80" spans="1:36" x14ac:dyDescent="0.15">
      <c r="A80" t="s">
        <v>1906</v>
      </c>
      <c r="B80" t="s">
        <v>585</v>
      </c>
      <c r="C80">
        <f t="shared" si="7"/>
        <v>24</v>
      </c>
      <c r="D80">
        <v>24</v>
      </c>
      <c r="E80" s="7">
        <v>39063</v>
      </c>
      <c r="F80" s="11">
        <v>2006</v>
      </c>
      <c r="G80" t="s">
        <v>1052</v>
      </c>
      <c r="H80" t="s">
        <v>1053</v>
      </c>
      <c r="I80" t="s">
        <v>80</v>
      </c>
      <c r="J80" t="s">
        <v>45</v>
      </c>
      <c r="K80" t="s">
        <v>25</v>
      </c>
      <c r="L80" t="s">
        <v>54</v>
      </c>
      <c r="M80" t="s">
        <v>27</v>
      </c>
      <c r="N80" s="4">
        <v>192.06299999999999</v>
      </c>
      <c r="O80" s="4">
        <v>70</v>
      </c>
      <c r="P80" s="5">
        <f t="shared" si="8"/>
        <v>0.19565217969999998</v>
      </c>
      <c r="Q80" s="5">
        <f t="shared" si="9"/>
        <v>0.11956521990000001</v>
      </c>
      <c r="R80" s="5">
        <f t="shared" si="10"/>
        <v>9.7826089859999993E-2</v>
      </c>
      <c r="S80" s="4"/>
      <c r="T80" s="4"/>
      <c r="U80" s="4"/>
      <c r="V80" s="4">
        <v>0</v>
      </c>
      <c r="W80" s="3">
        <f>_xlfn.XLOOKUP(C80,'Sentiment index'!$E$2:$E$169,'Sentiment index'!$A$2:$A$169)</f>
        <v>0.21592520000000001</v>
      </c>
      <c r="X80">
        <f>_xlfn.XLOOKUP(F80,'Company age'!$A$2:$A$15,'Company age'!$B$2:$B$15)</f>
        <v>13</v>
      </c>
      <c r="Y80" s="3">
        <f t="shared" si="11"/>
        <v>78.369565392999988</v>
      </c>
      <c r="Z80" s="5">
        <f t="shared" si="12"/>
        <v>0.11956521989999983</v>
      </c>
      <c r="AA80" s="12">
        <f t="shared" si="13"/>
        <v>57</v>
      </c>
      <c r="AB80">
        <v>57</v>
      </c>
      <c r="AH80" s="2">
        <v>19.565217969999999</v>
      </c>
      <c r="AI80" s="2">
        <v>11.956521990000001</v>
      </c>
      <c r="AJ80" s="2">
        <v>9.7826089859999996</v>
      </c>
    </row>
    <row r="81" spans="1:36" x14ac:dyDescent="0.15">
      <c r="A81" t="s">
        <v>1538</v>
      </c>
      <c r="B81" t="s">
        <v>1165</v>
      </c>
      <c r="C81">
        <f t="shared" si="7"/>
        <v>24</v>
      </c>
      <c r="D81">
        <v>24</v>
      </c>
      <c r="E81" s="7">
        <v>39066</v>
      </c>
      <c r="F81" s="11">
        <v>2006</v>
      </c>
      <c r="G81" t="s">
        <v>1166</v>
      </c>
      <c r="H81" t="s">
        <v>1167</v>
      </c>
      <c r="I81" t="s">
        <v>80</v>
      </c>
      <c r="J81" t="s">
        <v>74</v>
      </c>
      <c r="K81" t="s">
        <v>25</v>
      </c>
      <c r="L81" t="s">
        <v>54</v>
      </c>
      <c r="M81" t="s">
        <v>27</v>
      </c>
      <c r="N81" s="4">
        <v>136.97200000000001</v>
      </c>
      <c r="O81" s="4">
        <v>25</v>
      </c>
      <c r="P81" s="5">
        <f t="shared" si="8"/>
        <v>0.15443037029999998</v>
      </c>
      <c r="Q81" s="5">
        <f t="shared" si="9"/>
        <v>0.2025316238</v>
      </c>
      <c r="R81" s="5">
        <f t="shared" si="10"/>
        <v>0.1392404938</v>
      </c>
      <c r="S81" s="4"/>
      <c r="T81" s="4"/>
      <c r="U81" s="4"/>
      <c r="V81" s="4">
        <v>18</v>
      </c>
      <c r="W81" s="3">
        <f>_xlfn.XLOOKUP(C81,'Sentiment index'!$E$2:$E$169,'Sentiment index'!$A$2:$A$169)</f>
        <v>0.21592520000000001</v>
      </c>
      <c r="X81">
        <f>_xlfn.XLOOKUP(F81,'Company age'!$A$2:$A$15,'Company age'!$B$2:$B$15)</f>
        <v>13</v>
      </c>
      <c r="Y81" s="3">
        <f t="shared" si="11"/>
        <v>30.063290595000002</v>
      </c>
      <c r="Z81" s="5">
        <f t="shared" si="12"/>
        <v>0.20253162380000006</v>
      </c>
      <c r="AA81" s="12">
        <f t="shared" si="13"/>
        <v>34</v>
      </c>
      <c r="AB81">
        <v>34</v>
      </c>
      <c r="AH81" s="2">
        <v>15.443037029999999</v>
      </c>
      <c r="AI81" s="2">
        <v>20.253162379999999</v>
      </c>
      <c r="AJ81" s="2">
        <v>13.92404938</v>
      </c>
    </row>
    <row r="82" spans="1:36" x14ac:dyDescent="0.15">
      <c r="A82" t="s">
        <v>1058</v>
      </c>
      <c r="B82" t="s">
        <v>585</v>
      </c>
      <c r="C82">
        <f t="shared" si="7"/>
        <v>24</v>
      </c>
      <c r="D82">
        <v>24</v>
      </c>
      <c r="E82" s="7">
        <v>39066</v>
      </c>
      <c r="F82" s="11">
        <v>2006</v>
      </c>
      <c r="G82" t="s">
        <v>1305</v>
      </c>
      <c r="H82" t="s">
        <v>1306</v>
      </c>
      <c r="I82" t="s">
        <v>80</v>
      </c>
      <c r="J82" t="s">
        <v>81</v>
      </c>
      <c r="K82" t="s">
        <v>25</v>
      </c>
      <c r="L82" t="s">
        <v>146</v>
      </c>
      <c r="M82" t="s">
        <v>27</v>
      </c>
      <c r="N82" s="4">
        <v>77.739800000000002</v>
      </c>
      <c r="O82" s="4">
        <v>25</v>
      </c>
      <c r="P82" s="5">
        <f t="shared" si="8"/>
        <v>6.6666668650000004E-3</v>
      </c>
      <c r="Q82" s="5">
        <f t="shared" si="9"/>
        <v>2.933333397E-2</v>
      </c>
      <c r="R82" s="5">
        <f t="shared" si="10"/>
        <v>6.8000001909999996E-2</v>
      </c>
      <c r="S82" s="4"/>
      <c r="T82" s="4"/>
      <c r="U82" s="4"/>
      <c r="V82" s="4">
        <v>22.1996</v>
      </c>
      <c r="W82" s="3">
        <f>_xlfn.XLOOKUP(C82,'Sentiment index'!$E$2:$E$169,'Sentiment index'!$A$2:$A$169)</f>
        <v>0.21592520000000001</v>
      </c>
      <c r="X82">
        <f>_xlfn.XLOOKUP(F82,'Company age'!$A$2:$A$15,'Company age'!$B$2:$B$15)</f>
        <v>13</v>
      </c>
      <c r="Y82" s="3">
        <f t="shared" si="11"/>
        <v>25.73333334925</v>
      </c>
      <c r="Z82" s="5">
        <f t="shared" si="12"/>
        <v>2.9333333969999983E-2</v>
      </c>
      <c r="AA82" s="12">
        <f t="shared" si="13"/>
        <v>1264.5811764705882</v>
      </c>
      <c r="AH82" s="2">
        <v>0.66666668650000005</v>
      </c>
      <c r="AI82" s="2">
        <v>2.9333333970000002</v>
      </c>
      <c r="AJ82" s="2">
        <v>6.8000001909999996</v>
      </c>
    </row>
    <row r="83" spans="1:36" x14ac:dyDescent="0.15">
      <c r="A83" t="s">
        <v>1373</v>
      </c>
      <c r="B83" t="s">
        <v>467</v>
      </c>
      <c r="C83">
        <f t="shared" si="7"/>
        <v>24</v>
      </c>
      <c r="D83">
        <v>24</v>
      </c>
      <c r="E83" s="7">
        <v>39069</v>
      </c>
      <c r="F83" s="11">
        <v>2006</v>
      </c>
      <c r="G83" t="s">
        <v>468</v>
      </c>
      <c r="H83" t="s">
        <v>469</v>
      </c>
      <c r="I83" t="s">
        <v>44</v>
      </c>
      <c r="J83" t="s">
        <v>53</v>
      </c>
      <c r="K83" t="s">
        <v>25</v>
      </c>
      <c r="L83" t="s">
        <v>54</v>
      </c>
      <c r="M83" t="s">
        <v>27</v>
      </c>
      <c r="N83" s="4">
        <v>915</v>
      </c>
      <c r="O83" s="4">
        <v>61</v>
      </c>
      <c r="P83" s="5">
        <f t="shared" si="8"/>
        <v>0</v>
      </c>
      <c r="Q83" s="5">
        <f t="shared" si="9"/>
        <v>-5.71428597E-3</v>
      </c>
      <c r="R83" s="5">
        <f t="shared" si="10"/>
        <v>-1.90476191E-2</v>
      </c>
      <c r="S83" s="4">
        <v>307</v>
      </c>
      <c r="T83" s="4">
        <v>414.3427734</v>
      </c>
      <c r="U83" s="4">
        <v>307.8</v>
      </c>
      <c r="V83" s="4">
        <v>0</v>
      </c>
      <c r="W83" s="3">
        <f>_xlfn.XLOOKUP(C83,'Sentiment index'!$E$2:$E$169,'Sentiment index'!$A$2:$A$169)</f>
        <v>0.21592520000000001</v>
      </c>
      <c r="X83">
        <f>_xlfn.XLOOKUP(F83,'Company age'!$A$2:$A$15,'Company age'!$B$2:$B$15)</f>
        <v>13</v>
      </c>
      <c r="Y83" s="3">
        <f t="shared" si="11"/>
        <v>60.651428555830002</v>
      </c>
      <c r="Z83" s="5">
        <f t="shared" si="12"/>
        <v>-5.7142859699999722E-3</v>
      </c>
      <c r="AA83" s="12">
        <f t="shared" si="13"/>
        <v>1264.5811764705882</v>
      </c>
      <c r="AH83" s="2">
        <v>0</v>
      </c>
      <c r="AI83" s="2">
        <v>-0.57142859700000004</v>
      </c>
      <c r="AJ83" s="2">
        <v>-1.9047619099999999</v>
      </c>
    </row>
    <row r="84" spans="1:36" x14ac:dyDescent="0.15">
      <c r="A84" t="s">
        <v>1827</v>
      </c>
      <c r="B84" t="s">
        <v>1223</v>
      </c>
      <c r="C84">
        <f t="shared" si="7"/>
        <v>25</v>
      </c>
      <c r="D84">
        <v>25</v>
      </c>
      <c r="E84" s="7">
        <v>39111</v>
      </c>
      <c r="F84" s="11">
        <v>2007</v>
      </c>
      <c r="G84" t="s">
        <v>1224</v>
      </c>
      <c r="H84" t="s">
        <v>1225</v>
      </c>
      <c r="I84" t="s">
        <v>80</v>
      </c>
      <c r="J84" t="s">
        <v>38</v>
      </c>
      <c r="K84" t="s">
        <v>25</v>
      </c>
      <c r="L84" t="s">
        <v>54</v>
      </c>
      <c r="M84" t="s">
        <v>27</v>
      </c>
      <c r="N84" s="2">
        <v>110</v>
      </c>
      <c r="O84" s="2">
        <v>53</v>
      </c>
      <c r="P84" s="5">
        <f t="shared" si="8"/>
        <v>0</v>
      </c>
      <c r="Q84" s="5">
        <f t="shared" si="9"/>
        <v>-2.272727251E-2</v>
      </c>
      <c r="R84" s="5">
        <f t="shared" si="10"/>
        <v>-1.8181818719999999E-2</v>
      </c>
      <c r="S84" s="2"/>
      <c r="T84" s="2"/>
      <c r="U84" s="2"/>
      <c r="V84" s="2">
        <v>0</v>
      </c>
      <c r="W84" s="3">
        <f>_xlfn.XLOOKUP(C84,'Sentiment index'!$E$2:$E$169,'Sentiment index'!$A$2:$A$169)</f>
        <v>0.28044989999999997</v>
      </c>
      <c r="X84">
        <f>_xlfn.XLOOKUP(F84,'Company age'!$A$2:$A$15,'Company age'!$B$2:$B$15)</f>
        <v>9</v>
      </c>
      <c r="Y84" s="3">
        <f t="shared" si="11"/>
        <v>51.79545455697</v>
      </c>
      <c r="Z84" s="5">
        <f t="shared" si="12"/>
        <v>-2.2727272509999997E-2</v>
      </c>
      <c r="AA84" s="12">
        <f t="shared" si="13"/>
        <v>1264.5811764705882</v>
      </c>
      <c r="AH84" s="2">
        <v>0</v>
      </c>
      <c r="AI84" s="2">
        <v>-2.2727272510000001</v>
      </c>
      <c r="AJ84" s="2">
        <v>-1.818181872</v>
      </c>
    </row>
    <row r="85" spans="1:36" x14ac:dyDescent="0.15">
      <c r="A85" t="s">
        <v>166</v>
      </c>
      <c r="B85" t="s">
        <v>492</v>
      </c>
      <c r="C85">
        <f t="shared" si="7"/>
        <v>26</v>
      </c>
      <c r="D85">
        <v>26</v>
      </c>
      <c r="E85" s="7">
        <v>39125</v>
      </c>
      <c r="F85" s="11">
        <v>2007</v>
      </c>
      <c r="G85" t="s">
        <v>493</v>
      </c>
      <c r="H85" t="s">
        <v>494</v>
      </c>
      <c r="I85" t="s">
        <v>23</v>
      </c>
      <c r="J85" t="s">
        <v>45</v>
      </c>
      <c r="K85" t="s">
        <v>25</v>
      </c>
      <c r="L85" t="s">
        <v>54</v>
      </c>
      <c r="M85" t="s">
        <v>27</v>
      </c>
      <c r="N85" s="2">
        <v>888.81399999999996</v>
      </c>
      <c r="O85" s="2">
        <v>20000</v>
      </c>
      <c r="P85" s="5">
        <f t="shared" si="8"/>
        <v>-0.25882354740000002</v>
      </c>
      <c r="Q85" s="5">
        <f t="shared" si="9"/>
        <v>-2.8049244070000001E-8</v>
      </c>
      <c r="R85" s="5">
        <f t="shared" si="10"/>
        <v>-0.3529412079</v>
      </c>
      <c r="S85" s="2"/>
      <c r="T85" s="2"/>
      <c r="U85" s="2"/>
      <c r="V85" s="2">
        <v>0</v>
      </c>
      <c r="W85" s="3">
        <f>_xlfn.XLOOKUP(C85,'Sentiment index'!$E$2:$E$169,'Sentiment index'!$A$2:$A$169)</f>
        <v>0.48493249999999999</v>
      </c>
      <c r="X85">
        <f>_xlfn.XLOOKUP(F85,'Company age'!$A$2:$A$15,'Company age'!$B$2:$B$15)</f>
        <v>9</v>
      </c>
      <c r="Y85" s="3">
        <f t="shared" si="11"/>
        <v>19999.999439015119</v>
      </c>
      <c r="Z85" s="5">
        <f t="shared" si="12"/>
        <v>-2.8049244065186941E-8</v>
      </c>
      <c r="AA85" s="12">
        <f t="shared" si="13"/>
        <v>1</v>
      </c>
      <c r="AB85">
        <v>1</v>
      </c>
      <c r="AH85" s="2">
        <v>-25.88235474</v>
      </c>
      <c r="AI85" s="2">
        <v>-2.8049244070000002E-6</v>
      </c>
      <c r="AJ85" s="2">
        <v>-35.294120790000001</v>
      </c>
    </row>
    <row r="86" spans="1:36" x14ac:dyDescent="0.15">
      <c r="A86" t="s">
        <v>484</v>
      </c>
      <c r="B86" t="s">
        <v>1571</v>
      </c>
      <c r="C86">
        <f t="shared" si="7"/>
        <v>26</v>
      </c>
      <c r="D86">
        <v>26</v>
      </c>
      <c r="E86" s="7">
        <v>39126</v>
      </c>
      <c r="F86" s="11">
        <v>2007</v>
      </c>
      <c r="G86" t="s">
        <v>1572</v>
      </c>
      <c r="H86" t="s">
        <v>1573</v>
      </c>
      <c r="I86" t="s">
        <v>23</v>
      </c>
      <c r="J86" t="s">
        <v>152</v>
      </c>
      <c r="K86" t="s">
        <v>25</v>
      </c>
      <c r="L86" t="s">
        <v>146</v>
      </c>
      <c r="M86" t="s">
        <v>27</v>
      </c>
      <c r="N86" s="2">
        <v>28.720300000000002</v>
      </c>
      <c r="O86" s="2">
        <v>25</v>
      </c>
      <c r="P86" s="5">
        <f t="shared" si="8"/>
        <v>0.1206896591</v>
      </c>
      <c r="Q86" s="5">
        <f t="shared" si="9"/>
        <v>0.1396551704</v>
      </c>
      <c r="R86" s="5">
        <f t="shared" si="10"/>
        <v>0.15517241479999999</v>
      </c>
      <c r="S86" s="2">
        <v>4.3600000000000003</v>
      </c>
      <c r="T86" s="2">
        <v>-81.199996949999999</v>
      </c>
      <c r="U86" s="2">
        <v>4.3600000000000003</v>
      </c>
      <c r="V86" s="2">
        <v>0</v>
      </c>
      <c r="W86" s="3">
        <f>_xlfn.XLOOKUP(C86,'Sentiment index'!$E$2:$E$169,'Sentiment index'!$A$2:$A$169)</f>
        <v>0.48493249999999999</v>
      </c>
      <c r="X86">
        <f>_xlfn.XLOOKUP(F86,'Company age'!$A$2:$A$15,'Company age'!$B$2:$B$15)</f>
        <v>9</v>
      </c>
      <c r="Y86" s="3">
        <f t="shared" si="11"/>
        <v>28.491379259999999</v>
      </c>
      <c r="Z86" s="5">
        <f t="shared" si="12"/>
        <v>0.13965517039999994</v>
      </c>
      <c r="AA86" s="12">
        <f t="shared" si="13"/>
        <v>27</v>
      </c>
      <c r="AB86">
        <v>27</v>
      </c>
      <c r="AH86" s="2">
        <v>12.068965909999999</v>
      </c>
      <c r="AI86" s="2">
        <v>13.96551704</v>
      </c>
      <c r="AJ86" s="2">
        <v>15.517241479999999</v>
      </c>
    </row>
    <row r="87" spans="1:36" x14ac:dyDescent="0.15">
      <c r="A87" t="s">
        <v>453</v>
      </c>
      <c r="B87" t="s">
        <v>402</v>
      </c>
      <c r="C87">
        <f t="shared" si="7"/>
        <v>26</v>
      </c>
      <c r="D87">
        <v>26</v>
      </c>
      <c r="E87" s="7">
        <v>39134</v>
      </c>
      <c r="F87" s="11">
        <v>2007</v>
      </c>
      <c r="G87" t="s">
        <v>403</v>
      </c>
      <c r="H87" t="s">
        <v>404</v>
      </c>
      <c r="I87" t="s">
        <v>44</v>
      </c>
      <c r="J87" t="s">
        <v>53</v>
      </c>
      <c r="K87" t="s">
        <v>25</v>
      </c>
      <c r="L87" t="s">
        <v>54</v>
      </c>
      <c r="M87" t="s">
        <v>27</v>
      </c>
      <c r="N87" s="2">
        <v>1188</v>
      </c>
      <c r="O87" s="2">
        <v>27</v>
      </c>
      <c r="P87" s="5">
        <f t="shared" si="8"/>
        <v>-0.1290322304</v>
      </c>
      <c r="Q87" s="5">
        <f t="shared" si="9"/>
        <v>-0.1290322304</v>
      </c>
      <c r="R87" s="5">
        <f t="shared" si="10"/>
        <v>-0.1290322304</v>
      </c>
      <c r="S87" s="2"/>
      <c r="T87" s="2"/>
      <c r="U87" s="2"/>
      <c r="V87" s="2">
        <v>0</v>
      </c>
      <c r="W87" s="3">
        <f>_xlfn.XLOOKUP(C87,'Sentiment index'!$E$2:$E$169,'Sentiment index'!$A$2:$A$169)</f>
        <v>0.48493249999999999</v>
      </c>
      <c r="X87">
        <f>_xlfn.XLOOKUP(F87,'Company age'!$A$2:$A$15,'Company age'!$B$2:$B$15)</f>
        <v>9</v>
      </c>
      <c r="Y87" s="3">
        <f t="shared" si="11"/>
        <v>23.5161297792</v>
      </c>
      <c r="Z87" s="5">
        <f t="shared" si="12"/>
        <v>-0.1290322304</v>
      </c>
      <c r="AA87" s="12">
        <f t="shared" si="13"/>
        <v>20</v>
      </c>
      <c r="AB87">
        <v>20</v>
      </c>
      <c r="AH87" s="2">
        <v>-12.90322304</v>
      </c>
      <c r="AI87" s="2">
        <v>-12.90322304</v>
      </c>
      <c r="AJ87" s="2">
        <v>-12.90322304</v>
      </c>
    </row>
    <row r="88" spans="1:36" x14ac:dyDescent="0.15">
      <c r="A88" t="s">
        <v>547</v>
      </c>
      <c r="B88" t="s">
        <v>203</v>
      </c>
      <c r="C88">
        <f t="shared" si="7"/>
        <v>27</v>
      </c>
      <c r="D88">
        <v>27</v>
      </c>
      <c r="E88" s="7">
        <v>39160</v>
      </c>
      <c r="F88" s="11">
        <v>2007</v>
      </c>
      <c r="G88" t="s">
        <v>205</v>
      </c>
      <c r="H88" t="s">
        <v>206</v>
      </c>
      <c r="I88" t="s">
        <v>44</v>
      </c>
      <c r="J88" t="s">
        <v>45</v>
      </c>
      <c r="K88" t="s">
        <v>25</v>
      </c>
      <c r="L88" t="s">
        <v>54</v>
      </c>
      <c r="M88" t="s">
        <v>27</v>
      </c>
      <c r="N88" s="2">
        <v>3000</v>
      </c>
      <c r="O88" s="2">
        <v>50</v>
      </c>
      <c r="P88" s="5">
        <f t="shared" si="8"/>
        <v>0</v>
      </c>
      <c r="Q88" s="5">
        <f t="shared" si="9"/>
        <v>-0.01</v>
      </c>
      <c r="R88" s="5">
        <f t="shared" si="10"/>
        <v>-0.01</v>
      </c>
      <c r="S88" s="2"/>
      <c r="T88" s="2"/>
      <c r="U88" s="2"/>
      <c r="V88" s="2">
        <v>0</v>
      </c>
      <c r="W88" s="3">
        <f>_xlfn.XLOOKUP(C88,'Sentiment index'!$E$2:$E$169,'Sentiment index'!$A$2:$A$169)</f>
        <v>0.54632879999999995</v>
      </c>
      <c r="X88">
        <f>_xlfn.XLOOKUP(F88,'Company age'!$A$2:$A$15,'Company age'!$B$2:$B$15)</f>
        <v>9</v>
      </c>
      <c r="Y88" s="3">
        <f t="shared" si="11"/>
        <v>49.5</v>
      </c>
      <c r="Z88" s="5">
        <f t="shared" si="12"/>
        <v>-0.01</v>
      </c>
      <c r="AA88" s="12">
        <f t="shared" si="13"/>
        <v>1264.5811764705882</v>
      </c>
      <c r="AH88" s="2">
        <v>0</v>
      </c>
      <c r="AI88" s="2">
        <v>-1</v>
      </c>
      <c r="AJ88" s="2">
        <v>-1</v>
      </c>
    </row>
    <row r="89" spans="1:36" x14ac:dyDescent="0.15">
      <c r="A89" t="s">
        <v>825</v>
      </c>
      <c r="B89" t="s">
        <v>960</v>
      </c>
      <c r="C89">
        <f t="shared" si="7"/>
        <v>27</v>
      </c>
      <c r="D89">
        <v>27</v>
      </c>
      <c r="E89" s="7">
        <v>39164</v>
      </c>
      <c r="F89" s="11">
        <v>2007</v>
      </c>
      <c r="G89" t="s">
        <v>1204</v>
      </c>
      <c r="H89" t="s">
        <v>1205</v>
      </c>
      <c r="I89" t="s">
        <v>44</v>
      </c>
      <c r="J89" t="s">
        <v>45</v>
      </c>
      <c r="K89" t="s">
        <v>25</v>
      </c>
      <c r="L89" t="s">
        <v>75</v>
      </c>
      <c r="M89" t="s">
        <v>27</v>
      </c>
      <c r="N89" s="2">
        <v>123.75</v>
      </c>
      <c r="O89" s="2">
        <v>33</v>
      </c>
      <c r="P89" s="5">
        <f t="shared" si="8"/>
        <v>2.1276595589999999E-2</v>
      </c>
      <c r="Q89" s="5">
        <f t="shared" si="9"/>
        <v>-6.3829789159999997E-2</v>
      </c>
      <c r="R89" s="5">
        <f t="shared" si="10"/>
        <v>-3.1914894579999999E-2</v>
      </c>
      <c r="S89" s="2"/>
      <c r="T89" s="2"/>
      <c r="U89" s="2"/>
      <c r="V89" s="2">
        <v>7.8254299999999999</v>
      </c>
      <c r="W89" s="3">
        <f>_xlfn.XLOOKUP(C89,'Sentiment index'!$E$2:$E$169,'Sentiment index'!$A$2:$A$169)</f>
        <v>0.54632879999999995</v>
      </c>
      <c r="X89">
        <f>_xlfn.XLOOKUP(F89,'Company age'!$A$2:$A$15,'Company age'!$B$2:$B$15)</f>
        <v>9</v>
      </c>
      <c r="Y89" s="3">
        <f t="shared" si="11"/>
        <v>30.893616957719999</v>
      </c>
      <c r="Z89" s="5">
        <f t="shared" si="12"/>
        <v>-6.3829789160000025E-2</v>
      </c>
      <c r="AA89" s="12">
        <f t="shared" si="13"/>
        <v>764</v>
      </c>
      <c r="AB89">
        <v>764</v>
      </c>
      <c r="AH89" s="2">
        <v>2.127659559</v>
      </c>
      <c r="AI89" s="2">
        <v>-6.3829789159999999</v>
      </c>
      <c r="AJ89" s="2">
        <v>-3.1914894579999999</v>
      </c>
    </row>
    <row r="90" spans="1:36" x14ac:dyDescent="0.15">
      <c r="A90" t="s">
        <v>1953</v>
      </c>
      <c r="B90" t="s">
        <v>960</v>
      </c>
      <c r="C90">
        <f t="shared" si="7"/>
        <v>27</v>
      </c>
      <c r="D90">
        <v>27</v>
      </c>
      <c r="E90" s="7">
        <v>39168</v>
      </c>
      <c r="F90" s="11">
        <v>2007</v>
      </c>
      <c r="G90" t="s">
        <v>961</v>
      </c>
      <c r="H90" t="s">
        <v>962</v>
      </c>
      <c r="I90" t="s">
        <v>44</v>
      </c>
      <c r="J90" t="s">
        <v>32</v>
      </c>
      <c r="K90" t="s">
        <v>25</v>
      </c>
      <c r="L90" t="s">
        <v>54</v>
      </c>
      <c r="M90" t="s">
        <v>27</v>
      </c>
      <c r="N90" s="2">
        <v>250</v>
      </c>
      <c r="O90" s="2">
        <v>47</v>
      </c>
      <c r="P90" s="5">
        <f t="shared" si="8"/>
        <v>2.576271296E-2</v>
      </c>
      <c r="Q90" s="5">
        <f t="shared" si="9"/>
        <v>3.322033882E-2</v>
      </c>
      <c r="R90" s="5">
        <f t="shared" si="10"/>
        <v>1.3559322359999999E-2</v>
      </c>
      <c r="S90" s="2"/>
      <c r="T90" s="2"/>
      <c r="U90" s="2"/>
      <c r="V90" s="2">
        <v>16.4633</v>
      </c>
      <c r="W90" s="3">
        <f>_xlfn.XLOOKUP(C90,'Sentiment index'!$E$2:$E$169,'Sentiment index'!$A$2:$A$169)</f>
        <v>0.54632879999999995</v>
      </c>
      <c r="X90">
        <f>_xlfn.XLOOKUP(F90,'Company age'!$A$2:$A$15,'Company age'!$B$2:$B$15)</f>
        <v>9</v>
      </c>
      <c r="Y90" s="3">
        <f t="shared" si="11"/>
        <v>48.561355924540003</v>
      </c>
      <c r="Z90" s="5">
        <f t="shared" si="12"/>
        <v>3.3220338820000056E-2</v>
      </c>
      <c r="AA90" s="12">
        <f t="shared" si="13"/>
        <v>182</v>
      </c>
      <c r="AB90">
        <v>182</v>
      </c>
      <c r="AH90" s="2">
        <v>2.5762712959999998</v>
      </c>
      <c r="AI90" s="2">
        <v>3.3220338819999999</v>
      </c>
      <c r="AJ90" s="2">
        <v>1.3559322359999999</v>
      </c>
    </row>
    <row r="91" spans="1:36" x14ac:dyDescent="0.15">
      <c r="A91" t="s">
        <v>2128</v>
      </c>
      <c r="B91" t="s">
        <v>213</v>
      </c>
      <c r="C91">
        <f t="shared" si="7"/>
        <v>27</v>
      </c>
      <c r="D91">
        <v>27</v>
      </c>
      <c r="E91" s="7">
        <v>39171</v>
      </c>
      <c r="F91" s="11">
        <v>2007</v>
      </c>
      <c r="G91" t="s">
        <v>214</v>
      </c>
      <c r="H91" t="s">
        <v>215</v>
      </c>
      <c r="I91" t="s">
        <v>44</v>
      </c>
      <c r="J91" t="s">
        <v>53</v>
      </c>
      <c r="K91" t="s">
        <v>25</v>
      </c>
      <c r="L91" t="s">
        <v>75</v>
      </c>
      <c r="M91" t="s">
        <v>27</v>
      </c>
      <c r="N91" s="2">
        <v>2898.88</v>
      </c>
      <c r="O91" s="2">
        <v>135</v>
      </c>
      <c r="P91" s="5">
        <f t="shared" si="8"/>
        <v>0.13636363979999999</v>
      </c>
      <c r="Q91" s="5">
        <f t="shared" si="9"/>
        <v>0.1931818199</v>
      </c>
      <c r="R91" s="5">
        <f t="shared" si="10"/>
        <v>0.17424242020000003</v>
      </c>
      <c r="S91" s="2">
        <v>1.306</v>
      </c>
      <c r="T91" s="2" t="s">
        <v>216</v>
      </c>
      <c r="U91" s="2">
        <v>1.32</v>
      </c>
      <c r="V91" s="2">
        <v>73.446600000000004</v>
      </c>
      <c r="W91" s="3">
        <f>_xlfn.XLOOKUP(C91,'Sentiment index'!$E$2:$E$169,'Sentiment index'!$A$2:$A$169)</f>
        <v>0.54632879999999995</v>
      </c>
      <c r="X91">
        <f>_xlfn.XLOOKUP(F91,'Company age'!$A$2:$A$15,'Company age'!$B$2:$B$15)</f>
        <v>9</v>
      </c>
      <c r="Y91" s="3">
        <f t="shared" si="11"/>
        <v>161.07954568649998</v>
      </c>
      <c r="Z91" s="5">
        <f t="shared" si="12"/>
        <v>0.19318181989999988</v>
      </c>
      <c r="AA91" s="12">
        <f t="shared" si="13"/>
        <v>1264.5811764705882</v>
      </c>
      <c r="AH91" s="2">
        <v>13.63636398</v>
      </c>
      <c r="AI91" s="2">
        <v>19.318181989999999</v>
      </c>
      <c r="AJ91" s="2">
        <v>17.424242020000001</v>
      </c>
    </row>
    <row r="92" spans="1:36" x14ac:dyDescent="0.15">
      <c r="A92" t="s">
        <v>295</v>
      </c>
      <c r="B92" t="s">
        <v>807</v>
      </c>
      <c r="C92">
        <f t="shared" si="7"/>
        <v>28</v>
      </c>
      <c r="D92">
        <v>28</v>
      </c>
      <c r="E92" s="7">
        <v>39175</v>
      </c>
      <c r="F92" s="11">
        <v>2007</v>
      </c>
      <c r="G92" t="s">
        <v>808</v>
      </c>
      <c r="H92" t="s">
        <v>809</v>
      </c>
      <c r="I92" t="s">
        <v>64</v>
      </c>
      <c r="J92" t="s">
        <v>32</v>
      </c>
      <c r="K92" t="s">
        <v>25</v>
      </c>
      <c r="L92" t="s">
        <v>54</v>
      </c>
      <c r="M92" t="s">
        <v>27</v>
      </c>
      <c r="N92" s="2">
        <v>399.59199999999998</v>
      </c>
      <c r="O92" s="2">
        <v>2.16</v>
      </c>
      <c r="P92" s="5">
        <f t="shared" si="8"/>
        <v>-0.29661018370000003</v>
      </c>
      <c r="Q92" s="5">
        <f t="shared" si="9"/>
        <v>-0.3406779861</v>
      </c>
      <c r="R92" s="5">
        <f t="shared" si="10"/>
        <v>-0.32881355290000003</v>
      </c>
      <c r="S92" s="2"/>
      <c r="T92" s="2"/>
      <c r="U92" s="2"/>
      <c r="V92" s="2">
        <v>0</v>
      </c>
      <c r="W92" s="3">
        <f>_xlfn.XLOOKUP(C92,'Sentiment index'!$E$2:$E$169,'Sentiment index'!$A$2:$A$169)</f>
        <v>0.6012499</v>
      </c>
      <c r="X92">
        <f>_xlfn.XLOOKUP(F92,'Company age'!$A$2:$A$15,'Company age'!$B$2:$B$15)</f>
        <v>9</v>
      </c>
      <c r="Y92" s="3">
        <f t="shared" si="11"/>
        <v>1.4241355500240001</v>
      </c>
      <c r="Z92" s="5">
        <f t="shared" si="12"/>
        <v>-0.3406779861</v>
      </c>
      <c r="AA92" s="12">
        <f t="shared" si="13"/>
        <v>7262</v>
      </c>
      <c r="AB92">
        <v>7262</v>
      </c>
      <c r="AH92" s="2">
        <v>-29.661018370000001</v>
      </c>
      <c r="AI92" s="2">
        <v>-34.067798609999997</v>
      </c>
      <c r="AJ92" s="2">
        <v>-32.881355290000002</v>
      </c>
    </row>
    <row r="93" spans="1:36" x14ac:dyDescent="0.15">
      <c r="A93" t="s">
        <v>405</v>
      </c>
      <c r="B93" t="s">
        <v>1021</v>
      </c>
      <c r="C93">
        <f t="shared" si="7"/>
        <v>29</v>
      </c>
      <c r="D93">
        <v>29</v>
      </c>
      <c r="E93" s="7">
        <v>39204</v>
      </c>
      <c r="F93" s="11">
        <v>2007</v>
      </c>
      <c r="G93" t="s">
        <v>1022</v>
      </c>
      <c r="H93" t="s">
        <v>1023</v>
      </c>
      <c r="I93" t="s">
        <v>44</v>
      </c>
      <c r="J93" t="s">
        <v>74</v>
      </c>
      <c r="K93" t="s">
        <v>25</v>
      </c>
      <c r="L93" t="s">
        <v>54</v>
      </c>
      <c r="M93" t="s">
        <v>27</v>
      </c>
      <c r="N93" s="2">
        <v>200</v>
      </c>
      <c r="O93" s="2">
        <v>5</v>
      </c>
      <c r="P93" s="5">
        <f t="shared" si="8"/>
        <v>1.0526316170000001E-2</v>
      </c>
      <c r="Q93" s="5">
        <f t="shared" si="9"/>
        <v>-0.11578947069999999</v>
      </c>
      <c r="R93" s="5">
        <f t="shared" si="10"/>
        <v>-0.12</v>
      </c>
      <c r="S93" s="2"/>
      <c r="T93" s="2"/>
      <c r="U93" s="2"/>
      <c r="V93" s="2">
        <v>268.36</v>
      </c>
      <c r="W93" s="3">
        <f>_xlfn.XLOOKUP(C93,'Sentiment index'!$E$2:$E$169,'Sentiment index'!$A$2:$A$169)</f>
        <v>0.33268140000000002</v>
      </c>
      <c r="X93">
        <f>_xlfn.XLOOKUP(F93,'Company age'!$A$2:$A$15,'Company age'!$B$2:$B$15)</f>
        <v>9</v>
      </c>
      <c r="Y93" s="3">
        <f t="shared" si="11"/>
        <v>4.4210526464999997</v>
      </c>
      <c r="Z93" s="5">
        <f t="shared" si="12"/>
        <v>-0.11578947070000005</v>
      </c>
      <c r="AA93" s="12">
        <f t="shared" si="13"/>
        <v>163</v>
      </c>
      <c r="AB93">
        <v>163</v>
      </c>
      <c r="AH93" s="2">
        <v>1.0526316170000001</v>
      </c>
      <c r="AI93" s="2">
        <v>-11.57894707</v>
      </c>
      <c r="AJ93" s="2">
        <v>-12</v>
      </c>
    </row>
    <row r="94" spans="1:36" x14ac:dyDescent="0.15">
      <c r="A94" t="s">
        <v>2147</v>
      </c>
      <c r="B94" t="s">
        <v>2049</v>
      </c>
      <c r="C94">
        <f t="shared" si="7"/>
        <v>29</v>
      </c>
      <c r="D94">
        <v>29</v>
      </c>
      <c r="E94" s="7">
        <v>39204</v>
      </c>
      <c r="F94" s="11">
        <v>2007</v>
      </c>
      <c r="G94" t="s">
        <v>2050</v>
      </c>
      <c r="H94" t="s">
        <v>2051</v>
      </c>
      <c r="I94" t="s">
        <v>80</v>
      </c>
      <c r="J94" t="s">
        <v>45</v>
      </c>
      <c r="K94" t="s">
        <v>25</v>
      </c>
      <c r="L94" t="s">
        <v>54</v>
      </c>
      <c r="M94" t="s">
        <v>27</v>
      </c>
      <c r="N94" s="2">
        <v>5.71455</v>
      </c>
      <c r="O94" s="2">
        <v>1.5</v>
      </c>
      <c r="P94" s="5">
        <f t="shared" si="8"/>
        <v>0.28368793489999999</v>
      </c>
      <c r="Q94" s="5">
        <f t="shared" si="9"/>
        <v>0.37234043120000004</v>
      </c>
      <c r="R94" s="5">
        <f t="shared" si="10"/>
        <v>0.33333332059999998</v>
      </c>
      <c r="S94" s="2"/>
      <c r="T94" s="2"/>
      <c r="U94" s="2"/>
      <c r="V94" s="2">
        <v>4.8339999999999996</v>
      </c>
      <c r="W94" s="3">
        <f>_xlfn.XLOOKUP(C94,'Sentiment index'!$E$2:$E$169,'Sentiment index'!$A$2:$A$169)</f>
        <v>0.33268140000000002</v>
      </c>
      <c r="X94">
        <f>_xlfn.XLOOKUP(F94,'Company age'!$A$2:$A$15,'Company age'!$B$2:$B$15)</f>
        <v>9</v>
      </c>
      <c r="Y94" s="3">
        <f t="shared" si="11"/>
        <v>2.0585106468000003</v>
      </c>
      <c r="Z94" s="5">
        <f t="shared" si="12"/>
        <v>0.37234043120000021</v>
      </c>
      <c r="AA94" s="12">
        <f t="shared" si="13"/>
        <v>1264.5811764705882</v>
      </c>
      <c r="AH94" s="2">
        <v>28.368793490000002</v>
      </c>
      <c r="AI94" s="2">
        <v>37.234043120000003</v>
      </c>
      <c r="AJ94" s="2">
        <v>33.333332059999996</v>
      </c>
    </row>
    <row r="95" spans="1:36" x14ac:dyDescent="0.15">
      <c r="A95" t="s">
        <v>1523</v>
      </c>
      <c r="B95" t="s">
        <v>1021</v>
      </c>
      <c r="C95">
        <f t="shared" si="7"/>
        <v>29</v>
      </c>
      <c r="D95">
        <v>29</v>
      </c>
      <c r="E95" s="7">
        <v>39210</v>
      </c>
      <c r="F95" s="11">
        <v>2007</v>
      </c>
      <c r="G95" t="s">
        <v>1227</v>
      </c>
      <c r="H95" t="s">
        <v>1228</v>
      </c>
      <c r="I95" t="s">
        <v>44</v>
      </c>
      <c r="J95" t="s">
        <v>32</v>
      </c>
      <c r="K95" t="s">
        <v>25</v>
      </c>
      <c r="L95" t="s">
        <v>54</v>
      </c>
      <c r="M95" t="s">
        <v>27</v>
      </c>
      <c r="N95" s="2">
        <v>101.4</v>
      </c>
      <c r="O95" s="2">
        <v>39</v>
      </c>
      <c r="P95" s="5">
        <f t="shared" si="8"/>
        <v>0.1793103409</v>
      </c>
      <c r="Q95" s="5">
        <f t="shared" si="9"/>
        <v>0.20689655299999998</v>
      </c>
      <c r="R95" s="5">
        <f t="shared" si="10"/>
        <v>0.22413793559999998</v>
      </c>
      <c r="S95" s="2">
        <v>593.6</v>
      </c>
      <c r="T95" s="2">
        <v>1440</v>
      </c>
      <c r="U95" s="2">
        <v>599</v>
      </c>
      <c r="V95" s="2">
        <v>0</v>
      </c>
      <c r="W95" s="3">
        <f>_xlfn.XLOOKUP(C95,'Sentiment index'!$E$2:$E$169,'Sentiment index'!$A$2:$A$169)</f>
        <v>0.33268140000000002</v>
      </c>
      <c r="X95">
        <f>_xlfn.XLOOKUP(F95,'Company age'!$A$2:$A$15,'Company age'!$B$2:$B$15)</f>
        <v>9</v>
      </c>
      <c r="Y95" s="3">
        <f t="shared" si="11"/>
        <v>47.068965566999999</v>
      </c>
      <c r="Z95" s="5">
        <f t="shared" si="12"/>
        <v>0.20689655299999998</v>
      </c>
      <c r="AA95" s="12">
        <f t="shared" si="13"/>
        <v>1763</v>
      </c>
      <c r="AB95">
        <v>1763</v>
      </c>
      <c r="AH95" s="2">
        <v>17.931034090000001</v>
      </c>
      <c r="AI95" s="2">
        <v>20.689655299999998</v>
      </c>
      <c r="AJ95" s="2">
        <v>22.413793559999998</v>
      </c>
    </row>
    <row r="96" spans="1:36" x14ac:dyDescent="0.15">
      <c r="A96" t="s">
        <v>1723</v>
      </c>
      <c r="B96" t="s">
        <v>608</v>
      </c>
      <c r="C96">
        <f t="shared" si="7"/>
        <v>29</v>
      </c>
      <c r="D96">
        <v>29</v>
      </c>
      <c r="E96" s="7">
        <v>39212</v>
      </c>
      <c r="F96" s="11">
        <v>2007</v>
      </c>
      <c r="G96" t="s">
        <v>609</v>
      </c>
      <c r="H96" t="s">
        <v>610</v>
      </c>
      <c r="I96" t="s">
        <v>44</v>
      </c>
      <c r="J96" t="s">
        <v>74</v>
      </c>
      <c r="K96" t="s">
        <v>25</v>
      </c>
      <c r="L96" t="s">
        <v>75</v>
      </c>
      <c r="M96" t="s">
        <v>27</v>
      </c>
      <c r="N96" s="2">
        <v>610.30799999999999</v>
      </c>
      <c r="O96" s="2">
        <v>40</v>
      </c>
      <c r="P96" s="5">
        <f t="shared" si="8"/>
        <v>0.5</v>
      </c>
      <c r="Q96" s="5">
        <f t="shared" si="9"/>
        <v>0.22500000000000001</v>
      </c>
      <c r="R96" s="5">
        <f t="shared" si="10"/>
        <v>0.15</v>
      </c>
      <c r="S96" s="2"/>
      <c r="T96" s="2"/>
      <c r="U96" s="2"/>
      <c r="V96" s="2">
        <v>30.4574</v>
      </c>
      <c r="W96" s="3">
        <f>_xlfn.XLOOKUP(C96,'Sentiment index'!$E$2:$E$169,'Sentiment index'!$A$2:$A$169)</f>
        <v>0.33268140000000002</v>
      </c>
      <c r="X96">
        <f>_xlfn.XLOOKUP(F96,'Company age'!$A$2:$A$15,'Company age'!$B$2:$B$15)</f>
        <v>9</v>
      </c>
      <c r="Y96" s="3">
        <f t="shared" si="11"/>
        <v>49</v>
      </c>
      <c r="Z96" s="5">
        <f t="shared" si="12"/>
        <v>0.22500000000000001</v>
      </c>
      <c r="AA96" s="12">
        <f t="shared" si="13"/>
        <v>2</v>
      </c>
      <c r="AB96">
        <v>2</v>
      </c>
      <c r="AH96" s="2">
        <v>50</v>
      </c>
      <c r="AI96" s="2">
        <v>22.5</v>
      </c>
      <c r="AJ96" s="2">
        <v>15</v>
      </c>
    </row>
    <row r="97" spans="1:36" x14ac:dyDescent="0.15">
      <c r="A97" t="s">
        <v>607</v>
      </c>
      <c r="B97" t="s">
        <v>635</v>
      </c>
      <c r="C97">
        <f t="shared" si="7"/>
        <v>29</v>
      </c>
      <c r="D97">
        <v>29</v>
      </c>
      <c r="E97" s="7">
        <v>39213</v>
      </c>
      <c r="F97" s="11">
        <v>2007</v>
      </c>
      <c r="G97" t="s">
        <v>637</v>
      </c>
      <c r="H97" t="s">
        <v>638</v>
      </c>
      <c r="I97" t="s">
        <v>64</v>
      </c>
      <c r="J97" t="s">
        <v>74</v>
      </c>
      <c r="K97" t="s">
        <v>25</v>
      </c>
      <c r="L97" t="s">
        <v>639</v>
      </c>
      <c r="M97" t="s">
        <v>27</v>
      </c>
      <c r="N97" s="2">
        <v>578.25900000000001</v>
      </c>
      <c r="O97" s="2">
        <v>110</v>
      </c>
      <c r="P97" s="5">
        <f t="shared" si="8"/>
        <v>2.3809523580000002E-2</v>
      </c>
      <c r="Q97" s="5">
        <f t="shared" si="9"/>
        <v>3.809523821E-2</v>
      </c>
      <c r="R97" s="5">
        <f t="shared" si="10"/>
        <v>3.809523821E-2</v>
      </c>
      <c r="S97" s="2"/>
      <c r="T97" s="2"/>
      <c r="U97" s="2"/>
      <c r="V97" s="2">
        <v>88</v>
      </c>
      <c r="W97" s="3">
        <f>_xlfn.XLOOKUP(C97,'Sentiment index'!$E$2:$E$169,'Sentiment index'!$A$2:$A$169)</f>
        <v>0.33268140000000002</v>
      </c>
      <c r="X97">
        <f>_xlfn.XLOOKUP(F97,'Company age'!$A$2:$A$15,'Company age'!$B$2:$B$15)</f>
        <v>9</v>
      </c>
      <c r="Y97" s="3">
        <f t="shared" si="11"/>
        <v>114.19047620309999</v>
      </c>
      <c r="Z97" s="5">
        <f t="shared" si="12"/>
        <v>3.8095238209999917E-2</v>
      </c>
      <c r="AA97" s="12">
        <f t="shared" si="13"/>
        <v>1264.5811764705882</v>
      </c>
      <c r="AH97" s="2">
        <v>2.380952358</v>
      </c>
      <c r="AI97" s="2">
        <v>3.809523821</v>
      </c>
      <c r="AJ97" s="2">
        <v>3.809523821</v>
      </c>
    </row>
    <row r="98" spans="1:36" x14ac:dyDescent="0.15">
      <c r="A98" t="s">
        <v>475</v>
      </c>
      <c r="B98" t="s">
        <v>598</v>
      </c>
      <c r="C98">
        <f t="shared" si="7"/>
        <v>29</v>
      </c>
      <c r="D98">
        <v>29</v>
      </c>
      <c r="E98" s="7">
        <v>39218</v>
      </c>
      <c r="F98" s="11">
        <v>2007</v>
      </c>
      <c r="G98" t="s">
        <v>599</v>
      </c>
      <c r="H98" t="s">
        <v>600</v>
      </c>
      <c r="I98" t="s">
        <v>80</v>
      </c>
      <c r="J98" t="s">
        <v>96</v>
      </c>
      <c r="K98" t="s">
        <v>25</v>
      </c>
      <c r="L98" t="s">
        <v>601</v>
      </c>
      <c r="M98" t="s">
        <v>27</v>
      </c>
      <c r="N98" s="2">
        <v>630.58000000000004</v>
      </c>
      <c r="O98" s="2">
        <v>87</v>
      </c>
      <c r="P98" s="5">
        <f t="shared" si="8"/>
        <v>0.11111110690000001</v>
      </c>
      <c r="Q98" s="5">
        <f t="shared" si="9"/>
        <v>7.7777776719999997E-2</v>
      </c>
      <c r="R98" s="5">
        <f t="shared" si="10"/>
        <v>7.4074071649999993E-3</v>
      </c>
      <c r="S98" s="2">
        <v>197</v>
      </c>
      <c r="T98" s="2">
        <v>634.48278809999999</v>
      </c>
      <c r="U98" s="2">
        <v>193.5</v>
      </c>
      <c r="V98" s="2">
        <v>0</v>
      </c>
      <c r="W98" s="3">
        <f>_xlfn.XLOOKUP(C98,'Sentiment index'!$E$2:$E$169,'Sentiment index'!$A$2:$A$169)</f>
        <v>0.33268140000000002</v>
      </c>
      <c r="X98">
        <f>_xlfn.XLOOKUP(F98,'Company age'!$A$2:$A$15,'Company age'!$B$2:$B$15)</f>
        <v>9</v>
      </c>
      <c r="Y98" s="3">
        <f t="shared" si="11"/>
        <v>93.766666574640013</v>
      </c>
      <c r="Z98" s="5">
        <f t="shared" si="12"/>
        <v>7.777777672000015E-2</v>
      </c>
      <c r="AA98" s="12">
        <f t="shared" si="13"/>
        <v>2169</v>
      </c>
      <c r="AB98">
        <v>2169</v>
      </c>
      <c r="AH98" s="2">
        <v>11.11111069</v>
      </c>
      <c r="AI98" s="2">
        <v>7.777777672</v>
      </c>
      <c r="AJ98" s="2">
        <v>0.74074071649999995</v>
      </c>
    </row>
    <row r="99" spans="1:36" x14ac:dyDescent="0.15">
      <c r="A99" t="s">
        <v>1365</v>
      </c>
      <c r="B99" t="s">
        <v>758</v>
      </c>
      <c r="C99">
        <f t="shared" si="7"/>
        <v>29</v>
      </c>
      <c r="D99">
        <v>29</v>
      </c>
      <c r="E99" s="7">
        <v>39227</v>
      </c>
      <c r="F99" s="11">
        <v>2007</v>
      </c>
      <c r="G99" t="s">
        <v>759</v>
      </c>
      <c r="H99" t="s">
        <v>760</v>
      </c>
      <c r="I99" t="s">
        <v>44</v>
      </c>
      <c r="J99" t="s">
        <v>45</v>
      </c>
      <c r="K99" t="s">
        <v>25</v>
      </c>
      <c r="L99" t="s">
        <v>75</v>
      </c>
      <c r="M99" t="s">
        <v>27</v>
      </c>
      <c r="N99" s="2">
        <v>438.28899999999999</v>
      </c>
      <c r="O99" s="2">
        <v>14</v>
      </c>
      <c r="P99" s="5">
        <f t="shared" si="8"/>
        <v>0.04</v>
      </c>
      <c r="Q99" s="5">
        <f t="shared" si="9"/>
        <v>0</v>
      </c>
      <c r="R99" s="5">
        <f t="shared" si="10"/>
        <v>-0.04</v>
      </c>
      <c r="S99" s="2">
        <v>120.6</v>
      </c>
      <c r="T99" s="2">
        <v>700</v>
      </c>
      <c r="U99" s="2">
        <v>120.4</v>
      </c>
      <c r="V99" s="2">
        <v>103.364</v>
      </c>
      <c r="W99" s="3">
        <f>_xlfn.XLOOKUP(C99,'Sentiment index'!$E$2:$E$169,'Sentiment index'!$A$2:$A$169)</f>
        <v>0.33268140000000002</v>
      </c>
      <c r="X99">
        <f>_xlfn.XLOOKUP(F99,'Company age'!$A$2:$A$15,'Company age'!$B$2:$B$15)</f>
        <v>9</v>
      </c>
      <c r="Y99" s="3">
        <f t="shared" si="11"/>
        <v>14</v>
      </c>
      <c r="Z99" s="5">
        <f t="shared" si="12"/>
        <v>0</v>
      </c>
      <c r="AA99" s="12">
        <f t="shared" si="13"/>
        <v>1264.5811764705882</v>
      </c>
      <c r="AH99" s="2">
        <v>4</v>
      </c>
      <c r="AI99" s="2">
        <v>0</v>
      </c>
      <c r="AJ99" s="2">
        <v>-4</v>
      </c>
    </row>
    <row r="100" spans="1:36" x14ac:dyDescent="0.15">
      <c r="A100" t="s">
        <v>1880</v>
      </c>
      <c r="B100" t="s">
        <v>770</v>
      </c>
      <c r="C100">
        <f t="shared" si="7"/>
        <v>29</v>
      </c>
      <c r="D100">
        <v>29</v>
      </c>
      <c r="E100" s="7">
        <v>39227</v>
      </c>
      <c r="F100" s="11">
        <v>2007</v>
      </c>
      <c r="G100" t="s">
        <v>866</v>
      </c>
      <c r="H100" t="s">
        <v>867</v>
      </c>
      <c r="I100" t="s">
        <v>44</v>
      </c>
      <c r="J100" t="s">
        <v>53</v>
      </c>
      <c r="K100" t="s">
        <v>25</v>
      </c>
      <c r="L100" t="s">
        <v>54</v>
      </c>
      <c r="M100" t="s">
        <v>27</v>
      </c>
      <c r="N100" s="2">
        <v>350</v>
      </c>
      <c r="O100" s="2">
        <v>70</v>
      </c>
      <c r="P100" s="5">
        <f t="shared" si="8"/>
        <v>0.1968749809</v>
      </c>
      <c r="Q100" s="5">
        <f t="shared" si="9"/>
        <v>0.1499999809</v>
      </c>
      <c r="R100" s="5">
        <f t="shared" si="10"/>
        <v>0.14687498090000001</v>
      </c>
      <c r="S100" s="2"/>
      <c r="T100" s="2"/>
      <c r="U100" s="2"/>
      <c r="V100" s="2">
        <v>0</v>
      </c>
      <c r="W100" s="3">
        <f>_xlfn.XLOOKUP(C100,'Sentiment index'!$E$2:$E$169,'Sentiment index'!$A$2:$A$169)</f>
        <v>0.33268140000000002</v>
      </c>
      <c r="X100">
        <f>_xlfn.XLOOKUP(F100,'Company age'!$A$2:$A$15,'Company age'!$B$2:$B$15)</f>
        <v>9</v>
      </c>
      <c r="Y100" s="3">
        <f t="shared" si="11"/>
        <v>80.499998663000014</v>
      </c>
      <c r="Z100" s="5">
        <f t="shared" si="12"/>
        <v>0.14999998090000019</v>
      </c>
      <c r="AA100" s="12">
        <f t="shared" si="13"/>
        <v>58</v>
      </c>
      <c r="AB100">
        <v>58</v>
      </c>
      <c r="AH100" s="2">
        <v>19.687498089999998</v>
      </c>
      <c r="AI100" s="2">
        <v>14.99999809</v>
      </c>
      <c r="AJ100" s="2">
        <v>14.68749809</v>
      </c>
    </row>
    <row r="101" spans="1:36" x14ac:dyDescent="0.15">
      <c r="A101" t="s">
        <v>723</v>
      </c>
      <c r="B101" t="s">
        <v>770</v>
      </c>
      <c r="C101">
        <f t="shared" si="7"/>
        <v>29</v>
      </c>
      <c r="D101">
        <v>29</v>
      </c>
      <c r="E101" s="7">
        <v>39231</v>
      </c>
      <c r="F101" s="11">
        <v>2007</v>
      </c>
      <c r="G101" t="s">
        <v>771</v>
      </c>
      <c r="H101" t="s">
        <v>772</v>
      </c>
      <c r="I101" t="s">
        <v>23</v>
      </c>
      <c r="J101" t="s">
        <v>32</v>
      </c>
      <c r="K101" t="s">
        <v>25</v>
      </c>
      <c r="L101" t="s">
        <v>54</v>
      </c>
      <c r="M101" t="s">
        <v>27</v>
      </c>
      <c r="N101" s="2">
        <v>439.57299999999998</v>
      </c>
      <c r="O101" s="2">
        <v>40</v>
      </c>
      <c r="P101" s="5">
        <f t="shared" si="8"/>
        <v>6.6666665079999993E-2</v>
      </c>
      <c r="Q101" s="5">
        <f t="shared" si="9"/>
        <v>0.1</v>
      </c>
      <c r="R101" s="5">
        <f t="shared" si="10"/>
        <v>7.3333334920000007E-2</v>
      </c>
      <c r="S101" s="2"/>
      <c r="T101" s="2"/>
      <c r="U101" s="2"/>
      <c r="V101" s="2">
        <v>0</v>
      </c>
      <c r="W101" s="3">
        <f>_xlfn.XLOOKUP(C101,'Sentiment index'!$E$2:$E$169,'Sentiment index'!$A$2:$A$169)</f>
        <v>0.33268140000000002</v>
      </c>
      <c r="X101">
        <f>_xlfn.XLOOKUP(F101,'Company age'!$A$2:$A$15,'Company age'!$B$2:$B$15)</f>
        <v>9</v>
      </c>
      <c r="Y101" s="3">
        <f t="shared" si="11"/>
        <v>44</v>
      </c>
      <c r="Z101" s="5">
        <f t="shared" si="12"/>
        <v>0.1</v>
      </c>
      <c r="AA101" s="12">
        <f t="shared" si="13"/>
        <v>94</v>
      </c>
      <c r="AB101">
        <v>94</v>
      </c>
      <c r="AH101" s="2">
        <v>6.6666665079999996</v>
      </c>
      <c r="AI101" s="2">
        <v>10</v>
      </c>
      <c r="AJ101" s="2">
        <v>7.3333334920000004</v>
      </c>
    </row>
    <row r="102" spans="1:36" x14ac:dyDescent="0.15">
      <c r="A102" t="s">
        <v>434</v>
      </c>
      <c r="B102" t="s">
        <v>226</v>
      </c>
      <c r="C102">
        <f t="shared" si="7"/>
        <v>29</v>
      </c>
      <c r="D102">
        <v>29</v>
      </c>
      <c r="E102" s="7">
        <v>39232</v>
      </c>
      <c r="F102" s="11">
        <v>2007</v>
      </c>
      <c r="G102" t="s">
        <v>227</v>
      </c>
      <c r="H102" t="s">
        <v>228</v>
      </c>
      <c r="I102" t="s">
        <v>64</v>
      </c>
      <c r="J102" t="s">
        <v>74</v>
      </c>
      <c r="K102" t="s">
        <v>25</v>
      </c>
      <c r="L102" t="s">
        <v>54</v>
      </c>
      <c r="M102" t="s">
        <v>27</v>
      </c>
      <c r="N102" s="2">
        <v>2535.4299999999998</v>
      </c>
      <c r="O102" s="2">
        <v>250</v>
      </c>
      <c r="P102" s="5">
        <f t="shared" si="8"/>
        <v>0.04</v>
      </c>
      <c r="Q102" s="5">
        <f t="shared" si="9"/>
        <v>0.12</v>
      </c>
      <c r="R102" s="5">
        <f t="shared" si="10"/>
        <v>0.2</v>
      </c>
      <c r="S102" s="2"/>
      <c r="T102" s="2"/>
      <c r="U102" s="2"/>
      <c r="V102" s="2">
        <v>0</v>
      </c>
      <c r="W102" s="3">
        <f>_xlfn.XLOOKUP(C102,'Sentiment index'!$E$2:$E$169,'Sentiment index'!$A$2:$A$169)</f>
        <v>0.33268140000000002</v>
      </c>
      <c r="X102">
        <f>_xlfn.XLOOKUP(F102,'Company age'!$A$2:$A$15,'Company age'!$B$2:$B$15)</f>
        <v>9</v>
      </c>
      <c r="Y102" s="3">
        <f t="shared" si="11"/>
        <v>280</v>
      </c>
      <c r="Z102" s="5">
        <f t="shared" si="12"/>
        <v>0.12</v>
      </c>
      <c r="AA102" s="12">
        <f t="shared" si="13"/>
        <v>19</v>
      </c>
      <c r="AB102">
        <v>19</v>
      </c>
      <c r="AH102" s="2">
        <v>4</v>
      </c>
      <c r="AI102" s="2">
        <v>12</v>
      </c>
      <c r="AJ102" s="2">
        <v>20</v>
      </c>
    </row>
    <row r="103" spans="1:36" x14ac:dyDescent="0.15">
      <c r="A103" t="s">
        <v>225</v>
      </c>
      <c r="B103" t="s">
        <v>226</v>
      </c>
      <c r="C103">
        <f t="shared" si="7"/>
        <v>29</v>
      </c>
      <c r="D103">
        <v>29</v>
      </c>
      <c r="E103" s="7">
        <v>39233</v>
      </c>
      <c r="F103" s="11">
        <v>2007</v>
      </c>
      <c r="G103" t="s">
        <v>624</v>
      </c>
      <c r="H103" t="s">
        <v>625</v>
      </c>
      <c r="I103" t="s">
        <v>44</v>
      </c>
      <c r="J103" t="s">
        <v>32</v>
      </c>
      <c r="K103" t="s">
        <v>25</v>
      </c>
      <c r="L103" t="s">
        <v>54</v>
      </c>
      <c r="M103" t="s">
        <v>27</v>
      </c>
      <c r="N103" s="2">
        <v>598</v>
      </c>
      <c r="O103" s="2">
        <v>23</v>
      </c>
      <c r="P103" s="5">
        <f t="shared" si="8"/>
        <v>0.1574073601</v>
      </c>
      <c r="Q103" s="5">
        <f t="shared" si="9"/>
        <v>0.1296295834</v>
      </c>
      <c r="R103" s="5">
        <f t="shared" si="10"/>
        <v>0.11111106870000001</v>
      </c>
      <c r="S103" s="2">
        <v>88.8</v>
      </c>
      <c r="T103" s="2">
        <v>266.52172849999999</v>
      </c>
      <c r="U103" s="2">
        <v>89.85</v>
      </c>
      <c r="V103" s="2">
        <v>0</v>
      </c>
      <c r="W103" s="3">
        <f>_xlfn.XLOOKUP(C103,'Sentiment index'!$E$2:$E$169,'Sentiment index'!$A$2:$A$169)</f>
        <v>0.33268140000000002</v>
      </c>
      <c r="X103">
        <f>_xlfn.XLOOKUP(F103,'Company age'!$A$2:$A$15,'Company age'!$B$2:$B$15)</f>
        <v>9</v>
      </c>
      <c r="Y103" s="3">
        <f t="shared" si="11"/>
        <v>25.9814804182</v>
      </c>
      <c r="Z103" s="5">
        <f t="shared" si="12"/>
        <v>0.12962958340000003</v>
      </c>
      <c r="AA103" s="12">
        <f t="shared" si="13"/>
        <v>629</v>
      </c>
      <c r="AB103">
        <v>629</v>
      </c>
      <c r="AH103" s="2">
        <v>15.740736009999999</v>
      </c>
      <c r="AI103" s="2">
        <v>12.96295834</v>
      </c>
      <c r="AJ103" s="2">
        <v>11.11110687</v>
      </c>
    </row>
    <row r="104" spans="1:36" x14ac:dyDescent="0.15">
      <c r="A104" t="s">
        <v>2117</v>
      </c>
      <c r="B104" t="s">
        <v>2089</v>
      </c>
      <c r="C104">
        <f t="shared" si="7"/>
        <v>30</v>
      </c>
      <c r="D104">
        <v>30</v>
      </c>
      <c r="E104" s="7">
        <v>39234</v>
      </c>
      <c r="F104" s="11">
        <v>2007</v>
      </c>
      <c r="G104" t="s">
        <v>2090</v>
      </c>
      <c r="H104" t="s">
        <v>2091</v>
      </c>
      <c r="I104" t="s">
        <v>80</v>
      </c>
      <c r="J104" t="s">
        <v>81</v>
      </c>
      <c r="K104" t="s">
        <v>25</v>
      </c>
      <c r="L104" t="s">
        <v>54</v>
      </c>
      <c r="M104" t="s">
        <v>27</v>
      </c>
      <c r="N104" s="2">
        <v>4.3686299999999996</v>
      </c>
      <c r="O104" s="2">
        <v>3.7</v>
      </c>
      <c r="P104" s="5">
        <f t="shared" si="8"/>
        <v>8.6521739959999996E-2</v>
      </c>
      <c r="Q104" s="5">
        <f t="shared" si="9"/>
        <v>3.2173912530000001E-2</v>
      </c>
      <c r="R104" s="5">
        <f t="shared" si="10"/>
        <v>-8.6956523360000001E-4</v>
      </c>
      <c r="S104" s="2">
        <v>6.35</v>
      </c>
      <c r="T104" s="2">
        <v>140.78633120000001</v>
      </c>
      <c r="U104" s="2">
        <v>6.3</v>
      </c>
      <c r="V104" s="2">
        <v>5.9269999999999996</v>
      </c>
      <c r="W104" s="3">
        <f>_xlfn.XLOOKUP(C104,'Sentiment index'!$E$2:$E$169,'Sentiment index'!$A$2:$A$169)</f>
        <v>0.34872039999999999</v>
      </c>
      <c r="X104">
        <f>_xlfn.XLOOKUP(F104,'Company age'!$A$2:$A$15,'Company age'!$B$2:$B$15)</f>
        <v>9</v>
      </c>
      <c r="Y104" s="3">
        <f t="shared" si="11"/>
        <v>3.8190434763610002</v>
      </c>
      <c r="Z104" s="5">
        <f t="shared" si="12"/>
        <v>3.2173912529999994E-2</v>
      </c>
      <c r="AA104" s="12">
        <f t="shared" si="13"/>
        <v>40</v>
      </c>
      <c r="AB104">
        <v>40</v>
      </c>
      <c r="AH104" s="2">
        <v>8.6521739960000001</v>
      </c>
      <c r="AI104" s="2">
        <v>3.2173912530000002</v>
      </c>
      <c r="AJ104" s="2">
        <v>-8.6956523359999996E-2</v>
      </c>
    </row>
    <row r="105" spans="1:36" x14ac:dyDescent="0.15">
      <c r="A105" t="s">
        <v>2069</v>
      </c>
      <c r="B105" t="s">
        <v>450</v>
      </c>
      <c r="C105">
        <f t="shared" si="7"/>
        <v>30</v>
      </c>
      <c r="D105">
        <v>30</v>
      </c>
      <c r="E105" s="7">
        <v>39245</v>
      </c>
      <c r="F105" s="11">
        <v>2007</v>
      </c>
      <c r="G105" t="s">
        <v>451</v>
      </c>
      <c r="H105" t="s">
        <v>452</v>
      </c>
      <c r="I105" t="s">
        <v>64</v>
      </c>
      <c r="J105" t="s">
        <v>96</v>
      </c>
      <c r="K105" t="s">
        <v>25</v>
      </c>
      <c r="L105" t="s">
        <v>54</v>
      </c>
      <c r="M105" t="s">
        <v>27</v>
      </c>
      <c r="N105" s="2">
        <v>948.60799999999995</v>
      </c>
      <c r="O105" s="2">
        <v>9</v>
      </c>
      <c r="P105" s="5">
        <f t="shared" si="8"/>
        <v>-1.3793103689999999E-2</v>
      </c>
      <c r="Q105" s="5">
        <f t="shared" si="9"/>
        <v>-6.8965516089999998E-2</v>
      </c>
      <c r="R105" s="5">
        <f t="shared" si="10"/>
        <v>-9.6551723480000004E-2</v>
      </c>
      <c r="S105" s="2">
        <v>0.51400000000000001</v>
      </c>
      <c r="T105" s="2">
        <v>-89.953811650000006</v>
      </c>
      <c r="U105" s="2">
        <v>0.51</v>
      </c>
      <c r="V105" s="2">
        <v>39.064</v>
      </c>
      <c r="W105" s="3">
        <f>_xlfn.XLOOKUP(C105,'Sentiment index'!$E$2:$E$169,'Sentiment index'!$A$2:$A$169)</f>
        <v>0.34872039999999999</v>
      </c>
      <c r="X105">
        <f>_xlfn.XLOOKUP(F105,'Company age'!$A$2:$A$15,'Company age'!$B$2:$B$15)</f>
        <v>9</v>
      </c>
      <c r="Y105" s="3">
        <f t="shared" si="11"/>
        <v>8.3793103551900003</v>
      </c>
      <c r="Z105" s="5">
        <f t="shared" si="12"/>
        <v>-6.8965516089999956E-2</v>
      </c>
      <c r="AA105" s="12">
        <f t="shared" si="13"/>
        <v>944</v>
      </c>
      <c r="AB105">
        <v>944</v>
      </c>
      <c r="AH105" s="2">
        <v>-1.3793103689999999</v>
      </c>
      <c r="AI105" s="2">
        <v>-6.8965516090000003</v>
      </c>
      <c r="AJ105" s="2">
        <v>-9.6551723480000007</v>
      </c>
    </row>
    <row r="106" spans="1:36" x14ac:dyDescent="0.15">
      <c r="A106" t="s">
        <v>1160</v>
      </c>
      <c r="B106" t="s">
        <v>1044</v>
      </c>
      <c r="C106">
        <f t="shared" si="7"/>
        <v>30</v>
      </c>
      <c r="D106">
        <v>30</v>
      </c>
      <c r="E106" s="7">
        <v>39245</v>
      </c>
      <c r="F106" s="11">
        <v>2007</v>
      </c>
      <c r="G106" t="s">
        <v>1045</v>
      </c>
      <c r="H106" t="s">
        <v>1046</v>
      </c>
      <c r="I106" t="s">
        <v>23</v>
      </c>
      <c r="J106" t="s">
        <v>96</v>
      </c>
      <c r="K106" t="s">
        <v>25</v>
      </c>
      <c r="L106" t="s">
        <v>54</v>
      </c>
      <c r="M106" t="s">
        <v>27</v>
      </c>
      <c r="N106" s="2">
        <v>197.428</v>
      </c>
      <c r="O106" s="2">
        <v>85</v>
      </c>
      <c r="P106" s="5">
        <f t="shared" si="8"/>
        <v>0.37254901889999997</v>
      </c>
      <c r="Q106" s="5">
        <f t="shared" si="9"/>
        <v>0.28496730800000003</v>
      </c>
      <c r="R106" s="5">
        <f t="shared" si="10"/>
        <v>0.26143789290000002</v>
      </c>
      <c r="S106" s="2">
        <v>8.1600000000000006E-2</v>
      </c>
      <c r="T106" s="2" t="s">
        <v>216</v>
      </c>
      <c r="U106" s="2">
        <v>8.0399999999999999E-2</v>
      </c>
      <c r="V106" s="2">
        <v>0</v>
      </c>
      <c r="W106" s="3">
        <f>_xlfn.XLOOKUP(C106,'Sentiment index'!$E$2:$E$169,'Sentiment index'!$A$2:$A$169)</f>
        <v>0.34872039999999999</v>
      </c>
      <c r="X106">
        <f>_xlfn.XLOOKUP(F106,'Company age'!$A$2:$A$15,'Company age'!$B$2:$B$15)</f>
        <v>9</v>
      </c>
      <c r="Y106" s="3">
        <f t="shared" si="11"/>
        <v>109.22222118000001</v>
      </c>
      <c r="Z106" s="5">
        <f t="shared" si="12"/>
        <v>0.28496730800000009</v>
      </c>
      <c r="AA106" s="12">
        <f t="shared" si="13"/>
        <v>1</v>
      </c>
      <c r="AB106">
        <v>1</v>
      </c>
      <c r="AH106" s="2">
        <v>37.254901889999999</v>
      </c>
      <c r="AI106" s="2">
        <v>28.496730800000002</v>
      </c>
      <c r="AJ106" s="2">
        <v>26.143789290000001</v>
      </c>
    </row>
    <row r="107" spans="1:36" x14ac:dyDescent="0.15">
      <c r="A107" t="s">
        <v>449</v>
      </c>
      <c r="B107" t="s">
        <v>1068</v>
      </c>
      <c r="C107">
        <f t="shared" si="7"/>
        <v>30</v>
      </c>
      <c r="D107">
        <v>30</v>
      </c>
      <c r="E107" s="7">
        <v>39245</v>
      </c>
      <c r="F107" s="11">
        <v>2007</v>
      </c>
      <c r="G107" t="s">
        <v>1069</v>
      </c>
      <c r="H107" t="s">
        <v>1070</v>
      </c>
      <c r="I107" t="s">
        <v>44</v>
      </c>
      <c r="J107" t="s">
        <v>45</v>
      </c>
      <c r="K107" t="s">
        <v>25</v>
      </c>
      <c r="L107" t="s">
        <v>54</v>
      </c>
      <c r="M107" t="s">
        <v>27</v>
      </c>
      <c r="N107" s="2">
        <v>176</v>
      </c>
      <c r="O107" s="2">
        <v>32</v>
      </c>
      <c r="P107" s="5">
        <f t="shared" si="8"/>
        <v>0</v>
      </c>
      <c r="Q107" s="5">
        <f t="shared" si="9"/>
        <v>-8.4745764729999996E-3</v>
      </c>
      <c r="R107" s="5">
        <f t="shared" si="10"/>
        <v>-1.6949152950000001E-2</v>
      </c>
      <c r="S107" s="2">
        <v>2.706</v>
      </c>
      <c r="T107" s="2">
        <v>-96.043907169999997</v>
      </c>
      <c r="U107" s="2">
        <v>2.6779999999999999</v>
      </c>
      <c r="V107" s="2">
        <v>18.939</v>
      </c>
      <c r="W107" s="3">
        <f>_xlfn.XLOOKUP(C107,'Sentiment index'!$E$2:$E$169,'Sentiment index'!$A$2:$A$169)</f>
        <v>0.34872039999999999</v>
      </c>
      <c r="X107">
        <f>_xlfn.XLOOKUP(F107,'Company age'!$A$2:$A$15,'Company age'!$B$2:$B$15)</f>
        <v>9</v>
      </c>
      <c r="Y107" s="3">
        <f t="shared" si="11"/>
        <v>31.728813552864001</v>
      </c>
      <c r="Z107" s="5">
        <f t="shared" si="12"/>
        <v>-8.474576472999984E-3</v>
      </c>
      <c r="AA107" s="12">
        <f t="shared" si="13"/>
        <v>4</v>
      </c>
      <c r="AB107">
        <v>4</v>
      </c>
      <c r="AH107" s="2">
        <v>0</v>
      </c>
      <c r="AI107" s="2">
        <v>-0.84745764729999995</v>
      </c>
      <c r="AJ107" s="2">
        <v>-1.6949152949999999</v>
      </c>
    </row>
    <row r="108" spans="1:36" x14ac:dyDescent="0.15">
      <c r="A108" t="s">
        <v>1452</v>
      </c>
      <c r="B108" t="s">
        <v>1028</v>
      </c>
      <c r="C108">
        <f t="shared" si="7"/>
        <v>30</v>
      </c>
      <c r="D108">
        <v>30</v>
      </c>
      <c r="E108" s="7">
        <v>39248</v>
      </c>
      <c r="F108" s="11">
        <v>2007</v>
      </c>
      <c r="G108" t="s">
        <v>1029</v>
      </c>
      <c r="H108" t="s">
        <v>1030</v>
      </c>
      <c r="I108" t="s">
        <v>80</v>
      </c>
      <c r="J108" t="s">
        <v>152</v>
      </c>
      <c r="K108" t="s">
        <v>25</v>
      </c>
      <c r="L108" t="s">
        <v>75</v>
      </c>
      <c r="M108" t="s">
        <v>27</v>
      </c>
      <c r="N108" s="2">
        <v>199.209</v>
      </c>
      <c r="O108" s="2">
        <v>25</v>
      </c>
      <c r="P108" s="5">
        <f t="shared" si="8"/>
        <v>-0.37</v>
      </c>
      <c r="Q108" s="5">
        <f t="shared" si="9"/>
        <v>-0.24200000760000001</v>
      </c>
      <c r="R108" s="5">
        <f t="shared" si="10"/>
        <v>-0.2660000038</v>
      </c>
      <c r="S108" s="2"/>
      <c r="T108" s="2"/>
      <c r="U108" s="2"/>
      <c r="V108" s="2">
        <v>45.968200000000003</v>
      </c>
      <c r="W108" s="3">
        <f>_xlfn.XLOOKUP(C108,'Sentiment index'!$E$2:$E$169,'Sentiment index'!$A$2:$A$169)</f>
        <v>0.34872039999999999</v>
      </c>
      <c r="X108">
        <f>_xlfn.XLOOKUP(F108,'Company age'!$A$2:$A$15,'Company age'!$B$2:$B$15)</f>
        <v>9</v>
      </c>
      <c r="Y108" s="3">
        <f t="shared" si="11"/>
        <v>18.949999810000001</v>
      </c>
      <c r="Z108" s="5">
        <f t="shared" si="12"/>
        <v>-0.24200000759999996</v>
      </c>
      <c r="AA108" s="12">
        <f t="shared" si="13"/>
        <v>107</v>
      </c>
      <c r="AB108">
        <v>107</v>
      </c>
      <c r="AH108" s="2">
        <v>-37</v>
      </c>
      <c r="AI108" s="2">
        <v>-24.200000760000002</v>
      </c>
      <c r="AJ108" s="2">
        <v>-26.600000380000001</v>
      </c>
    </row>
    <row r="109" spans="1:36" x14ac:dyDescent="0.15">
      <c r="A109" t="s">
        <v>76</v>
      </c>
      <c r="B109" t="s">
        <v>910</v>
      </c>
      <c r="C109">
        <f t="shared" si="7"/>
        <v>30</v>
      </c>
      <c r="D109">
        <v>30</v>
      </c>
      <c r="E109" s="7">
        <v>39251</v>
      </c>
      <c r="F109" s="11">
        <v>2007</v>
      </c>
      <c r="G109" t="s">
        <v>911</v>
      </c>
      <c r="H109" t="s">
        <v>912</v>
      </c>
      <c r="I109" t="s">
        <v>80</v>
      </c>
      <c r="J109" t="s">
        <v>81</v>
      </c>
      <c r="K109" t="s">
        <v>25</v>
      </c>
      <c r="L109" t="s">
        <v>146</v>
      </c>
      <c r="M109" t="s">
        <v>27</v>
      </c>
      <c r="N109" s="2">
        <v>300.83300000000003</v>
      </c>
      <c r="O109" s="2">
        <v>36</v>
      </c>
      <c r="P109" s="5">
        <f t="shared" si="8"/>
        <v>-2.597402632E-3</v>
      </c>
      <c r="Q109" s="5">
        <f t="shared" si="9"/>
        <v>-6.4935064319999999E-2</v>
      </c>
      <c r="R109" s="5">
        <f t="shared" si="10"/>
        <v>-0.13246753690000002</v>
      </c>
      <c r="S109" s="2"/>
      <c r="T109" s="2"/>
      <c r="U109" s="2"/>
      <c r="V109" s="2">
        <v>0</v>
      </c>
      <c r="W109" s="3">
        <f>_xlfn.XLOOKUP(C109,'Sentiment index'!$E$2:$E$169,'Sentiment index'!$A$2:$A$169)</f>
        <v>0.34872039999999999</v>
      </c>
      <c r="X109">
        <f>_xlfn.XLOOKUP(F109,'Company age'!$A$2:$A$15,'Company age'!$B$2:$B$15)</f>
        <v>9</v>
      </c>
      <c r="Y109" s="3">
        <f t="shared" si="11"/>
        <v>33.662337684480001</v>
      </c>
      <c r="Z109" s="5">
        <f t="shared" si="12"/>
        <v>-6.4935064319999986E-2</v>
      </c>
      <c r="AA109" s="12">
        <f t="shared" si="13"/>
        <v>1264.5811764705882</v>
      </c>
      <c r="AH109" s="2">
        <v>-0.25974026319999999</v>
      </c>
      <c r="AI109" s="2">
        <v>-6.4935064320000002</v>
      </c>
      <c r="AJ109" s="2">
        <v>-13.24675369</v>
      </c>
    </row>
    <row r="110" spans="1:36" x14ac:dyDescent="0.15">
      <c r="A110" t="s">
        <v>1887</v>
      </c>
      <c r="B110" t="s">
        <v>1342</v>
      </c>
      <c r="C110">
        <f t="shared" si="7"/>
        <v>30</v>
      </c>
      <c r="D110">
        <v>30</v>
      </c>
      <c r="E110" s="7">
        <v>39252</v>
      </c>
      <c r="F110" s="11">
        <v>2007</v>
      </c>
      <c r="G110" t="s">
        <v>1343</v>
      </c>
      <c r="H110" t="s">
        <v>1344</v>
      </c>
      <c r="I110" t="s">
        <v>80</v>
      </c>
      <c r="J110" t="s">
        <v>74</v>
      </c>
      <c r="K110" t="s">
        <v>25</v>
      </c>
      <c r="L110" t="s">
        <v>146</v>
      </c>
      <c r="M110" t="s">
        <v>27</v>
      </c>
      <c r="N110" s="2">
        <v>68.129199999999997</v>
      </c>
      <c r="O110" s="2">
        <v>13</v>
      </c>
      <c r="P110" s="5">
        <f t="shared" si="8"/>
        <v>0</v>
      </c>
      <c r="Q110" s="5">
        <f t="shared" si="9"/>
        <v>9.9009901290000001E-3</v>
      </c>
      <c r="R110" s="5">
        <f t="shared" si="10"/>
        <v>0</v>
      </c>
      <c r="S110" s="2">
        <v>3</v>
      </c>
      <c r="T110" s="2">
        <v>-97.322280879999994</v>
      </c>
      <c r="U110" s="2">
        <v>2.89</v>
      </c>
      <c r="V110" s="2">
        <v>0</v>
      </c>
      <c r="W110" s="3">
        <f>_xlfn.XLOOKUP(C110,'Sentiment index'!$E$2:$E$169,'Sentiment index'!$A$2:$A$169)</f>
        <v>0.34872039999999999</v>
      </c>
      <c r="X110">
        <f>_xlfn.XLOOKUP(F110,'Company age'!$A$2:$A$15,'Company age'!$B$2:$B$15)</f>
        <v>9</v>
      </c>
      <c r="Y110" s="3">
        <f t="shared" si="11"/>
        <v>13.128712871676999</v>
      </c>
      <c r="Z110" s="5">
        <f t="shared" si="12"/>
        <v>9.9009901289999376E-3</v>
      </c>
      <c r="AA110" s="12">
        <f t="shared" si="13"/>
        <v>43</v>
      </c>
      <c r="AB110">
        <v>43</v>
      </c>
      <c r="AH110" s="2">
        <v>0</v>
      </c>
      <c r="AI110" s="2">
        <v>0.99009901290000002</v>
      </c>
      <c r="AJ110" s="2">
        <v>0</v>
      </c>
    </row>
    <row r="111" spans="1:36" x14ac:dyDescent="0.15">
      <c r="A111" t="s">
        <v>1076</v>
      </c>
      <c r="B111" t="s">
        <v>664</v>
      </c>
      <c r="C111">
        <f t="shared" si="7"/>
        <v>30</v>
      </c>
      <c r="D111">
        <v>30</v>
      </c>
      <c r="E111" s="7">
        <v>39258</v>
      </c>
      <c r="F111" s="11">
        <v>2007</v>
      </c>
      <c r="G111" t="s">
        <v>665</v>
      </c>
      <c r="H111" t="s">
        <v>666</v>
      </c>
      <c r="I111" t="s">
        <v>80</v>
      </c>
      <c r="J111" t="s">
        <v>45</v>
      </c>
      <c r="K111" t="s">
        <v>25</v>
      </c>
      <c r="L111" t="s">
        <v>146</v>
      </c>
      <c r="M111" t="s">
        <v>27</v>
      </c>
      <c r="N111" s="2">
        <v>559.04700000000003</v>
      </c>
      <c r="O111" s="2">
        <v>108.5</v>
      </c>
      <c r="P111" s="5">
        <f t="shared" si="8"/>
        <v>0</v>
      </c>
      <c r="Q111" s="5">
        <f t="shared" si="9"/>
        <v>0</v>
      </c>
      <c r="R111" s="5">
        <f t="shared" si="10"/>
        <v>-5.5999999049999999E-2</v>
      </c>
      <c r="S111" s="2">
        <v>15.3</v>
      </c>
      <c r="T111" s="2">
        <v>-84.239631650000007</v>
      </c>
      <c r="U111" s="2">
        <v>15.5</v>
      </c>
      <c r="V111" s="2">
        <v>0</v>
      </c>
      <c r="W111" s="3">
        <f>_xlfn.XLOOKUP(C111,'Sentiment index'!$E$2:$E$169,'Sentiment index'!$A$2:$A$169)</f>
        <v>0.34872039999999999</v>
      </c>
      <c r="X111">
        <f>_xlfn.XLOOKUP(F111,'Company age'!$A$2:$A$15,'Company age'!$B$2:$B$15)</f>
        <v>9</v>
      </c>
      <c r="Y111" s="3">
        <f t="shared" si="11"/>
        <v>108.5</v>
      </c>
      <c r="Z111" s="5">
        <f t="shared" si="12"/>
        <v>0</v>
      </c>
      <c r="AA111" s="12">
        <f t="shared" si="13"/>
        <v>1264.5811764705882</v>
      </c>
      <c r="AH111" s="2">
        <v>0</v>
      </c>
      <c r="AI111" s="2">
        <v>0</v>
      </c>
      <c r="AJ111" s="2">
        <v>-5.5999999049999998</v>
      </c>
    </row>
    <row r="112" spans="1:36" x14ac:dyDescent="0.15">
      <c r="A112" t="s">
        <v>387</v>
      </c>
      <c r="B112" t="s">
        <v>636</v>
      </c>
      <c r="C112">
        <f t="shared" si="7"/>
        <v>30</v>
      </c>
      <c r="D112">
        <v>30</v>
      </c>
      <c r="E112" s="7">
        <v>39261</v>
      </c>
      <c r="F112" s="11">
        <v>2007</v>
      </c>
      <c r="G112" t="s">
        <v>1710</v>
      </c>
      <c r="H112" t="s">
        <v>1711</v>
      </c>
      <c r="I112" t="s">
        <v>80</v>
      </c>
      <c r="J112" t="s">
        <v>81</v>
      </c>
      <c r="K112" t="s">
        <v>25</v>
      </c>
      <c r="L112" t="s">
        <v>1066</v>
      </c>
      <c r="M112" t="s">
        <v>27</v>
      </c>
      <c r="N112" s="2">
        <v>16.599299999999999</v>
      </c>
      <c r="O112" s="2">
        <v>6.25</v>
      </c>
      <c r="P112" s="5">
        <f t="shared" si="8"/>
        <v>-7.6666665080000002E-2</v>
      </c>
      <c r="Q112" s="5">
        <f t="shared" si="9"/>
        <v>-0.15666666979999999</v>
      </c>
      <c r="R112" s="5">
        <f t="shared" si="10"/>
        <v>-0.22666666029999999</v>
      </c>
      <c r="S112" s="2"/>
      <c r="T112" s="2"/>
      <c r="U112" s="2"/>
      <c r="V112" s="2">
        <v>0</v>
      </c>
      <c r="W112" s="3">
        <f>_xlfn.XLOOKUP(C112,'Sentiment index'!$E$2:$E$169,'Sentiment index'!$A$2:$A$169)</f>
        <v>0.34872039999999999</v>
      </c>
      <c r="X112">
        <f>_xlfn.XLOOKUP(F112,'Company age'!$A$2:$A$15,'Company age'!$B$2:$B$15)</f>
        <v>9</v>
      </c>
      <c r="Y112" s="3">
        <f t="shared" si="11"/>
        <v>5.2708333137499999</v>
      </c>
      <c r="Z112" s="5">
        <f t="shared" si="12"/>
        <v>-0.15666666980000002</v>
      </c>
      <c r="AA112" s="12">
        <f t="shared" si="13"/>
        <v>11</v>
      </c>
      <c r="AB112">
        <v>11</v>
      </c>
      <c r="AH112" s="2">
        <v>-7.6666665079999996</v>
      </c>
      <c r="AI112" s="2">
        <v>-15.66666698</v>
      </c>
      <c r="AJ112" s="2">
        <v>-22.666666029999998</v>
      </c>
    </row>
    <row r="113" spans="1:36" x14ac:dyDescent="0.15">
      <c r="A113" t="s">
        <v>1564</v>
      </c>
      <c r="B113" t="s">
        <v>627</v>
      </c>
      <c r="C113">
        <f t="shared" si="7"/>
        <v>31</v>
      </c>
      <c r="D113">
        <v>31</v>
      </c>
      <c r="E113" s="7">
        <v>39269</v>
      </c>
      <c r="F113" s="11">
        <v>2007</v>
      </c>
      <c r="G113" t="s">
        <v>628</v>
      </c>
      <c r="H113" t="s">
        <v>629</v>
      </c>
      <c r="I113" t="s">
        <v>23</v>
      </c>
      <c r="J113" t="s">
        <v>45</v>
      </c>
      <c r="K113" t="s">
        <v>25</v>
      </c>
      <c r="L113" t="s">
        <v>146</v>
      </c>
      <c r="M113" t="s">
        <v>27</v>
      </c>
      <c r="N113" s="2">
        <v>586.41</v>
      </c>
      <c r="O113" s="2">
        <v>2</v>
      </c>
      <c r="P113" s="5">
        <f t="shared" si="8"/>
        <v>0.04</v>
      </c>
      <c r="Q113" s="5">
        <f t="shared" si="9"/>
        <v>0.06</v>
      </c>
      <c r="R113" s="5">
        <f t="shared" si="10"/>
        <v>0.08</v>
      </c>
      <c r="S113" s="2"/>
      <c r="T113" s="2"/>
      <c r="U113" s="2"/>
      <c r="V113" s="2">
        <v>0</v>
      </c>
      <c r="W113" s="3">
        <f>_xlfn.XLOOKUP(C113,'Sentiment index'!$E$2:$E$169,'Sentiment index'!$A$2:$A$169)</f>
        <v>0.25780310000000001</v>
      </c>
      <c r="X113">
        <f>_xlfn.XLOOKUP(F113,'Company age'!$A$2:$A$15,'Company age'!$B$2:$B$15)</f>
        <v>9</v>
      </c>
      <c r="Y113" s="3">
        <f t="shared" si="11"/>
        <v>2.12</v>
      </c>
      <c r="Z113" s="5">
        <f t="shared" si="12"/>
        <v>6.0000000000000053E-2</v>
      </c>
      <c r="AA113" s="12">
        <f t="shared" si="13"/>
        <v>1264.5811764705882</v>
      </c>
      <c r="AH113" s="2">
        <v>4</v>
      </c>
      <c r="AI113" s="2">
        <v>6</v>
      </c>
      <c r="AJ113" s="2">
        <v>8</v>
      </c>
    </row>
    <row r="114" spans="1:36" x14ac:dyDescent="0.15">
      <c r="A114" t="s">
        <v>1152</v>
      </c>
      <c r="B114" t="s">
        <v>1297</v>
      </c>
      <c r="C114">
        <f t="shared" si="7"/>
        <v>31</v>
      </c>
      <c r="D114">
        <v>31</v>
      </c>
      <c r="E114" s="7">
        <v>39269</v>
      </c>
      <c r="F114" s="11">
        <v>2007</v>
      </c>
      <c r="G114" t="s">
        <v>1298</v>
      </c>
      <c r="H114" t="s">
        <v>1299</v>
      </c>
      <c r="I114" t="s">
        <v>80</v>
      </c>
      <c r="J114" t="s">
        <v>96</v>
      </c>
      <c r="K114" t="s">
        <v>25</v>
      </c>
      <c r="L114" t="s">
        <v>146</v>
      </c>
      <c r="M114" t="s">
        <v>27</v>
      </c>
      <c r="N114" s="2">
        <v>74.668999999999997</v>
      </c>
      <c r="O114" s="2">
        <v>42</v>
      </c>
      <c r="P114" s="5">
        <f t="shared" si="8"/>
        <v>-0.18750001910000003</v>
      </c>
      <c r="Q114" s="5">
        <f t="shared" si="9"/>
        <v>-0.15625000950000001</v>
      </c>
      <c r="R114" s="5">
        <f t="shared" si="10"/>
        <v>-0.15625000950000001</v>
      </c>
      <c r="S114" s="2"/>
      <c r="T114" s="2"/>
      <c r="U114" s="2"/>
      <c r="V114" s="2">
        <v>0</v>
      </c>
      <c r="W114" s="3">
        <f>_xlfn.XLOOKUP(C114,'Sentiment index'!$E$2:$E$169,'Sentiment index'!$A$2:$A$169)</f>
        <v>0.25780310000000001</v>
      </c>
      <c r="X114">
        <f>_xlfn.XLOOKUP(F114,'Company age'!$A$2:$A$15,'Company age'!$B$2:$B$15)</f>
        <v>9</v>
      </c>
      <c r="Y114" s="3">
        <f t="shared" si="11"/>
        <v>35.437499600999999</v>
      </c>
      <c r="Z114" s="5">
        <f t="shared" si="12"/>
        <v>-0.15625000950000004</v>
      </c>
      <c r="AA114" s="12">
        <f t="shared" si="13"/>
        <v>1264.5811764705882</v>
      </c>
      <c r="AH114" s="2">
        <v>-18.750001910000002</v>
      </c>
      <c r="AI114" s="2">
        <v>-15.62500095</v>
      </c>
      <c r="AJ114" s="2">
        <v>-15.62500095</v>
      </c>
    </row>
    <row r="115" spans="1:36" x14ac:dyDescent="0.15">
      <c r="A115" t="s">
        <v>1472</v>
      </c>
      <c r="B115" t="s">
        <v>635</v>
      </c>
      <c r="C115">
        <f t="shared" si="7"/>
        <v>31</v>
      </c>
      <c r="D115">
        <v>31</v>
      </c>
      <c r="E115" s="7">
        <v>39281</v>
      </c>
      <c r="F115" s="11">
        <v>2007</v>
      </c>
      <c r="G115" t="s">
        <v>1718</v>
      </c>
      <c r="H115" t="s">
        <v>1719</v>
      </c>
      <c r="I115" t="s">
        <v>80</v>
      </c>
      <c r="J115" t="s">
        <v>152</v>
      </c>
      <c r="K115" t="s">
        <v>25</v>
      </c>
      <c r="L115" t="s">
        <v>54</v>
      </c>
      <c r="M115" t="s">
        <v>27</v>
      </c>
      <c r="N115" s="2">
        <v>15.9709</v>
      </c>
      <c r="O115" s="2">
        <v>0.75</v>
      </c>
      <c r="P115" s="5">
        <f t="shared" si="8"/>
        <v>1.220472488</v>
      </c>
      <c r="Q115" s="5">
        <f t="shared" si="9"/>
        <v>0.81102363589999993</v>
      </c>
      <c r="R115" s="5">
        <f t="shared" si="10"/>
        <v>0.5748031616</v>
      </c>
      <c r="S115" s="2">
        <v>4.04</v>
      </c>
      <c r="T115" s="2">
        <v>-92.596527100000003</v>
      </c>
      <c r="U115" s="2">
        <v>4.0199999999999996</v>
      </c>
      <c r="V115" s="2">
        <v>75.956000000000003</v>
      </c>
      <c r="W115" s="3">
        <f>_xlfn.XLOOKUP(C115,'Sentiment index'!$E$2:$E$169,'Sentiment index'!$A$2:$A$169)</f>
        <v>0.25780310000000001</v>
      </c>
      <c r="X115">
        <f>_xlfn.XLOOKUP(F115,'Company age'!$A$2:$A$15,'Company age'!$B$2:$B$15)</f>
        <v>9</v>
      </c>
      <c r="Y115" s="3">
        <f t="shared" si="11"/>
        <v>1.3582677269249999</v>
      </c>
      <c r="Z115" s="5">
        <f t="shared" si="12"/>
        <v>0.81102363589999982</v>
      </c>
      <c r="AA115" s="12">
        <f t="shared" si="13"/>
        <v>2</v>
      </c>
      <c r="AB115">
        <v>2</v>
      </c>
      <c r="AH115" s="2">
        <v>122.04724880000001</v>
      </c>
      <c r="AI115" s="2">
        <v>81.102363589999996</v>
      </c>
      <c r="AJ115" s="2">
        <v>57.480316160000001</v>
      </c>
    </row>
    <row r="116" spans="1:36" x14ac:dyDescent="0.15">
      <c r="A116" t="s">
        <v>1749</v>
      </c>
      <c r="B116" t="s">
        <v>1342</v>
      </c>
      <c r="C116">
        <f t="shared" si="7"/>
        <v>31</v>
      </c>
      <c r="D116">
        <v>31</v>
      </c>
      <c r="E116" s="7">
        <v>39286</v>
      </c>
      <c r="F116" s="11">
        <v>2007</v>
      </c>
      <c r="G116" t="s">
        <v>1575</v>
      </c>
      <c r="H116" t="s">
        <v>1576</v>
      </c>
      <c r="I116" t="s">
        <v>80</v>
      </c>
      <c r="J116" t="s">
        <v>32</v>
      </c>
      <c r="K116" t="s">
        <v>25</v>
      </c>
      <c r="L116" t="s">
        <v>146</v>
      </c>
      <c r="M116" t="s">
        <v>27</v>
      </c>
      <c r="N116" s="2">
        <v>26.5352</v>
      </c>
      <c r="O116" s="2">
        <v>8.1999999999999993</v>
      </c>
      <c r="P116" s="5">
        <f t="shared" si="8"/>
        <v>-2.8693968060000004E-3</v>
      </c>
      <c r="Q116" s="5">
        <f t="shared" si="9"/>
        <v>-1.3629798889999999E-2</v>
      </c>
      <c r="R116" s="5">
        <f t="shared" si="10"/>
        <v>4.3042045829999997E-3</v>
      </c>
      <c r="S116" s="2">
        <v>49.15</v>
      </c>
      <c r="T116" s="2">
        <v>723.99945070000001</v>
      </c>
      <c r="U116" s="2">
        <v>49.65</v>
      </c>
      <c r="V116" s="2">
        <v>0</v>
      </c>
      <c r="W116" s="3">
        <f>_xlfn.XLOOKUP(C116,'Sentiment index'!$E$2:$E$169,'Sentiment index'!$A$2:$A$169)</f>
        <v>0.25780310000000001</v>
      </c>
      <c r="X116">
        <f>_xlfn.XLOOKUP(F116,'Company age'!$A$2:$A$15,'Company age'!$B$2:$B$15)</f>
        <v>9</v>
      </c>
      <c r="Y116" s="3">
        <f t="shared" si="11"/>
        <v>8.0882356491019998</v>
      </c>
      <c r="Z116" s="5">
        <f t="shared" si="12"/>
        <v>-1.3629798889999942E-2</v>
      </c>
      <c r="AA116" s="12">
        <f t="shared" si="13"/>
        <v>66</v>
      </c>
      <c r="AB116">
        <v>66</v>
      </c>
      <c r="AH116" s="2">
        <v>-0.28693968060000002</v>
      </c>
      <c r="AI116" s="2">
        <v>-1.362979889</v>
      </c>
      <c r="AJ116" s="2">
        <v>0.43042045829999998</v>
      </c>
    </row>
    <row r="117" spans="1:36" x14ac:dyDescent="0.15">
      <c r="A117" t="s">
        <v>2143</v>
      </c>
      <c r="B117" t="s">
        <v>664</v>
      </c>
      <c r="C117">
        <f t="shared" si="7"/>
        <v>32</v>
      </c>
      <c r="D117">
        <v>32</v>
      </c>
      <c r="E117" s="7">
        <v>39297</v>
      </c>
      <c r="F117" s="11">
        <v>2007</v>
      </c>
      <c r="G117" t="s">
        <v>2153</v>
      </c>
      <c r="H117" t="s">
        <v>2154</v>
      </c>
      <c r="I117" t="s">
        <v>80</v>
      </c>
      <c r="J117" t="s">
        <v>96</v>
      </c>
      <c r="K117" t="s">
        <v>25</v>
      </c>
      <c r="L117" t="s">
        <v>54</v>
      </c>
      <c r="M117" t="s">
        <v>27</v>
      </c>
      <c r="N117" s="4">
        <v>0</v>
      </c>
      <c r="O117" s="4">
        <v>5</v>
      </c>
      <c r="P117" s="5">
        <f t="shared" si="8"/>
        <v>9.0434780120000002E-2</v>
      </c>
      <c r="Q117" s="5">
        <f t="shared" si="9"/>
        <v>5.9130434989999994E-2</v>
      </c>
      <c r="R117" s="5">
        <f t="shared" si="10"/>
        <v>4.5217390060000001E-2</v>
      </c>
      <c r="S117" s="4">
        <v>5.9</v>
      </c>
      <c r="T117" s="4" t="s">
        <v>216</v>
      </c>
      <c r="U117" s="4">
        <v>5.78</v>
      </c>
      <c r="V117" s="4">
        <v>0</v>
      </c>
      <c r="W117" s="3">
        <f>_xlfn.XLOOKUP(C117,'Sentiment index'!$E$2:$E$169,'Sentiment index'!$A$2:$A$169)</f>
        <v>0.18426529999999999</v>
      </c>
      <c r="X117">
        <f>_xlfn.XLOOKUP(F117,'Company age'!$A$2:$A$15,'Company age'!$B$2:$B$15)</f>
        <v>9</v>
      </c>
      <c r="Y117" s="3">
        <f t="shared" si="11"/>
        <v>5.2956521749499998</v>
      </c>
      <c r="Z117" s="5">
        <f t="shared" si="12"/>
        <v>5.9130434989999966E-2</v>
      </c>
      <c r="AA117" s="12">
        <f t="shared" si="13"/>
        <v>47</v>
      </c>
      <c r="AB117">
        <v>47</v>
      </c>
      <c r="AH117" s="2">
        <v>9.0434780119999996</v>
      </c>
      <c r="AI117" s="2">
        <v>5.9130434989999996</v>
      </c>
      <c r="AJ117" s="2">
        <v>4.5217390059999998</v>
      </c>
    </row>
    <row r="118" spans="1:36" x14ac:dyDescent="0.15">
      <c r="A118" t="s">
        <v>1987</v>
      </c>
      <c r="B118" t="s">
        <v>526</v>
      </c>
      <c r="C118">
        <f t="shared" si="7"/>
        <v>33</v>
      </c>
      <c r="D118">
        <v>33</v>
      </c>
      <c r="E118" s="7">
        <v>39345</v>
      </c>
      <c r="F118" s="11">
        <v>2007</v>
      </c>
      <c r="G118" t="s">
        <v>527</v>
      </c>
      <c r="H118" t="s">
        <v>528</v>
      </c>
      <c r="I118" t="s">
        <v>23</v>
      </c>
      <c r="J118" t="s">
        <v>45</v>
      </c>
      <c r="K118" t="s">
        <v>25</v>
      </c>
      <c r="L118" t="s">
        <v>54</v>
      </c>
      <c r="M118" t="s">
        <v>27</v>
      </c>
      <c r="N118" s="4">
        <v>767.56</v>
      </c>
      <c r="O118" s="4">
        <v>100</v>
      </c>
      <c r="P118" s="5">
        <f t="shared" si="8"/>
        <v>2.933333397E-2</v>
      </c>
      <c r="Q118" s="5">
        <f t="shared" si="9"/>
        <v>3.7333333490000002E-2</v>
      </c>
      <c r="R118" s="5">
        <f t="shared" si="10"/>
        <v>-3.4666666980000004E-2</v>
      </c>
      <c r="S118" s="4">
        <v>139</v>
      </c>
      <c r="T118" s="4">
        <v>44</v>
      </c>
      <c r="U118" s="4">
        <v>139</v>
      </c>
      <c r="V118" s="4">
        <v>7.2</v>
      </c>
      <c r="W118" s="3">
        <f>_xlfn.XLOOKUP(C118,'Sentiment index'!$E$2:$E$169,'Sentiment index'!$A$2:$A$169)</f>
        <v>0.12930050000000001</v>
      </c>
      <c r="X118">
        <f>_xlfn.XLOOKUP(F118,'Company age'!$A$2:$A$15,'Company age'!$B$2:$B$15)</f>
        <v>9</v>
      </c>
      <c r="Y118" s="3">
        <f t="shared" si="11"/>
        <v>103.73333334899999</v>
      </c>
      <c r="Z118" s="5">
        <f t="shared" si="12"/>
        <v>3.7333333489999919E-2</v>
      </c>
      <c r="AA118" s="12">
        <f t="shared" si="13"/>
        <v>2</v>
      </c>
      <c r="AB118">
        <v>2</v>
      </c>
      <c r="AH118" s="2">
        <v>2.9333333970000002</v>
      </c>
      <c r="AI118" s="2">
        <v>3.733333349</v>
      </c>
      <c r="AJ118" s="2">
        <v>-3.466666698</v>
      </c>
    </row>
    <row r="119" spans="1:36" x14ac:dyDescent="0.15">
      <c r="A119" t="s">
        <v>675</v>
      </c>
      <c r="B119" t="s">
        <v>195</v>
      </c>
      <c r="C119">
        <f t="shared" si="7"/>
        <v>34</v>
      </c>
      <c r="D119">
        <v>34</v>
      </c>
      <c r="E119" s="7">
        <v>39366</v>
      </c>
      <c r="F119" s="11">
        <v>2007</v>
      </c>
      <c r="G119" t="s">
        <v>196</v>
      </c>
      <c r="H119" t="s">
        <v>197</v>
      </c>
      <c r="I119" t="s">
        <v>44</v>
      </c>
      <c r="J119" t="s">
        <v>32</v>
      </c>
      <c r="K119" t="s">
        <v>25</v>
      </c>
      <c r="L119" t="s">
        <v>75</v>
      </c>
      <c r="M119" t="s">
        <v>27</v>
      </c>
      <c r="N119" s="4">
        <v>2672.05</v>
      </c>
      <c r="O119" s="4">
        <v>23</v>
      </c>
      <c r="P119" s="5">
        <f t="shared" si="8"/>
        <v>9.5693778989999999E-3</v>
      </c>
      <c r="Q119" s="5">
        <f t="shared" si="9"/>
        <v>9.5693778989999999E-3</v>
      </c>
      <c r="R119" s="5">
        <f t="shared" si="10"/>
        <v>1.9138755800000001E-2</v>
      </c>
      <c r="S119" s="4"/>
      <c r="T119" s="4"/>
      <c r="U119" s="4"/>
      <c r="V119" s="4">
        <v>0</v>
      </c>
      <c r="W119" s="3">
        <f>_xlfn.XLOOKUP(C119,'Sentiment index'!$E$2:$E$169,'Sentiment index'!$A$2:$A$169)</f>
        <v>0.12823480000000001</v>
      </c>
      <c r="X119">
        <f>_xlfn.XLOOKUP(F119,'Company age'!$A$2:$A$15,'Company age'!$B$2:$B$15)</f>
        <v>9</v>
      </c>
      <c r="Y119" s="3">
        <f t="shared" si="11"/>
        <v>23.220095691677002</v>
      </c>
      <c r="Z119" s="5">
        <f t="shared" si="12"/>
        <v>9.5693778990001092E-3</v>
      </c>
      <c r="AA119" s="12">
        <f t="shared" si="13"/>
        <v>311</v>
      </c>
      <c r="AB119">
        <v>311</v>
      </c>
      <c r="AH119" s="2">
        <v>0.9569377899</v>
      </c>
      <c r="AI119" s="2">
        <v>0.9569377899</v>
      </c>
      <c r="AJ119" s="2">
        <v>1.91387558</v>
      </c>
    </row>
    <row r="120" spans="1:36" x14ac:dyDescent="0.15">
      <c r="A120" t="s">
        <v>1128</v>
      </c>
      <c r="B120" t="s">
        <v>204</v>
      </c>
      <c r="C120">
        <f t="shared" si="7"/>
        <v>34</v>
      </c>
      <c r="D120">
        <v>34</v>
      </c>
      <c r="E120" s="7">
        <v>39367</v>
      </c>
      <c r="F120" s="11">
        <v>2007</v>
      </c>
      <c r="G120" t="s">
        <v>334</v>
      </c>
      <c r="H120" t="s">
        <v>335</v>
      </c>
      <c r="I120" t="s">
        <v>80</v>
      </c>
      <c r="J120" t="s">
        <v>96</v>
      </c>
      <c r="K120" t="s">
        <v>25</v>
      </c>
      <c r="L120" t="s">
        <v>146</v>
      </c>
      <c r="M120" t="s">
        <v>27</v>
      </c>
      <c r="N120" s="4">
        <v>1408.88</v>
      </c>
      <c r="O120" s="4">
        <v>78</v>
      </c>
      <c r="P120" s="5">
        <f t="shared" si="8"/>
        <v>1.466666698E-2</v>
      </c>
      <c r="Q120" s="5">
        <f t="shared" si="9"/>
        <v>7.8666667940000004E-2</v>
      </c>
      <c r="R120" s="5">
        <f t="shared" si="10"/>
        <v>0.2026666641</v>
      </c>
      <c r="S120" s="4">
        <v>91</v>
      </c>
      <c r="T120" s="4">
        <v>393.58975220000002</v>
      </c>
      <c r="U120" s="4">
        <v>90.25</v>
      </c>
      <c r="V120" s="4">
        <v>0</v>
      </c>
      <c r="W120" s="3">
        <f>_xlfn.XLOOKUP(C120,'Sentiment index'!$E$2:$E$169,'Sentiment index'!$A$2:$A$169)</f>
        <v>0.12823480000000001</v>
      </c>
      <c r="X120">
        <f>_xlfn.XLOOKUP(F120,'Company age'!$A$2:$A$15,'Company age'!$B$2:$B$15)</f>
        <v>9</v>
      </c>
      <c r="Y120" s="3">
        <f t="shared" si="11"/>
        <v>84.136000099320015</v>
      </c>
      <c r="Z120" s="5">
        <f t="shared" si="12"/>
        <v>7.8666667940000184E-2</v>
      </c>
      <c r="AA120" s="12">
        <f t="shared" si="13"/>
        <v>6545</v>
      </c>
      <c r="AB120">
        <v>6545</v>
      </c>
      <c r="AH120" s="2">
        <v>1.466666698</v>
      </c>
      <c r="AI120" s="2">
        <v>7.8666667940000004</v>
      </c>
      <c r="AJ120" s="2">
        <v>20.266666409999999</v>
      </c>
    </row>
    <row r="121" spans="1:36" x14ac:dyDescent="0.15">
      <c r="A121" t="s">
        <v>996</v>
      </c>
      <c r="B121" t="s">
        <v>748</v>
      </c>
      <c r="C121">
        <f t="shared" si="7"/>
        <v>34</v>
      </c>
      <c r="D121">
        <v>34</v>
      </c>
      <c r="E121" s="7">
        <v>39374</v>
      </c>
      <c r="F121" s="11">
        <v>2007</v>
      </c>
      <c r="G121" t="s">
        <v>749</v>
      </c>
      <c r="H121" t="s">
        <v>750</v>
      </c>
      <c r="I121" t="s">
        <v>80</v>
      </c>
      <c r="J121" t="s">
        <v>81</v>
      </c>
      <c r="K121" t="s">
        <v>25</v>
      </c>
      <c r="L121" t="s">
        <v>751</v>
      </c>
      <c r="M121" t="s">
        <v>27</v>
      </c>
      <c r="N121" s="4">
        <v>402.875</v>
      </c>
      <c r="O121" s="4">
        <v>74</v>
      </c>
      <c r="P121" s="5">
        <f t="shared" si="8"/>
        <v>7.8666669129999998E-3</v>
      </c>
      <c r="Q121" s="5">
        <f t="shared" si="9"/>
        <v>1.3333333730000001E-2</v>
      </c>
      <c r="R121" s="5">
        <f t="shared" si="10"/>
        <v>-8.000000119000001E-3</v>
      </c>
      <c r="S121" s="4">
        <v>454</v>
      </c>
      <c r="T121" s="4">
        <v>2764.8647460000002</v>
      </c>
      <c r="U121" s="4">
        <v>455</v>
      </c>
      <c r="V121" s="4">
        <v>10.5716</v>
      </c>
      <c r="W121" s="3">
        <f>_xlfn.XLOOKUP(C121,'Sentiment index'!$E$2:$E$169,'Sentiment index'!$A$2:$A$169)</f>
        <v>0.12823480000000001</v>
      </c>
      <c r="X121">
        <f>_xlfn.XLOOKUP(F121,'Company age'!$A$2:$A$15,'Company age'!$B$2:$B$15)</f>
        <v>9</v>
      </c>
      <c r="Y121" s="3">
        <f t="shared" si="11"/>
        <v>74.986666696019995</v>
      </c>
      <c r="Z121" s="5">
        <f t="shared" si="12"/>
        <v>1.3333333729999933E-2</v>
      </c>
      <c r="AA121" s="12">
        <f t="shared" si="13"/>
        <v>713</v>
      </c>
      <c r="AB121">
        <v>713</v>
      </c>
      <c r="AH121" s="2">
        <v>0.7866666913</v>
      </c>
      <c r="AI121" s="2">
        <v>1.3333333730000001</v>
      </c>
      <c r="AJ121" s="2">
        <v>-0.80000001190000003</v>
      </c>
    </row>
    <row r="122" spans="1:36" x14ac:dyDescent="0.15">
      <c r="A122" t="s">
        <v>1679</v>
      </c>
      <c r="B122" t="s">
        <v>1250</v>
      </c>
      <c r="C122">
        <f t="shared" si="7"/>
        <v>34</v>
      </c>
      <c r="D122">
        <v>34</v>
      </c>
      <c r="E122" s="7">
        <v>39385</v>
      </c>
      <c r="F122" s="11">
        <v>2007</v>
      </c>
      <c r="G122" t="s">
        <v>1251</v>
      </c>
      <c r="H122" t="s">
        <v>1252</v>
      </c>
      <c r="I122" t="s">
        <v>23</v>
      </c>
      <c r="J122" t="s">
        <v>45</v>
      </c>
      <c r="K122" t="s">
        <v>25</v>
      </c>
      <c r="L122" t="s">
        <v>54</v>
      </c>
      <c r="M122" t="s">
        <v>27</v>
      </c>
      <c r="N122" s="4">
        <v>83.689800000000005</v>
      </c>
      <c r="O122" s="4">
        <v>104</v>
      </c>
      <c r="P122" s="5">
        <f t="shared" si="8"/>
        <v>-0.4</v>
      </c>
      <c r="Q122" s="5">
        <f t="shared" si="9"/>
        <v>-0.40909091949999998</v>
      </c>
      <c r="R122" s="5">
        <f t="shared" si="10"/>
        <v>-0.49090908050000004</v>
      </c>
      <c r="S122" s="4">
        <v>9.3000000000000007</v>
      </c>
      <c r="T122" s="4">
        <v>-77.520401000000007</v>
      </c>
      <c r="U122" s="4">
        <v>9.1</v>
      </c>
      <c r="V122" s="4">
        <v>0</v>
      </c>
      <c r="W122" s="3">
        <f>_xlfn.XLOOKUP(C122,'Sentiment index'!$E$2:$E$169,'Sentiment index'!$A$2:$A$169)</f>
        <v>0.12823480000000001</v>
      </c>
      <c r="X122">
        <f>_xlfn.XLOOKUP(F122,'Company age'!$A$2:$A$15,'Company age'!$B$2:$B$15)</f>
        <v>9</v>
      </c>
      <c r="Y122" s="3">
        <f t="shared" si="11"/>
        <v>61.454544372000001</v>
      </c>
      <c r="Z122" s="5">
        <f t="shared" si="12"/>
        <v>-0.40909091949999998</v>
      </c>
      <c r="AA122" s="12">
        <f t="shared" si="13"/>
        <v>1264.5811764705882</v>
      </c>
      <c r="AH122" s="2">
        <v>-40</v>
      </c>
      <c r="AI122" s="2">
        <v>-40.909091949999997</v>
      </c>
      <c r="AJ122" s="2">
        <v>-49.090908050000003</v>
      </c>
    </row>
    <row r="123" spans="1:36" x14ac:dyDescent="0.15">
      <c r="A123" t="s">
        <v>1249</v>
      </c>
      <c r="B123" t="s">
        <v>142</v>
      </c>
      <c r="C123">
        <f t="shared" si="7"/>
        <v>35</v>
      </c>
      <c r="D123">
        <v>35</v>
      </c>
      <c r="E123" s="7">
        <v>39395</v>
      </c>
      <c r="F123" s="11">
        <v>2007</v>
      </c>
      <c r="G123" t="s">
        <v>144</v>
      </c>
      <c r="H123" t="s">
        <v>145</v>
      </c>
      <c r="I123" t="s">
        <v>80</v>
      </c>
      <c r="J123" t="s">
        <v>45</v>
      </c>
      <c r="K123" t="s">
        <v>25</v>
      </c>
      <c r="L123" t="s">
        <v>146</v>
      </c>
      <c r="M123" t="s">
        <v>27</v>
      </c>
      <c r="N123" s="4">
        <v>3042.79</v>
      </c>
      <c r="O123" s="4">
        <v>100</v>
      </c>
      <c r="P123" s="5">
        <f t="shared" si="8"/>
        <v>-0.1818181801</v>
      </c>
      <c r="Q123" s="5">
        <f t="shared" si="9"/>
        <v>-0.13636363979999999</v>
      </c>
      <c r="R123" s="5">
        <f t="shared" si="10"/>
        <v>-0.2090909004</v>
      </c>
      <c r="S123" s="4">
        <v>141.19999999999999</v>
      </c>
      <c r="T123" s="4">
        <v>61.172252659999998</v>
      </c>
      <c r="U123" s="4">
        <v>144</v>
      </c>
      <c r="V123" s="4">
        <v>0</v>
      </c>
      <c r="W123" s="3">
        <f>_xlfn.XLOOKUP(C123,'Sentiment index'!$E$2:$E$169,'Sentiment index'!$A$2:$A$169)</f>
        <v>0.1221424</v>
      </c>
      <c r="X123">
        <f>_xlfn.XLOOKUP(F123,'Company age'!$A$2:$A$15,'Company age'!$B$2:$B$15)</f>
        <v>9</v>
      </c>
      <c r="Y123" s="3">
        <f t="shared" si="11"/>
        <v>86.363636020000001</v>
      </c>
      <c r="Z123" s="5">
        <f t="shared" si="12"/>
        <v>-0.13636363979999999</v>
      </c>
      <c r="AA123" s="12">
        <f t="shared" si="13"/>
        <v>23</v>
      </c>
      <c r="AB123">
        <v>23</v>
      </c>
      <c r="AH123" s="2">
        <v>-18.181818010000001</v>
      </c>
      <c r="AI123" s="2">
        <v>-13.63636398</v>
      </c>
      <c r="AJ123" s="2">
        <v>-20.909090039999999</v>
      </c>
    </row>
    <row r="124" spans="1:36" x14ac:dyDescent="0.15">
      <c r="A124" t="s">
        <v>229</v>
      </c>
      <c r="B124" t="s">
        <v>143</v>
      </c>
      <c r="C124">
        <f t="shared" si="7"/>
        <v>35</v>
      </c>
      <c r="D124">
        <v>35</v>
      </c>
      <c r="E124" s="7">
        <v>39395</v>
      </c>
      <c r="F124" s="11">
        <v>2007</v>
      </c>
      <c r="G124" t="s">
        <v>1614</v>
      </c>
      <c r="H124" t="s">
        <v>1615</v>
      </c>
      <c r="I124" t="s">
        <v>23</v>
      </c>
      <c r="J124" t="s">
        <v>38</v>
      </c>
      <c r="K124" t="s">
        <v>25</v>
      </c>
      <c r="L124" t="s">
        <v>54</v>
      </c>
      <c r="M124" t="s">
        <v>27</v>
      </c>
      <c r="N124" s="4">
        <v>20.152899999999999</v>
      </c>
      <c r="O124" s="4">
        <v>100</v>
      </c>
      <c r="P124" s="5">
        <f t="shared" si="8"/>
        <v>-0.44444442750000002</v>
      </c>
      <c r="Q124" s="5">
        <f t="shared" si="9"/>
        <v>-0.42222221370000002</v>
      </c>
      <c r="R124" s="5">
        <f t="shared" si="10"/>
        <v>-0.37222221369999997</v>
      </c>
      <c r="S124" s="4"/>
      <c r="T124" s="4"/>
      <c r="U124" s="4"/>
      <c r="V124" s="4">
        <v>0</v>
      </c>
      <c r="W124" s="3">
        <f>_xlfn.XLOOKUP(C124,'Sentiment index'!$E$2:$E$169,'Sentiment index'!$A$2:$A$169)</f>
        <v>0.1221424</v>
      </c>
      <c r="X124">
        <f>_xlfn.XLOOKUP(F124,'Company age'!$A$2:$A$15,'Company age'!$B$2:$B$15)</f>
        <v>9</v>
      </c>
      <c r="Y124" s="3">
        <f t="shared" si="11"/>
        <v>57.77777863</v>
      </c>
      <c r="Z124" s="5">
        <f t="shared" si="12"/>
        <v>-0.42222221370000002</v>
      </c>
      <c r="AA124" s="12">
        <f t="shared" si="13"/>
        <v>1264.5811764705882</v>
      </c>
      <c r="AH124" s="2">
        <v>-44.44444275</v>
      </c>
      <c r="AI124" s="2">
        <v>-42.22222137</v>
      </c>
      <c r="AJ124" s="2">
        <v>-37.22222137</v>
      </c>
    </row>
    <row r="125" spans="1:36" x14ac:dyDescent="0.15">
      <c r="A125" t="s">
        <v>1319</v>
      </c>
      <c r="B125" t="s">
        <v>345</v>
      </c>
      <c r="C125">
        <f t="shared" si="7"/>
        <v>35</v>
      </c>
      <c r="D125">
        <v>35</v>
      </c>
      <c r="E125" s="7">
        <v>39400</v>
      </c>
      <c r="F125" s="11">
        <v>2007</v>
      </c>
      <c r="G125" t="s">
        <v>346</v>
      </c>
      <c r="H125" t="s">
        <v>347</v>
      </c>
      <c r="I125" t="s">
        <v>80</v>
      </c>
      <c r="J125" t="s">
        <v>38</v>
      </c>
      <c r="K125" t="s">
        <v>25</v>
      </c>
      <c r="L125" t="s">
        <v>146</v>
      </c>
      <c r="M125" t="s">
        <v>27</v>
      </c>
      <c r="N125" s="4">
        <v>1195.8699999999999</v>
      </c>
      <c r="O125" s="4">
        <v>50</v>
      </c>
      <c r="P125" s="5">
        <f t="shared" si="8"/>
        <v>0.52</v>
      </c>
      <c r="Q125" s="5">
        <f t="shared" si="9"/>
        <v>0.38</v>
      </c>
      <c r="R125" s="5">
        <f t="shared" si="10"/>
        <v>0.46400001529999996</v>
      </c>
      <c r="S125" s="4">
        <v>108.2</v>
      </c>
      <c r="T125" s="4">
        <v>126.4000015</v>
      </c>
      <c r="U125" s="4">
        <v>108.4</v>
      </c>
      <c r="V125" s="4">
        <v>46.999000000000002</v>
      </c>
      <c r="W125" s="3">
        <f>_xlfn.XLOOKUP(C125,'Sentiment index'!$E$2:$E$169,'Sentiment index'!$A$2:$A$169)</f>
        <v>0.1221424</v>
      </c>
      <c r="X125">
        <f>_xlfn.XLOOKUP(F125,'Company age'!$A$2:$A$15,'Company age'!$B$2:$B$15)</f>
        <v>9</v>
      </c>
      <c r="Y125" s="3">
        <f t="shared" si="11"/>
        <v>69</v>
      </c>
      <c r="Z125" s="5">
        <f t="shared" si="12"/>
        <v>0.38</v>
      </c>
      <c r="AA125" s="12">
        <f t="shared" si="13"/>
        <v>2230</v>
      </c>
      <c r="AB125">
        <v>2230</v>
      </c>
      <c r="AH125" s="2">
        <v>52</v>
      </c>
      <c r="AI125" s="2">
        <v>38</v>
      </c>
      <c r="AJ125" s="2">
        <v>46.400001529999997</v>
      </c>
    </row>
    <row r="126" spans="1:36" x14ac:dyDescent="0.15">
      <c r="A126" t="s">
        <v>1847</v>
      </c>
      <c r="B126" t="s">
        <v>1092</v>
      </c>
      <c r="C126">
        <f t="shared" si="7"/>
        <v>35</v>
      </c>
      <c r="D126">
        <v>35</v>
      </c>
      <c r="E126" s="7">
        <v>39409</v>
      </c>
      <c r="F126" s="11">
        <v>2007</v>
      </c>
      <c r="G126" t="s">
        <v>1093</v>
      </c>
      <c r="H126" t="s">
        <v>1094</v>
      </c>
      <c r="I126" t="s">
        <v>23</v>
      </c>
      <c r="J126" t="s">
        <v>45</v>
      </c>
      <c r="K126" t="s">
        <v>25</v>
      </c>
      <c r="L126" t="s">
        <v>54</v>
      </c>
      <c r="M126" t="s">
        <v>27</v>
      </c>
      <c r="N126" s="4">
        <v>142.39099999999999</v>
      </c>
      <c r="O126" s="4">
        <v>200</v>
      </c>
      <c r="P126" s="5">
        <f t="shared" si="8"/>
        <v>-0.2246376991</v>
      </c>
      <c r="Q126" s="5">
        <f t="shared" si="9"/>
        <v>-0.30434783939999999</v>
      </c>
      <c r="R126" s="5">
        <f t="shared" si="10"/>
        <v>-0.37391304019999999</v>
      </c>
      <c r="S126" s="4"/>
      <c r="T126" s="4"/>
      <c r="U126" s="4"/>
      <c r="V126" s="4">
        <v>0</v>
      </c>
      <c r="W126" s="3">
        <f>_xlfn.XLOOKUP(C126,'Sentiment index'!$E$2:$E$169,'Sentiment index'!$A$2:$A$169)</f>
        <v>0.1221424</v>
      </c>
      <c r="X126">
        <f>_xlfn.XLOOKUP(F126,'Company age'!$A$2:$A$15,'Company age'!$B$2:$B$15)</f>
        <v>9</v>
      </c>
      <c r="Y126" s="3">
        <f t="shared" si="11"/>
        <v>139.13043211999999</v>
      </c>
      <c r="Z126" s="5">
        <f t="shared" si="12"/>
        <v>-0.30434783940000004</v>
      </c>
      <c r="AA126" s="12">
        <f t="shared" si="13"/>
        <v>56</v>
      </c>
      <c r="AB126">
        <v>56</v>
      </c>
      <c r="AH126" s="2">
        <v>-22.46376991</v>
      </c>
      <c r="AI126" s="2">
        <v>-30.434783939999999</v>
      </c>
      <c r="AJ126" s="2">
        <v>-37.39130402</v>
      </c>
    </row>
    <row r="127" spans="1:36" x14ac:dyDescent="0.15">
      <c r="A127" t="s">
        <v>830</v>
      </c>
      <c r="B127" t="s">
        <v>930</v>
      </c>
      <c r="C127">
        <f t="shared" si="7"/>
        <v>36</v>
      </c>
      <c r="D127">
        <v>36</v>
      </c>
      <c r="E127" s="7">
        <v>39421</v>
      </c>
      <c r="F127" s="11">
        <v>2007</v>
      </c>
      <c r="G127" t="s">
        <v>932</v>
      </c>
      <c r="H127" t="s">
        <v>933</v>
      </c>
      <c r="I127" t="s">
        <v>44</v>
      </c>
      <c r="J127" t="s">
        <v>32</v>
      </c>
      <c r="K127" t="s">
        <v>25</v>
      </c>
      <c r="L127" t="s">
        <v>75</v>
      </c>
      <c r="M127" t="s">
        <v>27</v>
      </c>
      <c r="N127" s="4">
        <v>257.39999999999998</v>
      </c>
      <c r="O127" s="4">
        <v>18</v>
      </c>
      <c r="P127" s="5">
        <f t="shared" si="8"/>
        <v>-9.1525440220000004E-2</v>
      </c>
      <c r="Q127" s="5">
        <f t="shared" si="9"/>
        <v>-0.10169492719999999</v>
      </c>
      <c r="R127" s="5">
        <f t="shared" si="10"/>
        <v>-3.3898320199999998E-2</v>
      </c>
      <c r="S127" s="4"/>
      <c r="T127" s="4"/>
      <c r="U127" s="4"/>
      <c r="V127" s="4">
        <v>42.788400000000003</v>
      </c>
      <c r="W127" s="3">
        <f>_xlfn.XLOOKUP(C127,'Sentiment index'!$E$2:$E$169,'Sentiment index'!$A$2:$A$169)</f>
        <v>9.2505000000000004E-2</v>
      </c>
      <c r="X127">
        <f>_xlfn.XLOOKUP(F127,'Company age'!$A$2:$A$15,'Company age'!$B$2:$B$15)</f>
        <v>9</v>
      </c>
      <c r="Y127" s="3">
        <f t="shared" si="11"/>
        <v>16.169491310400002</v>
      </c>
      <c r="Z127" s="5">
        <f t="shared" si="12"/>
        <v>-0.10169492719999991</v>
      </c>
      <c r="AA127" s="12">
        <f t="shared" si="13"/>
        <v>1186</v>
      </c>
      <c r="AB127">
        <v>1186</v>
      </c>
      <c r="AH127" s="2">
        <v>-9.1525440220000007</v>
      </c>
      <c r="AI127" s="2">
        <v>-10.169492719999999</v>
      </c>
      <c r="AJ127" s="2">
        <v>-3.3898320200000001</v>
      </c>
    </row>
    <row r="128" spans="1:36" x14ac:dyDescent="0.15">
      <c r="A128" t="s">
        <v>1345</v>
      </c>
      <c r="B128" t="s">
        <v>1840</v>
      </c>
      <c r="C128">
        <f t="shared" si="7"/>
        <v>36</v>
      </c>
      <c r="D128">
        <v>36</v>
      </c>
      <c r="E128" s="7">
        <v>39433</v>
      </c>
      <c r="F128" s="11">
        <v>2007</v>
      </c>
      <c r="G128" t="s">
        <v>1841</v>
      </c>
      <c r="H128" t="s">
        <v>1842</v>
      </c>
      <c r="I128" t="s">
        <v>44</v>
      </c>
      <c r="J128" t="s">
        <v>96</v>
      </c>
      <c r="K128" t="s">
        <v>25</v>
      </c>
      <c r="L128" t="s">
        <v>54</v>
      </c>
      <c r="M128" t="s">
        <v>27</v>
      </c>
      <c r="N128" s="4">
        <v>10.005000000000001</v>
      </c>
      <c r="O128" s="4">
        <v>57.5</v>
      </c>
      <c r="P128" s="5">
        <f t="shared" si="8"/>
        <v>1.4778325560000001E-2</v>
      </c>
      <c r="Q128" s="5">
        <f t="shared" si="9"/>
        <v>2.4630541799999999E-2</v>
      </c>
      <c r="R128" s="5">
        <f t="shared" si="10"/>
        <v>3.4482758049999999E-2</v>
      </c>
      <c r="S128" s="4">
        <v>56.8</v>
      </c>
      <c r="T128" s="4">
        <v>4.4209208489999998</v>
      </c>
      <c r="U128" s="4">
        <v>57.2</v>
      </c>
      <c r="V128" s="4">
        <v>0</v>
      </c>
      <c r="W128" s="3">
        <f>_xlfn.XLOOKUP(C128,'Sentiment index'!$E$2:$E$169,'Sentiment index'!$A$2:$A$169)</f>
        <v>9.2505000000000004E-2</v>
      </c>
      <c r="X128">
        <f>_xlfn.XLOOKUP(F128,'Company age'!$A$2:$A$15,'Company age'!$B$2:$B$15)</f>
        <v>9</v>
      </c>
      <c r="Y128" s="3">
        <f t="shared" si="11"/>
        <v>58.916256153499994</v>
      </c>
      <c r="Z128" s="5">
        <f t="shared" si="12"/>
        <v>2.4630541799999892E-2</v>
      </c>
      <c r="AA128" s="12">
        <f t="shared" si="13"/>
        <v>200</v>
      </c>
      <c r="AB128">
        <v>200</v>
      </c>
      <c r="AH128" s="2">
        <v>1.4778325560000001</v>
      </c>
      <c r="AI128" s="2">
        <v>2.4630541799999999</v>
      </c>
      <c r="AJ128" s="2">
        <v>3.4482758050000002</v>
      </c>
    </row>
    <row r="129" spans="1:36" x14ac:dyDescent="0.15">
      <c r="A129" t="s">
        <v>1304</v>
      </c>
      <c r="B129" t="s">
        <v>931</v>
      </c>
      <c r="C129">
        <f t="shared" si="7"/>
        <v>36</v>
      </c>
      <c r="D129">
        <v>36</v>
      </c>
      <c r="E129" s="7">
        <v>39436</v>
      </c>
      <c r="F129" s="11">
        <v>2007</v>
      </c>
      <c r="G129" t="s">
        <v>1801</v>
      </c>
      <c r="H129" t="s">
        <v>1802</v>
      </c>
      <c r="I129" t="s">
        <v>23</v>
      </c>
      <c r="J129" t="s">
        <v>152</v>
      </c>
      <c r="K129" t="s">
        <v>25</v>
      </c>
      <c r="L129" t="s">
        <v>54</v>
      </c>
      <c r="M129" t="s">
        <v>27</v>
      </c>
      <c r="N129" s="4">
        <v>11.937200000000001</v>
      </c>
      <c r="O129" s="4">
        <v>8.5</v>
      </c>
      <c r="P129" s="5">
        <f t="shared" si="8"/>
        <v>1.9704433680000001E-2</v>
      </c>
      <c r="Q129" s="5">
        <f t="shared" si="9"/>
        <v>2.4630541799999999E-2</v>
      </c>
      <c r="R129" s="5">
        <f t="shared" si="10"/>
        <v>2.4630541799999999E-2</v>
      </c>
      <c r="S129" s="4"/>
      <c r="T129" s="4"/>
      <c r="U129" s="4"/>
      <c r="V129" s="4">
        <v>18</v>
      </c>
      <c r="W129" s="3">
        <f>_xlfn.XLOOKUP(C129,'Sentiment index'!$E$2:$E$169,'Sentiment index'!$A$2:$A$169)</f>
        <v>9.2505000000000004E-2</v>
      </c>
      <c r="X129">
        <f>_xlfn.XLOOKUP(F129,'Company age'!$A$2:$A$15,'Company age'!$B$2:$B$15)</f>
        <v>9</v>
      </c>
      <c r="Y129" s="3">
        <f t="shared" si="11"/>
        <v>8.7093596052999995</v>
      </c>
      <c r="Z129" s="5">
        <f t="shared" si="12"/>
        <v>2.4630541799999944E-2</v>
      </c>
      <c r="AA129" s="12">
        <f t="shared" si="13"/>
        <v>795</v>
      </c>
      <c r="AB129">
        <v>795</v>
      </c>
      <c r="AH129" s="2">
        <v>1.970443368</v>
      </c>
      <c r="AI129" s="2">
        <v>2.4630541799999999</v>
      </c>
      <c r="AJ129" s="2">
        <v>2.4630541799999999</v>
      </c>
    </row>
    <row r="130" spans="1:36" x14ac:dyDescent="0.15">
      <c r="A130" t="s">
        <v>1839</v>
      </c>
      <c r="B130" t="s">
        <v>1248</v>
      </c>
      <c r="C130">
        <f t="shared" ref="C130:C148" si="14">D130</f>
        <v>36</v>
      </c>
      <c r="D130">
        <v>36</v>
      </c>
      <c r="E130" s="7">
        <v>39444</v>
      </c>
      <c r="F130" s="11">
        <v>2007</v>
      </c>
      <c r="G130" t="s">
        <v>1568</v>
      </c>
      <c r="H130" t="s">
        <v>1569</v>
      </c>
      <c r="I130" t="s">
        <v>23</v>
      </c>
      <c r="J130" t="s">
        <v>38</v>
      </c>
      <c r="K130" t="s">
        <v>25</v>
      </c>
      <c r="L130" t="s">
        <v>54</v>
      </c>
      <c r="M130" t="s">
        <v>27</v>
      </c>
      <c r="N130" s="4">
        <v>25.472300000000001</v>
      </c>
      <c r="O130" s="4">
        <v>10.5</v>
      </c>
      <c r="P130" s="5">
        <f t="shared" ref="P130:P193" si="15">AH130/100</f>
        <v>1.8604651690000001E-2</v>
      </c>
      <c r="Q130" s="5">
        <f t="shared" ref="Q130:Q193" si="16">AI130/100</f>
        <v>-1.3953487870000001E-2</v>
      </c>
      <c r="R130" s="5">
        <f t="shared" ref="R130:R193" si="17">AJ130/100</f>
        <v>-6.9767441750000006E-2</v>
      </c>
      <c r="S130" s="4"/>
      <c r="T130" s="4"/>
      <c r="U130" s="4"/>
      <c r="V130" s="4">
        <v>0</v>
      </c>
      <c r="W130" s="3">
        <f>_xlfn.XLOOKUP(C130,'Sentiment index'!$E$2:$E$169,'Sentiment index'!$A$2:$A$169)</f>
        <v>9.2505000000000004E-2</v>
      </c>
      <c r="X130">
        <f>_xlfn.XLOOKUP(F130,'Company age'!$A$2:$A$15,'Company age'!$B$2:$B$15)</f>
        <v>9</v>
      </c>
      <c r="Y130" s="3">
        <f t="shared" si="11"/>
        <v>10.353488377365</v>
      </c>
      <c r="Z130" s="5">
        <f t="shared" si="12"/>
        <v>-1.3953487869999984E-2</v>
      </c>
      <c r="AA130" s="12">
        <f t="shared" si="13"/>
        <v>1264.5811764705882</v>
      </c>
      <c r="AH130" s="2">
        <v>1.860465169</v>
      </c>
      <c r="AI130" s="2">
        <v>-1.3953487870000001</v>
      </c>
      <c r="AJ130" s="2">
        <v>-6.9767441750000003</v>
      </c>
    </row>
    <row r="131" spans="1:36" x14ac:dyDescent="0.15">
      <c r="A131" t="s">
        <v>2127</v>
      </c>
      <c r="B131" t="s">
        <v>1828</v>
      </c>
      <c r="C131">
        <f t="shared" si="14"/>
        <v>37</v>
      </c>
      <c r="D131">
        <v>37</v>
      </c>
      <c r="E131" s="7">
        <v>39471</v>
      </c>
      <c r="F131" s="11">
        <v>2008</v>
      </c>
      <c r="G131" t="s">
        <v>1829</v>
      </c>
      <c r="H131" t="s">
        <v>1830</v>
      </c>
      <c r="I131" t="s">
        <v>80</v>
      </c>
      <c r="J131" t="s">
        <v>96</v>
      </c>
      <c r="K131" t="s">
        <v>25</v>
      </c>
      <c r="L131" t="s">
        <v>146</v>
      </c>
      <c r="M131" t="s">
        <v>27</v>
      </c>
      <c r="N131" s="2">
        <v>10.3878</v>
      </c>
      <c r="O131" s="2">
        <v>1</v>
      </c>
      <c r="P131" s="5">
        <f t="shared" si="15"/>
        <v>13.222221680000001</v>
      </c>
      <c r="Q131" s="5">
        <f t="shared" si="16"/>
        <v>13.5</v>
      </c>
      <c r="R131" s="5">
        <f t="shared" si="17"/>
        <v>11.66666626</v>
      </c>
      <c r="S131" s="2"/>
      <c r="T131" s="2"/>
      <c r="U131" s="2"/>
      <c r="V131" s="2">
        <v>0</v>
      </c>
      <c r="W131" s="3">
        <f>_xlfn.XLOOKUP(C131,'Sentiment index'!$E$2:$E$169,'Sentiment index'!$A$2:$A$169)</f>
        <v>0.2216436</v>
      </c>
      <c r="X131">
        <f>_xlfn.XLOOKUP(F131,'Company age'!$A$2:$A$15,'Company age'!$B$2:$B$15)</f>
        <v>14</v>
      </c>
      <c r="Y131" s="3">
        <f t="shared" ref="Y131:Y194" si="18">O131*(1+Q131)</f>
        <v>14.5</v>
      </c>
      <c r="Z131" s="5">
        <f t="shared" ref="Z131:Z194" si="19">(Y131-O131)/O131</f>
        <v>13.5</v>
      </c>
      <c r="AA131" s="12">
        <f t="shared" ref="AA131:AA194" si="20">IF(AB131&lt;&gt;"",AB131,AVERAGE($AB$2:$AB$527))</f>
        <v>1</v>
      </c>
      <c r="AB131">
        <v>1</v>
      </c>
      <c r="AH131" s="2">
        <v>1322.222168</v>
      </c>
      <c r="AI131" s="2">
        <v>1350</v>
      </c>
      <c r="AJ131" s="2">
        <v>1166.666626</v>
      </c>
    </row>
    <row r="132" spans="1:36" x14ac:dyDescent="0.15">
      <c r="A132" t="s">
        <v>1222</v>
      </c>
      <c r="B132" t="s">
        <v>1656</v>
      </c>
      <c r="C132">
        <f t="shared" si="14"/>
        <v>37</v>
      </c>
      <c r="D132">
        <v>37</v>
      </c>
      <c r="E132" s="7">
        <v>39477</v>
      </c>
      <c r="F132" s="11">
        <v>2008</v>
      </c>
      <c r="G132" t="s">
        <v>1657</v>
      </c>
      <c r="H132" t="s">
        <v>1658</v>
      </c>
      <c r="I132" t="s">
        <v>44</v>
      </c>
      <c r="J132" t="s">
        <v>32</v>
      </c>
      <c r="K132" t="s">
        <v>25</v>
      </c>
      <c r="L132" t="s">
        <v>54</v>
      </c>
      <c r="M132" t="s">
        <v>27</v>
      </c>
      <c r="N132" s="2">
        <v>16.415099999999999</v>
      </c>
      <c r="O132" s="2">
        <v>12</v>
      </c>
      <c r="P132" s="5">
        <f t="shared" si="15"/>
        <v>3.6496365070000002E-2</v>
      </c>
      <c r="Q132" s="5">
        <f t="shared" si="16"/>
        <v>6.2043809889999996E-2</v>
      </c>
      <c r="R132" s="5">
        <f t="shared" si="17"/>
        <v>-2.189779758E-2</v>
      </c>
      <c r="S132" s="2"/>
      <c r="T132" s="2"/>
      <c r="U132" s="2"/>
      <c r="V132" s="2">
        <v>20.4452</v>
      </c>
      <c r="W132" s="3">
        <f>_xlfn.XLOOKUP(C132,'Sentiment index'!$E$2:$E$169,'Sentiment index'!$A$2:$A$169)</f>
        <v>0.2216436</v>
      </c>
      <c r="X132">
        <f>_xlfn.XLOOKUP(F132,'Company age'!$A$2:$A$15,'Company age'!$B$2:$B$15)</f>
        <v>14</v>
      </c>
      <c r="Y132" s="3">
        <f t="shared" si="18"/>
        <v>12.74452571868</v>
      </c>
      <c r="Z132" s="5">
        <f t="shared" si="19"/>
        <v>6.2043809890000023E-2</v>
      </c>
      <c r="AA132" s="12">
        <f t="shared" si="20"/>
        <v>16</v>
      </c>
      <c r="AB132">
        <v>16</v>
      </c>
      <c r="AH132" s="2">
        <v>3.6496365069999999</v>
      </c>
      <c r="AI132" s="2">
        <v>6.2043809889999997</v>
      </c>
      <c r="AJ132" s="2">
        <v>-2.1897797579999998</v>
      </c>
    </row>
    <row r="133" spans="1:36" x14ac:dyDescent="0.15">
      <c r="A133" t="s">
        <v>1323</v>
      </c>
      <c r="B133" t="s">
        <v>1286</v>
      </c>
      <c r="C133">
        <f t="shared" si="14"/>
        <v>38</v>
      </c>
      <c r="D133">
        <v>38</v>
      </c>
      <c r="E133" s="7">
        <v>39482</v>
      </c>
      <c r="F133" s="11">
        <v>2008</v>
      </c>
      <c r="G133" t="s">
        <v>1896</v>
      </c>
      <c r="H133" t="s">
        <v>1897</v>
      </c>
      <c r="I133" t="s">
        <v>80</v>
      </c>
      <c r="J133" t="s">
        <v>152</v>
      </c>
      <c r="K133" t="s">
        <v>25</v>
      </c>
      <c r="L133" t="s">
        <v>54</v>
      </c>
      <c r="M133" t="s">
        <v>27</v>
      </c>
      <c r="N133" s="2">
        <v>7.7928899999999999</v>
      </c>
      <c r="O133" s="2">
        <v>5.25</v>
      </c>
      <c r="P133" s="5">
        <f t="shared" si="15"/>
        <v>3.1250000000000002E-3</v>
      </c>
      <c r="Q133" s="5">
        <f t="shared" si="16"/>
        <v>-0.13750000000000001</v>
      </c>
      <c r="R133" s="5">
        <f t="shared" si="17"/>
        <v>-3.1375000479999998E-2</v>
      </c>
      <c r="S133" s="2"/>
      <c r="T133" s="2"/>
      <c r="U133" s="2"/>
      <c r="V133" s="2">
        <v>12.816000000000001</v>
      </c>
      <c r="W133" s="3">
        <f>_xlfn.XLOOKUP(C133,'Sentiment index'!$E$2:$E$169,'Sentiment index'!$A$2:$A$169)</f>
        <v>0.26776040000000001</v>
      </c>
      <c r="X133">
        <f>_xlfn.XLOOKUP(F133,'Company age'!$A$2:$A$15,'Company age'!$B$2:$B$15)</f>
        <v>14</v>
      </c>
      <c r="Y133" s="3">
        <f t="shared" si="18"/>
        <v>4.5281250000000002</v>
      </c>
      <c r="Z133" s="5">
        <f t="shared" si="19"/>
        <v>-0.13749999999999996</v>
      </c>
      <c r="AA133" s="12">
        <f t="shared" si="20"/>
        <v>38</v>
      </c>
      <c r="AB133">
        <v>38</v>
      </c>
      <c r="AH133" s="2">
        <v>0.3125</v>
      </c>
      <c r="AI133" s="2">
        <v>-13.75</v>
      </c>
      <c r="AJ133" s="2">
        <v>-3.1375000480000002</v>
      </c>
    </row>
    <row r="134" spans="1:36" x14ac:dyDescent="0.15">
      <c r="A134" t="s">
        <v>2120</v>
      </c>
      <c r="B134" t="s">
        <v>1286</v>
      </c>
      <c r="C134">
        <f t="shared" si="14"/>
        <v>39</v>
      </c>
      <c r="D134">
        <v>39</v>
      </c>
      <c r="E134" s="7">
        <v>39514</v>
      </c>
      <c r="F134" s="11">
        <v>2008</v>
      </c>
      <c r="G134" t="s">
        <v>1287</v>
      </c>
      <c r="H134" t="s">
        <v>1288</v>
      </c>
      <c r="I134" t="s">
        <v>23</v>
      </c>
      <c r="J134" t="s">
        <v>45</v>
      </c>
      <c r="K134" t="s">
        <v>25</v>
      </c>
      <c r="L134" t="s">
        <v>1066</v>
      </c>
      <c r="M134" t="s">
        <v>27</v>
      </c>
      <c r="N134" s="2">
        <v>70.959199999999996</v>
      </c>
      <c r="O134" s="2">
        <v>101500</v>
      </c>
      <c r="P134" s="5">
        <f t="shared" si="15"/>
        <v>-2.2222223279999998E-2</v>
      </c>
      <c r="Q134" s="5">
        <f t="shared" si="16"/>
        <v>-5.5555553440000002E-2</v>
      </c>
      <c r="R134" s="5">
        <f t="shared" si="17"/>
        <v>-0.36666667940000003</v>
      </c>
      <c r="S134" s="2"/>
      <c r="T134" s="2"/>
      <c r="U134" s="2"/>
      <c r="V134" s="2">
        <v>0</v>
      </c>
      <c r="W134" s="3">
        <f>_xlfn.XLOOKUP(C134,'Sentiment index'!$E$2:$E$169,'Sentiment index'!$A$2:$A$169)</f>
        <v>0.19907849999999999</v>
      </c>
      <c r="X134">
        <f>_xlfn.XLOOKUP(F134,'Company age'!$A$2:$A$15,'Company age'!$B$2:$B$15)</f>
        <v>14</v>
      </c>
      <c r="Y134" s="3">
        <f t="shared" si="18"/>
        <v>95861.11132584</v>
      </c>
      <c r="Z134" s="5">
        <f t="shared" si="19"/>
        <v>-5.5555553440000002E-2</v>
      </c>
      <c r="AA134" s="12">
        <f t="shared" si="20"/>
        <v>1264.5811764705882</v>
      </c>
      <c r="AH134" s="2">
        <v>-2.222222328</v>
      </c>
      <c r="AI134" s="2">
        <v>-5.5555553440000001</v>
      </c>
      <c r="AJ134" s="2">
        <v>-36.666667940000004</v>
      </c>
    </row>
    <row r="135" spans="1:36" x14ac:dyDescent="0.15">
      <c r="A135" t="s">
        <v>2055</v>
      </c>
      <c r="B135" t="s">
        <v>1954</v>
      </c>
      <c r="C135">
        <f t="shared" si="14"/>
        <v>39</v>
      </c>
      <c r="D135">
        <v>39</v>
      </c>
      <c r="E135" s="7">
        <v>39533</v>
      </c>
      <c r="F135" s="11">
        <v>2008</v>
      </c>
      <c r="G135" t="s">
        <v>1955</v>
      </c>
      <c r="H135" t="s">
        <v>1956</v>
      </c>
      <c r="I135" t="s">
        <v>80</v>
      </c>
      <c r="J135" t="s">
        <v>152</v>
      </c>
      <c r="K135" t="s">
        <v>25</v>
      </c>
      <c r="L135" t="s">
        <v>54</v>
      </c>
      <c r="M135" t="s">
        <v>27</v>
      </c>
      <c r="N135" s="2">
        <v>6.8380799999999997</v>
      </c>
      <c r="O135" s="2">
        <v>1.55</v>
      </c>
      <c r="P135" s="5">
        <f t="shared" si="15"/>
        <v>0.16666667939999999</v>
      </c>
      <c r="Q135" s="5">
        <f t="shared" si="16"/>
        <v>0.15686276439999999</v>
      </c>
      <c r="R135" s="5">
        <f t="shared" si="17"/>
        <v>0.17843139650000001</v>
      </c>
      <c r="S135" s="2"/>
      <c r="T135" s="2"/>
      <c r="U135" s="2"/>
      <c r="V135" s="2">
        <v>18.087499999999999</v>
      </c>
      <c r="W135" s="3">
        <f>_xlfn.XLOOKUP(C135,'Sentiment index'!$E$2:$E$169,'Sentiment index'!$A$2:$A$169)</f>
        <v>0.19907849999999999</v>
      </c>
      <c r="X135">
        <f>_xlfn.XLOOKUP(F135,'Company age'!$A$2:$A$15,'Company age'!$B$2:$B$15)</f>
        <v>14</v>
      </c>
      <c r="Y135" s="3">
        <f t="shared" si="18"/>
        <v>1.79313728482</v>
      </c>
      <c r="Z135" s="5">
        <f t="shared" si="19"/>
        <v>0.15686276439999997</v>
      </c>
      <c r="AA135" s="12">
        <f t="shared" si="20"/>
        <v>8</v>
      </c>
      <c r="AB135">
        <v>8</v>
      </c>
      <c r="AH135" s="2">
        <v>16.66666794</v>
      </c>
      <c r="AI135" s="2">
        <v>15.68627644</v>
      </c>
      <c r="AJ135" s="2">
        <v>17.843139650000001</v>
      </c>
    </row>
    <row r="136" spans="1:36" x14ac:dyDescent="0.15">
      <c r="A136" t="s">
        <v>796</v>
      </c>
      <c r="B136" t="s">
        <v>993</v>
      </c>
      <c r="C136">
        <f t="shared" si="14"/>
        <v>40</v>
      </c>
      <c r="D136">
        <v>40</v>
      </c>
      <c r="E136" s="7">
        <v>39554</v>
      </c>
      <c r="F136" s="11">
        <v>2008</v>
      </c>
      <c r="G136" t="s">
        <v>994</v>
      </c>
      <c r="H136" t="s">
        <v>995</v>
      </c>
      <c r="I136" t="s">
        <v>23</v>
      </c>
      <c r="J136" t="s">
        <v>45</v>
      </c>
      <c r="K136" t="s">
        <v>25</v>
      </c>
      <c r="L136" t="s">
        <v>700</v>
      </c>
      <c r="M136" t="s">
        <v>27</v>
      </c>
      <c r="N136" s="2">
        <v>194.96799999999999</v>
      </c>
      <c r="O136" s="2">
        <v>104.5</v>
      </c>
      <c r="P136" s="5">
        <f t="shared" si="15"/>
        <v>3.5454545019999999E-2</v>
      </c>
      <c r="Q136" s="5">
        <f t="shared" si="16"/>
        <v>1.8181818720000001E-3</v>
      </c>
      <c r="R136" s="5">
        <f t="shared" si="17"/>
        <v>-3.6363637450000002E-3</v>
      </c>
      <c r="S136" s="2">
        <v>256</v>
      </c>
      <c r="T136" s="2">
        <v>146.88995360000001</v>
      </c>
      <c r="U136" s="2">
        <v>256</v>
      </c>
      <c r="V136" s="2">
        <v>0</v>
      </c>
      <c r="W136" s="3">
        <f>_xlfn.XLOOKUP(C136,'Sentiment index'!$E$2:$E$169,'Sentiment index'!$A$2:$A$169)</f>
        <v>9.8295300000000002E-2</v>
      </c>
      <c r="X136">
        <f>_xlfn.XLOOKUP(F136,'Company age'!$A$2:$A$15,'Company age'!$B$2:$B$15)</f>
        <v>14</v>
      </c>
      <c r="Y136" s="3">
        <f t="shared" si="18"/>
        <v>104.690000005624</v>
      </c>
      <c r="Z136" s="5">
        <f t="shared" si="19"/>
        <v>1.8181818720000031E-3</v>
      </c>
      <c r="AA136" s="12">
        <f t="shared" si="20"/>
        <v>1264.5811764705882</v>
      </c>
      <c r="AH136" s="2">
        <v>3.5454545020000001</v>
      </c>
      <c r="AI136" s="2">
        <v>0.18181818720000001</v>
      </c>
      <c r="AJ136" s="2">
        <v>-0.36363637450000003</v>
      </c>
    </row>
    <row r="137" spans="1:36" x14ac:dyDescent="0.15">
      <c r="A137" t="s">
        <v>1854</v>
      </c>
      <c r="B137" t="s">
        <v>616</v>
      </c>
      <c r="C137">
        <f t="shared" si="14"/>
        <v>40</v>
      </c>
      <c r="D137">
        <v>40</v>
      </c>
      <c r="E137" s="7">
        <v>39563</v>
      </c>
      <c r="F137" s="11">
        <v>2008</v>
      </c>
      <c r="G137" t="s">
        <v>617</v>
      </c>
      <c r="H137" t="s">
        <v>618</v>
      </c>
      <c r="I137" t="s">
        <v>23</v>
      </c>
      <c r="J137" t="s">
        <v>45</v>
      </c>
      <c r="K137" t="s">
        <v>25</v>
      </c>
      <c r="L137" t="s">
        <v>54</v>
      </c>
      <c r="M137" t="s">
        <v>27</v>
      </c>
      <c r="N137" s="2">
        <v>521.15300000000002</v>
      </c>
      <c r="O137" s="2">
        <v>10150</v>
      </c>
      <c r="P137" s="5">
        <f t="shared" si="15"/>
        <v>2.8467891300000001E-8</v>
      </c>
      <c r="Q137" s="5">
        <f t="shared" si="16"/>
        <v>2.8467891300000001E-8</v>
      </c>
      <c r="R137" s="5">
        <f t="shared" si="17"/>
        <v>4.4776403899999999E-3</v>
      </c>
      <c r="S137" s="2"/>
      <c r="T137" s="2"/>
      <c r="U137" s="2"/>
      <c r="V137" s="2">
        <v>4.8196000000000003E-2</v>
      </c>
      <c r="W137" s="3">
        <f>_xlfn.XLOOKUP(C137,'Sentiment index'!$E$2:$E$169,'Sentiment index'!$A$2:$A$169)</f>
        <v>9.8295300000000002E-2</v>
      </c>
      <c r="X137">
        <f>_xlfn.XLOOKUP(F137,'Company age'!$A$2:$A$15,'Company age'!$B$2:$B$15)</f>
        <v>14</v>
      </c>
      <c r="Y137" s="3">
        <f t="shared" si="18"/>
        <v>10150.000288949097</v>
      </c>
      <c r="Z137" s="5">
        <f t="shared" si="19"/>
        <v>2.8467891331225304E-8</v>
      </c>
      <c r="AA137" s="12">
        <f t="shared" si="20"/>
        <v>1264.5811764705882</v>
      </c>
      <c r="AH137" s="2">
        <v>2.8467891300000002E-6</v>
      </c>
      <c r="AI137" s="2">
        <v>2.8467891300000002E-6</v>
      </c>
      <c r="AJ137" s="2">
        <v>0.447764039</v>
      </c>
    </row>
    <row r="138" spans="1:36" x14ac:dyDescent="0.15">
      <c r="A138" t="s">
        <v>1397</v>
      </c>
      <c r="B138" t="s">
        <v>616</v>
      </c>
      <c r="C138">
        <f t="shared" si="14"/>
        <v>40</v>
      </c>
      <c r="D138">
        <v>40</v>
      </c>
      <c r="E138" s="7">
        <v>39563</v>
      </c>
      <c r="F138" s="11">
        <v>2008</v>
      </c>
      <c r="G138" t="s">
        <v>685</v>
      </c>
      <c r="H138" t="s">
        <v>686</v>
      </c>
      <c r="I138" t="s">
        <v>23</v>
      </c>
      <c r="J138" t="s">
        <v>45</v>
      </c>
      <c r="K138" t="s">
        <v>25</v>
      </c>
      <c r="L138" t="s">
        <v>54</v>
      </c>
      <c r="M138" t="s">
        <v>27</v>
      </c>
      <c r="N138" s="2">
        <v>450.49099999999999</v>
      </c>
      <c r="O138" s="2">
        <v>10150</v>
      </c>
      <c r="P138" s="5">
        <f t="shared" si="15"/>
        <v>0.32756286619999997</v>
      </c>
      <c r="Q138" s="5">
        <f t="shared" si="16"/>
        <v>0.32756286619999997</v>
      </c>
      <c r="R138" s="5">
        <f t="shared" si="17"/>
        <v>0.34249813080000002</v>
      </c>
      <c r="S138" s="2"/>
      <c r="T138" s="2"/>
      <c r="U138" s="2"/>
      <c r="V138" s="2">
        <v>4.1668E-3</v>
      </c>
      <c r="W138" s="3">
        <f>_xlfn.XLOOKUP(C138,'Sentiment index'!$E$2:$E$169,'Sentiment index'!$A$2:$A$169)</f>
        <v>9.8295300000000002E-2</v>
      </c>
      <c r="X138">
        <f>_xlfn.XLOOKUP(F138,'Company age'!$A$2:$A$15,'Company age'!$B$2:$B$15)</f>
        <v>14</v>
      </c>
      <c r="Y138" s="3">
        <f t="shared" si="18"/>
        <v>13474.763091930001</v>
      </c>
      <c r="Z138" s="5">
        <f t="shared" si="19"/>
        <v>0.32756286620000008</v>
      </c>
      <c r="AA138" s="12">
        <f t="shared" si="20"/>
        <v>1264.5811764705882</v>
      </c>
      <c r="AH138" s="2">
        <v>32.756286619999997</v>
      </c>
      <c r="AI138" s="2">
        <v>32.756286619999997</v>
      </c>
      <c r="AJ138" s="2">
        <v>34.249813080000003</v>
      </c>
    </row>
    <row r="139" spans="1:36" x14ac:dyDescent="0.15">
      <c r="A139" t="s">
        <v>1810</v>
      </c>
      <c r="B139" t="s">
        <v>1370</v>
      </c>
      <c r="C139">
        <f t="shared" si="14"/>
        <v>41</v>
      </c>
      <c r="D139">
        <v>41</v>
      </c>
      <c r="E139" s="7">
        <v>39587</v>
      </c>
      <c r="F139" s="11">
        <v>2008</v>
      </c>
      <c r="G139" t="s">
        <v>1371</v>
      </c>
      <c r="H139" t="s">
        <v>1372</v>
      </c>
      <c r="I139" t="s">
        <v>80</v>
      </c>
      <c r="J139" t="s">
        <v>45</v>
      </c>
      <c r="K139" t="s">
        <v>25</v>
      </c>
      <c r="L139" t="s">
        <v>54</v>
      </c>
      <c r="M139" t="s">
        <v>27</v>
      </c>
      <c r="N139" s="2">
        <v>50.902000000000001</v>
      </c>
      <c r="O139" s="2">
        <v>42</v>
      </c>
      <c r="P139" s="5">
        <f t="shared" si="15"/>
        <v>0.3</v>
      </c>
      <c r="Q139" s="5">
        <f t="shared" si="16"/>
        <v>0.16</v>
      </c>
      <c r="R139" s="5">
        <f t="shared" si="17"/>
        <v>0.28000000000000003</v>
      </c>
      <c r="S139" s="2">
        <v>41.15</v>
      </c>
      <c r="T139" s="2">
        <v>-98.463951109999996</v>
      </c>
      <c r="U139" s="2">
        <v>42.2</v>
      </c>
      <c r="V139" s="2">
        <v>0</v>
      </c>
      <c r="W139" s="3">
        <f>_xlfn.XLOOKUP(C139,'Sentiment index'!$E$2:$E$169,'Sentiment index'!$A$2:$A$169)</f>
        <v>4.9206399999999997E-2</v>
      </c>
      <c r="X139">
        <f>_xlfn.XLOOKUP(F139,'Company age'!$A$2:$A$15,'Company age'!$B$2:$B$15)</f>
        <v>14</v>
      </c>
      <c r="Y139" s="3">
        <f t="shared" si="18"/>
        <v>48.72</v>
      </c>
      <c r="Z139" s="5">
        <f t="shared" si="19"/>
        <v>0.15999999999999998</v>
      </c>
      <c r="AA139" s="12">
        <f t="shared" si="20"/>
        <v>837</v>
      </c>
      <c r="AB139">
        <v>837</v>
      </c>
      <c r="AH139" s="2">
        <v>30</v>
      </c>
      <c r="AI139" s="2">
        <v>16</v>
      </c>
      <c r="AJ139" s="2">
        <v>28</v>
      </c>
    </row>
    <row r="140" spans="1:36" x14ac:dyDescent="0.15">
      <c r="A140" t="s">
        <v>2044</v>
      </c>
      <c r="B140" t="s">
        <v>1414</v>
      </c>
      <c r="C140">
        <f t="shared" si="14"/>
        <v>41</v>
      </c>
      <c r="D140">
        <v>41</v>
      </c>
      <c r="E140" s="7">
        <v>39590</v>
      </c>
      <c r="F140" s="11">
        <v>2008</v>
      </c>
      <c r="G140" t="s">
        <v>1415</v>
      </c>
      <c r="H140" t="s">
        <v>1416</v>
      </c>
      <c r="I140" t="s">
        <v>80</v>
      </c>
      <c r="J140" t="s">
        <v>32</v>
      </c>
      <c r="K140" t="s">
        <v>25</v>
      </c>
      <c r="L140" t="s">
        <v>1066</v>
      </c>
      <c r="M140" t="s">
        <v>27</v>
      </c>
      <c r="N140" s="2">
        <v>42.080300000000001</v>
      </c>
      <c r="O140" s="2">
        <v>38</v>
      </c>
      <c r="P140" s="5">
        <f t="shared" si="15"/>
        <v>0.2</v>
      </c>
      <c r="Q140" s="5">
        <f t="shared" si="16"/>
        <v>0.26</v>
      </c>
      <c r="R140" s="5">
        <f t="shared" si="17"/>
        <v>0.13333333019999999</v>
      </c>
      <c r="S140" s="2">
        <v>119.8</v>
      </c>
      <c r="T140" s="2">
        <v>245.78947450000001</v>
      </c>
      <c r="U140" s="2">
        <v>122.6</v>
      </c>
      <c r="V140" s="2">
        <v>0</v>
      </c>
      <c r="W140" s="3">
        <f>_xlfn.XLOOKUP(C140,'Sentiment index'!$E$2:$E$169,'Sentiment index'!$A$2:$A$169)</f>
        <v>4.9206399999999997E-2</v>
      </c>
      <c r="X140">
        <f>_xlfn.XLOOKUP(F140,'Company age'!$A$2:$A$15,'Company age'!$B$2:$B$15)</f>
        <v>14</v>
      </c>
      <c r="Y140" s="3">
        <f t="shared" si="18"/>
        <v>47.88</v>
      </c>
      <c r="Z140" s="5">
        <f t="shared" si="19"/>
        <v>0.26000000000000006</v>
      </c>
      <c r="AA140" s="12">
        <f t="shared" si="20"/>
        <v>285</v>
      </c>
      <c r="AB140">
        <v>285</v>
      </c>
      <c r="AH140" s="2">
        <v>20</v>
      </c>
      <c r="AI140" s="2">
        <v>26</v>
      </c>
      <c r="AJ140" s="2">
        <v>13.33333302</v>
      </c>
    </row>
    <row r="141" spans="1:36" x14ac:dyDescent="0.15">
      <c r="A141" t="s">
        <v>1791</v>
      </c>
      <c r="B141" t="s">
        <v>2038</v>
      </c>
      <c r="C141">
        <f t="shared" si="14"/>
        <v>41</v>
      </c>
      <c r="D141">
        <v>41</v>
      </c>
      <c r="E141" s="7">
        <v>39595</v>
      </c>
      <c r="F141" s="11">
        <v>2008</v>
      </c>
      <c r="G141" t="s">
        <v>2039</v>
      </c>
      <c r="H141" t="s">
        <v>2040</v>
      </c>
      <c r="I141" t="s">
        <v>80</v>
      </c>
      <c r="J141" t="s">
        <v>32</v>
      </c>
      <c r="K141" t="s">
        <v>25</v>
      </c>
      <c r="L141" t="s">
        <v>1066</v>
      </c>
      <c r="M141" t="s">
        <v>27</v>
      </c>
      <c r="N141" s="2">
        <v>5.0910000000000002</v>
      </c>
      <c r="O141" s="2">
        <v>7.9</v>
      </c>
      <c r="P141" s="5">
        <f t="shared" si="15"/>
        <v>2.5641000269999999E-2</v>
      </c>
      <c r="Q141" s="5">
        <f t="shared" si="16"/>
        <v>-5.1282076840000003E-2</v>
      </c>
      <c r="R141" s="5">
        <f t="shared" si="17"/>
        <v>6.4102540020000001E-2</v>
      </c>
      <c r="S141" s="2"/>
      <c r="T141" s="2"/>
      <c r="U141" s="2"/>
      <c r="V141" s="2">
        <v>0</v>
      </c>
      <c r="W141" s="3">
        <f>_xlfn.XLOOKUP(C141,'Sentiment index'!$E$2:$E$169,'Sentiment index'!$A$2:$A$169)</f>
        <v>4.9206399999999997E-2</v>
      </c>
      <c r="X141">
        <f>_xlfn.XLOOKUP(F141,'Company age'!$A$2:$A$15,'Company age'!$B$2:$B$15)</f>
        <v>14</v>
      </c>
      <c r="Y141" s="3">
        <f t="shared" si="18"/>
        <v>7.4948715929640004</v>
      </c>
      <c r="Z141" s="5">
        <f t="shared" si="19"/>
        <v>-5.1282076839999989E-2</v>
      </c>
      <c r="AA141" s="12">
        <f t="shared" si="20"/>
        <v>48</v>
      </c>
      <c r="AB141">
        <v>48</v>
      </c>
      <c r="AH141" s="2">
        <v>2.5641000269999998</v>
      </c>
      <c r="AI141" s="2">
        <v>-5.1282076840000004</v>
      </c>
      <c r="AJ141" s="2">
        <v>6.4102540020000003</v>
      </c>
    </row>
    <row r="142" spans="1:36" x14ac:dyDescent="0.15">
      <c r="A142" t="s">
        <v>979</v>
      </c>
      <c r="B142" t="s">
        <v>1531</v>
      </c>
      <c r="C142">
        <f t="shared" si="14"/>
        <v>42</v>
      </c>
      <c r="D142">
        <v>42</v>
      </c>
      <c r="E142" s="7">
        <v>39601</v>
      </c>
      <c r="F142" s="11">
        <v>2008</v>
      </c>
      <c r="G142" t="s">
        <v>1532</v>
      </c>
      <c r="H142" t="s">
        <v>1533</v>
      </c>
      <c r="I142" t="s">
        <v>80</v>
      </c>
      <c r="J142" t="s">
        <v>38</v>
      </c>
      <c r="K142" t="s">
        <v>25</v>
      </c>
      <c r="L142" t="s">
        <v>54</v>
      </c>
      <c r="M142" t="s">
        <v>27</v>
      </c>
      <c r="N142" s="2">
        <v>25.657399999999999</v>
      </c>
      <c r="O142" s="2">
        <v>5.5</v>
      </c>
      <c r="P142" s="5">
        <f t="shared" si="15"/>
        <v>0</v>
      </c>
      <c r="Q142" s="5">
        <f t="shared" si="16"/>
        <v>0</v>
      </c>
      <c r="R142" s="5">
        <f t="shared" si="17"/>
        <v>-5.0000000000000001E-3</v>
      </c>
      <c r="S142" s="2"/>
      <c r="T142" s="2"/>
      <c r="U142" s="2"/>
      <c r="V142" s="2">
        <v>24.468499999999999</v>
      </c>
      <c r="W142" s="3">
        <f>_xlfn.XLOOKUP(C142,'Sentiment index'!$E$2:$E$169,'Sentiment index'!$A$2:$A$169)</f>
        <v>4.2594199999999999E-2</v>
      </c>
      <c r="X142">
        <f>_xlfn.XLOOKUP(F142,'Company age'!$A$2:$A$15,'Company age'!$B$2:$B$15)</f>
        <v>14</v>
      </c>
      <c r="Y142" s="3">
        <f t="shared" si="18"/>
        <v>5.5</v>
      </c>
      <c r="Z142" s="5">
        <f t="shared" si="19"/>
        <v>0</v>
      </c>
      <c r="AA142" s="12">
        <f t="shared" si="20"/>
        <v>1264.5811764705882</v>
      </c>
      <c r="AH142" s="2">
        <v>0</v>
      </c>
      <c r="AI142" s="2">
        <v>0</v>
      </c>
      <c r="AJ142" s="2">
        <v>-0.5</v>
      </c>
    </row>
    <row r="143" spans="1:36" x14ac:dyDescent="0.15">
      <c r="A143" t="s">
        <v>1464</v>
      </c>
      <c r="B143" t="s">
        <v>300</v>
      </c>
      <c r="C143">
        <f t="shared" si="14"/>
        <v>42</v>
      </c>
      <c r="D143">
        <v>42</v>
      </c>
      <c r="E143" s="7">
        <v>39608</v>
      </c>
      <c r="F143" s="11">
        <v>2008</v>
      </c>
      <c r="G143" t="s">
        <v>301</v>
      </c>
      <c r="H143" t="s">
        <v>302</v>
      </c>
      <c r="I143" t="s">
        <v>80</v>
      </c>
      <c r="J143" t="s">
        <v>96</v>
      </c>
      <c r="K143" t="s">
        <v>25</v>
      </c>
      <c r="L143" t="s">
        <v>146</v>
      </c>
      <c r="M143" t="s">
        <v>27</v>
      </c>
      <c r="N143" s="2">
        <v>1289.44</v>
      </c>
      <c r="O143" s="2">
        <v>57.1</v>
      </c>
      <c r="P143" s="5">
        <f t="shared" si="15"/>
        <v>2.8301887510000002E-2</v>
      </c>
      <c r="Q143" s="5">
        <f t="shared" si="16"/>
        <v>1.8867924210000001E-2</v>
      </c>
      <c r="R143" s="5">
        <f t="shared" si="17"/>
        <v>9.4339621069999997E-3</v>
      </c>
      <c r="S143" s="2">
        <v>111.25</v>
      </c>
      <c r="T143" s="2">
        <v>2307.9514159999999</v>
      </c>
      <c r="U143" s="2">
        <v>110.3</v>
      </c>
      <c r="V143" s="2">
        <v>0</v>
      </c>
      <c r="W143" s="3">
        <f>_xlfn.XLOOKUP(C143,'Sentiment index'!$E$2:$E$169,'Sentiment index'!$A$2:$A$169)</f>
        <v>4.2594199999999999E-2</v>
      </c>
      <c r="X143">
        <f>_xlfn.XLOOKUP(F143,'Company age'!$A$2:$A$15,'Company age'!$B$2:$B$15)</f>
        <v>14</v>
      </c>
      <c r="Y143" s="3">
        <f t="shared" si="18"/>
        <v>58.177358472391006</v>
      </c>
      <c r="Z143" s="5">
        <f t="shared" si="19"/>
        <v>1.8867924210000084E-2</v>
      </c>
      <c r="AA143" s="12">
        <f t="shared" si="20"/>
        <v>4771</v>
      </c>
      <c r="AB143">
        <v>4771</v>
      </c>
      <c r="AH143" s="2">
        <v>2.8301887510000001</v>
      </c>
      <c r="AI143" s="2">
        <v>1.886792421</v>
      </c>
      <c r="AJ143" s="2">
        <v>0.94339621070000002</v>
      </c>
    </row>
    <row r="144" spans="1:36" x14ac:dyDescent="0.15">
      <c r="A144" t="s">
        <v>1638</v>
      </c>
      <c r="B144" t="s">
        <v>1410</v>
      </c>
      <c r="C144">
        <f t="shared" si="14"/>
        <v>42</v>
      </c>
      <c r="D144">
        <v>42</v>
      </c>
      <c r="E144" s="7">
        <v>39615</v>
      </c>
      <c r="F144" s="11">
        <v>2008</v>
      </c>
      <c r="G144" t="s">
        <v>1411</v>
      </c>
      <c r="H144" t="s">
        <v>1412</v>
      </c>
      <c r="I144" t="s">
        <v>80</v>
      </c>
      <c r="J144" t="s">
        <v>81</v>
      </c>
      <c r="K144" t="s">
        <v>25</v>
      </c>
      <c r="L144" t="s">
        <v>54</v>
      </c>
      <c r="M144" t="s">
        <v>27</v>
      </c>
      <c r="N144" s="2">
        <v>41.829599999999999</v>
      </c>
      <c r="O144" s="2">
        <v>33</v>
      </c>
      <c r="P144" s="5">
        <f t="shared" si="15"/>
        <v>-0.05</v>
      </c>
      <c r="Q144" s="5">
        <f t="shared" si="16"/>
        <v>-2.8750000000000001E-2</v>
      </c>
      <c r="R144" s="5">
        <f t="shared" si="17"/>
        <v>-4.3749999999999997E-2</v>
      </c>
      <c r="S144" s="2"/>
      <c r="T144" s="2"/>
      <c r="U144" s="2"/>
      <c r="V144" s="2">
        <v>8.1176999999999992</v>
      </c>
      <c r="W144" s="3">
        <f>_xlfn.XLOOKUP(C144,'Sentiment index'!$E$2:$E$169,'Sentiment index'!$A$2:$A$169)</f>
        <v>4.2594199999999999E-2</v>
      </c>
      <c r="X144">
        <f>_xlfn.XLOOKUP(F144,'Company age'!$A$2:$A$15,'Company age'!$B$2:$B$15)</f>
        <v>14</v>
      </c>
      <c r="Y144" s="3">
        <f t="shared" si="18"/>
        <v>32.051249999999996</v>
      </c>
      <c r="Z144" s="5">
        <f t="shared" si="19"/>
        <v>-2.8750000000000119E-2</v>
      </c>
      <c r="AA144" s="12">
        <f t="shared" si="20"/>
        <v>251</v>
      </c>
      <c r="AB144">
        <v>251</v>
      </c>
      <c r="AH144" s="2">
        <v>-5</v>
      </c>
      <c r="AI144" s="2">
        <v>-2.875</v>
      </c>
      <c r="AJ144" s="2">
        <v>-4.375</v>
      </c>
    </row>
    <row r="145" spans="1:36" x14ac:dyDescent="0.15">
      <c r="A145" t="s">
        <v>268</v>
      </c>
      <c r="B145" t="s">
        <v>1185</v>
      </c>
      <c r="C145">
        <f t="shared" si="14"/>
        <v>42</v>
      </c>
      <c r="D145">
        <v>42</v>
      </c>
      <c r="E145" s="7">
        <v>39617</v>
      </c>
      <c r="F145" s="11">
        <v>2008</v>
      </c>
      <c r="G145" t="s">
        <v>1186</v>
      </c>
      <c r="H145" t="s">
        <v>1187</v>
      </c>
      <c r="I145" t="s">
        <v>44</v>
      </c>
      <c r="J145" t="s">
        <v>32</v>
      </c>
      <c r="K145" t="s">
        <v>25</v>
      </c>
      <c r="L145" t="s">
        <v>146</v>
      </c>
      <c r="M145" t="s">
        <v>27</v>
      </c>
      <c r="N145" s="2">
        <v>108.328</v>
      </c>
      <c r="O145" s="2">
        <v>20</v>
      </c>
      <c r="P145" s="5">
        <f t="shared" si="15"/>
        <v>1.9444471599999999E-2</v>
      </c>
      <c r="Q145" s="5">
        <f t="shared" si="16"/>
        <v>-5.555528998E-3</v>
      </c>
      <c r="R145" s="5">
        <f t="shared" si="17"/>
        <v>0.34166671749999999</v>
      </c>
      <c r="S145" s="2">
        <v>12.39</v>
      </c>
      <c r="T145" s="2">
        <v>21.805692669999999</v>
      </c>
      <c r="U145" s="2">
        <v>11.99</v>
      </c>
      <c r="V145" s="2">
        <v>0</v>
      </c>
      <c r="W145" s="3">
        <f>_xlfn.XLOOKUP(C145,'Sentiment index'!$E$2:$E$169,'Sentiment index'!$A$2:$A$169)</f>
        <v>4.2594199999999999E-2</v>
      </c>
      <c r="X145">
        <f>_xlfn.XLOOKUP(F145,'Company age'!$A$2:$A$15,'Company age'!$B$2:$B$15)</f>
        <v>14</v>
      </c>
      <c r="Y145" s="3">
        <f t="shared" si="18"/>
        <v>19.888889420039998</v>
      </c>
      <c r="Z145" s="5">
        <f t="shared" si="19"/>
        <v>-5.555528998000092E-3</v>
      </c>
      <c r="AA145" s="12">
        <f t="shared" si="20"/>
        <v>17</v>
      </c>
      <c r="AB145">
        <v>17</v>
      </c>
      <c r="AH145" s="2">
        <v>1.94444716</v>
      </c>
      <c r="AI145" s="2">
        <v>-0.5555528998</v>
      </c>
      <c r="AJ145" s="2">
        <v>34.166671749999999</v>
      </c>
    </row>
    <row r="146" spans="1:36" x14ac:dyDescent="0.15">
      <c r="A146" t="s">
        <v>292</v>
      </c>
      <c r="B146" t="s">
        <v>1888</v>
      </c>
      <c r="C146">
        <f t="shared" si="14"/>
        <v>42</v>
      </c>
      <c r="D146">
        <v>42</v>
      </c>
      <c r="E146" s="7">
        <v>39617</v>
      </c>
      <c r="F146" s="11">
        <v>2008</v>
      </c>
      <c r="G146" t="s">
        <v>1889</v>
      </c>
      <c r="H146" t="s">
        <v>1890</v>
      </c>
      <c r="I146" t="s">
        <v>80</v>
      </c>
      <c r="J146" t="s">
        <v>96</v>
      </c>
      <c r="K146" t="s">
        <v>25</v>
      </c>
      <c r="L146" t="s">
        <v>54</v>
      </c>
      <c r="M146" t="s">
        <v>27</v>
      </c>
      <c r="N146" s="2">
        <v>7.6208400000000003</v>
      </c>
      <c r="O146" s="2">
        <v>7.5</v>
      </c>
      <c r="P146" s="5">
        <f t="shared" si="15"/>
        <v>-8.955221176E-2</v>
      </c>
      <c r="Q146" s="5">
        <f t="shared" si="16"/>
        <v>-7.4626841550000003E-2</v>
      </c>
      <c r="R146" s="5">
        <f t="shared" si="17"/>
        <v>-0.29104475019999998</v>
      </c>
      <c r="S146" s="2">
        <v>20.399999999999999</v>
      </c>
      <c r="T146" s="2">
        <v>336.40258790000001</v>
      </c>
      <c r="U146" s="2">
        <v>20.5</v>
      </c>
      <c r="V146" s="2">
        <v>4.1519199999999996</v>
      </c>
      <c r="W146" s="3">
        <f>_xlfn.XLOOKUP(C146,'Sentiment index'!$E$2:$E$169,'Sentiment index'!$A$2:$A$169)</f>
        <v>4.2594199999999999E-2</v>
      </c>
      <c r="X146">
        <f>_xlfn.XLOOKUP(F146,'Company age'!$A$2:$A$15,'Company age'!$B$2:$B$15)</f>
        <v>14</v>
      </c>
      <c r="Y146" s="3">
        <f t="shared" si="18"/>
        <v>6.940298688375</v>
      </c>
      <c r="Z146" s="5">
        <f t="shared" si="19"/>
        <v>-7.4626841550000003E-2</v>
      </c>
      <c r="AA146" s="12">
        <f t="shared" si="20"/>
        <v>15</v>
      </c>
      <c r="AB146">
        <v>15</v>
      </c>
      <c r="AH146" s="2">
        <v>-8.9552211760000002</v>
      </c>
      <c r="AI146" s="2">
        <v>-7.4626841549999998</v>
      </c>
      <c r="AJ146" s="2">
        <v>-29.104475019999999</v>
      </c>
    </row>
    <row r="147" spans="1:36" x14ac:dyDescent="0.15">
      <c r="A147" t="s">
        <v>1353</v>
      </c>
      <c r="B147" t="s">
        <v>2100</v>
      </c>
      <c r="C147">
        <f t="shared" si="14"/>
        <v>42</v>
      </c>
      <c r="D147">
        <v>42</v>
      </c>
      <c r="E147" s="7">
        <v>39625</v>
      </c>
      <c r="F147" s="11">
        <v>2008</v>
      </c>
      <c r="G147" t="s">
        <v>2101</v>
      </c>
      <c r="H147" t="s">
        <v>2102</v>
      </c>
      <c r="I147" t="s">
        <v>80</v>
      </c>
      <c r="J147" t="s">
        <v>32</v>
      </c>
      <c r="K147" t="s">
        <v>25</v>
      </c>
      <c r="L147" t="s">
        <v>54</v>
      </c>
      <c r="M147" t="s">
        <v>27</v>
      </c>
      <c r="N147" s="2">
        <v>3.3989199999999999</v>
      </c>
      <c r="O147" s="2">
        <v>6.2</v>
      </c>
      <c r="P147" s="5">
        <f t="shared" si="15"/>
        <v>-0.33166667940000005</v>
      </c>
      <c r="Q147" s="5">
        <f t="shared" si="16"/>
        <v>-0.33166667940000005</v>
      </c>
      <c r="R147" s="5">
        <f t="shared" si="17"/>
        <v>-0.33166667940000005</v>
      </c>
      <c r="S147" s="2"/>
      <c r="T147" s="2"/>
      <c r="U147" s="2"/>
      <c r="V147" s="2">
        <v>4.6840299999999999</v>
      </c>
      <c r="W147" s="3">
        <f>_xlfn.XLOOKUP(C147,'Sentiment index'!$E$2:$E$169,'Sentiment index'!$A$2:$A$169)</f>
        <v>4.2594199999999999E-2</v>
      </c>
      <c r="X147">
        <f>_xlfn.XLOOKUP(F147,'Company age'!$A$2:$A$15,'Company age'!$B$2:$B$15)</f>
        <v>14</v>
      </c>
      <c r="Y147" s="3">
        <f t="shared" si="18"/>
        <v>4.1436665877199994</v>
      </c>
      <c r="Z147" s="5">
        <f t="shared" si="19"/>
        <v>-0.33166667940000011</v>
      </c>
      <c r="AA147" s="12">
        <f t="shared" si="20"/>
        <v>329</v>
      </c>
      <c r="AB147">
        <v>329</v>
      </c>
      <c r="AH147" s="2">
        <v>-33.166667940000004</v>
      </c>
      <c r="AI147" s="2">
        <v>-33.166667940000004</v>
      </c>
      <c r="AJ147" s="2">
        <v>-33.166667940000004</v>
      </c>
    </row>
    <row r="148" spans="1:36" x14ac:dyDescent="0.15">
      <c r="A148" t="s">
        <v>1642</v>
      </c>
      <c r="B148" t="s">
        <v>1141</v>
      </c>
      <c r="C148">
        <f t="shared" si="14"/>
        <v>43</v>
      </c>
      <c r="D148">
        <v>43</v>
      </c>
      <c r="E148" s="7">
        <v>39639</v>
      </c>
      <c r="F148" s="11">
        <v>2008</v>
      </c>
      <c r="G148" t="s">
        <v>1142</v>
      </c>
      <c r="H148" t="s">
        <v>1143</v>
      </c>
      <c r="I148" t="s">
        <v>23</v>
      </c>
      <c r="J148" t="s">
        <v>45</v>
      </c>
      <c r="K148" t="s">
        <v>25</v>
      </c>
      <c r="L148" t="s">
        <v>54</v>
      </c>
      <c r="M148" t="s">
        <v>27</v>
      </c>
      <c r="N148" s="2">
        <v>117.34099999999999</v>
      </c>
      <c r="O148" s="2">
        <v>103.75</v>
      </c>
      <c r="P148" s="5">
        <f t="shared" si="15"/>
        <v>-0.40229885099999996</v>
      </c>
      <c r="Q148" s="5">
        <f t="shared" si="16"/>
        <v>-0.49425285340000003</v>
      </c>
      <c r="R148" s="5">
        <f t="shared" si="17"/>
        <v>-0.4850574493</v>
      </c>
      <c r="S148" s="2">
        <v>290</v>
      </c>
      <c r="T148" s="2">
        <v>242.36834719999999</v>
      </c>
      <c r="U148" s="2">
        <v>290</v>
      </c>
      <c r="V148" s="2">
        <v>1.0644400000000001</v>
      </c>
      <c r="W148" s="3">
        <f>_xlfn.XLOOKUP(C148,'Sentiment index'!$E$2:$E$169,'Sentiment index'!$A$2:$A$169)</f>
        <v>2.0308199999999998E-2</v>
      </c>
      <c r="X148">
        <f>_xlfn.XLOOKUP(F148,'Company age'!$A$2:$A$15,'Company age'!$B$2:$B$15)</f>
        <v>14</v>
      </c>
      <c r="Y148" s="3">
        <f t="shared" si="18"/>
        <v>52.471266459749998</v>
      </c>
      <c r="Z148" s="5">
        <f t="shared" si="19"/>
        <v>-0.49425285340000003</v>
      </c>
      <c r="AA148" s="12">
        <f t="shared" si="20"/>
        <v>1264.5811764705882</v>
      </c>
      <c r="AH148" s="2">
        <v>-40.229885099999997</v>
      </c>
      <c r="AI148" s="2">
        <v>-49.425285340000002</v>
      </c>
      <c r="AJ148" s="2">
        <v>-48.505744929999999</v>
      </c>
    </row>
    <row r="149" spans="1:36" x14ac:dyDescent="0.15">
      <c r="A149" t="s">
        <v>1873</v>
      </c>
      <c r="B149" t="s">
        <v>2144</v>
      </c>
      <c r="C149">
        <f>D149</f>
        <v>43</v>
      </c>
      <c r="D149">
        <v>43</v>
      </c>
      <c r="E149" s="7">
        <v>39652</v>
      </c>
      <c r="F149" s="11">
        <v>2008</v>
      </c>
      <c r="G149" t="s">
        <v>2145</v>
      </c>
      <c r="H149" t="s">
        <v>2146</v>
      </c>
      <c r="I149" t="s">
        <v>23</v>
      </c>
      <c r="J149" t="s">
        <v>81</v>
      </c>
      <c r="K149" t="s">
        <v>25</v>
      </c>
      <c r="L149" t="s">
        <v>146</v>
      </c>
      <c r="M149" t="s">
        <v>27</v>
      </c>
      <c r="N149" s="2">
        <v>6.4731300000000006E-2</v>
      </c>
      <c r="O149" s="2">
        <v>0.4</v>
      </c>
      <c r="P149" s="5">
        <f t="shared" si="15"/>
        <v>-0.2173912811</v>
      </c>
      <c r="Q149" s="5">
        <f t="shared" si="16"/>
        <v>-0.34782608030000001</v>
      </c>
      <c r="R149" s="5">
        <f t="shared" si="17"/>
        <v>-0.36956520079999999</v>
      </c>
      <c r="S149" s="2"/>
      <c r="T149" s="2"/>
      <c r="U149" s="2"/>
      <c r="V149" s="2">
        <v>0</v>
      </c>
      <c r="W149" s="3">
        <f>_xlfn.XLOOKUP(C149,'Sentiment index'!$E$2:$E$169,'Sentiment index'!$A$2:$A$169)</f>
        <v>2.0308199999999998E-2</v>
      </c>
      <c r="X149">
        <f>_xlfn.XLOOKUP(F149,'Company age'!$A$2:$A$15,'Company age'!$B$2:$B$15)</f>
        <v>14</v>
      </c>
      <c r="Y149" s="3">
        <f t="shared" si="18"/>
        <v>0.26086956788000004</v>
      </c>
      <c r="Z149" s="5">
        <f t="shared" si="19"/>
        <v>-0.34782608029999995</v>
      </c>
      <c r="AA149" s="12">
        <f t="shared" si="20"/>
        <v>1264.5811764705882</v>
      </c>
      <c r="AH149" s="2">
        <v>-21.739128109999999</v>
      </c>
      <c r="AI149" s="2">
        <v>-34.782608029999999</v>
      </c>
      <c r="AJ149" s="2">
        <v>-36.956520079999997</v>
      </c>
    </row>
    <row r="150" spans="1:36" x14ac:dyDescent="0.15">
      <c r="A150" t="s">
        <v>1610</v>
      </c>
      <c r="B150" t="s">
        <v>1874</v>
      </c>
      <c r="C150">
        <f>D150+12</f>
        <v>55</v>
      </c>
      <c r="D150">
        <v>43</v>
      </c>
      <c r="E150" s="7">
        <v>40009</v>
      </c>
      <c r="F150" s="11">
        <v>2009</v>
      </c>
      <c r="G150" t="s">
        <v>1875</v>
      </c>
      <c r="H150" t="s">
        <v>1876</v>
      </c>
      <c r="I150" t="s">
        <v>80</v>
      </c>
      <c r="J150" t="s">
        <v>74</v>
      </c>
      <c r="K150" t="s">
        <v>25</v>
      </c>
      <c r="L150" t="s">
        <v>54</v>
      </c>
      <c r="M150" t="s">
        <v>27</v>
      </c>
      <c r="N150" s="2">
        <v>10.1279</v>
      </c>
      <c r="O150" s="2">
        <v>2</v>
      </c>
      <c r="P150" s="5">
        <f t="shared" si="15"/>
        <v>6.4102563860000003E-2</v>
      </c>
      <c r="Q150" s="5">
        <f t="shared" si="16"/>
        <v>0</v>
      </c>
      <c r="R150" s="5">
        <f t="shared" si="17"/>
        <v>-5.1282054190000008E-3</v>
      </c>
      <c r="S150" s="2">
        <v>0.85799999999999998</v>
      </c>
      <c r="T150" s="2">
        <v>-95.847099299999996</v>
      </c>
      <c r="U150" s="2">
        <v>0.90600000000000003</v>
      </c>
      <c r="V150" s="2">
        <v>19.440999999999999</v>
      </c>
      <c r="W150" s="3">
        <f>_xlfn.XLOOKUP(C150,'Sentiment index'!$E$2:$E$169,'Sentiment index'!$A$2:$A$169)</f>
        <v>-0.52692430000000001</v>
      </c>
      <c r="X150">
        <f>_xlfn.XLOOKUP(F150,'Company age'!$A$2:$A$15,'Company age'!$B$2:$B$15)</f>
        <v>15</v>
      </c>
      <c r="Y150" s="3">
        <f t="shared" si="18"/>
        <v>2</v>
      </c>
      <c r="Z150" s="5">
        <f t="shared" si="19"/>
        <v>0</v>
      </c>
      <c r="AA150" s="12">
        <f t="shared" si="20"/>
        <v>1264.5811764705882</v>
      </c>
      <c r="AH150" s="2">
        <v>6.4102563860000004</v>
      </c>
      <c r="AI150" s="2">
        <v>0</v>
      </c>
      <c r="AJ150" s="2">
        <v>-0.51282054190000004</v>
      </c>
    </row>
    <row r="151" spans="1:36" x14ac:dyDescent="0.15">
      <c r="A151" t="s">
        <v>1293</v>
      </c>
      <c r="B151" t="s">
        <v>1932</v>
      </c>
      <c r="C151">
        <f t="shared" ref="C151:C173" si="21">D151+12</f>
        <v>56</v>
      </c>
      <c r="D151">
        <v>44</v>
      </c>
      <c r="E151" s="7">
        <v>40035</v>
      </c>
      <c r="F151" s="11">
        <v>2009</v>
      </c>
      <c r="G151" t="s">
        <v>1933</v>
      </c>
      <c r="H151" t="s">
        <v>1934</v>
      </c>
      <c r="I151" t="s">
        <v>80</v>
      </c>
      <c r="J151" t="s">
        <v>32</v>
      </c>
      <c r="K151" t="s">
        <v>25</v>
      </c>
      <c r="L151" t="s">
        <v>54</v>
      </c>
      <c r="M151" t="s">
        <v>27</v>
      </c>
      <c r="N151" s="4">
        <v>8.2508700000000008</v>
      </c>
      <c r="O151" s="4">
        <v>1.6</v>
      </c>
      <c r="P151" s="5">
        <f t="shared" si="15"/>
        <v>6.25E-2</v>
      </c>
      <c r="Q151" s="5">
        <f t="shared" si="16"/>
        <v>6.25E-2</v>
      </c>
      <c r="R151" s="5">
        <f t="shared" si="17"/>
        <v>6.25E-2</v>
      </c>
      <c r="S151" s="4"/>
      <c r="T151" s="4"/>
      <c r="U151" s="4"/>
      <c r="V151" s="4">
        <v>0</v>
      </c>
      <c r="W151" s="3">
        <f>_xlfn.XLOOKUP(C151,'Sentiment index'!$E$2:$E$169,'Sentiment index'!$A$2:$A$169)</f>
        <v>-0.56626010000000004</v>
      </c>
      <c r="X151">
        <f>_xlfn.XLOOKUP(F151,'Company age'!$A$2:$A$15,'Company age'!$B$2:$B$15)</f>
        <v>15</v>
      </c>
      <c r="Y151" s="3">
        <f t="shared" si="18"/>
        <v>1.7000000000000002</v>
      </c>
      <c r="Z151" s="5">
        <f t="shared" si="19"/>
        <v>6.2500000000000056E-2</v>
      </c>
      <c r="AA151" s="12">
        <f t="shared" si="20"/>
        <v>11</v>
      </c>
      <c r="AB151">
        <v>11</v>
      </c>
      <c r="AH151" s="2">
        <v>6.25</v>
      </c>
      <c r="AI151" s="2">
        <v>6.25</v>
      </c>
      <c r="AJ151" s="2">
        <v>6.25</v>
      </c>
    </row>
    <row r="152" spans="1:36" x14ac:dyDescent="0.15">
      <c r="A152" t="s">
        <v>1156</v>
      </c>
      <c r="B152" t="s">
        <v>831</v>
      </c>
      <c r="C152">
        <f t="shared" si="21"/>
        <v>60</v>
      </c>
      <c r="D152">
        <v>48</v>
      </c>
      <c r="E152" s="7">
        <v>40148</v>
      </c>
      <c r="F152" s="11">
        <v>2009</v>
      </c>
      <c r="G152" t="s">
        <v>832</v>
      </c>
      <c r="H152" t="s">
        <v>833</v>
      </c>
      <c r="I152" t="s">
        <v>23</v>
      </c>
      <c r="J152" t="s">
        <v>38</v>
      </c>
      <c r="K152" t="s">
        <v>25</v>
      </c>
      <c r="L152" t="s">
        <v>75</v>
      </c>
      <c r="M152" t="s">
        <v>27</v>
      </c>
      <c r="N152" s="4">
        <v>344.56</v>
      </c>
      <c r="O152" s="4">
        <v>10</v>
      </c>
      <c r="P152" s="5">
        <f t="shared" si="15"/>
        <v>2</v>
      </c>
      <c r="Q152" s="5">
        <f t="shared" si="16"/>
        <v>1.2857142640000001</v>
      </c>
      <c r="R152" s="5">
        <f t="shared" si="17"/>
        <v>0</v>
      </c>
      <c r="S152" s="4"/>
      <c r="T152" s="4"/>
      <c r="U152" s="4"/>
      <c r="V152" s="4">
        <v>0</v>
      </c>
      <c r="W152" s="3">
        <f>_xlfn.XLOOKUP(C152,'Sentiment index'!$E$2:$E$169,'Sentiment index'!$A$2:$A$169)</f>
        <v>-0.84183180000000002</v>
      </c>
      <c r="X152">
        <f>_xlfn.XLOOKUP(F152,'Company age'!$A$2:$A$15,'Company age'!$B$2:$B$15)</f>
        <v>15</v>
      </c>
      <c r="Y152" s="3">
        <f t="shared" si="18"/>
        <v>22.857142639999999</v>
      </c>
      <c r="Z152" s="5">
        <f t="shared" si="19"/>
        <v>1.2857142639999999</v>
      </c>
      <c r="AA152" s="12">
        <f t="shared" si="20"/>
        <v>873</v>
      </c>
      <c r="AB152">
        <v>873</v>
      </c>
      <c r="AH152" s="2">
        <v>200</v>
      </c>
      <c r="AI152" s="2">
        <v>128.57142640000001</v>
      </c>
      <c r="AJ152" s="2"/>
    </row>
    <row r="153" spans="1:36" x14ac:dyDescent="0.15">
      <c r="A153" t="s">
        <v>1895</v>
      </c>
      <c r="B153" t="s">
        <v>883</v>
      </c>
      <c r="C153">
        <f t="shared" si="21"/>
        <v>62</v>
      </c>
      <c r="D153">
        <v>50</v>
      </c>
      <c r="E153" s="7">
        <v>40214</v>
      </c>
      <c r="F153" s="11">
        <v>2010</v>
      </c>
      <c r="G153" t="s">
        <v>884</v>
      </c>
      <c r="H153" t="s">
        <v>885</v>
      </c>
      <c r="I153" t="s">
        <v>44</v>
      </c>
      <c r="J153" t="s">
        <v>53</v>
      </c>
      <c r="K153" t="s">
        <v>25</v>
      </c>
      <c r="L153" t="s">
        <v>54</v>
      </c>
      <c r="M153" t="s">
        <v>27</v>
      </c>
      <c r="N153" s="2">
        <v>320.30599999999998</v>
      </c>
      <c r="O153" s="2">
        <v>26.5</v>
      </c>
      <c r="P153" s="5">
        <f t="shared" si="15"/>
        <v>5.4545454979999998E-2</v>
      </c>
      <c r="Q153" s="5">
        <f t="shared" si="16"/>
        <v>4.5454545020000001E-2</v>
      </c>
      <c r="R153" s="5">
        <f t="shared" si="17"/>
        <v>3.636363745E-2</v>
      </c>
      <c r="S153" s="2">
        <v>2.5</v>
      </c>
      <c r="T153" s="2">
        <v>-89.542648319999998</v>
      </c>
      <c r="U153" s="2">
        <v>2.5499999999999998</v>
      </c>
      <c r="V153" s="2">
        <v>0</v>
      </c>
      <c r="W153" s="3">
        <f>_xlfn.XLOOKUP(C153,'Sentiment index'!$E$2:$E$169,'Sentiment index'!$A$2:$A$169)</f>
        <v>-0.74605600000000005</v>
      </c>
      <c r="X153">
        <f>_xlfn.XLOOKUP(F153,'Company age'!$A$2:$A$15,'Company age'!$B$2:$B$15)</f>
        <v>10</v>
      </c>
      <c r="Y153" s="3">
        <f t="shared" si="18"/>
        <v>27.704545443029996</v>
      </c>
      <c r="Z153" s="5">
        <f t="shared" si="19"/>
        <v>4.5454545019999855E-2</v>
      </c>
      <c r="AA153" s="12">
        <f t="shared" si="20"/>
        <v>2</v>
      </c>
      <c r="AB153">
        <v>2</v>
      </c>
      <c r="AH153" s="2">
        <v>5.4545454979999999</v>
      </c>
      <c r="AI153" s="2">
        <v>4.5454545020000001</v>
      </c>
      <c r="AJ153" s="2">
        <v>3.6363637450000001</v>
      </c>
    </row>
    <row r="154" spans="1:36" x14ac:dyDescent="0.15">
      <c r="A154" t="s">
        <v>2115</v>
      </c>
      <c r="B154" t="s">
        <v>2136</v>
      </c>
      <c r="C154">
        <f t="shared" si="21"/>
        <v>63</v>
      </c>
      <c r="D154">
        <v>51</v>
      </c>
      <c r="E154" s="7">
        <v>40239</v>
      </c>
      <c r="F154" s="11">
        <v>2010</v>
      </c>
      <c r="G154" t="s">
        <v>2137</v>
      </c>
      <c r="H154" t="s">
        <v>2138</v>
      </c>
      <c r="I154" t="s">
        <v>80</v>
      </c>
      <c r="J154" t="s">
        <v>38</v>
      </c>
      <c r="K154" t="s">
        <v>25</v>
      </c>
      <c r="L154" t="s">
        <v>54</v>
      </c>
      <c r="M154" t="s">
        <v>27</v>
      </c>
      <c r="N154" s="2">
        <v>1.6529</v>
      </c>
      <c r="O154" s="2">
        <v>1.8</v>
      </c>
      <c r="P154" s="5">
        <f t="shared" si="15"/>
        <v>9.545454979000001E-2</v>
      </c>
      <c r="Q154" s="5">
        <f t="shared" si="16"/>
        <v>0.1818181801</v>
      </c>
      <c r="R154" s="5">
        <f t="shared" si="17"/>
        <v>0.17727272030000002</v>
      </c>
      <c r="S154" s="2"/>
      <c r="T154" s="2"/>
      <c r="U154" s="2"/>
      <c r="V154" s="2">
        <v>0</v>
      </c>
      <c r="W154" s="3">
        <f>_xlfn.XLOOKUP(C154,'Sentiment index'!$E$2:$E$169,'Sentiment index'!$A$2:$A$169)</f>
        <v>-0.75336749999999997</v>
      </c>
      <c r="X154">
        <f>_xlfn.XLOOKUP(F154,'Company age'!$A$2:$A$15,'Company age'!$B$2:$B$15)</f>
        <v>10</v>
      </c>
      <c r="Y154" s="3">
        <f t="shared" si="18"/>
        <v>2.12727272418</v>
      </c>
      <c r="Z154" s="5">
        <f t="shared" si="19"/>
        <v>0.18181818009999998</v>
      </c>
      <c r="AA154" s="12">
        <f t="shared" si="20"/>
        <v>1264.5811764705882</v>
      </c>
      <c r="AH154" s="2">
        <v>9.5454549790000005</v>
      </c>
      <c r="AI154" s="2">
        <v>18.181818010000001</v>
      </c>
      <c r="AJ154" s="2">
        <v>17.727272030000002</v>
      </c>
    </row>
    <row r="155" spans="1:36" x14ac:dyDescent="0.15">
      <c r="A155" t="s">
        <v>368</v>
      </c>
      <c r="B155" t="s">
        <v>728</v>
      </c>
      <c r="C155">
        <f t="shared" si="21"/>
        <v>63</v>
      </c>
      <c r="D155">
        <v>51</v>
      </c>
      <c r="E155" s="7">
        <v>40261</v>
      </c>
      <c r="F155" s="11">
        <v>2010</v>
      </c>
      <c r="G155" t="s">
        <v>729</v>
      </c>
      <c r="H155" t="s">
        <v>730</v>
      </c>
      <c r="I155" t="s">
        <v>80</v>
      </c>
      <c r="J155" t="s">
        <v>53</v>
      </c>
      <c r="K155" t="s">
        <v>25</v>
      </c>
      <c r="L155" t="s">
        <v>54</v>
      </c>
      <c r="M155" t="s">
        <v>27</v>
      </c>
      <c r="N155" s="2">
        <v>486.63600000000002</v>
      </c>
      <c r="O155" s="2">
        <v>55</v>
      </c>
      <c r="P155" s="5">
        <f t="shared" si="15"/>
        <v>-7.0021882059999999E-2</v>
      </c>
      <c r="Q155" s="5">
        <f t="shared" si="16"/>
        <v>-0.27789934160000002</v>
      </c>
      <c r="R155" s="5">
        <f t="shared" si="17"/>
        <v>-8.825675010999999E-2</v>
      </c>
      <c r="S155" s="2">
        <v>46.95</v>
      </c>
      <c r="T155" s="2">
        <v>-14.63636398</v>
      </c>
      <c r="U155" s="2">
        <v>47.25</v>
      </c>
      <c r="V155" s="2">
        <v>0</v>
      </c>
      <c r="W155" s="3">
        <f>_xlfn.XLOOKUP(C155,'Sentiment index'!$E$2:$E$169,'Sentiment index'!$A$2:$A$169)</f>
        <v>-0.75336749999999997</v>
      </c>
      <c r="X155">
        <f>_xlfn.XLOOKUP(F155,'Company age'!$A$2:$A$15,'Company age'!$B$2:$B$15)</f>
        <v>10</v>
      </c>
      <c r="Y155" s="3">
        <f t="shared" si="18"/>
        <v>39.715536212000004</v>
      </c>
      <c r="Z155" s="5">
        <f t="shared" si="19"/>
        <v>-0.27789934159999996</v>
      </c>
      <c r="AA155" s="12">
        <f t="shared" si="20"/>
        <v>29</v>
      </c>
      <c r="AB155">
        <v>29</v>
      </c>
      <c r="AH155" s="2">
        <v>-7.0021882059999996</v>
      </c>
      <c r="AI155" s="2">
        <v>-27.789934160000001</v>
      </c>
      <c r="AJ155" s="2">
        <v>-8.8256750109999995</v>
      </c>
    </row>
    <row r="156" spans="1:36" x14ac:dyDescent="0.15">
      <c r="A156" t="s">
        <v>480</v>
      </c>
      <c r="B156" t="s">
        <v>2129</v>
      </c>
      <c r="C156">
        <f t="shared" si="21"/>
        <v>63</v>
      </c>
      <c r="D156">
        <v>51</v>
      </c>
      <c r="E156" s="7">
        <v>40266</v>
      </c>
      <c r="F156" s="11">
        <v>2010</v>
      </c>
      <c r="G156" t="s">
        <v>2130</v>
      </c>
      <c r="H156" t="s">
        <v>2131</v>
      </c>
      <c r="I156" t="s">
        <v>80</v>
      </c>
      <c r="J156" t="s">
        <v>38</v>
      </c>
      <c r="K156" t="s">
        <v>25</v>
      </c>
      <c r="L156" t="s">
        <v>54</v>
      </c>
      <c r="M156" t="s">
        <v>27</v>
      </c>
      <c r="N156" s="2">
        <v>2.4446599999999998</v>
      </c>
      <c r="O156" s="2">
        <v>4</v>
      </c>
      <c r="P156" s="5">
        <f t="shared" si="15"/>
        <v>-4.0816326139999998E-2</v>
      </c>
      <c r="Q156" s="5">
        <f t="shared" si="16"/>
        <v>0</v>
      </c>
      <c r="R156" s="5">
        <f t="shared" si="17"/>
        <v>-8.1632655859999997E-3</v>
      </c>
      <c r="S156" s="2"/>
      <c r="T156" s="2"/>
      <c r="U156" s="2"/>
      <c r="V156" s="2">
        <v>0</v>
      </c>
      <c r="W156" s="3">
        <f>_xlfn.XLOOKUP(C156,'Sentiment index'!$E$2:$E$169,'Sentiment index'!$A$2:$A$169)</f>
        <v>-0.75336749999999997</v>
      </c>
      <c r="X156">
        <f>_xlfn.XLOOKUP(F156,'Company age'!$A$2:$A$15,'Company age'!$B$2:$B$15)</f>
        <v>10</v>
      </c>
      <c r="Y156" s="3">
        <f t="shared" si="18"/>
        <v>4</v>
      </c>
      <c r="Z156" s="5">
        <f t="shared" si="19"/>
        <v>0</v>
      </c>
      <c r="AA156" s="12">
        <f t="shared" si="20"/>
        <v>51</v>
      </c>
      <c r="AB156">
        <v>51</v>
      </c>
      <c r="AH156" s="2">
        <v>-4.0816326140000001</v>
      </c>
      <c r="AI156" s="2">
        <v>0</v>
      </c>
      <c r="AJ156" s="2">
        <v>-0.81632655860000003</v>
      </c>
    </row>
    <row r="157" spans="1:36" x14ac:dyDescent="0.15">
      <c r="A157" t="s">
        <v>1016</v>
      </c>
      <c r="B157" t="s">
        <v>1096</v>
      </c>
      <c r="C157">
        <f t="shared" si="21"/>
        <v>63</v>
      </c>
      <c r="D157">
        <v>51</v>
      </c>
      <c r="E157" s="7">
        <v>40267</v>
      </c>
      <c r="F157" s="11">
        <v>2010</v>
      </c>
      <c r="G157" t="s">
        <v>1097</v>
      </c>
      <c r="H157" t="s">
        <v>1098</v>
      </c>
      <c r="I157" t="s">
        <v>44</v>
      </c>
      <c r="J157" t="s">
        <v>96</v>
      </c>
      <c r="K157" t="s">
        <v>25</v>
      </c>
      <c r="L157" t="s">
        <v>54</v>
      </c>
      <c r="M157" t="s">
        <v>27</v>
      </c>
      <c r="N157" s="2">
        <v>150</v>
      </c>
      <c r="O157" s="2">
        <v>25</v>
      </c>
      <c r="P157" s="5">
        <f t="shared" si="15"/>
        <v>2.6490954499999999E-8</v>
      </c>
      <c r="Q157" s="5">
        <f t="shared" si="16"/>
        <v>5.0000028609999997E-2</v>
      </c>
      <c r="R157" s="5">
        <f t="shared" si="17"/>
        <v>1.388891578E-2</v>
      </c>
      <c r="S157" s="2"/>
      <c r="T157" s="2"/>
      <c r="U157" s="2"/>
      <c r="V157" s="2">
        <v>18.155000000000001</v>
      </c>
      <c r="W157" s="3">
        <f>_xlfn.XLOOKUP(C157,'Sentiment index'!$E$2:$E$169,'Sentiment index'!$A$2:$A$169)</f>
        <v>-0.75336749999999997</v>
      </c>
      <c r="X157">
        <f>_xlfn.XLOOKUP(F157,'Company age'!$A$2:$A$15,'Company age'!$B$2:$B$15)</f>
        <v>10</v>
      </c>
      <c r="Y157" s="3">
        <f t="shared" si="18"/>
        <v>26.25000071525</v>
      </c>
      <c r="Z157" s="5">
        <f t="shared" si="19"/>
        <v>5.000002860999999E-2</v>
      </c>
      <c r="AA157" s="12">
        <f t="shared" si="20"/>
        <v>1264.5811764705882</v>
      </c>
      <c r="AH157" s="2">
        <v>2.64909545E-6</v>
      </c>
      <c r="AI157" s="2">
        <v>5.0000028609999996</v>
      </c>
      <c r="AJ157" s="2">
        <v>1.388891578</v>
      </c>
    </row>
    <row r="158" spans="1:36" x14ac:dyDescent="0.15">
      <c r="A158" t="s">
        <v>1214</v>
      </c>
      <c r="B158" t="s">
        <v>1910</v>
      </c>
      <c r="C158">
        <f t="shared" si="21"/>
        <v>64</v>
      </c>
      <c r="D158">
        <v>52</v>
      </c>
      <c r="E158" s="7">
        <v>40269</v>
      </c>
      <c r="F158" s="11">
        <v>2010</v>
      </c>
      <c r="G158" t="s">
        <v>1914</v>
      </c>
      <c r="H158" t="s">
        <v>1915</v>
      </c>
      <c r="I158" t="s">
        <v>80</v>
      </c>
      <c r="J158" t="s">
        <v>38</v>
      </c>
      <c r="K158" t="s">
        <v>25</v>
      </c>
      <c r="L158" t="s">
        <v>54</v>
      </c>
      <c r="M158" t="s">
        <v>27</v>
      </c>
      <c r="N158" s="2">
        <v>8.0696399999999997</v>
      </c>
      <c r="O158" s="2">
        <v>6.25</v>
      </c>
      <c r="P158" s="5">
        <f t="shared" si="15"/>
        <v>0</v>
      </c>
      <c r="Q158" s="5">
        <f t="shared" si="16"/>
        <v>-3.448275924E-3</v>
      </c>
      <c r="R158" s="5">
        <f t="shared" si="17"/>
        <v>5.1724138259999997E-2</v>
      </c>
      <c r="S158" s="2"/>
      <c r="T158" s="2"/>
      <c r="U158" s="2"/>
      <c r="V158" s="2">
        <v>0</v>
      </c>
      <c r="W158" s="3">
        <f>_xlfn.XLOOKUP(C158,'Sentiment index'!$E$2:$E$169,'Sentiment index'!$A$2:$A$169)</f>
        <v>-0.53958490000000003</v>
      </c>
      <c r="X158">
        <f>_xlfn.XLOOKUP(F158,'Company age'!$A$2:$A$15,'Company age'!$B$2:$B$15)</f>
        <v>10</v>
      </c>
      <c r="Y158" s="3">
        <f t="shared" si="18"/>
        <v>6.2284482754750004</v>
      </c>
      <c r="Z158" s="5">
        <f t="shared" si="19"/>
        <v>-3.448275923999944E-3</v>
      </c>
      <c r="AA158" s="12">
        <f t="shared" si="20"/>
        <v>4</v>
      </c>
      <c r="AB158">
        <v>4</v>
      </c>
      <c r="AH158" s="2">
        <v>0</v>
      </c>
      <c r="AI158" s="2">
        <v>-0.34482759239999999</v>
      </c>
      <c r="AJ158" s="2">
        <v>5.1724138259999997</v>
      </c>
    </row>
    <row r="159" spans="1:36" x14ac:dyDescent="0.15">
      <c r="A159" t="s">
        <v>1468</v>
      </c>
      <c r="B159" t="s">
        <v>1995</v>
      </c>
      <c r="C159">
        <f t="shared" si="21"/>
        <v>64</v>
      </c>
      <c r="D159">
        <v>52</v>
      </c>
      <c r="E159" s="7">
        <v>40295</v>
      </c>
      <c r="F159" s="11">
        <v>2010</v>
      </c>
      <c r="G159" t="s">
        <v>1996</v>
      </c>
      <c r="H159" t="s">
        <v>1997</v>
      </c>
      <c r="I159" t="s">
        <v>80</v>
      </c>
      <c r="J159" t="s">
        <v>74</v>
      </c>
      <c r="K159" t="s">
        <v>25</v>
      </c>
      <c r="L159" t="s">
        <v>54</v>
      </c>
      <c r="M159" t="s">
        <v>27</v>
      </c>
      <c r="N159" s="2">
        <v>6.8299399999999997</v>
      </c>
      <c r="O159" s="2">
        <v>9</v>
      </c>
      <c r="P159" s="5">
        <f t="shared" si="15"/>
        <v>8.0459766389999993E-2</v>
      </c>
      <c r="Q159" s="5">
        <f t="shared" si="16"/>
        <v>9.7701148989999986E-2</v>
      </c>
      <c r="R159" s="5">
        <f t="shared" si="17"/>
        <v>0.1091954041</v>
      </c>
      <c r="S159" s="2"/>
      <c r="T159" s="2"/>
      <c r="U159" s="2"/>
      <c r="V159" s="2">
        <v>0</v>
      </c>
      <c r="W159" s="3">
        <f>_xlfn.XLOOKUP(C159,'Sentiment index'!$E$2:$E$169,'Sentiment index'!$A$2:$A$169)</f>
        <v>-0.53958490000000003</v>
      </c>
      <c r="X159">
        <f>_xlfn.XLOOKUP(F159,'Company age'!$A$2:$A$15,'Company age'!$B$2:$B$15)</f>
        <v>10</v>
      </c>
      <c r="Y159" s="3">
        <f t="shared" si="18"/>
        <v>9.8793103409099992</v>
      </c>
      <c r="Z159" s="5">
        <f t="shared" si="19"/>
        <v>9.7701148989999903E-2</v>
      </c>
      <c r="AA159" s="12">
        <f t="shared" si="20"/>
        <v>1264.5811764705882</v>
      </c>
      <c r="AH159" s="2">
        <v>8.0459766389999992</v>
      </c>
      <c r="AI159" s="2">
        <v>9.7701148989999993</v>
      </c>
      <c r="AJ159" s="2">
        <v>10.91954041</v>
      </c>
    </row>
    <row r="160" spans="1:36" x14ac:dyDescent="0.15">
      <c r="A160" t="s">
        <v>1961</v>
      </c>
      <c r="B160" t="s">
        <v>1910</v>
      </c>
      <c r="C160">
        <f t="shared" si="21"/>
        <v>65</v>
      </c>
      <c r="D160">
        <v>53</v>
      </c>
      <c r="E160" s="7">
        <v>40303</v>
      </c>
      <c r="F160" s="11">
        <v>2010</v>
      </c>
      <c r="G160" t="s">
        <v>1911</v>
      </c>
      <c r="H160" t="s">
        <v>1912</v>
      </c>
      <c r="I160" t="s">
        <v>80</v>
      </c>
      <c r="J160" t="s">
        <v>38</v>
      </c>
      <c r="K160" t="s">
        <v>25</v>
      </c>
      <c r="L160" t="s">
        <v>54</v>
      </c>
      <c r="M160" t="s">
        <v>27</v>
      </c>
      <c r="N160" s="2">
        <v>8.0900599999999994</v>
      </c>
      <c r="O160" s="2">
        <v>6</v>
      </c>
      <c r="P160" s="5">
        <f t="shared" si="15"/>
        <v>-0.35744678499999999</v>
      </c>
      <c r="Q160" s="5">
        <f t="shared" si="16"/>
        <v>-0.36170211790000001</v>
      </c>
      <c r="R160" s="5">
        <f t="shared" si="17"/>
        <v>-0.14893613820000001</v>
      </c>
      <c r="S160" s="2"/>
      <c r="T160" s="2"/>
      <c r="U160" s="2"/>
      <c r="V160" s="2">
        <v>0</v>
      </c>
      <c r="W160" s="3">
        <f>_xlfn.XLOOKUP(C160,'Sentiment index'!$E$2:$E$169,'Sentiment index'!$A$2:$A$169)</f>
        <v>-0.51565919999999998</v>
      </c>
      <c r="X160">
        <f>_xlfn.XLOOKUP(F160,'Company age'!$A$2:$A$15,'Company age'!$B$2:$B$15)</f>
        <v>10</v>
      </c>
      <c r="Y160" s="3">
        <f t="shared" si="18"/>
        <v>3.8297872926000003</v>
      </c>
      <c r="Z160" s="5">
        <f t="shared" si="19"/>
        <v>-0.36170211789999995</v>
      </c>
      <c r="AA160" s="12">
        <f t="shared" si="20"/>
        <v>1264.5811764705882</v>
      </c>
      <c r="AH160" s="2">
        <v>-35.744678499999999</v>
      </c>
      <c r="AI160" s="2">
        <v>-36.170211790000003</v>
      </c>
      <c r="AJ160" s="2">
        <v>-14.893613820000001</v>
      </c>
    </row>
    <row r="161" spans="1:36" x14ac:dyDescent="0.15">
      <c r="A161" t="s">
        <v>563</v>
      </c>
      <c r="B161" t="s">
        <v>2003</v>
      </c>
      <c r="C161">
        <f t="shared" si="21"/>
        <v>65</v>
      </c>
      <c r="D161">
        <v>53</v>
      </c>
      <c r="E161" s="7">
        <v>40315</v>
      </c>
      <c r="F161" s="11">
        <v>2010</v>
      </c>
      <c r="G161" t="s">
        <v>2004</v>
      </c>
      <c r="H161" t="s">
        <v>2005</v>
      </c>
      <c r="I161" t="s">
        <v>80</v>
      </c>
      <c r="J161" t="s">
        <v>152</v>
      </c>
      <c r="K161" t="s">
        <v>25</v>
      </c>
      <c r="L161" t="s">
        <v>54</v>
      </c>
      <c r="M161" t="s">
        <v>27</v>
      </c>
      <c r="N161" s="2">
        <v>6.6244800000000001</v>
      </c>
      <c r="O161" s="2">
        <v>2.35</v>
      </c>
      <c r="P161" s="5">
        <f t="shared" si="15"/>
        <v>2.9629628659999997E-2</v>
      </c>
      <c r="Q161" s="5">
        <f t="shared" si="16"/>
        <v>-3.7037036419999995E-2</v>
      </c>
      <c r="R161" s="5">
        <f t="shared" si="17"/>
        <v>-0.18518518449999999</v>
      </c>
      <c r="S161" s="2">
        <v>0.92</v>
      </c>
      <c r="T161" s="2">
        <v>-89.658843989999994</v>
      </c>
      <c r="U161" s="2">
        <v>0.87</v>
      </c>
      <c r="V161" s="2">
        <v>0</v>
      </c>
      <c r="W161" s="3">
        <f>_xlfn.XLOOKUP(C161,'Sentiment index'!$E$2:$E$169,'Sentiment index'!$A$2:$A$169)</f>
        <v>-0.51565919999999998</v>
      </c>
      <c r="X161">
        <f>_xlfn.XLOOKUP(F161,'Company age'!$A$2:$A$15,'Company age'!$B$2:$B$15)</f>
        <v>10</v>
      </c>
      <c r="Y161" s="3">
        <f t="shared" si="18"/>
        <v>2.262962964413</v>
      </c>
      <c r="Z161" s="5">
        <f t="shared" si="19"/>
        <v>-3.7037036420000016E-2</v>
      </c>
      <c r="AA161" s="12">
        <f t="shared" si="20"/>
        <v>15</v>
      </c>
      <c r="AB161">
        <v>15</v>
      </c>
      <c r="AH161" s="2">
        <v>2.9629628659999998</v>
      </c>
      <c r="AI161" s="2">
        <v>-3.7037036419999998</v>
      </c>
      <c r="AJ161" s="2">
        <v>-18.518518449999998</v>
      </c>
    </row>
    <row r="162" spans="1:36" x14ac:dyDescent="0.15">
      <c r="A162" t="s">
        <v>597</v>
      </c>
      <c r="B162" t="s">
        <v>2023</v>
      </c>
      <c r="C162">
        <f t="shared" si="21"/>
        <v>65</v>
      </c>
      <c r="D162">
        <v>53</v>
      </c>
      <c r="E162" s="7">
        <v>40315</v>
      </c>
      <c r="F162" s="11">
        <v>2010</v>
      </c>
      <c r="G162" t="s">
        <v>2024</v>
      </c>
      <c r="H162" t="s">
        <v>2025</v>
      </c>
      <c r="I162" t="s">
        <v>80</v>
      </c>
      <c r="J162" t="s">
        <v>32</v>
      </c>
      <c r="K162" t="s">
        <v>25</v>
      </c>
      <c r="L162" t="s">
        <v>54</v>
      </c>
      <c r="M162" t="s">
        <v>27</v>
      </c>
      <c r="N162" s="2">
        <v>6.1516500000000001</v>
      </c>
      <c r="O162" s="2">
        <v>6.75</v>
      </c>
      <c r="P162" s="5">
        <f t="shared" si="15"/>
        <v>-0.52698413850000003</v>
      </c>
      <c r="Q162" s="5">
        <f t="shared" si="16"/>
        <v>-0.62222225190000002</v>
      </c>
      <c r="R162" s="5">
        <f t="shared" si="17"/>
        <v>-0.6523809814</v>
      </c>
      <c r="S162" s="2"/>
      <c r="T162" s="2"/>
      <c r="U162" s="2"/>
      <c r="V162" s="2">
        <v>0</v>
      </c>
      <c r="W162" s="3">
        <f>_xlfn.XLOOKUP(C162,'Sentiment index'!$E$2:$E$169,'Sentiment index'!$A$2:$A$169)</f>
        <v>-0.51565919999999998</v>
      </c>
      <c r="X162">
        <f>_xlfn.XLOOKUP(F162,'Company age'!$A$2:$A$15,'Company age'!$B$2:$B$15)</f>
        <v>10</v>
      </c>
      <c r="Y162" s="3">
        <f t="shared" si="18"/>
        <v>2.5499997996749997</v>
      </c>
      <c r="Z162" s="5">
        <f t="shared" si="19"/>
        <v>-0.62222225190000002</v>
      </c>
      <c r="AA162" s="12">
        <f t="shared" si="20"/>
        <v>3</v>
      </c>
      <c r="AB162">
        <v>3</v>
      </c>
      <c r="AH162" s="2">
        <v>-52.698413850000001</v>
      </c>
      <c r="AI162" s="2">
        <v>-62.222225190000003</v>
      </c>
      <c r="AJ162" s="2">
        <v>-65.238098140000005</v>
      </c>
    </row>
    <row r="163" spans="1:36" x14ac:dyDescent="0.15">
      <c r="A163" t="s">
        <v>2088</v>
      </c>
      <c r="B163" t="s">
        <v>423</v>
      </c>
      <c r="C163">
        <f t="shared" si="21"/>
        <v>66</v>
      </c>
      <c r="D163">
        <v>54</v>
      </c>
      <c r="E163" s="7">
        <v>40331</v>
      </c>
      <c r="F163" s="11">
        <v>2010</v>
      </c>
      <c r="G163" t="s">
        <v>424</v>
      </c>
      <c r="H163" t="s">
        <v>425</v>
      </c>
      <c r="I163" t="s">
        <v>80</v>
      </c>
      <c r="J163" t="s">
        <v>38</v>
      </c>
      <c r="K163" t="s">
        <v>25</v>
      </c>
      <c r="L163" t="s">
        <v>54</v>
      </c>
      <c r="M163" t="s">
        <v>27</v>
      </c>
      <c r="N163" s="2">
        <v>1113.3</v>
      </c>
      <c r="O163" s="2">
        <v>46</v>
      </c>
      <c r="P163" s="5">
        <f t="shared" si="15"/>
        <v>7.1428570750000003E-2</v>
      </c>
      <c r="Q163" s="5">
        <f t="shared" si="16"/>
        <v>0.1085714245</v>
      </c>
      <c r="R163" s="5">
        <f t="shared" si="17"/>
        <v>0.26985713959999996</v>
      </c>
      <c r="S163" s="2">
        <v>82.4</v>
      </c>
      <c r="T163" s="2">
        <v>79.130432130000003</v>
      </c>
      <c r="U163" s="2">
        <v>81.650000000000006</v>
      </c>
      <c r="V163" s="2">
        <v>0</v>
      </c>
      <c r="W163" s="3">
        <f>_xlfn.XLOOKUP(C163,'Sentiment index'!$E$2:$E$169,'Sentiment index'!$A$2:$A$169)</f>
        <v>-0.27671380000000001</v>
      </c>
      <c r="X163">
        <f>_xlfn.XLOOKUP(F163,'Company age'!$A$2:$A$15,'Company age'!$B$2:$B$15)</f>
        <v>10</v>
      </c>
      <c r="Y163" s="3">
        <f t="shared" si="18"/>
        <v>50.994285527000002</v>
      </c>
      <c r="Z163" s="5">
        <f t="shared" si="19"/>
        <v>0.10857142450000005</v>
      </c>
      <c r="AA163" s="12">
        <f t="shared" si="20"/>
        <v>1309</v>
      </c>
      <c r="AB163">
        <v>1309</v>
      </c>
      <c r="AH163" s="2">
        <v>7.1428570750000002</v>
      </c>
      <c r="AI163" s="2">
        <v>10.85714245</v>
      </c>
      <c r="AJ163" s="2">
        <v>26.985713959999998</v>
      </c>
    </row>
    <row r="164" spans="1:36" x14ac:dyDescent="0.15">
      <c r="A164" t="s">
        <v>422</v>
      </c>
      <c r="B164" t="s">
        <v>71</v>
      </c>
      <c r="C164">
        <f t="shared" si="21"/>
        <v>66</v>
      </c>
      <c r="D164">
        <v>54</v>
      </c>
      <c r="E164" s="7">
        <v>40332</v>
      </c>
      <c r="F164" s="11">
        <v>2010</v>
      </c>
      <c r="G164" t="s">
        <v>72</v>
      </c>
      <c r="H164" t="s">
        <v>73</v>
      </c>
      <c r="I164" t="s">
        <v>23</v>
      </c>
      <c r="J164" t="s">
        <v>74</v>
      </c>
      <c r="K164" t="s">
        <v>25</v>
      </c>
      <c r="L164" t="s">
        <v>75</v>
      </c>
      <c r="M164" t="s">
        <v>27</v>
      </c>
      <c r="N164" s="2">
        <v>5815.17</v>
      </c>
      <c r="O164" s="2">
        <v>90</v>
      </c>
      <c r="P164" s="5">
        <f t="shared" si="15"/>
        <v>7.1428570750000003E-2</v>
      </c>
      <c r="Q164" s="5">
        <f t="shared" si="16"/>
        <v>4.7619047160000004E-2</v>
      </c>
      <c r="R164" s="5">
        <f t="shared" si="17"/>
        <v>-7.1428570750000003E-2</v>
      </c>
      <c r="S164" s="2">
        <v>551.79999999999995</v>
      </c>
      <c r="T164" s="2">
        <v>513.11108400000001</v>
      </c>
      <c r="U164" s="2">
        <v>554.6</v>
      </c>
      <c r="V164" s="2">
        <v>138.03399999999999</v>
      </c>
      <c r="W164" s="3">
        <f>_xlfn.XLOOKUP(C164,'Sentiment index'!$E$2:$E$169,'Sentiment index'!$A$2:$A$169)</f>
        <v>-0.27671380000000001</v>
      </c>
      <c r="X164">
        <f>_xlfn.XLOOKUP(F164,'Company age'!$A$2:$A$15,'Company age'!$B$2:$B$15)</f>
        <v>10</v>
      </c>
      <c r="Y164" s="3">
        <f t="shared" si="18"/>
        <v>94.285714244399998</v>
      </c>
      <c r="Z164" s="5">
        <f t="shared" si="19"/>
        <v>4.7619047159999976E-2</v>
      </c>
      <c r="AA164" s="12">
        <f t="shared" si="20"/>
        <v>3702</v>
      </c>
      <c r="AB164">
        <v>3702</v>
      </c>
      <c r="AH164" s="2">
        <v>7.1428570750000002</v>
      </c>
      <c r="AI164" s="2">
        <v>4.7619047160000001</v>
      </c>
      <c r="AJ164" s="2">
        <v>-7.1428570750000002</v>
      </c>
    </row>
    <row r="165" spans="1:36" x14ac:dyDescent="0.15">
      <c r="A165" t="s">
        <v>1199</v>
      </c>
      <c r="B165" t="s">
        <v>2066</v>
      </c>
      <c r="C165">
        <f t="shared" si="21"/>
        <v>66</v>
      </c>
      <c r="D165">
        <v>54</v>
      </c>
      <c r="E165" s="7">
        <v>40333</v>
      </c>
      <c r="F165" s="11">
        <v>2010</v>
      </c>
      <c r="G165" t="s">
        <v>2067</v>
      </c>
      <c r="H165" t="s">
        <v>2068</v>
      </c>
      <c r="I165" t="s">
        <v>80</v>
      </c>
      <c r="J165" t="s">
        <v>96</v>
      </c>
      <c r="K165" t="s">
        <v>25</v>
      </c>
      <c r="L165" t="s">
        <v>54</v>
      </c>
      <c r="M165" t="s">
        <v>27</v>
      </c>
      <c r="N165" s="2">
        <v>4.9257</v>
      </c>
      <c r="O165" s="2">
        <v>6</v>
      </c>
      <c r="P165" s="5">
        <f t="shared" si="15"/>
        <v>0.1818181801</v>
      </c>
      <c r="Q165" s="5">
        <f t="shared" si="16"/>
        <v>0.2009090996</v>
      </c>
      <c r="R165" s="5">
        <f t="shared" si="17"/>
        <v>0.2090909004</v>
      </c>
      <c r="S165" s="2"/>
      <c r="T165" s="2"/>
      <c r="U165" s="2"/>
      <c r="V165" s="2">
        <v>3.056</v>
      </c>
      <c r="W165" s="3">
        <f>_xlfn.XLOOKUP(C165,'Sentiment index'!$E$2:$E$169,'Sentiment index'!$A$2:$A$169)</f>
        <v>-0.27671380000000001</v>
      </c>
      <c r="X165">
        <f>_xlfn.XLOOKUP(F165,'Company age'!$A$2:$A$15,'Company age'!$B$2:$B$15)</f>
        <v>10</v>
      </c>
      <c r="Y165" s="3">
        <f t="shared" si="18"/>
        <v>7.2054545976000002</v>
      </c>
      <c r="Z165" s="5">
        <f t="shared" si="19"/>
        <v>0.20090909960000003</v>
      </c>
      <c r="AA165" s="12">
        <f t="shared" si="20"/>
        <v>12</v>
      </c>
      <c r="AB165">
        <v>12</v>
      </c>
      <c r="AH165" s="2">
        <v>18.181818010000001</v>
      </c>
      <c r="AI165" s="2">
        <v>20.090909960000001</v>
      </c>
      <c r="AJ165" s="2">
        <v>20.909090039999999</v>
      </c>
    </row>
    <row r="166" spans="1:36" x14ac:dyDescent="0.15">
      <c r="A166" t="s">
        <v>521</v>
      </c>
      <c r="B166" t="s">
        <v>71</v>
      </c>
      <c r="C166">
        <f t="shared" si="21"/>
        <v>66</v>
      </c>
      <c r="D166">
        <v>54</v>
      </c>
      <c r="E166" s="7">
        <v>40340</v>
      </c>
      <c r="F166" s="11">
        <v>2010</v>
      </c>
      <c r="G166" t="s">
        <v>2125</v>
      </c>
      <c r="H166" t="s">
        <v>2126</v>
      </c>
      <c r="I166" t="s">
        <v>80</v>
      </c>
      <c r="J166" t="s">
        <v>96</v>
      </c>
      <c r="K166" t="s">
        <v>25</v>
      </c>
      <c r="L166" t="s">
        <v>54</v>
      </c>
      <c r="M166" t="s">
        <v>27</v>
      </c>
      <c r="N166" s="2">
        <v>2.8502000000000001</v>
      </c>
      <c r="O166" s="2">
        <v>5</v>
      </c>
      <c r="P166" s="5">
        <f t="shared" si="15"/>
        <v>-0.12328769680000001</v>
      </c>
      <c r="Q166" s="5">
        <f t="shared" si="16"/>
        <v>-2.6128063840000001E-8</v>
      </c>
      <c r="R166" s="5">
        <f t="shared" si="17"/>
        <v>-0.32876712800000002</v>
      </c>
      <c r="S166" s="2">
        <v>0.36499999999999999</v>
      </c>
      <c r="T166" s="2">
        <v>-87.202941890000005</v>
      </c>
      <c r="U166" s="2">
        <v>0.36099999999999999</v>
      </c>
      <c r="V166" s="2">
        <v>0</v>
      </c>
      <c r="W166" s="3">
        <f>_xlfn.XLOOKUP(C166,'Sentiment index'!$E$2:$E$169,'Sentiment index'!$A$2:$A$169)</f>
        <v>-0.27671380000000001</v>
      </c>
      <c r="X166">
        <f>_xlfn.XLOOKUP(F166,'Company age'!$A$2:$A$15,'Company age'!$B$2:$B$15)</f>
        <v>10</v>
      </c>
      <c r="Y166" s="3">
        <f t="shared" si="18"/>
        <v>4.999999869359681</v>
      </c>
      <c r="Z166" s="5">
        <f t="shared" si="19"/>
        <v>-2.6128063801422742E-8</v>
      </c>
      <c r="AA166" s="12">
        <f t="shared" si="20"/>
        <v>1264.5811764705882</v>
      </c>
      <c r="AH166" s="2">
        <v>-12.328769680000001</v>
      </c>
      <c r="AI166" s="2">
        <v>-2.6128063840000001E-6</v>
      </c>
      <c r="AJ166" s="2">
        <v>-32.8767128</v>
      </c>
    </row>
    <row r="167" spans="1:36" x14ac:dyDescent="0.15">
      <c r="A167" t="s">
        <v>1779</v>
      </c>
      <c r="B167" t="s">
        <v>1773</v>
      </c>
      <c r="C167">
        <f t="shared" si="21"/>
        <v>66</v>
      </c>
      <c r="D167">
        <v>54</v>
      </c>
      <c r="E167" s="7">
        <v>40344</v>
      </c>
      <c r="F167" s="11">
        <v>2010</v>
      </c>
      <c r="G167" t="s">
        <v>1774</v>
      </c>
      <c r="H167" t="s">
        <v>1775</v>
      </c>
      <c r="I167" t="s">
        <v>44</v>
      </c>
      <c r="J167" t="s">
        <v>152</v>
      </c>
      <c r="K167" t="s">
        <v>25</v>
      </c>
      <c r="L167" t="s">
        <v>54</v>
      </c>
      <c r="M167" t="s">
        <v>27</v>
      </c>
      <c r="N167" s="2">
        <v>15.0016</v>
      </c>
      <c r="O167" s="2">
        <v>3.2</v>
      </c>
      <c r="P167" s="5">
        <f t="shared" si="15"/>
        <v>3.5714285370000001E-2</v>
      </c>
      <c r="Q167" s="5">
        <f t="shared" si="16"/>
        <v>0</v>
      </c>
      <c r="R167" s="5">
        <f t="shared" si="17"/>
        <v>2.0408163960000001E-3</v>
      </c>
      <c r="S167" s="2"/>
      <c r="T167" s="2"/>
      <c r="U167" s="2"/>
      <c r="V167" s="2">
        <v>0</v>
      </c>
      <c r="W167" s="3">
        <f>_xlfn.XLOOKUP(C167,'Sentiment index'!$E$2:$E$169,'Sentiment index'!$A$2:$A$169)</f>
        <v>-0.27671380000000001</v>
      </c>
      <c r="X167">
        <f>_xlfn.XLOOKUP(F167,'Company age'!$A$2:$A$15,'Company age'!$B$2:$B$15)</f>
        <v>10</v>
      </c>
      <c r="Y167" s="3">
        <f t="shared" si="18"/>
        <v>3.2</v>
      </c>
      <c r="Z167" s="5">
        <f t="shared" si="19"/>
        <v>0</v>
      </c>
      <c r="AA167" s="12">
        <f t="shared" si="20"/>
        <v>1264.5811764705882</v>
      </c>
      <c r="AH167" s="2">
        <v>3.5714285370000001</v>
      </c>
      <c r="AI167" s="2">
        <v>0</v>
      </c>
      <c r="AJ167" s="2">
        <v>0.2040816396</v>
      </c>
    </row>
    <row r="168" spans="1:36" x14ac:dyDescent="0.15">
      <c r="A168" t="s">
        <v>116</v>
      </c>
      <c r="B168" t="s">
        <v>2034</v>
      </c>
      <c r="C168">
        <f t="shared" si="21"/>
        <v>66</v>
      </c>
      <c r="D168">
        <v>54</v>
      </c>
      <c r="E168" s="7">
        <v>40345</v>
      </c>
      <c r="F168" s="11">
        <v>2010</v>
      </c>
      <c r="G168" t="s">
        <v>2035</v>
      </c>
      <c r="H168" t="s">
        <v>2036</v>
      </c>
      <c r="I168" t="s">
        <v>80</v>
      </c>
      <c r="J168" t="s">
        <v>96</v>
      </c>
      <c r="K168" t="s">
        <v>25</v>
      </c>
      <c r="L168" t="s">
        <v>54</v>
      </c>
      <c r="M168" t="s">
        <v>27</v>
      </c>
      <c r="N168" s="2">
        <v>6.1807499999999997</v>
      </c>
      <c r="O168" s="2">
        <v>6</v>
      </c>
      <c r="P168" s="5">
        <f t="shared" si="15"/>
        <v>-0.4727272797</v>
      </c>
      <c r="Q168" s="5">
        <f t="shared" si="16"/>
        <v>-0.5</v>
      </c>
      <c r="R168" s="5">
        <f t="shared" si="17"/>
        <v>-0.5</v>
      </c>
      <c r="S168" s="2"/>
      <c r="T168" s="2"/>
      <c r="U168" s="2"/>
      <c r="V168" s="2">
        <v>0</v>
      </c>
      <c r="W168" s="3">
        <f>_xlfn.XLOOKUP(C168,'Sentiment index'!$E$2:$E$169,'Sentiment index'!$A$2:$A$169)</f>
        <v>-0.27671380000000001</v>
      </c>
      <c r="X168">
        <f>_xlfn.XLOOKUP(F168,'Company age'!$A$2:$A$15,'Company age'!$B$2:$B$15)</f>
        <v>10</v>
      </c>
      <c r="Y168" s="3">
        <f t="shared" si="18"/>
        <v>3</v>
      </c>
      <c r="Z168" s="5">
        <f t="shared" si="19"/>
        <v>-0.5</v>
      </c>
      <c r="AA168" s="12">
        <f t="shared" si="20"/>
        <v>1264.5811764705882</v>
      </c>
      <c r="AH168" s="2">
        <v>-47.272727969999998</v>
      </c>
      <c r="AI168" s="2">
        <v>-50</v>
      </c>
      <c r="AJ168" s="2">
        <v>-50</v>
      </c>
    </row>
    <row r="169" spans="1:36" x14ac:dyDescent="0.15">
      <c r="A169" t="s">
        <v>909</v>
      </c>
      <c r="B169" t="s">
        <v>735</v>
      </c>
      <c r="C169">
        <f t="shared" si="21"/>
        <v>66</v>
      </c>
      <c r="D169">
        <v>54</v>
      </c>
      <c r="E169" s="7">
        <v>40347</v>
      </c>
      <c r="F169" s="11">
        <v>2010</v>
      </c>
      <c r="G169" t="s">
        <v>736</v>
      </c>
      <c r="H169" t="s">
        <v>737</v>
      </c>
      <c r="I169" t="s">
        <v>80</v>
      </c>
      <c r="J169" t="s">
        <v>38</v>
      </c>
      <c r="K169" t="s">
        <v>25</v>
      </c>
      <c r="L169" t="s">
        <v>51</v>
      </c>
      <c r="M169" t="s">
        <v>27</v>
      </c>
      <c r="N169" s="2">
        <v>512.69299999999998</v>
      </c>
      <c r="O169" s="2">
        <v>32</v>
      </c>
      <c r="P169" s="5">
        <f t="shared" si="15"/>
        <v>5.263161182E-2</v>
      </c>
      <c r="Q169" s="5">
        <f t="shared" si="16"/>
        <v>8.5964946750000007E-2</v>
      </c>
      <c r="R169" s="5">
        <f t="shared" si="17"/>
        <v>6.3157930370000004E-2</v>
      </c>
      <c r="S169" s="2"/>
      <c r="T169" s="2"/>
      <c r="U169" s="2"/>
      <c r="V169" s="2">
        <v>0</v>
      </c>
      <c r="W169" s="3">
        <f>_xlfn.XLOOKUP(C169,'Sentiment index'!$E$2:$E$169,'Sentiment index'!$A$2:$A$169)</f>
        <v>-0.27671380000000001</v>
      </c>
      <c r="X169">
        <f>_xlfn.XLOOKUP(F169,'Company age'!$A$2:$A$15,'Company age'!$B$2:$B$15)</f>
        <v>10</v>
      </c>
      <c r="Y169" s="3">
        <f t="shared" si="18"/>
        <v>34.750878296000003</v>
      </c>
      <c r="Z169" s="5">
        <f t="shared" si="19"/>
        <v>8.5964946750000104E-2</v>
      </c>
      <c r="AA169" s="12">
        <f t="shared" si="20"/>
        <v>685</v>
      </c>
      <c r="AB169">
        <v>685</v>
      </c>
      <c r="AH169" s="2">
        <v>5.2631611820000002</v>
      </c>
      <c r="AI169" s="2">
        <v>8.5964946750000006</v>
      </c>
      <c r="AJ169" s="2">
        <v>6.3157930369999997</v>
      </c>
    </row>
    <row r="170" spans="1:36" x14ac:dyDescent="0.15">
      <c r="A170" t="s">
        <v>1605</v>
      </c>
      <c r="B170" t="s">
        <v>337</v>
      </c>
      <c r="C170">
        <f t="shared" si="21"/>
        <v>66</v>
      </c>
      <c r="D170">
        <v>54</v>
      </c>
      <c r="E170" s="7">
        <v>40359</v>
      </c>
      <c r="F170" s="11">
        <v>2010</v>
      </c>
      <c r="G170" t="s">
        <v>338</v>
      </c>
      <c r="H170" t="s">
        <v>339</v>
      </c>
      <c r="I170" t="s">
        <v>44</v>
      </c>
      <c r="J170" t="s">
        <v>32</v>
      </c>
      <c r="K170" t="s">
        <v>25</v>
      </c>
      <c r="L170" t="s">
        <v>75</v>
      </c>
      <c r="M170" t="s">
        <v>27</v>
      </c>
      <c r="N170" s="2">
        <v>1452</v>
      </c>
      <c r="O170" s="2">
        <v>22</v>
      </c>
      <c r="P170" s="5">
        <f t="shared" si="15"/>
        <v>0.23684211730000002</v>
      </c>
      <c r="Q170" s="5">
        <f t="shared" si="16"/>
        <v>0.32894737239999999</v>
      </c>
      <c r="R170" s="5">
        <f t="shared" si="17"/>
        <v>0.68421051030000002</v>
      </c>
      <c r="S170" s="2"/>
      <c r="T170" s="2"/>
      <c r="U170" s="2"/>
      <c r="V170" s="2">
        <v>165</v>
      </c>
      <c r="W170" s="3">
        <f>_xlfn.XLOOKUP(C170,'Sentiment index'!$E$2:$E$169,'Sentiment index'!$A$2:$A$169)</f>
        <v>-0.27671380000000001</v>
      </c>
      <c r="X170">
        <f>_xlfn.XLOOKUP(F170,'Company age'!$A$2:$A$15,'Company age'!$B$2:$B$15)</f>
        <v>10</v>
      </c>
      <c r="Y170" s="3">
        <f t="shared" si="18"/>
        <v>29.236842192800001</v>
      </c>
      <c r="Z170" s="5">
        <f t="shared" si="19"/>
        <v>0.32894737240000005</v>
      </c>
      <c r="AA170" s="12">
        <f t="shared" si="20"/>
        <v>4093</v>
      </c>
      <c r="AB170">
        <v>4093</v>
      </c>
      <c r="AH170" s="2">
        <v>23.684211730000001</v>
      </c>
      <c r="AI170" s="2">
        <v>32.894737239999998</v>
      </c>
      <c r="AJ170" s="2">
        <v>68.421051030000001</v>
      </c>
    </row>
    <row r="171" spans="1:36" x14ac:dyDescent="0.15">
      <c r="A171" t="s">
        <v>414</v>
      </c>
      <c r="B171" t="s">
        <v>2112</v>
      </c>
      <c r="C171">
        <f t="shared" si="21"/>
        <v>67</v>
      </c>
      <c r="D171">
        <v>55</v>
      </c>
      <c r="E171" s="7">
        <v>40365</v>
      </c>
      <c r="F171" s="11">
        <v>2010</v>
      </c>
      <c r="G171" t="s">
        <v>2113</v>
      </c>
      <c r="H171" t="s">
        <v>2114</v>
      </c>
      <c r="I171" t="s">
        <v>80</v>
      </c>
      <c r="J171" t="s">
        <v>32</v>
      </c>
      <c r="K171" t="s">
        <v>25</v>
      </c>
      <c r="L171" t="s">
        <v>54</v>
      </c>
      <c r="M171" t="s">
        <v>27</v>
      </c>
      <c r="N171" s="2">
        <v>4.0056099999999999</v>
      </c>
      <c r="O171" s="2">
        <v>2.25</v>
      </c>
      <c r="P171" s="5">
        <f t="shared" si="15"/>
        <v>-1.6129032370000001E-2</v>
      </c>
      <c r="Q171" s="5">
        <f t="shared" si="16"/>
        <v>-7.7419352529999999E-2</v>
      </c>
      <c r="R171" s="5">
        <f t="shared" si="17"/>
        <v>-4.8387098310000001E-2</v>
      </c>
      <c r="S171" s="2">
        <v>0.96599999999999997</v>
      </c>
      <c r="T171" s="2">
        <v>-55.314144130000003</v>
      </c>
      <c r="U171" s="2">
        <v>1.115</v>
      </c>
      <c r="V171" s="2">
        <v>0</v>
      </c>
      <c r="W171" s="3">
        <f>_xlfn.XLOOKUP(C171,'Sentiment index'!$E$2:$E$169,'Sentiment index'!$A$2:$A$169)</f>
        <v>-0.28637610000000002</v>
      </c>
      <c r="X171">
        <f>_xlfn.XLOOKUP(F171,'Company age'!$A$2:$A$15,'Company age'!$B$2:$B$15)</f>
        <v>10</v>
      </c>
      <c r="Y171" s="3">
        <f t="shared" si="18"/>
        <v>2.0758064568074999</v>
      </c>
      <c r="Z171" s="5">
        <f t="shared" si="19"/>
        <v>-7.7419352530000055E-2</v>
      </c>
      <c r="AA171" s="12">
        <f t="shared" si="20"/>
        <v>1</v>
      </c>
      <c r="AB171">
        <v>1</v>
      </c>
      <c r="AH171" s="2">
        <v>-1.612903237</v>
      </c>
      <c r="AI171" s="2">
        <v>-7.7419352530000003</v>
      </c>
      <c r="AJ171" s="2">
        <v>-4.8387098310000001</v>
      </c>
    </row>
    <row r="172" spans="1:36" x14ac:dyDescent="0.15">
      <c r="A172" t="s">
        <v>626</v>
      </c>
      <c r="B172" t="s">
        <v>71</v>
      </c>
      <c r="C172">
        <f t="shared" si="21"/>
        <v>67</v>
      </c>
      <c r="D172">
        <v>55</v>
      </c>
      <c r="E172" s="7">
        <v>40366</v>
      </c>
      <c r="F172" s="11">
        <v>2010</v>
      </c>
      <c r="G172" t="s">
        <v>2027</v>
      </c>
      <c r="H172" t="s">
        <v>2028</v>
      </c>
      <c r="I172" t="s">
        <v>80</v>
      </c>
      <c r="J172" t="s">
        <v>81</v>
      </c>
      <c r="K172" t="s">
        <v>25</v>
      </c>
      <c r="L172" t="s">
        <v>54</v>
      </c>
      <c r="M172" t="s">
        <v>27</v>
      </c>
      <c r="N172" s="2">
        <v>6.0633800000000004</v>
      </c>
      <c r="O172" s="2">
        <v>10</v>
      </c>
      <c r="P172" s="5">
        <f t="shared" si="15"/>
        <v>0.1052631569</v>
      </c>
      <c r="Q172" s="5">
        <f t="shared" si="16"/>
        <v>0.16578947070000002</v>
      </c>
      <c r="R172" s="5">
        <f t="shared" si="17"/>
        <v>0.13157895089999999</v>
      </c>
      <c r="S172" s="2">
        <v>0.107</v>
      </c>
      <c r="T172" s="2">
        <v>-96.929435729999994</v>
      </c>
      <c r="U172" s="2">
        <v>0.107</v>
      </c>
      <c r="V172" s="2">
        <v>0</v>
      </c>
      <c r="W172" s="3">
        <f>_xlfn.XLOOKUP(C172,'Sentiment index'!$E$2:$E$169,'Sentiment index'!$A$2:$A$169)</f>
        <v>-0.28637610000000002</v>
      </c>
      <c r="X172">
        <f>_xlfn.XLOOKUP(F172,'Company age'!$A$2:$A$15,'Company age'!$B$2:$B$15)</f>
        <v>10</v>
      </c>
      <c r="Y172" s="3">
        <f t="shared" si="18"/>
        <v>11.657894707000001</v>
      </c>
      <c r="Z172" s="5">
        <f t="shared" si="19"/>
        <v>0.16578947070000005</v>
      </c>
      <c r="AA172" s="12">
        <f t="shared" si="20"/>
        <v>20</v>
      </c>
      <c r="AB172">
        <v>20</v>
      </c>
      <c r="AH172" s="2">
        <v>10.526315690000001</v>
      </c>
      <c r="AI172" s="2">
        <v>16.578947070000002</v>
      </c>
      <c r="AJ172" s="2">
        <v>13.15789509</v>
      </c>
    </row>
    <row r="173" spans="1:36" x14ac:dyDescent="0.15">
      <c r="A173" t="s">
        <v>1393</v>
      </c>
      <c r="B173" t="s">
        <v>1970</v>
      </c>
      <c r="C173">
        <f t="shared" si="21"/>
        <v>67</v>
      </c>
      <c r="D173">
        <v>55</v>
      </c>
      <c r="E173" s="7">
        <v>40367</v>
      </c>
      <c r="F173" s="11">
        <v>2010</v>
      </c>
      <c r="G173" t="s">
        <v>1971</v>
      </c>
      <c r="H173" t="s">
        <v>1972</v>
      </c>
      <c r="I173" t="s">
        <v>80</v>
      </c>
      <c r="J173" t="s">
        <v>96</v>
      </c>
      <c r="K173" t="s">
        <v>25</v>
      </c>
      <c r="L173" t="s">
        <v>54</v>
      </c>
      <c r="M173" t="s">
        <v>27</v>
      </c>
      <c r="N173" s="2">
        <v>7.7615100000000004</v>
      </c>
      <c r="O173" s="2">
        <v>1.75</v>
      </c>
      <c r="P173" s="5">
        <f t="shared" si="15"/>
        <v>0.17948717120000002</v>
      </c>
      <c r="Q173" s="5">
        <f t="shared" si="16"/>
        <v>0.1891025734</v>
      </c>
      <c r="R173" s="5">
        <f t="shared" si="17"/>
        <v>0.29487178799999997</v>
      </c>
      <c r="S173" s="2"/>
      <c r="T173" s="2"/>
      <c r="U173" s="2"/>
      <c r="V173" s="2">
        <v>0</v>
      </c>
      <c r="W173" s="3">
        <f>_xlfn.XLOOKUP(C173,'Sentiment index'!$E$2:$E$169,'Sentiment index'!$A$2:$A$169)</f>
        <v>-0.28637610000000002</v>
      </c>
      <c r="X173">
        <f>_xlfn.XLOOKUP(F173,'Company age'!$A$2:$A$15,'Company age'!$B$2:$B$15)</f>
        <v>10</v>
      </c>
      <c r="Y173" s="3">
        <f t="shared" si="18"/>
        <v>2.0809295034500002</v>
      </c>
      <c r="Z173" s="5">
        <f t="shared" si="19"/>
        <v>0.18910257340000008</v>
      </c>
      <c r="AA173" s="12">
        <f t="shared" si="20"/>
        <v>1264.5811764705882</v>
      </c>
      <c r="AH173" s="2">
        <v>17.948717120000001</v>
      </c>
      <c r="AI173" s="2">
        <v>18.910257340000001</v>
      </c>
      <c r="AJ173" s="2">
        <v>29.487178799999999</v>
      </c>
    </row>
    <row r="174" spans="1:36" x14ac:dyDescent="0.15">
      <c r="A174" t="s">
        <v>1238</v>
      </c>
      <c r="B174" t="s">
        <v>35</v>
      </c>
      <c r="C174">
        <f>D174+12+2</f>
        <v>70</v>
      </c>
      <c r="D174">
        <v>56</v>
      </c>
      <c r="E174" s="7">
        <v>40456</v>
      </c>
      <c r="F174" s="11">
        <v>2010</v>
      </c>
      <c r="G174" t="s">
        <v>36</v>
      </c>
      <c r="H174" t="s">
        <v>37</v>
      </c>
      <c r="I174" t="s">
        <v>23</v>
      </c>
      <c r="J174" t="s">
        <v>38</v>
      </c>
      <c r="K174" t="s">
        <v>25</v>
      </c>
      <c r="L174" t="s">
        <v>39</v>
      </c>
      <c r="M174" t="s">
        <v>27</v>
      </c>
      <c r="N174" s="4">
        <v>12043.5</v>
      </c>
      <c r="O174" s="4">
        <v>210</v>
      </c>
      <c r="P174" s="5">
        <f t="shared" si="15"/>
        <v>-0.12916666979999999</v>
      </c>
      <c r="Q174" s="5">
        <f t="shared" si="16"/>
        <v>-0.20833333970000001</v>
      </c>
      <c r="R174" s="5">
        <f t="shared" si="17"/>
        <v>-0.30833333970000004</v>
      </c>
      <c r="S174" s="4">
        <v>786.8</v>
      </c>
      <c r="T174" s="4">
        <v>274.66665649999999</v>
      </c>
      <c r="U174" s="4">
        <v>782.6</v>
      </c>
      <c r="V174" s="4">
        <v>128.357</v>
      </c>
      <c r="W174" s="3">
        <f>_xlfn.XLOOKUP(C174,'Sentiment index'!$E$2:$E$169,'Sentiment index'!$A$2:$A$169)</f>
        <v>-0.32306299999999999</v>
      </c>
      <c r="X174">
        <f>_xlfn.XLOOKUP(F174,'Company age'!$A$2:$A$15,'Company age'!$B$2:$B$15)</f>
        <v>10</v>
      </c>
      <c r="Y174" s="3">
        <f t="shared" si="18"/>
        <v>166.24999866299999</v>
      </c>
      <c r="Z174" s="5">
        <f t="shared" si="19"/>
        <v>-0.20833333970000006</v>
      </c>
      <c r="AA174" s="12">
        <f t="shared" si="20"/>
        <v>22441</v>
      </c>
      <c r="AB174">
        <v>22441</v>
      </c>
      <c r="AH174" s="2">
        <v>-12.91666698</v>
      </c>
      <c r="AI174" s="2">
        <v>-20.833333970000002</v>
      </c>
      <c r="AJ174" s="2">
        <v>-30.833333970000002</v>
      </c>
    </row>
    <row r="175" spans="1:36" x14ac:dyDescent="0.15">
      <c r="A175" t="s">
        <v>1783</v>
      </c>
      <c r="B175" t="s">
        <v>1687</v>
      </c>
      <c r="C175">
        <f t="shared" ref="C175:C215" si="22">D175+12+2</f>
        <v>70</v>
      </c>
      <c r="D175">
        <v>56</v>
      </c>
      <c r="E175" s="7">
        <v>40457</v>
      </c>
      <c r="F175" s="11">
        <v>2010</v>
      </c>
      <c r="G175" t="s">
        <v>1688</v>
      </c>
      <c r="H175" t="s">
        <v>1689</v>
      </c>
      <c r="I175" t="s">
        <v>44</v>
      </c>
      <c r="J175" t="s">
        <v>32</v>
      </c>
      <c r="K175" t="s">
        <v>25</v>
      </c>
      <c r="L175" t="s">
        <v>54</v>
      </c>
      <c r="M175" t="s">
        <v>27</v>
      </c>
      <c r="N175" s="4">
        <v>18.085000000000001</v>
      </c>
      <c r="O175" s="4">
        <v>5</v>
      </c>
      <c r="P175" s="5">
        <f t="shared" si="15"/>
        <v>6.8965516089999998E-2</v>
      </c>
      <c r="Q175" s="5">
        <f t="shared" si="16"/>
        <v>8.2758617399999998E-2</v>
      </c>
      <c r="R175" s="5">
        <f t="shared" si="17"/>
        <v>0.10344827649999999</v>
      </c>
      <c r="S175" s="4"/>
      <c r="T175" s="4"/>
      <c r="U175" s="4"/>
      <c r="V175" s="4">
        <v>0</v>
      </c>
      <c r="W175" s="3">
        <f>_xlfn.XLOOKUP(C175,'Sentiment index'!$E$2:$E$169,'Sentiment index'!$A$2:$A$169)</f>
        <v>-0.32306299999999999</v>
      </c>
      <c r="X175">
        <f>_xlfn.XLOOKUP(F175,'Company age'!$A$2:$A$15,'Company age'!$B$2:$B$15)</f>
        <v>10</v>
      </c>
      <c r="Y175" s="3">
        <f t="shared" si="18"/>
        <v>5.4137930869999993</v>
      </c>
      <c r="Z175" s="5">
        <f t="shared" si="19"/>
        <v>8.2758617399999859E-2</v>
      </c>
      <c r="AA175" s="12">
        <f t="shared" si="20"/>
        <v>1264.5811764705882</v>
      </c>
      <c r="AH175" s="2">
        <v>6.8965516090000003</v>
      </c>
      <c r="AI175" s="2">
        <v>8.2758617399999999</v>
      </c>
      <c r="AJ175" s="2">
        <v>10.344827649999999</v>
      </c>
    </row>
    <row r="176" spans="1:36" x14ac:dyDescent="0.15">
      <c r="A176" t="s">
        <v>1315</v>
      </c>
      <c r="B176" t="s">
        <v>89</v>
      </c>
      <c r="C176">
        <f t="shared" si="22"/>
        <v>70</v>
      </c>
      <c r="D176">
        <v>56</v>
      </c>
      <c r="E176" s="7">
        <v>40473</v>
      </c>
      <c r="F176" s="11">
        <v>2010</v>
      </c>
      <c r="G176" t="s">
        <v>90</v>
      </c>
      <c r="H176" t="s">
        <v>91</v>
      </c>
      <c r="I176" t="s">
        <v>44</v>
      </c>
      <c r="J176" t="s">
        <v>38</v>
      </c>
      <c r="K176" t="s">
        <v>25</v>
      </c>
      <c r="L176" t="s">
        <v>46</v>
      </c>
      <c r="M176" t="s">
        <v>27</v>
      </c>
      <c r="N176" s="4">
        <v>5382</v>
      </c>
      <c r="O176" s="4">
        <v>39</v>
      </c>
      <c r="P176" s="5">
        <f t="shared" si="15"/>
        <v>-4.285714149E-2</v>
      </c>
      <c r="Q176" s="5">
        <f t="shared" si="16"/>
        <v>-9.2857141490000003E-2</v>
      </c>
      <c r="R176" s="5">
        <f t="shared" si="17"/>
        <v>-4.285714149E-2</v>
      </c>
      <c r="S176" s="4"/>
      <c r="T176" s="4"/>
      <c r="U176" s="4"/>
      <c r="V176" s="4">
        <v>0</v>
      </c>
      <c r="W176" s="3">
        <f>_xlfn.XLOOKUP(C176,'Sentiment index'!$E$2:$E$169,'Sentiment index'!$A$2:$A$169)</f>
        <v>-0.32306299999999999</v>
      </c>
      <c r="X176">
        <f>_xlfn.XLOOKUP(F176,'Company age'!$A$2:$A$15,'Company age'!$B$2:$B$15)</f>
        <v>10</v>
      </c>
      <c r="Y176" s="3">
        <f t="shared" si="18"/>
        <v>35.378571481889999</v>
      </c>
      <c r="Z176" s="5">
        <f t="shared" si="19"/>
        <v>-9.2857141490000031E-2</v>
      </c>
      <c r="AA176" s="12">
        <f t="shared" si="20"/>
        <v>268</v>
      </c>
      <c r="AB176">
        <v>268</v>
      </c>
      <c r="AH176" s="2">
        <v>-4.2857141490000004</v>
      </c>
      <c r="AI176" s="2">
        <v>-9.2857141490000004</v>
      </c>
      <c r="AJ176" s="2">
        <v>-4.2857141490000004</v>
      </c>
    </row>
    <row r="177" spans="1:36" x14ac:dyDescent="0.15">
      <c r="A177" t="s">
        <v>488</v>
      </c>
      <c r="B177" t="s">
        <v>1320</v>
      </c>
      <c r="C177">
        <f t="shared" si="22"/>
        <v>71</v>
      </c>
      <c r="D177">
        <v>57</v>
      </c>
      <c r="E177" s="7">
        <v>40492</v>
      </c>
      <c r="F177" s="11">
        <v>2010</v>
      </c>
      <c r="G177" t="s">
        <v>1321</v>
      </c>
      <c r="H177" t="s">
        <v>1322</v>
      </c>
      <c r="I177" t="s">
        <v>80</v>
      </c>
      <c r="J177" t="s">
        <v>32</v>
      </c>
      <c r="K177" t="s">
        <v>25</v>
      </c>
      <c r="L177" t="s">
        <v>54</v>
      </c>
      <c r="M177" t="s">
        <v>27</v>
      </c>
      <c r="N177" s="4">
        <v>70.226100000000002</v>
      </c>
      <c r="O177" s="4">
        <v>58</v>
      </c>
      <c r="P177" s="5">
        <f t="shared" si="15"/>
        <v>3.7499999999999999E-2</v>
      </c>
      <c r="Q177" s="5">
        <f t="shared" si="16"/>
        <v>6.25E-2</v>
      </c>
      <c r="R177" s="5">
        <f t="shared" si="17"/>
        <v>1.2500000000000001E-2</v>
      </c>
      <c r="S177" s="4"/>
      <c r="T177" s="4"/>
      <c r="U177" s="4"/>
      <c r="V177" s="4">
        <v>0</v>
      </c>
      <c r="W177" s="3">
        <f>_xlfn.XLOOKUP(C177,'Sentiment index'!$E$2:$E$169,'Sentiment index'!$A$2:$A$169)</f>
        <v>-0.37064750000000002</v>
      </c>
      <c r="X177">
        <f>_xlfn.XLOOKUP(F177,'Company age'!$A$2:$A$15,'Company age'!$B$2:$B$15)</f>
        <v>10</v>
      </c>
      <c r="Y177" s="3">
        <f t="shared" si="18"/>
        <v>61.625</v>
      </c>
      <c r="Z177" s="5">
        <f t="shared" si="19"/>
        <v>6.25E-2</v>
      </c>
      <c r="AA177" s="12">
        <f t="shared" si="20"/>
        <v>36</v>
      </c>
      <c r="AB177">
        <v>36</v>
      </c>
      <c r="AH177" s="2">
        <v>3.75</v>
      </c>
      <c r="AI177" s="2">
        <v>6.25</v>
      </c>
      <c r="AJ177" s="2">
        <v>1.25</v>
      </c>
    </row>
    <row r="178" spans="1:36" x14ac:dyDescent="0.15">
      <c r="A178" t="s">
        <v>1613</v>
      </c>
      <c r="B178" t="s">
        <v>341</v>
      </c>
      <c r="C178">
        <f t="shared" si="22"/>
        <v>71</v>
      </c>
      <c r="D178">
        <v>57</v>
      </c>
      <c r="E178" s="7">
        <v>40494</v>
      </c>
      <c r="F178" s="11">
        <v>2010</v>
      </c>
      <c r="G178" t="s">
        <v>342</v>
      </c>
      <c r="H178" t="s">
        <v>343</v>
      </c>
      <c r="I178" t="s">
        <v>44</v>
      </c>
      <c r="J178" t="s">
        <v>96</v>
      </c>
      <c r="K178" t="s">
        <v>25</v>
      </c>
      <c r="L178" t="s">
        <v>54</v>
      </c>
      <c r="M178" t="s">
        <v>27</v>
      </c>
      <c r="N178" s="4">
        <v>1293.3499999999999</v>
      </c>
      <c r="O178" s="4">
        <v>0.79</v>
      </c>
      <c r="P178" s="5">
        <f t="shared" si="15"/>
        <v>0</v>
      </c>
      <c r="Q178" s="5">
        <f t="shared" si="16"/>
        <v>0.05</v>
      </c>
      <c r="R178" s="5">
        <f t="shared" si="17"/>
        <v>0.05</v>
      </c>
      <c r="S178" s="4"/>
      <c r="T178" s="4"/>
      <c r="U178" s="4"/>
      <c r="V178" s="4">
        <v>1180</v>
      </c>
      <c r="W178" s="3">
        <f>_xlfn.XLOOKUP(C178,'Sentiment index'!$E$2:$E$169,'Sentiment index'!$A$2:$A$169)</f>
        <v>-0.37064750000000002</v>
      </c>
      <c r="X178">
        <f>_xlfn.XLOOKUP(F178,'Company age'!$A$2:$A$15,'Company age'!$B$2:$B$15)</f>
        <v>10</v>
      </c>
      <c r="Y178" s="3">
        <f t="shared" si="18"/>
        <v>0.82950000000000013</v>
      </c>
      <c r="Z178" s="5">
        <f t="shared" si="19"/>
        <v>5.0000000000000114E-2</v>
      </c>
      <c r="AA178" s="12">
        <f t="shared" si="20"/>
        <v>9172</v>
      </c>
      <c r="AB178">
        <v>9172</v>
      </c>
      <c r="AH178" s="2">
        <v>0</v>
      </c>
      <c r="AI178" s="2">
        <v>5</v>
      </c>
      <c r="AJ178" s="2">
        <v>5</v>
      </c>
    </row>
    <row r="179" spans="1:36" x14ac:dyDescent="0.15">
      <c r="A179" t="s">
        <v>1253</v>
      </c>
      <c r="B179" t="s">
        <v>784</v>
      </c>
      <c r="C179">
        <f t="shared" si="22"/>
        <v>71</v>
      </c>
      <c r="D179">
        <v>57</v>
      </c>
      <c r="E179" s="7">
        <v>40505</v>
      </c>
      <c r="F179" s="11">
        <v>2010</v>
      </c>
      <c r="G179" t="s">
        <v>785</v>
      </c>
      <c r="H179" t="s">
        <v>786</v>
      </c>
      <c r="I179" t="s">
        <v>23</v>
      </c>
      <c r="J179" t="s">
        <v>32</v>
      </c>
      <c r="K179" t="s">
        <v>25</v>
      </c>
      <c r="L179" t="s">
        <v>54</v>
      </c>
      <c r="M179" t="s">
        <v>27</v>
      </c>
      <c r="N179" s="4">
        <v>410.06200000000001</v>
      </c>
      <c r="O179" s="4">
        <v>86</v>
      </c>
      <c r="P179" s="5">
        <f t="shared" si="15"/>
        <v>7.1428570750000003E-2</v>
      </c>
      <c r="Q179" s="5">
        <f t="shared" si="16"/>
        <v>7.1428570750000003E-2</v>
      </c>
      <c r="R179" s="5">
        <f t="shared" si="17"/>
        <v>0.05</v>
      </c>
      <c r="S179" s="4">
        <v>138</v>
      </c>
      <c r="T179" s="4">
        <v>60.465114589999999</v>
      </c>
      <c r="U179" s="4">
        <v>138.19999999999999</v>
      </c>
      <c r="V179" s="4">
        <v>0</v>
      </c>
      <c r="W179" s="3">
        <f>_xlfn.XLOOKUP(C179,'Sentiment index'!$E$2:$E$169,'Sentiment index'!$A$2:$A$169)</f>
        <v>-0.37064750000000002</v>
      </c>
      <c r="X179">
        <f>_xlfn.XLOOKUP(F179,'Company age'!$A$2:$A$15,'Company age'!$B$2:$B$15)</f>
        <v>10</v>
      </c>
      <c r="Y179" s="3">
        <f t="shared" si="18"/>
        <v>92.142857084499994</v>
      </c>
      <c r="Z179" s="5">
        <f t="shared" si="19"/>
        <v>7.1428570749999934E-2</v>
      </c>
      <c r="AA179" s="12">
        <f t="shared" si="20"/>
        <v>346</v>
      </c>
      <c r="AB179">
        <v>346</v>
      </c>
      <c r="AH179" s="2">
        <v>7.1428570750000002</v>
      </c>
      <c r="AI179" s="2">
        <v>7.1428570750000002</v>
      </c>
      <c r="AJ179" s="2">
        <v>5</v>
      </c>
    </row>
    <row r="180" spans="1:36" x14ac:dyDescent="0.15">
      <c r="A180" t="s">
        <v>495</v>
      </c>
      <c r="B180" t="s">
        <v>41</v>
      </c>
      <c r="C180">
        <f t="shared" si="22"/>
        <v>72</v>
      </c>
      <c r="D180">
        <v>58</v>
      </c>
      <c r="E180" s="7">
        <v>40522</v>
      </c>
      <c r="F180" s="11">
        <v>2010</v>
      </c>
      <c r="G180" t="s">
        <v>42</v>
      </c>
      <c r="H180" t="s">
        <v>43</v>
      </c>
      <c r="I180" t="s">
        <v>44</v>
      </c>
      <c r="J180" t="s">
        <v>45</v>
      </c>
      <c r="K180" t="s">
        <v>25</v>
      </c>
      <c r="L180" t="s">
        <v>46</v>
      </c>
      <c r="M180" t="s">
        <v>27</v>
      </c>
      <c r="N180" s="4">
        <v>11279.4</v>
      </c>
      <c r="O180" s="4">
        <v>59</v>
      </c>
      <c r="P180" s="5">
        <f t="shared" si="15"/>
        <v>1.428571463E-2</v>
      </c>
      <c r="Q180" s="5">
        <f t="shared" si="16"/>
        <v>1.428571463E-2</v>
      </c>
      <c r="R180" s="5">
        <f t="shared" si="17"/>
        <v>-1.428571463E-2</v>
      </c>
      <c r="S180" s="4">
        <v>221.8</v>
      </c>
      <c r="T180" s="4">
        <v>275.93218990000003</v>
      </c>
      <c r="U180" s="4">
        <v>220.3</v>
      </c>
      <c r="V180" s="4">
        <v>0</v>
      </c>
      <c r="W180" s="3">
        <f>_xlfn.XLOOKUP(C180,'Sentiment index'!$E$2:$E$169,'Sentiment index'!$A$2:$A$169)</f>
        <v>-0.36197410000000002</v>
      </c>
      <c r="X180">
        <f>_xlfn.XLOOKUP(F180,'Company age'!$A$2:$A$15,'Company age'!$B$2:$B$15)</f>
        <v>10</v>
      </c>
      <c r="Y180" s="3">
        <f t="shared" si="18"/>
        <v>59.842857163169995</v>
      </c>
      <c r="Z180" s="5">
        <f t="shared" si="19"/>
        <v>1.428571462999992E-2</v>
      </c>
      <c r="AA180" s="12">
        <f t="shared" si="20"/>
        <v>3815</v>
      </c>
      <c r="AB180">
        <v>3815</v>
      </c>
      <c r="AH180" s="2">
        <v>1.4285714629999999</v>
      </c>
      <c r="AI180" s="2">
        <v>1.4285714629999999</v>
      </c>
      <c r="AJ180" s="2">
        <v>-1.4285714629999999</v>
      </c>
    </row>
    <row r="181" spans="1:36" x14ac:dyDescent="0.15">
      <c r="A181" t="s">
        <v>1071</v>
      </c>
      <c r="B181" t="s">
        <v>1991</v>
      </c>
      <c r="C181">
        <f t="shared" si="22"/>
        <v>72</v>
      </c>
      <c r="D181">
        <v>58</v>
      </c>
      <c r="E181" s="7">
        <v>40529</v>
      </c>
      <c r="F181" s="11">
        <v>2010</v>
      </c>
      <c r="G181" t="s">
        <v>1992</v>
      </c>
      <c r="H181" t="s">
        <v>1993</v>
      </c>
      <c r="I181" t="s">
        <v>80</v>
      </c>
      <c r="J181" t="s">
        <v>32</v>
      </c>
      <c r="K181" t="s">
        <v>25</v>
      </c>
      <c r="L181" t="s">
        <v>54</v>
      </c>
      <c r="M181" t="s">
        <v>27</v>
      </c>
      <c r="N181" s="4">
        <v>6.9738699999999998</v>
      </c>
      <c r="O181" s="4">
        <v>6</v>
      </c>
      <c r="P181" s="5">
        <f t="shared" si="15"/>
        <v>0.1062499809</v>
      </c>
      <c r="Q181" s="5">
        <f t="shared" si="16"/>
        <v>3.1249985690000003E-2</v>
      </c>
      <c r="R181" s="5">
        <f t="shared" si="17"/>
        <v>0.59374996189999996</v>
      </c>
      <c r="S181" s="4">
        <v>0.46700000000000003</v>
      </c>
      <c r="T181" s="4">
        <v>-89.285797119999998</v>
      </c>
      <c r="U181" s="4">
        <v>0.45200000000000001</v>
      </c>
      <c r="V181" s="4">
        <v>0</v>
      </c>
      <c r="W181" s="3">
        <f>_xlfn.XLOOKUP(C181,'Sentiment index'!$E$2:$E$169,'Sentiment index'!$A$2:$A$169)</f>
        <v>-0.36197410000000002</v>
      </c>
      <c r="X181">
        <f>_xlfn.XLOOKUP(F181,'Company age'!$A$2:$A$15,'Company age'!$B$2:$B$15)</f>
        <v>10</v>
      </c>
      <c r="Y181" s="3">
        <f t="shared" si="18"/>
        <v>6.18749991414</v>
      </c>
      <c r="Z181" s="5">
        <f t="shared" si="19"/>
        <v>3.1249985689999999E-2</v>
      </c>
      <c r="AA181" s="12">
        <f t="shared" si="20"/>
        <v>1264.5811764705882</v>
      </c>
      <c r="AH181" s="2">
        <v>10.62499809</v>
      </c>
      <c r="AI181" s="2">
        <v>3.1249985690000002</v>
      </c>
      <c r="AJ181" s="2">
        <v>59.374996189999997</v>
      </c>
    </row>
    <row r="182" spans="1:36" x14ac:dyDescent="0.15">
      <c r="A182" t="s">
        <v>1923</v>
      </c>
      <c r="B182" t="s">
        <v>1924</v>
      </c>
      <c r="C182">
        <f t="shared" si="22"/>
        <v>73</v>
      </c>
      <c r="D182">
        <v>59</v>
      </c>
      <c r="E182" s="7">
        <v>40560</v>
      </c>
      <c r="F182" s="11">
        <v>2011</v>
      </c>
      <c r="G182" t="s">
        <v>1925</v>
      </c>
      <c r="H182" t="s">
        <v>1926</v>
      </c>
      <c r="I182" t="s">
        <v>80</v>
      </c>
      <c r="J182" t="s">
        <v>45</v>
      </c>
      <c r="K182" t="s">
        <v>25</v>
      </c>
      <c r="L182" t="s">
        <v>54</v>
      </c>
      <c r="M182" t="s">
        <v>27</v>
      </c>
      <c r="N182" s="2">
        <v>7.8031899999999998</v>
      </c>
      <c r="O182" s="2">
        <v>4.5</v>
      </c>
      <c r="P182" s="5">
        <f t="shared" si="15"/>
        <v>-0.1875</v>
      </c>
      <c r="Q182" s="5">
        <f t="shared" si="16"/>
        <v>-0.30325000760000004</v>
      </c>
      <c r="R182" s="5">
        <f t="shared" si="17"/>
        <v>-0.31312499999999999</v>
      </c>
      <c r="S182" s="2">
        <v>0.11600000000000001</v>
      </c>
      <c r="T182" s="2">
        <v>-97.406341549999993</v>
      </c>
      <c r="U182" s="2">
        <v>0.11600000000000001</v>
      </c>
      <c r="V182" s="2">
        <v>0</v>
      </c>
      <c r="W182" s="3">
        <f>_xlfn.XLOOKUP(C182,'Sentiment index'!$E$2:$E$169,'Sentiment index'!$A$2:$A$169)</f>
        <v>-0.35473729999999998</v>
      </c>
      <c r="X182">
        <f>_xlfn.XLOOKUP(F182,'Company age'!$A$2:$A$15,'Company age'!$B$2:$B$15)</f>
        <v>11</v>
      </c>
      <c r="Y182" s="3">
        <f t="shared" si="18"/>
        <v>3.1353749658000001</v>
      </c>
      <c r="Z182" s="5">
        <f t="shared" si="19"/>
        <v>-0.30325000759999998</v>
      </c>
      <c r="AA182" s="12">
        <f t="shared" si="20"/>
        <v>5</v>
      </c>
      <c r="AB182">
        <v>5</v>
      </c>
      <c r="AH182" s="2">
        <v>-18.75</v>
      </c>
      <c r="AI182" s="2">
        <v>-30.325000760000002</v>
      </c>
      <c r="AJ182" s="2">
        <v>-31.3125</v>
      </c>
    </row>
    <row r="183" spans="1:36" x14ac:dyDescent="0.15">
      <c r="A183" t="s">
        <v>470</v>
      </c>
      <c r="B183" t="s">
        <v>2085</v>
      </c>
      <c r="C183">
        <f t="shared" si="22"/>
        <v>73</v>
      </c>
      <c r="D183">
        <v>59</v>
      </c>
      <c r="E183" s="7">
        <v>40574</v>
      </c>
      <c r="F183" s="11">
        <v>2011</v>
      </c>
      <c r="G183" t="s">
        <v>2086</v>
      </c>
      <c r="H183" t="s">
        <v>2087</v>
      </c>
      <c r="I183" t="s">
        <v>80</v>
      </c>
      <c r="J183" t="s">
        <v>32</v>
      </c>
      <c r="K183" t="s">
        <v>25</v>
      </c>
      <c r="L183" t="s">
        <v>54</v>
      </c>
      <c r="M183" t="s">
        <v>27</v>
      </c>
      <c r="N183" s="2">
        <v>4.3958700000000004</v>
      </c>
      <c r="O183" s="2">
        <v>0.54</v>
      </c>
      <c r="P183" s="5">
        <f t="shared" si="15"/>
        <v>6.8965516089999998E-2</v>
      </c>
      <c r="Q183" s="5">
        <f t="shared" si="16"/>
        <v>-1.034482718E-2</v>
      </c>
      <c r="R183" s="5">
        <f t="shared" si="17"/>
        <v>-9.3103446960000003E-2</v>
      </c>
      <c r="S183" s="2">
        <v>9.3000000000000007</v>
      </c>
      <c r="T183" s="2">
        <v>-97.560592650000004</v>
      </c>
      <c r="U183" s="2">
        <v>9.34</v>
      </c>
      <c r="V183" s="2">
        <v>0</v>
      </c>
      <c r="W183" s="3">
        <f>_xlfn.XLOOKUP(C183,'Sentiment index'!$E$2:$E$169,'Sentiment index'!$A$2:$A$169)</f>
        <v>-0.35473729999999998</v>
      </c>
      <c r="X183">
        <f>_xlfn.XLOOKUP(F183,'Company age'!$A$2:$A$15,'Company age'!$B$2:$B$15)</f>
        <v>11</v>
      </c>
      <c r="Y183" s="3">
        <f t="shared" si="18"/>
        <v>0.53441379332280003</v>
      </c>
      <c r="Z183" s="5">
        <f t="shared" si="19"/>
        <v>-1.034482718E-2</v>
      </c>
      <c r="AA183" s="12">
        <f t="shared" si="20"/>
        <v>10</v>
      </c>
      <c r="AB183">
        <v>10</v>
      </c>
      <c r="AH183" s="2">
        <v>6.8965516090000003</v>
      </c>
      <c r="AI183" s="2">
        <v>-1.034482718</v>
      </c>
      <c r="AJ183" s="2">
        <v>-9.3103446959999996</v>
      </c>
    </row>
    <row r="184" spans="1:36" x14ac:dyDescent="0.15">
      <c r="A184" t="s">
        <v>1659</v>
      </c>
      <c r="B184" t="s">
        <v>109</v>
      </c>
      <c r="C184">
        <f t="shared" si="22"/>
        <v>74</v>
      </c>
      <c r="D184">
        <v>60</v>
      </c>
      <c r="E184" s="7">
        <v>40599</v>
      </c>
      <c r="F184" s="11">
        <v>2011</v>
      </c>
      <c r="G184" t="s">
        <v>110</v>
      </c>
      <c r="H184" t="s">
        <v>111</v>
      </c>
      <c r="I184" t="s">
        <v>44</v>
      </c>
      <c r="J184" t="s">
        <v>53</v>
      </c>
      <c r="K184" t="s">
        <v>25</v>
      </c>
      <c r="L184" t="s">
        <v>54</v>
      </c>
      <c r="M184" t="s">
        <v>27</v>
      </c>
      <c r="N184" s="2">
        <v>3917.71</v>
      </c>
      <c r="O184" s="2">
        <v>19</v>
      </c>
      <c r="P184" s="5">
        <f t="shared" si="15"/>
        <v>0.375</v>
      </c>
      <c r="Q184" s="5">
        <f t="shared" si="16"/>
        <v>0.29375000000000001</v>
      </c>
      <c r="R184" s="5">
        <f t="shared" si="17"/>
        <v>1.1875</v>
      </c>
      <c r="S184" s="2"/>
      <c r="T184" s="2"/>
      <c r="U184" s="2"/>
      <c r="V184" s="2">
        <v>282.47399999999999</v>
      </c>
      <c r="W184" s="3">
        <f>_xlfn.XLOOKUP(C184,'Sentiment index'!$E$2:$E$169,'Sentiment index'!$A$2:$A$169)</f>
        <v>-0.29446870000000003</v>
      </c>
      <c r="X184">
        <f>_xlfn.XLOOKUP(F184,'Company age'!$A$2:$A$15,'Company age'!$B$2:$B$15)</f>
        <v>11</v>
      </c>
      <c r="Y184" s="3">
        <f t="shared" si="18"/>
        <v>24.581250000000001</v>
      </c>
      <c r="Z184" s="5">
        <f t="shared" si="19"/>
        <v>0.29375000000000001</v>
      </c>
      <c r="AA184" s="12">
        <f t="shared" si="20"/>
        <v>440</v>
      </c>
      <c r="AB184">
        <v>440</v>
      </c>
      <c r="AH184" s="2">
        <v>37.5</v>
      </c>
      <c r="AI184" s="2">
        <v>29.375</v>
      </c>
      <c r="AJ184" s="2">
        <v>118.75</v>
      </c>
    </row>
    <row r="185" spans="1:36" x14ac:dyDescent="0.15">
      <c r="A185" t="s">
        <v>52</v>
      </c>
      <c r="B185" t="s">
        <v>1624</v>
      </c>
      <c r="C185">
        <f t="shared" si="22"/>
        <v>74</v>
      </c>
      <c r="D185">
        <v>60</v>
      </c>
      <c r="E185" s="7">
        <v>40599</v>
      </c>
      <c r="F185" s="11">
        <v>2011</v>
      </c>
      <c r="G185" t="s">
        <v>1625</v>
      </c>
      <c r="H185" t="s">
        <v>1626</v>
      </c>
      <c r="I185" t="s">
        <v>80</v>
      </c>
      <c r="J185" t="s">
        <v>32</v>
      </c>
      <c r="K185" t="s">
        <v>25</v>
      </c>
      <c r="L185" t="s">
        <v>54</v>
      </c>
      <c r="M185" t="s">
        <v>27</v>
      </c>
      <c r="N185" s="2">
        <v>22.227699999999999</v>
      </c>
      <c r="O185" s="2">
        <v>7</v>
      </c>
      <c r="P185" s="5">
        <f t="shared" si="15"/>
        <v>3.1249959469999998E-2</v>
      </c>
      <c r="Q185" s="5">
        <f t="shared" si="16"/>
        <v>2.0832934980000001E-3</v>
      </c>
      <c r="R185" s="5">
        <f t="shared" si="17"/>
        <v>-5.4166703220000001E-2</v>
      </c>
      <c r="S185" s="2">
        <v>5.86</v>
      </c>
      <c r="T185" s="2">
        <v>-85.62186432</v>
      </c>
      <c r="U185" s="2">
        <v>5.96</v>
      </c>
      <c r="V185" s="2">
        <v>16.648</v>
      </c>
      <c r="W185" s="3">
        <f>_xlfn.XLOOKUP(C185,'Sentiment index'!$E$2:$E$169,'Sentiment index'!$A$2:$A$169)</f>
        <v>-0.29446870000000003</v>
      </c>
      <c r="X185">
        <f>_xlfn.XLOOKUP(F185,'Company age'!$A$2:$A$15,'Company age'!$B$2:$B$15)</f>
        <v>11</v>
      </c>
      <c r="Y185" s="3">
        <f t="shared" si="18"/>
        <v>7.0145830544859997</v>
      </c>
      <c r="Z185" s="5">
        <f t="shared" si="19"/>
        <v>2.0832934979999607E-3</v>
      </c>
      <c r="AA185" s="12">
        <f t="shared" si="20"/>
        <v>6</v>
      </c>
      <c r="AB185">
        <v>6</v>
      </c>
      <c r="AH185" s="2">
        <v>3.1249959469999999</v>
      </c>
      <c r="AI185" s="2">
        <v>0.20832934980000001</v>
      </c>
      <c r="AJ185" s="2">
        <v>-5.4166703219999999</v>
      </c>
    </row>
    <row r="186" spans="1:36" x14ac:dyDescent="0.15">
      <c r="A186" t="s">
        <v>934</v>
      </c>
      <c r="B186" t="s">
        <v>2056</v>
      </c>
      <c r="C186">
        <f t="shared" si="22"/>
        <v>75</v>
      </c>
      <c r="D186">
        <v>61</v>
      </c>
      <c r="E186" s="7">
        <v>40627</v>
      </c>
      <c r="F186" s="11">
        <v>2011</v>
      </c>
      <c r="G186" t="s">
        <v>2057</v>
      </c>
      <c r="H186" t="s">
        <v>2058</v>
      </c>
      <c r="I186" t="s">
        <v>80</v>
      </c>
      <c r="J186" t="s">
        <v>45</v>
      </c>
      <c r="K186" t="s">
        <v>25</v>
      </c>
      <c r="L186" t="s">
        <v>54</v>
      </c>
      <c r="M186" t="s">
        <v>27</v>
      </c>
      <c r="N186" s="2">
        <v>5.44123</v>
      </c>
      <c r="O186" s="2">
        <v>0.85</v>
      </c>
      <c r="P186" s="5">
        <f t="shared" si="15"/>
        <v>-0.1139240646</v>
      </c>
      <c r="Q186" s="5">
        <f t="shared" si="16"/>
        <v>-1.8987354040000001E-2</v>
      </c>
      <c r="R186" s="5">
        <f t="shared" si="17"/>
        <v>3.7974669930000003E-2</v>
      </c>
      <c r="S186" s="2"/>
      <c r="T186" s="2"/>
      <c r="U186" s="2"/>
      <c r="V186" s="2">
        <v>0</v>
      </c>
      <c r="W186" s="3">
        <f>_xlfn.XLOOKUP(C186,'Sentiment index'!$E$2:$E$169,'Sentiment index'!$A$2:$A$169)</f>
        <v>-0.2436827</v>
      </c>
      <c r="X186">
        <f>_xlfn.XLOOKUP(F186,'Company age'!$A$2:$A$15,'Company age'!$B$2:$B$15)</f>
        <v>11</v>
      </c>
      <c r="Y186" s="3">
        <f t="shared" si="18"/>
        <v>0.83386074906600005</v>
      </c>
      <c r="Z186" s="5">
        <f t="shared" si="19"/>
        <v>-1.8987354039999915E-2</v>
      </c>
      <c r="AA186" s="12">
        <f t="shared" si="20"/>
        <v>11</v>
      </c>
      <c r="AB186">
        <v>11</v>
      </c>
      <c r="AH186" s="2">
        <v>-11.39240646</v>
      </c>
      <c r="AI186" s="2">
        <v>-1.898735404</v>
      </c>
      <c r="AJ186" s="2">
        <v>3.797466993</v>
      </c>
    </row>
    <row r="187" spans="1:36" x14ac:dyDescent="0.15">
      <c r="A187" t="s">
        <v>137</v>
      </c>
      <c r="B187" t="s">
        <v>1017</v>
      </c>
      <c r="C187">
        <f t="shared" si="22"/>
        <v>75</v>
      </c>
      <c r="D187">
        <v>61</v>
      </c>
      <c r="E187" s="7">
        <v>40631</v>
      </c>
      <c r="F187" s="11">
        <v>2011</v>
      </c>
      <c r="G187" t="s">
        <v>1018</v>
      </c>
      <c r="H187" t="s">
        <v>1019</v>
      </c>
      <c r="I187" t="s">
        <v>44</v>
      </c>
      <c r="J187" t="s">
        <v>32</v>
      </c>
      <c r="K187" t="s">
        <v>25</v>
      </c>
      <c r="L187" t="s">
        <v>75</v>
      </c>
      <c r="M187" t="s">
        <v>27</v>
      </c>
      <c r="N187" s="2">
        <v>191.178</v>
      </c>
      <c r="O187" s="2">
        <v>21</v>
      </c>
      <c r="P187" s="5">
        <f t="shared" si="15"/>
        <v>3.7735848430000003E-2</v>
      </c>
      <c r="Q187" s="5">
        <f t="shared" si="16"/>
        <v>2.8301887510000002E-2</v>
      </c>
      <c r="R187" s="5">
        <f t="shared" si="17"/>
        <v>1.8867924210000001E-2</v>
      </c>
      <c r="S187" s="2">
        <v>185.4</v>
      </c>
      <c r="T187" s="2">
        <v>838.33886719999998</v>
      </c>
      <c r="U187" s="2">
        <v>188.2</v>
      </c>
      <c r="V187" s="2">
        <v>43.750999999999998</v>
      </c>
      <c r="W187" s="3">
        <f>_xlfn.XLOOKUP(C187,'Sentiment index'!$E$2:$E$169,'Sentiment index'!$A$2:$A$169)</f>
        <v>-0.2436827</v>
      </c>
      <c r="X187">
        <f>_xlfn.XLOOKUP(F187,'Company age'!$A$2:$A$15,'Company age'!$B$2:$B$15)</f>
        <v>11</v>
      </c>
      <c r="Y187" s="3">
        <f t="shared" si="18"/>
        <v>21.59433963771</v>
      </c>
      <c r="Z187" s="5">
        <f t="shared" si="19"/>
        <v>2.8301887510000005E-2</v>
      </c>
      <c r="AA187" s="12">
        <f t="shared" si="20"/>
        <v>217</v>
      </c>
      <c r="AB187">
        <v>217</v>
      </c>
      <c r="AH187" s="2">
        <v>3.7735848430000001</v>
      </c>
      <c r="AI187" s="2">
        <v>2.8301887510000001</v>
      </c>
      <c r="AJ187" s="2">
        <v>1.886792421</v>
      </c>
    </row>
    <row r="188" spans="1:36" x14ac:dyDescent="0.15">
      <c r="A188" t="s">
        <v>705</v>
      </c>
      <c r="B188" t="s">
        <v>2074</v>
      </c>
      <c r="C188">
        <f t="shared" si="22"/>
        <v>76</v>
      </c>
      <c r="D188">
        <v>62</v>
      </c>
      <c r="E188" s="7">
        <v>40648</v>
      </c>
      <c r="F188" s="11">
        <v>2011</v>
      </c>
      <c r="G188" t="s">
        <v>2075</v>
      </c>
      <c r="H188" t="s">
        <v>2076</v>
      </c>
      <c r="I188" t="s">
        <v>80</v>
      </c>
      <c r="J188" t="s">
        <v>45</v>
      </c>
      <c r="K188" t="s">
        <v>25</v>
      </c>
      <c r="L188" t="s">
        <v>54</v>
      </c>
      <c r="M188" t="s">
        <v>27</v>
      </c>
      <c r="N188" s="2">
        <v>4.4147400000000001</v>
      </c>
      <c r="O188" s="2">
        <v>3.75</v>
      </c>
      <c r="P188" s="5">
        <f t="shared" si="15"/>
        <v>0.14634146689999999</v>
      </c>
      <c r="Q188" s="5">
        <f t="shared" si="16"/>
        <v>0.20317073820000001</v>
      </c>
      <c r="R188" s="5">
        <f t="shared" si="17"/>
        <v>0.3617073059</v>
      </c>
      <c r="S188" s="2">
        <v>0.77100000000000002</v>
      </c>
      <c r="T188" s="2">
        <v>-68.565452579999999</v>
      </c>
      <c r="U188" s="2">
        <v>0.8</v>
      </c>
      <c r="V188" s="2">
        <v>3.34</v>
      </c>
      <c r="W188" s="3">
        <f>_xlfn.XLOOKUP(C188,'Sentiment index'!$E$2:$E$169,'Sentiment index'!$A$2:$A$169)</f>
        <v>-0.2471322</v>
      </c>
      <c r="X188">
        <f>_xlfn.XLOOKUP(F188,'Company age'!$A$2:$A$15,'Company age'!$B$2:$B$15)</f>
        <v>11</v>
      </c>
      <c r="Y188" s="3">
        <f t="shared" si="18"/>
        <v>4.5118902682500002</v>
      </c>
      <c r="Z188" s="5">
        <f t="shared" si="19"/>
        <v>0.20317073820000003</v>
      </c>
      <c r="AA188" s="12">
        <f t="shared" si="20"/>
        <v>1264.5811764705882</v>
      </c>
      <c r="AH188" s="2">
        <v>14.63414669</v>
      </c>
      <c r="AI188" s="2">
        <v>20.317073820000001</v>
      </c>
      <c r="AJ188" s="2">
        <v>36.170730589999998</v>
      </c>
    </row>
    <row r="189" spans="1:36" x14ac:dyDescent="0.15">
      <c r="A189" t="s">
        <v>1243</v>
      </c>
      <c r="B189" t="s">
        <v>190</v>
      </c>
      <c r="C189">
        <f t="shared" si="22"/>
        <v>77</v>
      </c>
      <c r="D189">
        <v>63</v>
      </c>
      <c r="E189" s="7">
        <v>40666</v>
      </c>
      <c r="F189" s="11">
        <v>2011</v>
      </c>
      <c r="G189" t="s">
        <v>192</v>
      </c>
      <c r="H189" t="s">
        <v>193</v>
      </c>
      <c r="I189" t="s">
        <v>44</v>
      </c>
      <c r="J189" t="s">
        <v>53</v>
      </c>
      <c r="K189" t="s">
        <v>25</v>
      </c>
      <c r="L189" t="s">
        <v>75</v>
      </c>
      <c r="M189" t="s">
        <v>27</v>
      </c>
      <c r="N189" s="2">
        <v>2661</v>
      </c>
      <c r="O189" s="2">
        <v>8</v>
      </c>
      <c r="P189" s="5">
        <f t="shared" si="15"/>
        <v>0.1</v>
      </c>
      <c r="Q189" s="5">
        <f t="shared" si="16"/>
        <v>0.125</v>
      </c>
      <c r="R189" s="5">
        <f t="shared" si="17"/>
        <v>7.4999999999999997E-2</v>
      </c>
      <c r="S189" s="2"/>
      <c r="T189" s="2"/>
      <c r="U189" s="2"/>
      <c r="V189" s="2">
        <v>336.625</v>
      </c>
      <c r="W189" s="3">
        <f>_xlfn.XLOOKUP(C189,'Sentiment index'!$E$2:$E$169,'Sentiment index'!$A$2:$A$169)</f>
        <v>-0.10637969999999999</v>
      </c>
      <c r="X189">
        <f>_xlfn.XLOOKUP(F189,'Company age'!$A$2:$A$15,'Company age'!$B$2:$B$15)</f>
        <v>11</v>
      </c>
      <c r="Y189" s="3">
        <f t="shared" si="18"/>
        <v>9</v>
      </c>
      <c r="Z189" s="5">
        <f t="shared" si="19"/>
        <v>0.125</v>
      </c>
      <c r="AA189" s="12">
        <f t="shared" si="20"/>
        <v>1264.5811764705882</v>
      </c>
      <c r="AH189" s="2">
        <v>10</v>
      </c>
      <c r="AI189" s="2">
        <v>12.5</v>
      </c>
      <c r="AJ189" s="2">
        <v>7.5</v>
      </c>
    </row>
    <row r="190" spans="1:36" x14ac:dyDescent="0.15">
      <c r="A190" t="s">
        <v>177</v>
      </c>
      <c r="B190" t="s">
        <v>659</v>
      </c>
      <c r="C190">
        <f t="shared" si="22"/>
        <v>77</v>
      </c>
      <c r="D190">
        <v>63</v>
      </c>
      <c r="E190" s="7">
        <v>40683</v>
      </c>
      <c r="F190" s="11">
        <v>2011</v>
      </c>
      <c r="G190" t="s">
        <v>660</v>
      </c>
      <c r="H190" t="s">
        <v>661</v>
      </c>
      <c r="I190" t="s">
        <v>80</v>
      </c>
      <c r="J190" t="s">
        <v>74</v>
      </c>
      <c r="K190" t="s">
        <v>25</v>
      </c>
      <c r="L190" t="s">
        <v>662</v>
      </c>
      <c r="M190" t="s">
        <v>27</v>
      </c>
      <c r="N190" s="2">
        <v>510.01299999999998</v>
      </c>
      <c r="O190" s="2">
        <v>49</v>
      </c>
      <c r="P190" s="5">
        <f t="shared" si="15"/>
        <v>3.3333334329999995E-3</v>
      </c>
      <c r="Q190" s="5">
        <f t="shared" si="16"/>
        <v>0</v>
      </c>
      <c r="R190" s="5">
        <f t="shared" si="17"/>
        <v>0</v>
      </c>
      <c r="S190" s="2">
        <v>88.5</v>
      </c>
      <c r="T190" s="2">
        <v>80.612243649999996</v>
      </c>
      <c r="U190" s="2">
        <v>90.9</v>
      </c>
      <c r="V190" s="2">
        <v>20.751999999999999</v>
      </c>
      <c r="W190" s="3">
        <f>_xlfn.XLOOKUP(C190,'Sentiment index'!$E$2:$E$169,'Sentiment index'!$A$2:$A$169)</f>
        <v>-0.10637969999999999</v>
      </c>
      <c r="X190">
        <f>_xlfn.XLOOKUP(F190,'Company age'!$A$2:$A$15,'Company age'!$B$2:$B$15)</f>
        <v>11</v>
      </c>
      <c r="Y190" s="3">
        <f t="shared" si="18"/>
        <v>49</v>
      </c>
      <c r="Z190" s="5">
        <f t="shared" si="19"/>
        <v>0</v>
      </c>
      <c r="AA190" s="12">
        <f t="shared" si="20"/>
        <v>1673</v>
      </c>
      <c r="AB190">
        <v>1673</v>
      </c>
      <c r="AH190" s="2">
        <v>0.33333334329999997</v>
      </c>
      <c r="AI190" s="2">
        <v>0</v>
      </c>
      <c r="AJ190" s="2">
        <v>0</v>
      </c>
    </row>
    <row r="191" spans="1:36" x14ac:dyDescent="0.15">
      <c r="A191" t="s">
        <v>2077</v>
      </c>
      <c r="B191" t="s">
        <v>906</v>
      </c>
      <c r="C191">
        <f t="shared" si="22"/>
        <v>77</v>
      </c>
      <c r="D191">
        <v>63</v>
      </c>
      <c r="E191" s="7">
        <v>40684</v>
      </c>
      <c r="F191" s="11">
        <v>2011</v>
      </c>
      <c r="G191" t="s">
        <v>907</v>
      </c>
      <c r="H191" t="s">
        <v>908</v>
      </c>
      <c r="I191" t="s">
        <v>44</v>
      </c>
      <c r="J191" t="s">
        <v>53</v>
      </c>
      <c r="K191" t="s">
        <v>25</v>
      </c>
      <c r="L191" t="s">
        <v>54</v>
      </c>
      <c r="M191" t="s">
        <v>27</v>
      </c>
      <c r="N191" s="2">
        <v>264</v>
      </c>
      <c r="O191" s="2">
        <v>22</v>
      </c>
      <c r="P191" s="5">
        <f t="shared" si="15"/>
        <v>0.10796458239999999</v>
      </c>
      <c r="Q191" s="5">
        <f t="shared" si="16"/>
        <v>0.18407077789999998</v>
      </c>
      <c r="R191" s="5">
        <f t="shared" si="17"/>
        <v>0.16283184049999999</v>
      </c>
      <c r="S191" s="2"/>
      <c r="T191" s="2"/>
      <c r="U191" s="2"/>
      <c r="V191" s="2">
        <v>0</v>
      </c>
      <c r="W191" s="3">
        <f>_xlfn.XLOOKUP(C191,'Sentiment index'!$E$2:$E$169,'Sentiment index'!$A$2:$A$169)</f>
        <v>-0.10637969999999999</v>
      </c>
      <c r="X191">
        <f>_xlfn.XLOOKUP(F191,'Company age'!$A$2:$A$15,'Company age'!$B$2:$B$15)</f>
        <v>11</v>
      </c>
      <c r="Y191" s="3">
        <f t="shared" si="18"/>
        <v>26.049557113799999</v>
      </c>
      <c r="Z191" s="5">
        <f t="shared" si="19"/>
        <v>0.18407077789999995</v>
      </c>
      <c r="AA191" s="12">
        <f t="shared" si="20"/>
        <v>29</v>
      </c>
      <c r="AB191">
        <v>29</v>
      </c>
      <c r="AH191" s="2">
        <v>10.79645824</v>
      </c>
      <c r="AI191" s="2">
        <v>18.407077789999999</v>
      </c>
      <c r="AJ191" s="2">
        <v>16.283184049999999</v>
      </c>
    </row>
    <row r="192" spans="1:36" x14ac:dyDescent="0.15">
      <c r="A192" t="s">
        <v>757</v>
      </c>
      <c r="B192" t="s">
        <v>2011</v>
      </c>
      <c r="C192">
        <f t="shared" si="22"/>
        <v>77</v>
      </c>
      <c r="D192">
        <v>63</v>
      </c>
      <c r="E192" s="7">
        <v>40688</v>
      </c>
      <c r="F192" s="11">
        <v>2011</v>
      </c>
      <c r="G192" t="s">
        <v>2012</v>
      </c>
      <c r="H192" t="s">
        <v>2013</v>
      </c>
      <c r="I192" t="s">
        <v>80</v>
      </c>
      <c r="J192" t="s">
        <v>32</v>
      </c>
      <c r="K192" t="s">
        <v>25</v>
      </c>
      <c r="L192" t="s">
        <v>54</v>
      </c>
      <c r="M192" t="s">
        <v>27</v>
      </c>
      <c r="N192" s="2">
        <v>6.1847300000000001</v>
      </c>
      <c r="O192" s="2">
        <v>3.2</v>
      </c>
      <c r="P192" s="5">
        <f t="shared" si="15"/>
        <v>0.04</v>
      </c>
      <c r="Q192" s="5">
        <f t="shared" si="16"/>
        <v>0.06</v>
      </c>
      <c r="R192" s="5">
        <f t="shared" si="17"/>
        <v>-1.6000000239999999E-2</v>
      </c>
      <c r="S192" s="2">
        <v>0.85299999999999998</v>
      </c>
      <c r="T192" s="2">
        <v>-66.745750430000001</v>
      </c>
      <c r="U192" s="2">
        <v>0.85499999999999998</v>
      </c>
      <c r="V192" s="2">
        <v>7.7055400000000001</v>
      </c>
      <c r="W192" s="3">
        <f>_xlfn.XLOOKUP(C192,'Sentiment index'!$E$2:$E$169,'Sentiment index'!$A$2:$A$169)</f>
        <v>-0.10637969999999999</v>
      </c>
      <c r="X192">
        <f>_xlfn.XLOOKUP(F192,'Company age'!$A$2:$A$15,'Company age'!$B$2:$B$15)</f>
        <v>11</v>
      </c>
      <c r="Y192" s="3">
        <f t="shared" si="18"/>
        <v>3.3920000000000003</v>
      </c>
      <c r="Z192" s="5">
        <f t="shared" si="19"/>
        <v>6.0000000000000053E-2</v>
      </c>
      <c r="AA192" s="12">
        <f t="shared" si="20"/>
        <v>5</v>
      </c>
      <c r="AB192">
        <v>5</v>
      </c>
      <c r="AH192" s="2">
        <v>4</v>
      </c>
      <c r="AI192" s="2">
        <v>6</v>
      </c>
      <c r="AJ192" s="2">
        <v>-1.6000000240000001</v>
      </c>
    </row>
    <row r="193" spans="1:36" x14ac:dyDescent="0.15">
      <c r="A193" t="s">
        <v>2010</v>
      </c>
      <c r="B193" t="s">
        <v>1301</v>
      </c>
      <c r="C193">
        <f t="shared" si="22"/>
        <v>77</v>
      </c>
      <c r="D193">
        <v>63</v>
      </c>
      <c r="E193" s="7">
        <v>40689</v>
      </c>
      <c r="F193" s="11">
        <v>2011</v>
      </c>
      <c r="G193" t="s">
        <v>1302</v>
      </c>
      <c r="H193" t="s">
        <v>1303</v>
      </c>
      <c r="I193" t="s">
        <v>80</v>
      </c>
      <c r="J193" t="s">
        <v>32</v>
      </c>
      <c r="K193" t="s">
        <v>25</v>
      </c>
      <c r="L193" t="s">
        <v>1066</v>
      </c>
      <c r="M193" t="s">
        <v>27</v>
      </c>
      <c r="N193" s="2">
        <v>64.461500000000001</v>
      </c>
      <c r="O193" s="2">
        <v>29</v>
      </c>
      <c r="P193" s="5">
        <f t="shared" si="15"/>
        <v>3.4768218990000002E-2</v>
      </c>
      <c r="Q193" s="5">
        <f t="shared" si="16"/>
        <v>1.6556355359999999E-3</v>
      </c>
      <c r="R193" s="5">
        <f t="shared" si="17"/>
        <v>-3.5596020219999996E-2</v>
      </c>
      <c r="S193" s="2">
        <v>5.29</v>
      </c>
      <c r="T193" s="2">
        <v>-76.218025209999993</v>
      </c>
      <c r="U193" s="2">
        <v>5.29</v>
      </c>
      <c r="V193" s="2">
        <v>9.0802200000000006</v>
      </c>
      <c r="W193" s="3">
        <f>_xlfn.XLOOKUP(C193,'Sentiment index'!$E$2:$E$169,'Sentiment index'!$A$2:$A$169)</f>
        <v>-0.10637969999999999</v>
      </c>
      <c r="X193">
        <f>_xlfn.XLOOKUP(F193,'Company age'!$A$2:$A$15,'Company age'!$B$2:$B$15)</f>
        <v>11</v>
      </c>
      <c r="Y193" s="3">
        <f t="shared" si="18"/>
        <v>29.048013430544</v>
      </c>
      <c r="Z193" s="5">
        <f t="shared" si="19"/>
        <v>1.6556355359999878E-3</v>
      </c>
      <c r="AA193" s="12">
        <f t="shared" si="20"/>
        <v>8</v>
      </c>
      <c r="AB193">
        <v>8</v>
      </c>
      <c r="AH193" s="2">
        <v>3.4768218989999999</v>
      </c>
      <c r="AI193" s="2">
        <v>0.1655635536</v>
      </c>
      <c r="AJ193" s="2">
        <v>-3.559602022</v>
      </c>
    </row>
    <row r="194" spans="1:36" x14ac:dyDescent="0.15">
      <c r="A194" t="s">
        <v>876</v>
      </c>
      <c r="B194" t="s">
        <v>191</v>
      </c>
      <c r="C194">
        <f t="shared" si="22"/>
        <v>77</v>
      </c>
      <c r="D194">
        <v>63</v>
      </c>
      <c r="E194" s="7">
        <v>40690</v>
      </c>
      <c r="F194" s="11">
        <v>2011</v>
      </c>
      <c r="G194" t="s">
        <v>724</v>
      </c>
      <c r="H194" t="s">
        <v>725</v>
      </c>
      <c r="I194" t="s">
        <v>80</v>
      </c>
      <c r="J194" t="s">
        <v>81</v>
      </c>
      <c r="K194" t="s">
        <v>25</v>
      </c>
      <c r="L194" t="s">
        <v>726</v>
      </c>
      <c r="M194" t="s">
        <v>27</v>
      </c>
      <c r="N194" s="2">
        <v>435.70299999999997</v>
      </c>
      <c r="O194" s="2">
        <v>53</v>
      </c>
      <c r="P194" s="5">
        <f t="shared" ref="P194:P257" si="23">AH194/100</f>
        <v>0</v>
      </c>
      <c r="Q194" s="5">
        <f t="shared" ref="Q194:Q257" si="24">AI194/100</f>
        <v>0</v>
      </c>
      <c r="R194" s="5">
        <f t="shared" ref="R194:R257" si="25">AJ194/100</f>
        <v>0</v>
      </c>
      <c r="S194" s="2"/>
      <c r="T194" s="2"/>
      <c r="U194" s="2"/>
      <c r="V194" s="2">
        <v>26.9406</v>
      </c>
      <c r="W194" s="3">
        <f>_xlfn.XLOOKUP(C194,'Sentiment index'!$E$2:$E$169,'Sentiment index'!$A$2:$A$169)</f>
        <v>-0.10637969999999999</v>
      </c>
      <c r="X194">
        <f>_xlfn.XLOOKUP(F194,'Company age'!$A$2:$A$15,'Company age'!$B$2:$B$15)</f>
        <v>11</v>
      </c>
      <c r="Y194" s="3">
        <f t="shared" si="18"/>
        <v>53</v>
      </c>
      <c r="Z194" s="5">
        <f t="shared" si="19"/>
        <v>0</v>
      </c>
      <c r="AA194" s="12">
        <f t="shared" si="20"/>
        <v>12</v>
      </c>
      <c r="AB194">
        <v>12</v>
      </c>
      <c r="AH194" s="2">
        <v>0</v>
      </c>
      <c r="AI194" s="2">
        <v>0</v>
      </c>
      <c r="AJ194" s="2">
        <v>0</v>
      </c>
    </row>
    <row r="195" spans="1:36" x14ac:dyDescent="0.15">
      <c r="A195" t="s">
        <v>1192</v>
      </c>
      <c r="B195" t="s">
        <v>1966</v>
      </c>
      <c r="C195">
        <f t="shared" si="22"/>
        <v>78</v>
      </c>
      <c r="D195">
        <v>64</v>
      </c>
      <c r="E195" s="7">
        <v>40708</v>
      </c>
      <c r="F195" s="11">
        <v>2011</v>
      </c>
      <c r="G195" t="s">
        <v>1967</v>
      </c>
      <c r="H195" t="s">
        <v>1968</v>
      </c>
      <c r="I195" t="s">
        <v>80</v>
      </c>
      <c r="J195" t="s">
        <v>32</v>
      </c>
      <c r="K195" t="s">
        <v>25</v>
      </c>
      <c r="L195" t="s">
        <v>54</v>
      </c>
      <c r="M195" t="s">
        <v>27</v>
      </c>
      <c r="N195" s="2">
        <v>6.5832499999999996</v>
      </c>
      <c r="O195" s="2">
        <v>3.4</v>
      </c>
      <c r="P195" s="5">
        <f t="shared" si="23"/>
        <v>0.39393939969999997</v>
      </c>
      <c r="Q195" s="5">
        <f t="shared" si="24"/>
        <v>0.34545455930000002</v>
      </c>
      <c r="R195" s="5">
        <f t="shared" si="25"/>
        <v>0.71212120060000006</v>
      </c>
      <c r="S195" s="2">
        <v>5.97</v>
      </c>
      <c r="T195" s="2">
        <v>103.55585480000001</v>
      </c>
      <c r="U195" s="2">
        <v>5.98</v>
      </c>
      <c r="V195" s="2">
        <v>14.72</v>
      </c>
      <c r="W195" s="3">
        <f>_xlfn.XLOOKUP(C195,'Sentiment index'!$E$2:$E$169,'Sentiment index'!$A$2:$A$169)</f>
        <v>-0.1911272</v>
      </c>
      <c r="X195">
        <f>_xlfn.XLOOKUP(F195,'Company age'!$A$2:$A$15,'Company age'!$B$2:$B$15)</f>
        <v>11</v>
      </c>
      <c r="Y195" s="3">
        <f t="shared" ref="Y195:Y258" si="26">O195*(1+Q195)</f>
        <v>4.5745455016200003</v>
      </c>
      <c r="Z195" s="5">
        <f t="shared" ref="Z195:Z258" si="27">(Y195-O195)/O195</f>
        <v>0.34545455930000013</v>
      </c>
      <c r="AA195" s="12">
        <f t="shared" ref="AA195:AA258" si="28">IF(AB195&lt;&gt;"",AB195,AVERAGE($AB$2:$AB$527))</f>
        <v>27</v>
      </c>
      <c r="AB195">
        <v>27</v>
      </c>
      <c r="AH195" s="2">
        <v>39.393939969999998</v>
      </c>
      <c r="AI195" s="2">
        <v>34.545455930000003</v>
      </c>
      <c r="AJ195" s="2">
        <v>71.212120060000004</v>
      </c>
    </row>
    <row r="196" spans="1:36" x14ac:dyDescent="0.15">
      <c r="A196" t="s">
        <v>1282</v>
      </c>
      <c r="B196" t="s">
        <v>1354</v>
      </c>
      <c r="C196">
        <f t="shared" si="22"/>
        <v>78</v>
      </c>
      <c r="D196">
        <v>64</v>
      </c>
      <c r="E196" s="7">
        <v>40717</v>
      </c>
      <c r="F196" s="11">
        <v>2011</v>
      </c>
      <c r="G196" t="s">
        <v>1355</v>
      </c>
      <c r="H196" t="s">
        <v>1356</v>
      </c>
      <c r="I196" t="s">
        <v>80</v>
      </c>
      <c r="J196" t="s">
        <v>32</v>
      </c>
      <c r="K196" t="s">
        <v>25</v>
      </c>
      <c r="L196" t="s">
        <v>54</v>
      </c>
      <c r="M196" t="s">
        <v>27</v>
      </c>
      <c r="N196" s="2">
        <v>57.808</v>
      </c>
      <c r="O196" s="2">
        <v>49</v>
      </c>
      <c r="P196" s="5">
        <f t="shared" si="23"/>
        <v>-0.16</v>
      </c>
      <c r="Q196" s="5">
        <f t="shared" si="24"/>
        <v>-0.11</v>
      </c>
      <c r="R196" s="5">
        <f t="shared" si="25"/>
        <v>-0.04</v>
      </c>
      <c r="S196" s="2">
        <v>49.5</v>
      </c>
      <c r="T196" s="2">
        <v>304.08163450000001</v>
      </c>
      <c r="U196" s="2">
        <v>50.3</v>
      </c>
      <c r="V196" s="2">
        <v>0</v>
      </c>
      <c r="W196" s="3">
        <f>_xlfn.XLOOKUP(C196,'Sentiment index'!$E$2:$E$169,'Sentiment index'!$A$2:$A$169)</f>
        <v>-0.1911272</v>
      </c>
      <c r="X196">
        <f>_xlfn.XLOOKUP(F196,'Company age'!$A$2:$A$15,'Company age'!$B$2:$B$15)</f>
        <v>11</v>
      </c>
      <c r="Y196" s="3">
        <f t="shared" si="26"/>
        <v>43.61</v>
      </c>
      <c r="Z196" s="5">
        <f t="shared" si="27"/>
        <v>-0.11000000000000001</v>
      </c>
      <c r="AA196" s="12">
        <f t="shared" si="28"/>
        <v>222</v>
      </c>
      <c r="AB196">
        <v>222</v>
      </c>
      <c r="AH196" s="2">
        <v>-16</v>
      </c>
      <c r="AI196" s="2">
        <v>-11</v>
      </c>
      <c r="AJ196" s="2">
        <v>-4</v>
      </c>
    </row>
    <row r="197" spans="1:36" x14ac:dyDescent="0.15">
      <c r="A197" t="s">
        <v>1404</v>
      </c>
      <c r="B197" t="s">
        <v>415</v>
      </c>
      <c r="C197">
        <f t="shared" si="22"/>
        <v>79</v>
      </c>
      <c r="D197">
        <v>65</v>
      </c>
      <c r="E197" s="7">
        <v>40729</v>
      </c>
      <c r="F197" s="11">
        <v>2011</v>
      </c>
      <c r="G197" t="s">
        <v>416</v>
      </c>
      <c r="H197" t="s">
        <v>417</v>
      </c>
      <c r="I197" t="s">
        <v>44</v>
      </c>
      <c r="J197" t="s">
        <v>96</v>
      </c>
      <c r="K197" t="s">
        <v>25</v>
      </c>
      <c r="L197" t="s">
        <v>54</v>
      </c>
      <c r="M197" t="s">
        <v>27</v>
      </c>
      <c r="N197" s="2">
        <v>1014.87</v>
      </c>
      <c r="O197" s="2">
        <v>38</v>
      </c>
      <c r="P197" s="5">
        <f t="shared" si="23"/>
        <v>0.14516129490000002</v>
      </c>
      <c r="Q197" s="5">
        <f t="shared" si="24"/>
        <v>0.25</v>
      </c>
      <c r="R197" s="5">
        <f t="shared" si="25"/>
        <v>0.27822580339999997</v>
      </c>
      <c r="S197" s="2"/>
      <c r="T197" s="2"/>
      <c r="U197" s="2"/>
      <c r="V197" s="2">
        <v>0</v>
      </c>
      <c r="W197" s="3">
        <f>_xlfn.XLOOKUP(C197,'Sentiment index'!$E$2:$E$169,'Sentiment index'!$A$2:$A$169)</f>
        <v>-0.20909849999999999</v>
      </c>
      <c r="X197">
        <f>_xlfn.XLOOKUP(F197,'Company age'!$A$2:$A$15,'Company age'!$B$2:$B$15)</f>
        <v>11</v>
      </c>
      <c r="Y197" s="3">
        <f t="shared" si="26"/>
        <v>47.5</v>
      </c>
      <c r="Z197" s="5">
        <f t="shared" si="27"/>
        <v>0.25</v>
      </c>
      <c r="AA197" s="12">
        <f t="shared" si="28"/>
        <v>865</v>
      </c>
      <c r="AB197">
        <v>865</v>
      </c>
      <c r="AH197" s="2">
        <v>14.516129490000001</v>
      </c>
      <c r="AI197" s="2">
        <v>25</v>
      </c>
      <c r="AJ197" s="2">
        <v>27.822580339999998</v>
      </c>
    </row>
    <row r="198" spans="1:36" x14ac:dyDescent="0.15">
      <c r="A198" t="s">
        <v>1296</v>
      </c>
      <c r="B198" t="s">
        <v>459</v>
      </c>
      <c r="C198">
        <f t="shared" si="22"/>
        <v>79</v>
      </c>
      <c r="D198">
        <v>65</v>
      </c>
      <c r="E198" s="7">
        <v>40731</v>
      </c>
      <c r="F198" s="11">
        <v>2011</v>
      </c>
      <c r="G198" t="s">
        <v>460</v>
      </c>
      <c r="H198" t="s">
        <v>461</v>
      </c>
      <c r="I198" t="s">
        <v>23</v>
      </c>
      <c r="J198" t="s">
        <v>45</v>
      </c>
      <c r="K198" t="s">
        <v>25</v>
      </c>
      <c r="L198" t="s">
        <v>54</v>
      </c>
      <c r="M198" t="s">
        <v>27</v>
      </c>
      <c r="N198" s="2">
        <v>841.79399999999998</v>
      </c>
      <c r="O198" s="2">
        <v>25</v>
      </c>
      <c r="P198" s="5">
        <f t="shared" si="23"/>
        <v>-3.3333332539999996E-2</v>
      </c>
      <c r="Q198" s="5">
        <f t="shared" si="24"/>
        <v>-0.11111110690000001</v>
      </c>
      <c r="R198" s="5">
        <f t="shared" si="25"/>
        <v>-0.11111110690000001</v>
      </c>
      <c r="S198" s="2">
        <v>11.1</v>
      </c>
      <c r="T198" s="2">
        <v>-35.245819089999998</v>
      </c>
      <c r="U198" s="2">
        <v>11.25</v>
      </c>
      <c r="V198" s="2">
        <v>0</v>
      </c>
      <c r="W198" s="3">
        <f>_xlfn.XLOOKUP(C198,'Sentiment index'!$E$2:$E$169,'Sentiment index'!$A$2:$A$169)</f>
        <v>-0.20909849999999999</v>
      </c>
      <c r="X198">
        <f>_xlfn.XLOOKUP(F198,'Company age'!$A$2:$A$15,'Company age'!$B$2:$B$15)</f>
        <v>11</v>
      </c>
      <c r="Y198" s="3">
        <f t="shared" si="26"/>
        <v>22.222222327499999</v>
      </c>
      <c r="Z198" s="5">
        <f t="shared" si="27"/>
        <v>-0.11111110690000003</v>
      </c>
      <c r="AA198" s="12">
        <f t="shared" si="28"/>
        <v>314</v>
      </c>
      <c r="AB198">
        <v>314</v>
      </c>
      <c r="AH198" s="2">
        <v>-3.3333332539999998</v>
      </c>
      <c r="AI198" s="2">
        <v>-11.11111069</v>
      </c>
      <c r="AJ198" s="2">
        <v>-11.11111069</v>
      </c>
    </row>
    <row r="199" spans="1:36" x14ac:dyDescent="0.15">
      <c r="A199" t="s">
        <v>1526</v>
      </c>
      <c r="B199" t="s">
        <v>1461</v>
      </c>
      <c r="C199">
        <f t="shared" si="22"/>
        <v>84</v>
      </c>
      <c r="D199">
        <v>70</v>
      </c>
      <c r="E199" s="7">
        <v>40904</v>
      </c>
      <c r="F199" s="11">
        <v>2011</v>
      </c>
      <c r="G199" t="s">
        <v>2060</v>
      </c>
      <c r="H199" t="s">
        <v>2061</v>
      </c>
      <c r="I199" t="s">
        <v>80</v>
      </c>
      <c r="J199" t="s">
        <v>96</v>
      </c>
      <c r="K199" t="s">
        <v>25</v>
      </c>
      <c r="L199" t="s">
        <v>54</v>
      </c>
      <c r="M199" t="s">
        <v>27</v>
      </c>
      <c r="N199" s="4">
        <v>5.0918099999999997</v>
      </c>
      <c r="O199" s="4">
        <v>4</v>
      </c>
      <c r="P199" s="5">
        <f t="shared" si="23"/>
        <v>5.3333334920000003E-2</v>
      </c>
      <c r="Q199" s="5">
        <f t="shared" si="24"/>
        <v>5.3333334920000003E-2</v>
      </c>
      <c r="R199" s="5">
        <f t="shared" si="25"/>
        <v>0.04</v>
      </c>
      <c r="S199" s="4"/>
      <c r="T199" s="4"/>
      <c r="U199" s="4"/>
      <c r="V199" s="4">
        <v>7.4238</v>
      </c>
      <c r="W199" s="3">
        <f>_xlfn.XLOOKUP(C199,'Sentiment index'!$E$2:$E$169,'Sentiment index'!$A$2:$A$169)</f>
        <v>-0.33209559999999999</v>
      </c>
      <c r="X199">
        <f>_xlfn.XLOOKUP(F199,'Company age'!$A$2:$A$15,'Company age'!$B$2:$B$15)</f>
        <v>11</v>
      </c>
      <c r="Y199" s="3">
        <f t="shared" si="26"/>
        <v>4.2133333396800001</v>
      </c>
      <c r="Z199" s="5">
        <f t="shared" si="27"/>
        <v>5.3333334920000031E-2</v>
      </c>
      <c r="AA199" s="12">
        <f t="shared" si="28"/>
        <v>1264.5811764705882</v>
      </c>
      <c r="AH199" s="2">
        <v>5.3333334920000004</v>
      </c>
      <c r="AI199" s="2">
        <v>5.3333334920000004</v>
      </c>
      <c r="AJ199" s="2">
        <v>4</v>
      </c>
    </row>
    <row r="200" spans="1:36" x14ac:dyDescent="0.15">
      <c r="A200" t="s">
        <v>1990</v>
      </c>
      <c r="B200" t="s">
        <v>1461</v>
      </c>
      <c r="C200">
        <f t="shared" si="22"/>
        <v>84</v>
      </c>
      <c r="D200">
        <v>70</v>
      </c>
      <c r="E200" s="7">
        <v>40905</v>
      </c>
      <c r="F200" s="11">
        <v>2011</v>
      </c>
      <c r="G200" t="s">
        <v>1462</v>
      </c>
      <c r="H200" t="s">
        <v>1463</v>
      </c>
      <c r="I200" t="s">
        <v>23</v>
      </c>
      <c r="J200" t="s">
        <v>38</v>
      </c>
      <c r="K200" t="s">
        <v>25</v>
      </c>
      <c r="L200" t="s">
        <v>54</v>
      </c>
      <c r="M200" t="s">
        <v>27</v>
      </c>
      <c r="N200" s="4">
        <v>40.503300000000003</v>
      </c>
      <c r="O200" s="4">
        <v>257.5</v>
      </c>
      <c r="P200" s="5">
        <f t="shared" si="23"/>
        <v>0.21621620180000001</v>
      </c>
      <c r="Q200" s="5">
        <f t="shared" si="24"/>
        <v>9.4594583509999997E-2</v>
      </c>
      <c r="R200" s="5">
        <f t="shared" si="25"/>
        <v>-0.18648649219999999</v>
      </c>
      <c r="S200" s="4"/>
      <c r="T200" s="4"/>
      <c r="U200" s="4"/>
      <c r="V200" s="4">
        <v>0.20488700000000001</v>
      </c>
      <c r="W200" s="3">
        <f>_xlfn.XLOOKUP(C200,'Sentiment index'!$E$2:$E$169,'Sentiment index'!$A$2:$A$169)</f>
        <v>-0.33209559999999999</v>
      </c>
      <c r="X200">
        <f>_xlfn.XLOOKUP(F200,'Company age'!$A$2:$A$15,'Company age'!$B$2:$B$15)</f>
        <v>11</v>
      </c>
      <c r="Y200" s="3">
        <f t="shared" si="26"/>
        <v>281.85810525382499</v>
      </c>
      <c r="Z200" s="5">
        <f t="shared" si="27"/>
        <v>9.4594583509999955E-2</v>
      </c>
      <c r="AA200" s="12">
        <f t="shared" si="28"/>
        <v>57</v>
      </c>
      <c r="AB200">
        <v>57</v>
      </c>
      <c r="AH200" s="2">
        <v>21.621620180000001</v>
      </c>
      <c r="AI200" s="2">
        <v>9.4594583510000003</v>
      </c>
      <c r="AJ200" s="2">
        <v>-18.648649219999999</v>
      </c>
    </row>
    <row r="201" spans="1:36" x14ac:dyDescent="0.15">
      <c r="A201" t="s">
        <v>1083</v>
      </c>
      <c r="B201" t="s">
        <v>1928</v>
      </c>
      <c r="C201">
        <f t="shared" si="22"/>
        <v>86</v>
      </c>
      <c r="D201">
        <v>72</v>
      </c>
      <c r="E201" s="7">
        <v>40942</v>
      </c>
      <c r="F201" s="11">
        <v>2012</v>
      </c>
      <c r="G201" t="s">
        <v>1929</v>
      </c>
      <c r="H201" t="s">
        <v>1930</v>
      </c>
      <c r="I201" t="s">
        <v>80</v>
      </c>
      <c r="J201" t="s">
        <v>32</v>
      </c>
      <c r="K201" t="s">
        <v>25</v>
      </c>
      <c r="L201" t="s">
        <v>54</v>
      </c>
      <c r="M201" t="s">
        <v>27</v>
      </c>
      <c r="N201" s="2">
        <v>7.2977699999999999</v>
      </c>
      <c r="O201" s="2">
        <v>3.2</v>
      </c>
      <c r="P201" s="5">
        <f t="shared" si="23"/>
        <v>4.5454545020000001E-2</v>
      </c>
      <c r="Q201" s="5">
        <f t="shared" si="24"/>
        <v>-1.8181818719999999E-2</v>
      </c>
      <c r="R201" s="5">
        <f t="shared" si="25"/>
        <v>-0.27272727969999999</v>
      </c>
      <c r="S201" s="2">
        <v>0.29139999999999999</v>
      </c>
      <c r="T201" s="2">
        <v>-68.743850710000004</v>
      </c>
      <c r="U201" s="2">
        <v>0.28760000000000002</v>
      </c>
      <c r="V201" s="2">
        <v>12.656000000000001</v>
      </c>
      <c r="W201" s="3">
        <f>_xlfn.XLOOKUP(C201,'Sentiment index'!$E$2:$E$169,'Sentiment index'!$A$2:$A$169)</f>
        <v>-0.32304519999999998</v>
      </c>
      <c r="X201">
        <f>_xlfn.XLOOKUP(F201,'Company age'!$A$2:$A$15,'Company age'!$B$2:$B$15)</f>
        <v>12</v>
      </c>
      <c r="Y201" s="3">
        <f t="shared" si="26"/>
        <v>3.1418181800960001</v>
      </c>
      <c r="Z201" s="5">
        <f t="shared" si="27"/>
        <v>-1.818181872000002E-2</v>
      </c>
      <c r="AA201" s="12">
        <f t="shared" si="28"/>
        <v>109</v>
      </c>
      <c r="AB201">
        <v>109</v>
      </c>
      <c r="AH201" s="2">
        <v>4.5454545020000001</v>
      </c>
      <c r="AI201" s="2">
        <v>-1.818181872</v>
      </c>
      <c r="AJ201" s="2">
        <v>-27.272727969999998</v>
      </c>
    </row>
    <row r="202" spans="1:36" x14ac:dyDescent="0.15">
      <c r="A202" t="s">
        <v>1020</v>
      </c>
      <c r="B202" t="s">
        <v>1936</v>
      </c>
      <c r="C202">
        <f t="shared" si="22"/>
        <v>89</v>
      </c>
      <c r="D202">
        <v>75</v>
      </c>
      <c r="E202" s="7">
        <v>41031</v>
      </c>
      <c r="F202" s="11">
        <v>2012</v>
      </c>
      <c r="G202" t="s">
        <v>1937</v>
      </c>
      <c r="H202" t="s">
        <v>1938</v>
      </c>
      <c r="I202" t="s">
        <v>80</v>
      </c>
      <c r="J202" t="s">
        <v>32</v>
      </c>
      <c r="K202" t="s">
        <v>25</v>
      </c>
      <c r="L202" t="s">
        <v>54</v>
      </c>
      <c r="M202" t="s">
        <v>27</v>
      </c>
      <c r="N202" s="2">
        <v>7.3110099999999996</v>
      </c>
      <c r="O202" s="2">
        <v>3.9</v>
      </c>
      <c r="P202" s="5">
        <f t="shared" si="23"/>
        <v>4.3478260040000001E-2</v>
      </c>
      <c r="Q202" s="5">
        <f t="shared" si="24"/>
        <v>5.434782505E-2</v>
      </c>
      <c r="R202" s="5">
        <f t="shared" si="25"/>
        <v>4.3478260040000001E-2</v>
      </c>
      <c r="S202" s="2">
        <v>6.5</v>
      </c>
      <c r="T202" s="2">
        <v>132.64788820000001</v>
      </c>
      <c r="U202" s="2">
        <v>6.38</v>
      </c>
      <c r="V202" s="2">
        <v>0</v>
      </c>
      <c r="W202" s="3">
        <f>_xlfn.XLOOKUP(C202,'Sentiment index'!$E$2:$E$169,'Sentiment index'!$A$2:$A$169)</f>
        <v>-0.30013820000000002</v>
      </c>
      <c r="X202">
        <f>_xlfn.XLOOKUP(F202,'Company age'!$A$2:$A$15,'Company age'!$B$2:$B$15)</f>
        <v>12</v>
      </c>
      <c r="Y202" s="3">
        <f t="shared" si="26"/>
        <v>4.1119565176949999</v>
      </c>
      <c r="Z202" s="5">
        <f t="shared" si="27"/>
        <v>5.4347825050000007E-2</v>
      </c>
      <c r="AA202" s="12">
        <f t="shared" si="28"/>
        <v>6</v>
      </c>
      <c r="AB202">
        <v>6</v>
      </c>
      <c r="AH202" s="2">
        <v>4.3478260039999999</v>
      </c>
      <c r="AI202" s="2">
        <v>5.4347825050000003</v>
      </c>
      <c r="AJ202" s="2">
        <v>4.3478260039999999</v>
      </c>
    </row>
    <row r="203" spans="1:36" x14ac:dyDescent="0.15">
      <c r="A203" t="s">
        <v>382</v>
      </c>
      <c r="B203" t="s">
        <v>711</v>
      </c>
      <c r="C203">
        <f t="shared" si="22"/>
        <v>90</v>
      </c>
      <c r="D203">
        <v>76</v>
      </c>
      <c r="E203" s="7">
        <v>41074</v>
      </c>
      <c r="F203" s="11">
        <v>2012</v>
      </c>
      <c r="G203" t="s">
        <v>712</v>
      </c>
      <c r="H203" t="s">
        <v>713</v>
      </c>
      <c r="I203" t="s">
        <v>44</v>
      </c>
      <c r="J203" t="s">
        <v>45</v>
      </c>
      <c r="K203" t="s">
        <v>25</v>
      </c>
      <c r="L203" t="s">
        <v>54</v>
      </c>
      <c r="M203" t="s">
        <v>27</v>
      </c>
      <c r="N203" s="2">
        <v>500.62</v>
      </c>
      <c r="O203" s="2">
        <v>20</v>
      </c>
      <c r="P203" s="5">
        <f t="shared" si="23"/>
        <v>-1.6000000239999999E-2</v>
      </c>
      <c r="Q203" s="5">
        <f t="shared" si="24"/>
        <v>-4.8000001909999999E-2</v>
      </c>
      <c r="R203" s="5">
        <f t="shared" si="25"/>
        <v>-8.1999998089999998E-2</v>
      </c>
      <c r="S203" s="2">
        <v>52.8</v>
      </c>
      <c r="T203" s="2">
        <v>164</v>
      </c>
      <c r="U203" s="2">
        <v>53.8</v>
      </c>
      <c r="V203" s="2">
        <v>93.217799999999997</v>
      </c>
      <c r="W203" s="3">
        <f>_xlfn.XLOOKUP(C203,'Sentiment index'!$E$2:$E$169,'Sentiment index'!$A$2:$A$169)</f>
        <v>-0.43278349999999999</v>
      </c>
      <c r="X203">
        <f>_xlfn.XLOOKUP(F203,'Company age'!$A$2:$A$15,'Company age'!$B$2:$B$15)</f>
        <v>12</v>
      </c>
      <c r="Y203" s="3">
        <f t="shared" si="26"/>
        <v>19.0399999618</v>
      </c>
      <c r="Z203" s="5">
        <f t="shared" si="27"/>
        <v>-4.800000191000002E-2</v>
      </c>
      <c r="AA203" s="12">
        <f t="shared" si="28"/>
        <v>84</v>
      </c>
      <c r="AB203">
        <v>84</v>
      </c>
      <c r="AH203" s="2">
        <v>-1.6000000240000001</v>
      </c>
      <c r="AI203" s="2">
        <v>-4.8000001909999996</v>
      </c>
      <c r="AJ203" s="2">
        <v>-8.1999998089999995</v>
      </c>
    </row>
    <row r="204" spans="1:36" x14ac:dyDescent="0.15">
      <c r="A204" t="s">
        <v>734</v>
      </c>
      <c r="B204" t="s">
        <v>2030</v>
      </c>
      <c r="C204">
        <f t="shared" si="22"/>
        <v>90</v>
      </c>
      <c r="D204">
        <v>76</v>
      </c>
      <c r="E204" s="7">
        <v>41079</v>
      </c>
      <c r="F204" s="11">
        <v>2012</v>
      </c>
      <c r="G204" t="s">
        <v>2031</v>
      </c>
      <c r="H204" t="s">
        <v>2032</v>
      </c>
      <c r="I204" t="s">
        <v>80</v>
      </c>
      <c r="J204" t="s">
        <v>96</v>
      </c>
      <c r="K204" t="s">
        <v>25</v>
      </c>
      <c r="L204" t="s">
        <v>54</v>
      </c>
      <c r="M204" t="s">
        <v>27</v>
      </c>
      <c r="N204" s="2">
        <v>5.9774900000000004</v>
      </c>
      <c r="O204" s="2">
        <v>4</v>
      </c>
      <c r="P204" s="5">
        <f t="shared" si="23"/>
        <v>4.4444446559999996E-2</v>
      </c>
      <c r="Q204" s="5">
        <f t="shared" si="24"/>
        <v>5.5555553440000002E-2</v>
      </c>
      <c r="R204" s="5">
        <f t="shared" si="25"/>
        <v>0.1</v>
      </c>
      <c r="S204" s="2">
        <v>75.8</v>
      </c>
      <c r="T204" s="2">
        <v>1795</v>
      </c>
      <c r="U204" s="2">
        <v>78.2</v>
      </c>
      <c r="V204" s="2">
        <v>5.8070000000000004</v>
      </c>
      <c r="W204" s="3">
        <f>_xlfn.XLOOKUP(C204,'Sentiment index'!$E$2:$E$169,'Sentiment index'!$A$2:$A$169)</f>
        <v>-0.43278349999999999</v>
      </c>
      <c r="X204">
        <f>_xlfn.XLOOKUP(F204,'Company age'!$A$2:$A$15,'Company age'!$B$2:$B$15)</f>
        <v>12</v>
      </c>
      <c r="Y204" s="3">
        <f t="shared" si="26"/>
        <v>4.2222222137600003</v>
      </c>
      <c r="Z204" s="5">
        <f t="shared" si="27"/>
        <v>5.5555553440000072E-2</v>
      </c>
      <c r="AA204" s="12">
        <f t="shared" si="28"/>
        <v>17</v>
      </c>
      <c r="AB204">
        <v>17</v>
      </c>
      <c r="AH204" s="2">
        <v>4.4444446559999999</v>
      </c>
      <c r="AI204" s="2">
        <v>5.5555553440000001</v>
      </c>
      <c r="AJ204" s="2">
        <v>10</v>
      </c>
    </row>
    <row r="205" spans="1:36" x14ac:dyDescent="0.15">
      <c r="A205" t="s">
        <v>1548</v>
      </c>
      <c r="B205" t="s">
        <v>2015</v>
      </c>
      <c r="C205">
        <f t="shared" si="22"/>
        <v>91</v>
      </c>
      <c r="D205">
        <v>77</v>
      </c>
      <c r="E205" s="7">
        <v>41095</v>
      </c>
      <c r="F205" s="11">
        <v>2012</v>
      </c>
      <c r="G205" t="s">
        <v>2016</v>
      </c>
      <c r="H205" t="s">
        <v>2017</v>
      </c>
      <c r="I205" t="s">
        <v>80</v>
      </c>
      <c r="J205" t="s">
        <v>32</v>
      </c>
      <c r="K205" t="s">
        <v>25</v>
      </c>
      <c r="L205" t="s">
        <v>54</v>
      </c>
      <c r="M205" t="s">
        <v>27</v>
      </c>
      <c r="N205" s="2">
        <v>6.3887600000000004</v>
      </c>
      <c r="O205" s="2">
        <v>0.5</v>
      </c>
      <c r="P205" s="5">
        <f t="shared" si="23"/>
        <v>1.6666666269999998E-2</v>
      </c>
      <c r="Q205" s="5">
        <f t="shared" si="24"/>
        <v>-1.6666666269999998E-2</v>
      </c>
      <c r="R205" s="5">
        <f t="shared" si="25"/>
        <v>-0.18333333970000001</v>
      </c>
      <c r="S205" s="2">
        <v>0.94199999999999995</v>
      </c>
      <c r="T205" s="2">
        <v>98.719215390000002</v>
      </c>
      <c r="U205" s="2">
        <v>0.94399999999999995</v>
      </c>
      <c r="V205" s="2">
        <v>0</v>
      </c>
      <c r="W205" s="3">
        <f>_xlfn.XLOOKUP(C205,'Sentiment index'!$E$2:$E$169,'Sentiment index'!$A$2:$A$169)</f>
        <v>-0.29892170000000001</v>
      </c>
      <c r="X205">
        <f>_xlfn.XLOOKUP(F205,'Company age'!$A$2:$A$15,'Company age'!$B$2:$B$15)</f>
        <v>12</v>
      </c>
      <c r="Y205" s="3">
        <f t="shared" si="26"/>
        <v>0.49166666686499999</v>
      </c>
      <c r="Z205" s="5">
        <f t="shared" si="27"/>
        <v>-1.6666666270000019E-2</v>
      </c>
      <c r="AA205" s="12">
        <f t="shared" si="28"/>
        <v>1264.5811764705882</v>
      </c>
      <c r="AH205" s="2">
        <v>1.6666666269999999</v>
      </c>
      <c r="AI205" s="2">
        <v>-1.6666666269999999</v>
      </c>
      <c r="AJ205" s="2">
        <v>-18.333333970000002</v>
      </c>
    </row>
    <row r="206" spans="1:36" x14ac:dyDescent="0.15">
      <c r="A206" t="s">
        <v>1939</v>
      </c>
      <c r="B206" t="s">
        <v>2140</v>
      </c>
      <c r="C206">
        <f t="shared" si="22"/>
        <v>92</v>
      </c>
      <c r="D206">
        <v>78</v>
      </c>
      <c r="E206" s="7">
        <v>41124</v>
      </c>
      <c r="F206" s="11">
        <v>2012</v>
      </c>
      <c r="G206" t="s">
        <v>2141</v>
      </c>
      <c r="H206" t="s">
        <v>2142</v>
      </c>
      <c r="I206" t="s">
        <v>80</v>
      </c>
      <c r="J206" t="s">
        <v>32</v>
      </c>
      <c r="K206" t="s">
        <v>25</v>
      </c>
      <c r="L206" t="s">
        <v>54</v>
      </c>
      <c r="M206" t="s">
        <v>27</v>
      </c>
      <c r="N206" s="4">
        <v>1.71627</v>
      </c>
      <c r="O206" s="4">
        <v>4.45</v>
      </c>
      <c r="P206" s="5">
        <f t="shared" si="23"/>
        <v>9.5238094330000009E-2</v>
      </c>
      <c r="Q206" s="5">
        <f t="shared" si="24"/>
        <v>9.5238094330000009E-2</v>
      </c>
      <c r="R206" s="5">
        <f t="shared" si="25"/>
        <v>0.32095237730000004</v>
      </c>
      <c r="S206" s="4"/>
      <c r="T206" s="4"/>
      <c r="U206" s="4"/>
      <c r="V206" s="4">
        <v>5.4984999999999999</v>
      </c>
      <c r="W206" s="3">
        <f>_xlfn.XLOOKUP(C206,'Sentiment index'!$E$2:$E$169,'Sentiment index'!$A$2:$A$169)</f>
        <v>-0.31298409999999999</v>
      </c>
      <c r="X206">
        <f>_xlfn.XLOOKUP(F206,'Company age'!$A$2:$A$15,'Company age'!$B$2:$B$15)</f>
        <v>12</v>
      </c>
      <c r="Y206" s="3">
        <f t="shared" si="26"/>
        <v>4.8738095197684999</v>
      </c>
      <c r="Z206" s="5">
        <f t="shared" si="27"/>
        <v>9.5238094329999926E-2</v>
      </c>
      <c r="AA206" s="12">
        <f t="shared" si="28"/>
        <v>1264.5811764705882</v>
      </c>
      <c r="AH206" s="2">
        <v>9.5238094330000003</v>
      </c>
      <c r="AI206" s="2">
        <v>9.5238094330000003</v>
      </c>
      <c r="AJ206" s="2">
        <v>32.095237730000001</v>
      </c>
    </row>
    <row r="207" spans="1:36" x14ac:dyDescent="0.15">
      <c r="A207" t="s">
        <v>889</v>
      </c>
      <c r="B207" t="s">
        <v>1824</v>
      </c>
      <c r="C207">
        <f t="shared" si="22"/>
        <v>94</v>
      </c>
      <c r="D207">
        <v>80</v>
      </c>
      <c r="E207" s="7">
        <v>41197</v>
      </c>
      <c r="F207" s="11">
        <v>2012</v>
      </c>
      <c r="G207" t="s">
        <v>1825</v>
      </c>
      <c r="H207" t="s">
        <v>1826</v>
      </c>
      <c r="I207" t="s">
        <v>64</v>
      </c>
      <c r="J207" t="s">
        <v>152</v>
      </c>
      <c r="K207" t="s">
        <v>25</v>
      </c>
      <c r="L207" t="s">
        <v>54</v>
      </c>
      <c r="M207" t="s">
        <v>27</v>
      </c>
      <c r="N207" s="4">
        <v>11.031499999999999</v>
      </c>
      <c r="O207" s="4">
        <v>7</v>
      </c>
      <c r="P207" s="5">
        <f t="shared" si="23"/>
        <v>1.4666666089999999E-3</v>
      </c>
      <c r="Q207" s="5">
        <f t="shared" si="24"/>
        <v>6.6666668650000004E-3</v>
      </c>
      <c r="R207" s="5">
        <f t="shared" si="25"/>
        <v>6.6666668650000004E-3</v>
      </c>
      <c r="S207" s="4">
        <v>14.6</v>
      </c>
      <c r="T207" s="4">
        <v>525.71429439999997</v>
      </c>
      <c r="U207" s="4">
        <v>14.84</v>
      </c>
      <c r="V207" s="4">
        <v>1.5656000000000001</v>
      </c>
      <c r="W207" s="3">
        <f>_xlfn.XLOOKUP(C207,'Sentiment index'!$E$2:$E$169,'Sentiment index'!$A$2:$A$169)</f>
        <v>-0.23716280000000001</v>
      </c>
      <c r="X207">
        <f>_xlfn.XLOOKUP(F207,'Company age'!$A$2:$A$15,'Company age'!$B$2:$B$15)</f>
        <v>12</v>
      </c>
      <c r="Y207" s="3">
        <f t="shared" si="26"/>
        <v>7.0466666680549999</v>
      </c>
      <c r="Z207" s="5">
        <f t="shared" si="27"/>
        <v>6.6666668649999804E-3</v>
      </c>
      <c r="AA207" s="12">
        <f t="shared" si="28"/>
        <v>827</v>
      </c>
      <c r="AB207">
        <v>827</v>
      </c>
      <c r="AH207" s="2">
        <v>0.1466666609</v>
      </c>
      <c r="AI207" s="2">
        <v>0.66666668650000005</v>
      </c>
      <c r="AJ207" s="2">
        <v>0.66666668650000005</v>
      </c>
    </row>
    <row r="208" spans="1:36" x14ac:dyDescent="0.15">
      <c r="A208" t="s">
        <v>1857</v>
      </c>
      <c r="B208" t="s">
        <v>285</v>
      </c>
      <c r="C208">
        <f t="shared" si="22"/>
        <v>94</v>
      </c>
      <c r="D208">
        <v>80</v>
      </c>
      <c r="E208" s="7">
        <v>41200</v>
      </c>
      <c r="F208" s="11">
        <v>2012</v>
      </c>
      <c r="G208" t="s">
        <v>286</v>
      </c>
      <c r="H208" t="s">
        <v>287</v>
      </c>
      <c r="I208" t="s">
        <v>44</v>
      </c>
      <c r="J208" t="s">
        <v>74</v>
      </c>
      <c r="K208" t="s">
        <v>25</v>
      </c>
      <c r="L208" t="s">
        <v>46</v>
      </c>
      <c r="M208" t="s">
        <v>27</v>
      </c>
      <c r="N208" s="4">
        <v>1701</v>
      </c>
      <c r="O208" s="4">
        <v>21</v>
      </c>
      <c r="P208" s="5">
        <f t="shared" si="23"/>
        <v>0.109375</v>
      </c>
      <c r="Q208" s="5">
        <f t="shared" si="24"/>
        <v>9.375E-2</v>
      </c>
      <c r="R208" s="5">
        <f t="shared" si="25"/>
        <v>7.8125E-2</v>
      </c>
      <c r="S208" s="4">
        <v>211</v>
      </c>
      <c r="T208" s="4">
        <v>904.7619019</v>
      </c>
      <c r="U208" s="4">
        <v>210.5</v>
      </c>
      <c r="V208" s="4">
        <v>100</v>
      </c>
      <c r="W208" s="3">
        <f>_xlfn.XLOOKUP(C208,'Sentiment index'!$E$2:$E$169,'Sentiment index'!$A$2:$A$169)</f>
        <v>-0.23716280000000001</v>
      </c>
      <c r="X208">
        <f>_xlfn.XLOOKUP(F208,'Company age'!$A$2:$A$15,'Company age'!$B$2:$B$15)</f>
        <v>12</v>
      </c>
      <c r="Y208" s="3">
        <f t="shared" si="26"/>
        <v>22.96875</v>
      </c>
      <c r="Z208" s="5">
        <f t="shared" si="27"/>
        <v>9.375E-2</v>
      </c>
      <c r="AA208" s="12">
        <f t="shared" si="28"/>
        <v>1264.5811764705882</v>
      </c>
      <c r="AH208" s="2">
        <v>10.9375</v>
      </c>
      <c r="AI208" s="2">
        <v>9.375</v>
      </c>
      <c r="AJ208" s="2">
        <v>7.8125</v>
      </c>
    </row>
    <row r="209" spans="1:36" x14ac:dyDescent="0.15">
      <c r="A209" t="s">
        <v>778</v>
      </c>
      <c r="B209" t="s">
        <v>1181</v>
      </c>
      <c r="C209">
        <f t="shared" si="22"/>
        <v>95</v>
      </c>
      <c r="D209">
        <v>81</v>
      </c>
      <c r="E209" s="7">
        <v>41242</v>
      </c>
      <c r="F209" s="11">
        <v>2012</v>
      </c>
      <c r="G209" t="s">
        <v>1182</v>
      </c>
      <c r="H209" t="s">
        <v>1183</v>
      </c>
      <c r="I209" t="s">
        <v>23</v>
      </c>
      <c r="J209" t="s">
        <v>81</v>
      </c>
      <c r="K209" t="s">
        <v>25</v>
      </c>
      <c r="L209" t="s">
        <v>54</v>
      </c>
      <c r="M209" t="s">
        <v>27</v>
      </c>
      <c r="N209" s="4">
        <v>119.848</v>
      </c>
      <c r="O209" s="4">
        <v>2.4</v>
      </c>
      <c r="P209" s="5">
        <f t="shared" si="23"/>
        <v>7.1428570750000003E-2</v>
      </c>
      <c r="Q209" s="5">
        <f t="shared" si="24"/>
        <v>4.6428570750000002E-2</v>
      </c>
      <c r="R209" s="5">
        <f t="shared" si="25"/>
        <v>0.12142857550000001</v>
      </c>
      <c r="S209" s="4"/>
      <c r="T209" s="4"/>
      <c r="U209" s="4"/>
      <c r="V209" s="4">
        <v>0</v>
      </c>
      <c r="W209" s="3">
        <f>_xlfn.XLOOKUP(C209,'Sentiment index'!$E$2:$E$169,'Sentiment index'!$A$2:$A$169)</f>
        <v>-0.36466379999999998</v>
      </c>
      <c r="X209">
        <f>_xlfn.XLOOKUP(F209,'Company age'!$A$2:$A$15,'Company age'!$B$2:$B$15)</f>
        <v>12</v>
      </c>
      <c r="Y209" s="3">
        <f t="shared" si="26"/>
        <v>2.5114285698000001</v>
      </c>
      <c r="Z209" s="5">
        <f t="shared" si="27"/>
        <v>4.6428570750000064E-2</v>
      </c>
      <c r="AA209" s="12">
        <f t="shared" si="28"/>
        <v>1264.5811764705882</v>
      </c>
      <c r="AH209" s="2">
        <v>7.1428570750000002</v>
      </c>
      <c r="AI209" s="2">
        <v>4.6428570750000002</v>
      </c>
      <c r="AJ209" s="2">
        <v>12.14285755</v>
      </c>
    </row>
    <row r="210" spans="1:36" x14ac:dyDescent="0.15">
      <c r="A210" t="s">
        <v>2103</v>
      </c>
      <c r="B210" t="s">
        <v>2104</v>
      </c>
      <c r="C210">
        <f t="shared" si="22"/>
        <v>97</v>
      </c>
      <c r="D210">
        <v>83</v>
      </c>
      <c r="E210" s="7">
        <v>41276</v>
      </c>
      <c r="F210" s="11">
        <v>2013</v>
      </c>
      <c r="G210" t="s">
        <v>2105</v>
      </c>
      <c r="H210" t="s">
        <v>2106</v>
      </c>
      <c r="I210" t="s">
        <v>80</v>
      </c>
      <c r="J210" t="s">
        <v>74</v>
      </c>
      <c r="K210" t="s">
        <v>25</v>
      </c>
      <c r="L210" t="s">
        <v>54</v>
      </c>
      <c r="M210" t="s">
        <v>27</v>
      </c>
      <c r="N210" s="2">
        <v>3.8588300000000002</v>
      </c>
      <c r="O210" s="2">
        <v>3.95</v>
      </c>
      <c r="P210" s="5">
        <f t="shared" si="23"/>
        <v>0.2</v>
      </c>
      <c r="Q210" s="5">
        <f t="shared" si="24"/>
        <v>0.28000000000000003</v>
      </c>
      <c r="R210" s="5">
        <f t="shared" si="25"/>
        <v>-0.12199999809999999</v>
      </c>
      <c r="S210" s="2">
        <v>11.7</v>
      </c>
      <c r="T210" s="2">
        <v>-96.838607789999998</v>
      </c>
      <c r="U210" s="2">
        <v>11.15</v>
      </c>
      <c r="V210" s="2">
        <v>11.2</v>
      </c>
      <c r="W210" s="3">
        <f>_xlfn.XLOOKUP(C210,'Sentiment index'!$E$2:$E$169,'Sentiment index'!$A$2:$A$169)</f>
        <v>-0.31256060000000002</v>
      </c>
      <c r="X210">
        <f>_xlfn.XLOOKUP(F210,'Company age'!$A$2:$A$15,'Company age'!$B$2:$B$15)</f>
        <v>12</v>
      </c>
      <c r="Y210" s="3">
        <f t="shared" si="26"/>
        <v>5.056</v>
      </c>
      <c r="Z210" s="5">
        <f t="shared" si="27"/>
        <v>0.27999999999999997</v>
      </c>
      <c r="AA210" s="12">
        <f t="shared" si="28"/>
        <v>8</v>
      </c>
      <c r="AB210">
        <v>8</v>
      </c>
      <c r="AH210" s="2">
        <v>20</v>
      </c>
      <c r="AI210" s="2">
        <v>28</v>
      </c>
      <c r="AJ210" s="2">
        <v>-12.19999981</v>
      </c>
    </row>
    <row r="211" spans="1:36" x14ac:dyDescent="0.15">
      <c r="A211" t="s">
        <v>738</v>
      </c>
      <c r="B211" t="s">
        <v>973</v>
      </c>
      <c r="C211">
        <f t="shared" si="22"/>
        <v>99</v>
      </c>
      <c r="D211">
        <v>85</v>
      </c>
      <c r="E211" s="7">
        <v>41353</v>
      </c>
      <c r="F211" s="11">
        <v>2013</v>
      </c>
      <c r="G211" t="s">
        <v>974</v>
      </c>
      <c r="H211" t="s">
        <v>975</v>
      </c>
      <c r="I211" t="s">
        <v>23</v>
      </c>
      <c r="J211" t="s">
        <v>152</v>
      </c>
      <c r="K211" t="s">
        <v>25</v>
      </c>
      <c r="L211" t="s">
        <v>75</v>
      </c>
      <c r="M211" t="s">
        <v>27</v>
      </c>
      <c r="N211" s="2">
        <v>220.78800000000001</v>
      </c>
      <c r="O211" s="2">
        <v>36</v>
      </c>
      <c r="P211" s="5">
        <f t="shared" si="23"/>
        <v>0.16129032139999999</v>
      </c>
      <c r="Q211" s="5">
        <f t="shared" si="24"/>
        <v>0.29677419660000004</v>
      </c>
      <c r="R211" s="5">
        <f t="shared" si="25"/>
        <v>0.35483871460000005</v>
      </c>
      <c r="S211" s="2">
        <v>37</v>
      </c>
      <c r="T211" s="2">
        <v>3.8967456820000002</v>
      </c>
      <c r="U211" s="2">
        <v>36.799999999999997</v>
      </c>
      <c r="V211" s="2">
        <v>14.8813</v>
      </c>
      <c r="W211" s="3">
        <f>_xlfn.XLOOKUP(C211,'Sentiment index'!$E$2:$E$169,'Sentiment index'!$A$2:$A$169)</f>
        <v>-0.1173066</v>
      </c>
      <c r="X211">
        <f>_xlfn.XLOOKUP(F211,'Company age'!$A$2:$A$15,'Company age'!$B$2:$B$15)</f>
        <v>12</v>
      </c>
      <c r="Y211" s="3">
        <f t="shared" si="26"/>
        <v>46.683871077599996</v>
      </c>
      <c r="Z211" s="5">
        <f t="shared" si="27"/>
        <v>0.29677419659999987</v>
      </c>
      <c r="AA211" s="12">
        <f t="shared" si="28"/>
        <v>110</v>
      </c>
      <c r="AB211">
        <v>110</v>
      </c>
      <c r="AH211" s="2">
        <v>16.12903214</v>
      </c>
      <c r="AI211" s="2">
        <v>29.677419660000002</v>
      </c>
      <c r="AJ211" s="2">
        <v>35.483871460000003</v>
      </c>
    </row>
    <row r="212" spans="1:36" x14ac:dyDescent="0.15">
      <c r="A212" t="s">
        <v>264</v>
      </c>
      <c r="B212" t="s">
        <v>1207</v>
      </c>
      <c r="C212">
        <f t="shared" si="22"/>
        <v>99</v>
      </c>
      <c r="D212">
        <v>85</v>
      </c>
      <c r="E212" s="7">
        <v>41359</v>
      </c>
      <c r="F212" s="11">
        <v>2013</v>
      </c>
      <c r="G212" t="s">
        <v>1208</v>
      </c>
      <c r="H212" t="s">
        <v>1209</v>
      </c>
      <c r="I212" t="s">
        <v>44</v>
      </c>
      <c r="J212" t="s">
        <v>53</v>
      </c>
      <c r="K212" t="s">
        <v>25</v>
      </c>
      <c r="L212" t="s">
        <v>54</v>
      </c>
      <c r="M212" t="s">
        <v>27</v>
      </c>
      <c r="N212" s="2">
        <v>112</v>
      </c>
      <c r="O212" s="2">
        <v>100</v>
      </c>
      <c r="P212" s="5">
        <f t="shared" si="23"/>
        <v>8.3333330149999996E-2</v>
      </c>
      <c r="Q212" s="5">
        <f t="shared" si="24"/>
        <v>4.1666665079999998E-2</v>
      </c>
      <c r="R212" s="5">
        <f t="shared" si="25"/>
        <v>4.1666665670000002E-3</v>
      </c>
      <c r="S212" s="2">
        <v>10.35</v>
      </c>
      <c r="T212" s="2">
        <v>-88.88652802</v>
      </c>
      <c r="U212" s="2">
        <v>10.4</v>
      </c>
      <c r="V212" s="2">
        <v>2.3199999999999998</v>
      </c>
      <c r="W212" s="3">
        <f>_xlfn.XLOOKUP(C212,'Sentiment index'!$E$2:$E$169,'Sentiment index'!$A$2:$A$169)</f>
        <v>-0.1173066</v>
      </c>
      <c r="X212">
        <f>_xlfn.XLOOKUP(F212,'Company age'!$A$2:$A$15,'Company age'!$B$2:$B$15)</f>
        <v>12</v>
      </c>
      <c r="Y212" s="3">
        <f t="shared" si="26"/>
        <v>104.16666650799999</v>
      </c>
      <c r="Z212" s="5">
        <f t="shared" si="27"/>
        <v>4.1666665079999915E-2</v>
      </c>
      <c r="AA212" s="12">
        <f t="shared" si="28"/>
        <v>1264.5811764705882</v>
      </c>
      <c r="AH212" s="2">
        <v>8.3333330149999991</v>
      </c>
      <c r="AI212" s="2">
        <v>4.1666665079999996</v>
      </c>
      <c r="AJ212" s="2">
        <v>0.41666665670000003</v>
      </c>
    </row>
    <row r="213" spans="1:36" x14ac:dyDescent="0.15">
      <c r="A213" t="s">
        <v>2048</v>
      </c>
      <c r="B213" t="s">
        <v>1244</v>
      </c>
      <c r="C213">
        <f t="shared" si="22"/>
        <v>101</v>
      </c>
      <c r="D213">
        <v>87</v>
      </c>
      <c r="E213" s="7">
        <v>41396</v>
      </c>
      <c r="F213" s="11">
        <v>2013</v>
      </c>
      <c r="G213" t="s">
        <v>1245</v>
      </c>
      <c r="H213" t="s">
        <v>1246</v>
      </c>
      <c r="I213" t="s">
        <v>44</v>
      </c>
      <c r="J213" t="s">
        <v>53</v>
      </c>
      <c r="K213" t="s">
        <v>25</v>
      </c>
      <c r="L213" t="s">
        <v>54</v>
      </c>
      <c r="M213" t="s">
        <v>27</v>
      </c>
      <c r="N213" s="2">
        <v>92</v>
      </c>
      <c r="O213" s="2">
        <v>4</v>
      </c>
      <c r="P213" s="5">
        <f t="shared" si="23"/>
        <v>0.1</v>
      </c>
      <c r="Q213" s="5">
        <f t="shared" si="24"/>
        <v>0.17272727969999999</v>
      </c>
      <c r="R213" s="5">
        <f t="shared" si="25"/>
        <v>5.4545454979999998E-2</v>
      </c>
      <c r="S213" s="2"/>
      <c r="T213" s="2"/>
      <c r="U213" s="2"/>
      <c r="V213" s="2">
        <v>92.841899999999995</v>
      </c>
      <c r="W213" s="3">
        <f>_xlfn.XLOOKUP(C213,'Sentiment index'!$E$2:$E$169,'Sentiment index'!$A$2:$A$169)</f>
        <v>-0.16513800000000001</v>
      </c>
      <c r="X213">
        <f>_xlfn.XLOOKUP(F213,'Company age'!$A$2:$A$15,'Company age'!$B$2:$B$15)</f>
        <v>12</v>
      </c>
      <c r="Y213" s="3">
        <f t="shared" si="26"/>
        <v>4.6909091187999996</v>
      </c>
      <c r="Z213" s="5">
        <f t="shared" si="27"/>
        <v>0.1727272796999999</v>
      </c>
      <c r="AA213" s="12">
        <f t="shared" si="28"/>
        <v>11</v>
      </c>
      <c r="AB213">
        <v>11</v>
      </c>
      <c r="AH213" s="2">
        <v>10</v>
      </c>
      <c r="AI213" s="2">
        <v>17.272727969999998</v>
      </c>
      <c r="AJ213" s="2">
        <v>5.4545454979999999</v>
      </c>
    </row>
    <row r="214" spans="1:36" x14ac:dyDescent="0.15">
      <c r="A214" t="s">
        <v>324</v>
      </c>
      <c r="B214" t="s">
        <v>186</v>
      </c>
      <c r="C214">
        <f t="shared" si="22"/>
        <v>102</v>
      </c>
      <c r="D214">
        <v>88</v>
      </c>
      <c r="E214" s="7">
        <v>41453</v>
      </c>
      <c r="F214" s="11">
        <v>2013</v>
      </c>
      <c r="G214" t="s">
        <v>187</v>
      </c>
      <c r="H214" t="s">
        <v>188</v>
      </c>
      <c r="I214" t="s">
        <v>23</v>
      </c>
      <c r="J214" t="s">
        <v>38</v>
      </c>
      <c r="K214" t="s">
        <v>25</v>
      </c>
      <c r="L214" t="s">
        <v>132</v>
      </c>
      <c r="M214" t="s">
        <v>27</v>
      </c>
      <c r="N214" s="2">
        <v>2878.26</v>
      </c>
      <c r="O214" s="2">
        <v>115</v>
      </c>
      <c r="P214" s="5">
        <f t="shared" si="23"/>
        <v>0.11111110690000001</v>
      </c>
      <c r="Q214" s="5">
        <f t="shared" si="24"/>
        <v>0.2592592621</v>
      </c>
      <c r="R214" s="5">
        <f t="shared" si="25"/>
        <v>0.2222222137</v>
      </c>
      <c r="S214" s="2">
        <v>119.6</v>
      </c>
      <c r="T214" s="2">
        <v>4</v>
      </c>
      <c r="U214" s="2">
        <v>117.7</v>
      </c>
      <c r="V214" s="2">
        <v>40.799999999999997</v>
      </c>
      <c r="W214" s="3">
        <f>_xlfn.XLOOKUP(C214,'Sentiment index'!$E$2:$E$169,'Sentiment index'!$A$2:$A$169)</f>
        <v>-0.10297240000000001</v>
      </c>
      <c r="X214">
        <f>_xlfn.XLOOKUP(F214,'Company age'!$A$2:$A$15,'Company age'!$B$2:$B$15)</f>
        <v>12</v>
      </c>
      <c r="Y214" s="3">
        <f t="shared" si="26"/>
        <v>144.81481514150002</v>
      </c>
      <c r="Z214" s="5">
        <f t="shared" si="27"/>
        <v>0.25925926210000017</v>
      </c>
      <c r="AA214" s="12">
        <f t="shared" si="28"/>
        <v>2163</v>
      </c>
      <c r="AB214">
        <v>2163</v>
      </c>
      <c r="AH214" s="2">
        <v>11.11111069</v>
      </c>
      <c r="AI214" s="2">
        <v>25.92592621</v>
      </c>
      <c r="AJ214" s="2">
        <v>22.22222137</v>
      </c>
    </row>
    <row r="215" spans="1:36" x14ac:dyDescent="0.15">
      <c r="A215" t="s">
        <v>418</v>
      </c>
      <c r="B215" t="s">
        <v>446</v>
      </c>
      <c r="C215">
        <f t="shared" si="22"/>
        <v>103</v>
      </c>
      <c r="D215">
        <v>89</v>
      </c>
      <c r="E215" s="7">
        <v>41460</v>
      </c>
      <c r="F215" s="11">
        <v>2013</v>
      </c>
      <c r="G215" t="s">
        <v>447</v>
      </c>
      <c r="H215" t="s">
        <v>448</v>
      </c>
      <c r="I215" t="s">
        <v>44</v>
      </c>
      <c r="J215" t="s">
        <v>96</v>
      </c>
      <c r="K215" t="s">
        <v>25</v>
      </c>
      <c r="L215" t="s">
        <v>75</v>
      </c>
      <c r="M215" t="s">
        <v>27</v>
      </c>
      <c r="N215" s="2">
        <v>951.95</v>
      </c>
      <c r="O215" s="2">
        <v>27</v>
      </c>
      <c r="P215" s="5">
        <f t="shared" si="23"/>
        <v>6.6666665079999993E-2</v>
      </c>
      <c r="Q215" s="5">
        <f t="shared" si="24"/>
        <v>0</v>
      </c>
      <c r="R215" s="5">
        <f t="shared" si="25"/>
        <v>-0.15555555339999999</v>
      </c>
      <c r="S215" s="2">
        <v>41</v>
      </c>
      <c r="T215" s="2"/>
      <c r="U215" s="2">
        <v>41</v>
      </c>
      <c r="V215" s="2">
        <v>130.65</v>
      </c>
      <c r="W215" s="3">
        <f>_xlfn.XLOOKUP(C215,'Sentiment index'!$E$2:$E$169,'Sentiment index'!$A$2:$A$169)</f>
        <v>-0.19578010000000001</v>
      </c>
      <c r="X215">
        <f>_xlfn.XLOOKUP(F215,'Company age'!$A$2:$A$15,'Company age'!$B$2:$B$15)</f>
        <v>12</v>
      </c>
      <c r="Y215" s="3">
        <f t="shared" si="26"/>
        <v>27</v>
      </c>
      <c r="Z215" s="5">
        <f t="shared" si="27"/>
        <v>0</v>
      </c>
      <c r="AA215" s="12">
        <f t="shared" si="28"/>
        <v>20</v>
      </c>
      <c r="AB215">
        <v>20</v>
      </c>
      <c r="AH215" s="2">
        <v>6.6666665079999996</v>
      </c>
      <c r="AI215" s="2">
        <v>0</v>
      </c>
      <c r="AJ215" s="2">
        <v>-15.55555534</v>
      </c>
    </row>
    <row r="216" spans="1:36" x14ac:dyDescent="0.15">
      <c r="A216" t="s">
        <v>525</v>
      </c>
      <c r="B216" t="s">
        <v>234</v>
      </c>
      <c r="C216">
        <f>D216+12+2+1</f>
        <v>105</v>
      </c>
      <c r="D216">
        <v>90</v>
      </c>
      <c r="E216" s="7">
        <v>41544</v>
      </c>
      <c r="F216" s="11">
        <v>2013</v>
      </c>
      <c r="G216" t="s">
        <v>235</v>
      </c>
      <c r="H216" t="s">
        <v>236</v>
      </c>
      <c r="I216" t="s">
        <v>44</v>
      </c>
      <c r="J216" t="s">
        <v>53</v>
      </c>
      <c r="K216" t="s">
        <v>25</v>
      </c>
      <c r="L216" t="s">
        <v>46</v>
      </c>
      <c r="M216" t="s">
        <v>27</v>
      </c>
      <c r="N216" s="4">
        <v>2352</v>
      </c>
      <c r="O216" s="4">
        <v>42</v>
      </c>
      <c r="P216" s="5">
        <f t="shared" si="23"/>
        <v>0</v>
      </c>
      <c r="Q216" s="5">
        <f t="shared" si="24"/>
        <v>-1.7241379019999999E-2</v>
      </c>
      <c r="R216" s="5">
        <f t="shared" si="25"/>
        <v>-3.448275924E-3</v>
      </c>
      <c r="S216" s="4">
        <v>22.4</v>
      </c>
      <c r="T216" s="4">
        <v>-46.568405149999997</v>
      </c>
      <c r="U216" s="4">
        <v>22.38</v>
      </c>
      <c r="V216" s="4">
        <v>200</v>
      </c>
      <c r="W216" s="3">
        <f>_xlfn.XLOOKUP(C216,'Sentiment index'!$E$2:$E$169,'Sentiment index'!$A$2:$A$169)</f>
        <v>-7.82529E-2</v>
      </c>
      <c r="X216">
        <f>_xlfn.XLOOKUP(F216,'Company age'!$A$2:$A$15,'Company age'!$B$2:$B$15)</f>
        <v>12</v>
      </c>
      <c r="Y216" s="3">
        <f t="shared" si="26"/>
        <v>41.27586208116</v>
      </c>
      <c r="Z216" s="5">
        <f t="shared" si="27"/>
        <v>-1.724137902000001E-2</v>
      </c>
      <c r="AA216" s="12">
        <f t="shared" si="28"/>
        <v>2916</v>
      </c>
      <c r="AB216">
        <v>2916</v>
      </c>
      <c r="AH216" s="2">
        <v>0</v>
      </c>
      <c r="AI216" s="2">
        <v>-1.7241379020000001</v>
      </c>
      <c r="AJ216" s="2">
        <v>-0.34482759239999999</v>
      </c>
    </row>
    <row r="217" spans="1:36" x14ac:dyDescent="0.15">
      <c r="A217" t="s">
        <v>59</v>
      </c>
      <c r="B217" t="s">
        <v>997</v>
      </c>
      <c r="C217">
        <f t="shared" ref="C217:C232" si="29">D217+12+2+1</f>
        <v>106</v>
      </c>
      <c r="D217">
        <v>91</v>
      </c>
      <c r="E217" s="7">
        <v>41561</v>
      </c>
      <c r="F217" s="11">
        <v>2013</v>
      </c>
      <c r="G217" t="s">
        <v>998</v>
      </c>
      <c r="H217" t="s">
        <v>999</v>
      </c>
      <c r="I217" t="s">
        <v>64</v>
      </c>
      <c r="J217" t="s">
        <v>45</v>
      </c>
      <c r="K217" t="s">
        <v>1000</v>
      </c>
      <c r="L217" t="s">
        <v>54</v>
      </c>
      <c r="M217" t="s">
        <v>27</v>
      </c>
      <c r="N217" s="4">
        <v>219.654</v>
      </c>
      <c r="O217" s="4">
        <v>10.3</v>
      </c>
      <c r="P217" s="5">
        <f t="shared" si="23"/>
        <v>2.6269969340000001E-3</v>
      </c>
      <c r="Q217" s="5">
        <f t="shared" si="24"/>
        <v>0.26094573970000001</v>
      </c>
      <c r="R217" s="5">
        <f t="shared" si="25"/>
        <v>6.8301253319999991E-2</v>
      </c>
      <c r="S217" s="4">
        <v>3.25</v>
      </c>
      <c r="T217" s="4">
        <v>-68.446601869999995</v>
      </c>
      <c r="U217" s="4">
        <v>3.33</v>
      </c>
      <c r="V217" s="4">
        <v>4.3143000000000002</v>
      </c>
      <c r="W217" s="3">
        <f>_xlfn.XLOOKUP(C217,'Sentiment index'!$E$2:$E$169,'Sentiment index'!$A$2:$A$169)</f>
        <v>-0.12505250000000001</v>
      </c>
      <c r="X217">
        <f>_xlfn.XLOOKUP(F217,'Company age'!$A$2:$A$15,'Company age'!$B$2:$B$15)</f>
        <v>12</v>
      </c>
      <c r="Y217" s="3">
        <f t="shared" si="26"/>
        <v>12.98774111891</v>
      </c>
      <c r="Z217" s="5">
        <f t="shared" si="27"/>
        <v>0.2609457396999999</v>
      </c>
      <c r="AA217" s="12">
        <f t="shared" si="28"/>
        <v>6</v>
      </c>
      <c r="AB217">
        <v>6</v>
      </c>
      <c r="AH217" s="2">
        <v>0.26269969339999999</v>
      </c>
      <c r="AI217" s="2">
        <v>26.094573969999999</v>
      </c>
      <c r="AJ217" s="2">
        <v>6.8301253319999997</v>
      </c>
    </row>
    <row r="218" spans="1:36" x14ac:dyDescent="0.15">
      <c r="A218" t="s">
        <v>248</v>
      </c>
      <c r="B218" t="s">
        <v>509</v>
      </c>
      <c r="C218">
        <f t="shared" si="29"/>
        <v>106</v>
      </c>
      <c r="D218">
        <v>91</v>
      </c>
      <c r="E218" s="7">
        <v>41572</v>
      </c>
      <c r="F218" s="11">
        <v>2013</v>
      </c>
      <c r="G218" t="s">
        <v>510</v>
      </c>
      <c r="H218" t="s">
        <v>511</v>
      </c>
      <c r="I218" t="s">
        <v>44</v>
      </c>
      <c r="J218" t="s">
        <v>53</v>
      </c>
      <c r="K218" t="s">
        <v>25</v>
      </c>
      <c r="L218" t="s">
        <v>54</v>
      </c>
      <c r="M218" t="s">
        <v>27</v>
      </c>
      <c r="N218" s="4">
        <v>800</v>
      </c>
      <c r="O218" s="4">
        <v>20</v>
      </c>
      <c r="P218" s="5">
        <f t="shared" si="23"/>
        <v>0</v>
      </c>
      <c r="Q218" s="5">
        <f t="shared" si="24"/>
        <v>-7.8947371240000001E-3</v>
      </c>
      <c r="R218" s="5">
        <f t="shared" si="25"/>
        <v>-3.9473683830000002E-2</v>
      </c>
      <c r="S218" s="4"/>
      <c r="T218" s="4"/>
      <c r="U218" s="4"/>
      <c r="V218" s="4">
        <v>40</v>
      </c>
      <c r="W218" s="3">
        <f>_xlfn.XLOOKUP(C218,'Sentiment index'!$E$2:$E$169,'Sentiment index'!$A$2:$A$169)</f>
        <v>-0.12505250000000001</v>
      </c>
      <c r="X218">
        <f>_xlfn.XLOOKUP(F218,'Company age'!$A$2:$A$15,'Company age'!$B$2:$B$15)</f>
        <v>12</v>
      </c>
      <c r="Y218" s="3">
        <f t="shared" si="26"/>
        <v>19.84210525752</v>
      </c>
      <c r="Z218" s="5">
        <f t="shared" si="27"/>
        <v>-7.8947371239999949E-3</v>
      </c>
      <c r="AA218" s="12">
        <f t="shared" si="28"/>
        <v>1700</v>
      </c>
      <c r="AB218">
        <v>1700</v>
      </c>
      <c r="AH218" s="2">
        <v>0</v>
      </c>
      <c r="AI218" s="2">
        <v>-0.78947371239999997</v>
      </c>
      <c r="AJ218" s="2">
        <v>-3.9473683830000001</v>
      </c>
    </row>
    <row r="219" spans="1:36" x14ac:dyDescent="0.15">
      <c r="A219" t="s">
        <v>1112</v>
      </c>
      <c r="B219" t="s">
        <v>560</v>
      </c>
      <c r="C219">
        <f t="shared" si="29"/>
        <v>106</v>
      </c>
      <c r="D219">
        <v>91</v>
      </c>
      <c r="E219" s="7">
        <v>41572</v>
      </c>
      <c r="F219" s="11">
        <v>2013</v>
      </c>
      <c r="G219" t="s">
        <v>561</v>
      </c>
      <c r="H219" t="s">
        <v>562</v>
      </c>
      <c r="I219" t="s">
        <v>44</v>
      </c>
      <c r="J219" t="s">
        <v>96</v>
      </c>
      <c r="K219" t="s">
        <v>25</v>
      </c>
      <c r="L219" t="s">
        <v>75</v>
      </c>
      <c r="M219" t="s">
        <v>27</v>
      </c>
      <c r="N219" s="4">
        <v>709.28399999999999</v>
      </c>
      <c r="O219" s="4">
        <v>12</v>
      </c>
      <c r="P219" s="5">
        <f t="shared" si="23"/>
        <v>8.5106382369999997E-2</v>
      </c>
      <c r="Q219" s="5">
        <f t="shared" si="24"/>
        <v>9.7872343060000005E-2</v>
      </c>
      <c r="R219" s="5">
        <f t="shared" si="25"/>
        <v>6.7234044079999999E-2</v>
      </c>
      <c r="S219" s="4"/>
      <c r="T219" s="4"/>
      <c r="U219" s="4"/>
      <c r="V219" s="4">
        <v>159.691</v>
      </c>
      <c r="W219" s="3">
        <f>_xlfn.XLOOKUP(C219,'Sentiment index'!$E$2:$E$169,'Sentiment index'!$A$2:$A$169)</f>
        <v>-0.12505250000000001</v>
      </c>
      <c r="X219">
        <f>_xlfn.XLOOKUP(F219,'Company age'!$A$2:$A$15,'Company age'!$B$2:$B$15)</f>
        <v>12</v>
      </c>
      <c r="Y219" s="3">
        <f t="shared" si="26"/>
        <v>13.17446811672</v>
      </c>
      <c r="Z219" s="5">
        <f t="shared" si="27"/>
        <v>9.7872343059999992E-2</v>
      </c>
      <c r="AA219" s="12">
        <f t="shared" si="28"/>
        <v>101</v>
      </c>
      <c r="AB219">
        <v>101</v>
      </c>
      <c r="AH219" s="2">
        <v>8.5106382370000002</v>
      </c>
      <c r="AI219" s="2">
        <v>9.7872343060000002</v>
      </c>
      <c r="AJ219" s="2">
        <v>6.7234044080000004</v>
      </c>
    </row>
    <row r="220" spans="1:36" x14ac:dyDescent="0.15">
      <c r="A220" t="s">
        <v>1765</v>
      </c>
      <c r="B220" t="s">
        <v>1169</v>
      </c>
      <c r="C220">
        <f t="shared" si="29"/>
        <v>107</v>
      </c>
      <c r="D220">
        <v>92</v>
      </c>
      <c r="E220" s="7">
        <v>41606</v>
      </c>
      <c r="F220" s="11">
        <v>2013</v>
      </c>
      <c r="G220" t="s">
        <v>1170</v>
      </c>
      <c r="H220" t="s">
        <v>1171</v>
      </c>
      <c r="I220" t="s">
        <v>64</v>
      </c>
      <c r="J220" t="s">
        <v>38</v>
      </c>
      <c r="K220" t="s">
        <v>25</v>
      </c>
      <c r="L220" t="s">
        <v>1066</v>
      </c>
      <c r="M220" t="s">
        <v>27</v>
      </c>
      <c r="N220" s="4">
        <v>132.71600000000001</v>
      </c>
      <c r="O220" s="4">
        <v>4.5999999999999996</v>
      </c>
      <c r="P220" s="5">
        <f t="shared" si="23"/>
        <v>0</v>
      </c>
      <c r="Q220" s="5">
        <f t="shared" si="24"/>
        <v>-0.14000000000000001</v>
      </c>
      <c r="R220" s="5">
        <f t="shared" si="25"/>
        <v>-0.10399999619999999</v>
      </c>
      <c r="S220" s="4">
        <v>7.74</v>
      </c>
      <c r="T220" s="4">
        <v>68.260871890000004</v>
      </c>
      <c r="U220" s="4">
        <v>7.8</v>
      </c>
      <c r="V220" s="4">
        <v>14.25</v>
      </c>
      <c r="W220" s="3">
        <f>_xlfn.XLOOKUP(C220,'Sentiment index'!$E$2:$E$169,'Sentiment index'!$A$2:$A$169)</f>
        <v>-0.17702300000000001</v>
      </c>
      <c r="X220">
        <f>_xlfn.XLOOKUP(F220,'Company age'!$A$2:$A$15,'Company age'!$B$2:$B$15)</f>
        <v>12</v>
      </c>
      <c r="Y220" s="3">
        <f t="shared" si="26"/>
        <v>3.9559999999999995</v>
      </c>
      <c r="Z220" s="5">
        <f t="shared" si="27"/>
        <v>-0.14000000000000004</v>
      </c>
      <c r="AA220" s="12">
        <f t="shared" si="28"/>
        <v>1636</v>
      </c>
      <c r="AB220">
        <v>1636</v>
      </c>
      <c r="AH220" s="2">
        <v>0</v>
      </c>
      <c r="AI220" s="2">
        <v>-14</v>
      </c>
      <c r="AJ220" s="2">
        <v>-10.399999619999999</v>
      </c>
    </row>
    <row r="221" spans="1:36" x14ac:dyDescent="0.15">
      <c r="A221" t="s">
        <v>260</v>
      </c>
      <c r="B221" t="s">
        <v>1145</v>
      </c>
      <c r="C221">
        <f t="shared" si="29"/>
        <v>108</v>
      </c>
      <c r="D221">
        <v>93</v>
      </c>
      <c r="E221" s="7">
        <v>41614</v>
      </c>
      <c r="F221" s="11">
        <v>2013</v>
      </c>
      <c r="G221" t="s">
        <v>1146</v>
      </c>
      <c r="H221" t="s">
        <v>1147</v>
      </c>
      <c r="I221" t="s">
        <v>23</v>
      </c>
      <c r="J221" t="s">
        <v>81</v>
      </c>
      <c r="K221" t="s">
        <v>25</v>
      </c>
      <c r="L221" t="s">
        <v>75</v>
      </c>
      <c r="M221" t="s">
        <v>27</v>
      </c>
      <c r="N221" s="4">
        <v>139.19999999999999</v>
      </c>
      <c r="O221" s="4">
        <v>58</v>
      </c>
      <c r="P221" s="5">
        <f t="shared" si="23"/>
        <v>0.1014492607</v>
      </c>
      <c r="Q221" s="5">
        <f t="shared" si="24"/>
        <v>0.1014492607</v>
      </c>
      <c r="R221" s="5">
        <f t="shared" si="25"/>
        <v>0.22463766100000002</v>
      </c>
      <c r="S221" s="4">
        <v>12.02</v>
      </c>
      <c r="T221" s="4">
        <v>-17.103448870000001</v>
      </c>
      <c r="U221" s="4">
        <v>12</v>
      </c>
      <c r="V221" s="4">
        <v>5.8128500000000001</v>
      </c>
      <c r="W221" s="3">
        <f>_xlfn.XLOOKUP(C221,'Sentiment index'!$E$2:$E$169,'Sentiment index'!$A$2:$A$169)</f>
        <v>-6.7515699999999998E-2</v>
      </c>
      <c r="X221">
        <f>_xlfn.XLOOKUP(F221,'Company age'!$A$2:$A$15,'Company age'!$B$2:$B$15)</f>
        <v>12</v>
      </c>
      <c r="Y221" s="3">
        <f t="shared" si="26"/>
        <v>63.884057120599998</v>
      </c>
      <c r="Z221" s="5">
        <f t="shared" si="27"/>
        <v>0.10144926069999996</v>
      </c>
      <c r="AA221" s="12">
        <f t="shared" si="28"/>
        <v>77</v>
      </c>
      <c r="AB221">
        <v>77</v>
      </c>
      <c r="AH221" s="2">
        <v>10.14492607</v>
      </c>
      <c r="AI221" s="2">
        <v>10.14492607</v>
      </c>
      <c r="AJ221" s="2">
        <v>22.463766100000001</v>
      </c>
    </row>
    <row r="222" spans="1:36" x14ac:dyDescent="0.15">
      <c r="A222" t="s">
        <v>584</v>
      </c>
      <c r="B222" t="s">
        <v>158</v>
      </c>
      <c r="C222">
        <f t="shared" si="29"/>
        <v>108</v>
      </c>
      <c r="D222">
        <v>93</v>
      </c>
      <c r="E222" s="7">
        <v>41618</v>
      </c>
      <c r="F222" s="11">
        <v>2013</v>
      </c>
      <c r="G222" t="s">
        <v>159</v>
      </c>
      <c r="H222" t="s">
        <v>160</v>
      </c>
      <c r="I222" t="s">
        <v>64</v>
      </c>
      <c r="J222" t="s">
        <v>96</v>
      </c>
      <c r="K222" t="s">
        <v>25</v>
      </c>
      <c r="L222" t="s">
        <v>132</v>
      </c>
      <c r="M222" t="s">
        <v>27</v>
      </c>
      <c r="N222" s="4">
        <v>3397.39</v>
      </c>
      <c r="O222" s="4">
        <v>61</v>
      </c>
      <c r="P222" s="5">
        <f t="shared" si="23"/>
        <v>0.45</v>
      </c>
      <c r="Q222" s="5">
        <f t="shared" si="24"/>
        <v>0.43</v>
      </c>
      <c r="R222" s="5">
        <f t="shared" si="25"/>
        <v>0.22500000000000001</v>
      </c>
      <c r="S222" s="4"/>
      <c r="T222" s="4"/>
      <c r="U222" s="4"/>
      <c r="V222" s="4">
        <v>100</v>
      </c>
      <c r="W222" s="3">
        <f>_xlfn.XLOOKUP(C222,'Sentiment index'!$E$2:$E$169,'Sentiment index'!$A$2:$A$169)</f>
        <v>-6.7515699999999998E-2</v>
      </c>
      <c r="X222">
        <f>_xlfn.XLOOKUP(F222,'Company age'!$A$2:$A$15,'Company age'!$B$2:$B$15)</f>
        <v>12</v>
      </c>
      <c r="Y222" s="3">
        <f t="shared" si="26"/>
        <v>87.22999999999999</v>
      </c>
      <c r="Z222" s="5">
        <f t="shared" si="27"/>
        <v>0.42999999999999983</v>
      </c>
      <c r="AA222" s="12">
        <f t="shared" si="28"/>
        <v>6149</v>
      </c>
      <c r="AB222">
        <v>6149</v>
      </c>
      <c r="AH222" s="2">
        <v>45</v>
      </c>
      <c r="AI222" s="2">
        <v>43</v>
      </c>
      <c r="AJ222" s="2">
        <v>22.5</v>
      </c>
    </row>
    <row r="223" spans="1:36" x14ac:dyDescent="0.15">
      <c r="A223" t="s">
        <v>40</v>
      </c>
      <c r="B223" t="s">
        <v>1539</v>
      </c>
      <c r="C223">
        <f t="shared" si="29"/>
        <v>108</v>
      </c>
      <c r="D223">
        <v>93</v>
      </c>
      <c r="E223" s="7">
        <v>41620</v>
      </c>
      <c r="F223" s="11">
        <v>2013</v>
      </c>
      <c r="G223" t="s">
        <v>1540</v>
      </c>
      <c r="H223" t="s">
        <v>1541</v>
      </c>
      <c r="I223" t="s">
        <v>44</v>
      </c>
      <c r="J223" t="s">
        <v>152</v>
      </c>
      <c r="K223" t="s">
        <v>25</v>
      </c>
      <c r="L223" t="s">
        <v>54</v>
      </c>
      <c r="M223" t="s">
        <v>27</v>
      </c>
      <c r="N223" s="4">
        <v>29.999199999999998</v>
      </c>
      <c r="O223" s="4">
        <v>22</v>
      </c>
      <c r="P223" s="5">
        <f t="shared" si="23"/>
        <v>0.15555555339999999</v>
      </c>
      <c r="Q223" s="5">
        <f t="shared" si="24"/>
        <v>0.16888889309999999</v>
      </c>
      <c r="R223" s="5">
        <f t="shared" si="25"/>
        <v>7.1111111640000002E-2</v>
      </c>
      <c r="S223" s="4"/>
      <c r="T223" s="4"/>
      <c r="U223" s="4"/>
      <c r="V223" s="4">
        <v>7.7577999999999996</v>
      </c>
      <c r="W223" s="3">
        <f>_xlfn.XLOOKUP(C223,'Sentiment index'!$E$2:$E$169,'Sentiment index'!$A$2:$A$169)</f>
        <v>-6.7515699999999998E-2</v>
      </c>
      <c r="X223">
        <f>_xlfn.XLOOKUP(F223,'Company age'!$A$2:$A$15,'Company age'!$B$2:$B$15)</f>
        <v>12</v>
      </c>
      <c r="Y223" s="3">
        <f t="shared" si="26"/>
        <v>25.715555648200002</v>
      </c>
      <c r="Z223" s="5">
        <f t="shared" si="27"/>
        <v>0.1688888931000001</v>
      </c>
      <c r="AA223" s="12">
        <f t="shared" si="28"/>
        <v>649</v>
      </c>
      <c r="AB223">
        <v>649</v>
      </c>
      <c r="AH223" s="2">
        <v>15.55555534</v>
      </c>
      <c r="AI223" s="2">
        <v>16.88888931</v>
      </c>
      <c r="AJ223" s="2">
        <v>7.1111111640000004</v>
      </c>
    </row>
    <row r="224" spans="1:36" x14ac:dyDescent="0.15">
      <c r="A224" t="s">
        <v>1655</v>
      </c>
      <c r="B224" t="s">
        <v>471</v>
      </c>
      <c r="C224">
        <f t="shared" si="29"/>
        <v>109</v>
      </c>
      <c r="D224">
        <v>94</v>
      </c>
      <c r="E224" s="7">
        <v>41669</v>
      </c>
      <c r="F224" s="11">
        <v>2014</v>
      </c>
      <c r="G224" t="s">
        <v>472</v>
      </c>
      <c r="H224" t="s">
        <v>473</v>
      </c>
      <c r="I224" t="s">
        <v>44</v>
      </c>
      <c r="J224" t="s">
        <v>96</v>
      </c>
      <c r="K224" t="s">
        <v>25</v>
      </c>
      <c r="L224" t="s">
        <v>474</v>
      </c>
      <c r="M224" t="s">
        <v>27</v>
      </c>
      <c r="N224" s="2">
        <v>924.00099999999998</v>
      </c>
      <c r="O224" s="2">
        <v>41</v>
      </c>
      <c r="P224" s="5">
        <f t="shared" si="23"/>
        <v>9.0909090040000001E-2</v>
      </c>
      <c r="Q224" s="5">
        <f t="shared" si="24"/>
        <v>0.15636363980000001</v>
      </c>
      <c r="R224" s="5">
        <f t="shared" si="25"/>
        <v>0.22727272030000001</v>
      </c>
      <c r="S224" s="2"/>
      <c r="T224" s="2"/>
      <c r="U224" s="2"/>
      <c r="V224" s="2">
        <v>23.2896</v>
      </c>
      <c r="W224" s="3">
        <f>_xlfn.XLOOKUP(C224,'Sentiment index'!$E$2:$E$169,'Sentiment index'!$A$2:$A$169)</f>
        <v>-0.2611465</v>
      </c>
      <c r="X224">
        <f>_xlfn.XLOOKUP(F224,'Company age'!$A$2:$A$15,'Company age'!$B$2:$B$15)</f>
        <v>11</v>
      </c>
      <c r="Y224" s="3">
        <f t="shared" si="26"/>
        <v>47.410909231799998</v>
      </c>
      <c r="Z224" s="5">
        <f t="shared" si="27"/>
        <v>0.15636363979999995</v>
      </c>
      <c r="AA224" s="12">
        <f t="shared" si="28"/>
        <v>5</v>
      </c>
      <c r="AB224">
        <v>5</v>
      </c>
      <c r="AH224" s="2">
        <v>9.0909090040000002</v>
      </c>
      <c r="AI224" s="2">
        <v>15.63636398</v>
      </c>
      <c r="AJ224" s="2">
        <v>22.727272030000002</v>
      </c>
    </row>
    <row r="225" spans="1:36" x14ac:dyDescent="0.15">
      <c r="A225" t="s">
        <v>401</v>
      </c>
      <c r="B225" t="s">
        <v>395</v>
      </c>
      <c r="C225">
        <f t="shared" si="29"/>
        <v>110</v>
      </c>
      <c r="D225">
        <v>95</v>
      </c>
      <c r="E225" s="7">
        <v>41691</v>
      </c>
      <c r="F225" s="11">
        <v>2014</v>
      </c>
      <c r="G225" t="s">
        <v>396</v>
      </c>
      <c r="H225" t="s">
        <v>397</v>
      </c>
      <c r="I225" t="s">
        <v>80</v>
      </c>
      <c r="J225" t="s">
        <v>38</v>
      </c>
      <c r="K225" t="s">
        <v>25</v>
      </c>
      <c r="L225" t="s">
        <v>51</v>
      </c>
      <c r="M225" t="s">
        <v>27</v>
      </c>
      <c r="N225" s="2">
        <v>1203.68</v>
      </c>
      <c r="O225" s="2">
        <v>46</v>
      </c>
      <c r="P225" s="5">
        <f t="shared" si="23"/>
        <v>2.8169014450000002E-2</v>
      </c>
      <c r="Q225" s="5">
        <f t="shared" si="24"/>
        <v>7.0422536129999998E-3</v>
      </c>
      <c r="R225" s="5">
        <f t="shared" si="25"/>
        <v>-3.169013977E-2</v>
      </c>
      <c r="S225" s="2">
        <v>364</v>
      </c>
      <c r="T225" s="2">
        <v>691.30432129999997</v>
      </c>
      <c r="U225" s="2">
        <v>367.5</v>
      </c>
      <c r="V225" s="2">
        <v>38.110500000000002</v>
      </c>
      <c r="W225" s="3">
        <f>_xlfn.XLOOKUP(C225,'Sentiment index'!$E$2:$E$169,'Sentiment index'!$A$2:$A$169)</f>
        <v>-0.22209470000000001</v>
      </c>
      <c r="X225">
        <f>_xlfn.XLOOKUP(F225,'Company age'!$A$2:$A$15,'Company age'!$B$2:$B$15)</f>
        <v>11</v>
      </c>
      <c r="Y225" s="3">
        <f t="shared" si="26"/>
        <v>46.323943666197998</v>
      </c>
      <c r="Z225" s="5">
        <f t="shared" si="27"/>
        <v>7.0422536129999555E-3</v>
      </c>
      <c r="AA225" s="12">
        <f t="shared" si="28"/>
        <v>1450</v>
      </c>
      <c r="AB225">
        <v>1450</v>
      </c>
      <c r="AH225" s="2">
        <v>2.8169014450000001</v>
      </c>
      <c r="AI225" s="2">
        <v>0.70422536130000002</v>
      </c>
      <c r="AJ225" s="2">
        <v>-3.1690139770000001</v>
      </c>
    </row>
    <row r="226" spans="1:36" x14ac:dyDescent="0.15">
      <c r="A226" t="s">
        <v>243</v>
      </c>
      <c r="B226" t="s">
        <v>48</v>
      </c>
      <c r="C226">
        <f t="shared" si="29"/>
        <v>111</v>
      </c>
      <c r="D226">
        <v>96</v>
      </c>
      <c r="E226" s="7">
        <v>41711</v>
      </c>
      <c r="F226" s="11">
        <v>2014</v>
      </c>
      <c r="G226" t="s">
        <v>49</v>
      </c>
      <c r="H226" t="s">
        <v>50</v>
      </c>
      <c r="I226" t="s">
        <v>23</v>
      </c>
      <c r="J226" t="s">
        <v>32</v>
      </c>
      <c r="K226" t="s">
        <v>25</v>
      </c>
      <c r="L226" t="s">
        <v>51</v>
      </c>
      <c r="M226" t="s">
        <v>27</v>
      </c>
      <c r="N226" s="2">
        <v>10500.9</v>
      </c>
      <c r="O226" s="2">
        <v>160</v>
      </c>
      <c r="P226" s="5">
        <f t="shared" si="23"/>
        <v>-0.15384614939999999</v>
      </c>
      <c r="Q226" s="5">
        <f t="shared" si="24"/>
        <v>-0.39230770110000002</v>
      </c>
      <c r="R226" s="5">
        <f t="shared" si="25"/>
        <v>-0.52692306519999998</v>
      </c>
      <c r="S226" s="2">
        <v>130.1</v>
      </c>
      <c r="T226" s="2">
        <v>-18.6875</v>
      </c>
      <c r="U226" s="2">
        <v>129.69999999999999</v>
      </c>
      <c r="V226" s="2">
        <v>185.65899999999999</v>
      </c>
      <c r="W226" s="3">
        <f>_xlfn.XLOOKUP(C226,'Sentiment index'!$E$2:$E$169,'Sentiment index'!$A$2:$A$169)</f>
        <v>-0.21917519999999999</v>
      </c>
      <c r="X226">
        <f>_xlfn.XLOOKUP(F226,'Company age'!$A$2:$A$15,'Company age'!$B$2:$B$15)</f>
        <v>11</v>
      </c>
      <c r="Y226" s="3">
        <f t="shared" si="26"/>
        <v>97.230767823999997</v>
      </c>
      <c r="Z226" s="5">
        <f t="shared" si="27"/>
        <v>-0.39230770110000002</v>
      </c>
      <c r="AA226" s="12">
        <f t="shared" si="28"/>
        <v>36345</v>
      </c>
      <c r="AB226">
        <v>36345</v>
      </c>
      <c r="AH226" s="2">
        <v>-15.384614940000001</v>
      </c>
      <c r="AI226" s="2">
        <v>-39.230770110000002</v>
      </c>
      <c r="AJ226" s="2">
        <v>-52.692306520000002</v>
      </c>
    </row>
    <row r="227" spans="1:36" x14ac:dyDescent="0.15">
      <c r="A227" t="s">
        <v>430</v>
      </c>
      <c r="B227" t="s">
        <v>154</v>
      </c>
      <c r="C227">
        <f t="shared" si="29"/>
        <v>111</v>
      </c>
      <c r="D227">
        <v>96</v>
      </c>
      <c r="E227" s="7">
        <v>41719</v>
      </c>
      <c r="F227" s="11">
        <v>2014</v>
      </c>
      <c r="G227" t="s">
        <v>155</v>
      </c>
      <c r="H227" t="s">
        <v>156</v>
      </c>
      <c r="I227" t="s">
        <v>80</v>
      </c>
      <c r="J227" t="s">
        <v>45</v>
      </c>
      <c r="K227" t="s">
        <v>25</v>
      </c>
      <c r="L227" t="s">
        <v>51</v>
      </c>
      <c r="M227" t="s">
        <v>27</v>
      </c>
      <c r="N227" s="2">
        <v>3373.64</v>
      </c>
      <c r="O227" s="2">
        <v>93</v>
      </c>
      <c r="P227" s="5">
        <f t="shared" si="23"/>
        <v>0</v>
      </c>
      <c r="Q227" s="5">
        <f t="shared" si="24"/>
        <v>0</v>
      </c>
      <c r="R227" s="5">
        <f t="shared" si="25"/>
        <v>-0.06</v>
      </c>
      <c r="S227" s="2"/>
      <c r="T227" s="2"/>
      <c r="U227" s="2"/>
      <c r="V227" s="2">
        <v>65.720100000000002</v>
      </c>
      <c r="W227" s="3">
        <f>_xlfn.XLOOKUP(C227,'Sentiment index'!$E$2:$E$169,'Sentiment index'!$A$2:$A$169)</f>
        <v>-0.21917519999999999</v>
      </c>
      <c r="X227">
        <f>_xlfn.XLOOKUP(F227,'Company age'!$A$2:$A$15,'Company age'!$B$2:$B$15)</f>
        <v>11</v>
      </c>
      <c r="Y227" s="3">
        <f t="shared" si="26"/>
        <v>93</v>
      </c>
      <c r="Z227" s="5">
        <f t="shared" si="27"/>
        <v>0</v>
      </c>
      <c r="AA227" s="12">
        <f t="shared" si="28"/>
        <v>1264.5811764705882</v>
      </c>
      <c r="AH227" s="2">
        <v>0</v>
      </c>
      <c r="AI227" s="2">
        <v>0</v>
      </c>
      <c r="AJ227" s="2">
        <v>-6</v>
      </c>
    </row>
    <row r="228" spans="1:36" x14ac:dyDescent="0.15">
      <c r="A228" t="s">
        <v>426</v>
      </c>
      <c r="B228" t="s">
        <v>138</v>
      </c>
      <c r="C228">
        <f t="shared" si="29"/>
        <v>111</v>
      </c>
      <c r="D228">
        <v>96</v>
      </c>
      <c r="E228" s="7">
        <v>41726</v>
      </c>
      <c r="F228" s="11">
        <v>2014</v>
      </c>
      <c r="G228" t="s">
        <v>139</v>
      </c>
      <c r="H228" t="s">
        <v>140</v>
      </c>
      <c r="I228" t="s">
        <v>23</v>
      </c>
      <c r="J228" t="s">
        <v>53</v>
      </c>
      <c r="K228" t="s">
        <v>25</v>
      </c>
      <c r="L228" t="s">
        <v>51</v>
      </c>
      <c r="M228" t="s">
        <v>27</v>
      </c>
      <c r="N228" s="2">
        <v>3470.07</v>
      </c>
      <c r="O228" s="2">
        <v>145</v>
      </c>
      <c r="P228" s="5">
        <f t="shared" si="23"/>
        <v>4.7619047160000004E-2</v>
      </c>
      <c r="Q228" s="5">
        <f t="shared" si="24"/>
        <v>8.5714286570000003E-3</v>
      </c>
      <c r="R228" s="5">
        <f t="shared" si="25"/>
        <v>-4.7619047160000004E-2</v>
      </c>
      <c r="S228" s="2"/>
      <c r="T228" s="2"/>
      <c r="U228" s="2"/>
      <c r="V228" s="2">
        <v>36.771799999999999</v>
      </c>
      <c r="W228" s="3">
        <f>_xlfn.XLOOKUP(C228,'Sentiment index'!$E$2:$E$169,'Sentiment index'!$A$2:$A$169)</f>
        <v>-0.21917519999999999</v>
      </c>
      <c r="X228">
        <f>_xlfn.XLOOKUP(F228,'Company age'!$A$2:$A$15,'Company age'!$B$2:$B$15)</f>
        <v>11</v>
      </c>
      <c r="Y228" s="3">
        <f t="shared" si="26"/>
        <v>146.242857155265</v>
      </c>
      <c r="Z228" s="5">
        <f t="shared" si="27"/>
        <v>8.5714286569999985E-3</v>
      </c>
      <c r="AA228" s="12">
        <f t="shared" si="28"/>
        <v>645</v>
      </c>
      <c r="AB228">
        <v>645</v>
      </c>
      <c r="AH228" s="2">
        <v>4.7619047160000001</v>
      </c>
      <c r="AI228" s="2">
        <v>0.85714286569999998</v>
      </c>
      <c r="AJ228" s="2">
        <v>-4.7619047160000001</v>
      </c>
    </row>
    <row r="229" spans="1:36" x14ac:dyDescent="0.15">
      <c r="A229" t="s">
        <v>1913</v>
      </c>
      <c r="B229" t="s">
        <v>681</v>
      </c>
      <c r="C229">
        <f t="shared" si="29"/>
        <v>112</v>
      </c>
      <c r="D229">
        <v>97</v>
      </c>
      <c r="E229" s="7">
        <v>41733</v>
      </c>
      <c r="F229" s="11">
        <v>2014</v>
      </c>
      <c r="G229" t="s">
        <v>682</v>
      </c>
      <c r="H229" t="s">
        <v>683</v>
      </c>
      <c r="I229" t="s">
        <v>64</v>
      </c>
      <c r="J229" t="s">
        <v>81</v>
      </c>
      <c r="K229" t="s">
        <v>25</v>
      </c>
      <c r="L229" t="s">
        <v>75</v>
      </c>
      <c r="M229" t="s">
        <v>27</v>
      </c>
      <c r="N229" s="2">
        <v>531.375</v>
      </c>
      <c r="O229" s="2">
        <v>23</v>
      </c>
      <c r="P229" s="5">
        <f t="shared" si="23"/>
        <v>-5.4348003860000002E-3</v>
      </c>
      <c r="Q229" s="5">
        <f t="shared" si="24"/>
        <v>-7.8804364199999991E-2</v>
      </c>
      <c r="R229" s="5">
        <f t="shared" si="25"/>
        <v>-8.6956539149999998E-2</v>
      </c>
      <c r="S229" s="2">
        <v>6.91</v>
      </c>
      <c r="T229" s="2">
        <v>80.260871890000004</v>
      </c>
      <c r="U229" s="2">
        <v>6.96</v>
      </c>
      <c r="V229" s="2">
        <v>7.5110000000000001</v>
      </c>
      <c r="W229" s="3">
        <f>_xlfn.XLOOKUP(C229,'Sentiment index'!$E$2:$E$169,'Sentiment index'!$A$2:$A$169)</f>
        <v>-0.23548330000000001</v>
      </c>
      <c r="X229">
        <f>_xlfn.XLOOKUP(F229,'Company age'!$A$2:$A$15,'Company age'!$B$2:$B$15)</f>
        <v>11</v>
      </c>
      <c r="Y229" s="3">
        <f t="shared" si="26"/>
        <v>21.187499623400001</v>
      </c>
      <c r="Z229" s="5">
        <f t="shared" si="27"/>
        <v>-7.8804364199999963E-2</v>
      </c>
      <c r="AA229" s="12">
        <f t="shared" si="28"/>
        <v>736</v>
      </c>
      <c r="AB229">
        <v>736</v>
      </c>
      <c r="AH229" s="2">
        <v>-0.54348003860000005</v>
      </c>
      <c r="AI229" s="2">
        <v>-7.8804364199999997</v>
      </c>
      <c r="AJ229" s="2">
        <v>-8.6956539149999994</v>
      </c>
    </row>
    <row r="230" spans="1:36" x14ac:dyDescent="0.15">
      <c r="A230" t="s">
        <v>897</v>
      </c>
      <c r="B230" t="s">
        <v>1048</v>
      </c>
      <c r="C230">
        <f t="shared" si="29"/>
        <v>112</v>
      </c>
      <c r="D230">
        <v>97</v>
      </c>
      <c r="E230" s="7">
        <v>41737</v>
      </c>
      <c r="F230" s="11">
        <v>2014</v>
      </c>
      <c r="G230" t="s">
        <v>1049</v>
      </c>
      <c r="H230" t="s">
        <v>1050</v>
      </c>
      <c r="I230" t="s">
        <v>44</v>
      </c>
      <c r="J230" t="s">
        <v>45</v>
      </c>
      <c r="K230" t="s">
        <v>25</v>
      </c>
      <c r="L230" t="s">
        <v>54</v>
      </c>
      <c r="M230" t="s">
        <v>27</v>
      </c>
      <c r="N230" s="2">
        <v>184.608</v>
      </c>
      <c r="O230" s="2">
        <v>30</v>
      </c>
      <c r="P230" s="5">
        <f t="shared" si="23"/>
        <v>0</v>
      </c>
      <c r="Q230" s="5">
        <f t="shared" si="24"/>
        <v>-5.8823528290000003E-2</v>
      </c>
      <c r="R230" s="5">
        <f t="shared" si="25"/>
        <v>5.8823528290000003E-2</v>
      </c>
      <c r="S230" s="2">
        <v>0.2535</v>
      </c>
      <c r="T230" s="2" t="s">
        <v>216</v>
      </c>
      <c r="U230" s="2">
        <v>0.25600000000000001</v>
      </c>
      <c r="V230" s="2">
        <v>32.464300000000001</v>
      </c>
      <c r="W230" s="3">
        <f>_xlfn.XLOOKUP(C230,'Sentiment index'!$E$2:$E$169,'Sentiment index'!$A$2:$A$169)</f>
        <v>-0.23548330000000001</v>
      </c>
      <c r="X230">
        <f>_xlfn.XLOOKUP(F230,'Company age'!$A$2:$A$15,'Company age'!$B$2:$B$15)</f>
        <v>11</v>
      </c>
      <c r="Y230" s="3">
        <f t="shared" si="26"/>
        <v>28.2352941513</v>
      </c>
      <c r="Z230" s="5">
        <f t="shared" si="27"/>
        <v>-5.882352829000001E-2</v>
      </c>
      <c r="AA230" s="12">
        <f t="shared" si="28"/>
        <v>137</v>
      </c>
      <c r="AB230">
        <v>137</v>
      </c>
      <c r="AH230" s="2">
        <v>0</v>
      </c>
      <c r="AI230" s="2">
        <v>-5.8823528290000002</v>
      </c>
      <c r="AJ230" s="2">
        <v>5.8823528290000002</v>
      </c>
    </row>
    <row r="231" spans="1:36" x14ac:dyDescent="0.15">
      <c r="A231" t="s">
        <v>1047</v>
      </c>
      <c r="B231" t="s">
        <v>1271</v>
      </c>
      <c r="C231">
        <f t="shared" si="29"/>
        <v>112</v>
      </c>
      <c r="D231">
        <v>97</v>
      </c>
      <c r="E231" s="7">
        <v>41740</v>
      </c>
      <c r="F231" s="11">
        <v>2014</v>
      </c>
      <c r="G231" t="s">
        <v>1272</v>
      </c>
      <c r="H231" t="s">
        <v>1273</v>
      </c>
      <c r="I231" t="s">
        <v>44</v>
      </c>
      <c r="J231" t="s">
        <v>96</v>
      </c>
      <c r="K231" t="s">
        <v>25</v>
      </c>
      <c r="L231" t="s">
        <v>54</v>
      </c>
      <c r="M231" t="s">
        <v>27</v>
      </c>
      <c r="N231" s="2">
        <v>83.318399999999997</v>
      </c>
      <c r="O231" s="2">
        <v>3.2</v>
      </c>
      <c r="P231" s="5">
        <f t="shared" si="23"/>
        <v>0.1</v>
      </c>
      <c r="Q231" s="5">
        <f t="shared" si="24"/>
        <v>0.105</v>
      </c>
      <c r="R231" s="5">
        <f t="shared" si="25"/>
        <v>0.19500000000000001</v>
      </c>
      <c r="S231" s="2">
        <v>21.82</v>
      </c>
      <c r="T231" s="2">
        <v>669.3396606</v>
      </c>
      <c r="U231" s="2">
        <v>21.56</v>
      </c>
      <c r="V231" s="2">
        <v>96.037000000000006</v>
      </c>
      <c r="W231" s="3">
        <f>_xlfn.XLOOKUP(C231,'Sentiment index'!$E$2:$E$169,'Sentiment index'!$A$2:$A$169)</f>
        <v>-0.23548330000000001</v>
      </c>
      <c r="X231">
        <f>_xlfn.XLOOKUP(F231,'Company age'!$A$2:$A$15,'Company age'!$B$2:$B$15)</f>
        <v>11</v>
      </c>
      <c r="Y231" s="3">
        <f t="shared" si="26"/>
        <v>3.536</v>
      </c>
      <c r="Z231" s="5">
        <f t="shared" si="27"/>
        <v>0.10499999999999995</v>
      </c>
      <c r="AA231" s="12">
        <f t="shared" si="28"/>
        <v>1264.5811764705882</v>
      </c>
      <c r="AH231" s="2">
        <v>10</v>
      </c>
      <c r="AI231" s="2">
        <v>10.5</v>
      </c>
      <c r="AJ231" s="2">
        <v>19.5</v>
      </c>
    </row>
    <row r="232" spans="1:36" x14ac:dyDescent="0.15">
      <c r="A232" t="s">
        <v>1507</v>
      </c>
      <c r="B232" t="s">
        <v>1903</v>
      </c>
      <c r="C232">
        <f t="shared" si="29"/>
        <v>112</v>
      </c>
      <c r="D232">
        <v>97</v>
      </c>
      <c r="E232" s="7">
        <v>41751</v>
      </c>
      <c r="F232" s="11">
        <v>2014</v>
      </c>
      <c r="G232" t="s">
        <v>1904</v>
      </c>
      <c r="H232" t="s">
        <v>1905</v>
      </c>
      <c r="I232" t="s">
        <v>80</v>
      </c>
      <c r="J232" t="s">
        <v>96</v>
      </c>
      <c r="K232" t="s">
        <v>25</v>
      </c>
      <c r="L232" t="s">
        <v>54</v>
      </c>
      <c r="M232" t="s">
        <v>27</v>
      </c>
      <c r="N232" s="2">
        <v>8.3821300000000001</v>
      </c>
      <c r="O232" s="2">
        <v>9</v>
      </c>
      <c r="P232" s="5">
        <f t="shared" si="23"/>
        <v>0.1</v>
      </c>
      <c r="Q232" s="5">
        <f t="shared" si="24"/>
        <v>0.1</v>
      </c>
      <c r="R232" s="5">
        <f t="shared" si="25"/>
        <v>0.16444444659999999</v>
      </c>
      <c r="S232" s="2">
        <v>3.95</v>
      </c>
      <c r="T232" s="2">
        <v>-54.0550766</v>
      </c>
      <c r="U232" s="2">
        <v>4.03</v>
      </c>
      <c r="V232" s="2">
        <v>0</v>
      </c>
      <c r="W232" s="3">
        <f>_xlfn.XLOOKUP(C232,'Sentiment index'!$E$2:$E$169,'Sentiment index'!$A$2:$A$169)</f>
        <v>-0.23548330000000001</v>
      </c>
      <c r="X232">
        <f>_xlfn.XLOOKUP(F232,'Company age'!$A$2:$A$15,'Company age'!$B$2:$B$15)</f>
        <v>11</v>
      </c>
      <c r="Y232" s="3">
        <f t="shared" si="26"/>
        <v>9.9</v>
      </c>
      <c r="Z232" s="5">
        <f t="shared" si="27"/>
        <v>0.10000000000000003</v>
      </c>
      <c r="AA232" s="12">
        <f t="shared" si="28"/>
        <v>14</v>
      </c>
      <c r="AB232">
        <v>14</v>
      </c>
      <c r="AH232" s="2">
        <v>10</v>
      </c>
      <c r="AI232" s="2">
        <v>10</v>
      </c>
      <c r="AJ232" s="2">
        <v>16.444444659999998</v>
      </c>
    </row>
    <row r="233" spans="1:36" x14ac:dyDescent="0.15">
      <c r="A233" t="s">
        <v>1957</v>
      </c>
      <c r="B233" t="s">
        <v>1137</v>
      </c>
      <c r="C233">
        <f>D233+12+2+1+1</f>
        <v>114</v>
      </c>
      <c r="D233">
        <v>98</v>
      </c>
      <c r="E233" s="7">
        <v>41801</v>
      </c>
      <c r="F233" s="11">
        <v>2014</v>
      </c>
      <c r="G233" t="s">
        <v>1138</v>
      </c>
      <c r="H233" t="s">
        <v>1139</v>
      </c>
      <c r="I233" t="s">
        <v>64</v>
      </c>
      <c r="J233" t="s">
        <v>32</v>
      </c>
      <c r="K233" t="s">
        <v>25</v>
      </c>
      <c r="L233" t="s">
        <v>746</v>
      </c>
      <c r="M233" t="s">
        <v>27</v>
      </c>
      <c r="N233" s="2">
        <v>136.958</v>
      </c>
      <c r="O233" s="2">
        <v>10.5</v>
      </c>
      <c r="P233" s="5">
        <f t="shared" si="23"/>
        <v>0.11176470760000001</v>
      </c>
      <c r="Q233" s="5">
        <f t="shared" si="24"/>
        <v>9.4117650989999996E-2</v>
      </c>
      <c r="R233" s="5">
        <f t="shared" si="25"/>
        <v>5.8823528290000003E-2</v>
      </c>
      <c r="S233" s="2">
        <v>2.39</v>
      </c>
      <c r="T233" s="2">
        <v>-77.238098140000005</v>
      </c>
      <c r="U233" s="2">
        <v>2.3199999999999998</v>
      </c>
      <c r="V233" s="2">
        <v>4.0774999999999997</v>
      </c>
      <c r="W233" s="3">
        <f>_xlfn.XLOOKUP(C233,'Sentiment index'!$E$2:$E$169,'Sentiment index'!$A$2:$A$169)</f>
        <v>-0.1384224</v>
      </c>
      <c r="X233">
        <f>_xlfn.XLOOKUP(F233,'Company age'!$A$2:$A$15,'Company age'!$B$2:$B$15)</f>
        <v>11</v>
      </c>
      <c r="Y233" s="3">
        <f t="shared" si="26"/>
        <v>11.488235335394998</v>
      </c>
      <c r="Z233" s="5">
        <f t="shared" si="27"/>
        <v>9.4117650989999843E-2</v>
      </c>
      <c r="AA233" s="12">
        <f t="shared" si="28"/>
        <v>13</v>
      </c>
      <c r="AB233">
        <v>13</v>
      </c>
      <c r="AH233" s="2">
        <v>11.176470760000001</v>
      </c>
      <c r="AI233" s="2">
        <v>9.4117650990000001</v>
      </c>
      <c r="AJ233" s="2">
        <v>5.8823528290000002</v>
      </c>
    </row>
    <row r="234" spans="1:36" x14ac:dyDescent="0.15">
      <c r="A234" t="s">
        <v>1043</v>
      </c>
      <c r="B234" t="s">
        <v>869</v>
      </c>
      <c r="C234">
        <f t="shared" ref="C234:C297" si="30">D234+12+2+1+1</f>
        <v>114</v>
      </c>
      <c r="D234">
        <v>98</v>
      </c>
      <c r="E234" s="7">
        <v>41802</v>
      </c>
      <c r="F234" s="11">
        <v>2014</v>
      </c>
      <c r="G234" t="s">
        <v>870</v>
      </c>
      <c r="H234" t="s">
        <v>871</v>
      </c>
      <c r="I234" t="s">
        <v>80</v>
      </c>
      <c r="J234" t="s">
        <v>38</v>
      </c>
      <c r="K234" t="s">
        <v>25</v>
      </c>
      <c r="L234" t="s">
        <v>75</v>
      </c>
      <c r="M234" t="s">
        <v>27</v>
      </c>
      <c r="N234" s="2">
        <v>341.05599999999998</v>
      </c>
      <c r="O234" s="2">
        <v>73</v>
      </c>
      <c r="P234" s="5">
        <f t="shared" si="23"/>
        <v>6.25E-2</v>
      </c>
      <c r="Q234" s="5">
        <f t="shared" si="24"/>
        <v>5.9374999999999997E-2</v>
      </c>
      <c r="R234" s="5">
        <f t="shared" si="25"/>
        <v>4.6875E-2</v>
      </c>
      <c r="S234" s="2">
        <v>175</v>
      </c>
      <c r="T234" s="2">
        <v>139.72602839999999</v>
      </c>
      <c r="U234" s="2">
        <v>174</v>
      </c>
      <c r="V234" s="2">
        <v>15.474299999999999</v>
      </c>
      <c r="W234" s="3">
        <f>_xlfn.XLOOKUP(C234,'Sentiment index'!$E$2:$E$169,'Sentiment index'!$A$2:$A$169)</f>
        <v>-0.1384224</v>
      </c>
      <c r="X234">
        <f>_xlfn.XLOOKUP(F234,'Company age'!$A$2:$A$15,'Company age'!$B$2:$B$15)</f>
        <v>11</v>
      </c>
      <c r="Y234" s="3">
        <f t="shared" si="26"/>
        <v>77.334374999999994</v>
      </c>
      <c r="Z234" s="5">
        <f t="shared" si="27"/>
        <v>5.9374999999999921E-2</v>
      </c>
      <c r="AA234" s="12">
        <f t="shared" si="28"/>
        <v>119</v>
      </c>
      <c r="AB234">
        <v>119</v>
      </c>
      <c r="AH234" s="2">
        <v>6.25</v>
      </c>
      <c r="AI234" s="2">
        <v>5.9375</v>
      </c>
      <c r="AJ234" s="2">
        <v>4.6875</v>
      </c>
    </row>
    <row r="235" spans="1:36" x14ac:dyDescent="0.15">
      <c r="A235" t="s">
        <v>1667</v>
      </c>
      <c r="B235" t="s">
        <v>77</v>
      </c>
      <c r="C235">
        <f t="shared" si="30"/>
        <v>114</v>
      </c>
      <c r="D235">
        <v>98</v>
      </c>
      <c r="E235" s="7">
        <v>41807</v>
      </c>
      <c r="F235" s="11">
        <v>2014</v>
      </c>
      <c r="G235" t="s">
        <v>78</v>
      </c>
      <c r="H235" t="s">
        <v>79</v>
      </c>
      <c r="I235" t="s">
        <v>80</v>
      </c>
      <c r="J235" t="s">
        <v>81</v>
      </c>
      <c r="K235" t="s">
        <v>25</v>
      </c>
      <c r="L235" t="s">
        <v>82</v>
      </c>
      <c r="M235" t="s">
        <v>27</v>
      </c>
      <c r="N235" s="2">
        <v>5593.19</v>
      </c>
      <c r="O235" s="2">
        <v>58</v>
      </c>
      <c r="P235" s="5">
        <f t="shared" si="23"/>
        <v>0.12328766820000001</v>
      </c>
      <c r="Q235" s="5">
        <f t="shared" si="24"/>
        <v>0.15753424639999999</v>
      </c>
      <c r="R235" s="5">
        <f t="shared" si="25"/>
        <v>0.13013698579999999</v>
      </c>
      <c r="S235" s="2"/>
      <c r="T235" s="2"/>
      <c r="U235" s="2"/>
      <c r="V235" s="2">
        <v>216.751</v>
      </c>
      <c r="W235" s="3">
        <f>_xlfn.XLOOKUP(C235,'Sentiment index'!$E$2:$E$169,'Sentiment index'!$A$2:$A$169)</f>
        <v>-0.1384224</v>
      </c>
      <c r="X235">
        <f>_xlfn.XLOOKUP(F235,'Company age'!$A$2:$A$15,'Company age'!$B$2:$B$15)</f>
        <v>11</v>
      </c>
      <c r="Y235" s="3">
        <f t="shared" si="26"/>
        <v>67.136986291200003</v>
      </c>
      <c r="Z235" s="5">
        <f t="shared" si="27"/>
        <v>0.15753424640000005</v>
      </c>
      <c r="AA235" s="12">
        <f t="shared" si="28"/>
        <v>1096</v>
      </c>
      <c r="AB235">
        <v>1096</v>
      </c>
      <c r="AH235" s="2">
        <v>12.32876682</v>
      </c>
      <c r="AI235" s="2">
        <v>15.75342464</v>
      </c>
      <c r="AJ235" s="2">
        <v>13.01369858</v>
      </c>
    </row>
    <row r="236" spans="1:36" x14ac:dyDescent="0.15">
      <c r="A236" t="s">
        <v>181</v>
      </c>
      <c r="B236" t="s">
        <v>1040</v>
      </c>
      <c r="C236">
        <f t="shared" si="30"/>
        <v>114</v>
      </c>
      <c r="D236">
        <v>98</v>
      </c>
      <c r="E236" s="7">
        <v>41810</v>
      </c>
      <c r="F236" s="11">
        <v>2014</v>
      </c>
      <c r="G236" t="s">
        <v>1041</v>
      </c>
      <c r="H236" t="s">
        <v>1042</v>
      </c>
      <c r="I236" t="s">
        <v>44</v>
      </c>
      <c r="J236" t="s">
        <v>32</v>
      </c>
      <c r="K236" t="s">
        <v>25</v>
      </c>
      <c r="L236" t="s">
        <v>51</v>
      </c>
      <c r="M236" t="s">
        <v>27</v>
      </c>
      <c r="N236" s="2">
        <v>186.41</v>
      </c>
      <c r="O236" s="2">
        <v>23</v>
      </c>
      <c r="P236" s="5">
        <f t="shared" si="23"/>
        <v>0.1</v>
      </c>
      <c r="Q236" s="5">
        <f t="shared" si="24"/>
        <v>0</v>
      </c>
      <c r="R236" s="5">
        <f t="shared" si="25"/>
        <v>-0.11</v>
      </c>
      <c r="S236" s="2">
        <v>53.6</v>
      </c>
      <c r="T236" s="2">
        <v>133.04347229999999</v>
      </c>
      <c r="U236" s="2">
        <v>53.4</v>
      </c>
      <c r="V236" s="2">
        <v>19.124300000000002</v>
      </c>
      <c r="W236" s="3">
        <f>_xlfn.XLOOKUP(C236,'Sentiment index'!$E$2:$E$169,'Sentiment index'!$A$2:$A$169)</f>
        <v>-0.1384224</v>
      </c>
      <c r="X236">
        <f>_xlfn.XLOOKUP(F236,'Company age'!$A$2:$A$15,'Company age'!$B$2:$B$15)</f>
        <v>11</v>
      </c>
      <c r="Y236" s="3">
        <f t="shared" si="26"/>
        <v>23</v>
      </c>
      <c r="Z236" s="5">
        <f t="shared" si="27"/>
        <v>0</v>
      </c>
      <c r="AA236" s="12">
        <f t="shared" si="28"/>
        <v>773</v>
      </c>
      <c r="AB236">
        <v>773</v>
      </c>
      <c r="AH236" s="2">
        <v>10</v>
      </c>
      <c r="AI236" s="2">
        <v>0</v>
      </c>
      <c r="AJ236" s="2">
        <v>-11</v>
      </c>
    </row>
    <row r="237" spans="1:36" x14ac:dyDescent="0.15">
      <c r="A237" t="s">
        <v>1445</v>
      </c>
      <c r="B237" t="s">
        <v>325</v>
      </c>
      <c r="C237">
        <f t="shared" si="30"/>
        <v>114</v>
      </c>
      <c r="D237">
        <v>98</v>
      </c>
      <c r="E237" s="7">
        <v>41817</v>
      </c>
      <c r="F237" s="11">
        <v>2014</v>
      </c>
      <c r="G237" t="s">
        <v>326</v>
      </c>
      <c r="H237" t="s">
        <v>327</v>
      </c>
      <c r="I237" t="s">
        <v>80</v>
      </c>
      <c r="J237" t="s">
        <v>32</v>
      </c>
      <c r="K237" t="s">
        <v>25</v>
      </c>
      <c r="L237" t="s">
        <v>132</v>
      </c>
      <c r="M237" t="s">
        <v>27</v>
      </c>
      <c r="N237" s="2">
        <v>1410.57</v>
      </c>
      <c r="O237" s="2">
        <v>40</v>
      </c>
      <c r="P237" s="5">
        <f t="shared" si="23"/>
        <v>7.8947367670000004E-2</v>
      </c>
      <c r="Q237" s="5">
        <f t="shared" si="24"/>
        <v>0.14736842159999999</v>
      </c>
      <c r="R237" s="5">
        <f t="shared" si="25"/>
        <v>0.18947368619999999</v>
      </c>
      <c r="S237" s="2">
        <v>39.4</v>
      </c>
      <c r="T237" s="2">
        <v>-1.5</v>
      </c>
      <c r="U237" s="2">
        <v>39.299999999999997</v>
      </c>
      <c r="V237" s="2">
        <v>60.060899999999997</v>
      </c>
      <c r="W237" s="3">
        <f>_xlfn.XLOOKUP(C237,'Sentiment index'!$E$2:$E$169,'Sentiment index'!$A$2:$A$169)</f>
        <v>-0.1384224</v>
      </c>
      <c r="X237">
        <f>_xlfn.XLOOKUP(F237,'Company age'!$A$2:$A$15,'Company age'!$B$2:$B$15)</f>
        <v>11</v>
      </c>
      <c r="Y237" s="3">
        <f t="shared" si="26"/>
        <v>45.894736863999995</v>
      </c>
      <c r="Z237" s="5">
        <f t="shared" si="27"/>
        <v>0.14736842159999988</v>
      </c>
      <c r="AA237" s="12">
        <f t="shared" si="28"/>
        <v>3201</v>
      </c>
      <c r="AB237">
        <v>3201</v>
      </c>
      <c r="AH237" s="2">
        <v>7.8947367670000004</v>
      </c>
      <c r="AI237" s="2">
        <v>14.73684216</v>
      </c>
      <c r="AJ237" s="2">
        <v>18.947368619999999</v>
      </c>
    </row>
    <row r="238" spans="1:36" x14ac:dyDescent="0.15">
      <c r="A238" t="s">
        <v>714</v>
      </c>
      <c r="B238" t="s">
        <v>1100</v>
      </c>
      <c r="C238">
        <f t="shared" si="30"/>
        <v>115</v>
      </c>
      <c r="D238">
        <v>99</v>
      </c>
      <c r="E238" s="7">
        <v>41821</v>
      </c>
      <c r="F238" s="11">
        <v>2014</v>
      </c>
      <c r="G238" t="s">
        <v>1101</v>
      </c>
      <c r="H238" t="s">
        <v>1102</v>
      </c>
      <c r="I238" t="s">
        <v>44</v>
      </c>
      <c r="J238" t="s">
        <v>96</v>
      </c>
      <c r="K238" t="s">
        <v>25</v>
      </c>
      <c r="L238" t="s">
        <v>46</v>
      </c>
      <c r="M238" t="s">
        <v>27</v>
      </c>
      <c r="N238" s="2">
        <v>154.77000000000001</v>
      </c>
      <c r="O238" s="2">
        <v>33.5</v>
      </c>
      <c r="P238" s="5">
        <f t="shared" si="23"/>
        <v>0.02</v>
      </c>
      <c r="Q238" s="5">
        <f t="shared" si="24"/>
        <v>3.5000000000000003E-2</v>
      </c>
      <c r="R238" s="5">
        <f t="shared" si="25"/>
        <v>0.06</v>
      </c>
      <c r="S238" s="2">
        <v>6.4</v>
      </c>
      <c r="T238" s="2">
        <v>-62.84787369</v>
      </c>
      <c r="U238" s="2">
        <v>6.54</v>
      </c>
      <c r="V238" s="2">
        <v>22.528300000000002</v>
      </c>
      <c r="W238" s="3">
        <f>_xlfn.XLOOKUP(C238,'Sentiment index'!$E$2:$E$169,'Sentiment index'!$A$2:$A$169)</f>
        <v>-2.9332E-3</v>
      </c>
      <c r="X238">
        <f>_xlfn.XLOOKUP(F238,'Company age'!$A$2:$A$15,'Company age'!$B$2:$B$15)</f>
        <v>11</v>
      </c>
      <c r="Y238" s="3">
        <f t="shared" si="26"/>
        <v>34.672499999999999</v>
      </c>
      <c r="Z238" s="5">
        <f t="shared" si="27"/>
        <v>3.4999999999999983E-2</v>
      </c>
      <c r="AA238" s="12">
        <f t="shared" si="28"/>
        <v>1264.5811764705882</v>
      </c>
      <c r="AH238" s="2">
        <v>2</v>
      </c>
      <c r="AI238" s="2">
        <v>3.5</v>
      </c>
      <c r="AJ238" s="2">
        <v>6</v>
      </c>
    </row>
    <row r="239" spans="1:36" x14ac:dyDescent="0.15">
      <c r="A239" t="s">
        <v>847</v>
      </c>
      <c r="B239" t="s">
        <v>1422</v>
      </c>
      <c r="C239">
        <f t="shared" si="30"/>
        <v>115</v>
      </c>
      <c r="D239">
        <v>99</v>
      </c>
      <c r="E239" s="7">
        <v>41821</v>
      </c>
      <c r="F239" s="11">
        <v>2014</v>
      </c>
      <c r="G239" t="s">
        <v>1423</v>
      </c>
      <c r="H239" t="s">
        <v>1424</v>
      </c>
      <c r="I239" t="s">
        <v>44</v>
      </c>
      <c r="J239" t="s">
        <v>152</v>
      </c>
      <c r="K239" t="s">
        <v>25</v>
      </c>
      <c r="L239" t="s">
        <v>54</v>
      </c>
      <c r="M239" t="s">
        <v>27</v>
      </c>
      <c r="N239" s="2">
        <v>46.709000000000003</v>
      </c>
      <c r="O239" s="2">
        <v>130</v>
      </c>
      <c r="P239" s="5">
        <f t="shared" si="23"/>
        <v>6.4102566240000006E-3</v>
      </c>
      <c r="Q239" s="5">
        <f t="shared" si="24"/>
        <v>1.282051325E-2</v>
      </c>
      <c r="R239" s="5">
        <f t="shared" si="25"/>
        <v>1.282051325E-2</v>
      </c>
      <c r="S239" s="2"/>
      <c r="T239" s="2"/>
      <c r="U239" s="2"/>
      <c r="V239" s="2">
        <v>3.6817000000000002</v>
      </c>
      <c r="W239" s="3">
        <f>_xlfn.XLOOKUP(C239,'Sentiment index'!$E$2:$E$169,'Sentiment index'!$A$2:$A$169)</f>
        <v>-2.9332E-3</v>
      </c>
      <c r="X239">
        <f>_xlfn.XLOOKUP(F239,'Company age'!$A$2:$A$15,'Company age'!$B$2:$B$15)</f>
        <v>11</v>
      </c>
      <c r="Y239" s="3">
        <f t="shared" si="26"/>
        <v>131.66666672250003</v>
      </c>
      <c r="Z239" s="5">
        <f t="shared" si="27"/>
        <v>1.2820513250000195E-2</v>
      </c>
      <c r="AA239" s="12">
        <f t="shared" si="28"/>
        <v>107</v>
      </c>
      <c r="AB239">
        <v>107</v>
      </c>
      <c r="AH239" s="2">
        <v>0.64102566240000003</v>
      </c>
      <c r="AI239" s="2">
        <v>1.2820513250000001</v>
      </c>
      <c r="AJ239" s="2">
        <v>1.2820513250000001</v>
      </c>
    </row>
    <row r="240" spans="1:36" x14ac:dyDescent="0.15">
      <c r="A240" t="s">
        <v>1080</v>
      </c>
      <c r="B240" t="s">
        <v>1350</v>
      </c>
      <c r="C240">
        <f t="shared" si="30"/>
        <v>115</v>
      </c>
      <c r="D240">
        <v>99</v>
      </c>
      <c r="E240" s="7">
        <v>41831</v>
      </c>
      <c r="F240" s="11">
        <v>2014</v>
      </c>
      <c r="G240" t="s">
        <v>1351</v>
      </c>
      <c r="H240" t="s">
        <v>1352</v>
      </c>
      <c r="I240" t="s">
        <v>23</v>
      </c>
      <c r="J240" t="s">
        <v>32</v>
      </c>
      <c r="K240" t="s">
        <v>25</v>
      </c>
      <c r="L240" t="s">
        <v>54</v>
      </c>
      <c r="M240" t="s">
        <v>27</v>
      </c>
      <c r="N240" s="2">
        <v>65.16</v>
      </c>
      <c r="O240" s="2">
        <v>18</v>
      </c>
      <c r="P240" s="5">
        <f t="shared" si="23"/>
        <v>0.32352935789999998</v>
      </c>
      <c r="Q240" s="5">
        <f t="shared" si="24"/>
        <v>1.17647049</v>
      </c>
      <c r="R240" s="5">
        <f t="shared" si="25"/>
        <v>0.82352935790000004</v>
      </c>
      <c r="S240" s="2"/>
      <c r="T240" s="2"/>
      <c r="U240" s="2"/>
      <c r="V240" s="2">
        <v>15.055199999999999</v>
      </c>
      <c r="W240" s="3">
        <f>_xlfn.XLOOKUP(C240,'Sentiment index'!$E$2:$E$169,'Sentiment index'!$A$2:$A$169)</f>
        <v>-2.9332E-3</v>
      </c>
      <c r="X240">
        <f>_xlfn.XLOOKUP(F240,'Company age'!$A$2:$A$15,'Company age'!$B$2:$B$15)</f>
        <v>11</v>
      </c>
      <c r="Y240" s="3">
        <f t="shared" si="26"/>
        <v>39.176468819999997</v>
      </c>
      <c r="Z240" s="5">
        <f t="shared" si="27"/>
        <v>1.1764704899999998</v>
      </c>
      <c r="AA240" s="12">
        <f t="shared" si="28"/>
        <v>12</v>
      </c>
      <c r="AB240">
        <v>12</v>
      </c>
      <c r="AH240" s="2">
        <v>32.352935789999997</v>
      </c>
      <c r="AI240" s="2">
        <v>117.647049</v>
      </c>
      <c r="AJ240" s="2">
        <v>82.352935790000004</v>
      </c>
    </row>
    <row r="241" spans="1:36" x14ac:dyDescent="0.15">
      <c r="A241" t="s">
        <v>1554</v>
      </c>
      <c r="B241" t="s">
        <v>253</v>
      </c>
      <c r="C241">
        <f t="shared" si="30"/>
        <v>117</v>
      </c>
      <c r="D241">
        <v>101</v>
      </c>
      <c r="E241" s="7">
        <v>41908</v>
      </c>
      <c r="F241" s="11">
        <v>2014</v>
      </c>
      <c r="G241" t="s">
        <v>254</v>
      </c>
      <c r="H241" t="s">
        <v>255</v>
      </c>
      <c r="I241" t="s">
        <v>80</v>
      </c>
      <c r="J241" t="s">
        <v>96</v>
      </c>
      <c r="K241" t="s">
        <v>25</v>
      </c>
      <c r="L241" t="s">
        <v>46</v>
      </c>
      <c r="M241" t="s">
        <v>27</v>
      </c>
      <c r="N241" s="4">
        <v>2267.42</v>
      </c>
      <c r="O241" s="4">
        <v>68</v>
      </c>
      <c r="P241" s="5">
        <f t="shared" si="23"/>
        <v>0</v>
      </c>
      <c r="Q241" s="5">
        <f t="shared" si="24"/>
        <v>-0.05</v>
      </c>
      <c r="R241" s="5">
        <f t="shared" si="25"/>
        <v>-5.5E-2</v>
      </c>
      <c r="S241" s="4">
        <v>168.2</v>
      </c>
      <c r="T241" s="4">
        <v>147.35293580000001</v>
      </c>
      <c r="U241" s="4">
        <v>170</v>
      </c>
      <c r="V241" s="4">
        <v>57.968000000000004</v>
      </c>
      <c r="W241" s="3">
        <f>_xlfn.XLOOKUP(C241,'Sentiment index'!$E$2:$E$169,'Sentiment index'!$A$2:$A$169)</f>
        <v>1.6292000000000001E-2</v>
      </c>
      <c r="X241">
        <f>_xlfn.XLOOKUP(F241,'Company age'!$A$2:$A$15,'Company age'!$B$2:$B$15)</f>
        <v>11</v>
      </c>
      <c r="Y241" s="3">
        <f t="shared" si="26"/>
        <v>64.599999999999994</v>
      </c>
      <c r="Z241" s="5">
        <f t="shared" si="27"/>
        <v>-5.0000000000000086E-2</v>
      </c>
      <c r="AA241" s="12">
        <f t="shared" si="28"/>
        <v>4622</v>
      </c>
      <c r="AB241">
        <v>4622</v>
      </c>
      <c r="AH241" s="2">
        <v>0</v>
      </c>
      <c r="AI241" s="2">
        <v>-5</v>
      </c>
      <c r="AJ241" s="2">
        <v>-5.5</v>
      </c>
    </row>
    <row r="242" spans="1:36" x14ac:dyDescent="0.15">
      <c r="A242" t="s">
        <v>233</v>
      </c>
      <c r="B242" t="s">
        <v>543</v>
      </c>
      <c r="C242">
        <f t="shared" si="30"/>
        <v>118</v>
      </c>
      <c r="D242">
        <v>102</v>
      </c>
      <c r="E242" s="7">
        <v>41914</v>
      </c>
      <c r="F242" s="11">
        <v>2014</v>
      </c>
      <c r="G242" t="s">
        <v>544</v>
      </c>
      <c r="H242" t="s">
        <v>545</v>
      </c>
      <c r="I242" t="s">
        <v>44</v>
      </c>
      <c r="J242" t="s">
        <v>53</v>
      </c>
      <c r="K242" t="s">
        <v>25</v>
      </c>
      <c r="L242" t="s">
        <v>546</v>
      </c>
      <c r="M242" t="s">
        <v>27</v>
      </c>
      <c r="N242" s="4">
        <v>788.05200000000002</v>
      </c>
      <c r="O242" s="4">
        <v>19</v>
      </c>
      <c r="P242" s="5">
        <f t="shared" si="23"/>
        <v>0</v>
      </c>
      <c r="Q242" s="5">
        <f t="shared" si="24"/>
        <v>0.10389610290000001</v>
      </c>
      <c r="R242" s="5">
        <f t="shared" si="25"/>
        <v>1.2987012860000001E-2</v>
      </c>
      <c r="S242" s="4">
        <v>132.80000000000001</v>
      </c>
      <c r="T242" s="4">
        <v>598.94738770000004</v>
      </c>
      <c r="U242" s="4">
        <v>140.65</v>
      </c>
      <c r="V242" s="4">
        <v>93.816199999999995</v>
      </c>
      <c r="W242" s="3">
        <f>_xlfn.XLOOKUP(C242,'Sentiment index'!$E$2:$E$169,'Sentiment index'!$A$2:$A$169)</f>
        <v>-7.9386999999999999E-2</v>
      </c>
      <c r="X242">
        <f>_xlfn.XLOOKUP(F242,'Company age'!$A$2:$A$15,'Company age'!$B$2:$B$15)</f>
        <v>11</v>
      </c>
      <c r="Y242" s="3">
        <f t="shared" si="26"/>
        <v>20.9740259551</v>
      </c>
      <c r="Z242" s="5">
        <f t="shared" si="27"/>
        <v>0.10389610290000001</v>
      </c>
      <c r="AA242" s="12">
        <f t="shared" si="28"/>
        <v>1264.5811764705882</v>
      </c>
      <c r="AH242" s="2">
        <v>0</v>
      </c>
      <c r="AI242" s="2">
        <v>10.38961029</v>
      </c>
      <c r="AJ242" s="2">
        <v>1.298701286</v>
      </c>
    </row>
    <row r="243" spans="1:36" x14ac:dyDescent="0.15">
      <c r="A243" t="s">
        <v>791</v>
      </c>
      <c r="B243" t="s">
        <v>199</v>
      </c>
      <c r="C243">
        <f t="shared" si="30"/>
        <v>118</v>
      </c>
      <c r="D243">
        <v>102</v>
      </c>
      <c r="E243" s="7">
        <v>41915</v>
      </c>
      <c r="F243" s="11">
        <v>2014</v>
      </c>
      <c r="G243" t="s">
        <v>200</v>
      </c>
      <c r="H243" t="s">
        <v>201</v>
      </c>
      <c r="I243" t="s">
        <v>44</v>
      </c>
      <c r="J243" t="s">
        <v>38</v>
      </c>
      <c r="K243" t="s">
        <v>25</v>
      </c>
      <c r="L243" t="s">
        <v>165</v>
      </c>
      <c r="M243" t="s">
        <v>27</v>
      </c>
      <c r="N243" s="4">
        <v>3042.97</v>
      </c>
      <c r="O243" s="4">
        <v>58</v>
      </c>
      <c r="P243" s="5">
        <f t="shared" si="23"/>
        <v>0</v>
      </c>
      <c r="Q243" s="5">
        <f t="shared" si="24"/>
        <v>0.28571428300000001</v>
      </c>
      <c r="R243" s="5">
        <f t="shared" si="25"/>
        <v>0.27857143400000001</v>
      </c>
      <c r="S243" s="4">
        <v>13.79</v>
      </c>
      <c r="T243" s="4">
        <v>-72.072463990000003</v>
      </c>
      <c r="U243" s="4">
        <v>13.91</v>
      </c>
      <c r="V243" s="4">
        <v>138.512</v>
      </c>
      <c r="W243" s="3">
        <f>_xlfn.XLOOKUP(C243,'Sentiment index'!$E$2:$E$169,'Sentiment index'!$A$2:$A$169)</f>
        <v>-7.9386999999999999E-2</v>
      </c>
      <c r="X243">
        <f>_xlfn.XLOOKUP(F243,'Company age'!$A$2:$A$15,'Company age'!$B$2:$B$15)</f>
        <v>11</v>
      </c>
      <c r="Y243" s="3">
        <f t="shared" si="26"/>
        <v>74.571428413999996</v>
      </c>
      <c r="Z243" s="5">
        <f t="shared" si="27"/>
        <v>0.28571428299999996</v>
      </c>
      <c r="AA243" s="12">
        <f t="shared" si="28"/>
        <v>1264.5811764705882</v>
      </c>
      <c r="AH243" s="2">
        <v>0</v>
      </c>
      <c r="AI243" s="2">
        <v>28.571428300000001</v>
      </c>
      <c r="AJ243" s="2">
        <v>27.857143399999998</v>
      </c>
    </row>
    <row r="244" spans="1:36" x14ac:dyDescent="0.15">
      <c r="A244" t="s">
        <v>34</v>
      </c>
      <c r="B244" t="s">
        <v>281</v>
      </c>
      <c r="C244">
        <f t="shared" si="30"/>
        <v>118</v>
      </c>
      <c r="D244">
        <v>102</v>
      </c>
      <c r="E244" s="7">
        <v>41922</v>
      </c>
      <c r="F244" s="11">
        <v>2014</v>
      </c>
      <c r="G244" t="s">
        <v>282</v>
      </c>
      <c r="H244" t="s">
        <v>283</v>
      </c>
      <c r="I244" t="s">
        <v>80</v>
      </c>
      <c r="J244" t="s">
        <v>96</v>
      </c>
      <c r="K244" t="s">
        <v>25</v>
      </c>
      <c r="L244" t="s">
        <v>46</v>
      </c>
      <c r="M244" t="s">
        <v>27</v>
      </c>
      <c r="N244" s="4">
        <v>1946.27</v>
      </c>
      <c r="O244" s="4">
        <v>42.5</v>
      </c>
      <c r="P244" s="5">
        <f t="shared" si="23"/>
        <v>3.7735848430000003E-2</v>
      </c>
      <c r="Q244" s="5">
        <f t="shared" si="24"/>
        <v>9.4339621069999997E-3</v>
      </c>
      <c r="R244" s="5">
        <f t="shared" si="25"/>
        <v>1.8867924210000001E-2</v>
      </c>
      <c r="S244" s="4">
        <v>99.85</v>
      </c>
      <c r="T244" s="4">
        <v>164.99417109999999</v>
      </c>
      <c r="U244" s="4">
        <v>101.8</v>
      </c>
      <c r="V244" s="4">
        <v>0</v>
      </c>
      <c r="W244" s="3">
        <f>_xlfn.XLOOKUP(C244,'Sentiment index'!$E$2:$E$169,'Sentiment index'!$A$2:$A$169)</f>
        <v>-7.9386999999999999E-2</v>
      </c>
      <c r="X244">
        <f>_xlfn.XLOOKUP(F244,'Company age'!$A$2:$A$15,'Company age'!$B$2:$B$15)</f>
        <v>11</v>
      </c>
      <c r="Y244" s="3">
        <f t="shared" si="26"/>
        <v>42.900943389547507</v>
      </c>
      <c r="Z244" s="5">
        <f t="shared" si="27"/>
        <v>9.4339621070001645E-3</v>
      </c>
      <c r="AA244" s="12">
        <f t="shared" si="28"/>
        <v>2682</v>
      </c>
      <c r="AB244">
        <v>2682</v>
      </c>
      <c r="AH244" s="2">
        <v>3.7735848430000001</v>
      </c>
      <c r="AI244" s="2">
        <v>0.94339621070000002</v>
      </c>
      <c r="AJ244" s="2">
        <v>1.886792421</v>
      </c>
    </row>
    <row r="245" spans="1:36" x14ac:dyDescent="0.15">
      <c r="A245" t="s">
        <v>333</v>
      </c>
      <c r="B245" t="s">
        <v>84</v>
      </c>
      <c r="C245">
        <f t="shared" si="30"/>
        <v>118</v>
      </c>
      <c r="D245">
        <v>102</v>
      </c>
      <c r="E245" s="7">
        <v>41929</v>
      </c>
      <c r="F245" s="11">
        <v>2014</v>
      </c>
      <c r="G245" t="s">
        <v>85</v>
      </c>
      <c r="H245" t="s">
        <v>86</v>
      </c>
      <c r="I245" t="s">
        <v>44</v>
      </c>
      <c r="J245" t="s">
        <v>45</v>
      </c>
      <c r="K245" t="s">
        <v>25</v>
      </c>
      <c r="L245" t="s">
        <v>87</v>
      </c>
      <c r="M245" t="s">
        <v>27</v>
      </c>
      <c r="N245" s="4">
        <v>5984.17</v>
      </c>
      <c r="O245" s="4">
        <v>65</v>
      </c>
      <c r="P245" s="5">
        <f t="shared" si="23"/>
        <v>0.36666667940000003</v>
      </c>
      <c r="Q245" s="5">
        <f t="shared" si="24"/>
        <v>0.11111110690000001</v>
      </c>
      <c r="R245" s="5">
        <f t="shared" si="25"/>
        <v>0.13333333019999999</v>
      </c>
      <c r="S245" s="4">
        <v>190.5</v>
      </c>
      <c r="T245" s="4">
        <v>193.0769196</v>
      </c>
      <c r="U245" s="4">
        <v>193.9</v>
      </c>
      <c r="V245" s="4">
        <v>183.732</v>
      </c>
      <c r="W245" s="3">
        <f>_xlfn.XLOOKUP(C245,'Sentiment index'!$E$2:$E$169,'Sentiment index'!$A$2:$A$169)</f>
        <v>-7.9386999999999999E-2</v>
      </c>
      <c r="X245">
        <f>_xlfn.XLOOKUP(F245,'Company age'!$A$2:$A$15,'Company age'!$B$2:$B$15)</f>
        <v>11</v>
      </c>
      <c r="Y245" s="3">
        <f t="shared" si="26"/>
        <v>72.222221948499993</v>
      </c>
      <c r="Z245" s="5">
        <f t="shared" si="27"/>
        <v>0.11111110689999988</v>
      </c>
      <c r="AA245" s="12">
        <f t="shared" si="28"/>
        <v>182</v>
      </c>
      <c r="AB245">
        <v>182</v>
      </c>
      <c r="AH245" s="2">
        <v>36.666667940000004</v>
      </c>
      <c r="AI245" s="2">
        <v>11.11111069</v>
      </c>
      <c r="AJ245" s="2">
        <v>13.33333302</v>
      </c>
    </row>
    <row r="246" spans="1:36" x14ac:dyDescent="0.15">
      <c r="A246" t="s">
        <v>1597</v>
      </c>
      <c r="B246" t="s">
        <v>1211</v>
      </c>
      <c r="C246">
        <f t="shared" si="30"/>
        <v>119</v>
      </c>
      <c r="D246">
        <v>103</v>
      </c>
      <c r="E246" s="7">
        <v>41957</v>
      </c>
      <c r="F246" s="11">
        <v>2014</v>
      </c>
      <c r="G246" t="s">
        <v>1212</v>
      </c>
      <c r="H246" t="s">
        <v>1213</v>
      </c>
      <c r="I246" t="s">
        <v>64</v>
      </c>
      <c r="J246" t="s">
        <v>32</v>
      </c>
      <c r="K246" t="s">
        <v>25</v>
      </c>
      <c r="L246" t="s">
        <v>54</v>
      </c>
      <c r="M246" t="s">
        <v>27</v>
      </c>
      <c r="N246" s="4">
        <v>126.175</v>
      </c>
      <c r="O246" s="4">
        <v>6.35</v>
      </c>
      <c r="P246" s="5">
        <f t="shared" si="23"/>
        <v>0.2</v>
      </c>
      <c r="Q246" s="5">
        <f t="shared" si="24"/>
        <v>0.12</v>
      </c>
      <c r="R246" s="5">
        <f t="shared" si="25"/>
        <v>4.0000000599999998E-3</v>
      </c>
      <c r="S246" s="4">
        <v>4.3499999999999996</v>
      </c>
      <c r="T246" s="4" t="s">
        <v>216</v>
      </c>
      <c r="U246" s="4">
        <v>4.45</v>
      </c>
      <c r="V246" s="4">
        <v>7.1307999999999998</v>
      </c>
      <c r="W246" s="3">
        <f>_xlfn.XLOOKUP(C246,'Sentiment index'!$E$2:$E$169,'Sentiment index'!$A$2:$A$169)</f>
        <v>-1.6699599999999998E-2</v>
      </c>
      <c r="X246">
        <f>_xlfn.XLOOKUP(F246,'Company age'!$A$2:$A$15,'Company age'!$B$2:$B$15)</f>
        <v>11</v>
      </c>
      <c r="Y246" s="3">
        <f t="shared" si="26"/>
        <v>7.1120000000000001</v>
      </c>
      <c r="Z246" s="5">
        <f t="shared" si="27"/>
        <v>0.12000000000000008</v>
      </c>
      <c r="AA246" s="12">
        <f t="shared" si="28"/>
        <v>34</v>
      </c>
      <c r="AB246">
        <v>34</v>
      </c>
      <c r="AH246" s="2">
        <v>20</v>
      </c>
      <c r="AI246" s="2">
        <v>12</v>
      </c>
      <c r="AJ246" s="2">
        <v>0.40000000600000002</v>
      </c>
    </row>
    <row r="247" spans="1:36" x14ac:dyDescent="0.15">
      <c r="A247" t="s">
        <v>783</v>
      </c>
      <c r="B247" t="s">
        <v>317</v>
      </c>
      <c r="C247">
        <f t="shared" si="30"/>
        <v>119</v>
      </c>
      <c r="D247">
        <v>103</v>
      </c>
      <c r="E247" s="7">
        <v>41969</v>
      </c>
      <c r="F247" s="11">
        <v>2014</v>
      </c>
      <c r="G247" t="s">
        <v>318</v>
      </c>
      <c r="H247" t="s">
        <v>319</v>
      </c>
      <c r="I247" t="s">
        <v>80</v>
      </c>
      <c r="J247" t="s">
        <v>38</v>
      </c>
      <c r="K247" t="s">
        <v>25</v>
      </c>
      <c r="L247" t="s">
        <v>102</v>
      </c>
      <c r="M247" t="s">
        <v>27</v>
      </c>
      <c r="N247" s="4">
        <v>1695.21</v>
      </c>
      <c r="O247" s="4">
        <v>70</v>
      </c>
      <c r="P247" s="5">
        <f t="shared" si="23"/>
        <v>-1.4901161190000001E-8</v>
      </c>
      <c r="Q247" s="5">
        <f t="shared" si="24"/>
        <v>-3.1250014309999997E-2</v>
      </c>
      <c r="R247" s="5">
        <f t="shared" si="25"/>
        <v>-6.2500014310000004E-2</v>
      </c>
      <c r="S247" s="4">
        <v>445.4</v>
      </c>
      <c r="T247" s="4">
        <v>536.28570560000003</v>
      </c>
      <c r="U247" s="4">
        <v>464.8</v>
      </c>
      <c r="V247" s="4">
        <v>100</v>
      </c>
      <c r="W247" s="3">
        <f>_xlfn.XLOOKUP(C247,'Sentiment index'!$E$2:$E$169,'Sentiment index'!$A$2:$A$169)</f>
        <v>-1.6699599999999998E-2</v>
      </c>
      <c r="X247">
        <f>_xlfn.XLOOKUP(F247,'Company age'!$A$2:$A$15,'Company age'!$B$2:$B$15)</f>
        <v>11</v>
      </c>
      <c r="Y247" s="3">
        <f t="shared" si="26"/>
        <v>67.812498998300001</v>
      </c>
      <c r="Z247" s="5">
        <f t="shared" si="27"/>
        <v>-3.1250014309999991E-2</v>
      </c>
      <c r="AA247" s="12">
        <f t="shared" si="28"/>
        <v>3303</v>
      </c>
      <c r="AB247">
        <v>3303</v>
      </c>
      <c r="AH247" s="2">
        <v>-1.4901161190000001E-6</v>
      </c>
      <c r="AI247" s="2">
        <v>-3.1250014309999998</v>
      </c>
      <c r="AJ247" s="2">
        <v>-6.2500014310000003</v>
      </c>
    </row>
    <row r="248" spans="1:36" x14ac:dyDescent="0.15">
      <c r="A248" t="s">
        <v>1496</v>
      </c>
      <c r="B248" t="s">
        <v>1036</v>
      </c>
      <c r="C248">
        <f t="shared" si="30"/>
        <v>120</v>
      </c>
      <c r="D248">
        <v>104</v>
      </c>
      <c r="E248" s="7">
        <v>41977</v>
      </c>
      <c r="F248" s="11">
        <v>2014</v>
      </c>
      <c r="G248" t="s">
        <v>1037</v>
      </c>
      <c r="H248" t="s">
        <v>1038</v>
      </c>
      <c r="I248" t="s">
        <v>80</v>
      </c>
      <c r="J248" t="s">
        <v>45</v>
      </c>
      <c r="K248" t="s">
        <v>25</v>
      </c>
      <c r="L248" t="s">
        <v>54</v>
      </c>
      <c r="M248" t="s">
        <v>27</v>
      </c>
      <c r="N248" s="4">
        <v>210.23500000000001</v>
      </c>
      <c r="O248" s="4">
        <v>30</v>
      </c>
      <c r="P248" s="5">
        <f t="shared" si="23"/>
        <v>0.375</v>
      </c>
      <c r="Q248" s="5">
        <f t="shared" si="24"/>
        <v>0.47499999999999998</v>
      </c>
      <c r="R248" s="5">
        <f t="shared" si="25"/>
        <v>0.40625</v>
      </c>
      <c r="S248" s="4">
        <v>275</v>
      </c>
      <c r="T248" s="4">
        <v>816.66668700000002</v>
      </c>
      <c r="U248" s="4">
        <v>288.5</v>
      </c>
      <c r="V248" s="4">
        <v>48.4514</v>
      </c>
      <c r="W248" s="3">
        <f>_xlfn.XLOOKUP(C248,'Sentiment index'!$E$2:$E$169,'Sentiment index'!$A$2:$A$169)</f>
        <v>3.4698399999999997E-2</v>
      </c>
      <c r="X248">
        <f>_xlfn.XLOOKUP(F248,'Company age'!$A$2:$A$15,'Company age'!$B$2:$B$15)</f>
        <v>11</v>
      </c>
      <c r="Y248" s="3">
        <f t="shared" si="26"/>
        <v>44.25</v>
      </c>
      <c r="Z248" s="5">
        <f t="shared" si="27"/>
        <v>0.47499999999999998</v>
      </c>
      <c r="AA248" s="12">
        <f t="shared" si="28"/>
        <v>48</v>
      </c>
      <c r="AB248">
        <v>48</v>
      </c>
      <c r="AH248" s="2">
        <v>37.5</v>
      </c>
      <c r="AI248" s="2">
        <v>47.5</v>
      </c>
      <c r="AJ248" s="2">
        <v>40.625</v>
      </c>
    </row>
    <row r="249" spans="1:36" x14ac:dyDescent="0.15">
      <c r="A249" t="s">
        <v>1425</v>
      </c>
      <c r="B249" t="s">
        <v>500</v>
      </c>
      <c r="C249">
        <f t="shared" si="30"/>
        <v>120</v>
      </c>
      <c r="D249">
        <v>104</v>
      </c>
      <c r="E249" s="7">
        <v>41989</v>
      </c>
      <c r="F249" s="11">
        <v>2014</v>
      </c>
      <c r="G249" t="s">
        <v>501</v>
      </c>
      <c r="H249" t="s">
        <v>502</v>
      </c>
      <c r="I249" t="s">
        <v>44</v>
      </c>
      <c r="J249" t="s">
        <v>96</v>
      </c>
      <c r="K249" t="s">
        <v>25</v>
      </c>
      <c r="L249" t="s">
        <v>126</v>
      </c>
      <c r="M249" t="s">
        <v>27</v>
      </c>
      <c r="N249" s="4">
        <v>936.423</v>
      </c>
      <c r="O249" s="4">
        <v>47</v>
      </c>
      <c r="P249" s="5">
        <f t="shared" si="23"/>
        <v>-0.2222222137</v>
      </c>
      <c r="Q249" s="5">
        <f t="shared" si="24"/>
        <v>-0.29444444659999996</v>
      </c>
      <c r="R249" s="5">
        <f t="shared" si="25"/>
        <v>-0.39444442750000003</v>
      </c>
      <c r="S249" s="4"/>
      <c r="T249" s="4"/>
      <c r="U249" s="4"/>
      <c r="V249" s="4">
        <v>29.351600000000001</v>
      </c>
      <c r="W249" s="3">
        <f>_xlfn.XLOOKUP(C249,'Sentiment index'!$E$2:$E$169,'Sentiment index'!$A$2:$A$169)</f>
        <v>3.4698399999999997E-2</v>
      </c>
      <c r="X249">
        <f>_xlfn.XLOOKUP(F249,'Company age'!$A$2:$A$15,'Company age'!$B$2:$B$15)</f>
        <v>11</v>
      </c>
      <c r="Y249" s="3">
        <f t="shared" si="26"/>
        <v>33.161111009799995</v>
      </c>
      <c r="Z249" s="5">
        <f t="shared" si="27"/>
        <v>-0.29444444660000008</v>
      </c>
      <c r="AA249" s="12">
        <f t="shared" si="28"/>
        <v>1789</v>
      </c>
      <c r="AB249">
        <v>1789</v>
      </c>
      <c r="AH249" s="2">
        <v>-22.22222137</v>
      </c>
      <c r="AI249" s="2">
        <v>-29.444444659999998</v>
      </c>
      <c r="AJ249" s="2">
        <v>-39.44444275</v>
      </c>
    </row>
    <row r="250" spans="1:36" x14ac:dyDescent="0.15">
      <c r="A250" t="s">
        <v>882</v>
      </c>
      <c r="B250" t="s">
        <v>257</v>
      </c>
      <c r="C250">
        <f t="shared" si="30"/>
        <v>122</v>
      </c>
      <c r="D250">
        <v>106</v>
      </c>
      <c r="E250" s="7">
        <v>42041</v>
      </c>
      <c r="F250" s="11">
        <v>2015</v>
      </c>
      <c r="G250" t="s">
        <v>258</v>
      </c>
      <c r="H250" t="s">
        <v>259</v>
      </c>
      <c r="I250" t="s">
        <v>80</v>
      </c>
      <c r="J250" t="s">
        <v>81</v>
      </c>
      <c r="K250" t="s">
        <v>25</v>
      </c>
      <c r="L250" t="s">
        <v>165</v>
      </c>
      <c r="M250" t="s">
        <v>27</v>
      </c>
      <c r="N250" s="2">
        <v>2741.69</v>
      </c>
      <c r="O250" s="2">
        <v>68</v>
      </c>
      <c r="P250" s="5">
        <f t="shared" si="23"/>
        <v>0.15942027089999999</v>
      </c>
      <c r="Q250" s="5">
        <f t="shared" si="24"/>
        <v>0.23913042069999998</v>
      </c>
      <c r="R250" s="5">
        <f t="shared" si="25"/>
        <v>0.1086956406</v>
      </c>
      <c r="S250" s="2">
        <v>15.46</v>
      </c>
      <c r="T250" s="2">
        <v>-61.111000060000002</v>
      </c>
      <c r="U250" s="2">
        <v>15.48</v>
      </c>
      <c r="V250" s="2">
        <v>62.624200000000002</v>
      </c>
      <c r="W250" s="3">
        <f>_xlfn.XLOOKUP(C250,'Sentiment index'!$E$2:$E$169,'Sentiment index'!$A$2:$A$169)</f>
        <v>0.209563</v>
      </c>
      <c r="X250">
        <f>_xlfn.XLOOKUP(F250,'Company age'!$A$2:$A$15,'Company age'!$B$2:$B$15)</f>
        <v>10</v>
      </c>
      <c r="Y250" s="3">
        <f t="shared" si="26"/>
        <v>84.260868607600003</v>
      </c>
      <c r="Z250" s="5">
        <f t="shared" si="27"/>
        <v>0.23913042070000004</v>
      </c>
      <c r="AA250" s="12">
        <f t="shared" si="28"/>
        <v>5057</v>
      </c>
      <c r="AB250">
        <v>5057</v>
      </c>
      <c r="AH250" s="2">
        <v>15.94202709</v>
      </c>
      <c r="AI250" s="2">
        <v>23.913042069999999</v>
      </c>
      <c r="AJ250" s="2">
        <v>10.86956406</v>
      </c>
    </row>
    <row r="251" spans="1:36" x14ac:dyDescent="0.15">
      <c r="A251" t="s">
        <v>256</v>
      </c>
      <c r="B251" t="s">
        <v>504</v>
      </c>
      <c r="C251">
        <f t="shared" si="30"/>
        <v>122</v>
      </c>
      <c r="D251">
        <v>106</v>
      </c>
      <c r="E251" s="7">
        <v>42041</v>
      </c>
      <c r="F251" s="11">
        <v>2015</v>
      </c>
      <c r="G251" t="s">
        <v>505</v>
      </c>
      <c r="H251" t="s">
        <v>506</v>
      </c>
      <c r="I251" t="s">
        <v>64</v>
      </c>
      <c r="J251" t="s">
        <v>45</v>
      </c>
      <c r="K251" t="s">
        <v>25</v>
      </c>
      <c r="L251" t="s">
        <v>507</v>
      </c>
      <c r="M251" t="s">
        <v>27</v>
      </c>
      <c r="N251" s="2">
        <v>940.37900000000002</v>
      </c>
      <c r="O251" s="2">
        <v>17</v>
      </c>
      <c r="P251" s="5">
        <f t="shared" si="23"/>
        <v>0.14705882069999998</v>
      </c>
      <c r="Q251" s="5">
        <f t="shared" si="24"/>
        <v>6.0000002379999992E-3</v>
      </c>
      <c r="R251" s="5">
        <f t="shared" si="25"/>
        <v>6.4705882069999998E-2</v>
      </c>
      <c r="S251" s="2">
        <v>4.46</v>
      </c>
      <c r="T251" s="2">
        <v>-73.76470947</v>
      </c>
      <c r="U251" s="2">
        <v>4.5</v>
      </c>
      <c r="V251" s="2">
        <v>18.89</v>
      </c>
      <c r="W251" s="3">
        <f>_xlfn.XLOOKUP(C251,'Sentiment index'!$E$2:$E$169,'Sentiment index'!$A$2:$A$169)</f>
        <v>0.209563</v>
      </c>
      <c r="X251">
        <f>_xlfn.XLOOKUP(F251,'Company age'!$A$2:$A$15,'Company age'!$B$2:$B$15)</f>
        <v>10</v>
      </c>
      <c r="Y251" s="3">
        <f t="shared" si="26"/>
        <v>17.102000004046001</v>
      </c>
      <c r="Z251" s="5">
        <f t="shared" si="27"/>
        <v>6.0000002380000694E-3</v>
      </c>
      <c r="AA251" s="12">
        <f t="shared" si="28"/>
        <v>671</v>
      </c>
      <c r="AB251">
        <v>671</v>
      </c>
      <c r="AH251" s="2">
        <v>14.705882069999999</v>
      </c>
      <c r="AI251" s="2">
        <v>0.60000002379999995</v>
      </c>
      <c r="AJ251" s="2">
        <v>6.4705882069999996</v>
      </c>
    </row>
    <row r="252" spans="1:36" x14ac:dyDescent="0.15">
      <c r="A252" t="s">
        <v>1570</v>
      </c>
      <c r="B252" t="s">
        <v>321</v>
      </c>
      <c r="C252">
        <f t="shared" si="30"/>
        <v>122</v>
      </c>
      <c r="D252">
        <v>106</v>
      </c>
      <c r="E252" s="7">
        <v>42048</v>
      </c>
      <c r="F252" s="11">
        <v>2015</v>
      </c>
      <c r="G252" t="s">
        <v>322</v>
      </c>
      <c r="H252" t="s">
        <v>323</v>
      </c>
      <c r="I252" t="s">
        <v>80</v>
      </c>
      <c r="J252" t="s">
        <v>38</v>
      </c>
      <c r="K252" t="s">
        <v>25</v>
      </c>
      <c r="L252" t="s">
        <v>165</v>
      </c>
      <c r="M252" t="s">
        <v>27</v>
      </c>
      <c r="N252" s="2">
        <v>1816.52</v>
      </c>
      <c r="O252" s="2">
        <v>50</v>
      </c>
      <c r="P252" s="5">
        <f t="shared" si="23"/>
        <v>0.2090909004</v>
      </c>
      <c r="Q252" s="5">
        <f t="shared" si="24"/>
        <v>0.1212121201</v>
      </c>
      <c r="R252" s="5">
        <f t="shared" si="25"/>
        <v>9.0909090040000001E-2</v>
      </c>
      <c r="S252" s="2">
        <v>94.4</v>
      </c>
      <c r="T252" s="2">
        <v>121.57059479999999</v>
      </c>
      <c r="U252" s="2">
        <v>95</v>
      </c>
      <c r="V252" s="2">
        <v>76.173100000000005</v>
      </c>
      <c r="W252" s="3">
        <f>_xlfn.XLOOKUP(C252,'Sentiment index'!$E$2:$E$169,'Sentiment index'!$A$2:$A$169)</f>
        <v>0.209563</v>
      </c>
      <c r="X252">
        <f>_xlfn.XLOOKUP(F252,'Company age'!$A$2:$A$15,'Company age'!$B$2:$B$15)</f>
        <v>10</v>
      </c>
      <c r="Y252" s="3">
        <f t="shared" si="26"/>
        <v>56.060606005000004</v>
      </c>
      <c r="Z252" s="5">
        <f t="shared" si="27"/>
        <v>0.12121212010000008</v>
      </c>
      <c r="AA252" s="12">
        <f t="shared" si="28"/>
        <v>2373</v>
      </c>
      <c r="AB252">
        <v>2373</v>
      </c>
      <c r="AH252" s="2">
        <v>20.909090039999999</v>
      </c>
      <c r="AI252" s="2">
        <v>12.121212010000001</v>
      </c>
      <c r="AJ252" s="2">
        <v>9.0909090040000002</v>
      </c>
    </row>
    <row r="253" spans="1:36" x14ac:dyDescent="0.15">
      <c r="A253" t="s">
        <v>320</v>
      </c>
      <c r="B253" t="s">
        <v>1385</v>
      </c>
      <c r="C253">
        <f t="shared" si="30"/>
        <v>122</v>
      </c>
      <c r="D253">
        <v>106</v>
      </c>
      <c r="E253" s="7">
        <v>42051</v>
      </c>
      <c r="F253" s="11">
        <v>2015</v>
      </c>
      <c r="G253" t="s">
        <v>1386</v>
      </c>
      <c r="H253" t="s">
        <v>1387</v>
      </c>
      <c r="I253" t="s">
        <v>80</v>
      </c>
      <c r="J253" t="s">
        <v>74</v>
      </c>
      <c r="K253" t="s">
        <v>25</v>
      </c>
      <c r="L253" t="s">
        <v>54</v>
      </c>
      <c r="M253" t="s">
        <v>27</v>
      </c>
      <c r="N253" s="2">
        <v>68.250900000000001</v>
      </c>
      <c r="O253" s="2">
        <v>6.8</v>
      </c>
      <c r="P253" s="5">
        <f t="shared" si="23"/>
        <v>-8.3333331349999991E-3</v>
      </c>
      <c r="Q253" s="5">
        <f t="shared" si="24"/>
        <v>-1.6666666269999998E-2</v>
      </c>
      <c r="R253" s="5">
        <f t="shared" si="25"/>
        <v>-6.6666665079999993E-2</v>
      </c>
      <c r="S253" s="2">
        <v>4.96</v>
      </c>
      <c r="T253" s="2">
        <v>-4.1176495549999999</v>
      </c>
      <c r="U253" s="2">
        <v>4.97</v>
      </c>
      <c r="V253" s="2">
        <v>66.067899999999995</v>
      </c>
      <c r="W253" s="3">
        <f>_xlfn.XLOOKUP(C253,'Sentiment index'!$E$2:$E$169,'Sentiment index'!$A$2:$A$169)</f>
        <v>0.209563</v>
      </c>
      <c r="X253">
        <f>_xlfn.XLOOKUP(F253,'Company age'!$A$2:$A$15,'Company age'!$B$2:$B$15)</f>
        <v>10</v>
      </c>
      <c r="Y253" s="3">
        <f t="shared" si="26"/>
        <v>6.6866666693639996</v>
      </c>
      <c r="Z253" s="5">
        <f t="shared" si="27"/>
        <v>-1.666666627000004E-2</v>
      </c>
      <c r="AA253" s="12">
        <f t="shared" si="28"/>
        <v>53</v>
      </c>
      <c r="AB253">
        <v>53</v>
      </c>
      <c r="AH253" s="2">
        <v>-0.83333331349999995</v>
      </c>
      <c r="AI253" s="2">
        <v>-1.6666666269999999</v>
      </c>
      <c r="AJ253" s="2">
        <v>-6.6666665079999996</v>
      </c>
    </row>
    <row r="254" spans="1:36" x14ac:dyDescent="0.15">
      <c r="A254" t="s">
        <v>2132</v>
      </c>
      <c r="B254" t="s">
        <v>353</v>
      </c>
      <c r="C254">
        <f t="shared" si="30"/>
        <v>123</v>
      </c>
      <c r="D254">
        <v>107</v>
      </c>
      <c r="E254" s="7">
        <v>42069</v>
      </c>
      <c r="F254" s="11">
        <v>2015</v>
      </c>
      <c r="G254" t="s">
        <v>354</v>
      </c>
      <c r="H254" t="s">
        <v>355</v>
      </c>
      <c r="I254" t="s">
        <v>23</v>
      </c>
      <c r="J254" t="s">
        <v>152</v>
      </c>
      <c r="K254" t="s">
        <v>25</v>
      </c>
      <c r="L254" t="s">
        <v>170</v>
      </c>
      <c r="M254" t="s">
        <v>27</v>
      </c>
      <c r="N254" s="2">
        <v>1662.94</v>
      </c>
      <c r="O254" s="2">
        <v>125</v>
      </c>
      <c r="P254" s="5">
        <f t="shared" si="23"/>
        <v>0</v>
      </c>
      <c r="Q254" s="5">
        <f t="shared" si="24"/>
        <v>0</v>
      </c>
      <c r="R254" s="5">
        <f t="shared" si="25"/>
        <v>2.631578922E-2</v>
      </c>
      <c r="S254" s="2">
        <v>107</v>
      </c>
      <c r="T254" s="2">
        <v>-8.9600000380000004</v>
      </c>
      <c r="U254" s="2">
        <v>106.6</v>
      </c>
      <c r="V254" s="2">
        <v>25</v>
      </c>
      <c r="W254" s="3">
        <f>_xlfn.XLOOKUP(C254,'Sentiment index'!$E$2:$E$169,'Sentiment index'!$A$2:$A$169)</f>
        <v>0.1571371</v>
      </c>
      <c r="X254">
        <f>_xlfn.XLOOKUP(F254,'Company age'!$A$2:$A$15,'Company age'!$B$2:$B$15)</f>
        <v>10</v>
      </c>
      <c r="Y254" s="3">
        <f t="shared" si="26"/>
        <v>125</v>
      </c>
      <c r="Z254" s="5">
        <f t="shared" si="27"/>
        <v>0</v>
      </c>
      <c r="AA254" s="12">
        <f t="shared" si="28"/>
        <v>3162</v>
      </c>
      <c r="AB254">
        <v>3162</v>
      </c>
      <c r="AH254" s="2">
        <v>0</v>
      </c>
      <c r="AI254" s="2">
        <v>0</v>
      </c>
      <c r="AJ254" s="2">
        <v>2.6315789220000001</v>
      </c>
    </row>
    <row r="255" spans="1:36" x14ac:dyDescent="0.15">
      <c r="A255" t="s">
        <v>360</v>
      </c>
      <c r="B255" t="s">
        <v>357</v>
      </c>
      <c r="C255">
        <f t="shared" si="30"/>
        <v>123</v>
      </c>
      <c r="D255">
        <v>107</v>
      </c>
      <c r="E255" s="7">
        <v>42079</v>
      </c>
      <c r="F255" s="11">
        <v>2015</v>
      </c>
      <c r="G255" t="s">
        <v>947</v>
      </c>
      <c r="H255" t="s">
        <v>948</v>
      </c>
      <c r="I255" t="s">
        <v>64</v>
      </c>
      <c r="J255" t="s">
        <v>96</v>
      </c>
      <c r="K255" t="s">
        <v>25</v>
      </c>
      <c r="L255" t="s">
        <v>507</v>
      </c>
      <c r="M255" t="s">
        <v>27</v>
      </c>
      <c r="N255" s="2">
        <v>324.06400000000002</v>
      </c>
      <c r="O255" s="2">
        <v>5.2</v>
      </c>
      <c r="P255" s="5">
        <f t="shared" si="23"/>
        <v>-0.33599998470000003</v>
      </c>
      <c r="Q255" s="5">
        <f t="shared" si="24"/>
        <v>-0.30399999620000001</v>
      </c>
      <c r="R255" s="5">
        <f t="shared" si="25"/>
        <v>-2.7999999519999999E-2</v>
      </c>
      <c r="S255" s="2">
        <v>25.8</v>
      </c>
      <c r="T255" s="2">
        <v>442.30770869999998</v>
      </c>
      <c r="U255" s="2">
        <v>27.3</v>
      </c>
      <c r="V255" s="2">
        <v>12.951000000000001</v>
      </c>
      <c r="W255" s="3">
        <f>_xlfn.XLOOKUP(C255,'Sentiment index'!$E$2:$E$169,'Sentiment index'!$A$2:$A$169)</f>
        <v>0.1571371</v>
      </c>
      <c r="X255">
        <f>_xlfn.XLOOKUP(F255,'Company age'!$A$2:$A$15,'Company age'!$B$2:$B$15)</f>
        <v>10</v>
      </c>
      <c r="Y255" s="3">
        <f t="shared" si="26"/>
        <v>3.6192000197600005</v>
      </c>
      <c r="Z255" s="5">
        <f t="shared" si="27"/>
        <v>-0.30399999619999996</v>
      </c>
      <c r="AA255" s="12">
        <f t="shared" si="28"/>
        <v>451</v>
      </c>
      <c r="AB255">
        <v>451</v>
      </c>
      <c r="AH255" s="2">
        <v>-33.599998470000003</v>
      </c>
      <c r="AI255" s="2">
        <v>-30.399999619999999</v>
      </c>
      <c r="AJ255" s="2">
        <v>-2.7999999519999998</v>
      </c>
    </row>
    <row r="256" spans="1:36" x14ac:dyDescent="0.15">
      <c r="A256" t="s">
        <v>202</v>
      </c>
      <c r="B256" t="s">
        <v>431</v>
      </c>
      <c r="C256">
        <f t="shared" si="30"/>
        <v>123</v>
      </c>
      <c r="D256">
        <v>107</v>
      </c>
      <c r="E256" s="7">
        <v>42083</v>
      </c>
      <c r="F256" s="11">
        <v>2015</v>
      </c>
      <c r="G256" t="s">
        <v>432</v>
      </c>
      <c r="H256" t="s">
        <v>433</v>
      </c>
      <c r="I256" t="s">
        <v>80</v>
      </c>
      <c r="J256" t="s">
        <v>38</v>
      </c>
      <c r="K256" t="s">
        <v>25</v>
      </c>
      <c r="L256" t="s">
        <v>170</v>
      </c>
      <c r="M256" t="s">
        <v>27</v>
      </c>
      <c r="N256" s="2">
        <v>1345.8</v>
      </c>
      <c r="O256" s="2">
        <v>80</v>
      </c>
      <c r="P256" s="5">
        <f t="shared" si="23"/>
        <v>6.6666665079999993E-2</v>
      </c>
      <c r="Q256" s="5">
        <f t="shared" si="24"/>
        <v>-6.6666668650000004E-3</v>
      </c>
      <c r="R256" s="5">
        <f t="shared" si="25"/>
        <v>0</v>
      </c>
      <c r="S256" s="2">
        <v>1211.5999999999999</v>
      </c>
      <c r="T256" s="2">
        <v>7305</v>
      </c>
      <c r="U256" s="2">
        <v>1265.2</v>
      </c>
      <c r="V256" s="2">
        <v>35.970399999999998</v>
      </c>
      <c r="W256" s="3">
        <f>_xlfn.XLOOKUP(C256,'Sentiment index'!$E$2:$E$169,'Sentiment index'!$A$2:$A$169)</f>
        <v>0.1571371</v>
      </c>
      <c r="X256">
        <f>_xlfn.XLOOKUP(F256,'Company age'!$A$2:$A$15,'Company age'!$B$2:$B$15)</f>
        <v>10</v>
      </c>
      <c r="Y256" s="3">
        <f t="shared" si="26"/>
        <v>79.466666650800008</v>
      </c>
      <c r="Z256" s="5">
        <f t="shared" si="27"/>
        <v>-6.6666668649999041E-3</v>
      </c>
      <c r="AA256" s="12">
        <f t="shared" si="28"/>
        <v>8987</v>
      </c>
      <c r="AB256">
        <v>8987</v>
      </c>
      <c r="AH256" s="2">
        <v>6.6666665079999996</v>
      </c>
      <c r="AI256" s="2">
        <v>-0.66666668650000005</v>
      </c>
      <c r="AJ256" s="2">
        <v>0</v>
      </c>
    </row>
    <row r="257" spans="1:36" x14ac:dyDescent="0.15">
      <c r="A257" t="s">
        <v>1493</v>
      </c>
      <c r="B257" t="s">
        <v>353</v>
      </c>
      <c r="C257">
        <f t="shared" si="30"/>
        <v>123</v>
      </c>
      <c r="D257">
        <v>107</v>
      </c>
      <c r="E257" s="7">
        <v>42086</v>
      </c>
      <c r="F257" s="11">
        <v>2015</v>
      </c>
      <c r="G257" t="s">
        <v>744</v>
      </c>
      <c r="H257" t="s">
        <v>745</v>
      </c>
      <c r="I257" t="s">
        <v>44</v>
      </c>
      <c r="J257" t="s">
        <v>32</v>
      </c>
      <c r="K257" t="s">
        <v>25</v>
      </c>
      <c r="L257" t="s">
        <v>746</v>
      </c>
      <c r="M257" t="s">
        <v>27</v>
      </c>
      <c r="N257" s="2">
        <v>575.00199999999995</v>
      </c>
      <c r="O257" s="2">
        <v>32</v>
      </c>
      <c r="P257" s="5">
        <f t="shared" si="23"/>
        <v>7.4999999999999997E-2</v>
      </c>
      <c r="Q257" s="5">
        <f t="shared" si="24"/>
        <v>0.01</v>
      </c>
      <c r="R257" s="5">
        <f t="shared" si="25"/>
        <v>-7.7499999999999999E-2</v>
      </c>
      <c r="S257" s="2">
        <v>19.489999999999998</v>
      </c>
      <c r="T257" s="2">
        <v>-27.126045229999999</v>
      </c>
      <c r="U257" s="2">
        <v>14.11</v>
      </c>
      <c r="V257" s="2">
        <v>44.518999999999998</v>
      </c>
      <c r="W257" s="3">
        <f>_xlfn.XLOOKUP(C257,'Sentiment index'!$E$2:$E$169,'Sentiment index'!$A$2:$A$169)</f>
        <v>0.1571371</v>
      </c>
      <c r="X257">
        <f>_xlfn.XLOOKUP(F257,'Company age'!$A$2:$A$15,'Company age'!$B$2:$B$15)</f>
        <v>10</v>
      </c>
      <c r="Y257" s="3">
        <f t="shared" si="26"/>
        <v>32.32</v>
      </c>
      <c r="Z257" s="5">
        <f t="shared" si="27"/>
        <v>1.0000000000000009E-2</v>
      </c>
      <c r="AA257" s="12">
        <f t="shared" si="28"/>
        <v>40</v>
      </c>
      <c r="AB257">
        <v>40</v>
      </c>
      <c r="AH257" s="2">
        <v>7.5</v>
      </c>
      <c r="AI257" s="2">
        <v>1</v>
      </c>
      <c r="AJ257" s="2">
        <v>-7.75</v>
      </c>
    </row>
    <row r="258" spans="1:36" x14ac:dyDescent="0.15">
      <c r="A258" t="s">
        <v>727</v>
      </c>
      <c r="B258" t="s">
        <v>265</v>
      </c>
      <c r="C258">
        <f t="shared" si="30"/>
        <v>123</v>
      </c>
      <c r="D258">
        <v>107</v>
      </c>
      <c r="E258" s="7">
        <v>42088</v>
      </c>
      <c r="F258" s="11">
        <v>2015</v>
      </c>
      <c r="G258" t="s">
        <v>266</v>
      </c>
      <c r="H258" t="s">
        <v>267</v>
      </c>
      <c r="I258" t="s">
        <v>80</v>
      </c>
      <c r="J258" t="s">
        <v>45</v>
      </c>
      <c r="K258" t="s">
        <v>25</v>
      </c>
      <c r="L258" t="s">
        <v>97</v>
      </c>
      <c r="M258" t="s">
        <v>27</v>
      </c>
      <c r="N258" s="2">
        <v>2605.8000000000002</v>
      </c>
      <c r="O258" s="2">
        <v>58</v>
      </c>
      <c r="P258" s="5">
        <f t="shared" ref="P258:P321" si="31">AH258/100</f>
        <v>0.4</v>
      </c>
      <c r="Q258" s="5">
        <f t="shared" ref="Q258:Q321" si="32">AI258/100</f>
        <v>0.4</v>
      </c>
      <c r="R258" s="5">
        <f t="shared" ref="R258:R321" si="33">AJ258/100</f>
        <v>0</v>
      </c>
      <c r="S258" s="2">
        <v>28.44</v>
      </c>
      <c r="T258" s="2">
        <v>-47.586208339999999</v>
      </c>
      <c r="U258" s="2">
        <v>28.28</v>
      </c>
      <c r="V258" s="2">
        <v>78.532700000000006</v>
      </c>
      <c r="W258" s="3">
        <f>_xlfn.XLOOKUP(C258,'Sentiment index'!$E$2:$E$169,'Sentiment index'!$A$2:$A$169)</f>
        <v>0.1571371</v>
      </c>
      <c r="X258">
        <f>_xlfn.XLOOKUP(F258,'Company age'!$A$2:$A$15,'Company age'!$B$2:$B$15)</f>
        <v>10</v>
      </c>
      <c r="Y258" s="3">
        <f t="shared" si="26"/>
        <v>81.199999999999989</v>
      </c>
      <c r="Z258" s="5">
        <f t="shared" si="27"/>
        <v>0.3999999999999998</v>
      </c>
      <c r="AA258" s="12">
        <f t="shared" si="28"/>
        <v>1544</v>
      </c>
      <c r="AB258">
        <v>1544</v>
      </c>
      <c r="AH258" s="2">
        <v>40</v>
      </c>
      <c r="AI258" s="2">
        <v>40</v>
      </c>
      <c r="AJ258" s="2"/>
    </row>
    <row r="259" spans="1:36" x14ac:dyDescent="0.15">
      <c r="A259" t="s">
        <v>1206</v>
      </c>
      <c r="B259" t="s">
        <v>357</v>
      </c>
      <c r="C259">
        <f t="shared" si="30"/>
        <v>123</v>
      </c>
      <c r="D259">
        <v>107</v>
      </c>
      <c r="E259" s="7">
        <v>42090</v>
      </c>
      <c r="F259" s="11">
        <v>2015</v>
      </c>
      <c r="G259" t="s">
        <v>358</v>
      </c>
      <c r="H259" t="s">
        <v>359</v>
      </c>
      <c r="I259" t="s">
        <v>64</v>
      </c>
      <c r="J259" t="s">
        <v>152</v>
      </c>
      <c r="K259" t="s">
        <v>25</v>
      </c>
      <c r="L259" t="s">
        <v>102</v>
      </c>
      <c r="M259" t="s">
        <v>27</v>
      </c>
      <c r="N259" s="2">
        <v>1679.49</v>
      </c>
      <c r="O259" s="2">
        <v>14.75</v>
      </c>
      <c r="P259" s="5">
        <f t="shared" si="31"/>
        <v>3.4482758049999999E-2</v>
      </c>
      <c r="Q259" s="5">
        <f t="shared" si="32"/>
        <v>9.5689659119999992E-2</v>
      </c>
      <c r="R259" s="5">
        <f t="shared" si="33"/>
        <v>0.1163793087</v>
      </c>
      <c r="S259" s="2">
        <v>31.7</v>
      </c>
      <c r="T259" s="2">
        <v>122.372879</v>
      </c>
      <c r="U259" s="2">
        <v>31.2</v>
      </c>
      <c r="V259" s="2">
        <v>15</v>
      </c>
      <c r="W259" s="3">
        <f>_xlfn.XLOOKUP(C259,'Sentiment index'!$E$2:$E$169,'Sentiment index'!$A$2:$A$169)</f>
        <v>0.1571371</v>
      </c>
      <c r="X259">
        <f>_xlfn.XLOOKUP(F259,'Company age'!$A$2:$A$15,'Company age'!$B$2:$B$15)</f>
        <v>10</v>
      </c>
      <c r="Y259" s="3">
        <f t="shared" ref="Y259:Y322" si="34">O259*(1+Q259)</f>
        <v>16.16142247202</v>
      </c>
      <c r="Z259" s="5">
        <f t="shared" ref="Z259:Z322" si="35">(Y259-O259)/O259</f>
        <v>9.5689659119999992E-2</v>
      </c>
      <c r="AA259" s="12">
        <f t="shared" ref="AA259:AA322" si="36">IF(AB259&lt;&gt;"",AB259,AVERAGE($AB$2:$AB$527))</f>
        <v>433</v>
      </c>
      <c r="AB259">
        <v>433</v>
      </c>
      <c r="AH259" s="2">
        <v>3.4482758050000002</v>
      </c>
      <c r="AI259" s="2">
        <v>9.5689659119999995</v>
      </c>
      <c r="AJ259" s="2">
        <v>11.63793087</v>
      </c>
    </row>
    <row r="260" spans="1:36" x14ac:dyDescent="0.15">
      <c r="A260" t="s">
        <v>959</v>
      </c>
      <c r="B260" t="s">
        <v>631</v>
      </c>
      <c r="C260">
        <f t="shared" si="30"/>
        <v>123</v>
      </c>
      <c r="D260">
        <v>107</v>
      </c>
      <c r="E260" s="7">
        <v>42090</v>
      </c>
      <c r="F260" s="11">
        <v>2015</v>
      </c>
      <c r="G260" t="s">
        <v>632</v>
      </c>
      <c r="H260" t="s">
        <v>633</v>
      </c>
      <c r="I260" t="s">
        <v>80</v>
      </c>
      <c r="J260" t="s">
        <v>96</v>
      </c>
      <c r="K260" t="s">
        <v>25</v>
      </c>
      <c r="L260" t="s">
        <v>132</v>
      </c>
      <c r="M260" t="s">
        <v>27</v>
      </c>
      <c r="N260" s="2">
        <v>746.68499999999995</v>
      </c>
      <c r="O260" s="2">
        <v>66</v>
      </c>
      <c r="P260" s="5">
        <f t="shared" si="31"/>
        <v>1.1111111639999999E-2</v>
      </c>
      <c r="Q260" s="5">
        <f t="shared" si="32"/>
        <v>-2.4444444179999997E-2</v>
      </c>
      <c r="R260" s="5">
        <f t="shared" si="33"/>
        <v>-2.6666667460000001E-2</v>
      </c>
      <c r="S260" s="2">
        <v>333.5</v>
      </c>
      <c r="T260" s="2">
        <v>1895.4545900000001</v>
      </c>
      <c r="U260" s="2">
        <v>328.5</v>
      </c>
      <c r="V260" s="2">
        <v>20</v>
      </c>
      <c r="W260" s="3">
        <f>_xlfn.XLOOKUP(C260,'Sentiment index'!$E$2:$E$169,'Sentiment index'!$A$2:$A$169)</f>
        <v>0.1571371</v>
      </c>
      <c r="X260">
        <f>_xlfn.XLOOKUP(F260,'Company age'!$A$2:$A$15,'Company age'!$B$2:$B$15)</f>
        <v>10</v>
      </c>
      <c r="Y260" s="3">
        <f t="shared" si="34"/>
        <v>64.386666684120001</v>
      </c>
      <c r="Z260" s="5">
        <f t="shared" si="35"/>
        <v>-2.4444444179999976E-2</v>
      </c>
      <c r="AA260" s="12">
        <f t="shared" si="36"/>
        <v>1102</v>
      </c>
      <c r="AB260">
        <v>1102</v>
      </c>
      <c r="AH260" s="2">
        <v>1.111111164</v>
      </c>
      <c r="AI260" s="2">
        <v>-2.4444444179999998</v>
      </c>
      <c r="AJ260" s="2">
        <v>-2.6666667460000002</v>
      </c>
    </row>
    <row r="261" spans="1:36" x14ac:dyDescent="0.15">
      <c r="A261" t="s">
        <v>916</v>
      </c>
      <c r="B261" t="s">
        <v>1728</v>
      </c>
      <c r="C261">
        <f t="shared" si="30"/>
        <v>124</v>
      </c>
      <c r="D261">
        <v>108</v>
      </c>
      <c r="E261" s="7">
        <v>42103</v>
      </c>
      <c r="F261" s="11">
        <v>2015</v>
      </c>
      <c r="G261" t="s">
        <v>1729</v>
      </c>
      <c r="H261" t="s">
        <v>1730</v>
      </c>
      <c r="I261" t="s">
        <v>80</v>
      </c>
      <c r="J261" t="s">
        <v>96</v>
      </c>
      <c r="K261" t="s">
        <v>1475</v>
      </c>
      <c r="L261" t="s">
        <v>46</v>
      </c>
      <c r="M261" t="s">
        <v>27</v>
      </c>
      <c r="N261" s="2">
        <v>21.631900000000002</v>
      </c>
      <c r="O261" s="2">
        <v>35</v>
      </c>
      <c r="P261" s="5">
        <f t="shared" si="31"/>
        <v>4.3010754589999999E-2</v>
      </c>
      <c r="Q261" s="5">
        <f t="shared" si="32"/>
        <v>8.8709678650000012E-2</v>
      </c>
      <c r="R261" s="5">
        <f t="shared" si="33"/>
        <v>3.2258064750000003E-2</v>
      </c>
      <c r="S261" s="2"/>
      <c r="T261" s="2"/>
      <c r="U261" s="2"/>
      <c r="V261" s="2">
        <v>4.2857000000000003</v>
      </c>
      <c r="W261" s="3">
        <f>_xlfn.XLOOKUP(C261,'Sentiment index'!$E$2:$E$169,'Sentiment index'!$A$2:$A$169)</f>
        <v>-3.4694599999999999E-2</v>
      </c>
      <c r="X261">
        <f>_xlfn.XLOOKUP(F261,'Company age'!$A$2:$A$15,'Company age'!$B$2:$B$15)</f>
        <v>10</v>
      </c>
      <c r="Y261" s="3">
        <f t="shared" si="34"/>
        <v>38.104838752749998</v>
      </c>
      <c r="Z261" s="5">
        <f t="shared" si="35"/>
        <v>8.8709678649999957E-2</v>
      </c>
      <c r="AA261" s="12">
        <f t="shared" si="36"/>
        <v>1264.5811764705882</v>
      </c>
      <c r="AH261" s="2">
        <v>4.3010754589999998</v>
      </c>
      <c r="AI261" s="2">
        <v>8.8709678650000008</v>
      </c>
      <c r="AJ261" s="2">
        <v>3.2258064750000002</v>
      </c>
    </row>
    <row r="262" spans="1:36" x14ac:dyDescent="0.15">
      <c r="A262" t="s">
        <v>1817</v>
      </c>
      <c r="B262" t="s">
        <v>835</v>
      </c>
      <c r="C262">
        <f t="shared" si="30"/>
        <v>124</v>
      </c>
      <c r="D262">
        <v>108</v>
      </c>
      <c r="E262" s="7">
        <v>42118</v>
      </c>
      <c r="F262" s="11">
        <v>2015</v>
      </c>
      <c r="G262" t="s">
        <v>836</v>
      </c>
      <c r="H262" t="s">
        <v>837</v>
      </c>
      <c r="I262" t="s">
        <v>80</v>
      </c>
      <c r="J262" t="s">
        <v>152</v>
      </c>
      <c r="K262" t="s">
        <v>25</v>
      </c>
      <c r="L262" t="s">
        <v>75</v>
      </c>
      <c r="M262" t="s">
        <v>27</v>
      </c>
      <c r="N262" s="2">
        <v>475.48</v>
      </c>
      <c r="O262" s="2">
        <v>25</v>
      </c>
      <c r="P262" s="5">
        <f t="shared" si="31"/>
        <v>0.1611111069</v>
      </c>
      <c r="Q262" s="5">
        <f t="shared" si="32"/>
        <v>0.1361111069</v>
      </c>
      <c r="R262" s="5">
        <f t="shared" si="33"/>
        <v>0.1027777767</v>
      </c>
      <c r="S262" s="2">
        <v>31</v>
      </c>
      <c r="T262" s="2">
        <v>121.0720062</v>
      </c>
      <c r="U262" s="2">
        <v>31.74</v>
      </c>
      <c r="V262" s="2">
        <v>87.613100000000003</v>
      </c>
      <c r="W262" s="3">
        <f>_xlfn.XLOOKUP(C262,'Sentiment index'!$E$2:$E$169,'Sentiment index'!$A$2:$A$169)</f>
        <v>-3.4694599999999999E-2</v>
      </c>
      <c r="X262">
        <f>_xlfn.XLOOKUP(F262,'Company age'!$A$2:$A$15,'Company age'!$B$2:$B$15)</f>
        <v>10</v>
      </c>
      <c r="Y262" s="3">
        <f t="shared" si="34"/>
        <v>28.402777672500001</v>
      </c>
      <c r="Z262" s="5">
        <f t="shared" si="35"/>
        <v>0.13611110690000003</v>
      </c>
      <c r="AA262" s="12">
        <f t="shared" si="36"/>
        <v>500</v>
      </c>
      <c r="AB262">
        <v>500</v>
      </c>
      <c r="AH262" s="2">
        <v>16.11111069</v>
      </c>
      <c r="AI262" s="2">
        <v>13.61111069</v>
      </c>
      <c r="AJ262" s="2">
        <v>10.277777670000001</v>
      </c>
    </row>
    <row r="263" spans="1:36" x14ac:dyDescent="0.15">
      <c r="A263" t="s">
        <v>207</v>
      </c>
      <c r="B263" t="s">
        <v>2148</v>
      </c>
      <c r="C263">
        <f t="shared" si="30"/>
        <v>124</v>
      </c>
      <c r="D263">
        <v>108</v>
      </c>
      <c r="E263" s="7">
        <v>42124</v>
      </c>
      <c r="F263" s="11">
        <v>2015</v>
      </c>
      <c r="G263" t="s">
        <v>2149</v>
      </c>
      <c r="H263" t="s">
        <v>2150</v>
      </c>
      <c r="I263" t="s">
        <v>44</v>
      </c>
      <c r="J263" t="s">
        <v>81</v>
      </c>
      <c r="K263" t="s">
        <v>25</v>
      </c>
      <c r="L263" t="s">
        <v>146</v>
      </c>
      <c r="M263" t="s">
        <v>27</v>
      </c>
      <c r="N263" s="2">
        <v>0</v>
      </c>
      <c r="O263" s="2">
        <v>5.5</v>
      </c>
      <c r="P263" s="5">
        <f t="shared" si="31"/>
        <v>-0.1</v>
      </c>
      <c r="Q263" s="5">
        <f t="shared" si="32"/>
        <v>-0.1</v>
      </c>
      <c r="R263" s="5">
        <f t="shared" si="33"/>
        <v>-0.495</v>
      </c>
      <c r="S263" s="2">
        <v>4.28</v>
      </c>
      <c r="T263" s="2">
        <v>-90.841896059999996</v>
      </c>
      <c r="U263" s="2">
        <v>4.25</v>
      </c>
      <c r="V263" s="2">
        <v>23.5</v>
      </c>
      <c r="W263" s="3">
        <f>_xlfn.XLOOKUP(C263,'Sentiment index'!$E$2:$E$169,'Sentiment index'!$A$2:$A$169)</f>
        <v>-3.4694599999999999E-2</v>
      </c>
      <c r="X263">
        <f>_xlfn.XLOOKUP(F263,'Company age'!$A$2:$A$15,'Company age'!$B$2:$B$15)</f>
        <v>10</v>
      </c>
      <c r="Y263" s="3">
        <f t="shared" si="34"/>
        <v>4.95</v>
      </c>
      <c r="Z263" s="5">
        <f t="shared" si="35"/>
        <v>-9.9999999999999964E-2</v>
      </c>
      <c r="AA263" s="12">
        <f t="shared" si="36"/>
        <v>261</v>
      </c>
      <c r="AB263">
        <v>261</v>
      </c>
      <c r="AH263" s="2">
        <v>-10</v>
      </c>
      <c r="AI263" s="2">
        <v>-10</v>
      </c>
      <c r="AJ263" s="2">
        <v>-49.5</v>
      </c>
    </row>
    <row r="264" spans="1:36" x14ac:dyDescent="0.15">
      <c r="A264" t="s">
        <v>658</v>
      </c>
      <c r="B264" t="s">
        <v>852</v>
      </c>
      <c r="C264">
        <f t="shared" si="30"/>
        <v>125</v>
      </c>
      <c r="D264">
        <v>109</v>
      </c>
      <c r="E264" s="7">
        <v>42145</v>
      </c>
      <c r="F264" s="11">
        <v>2015</v>
      </c>
      <c r="G264" t="s">
        <v>854</v>
      </c>
      <c r="H264" t="s">
        <v>855</v>
      </c>
      <c r="I264" t="s">
        <v>64</v>
      </c>
      <c r="J264" t="s">
        <v>96</v>
      </c>
      <c r="K264" t="s">
        <v>25</v>
      </c>
      <c r="L264" t="s">
        <v>700</v>
      </c>
      <c r="M264" t="s">
        <v>27</v>
      </c>
      <c r="N264" s="2">
        <v>443.42</v>
      </c>
      <c r="O264" s="2">
        <v>5.7</v>
      </c>
      <c r="P264" s="5">
        <f t="shared" si="31"/>
        <v>0.24</v>
      </c>
      <c r="Q264" s="5">
        <f t="shared" si="32"/>
        <v>0.14666666980000001</v>
      </c>
      <c r="R264" s="5">
        <f t="shared" si="33"/>
        <v>0.17333333970000001</v>
      </c>
      <c r="S264" s="2">
        <v>4.34</v>
      </c>
      <c r="T264" s="2">
        <v>-21.403505330000002</v>
      </c>
      <c r="U264" s="2">
        <v>4.45</v>
      </c>
      <c r="V264" s="2">
        <v>15.883900000000001</v>
      </c>
      <c r="W264" s="3">
        <f>_xlfn.XLOOKUP(C264,'Sentiment index'!$E$2:$E$169,'Sentiment index'!$A$2:$A$169)</f>
        <v>-1.21271E-2</v>
      </c>
      <c r="X264">
        <f>_xlfn.XLOOKUP(F264,'Company age'!$A$2:$A$15,'Company age'!$B$2:$B$15)</f>
        <v>10</v>
      </c>
      <c r="Y264" s="3">
        <f t="shared" si="34"/>
        <v>6.5360000178600011</v>
      </c>
      <c r="Z264" s="5">
        <f t="shared" si="35"/>
        <v>0.14666666980000015</v>
      </c>
      <c r="AA264" s="12">
        <f t="shared" si="36"/>
        <v>267</v>
      </c>
      <c r="AB264">
        <v>267</v>
      </c>
      <c r="AH264" s="2">
        <v>24</v>
      </c>
      <c r="AI264" s="2">
        <v>14.66666698</v>
      </c>
      <c r="AJ264" s="2">
        <v>17.333333970000002</v>
      </c>
    </row>
    <row r="265" spans="1:36" x14ac:dyDescent="0.15">
      <c r="A265" t="s">
        <v>905</v>
      </c>
      <c r="B265" t="s">
        <v>2045</v>
      </c>
      <c r="C265">
        <f t="shared" si="30"/>
        <v>125</v>
      </c>
      <c r="D265">
        <v>109</v>
      </c>
      <c r="E265" s="7">
        <v>42145</v>
      </c>
      <c r="F265" s="11">
        <v>2015</v>
      </c>
      <c r="G265" t="s">
        <v>2046</v>
      </c>
      <c r="H265" t="s">
        <v>2047</v>
      </c>
      <c r="I265" t="s">
        <v>80</v>
      </c>
      <c r="J265" t="s">
        <v>81</v>
      </c>
      <c r="K265" t="s">
        <v>25</v>
      </c>
      <c r="L265" t="s">
        <v>1066</v>
      </c>
      <c r="M265" t="s">
        <v>27</v>
      </c>
      <c r="N265" s="2">
        <v>7.6789899999999998</v>
      </c>
      <c r="O265" s="2">
        <v>3.8</v>
      </c>
      <c r="P265" s="5">
        <f t="shared" si="31"/>
        <v>3.125E-2</v>
      </c>
      <c r="Q265" s="5">
        <f t="shared" si="32"/>
        <v>-6.2500000000000003E-3</v>
      </c>
      <c r="R265" s="5">
        <f t="shared" si="33"/>
        <v>-2.8125000000000001E-2</v>
      </c>
      <c r="S265" s="2">
        <v>37.5</v>
      </c>
      <c r="T265" s="2">
        <v>1085.9716800000001</v>
      </c>
      <c r="U265" s="2">
        <v>39.200000000000003</v>
      </c>
      <c r="V265" s="2">
        <v>15.2</v>
      </c>
      <c r="W265" s="3">
        <f>_xlfn.XLOOKUP(C265,'Sentiment index'!$E$2:$E$169,'Sentiment index'!$A$2:$A$169)</f>
        <v>-1.21271E-2</v>
      </c>
      <c r="X265">
        <f>_xlfn.XLOOKUP(F265,'Company age'!$A$2:$A$15,'Company age'!$B$2:$B$15)</f>
        <v>10</v>
      </c>
      <c r="Y265" s="3">
        <f t="shared" si="34"/>
        <v>3.7762500000000001</v>
      </c>
      <c r="Z265" s="5">
        <f t="shared" si="35"/>
        <v>-6.2499999999999258E-3</v>
      </c>
      <c r="AA265" s="12">
        <f t="shared" si="36"/>
        <v>1048</v>
      </c>
      <c r="AB265">
        <v>1048</v>
      </c>
      <c r="AH265" s="2">
        <v>3.125</v>
      </c>
      <c r="AI265" s="2">
        <v>-0.625</v>
      </c>
      <c r="AJ265" s="2">
        <v>-2.8125</v>
      </c>
    </row>
    <row r="266" spans="1:36" x14ac:dyDescent="0.15">
      <c r="A266" t="s">
        <v>1024</v>
      </c>
      <c r="B266" t="s">
        <v>530</v>
      </c>
      <c r="C266">
        <f t="shared" si="30"/>
        <v>125</v>
      </c>
      <c r="D266">
        <v>109</v>
      </c>
      <c r="E266" s="7">
        <v>42146</v>
      </c>
      <c r="F266" s="11">
        <v>2015</v>
      </c>
      <c r="G266" t="s">
        <v>531</v>
      </c>
      <c r="H266" t="s">
        <v>532</v>
      </c>
      <c r="I266" t="s">
        <v>44</v>
      </c>
      <c r="J266" t="s">
        <v>96</v>
      </c>
      <c r="K266" t="s">
        <v>25</v>
      </c>
      <c r="L266" t="s">
        <v>444</v>
      </c>
      <c r="M266" t="s">
        <v>27</v>
      </c>
      <c r="N266" s="2">
        <v>950.82</v>
      </c>
      <c r="O266" s="2">
        <v>78</v>
      </c>
      <c r="P266" s="5">
        <f t="shared" si="31"/>
        <v>-0.11764705660000001</v>
      </c>
      <c r="Q266" s="5">
        <f t="shared" si="32"/>
        <v>-5.8823528290000003E-2</v>
      </c>
      <c r="R266" s="5">
        <f t="shared" si="33"/>
        <v>-7.9411764140000007E-2</v>
      </c>
      <c r="S266" s="2">
        <v>152</v>
      </c>
      <c r="T266" s="2">
        <v>98.717948910000004</v>
      </c>
      <c r="U266" s="2">
        <v>152</v>
      </c>
      <c r="V266" s="2">
        <v>26.249199999999998</v>
      </c>
      <c r="W266" s="3">
        <f>_xlfn.XLOOKUP(C266,'Sentiment index'!$E$2:$E$169,'Sentiment index'!$A$2:$A$169)</f>
        <v>-1.21271E-2</v>
      </c>
      <c r="X266">
        <f>_xlfn.XLOOKUP(F266,'Company age'!$A$2:$A$15,'Company age'!$B$2:$B$15)</f>
        <v>10</v>
      </c>
      <c r="Y266" s="3">
        <f t="shared" si="34"/>
        <v>73.411764793380001</v>
      </c>
      <c r="Z266" s="5">
        <f t="shared" si="35"/>
        <v>-5.8823528289999982E-2</v>
      </c>
      <c r="AA266" s="12">
        <f t="shared" si="36"/>
        <v>3183</v>
      </c>
      <c r="AB266">
        <v>3183</v>
      </c>
      <c r="AH266" s="2">
        <v>-11.764705660000001</v>
      </c>
      <c r="AI266" s="2">
        <v>-5.8823528290000002</v>
      </c>
      <c r="AJ266" s="2">
        <v>-7.9411764140000001</v>
      </c>
    </row>
    <row r="267" spans="1:36" x14ac:dyDescent="0.15">
      <c r="A267" t="s">
        <v>1530</v>
      </c>
      <c r="B267" t="s">
        <v>1200</v>
      </c>
      <c r="C267">
        <f t="shared" si="30"/>
        <v>126</v>
      </c>
      <c r="D267">
        <v>110</v>
      </c>
      <c r="E267" s="7">
        <v>42157</v>
      </c>
      <c r="F267" s="11">
        <v>2015</v>
      </c>
      <c r="G267" t="s">
        <v>1201</v>
      </c>
      <c r="H267" t="s">
        <v>1202</v>
      </c>
      <c r="I267" t="s">
        <v>80</v>
      </c>
      <c r="J267" t="s">
        <v>32</v>
      </c>
      <c r="K267" t="s">
        <v>25</v>
      </c>
      <c r="L267" t="s">
        <v>82</v>
      </c>
      <c r="M267" t="s">
        <v>27</v>
      </c>
      <c r="N267" s="2">
        <v>147.851</v>
      </c>
      <c r="O267" s="2">
        <v>50</v>
      </c>
      <c r="P267" s="5">
        <f t="shared" si="31"/>
        <v>6.153846264E-2</v>
      </c>
      <c r="Q267" s="5">
        <f t="shared" si="32"/>
        <v>-2.3076922889999997E-2</v>
      </c>
      <c r="R267" s="5">
        <f t="shared" si="33"/>
        <v>-4.6153845789999995E-2</v>
      </c>
      <c r="S267" s="2">
        <v>4.93</v>
      </c>
      <c r="T267" s="2">
        <v>-80.844688419999997</v>
      </c>
      <c r="U267" s="2">
        <v>5</v>
      </c>
      <c r="V267" s="2">
        <v>8.7797999999999998</v>
      </c>
      <c r="W267" s="3">
        <f>_xlfn.XLOOKUP(C267,'Sentiment index'!$E$2:$E$169,'Sentiment index'!$A$2:$A$169)</f>
        <v>3.6516399999999997E-2</v>
      </c>
      <c r="X267">
        <f>_xlfn.XLOOKUP(F267,'Company age'!$A$2:$A$15,'Company age'!$B$2:$B$15)</f>
        <v>10</v>
      </c>
      <c r="Y267" s="3">
        <f t="shared" si="34"/>
        <v>48.846153855499999</v>
      </c>
      <c r="Z267" s="5">
        <f t="shared" si="35"/>
        <v>-2.3076922890000021E-2</v>
      </c>
      <c r="AA267" s="12">
        <f t="shared" si="36"/>
        <v>17</v>
      </c>
      <c r="AB267">
        <v>17</v>
      </c>
      <c r="AH267" s="2">
        <v>6.1538462640000002</v>
      </c>
      <c r="AI267" s="2">
        <v>-2.3076922889999998</v>
      </c>
      <c r="AJ267" s="2">
        <v>-4.6153845789999997</v>
      </c>
    </row>
    <row r="268" spans="1:36" x14ac:dyDescent="0.15">
      <c r="A268" t="s">
        <v>70</v>
      </c>
      <c r="B268" t="s">
        <v>671</v>
      </c>
      <c r="C268">
        <f t="shared" si="30"/>
        <v>126</v>
      </c>
      <c r="D268">
        <v>110</v>
      </c>
      <c r="E268" s="7">
        <v>42159</v>
      </c>
      <c r="F268" s="11">
        <v>2015</v>
      </c>
      <c r="G268" t="s">
        <v>672</v>
      </c>
      <c r="H268" t="s">
        <v>673</v>
      </c>
      <c r="I268" t="s">
        <v>64</v>
      </c>
      <c r="J268" t="s">
        <v>32</v>
      </c>
      <c r="K268" t="s">
        <v>25</v>
      </c>
      <c r="L268" t="s">
        <v>674</v>
      </c>
      <c r="M268" t="s">
        <v>27</v>
      </c>
      <c r="N268" s="2">
        <v>678.06500000000005</v>
      </c>
      <c r="O268" s="2">
        <v>10.5</v>
      </c>
      <c r="P268" s="5">
        <f t="shared" si="31"/>
        <v>0.15</v>
      </c>
      <c r="Q268" s="5">
        <f t="shared" si="32"/>
        <v>0.1125</v>
      </c>
      <c r="R268" s="5">
        <f t="shared" si="33"/>
        <v>2.5000000000000001E-2</v>
      </c>
      <c r="S268" s="2">
        <v>12.68</v>
      </c>
      <c r="T268" s="2">
        <v>22.095237730000001</v>
      </c>
      <c r="U268" s="2">
        <v>12.86</v>
      </c>
      <c r="V268" s="2">
        <v>20.091100000000001</v>
      </c>
      <c r="W268" s="3">
        <f>_xlfn.XLOOKUP(C268,'Sentiment index'!$E$2:$E$169,'Sentiment index'!$A$2:$A$169)</f>
        <v>3.6516399999999997E-2</v>
      </c>
      <c r="X268">
        <f>_xlfn.XLOOKUP(F268,'Company age'!$A$2:$A$15,'Company age'!$B$2:$B$15)</f>
        <v>10</v>
      </c>
      <c r="Y268" s="3">
        <f t="shared" si="34"/>
        <v>11.68125</v>
      </c>
      <c r="Z268" s="5">
        <f t="shared" si="35"/>
        <v>0.11250000000000003</v>
      </c>
      <c r="AA268" s="12">
        <f t="shared" si="36"/>
        <v>5750</v>
      </c>
      <c r="AB268">
        <v>5750</v>
      </c>
      <c r="AH268" s="2">
        <v>15</v>
      </c>
      <c r="AI268" s="2">
        <v>11.25</v>
      </c>
      <c r="AJ268" s="2">
        <v>2.5</v>
      </c>
    </row>
    <row r="269" spans="1:36" x14ac:dyDescent="0.15">
      <c r="A269" t="s">
        <v>1132</v>
      </c>
      <c r="B269" t="s">
        <v>552</v>
      </c>
      <c r="C269">
        <f t="shared" si="30"/>
        <v>126</v>
      </c>
      <c r="D269">
        <v>110</v>
      </c>
      <c r="E269" s="7">
        <v>42164</v>
      </c>
      <c r="F269" s="11">
        <v>2015</v>
      </c>
      <c r="G269" t="s">
        <v>977</v>
      </c>
      <c r="H269" t="s">
        <v>978</v>
      </c>
      <c r="I269" t="s">
        <v>80</v>
      </c>
      <c r="J269" t="s">
        <v>45</v>
      </c>
      <c r="K269" t="s">
        <v>25</v>
      </c>
      <c r="L269" t="s">
        <v>700</v>
      </c>
      <c r="M269" t="s">
        <v>27</v>
      </c>
      <c r="N269" s="2">
        <v>280.62099999999998</v>
      </c>
      <c r="O269" s="2">
        <v>38</v>
      </c>
      <c r="P269" s="5">
        <f t="shared" si="31"/>
        <v>0</v>
      </c>
      <c r="Q269" s="5">
        <f t="shared" si="32"/>
        <v>-4.4444446559999996E-2</v>
      </c>
      <c r="R269" s="5">
        <f t="shared" si="33"/>
        <v>-8.4444446559999997E-2</v>
      </c>
      <c r="S269" s="2"/>
      <c r="T269" s="2"/>
      <c r="U269" s="2"/>
      <c r="V269" s="2">
        <v>37.822299999999998</v>
      </c>
      <c r="W269" s="3">
        <f>_xlfn.XLOOKUP(C269,'Sentiment index'!$E$2:$E$169,'Sentiment index'!$A$2:$A$169)</f>
        <v>3.6516399999999997E-2</v>
      </c>
      <c r="X269">
        <f>_xlfn.XLOOKUP(F269,'Company age'!$A$2:$A$15,'Company age'!$B$2:$B$15)</f>
        <v>10</v>
      </c>
      <c r="Y269" s="3">
        <f t="shared" si="34"/>
        <v>36.311111030719999</v>
      </c>
      <c r="Z269" s="5">
        <f t="shared" si="35"/>
        <v>-4.4444446560000017E-2</v>
      </c>
      <c r="AA269" s="12">
        <f t="shared" si="36"/>
        <v>119</v>
      </c>
      <c r="AB269">
        <v>119</v>
      </c>
      <c r="AH269" s="2">
        <v>0</v>
      </c>
      <c r="AI269" s="2">
        <v>-4.4444446559999999</v>
      </c>
      <c r="AJ269" s="2">
        <v>-8.4444446559999999</v>
      </c>
    </row>
    <row r="270" spans="1:36" x14ac:dyDescent="0.15">
      <c r="A270" t="s">
        <v>1731</v>
      </c>
      <c r="B270" t="s">
        <v>552</v>
      </c>
      <c r="C270">
        <f t="shared" si="30"/>
        <v>126</v>
      </c>
      <c r="D270">
        <v>110</v>
      </c>
      <c r="E270" s="7">
        <v>42165</v>
      </c>
      <c r="F270" s="11">
        <v>2015</v>
      </c>
      <c r="G270" t="s">
        <v>553</v>
      </c>
      <c r="H270" t="s">
        <v>554</v>
      </c>
      <c r="I270" t="s">
        <v>80</v>
      </c>
      <c r="J270" t="s">
        <v>45</v>
      </c>
      <c r="K270" t="s">
        <v>25</v>
      </c>
      <c r="L270" t="s">
        <v>75</v>
      </c>
      <c r="M270" t="s">
        <v>27</v>
      </c>
      <c r="N270" s="2">
        <v>889.73099999999999</v>
      </c>
      <c r="O270" s="2">
        <v>55</v>
      </c>
      <c r="P270" s="5">
        <f t="shared" si="31"/>
        <v>0.28571428300000001</v>
      </c>
      <c r="Q270" s="5">
        <f t="shared" si="32"/>
        <v>0.64285713200000005</v>
      </c>
      <c r="R270" s="5">
        <f t="shared" si="33"/>
        <v>1.371428528</v>
      </c>
      <c r="S270" s="2">
        <v>35.6</v>
      </c>
      <c r="T270" s="2">
        <v>9.5274963380000006</v>
      </c>
      <c r="U270" s="2">
        <v>35.619999999999997</v>
      </c>
      <c r="V270" s="2">
        <v>93.355500000000006</v>
      </c>
      <c r="W270" s="3">
        <f>_xlfn.XLOOKUP(C270,'Sentiment index'!$E$2:$E$169,'Sentiment index'!$A$2:$A$169)</f>
        <v>3.6516399999999997E-2</v>
      </c>
      <c r="X270">
        <f>_xlfn.XLOOKUP(F270,'Company age'!$A$2:$A$15,'Company age'!$B$2:$B$15)</f>
        <v>10</v>
      </c>
      <c r="Y270" s="3">
        <f t="shared" si="34"/>
        <v>90.357142260000003</v>
      </c>
      <c r="Z270" s="5">
        <f t="shared" si="35"/>
        <v>0.64285713200000005</v>
      </c>
      <c r="AA270" s="12">
        <f t="shared" si="36"/>
        <v>301</v>
      </c>
      <c r="AB270">
        <v>301</v>
      </c>
      <c r="AH270" s="2">
        <v>28.571428300000001</v>
      </c>
      <c r="AI270" s="2">
        <v>64.285713200000004</v>
      </c>
      <c r="AJ270" s="2">
        <v>137.14285280000001</v>
      </c>
    </row>
    <row r="271" spans="1:36" x14ac:dyDescent="0.15">
      <c r="A271" t="s">
        <v>2124</v>
      </c>
      <c r="B271" t="s">
        <v>1275</v>
      </c>
      <c r="C271">
        <f t="shared" si="30"/>
        <v>126</v>
      </c>
      <c r="D271">
        <v>110</v>
      </c>
      <c r="E271" s="7">
        <v>42166</v>
      </c>
      <c r="F271" s="11">
        <v>2015</v>
      </c>
      <c r="G271" t="s">
        <v>1276</v>
      </c>
      <c r="H271" t="s">
        <v>1277</v>
      </c>
      <c r="I271" t="s">
        <v>64</v>
      </c>
      <c r="J271" t="s">
        <v>32</v>
      </c>
      <c r="K271" t="s">
        <v>25</v>
      </c>
      <c r="L271" t="s">
        <v>247</v>
      </c>
      <c r="M271" t="s">
        <v>27</v>
      </c>
      <c r="N271" s="2">
        <v>101.315</v>
      </c>
      <c r="O271" s="2">
        <v>7.36</v>
      </c>
      <c r="P271" s="5">
        <f t="shared" si="31"/>
        <v>0.01</v>
      </c>
      <c r="Q271" s="5">
        <f t="shared" si="32"/>
        <v>4.400000095E-2</v>
      </c>
      <c r="R271" s="5">
        <f t="shared" si="33"/>
        <v>0.04</v>
      </c>
      <c r="S271" s="2">
        <v>10.18</v>
      </c>
      <c r="T271" s="2">
        <v>814.67388919999996</v>
      </c>
      <c r="U271" s="2">
        <v>10.199999999999999</v>
      </c>
      <c r="V271" s="2">
        <v>6.8120000000000003</v>
      </c>
      <c r="W271" s="3">
        <f>_xlfn.XLOOKUP(C271,'Sentiment index'!$E$2:$E$169,'Sentiment index'!$A$2:$A$169)</f>
        <v>3.6516399999999997E-2</v>
      </c>
      <c r="X271">
        <f>_xlfn.XLOOKUP(F271,'Company age'!$A$2:$A$15,'Company age'!$B$2:$B$15)</f>
        <v>10</v>
      </c>
      <c r="Y271" s="3">
        <f t="shared" si="34"/>
        <v>7.6838400069919999</v>
      </c>
      <c r="Z271" s="5">
        <f t="shared" si="35"/>
        <v>4.4000000949999937E-2</v>
      </c>
      <c r="AA271" s="12">
        <f t="shared" si="36"/>
        <v>1001</v>
      </c>
      <c r="AB271">
        <v>1001</v>
      </c>
      <c r="AH271" s="2">
        <v>1</v>
      </c>
      <c r="AI271" s="2">
        <v>4.4000000950000002</v>
      </c>
      <c r="AJ271" s="2">
        <v>4</v>
      </c>
    </row>
    <row r="272" spans="1:36" x14ac:dyDescent="0.15">
      <c r="A272" t="s">
        <v>1067</v>
      </c>
      <c r="B272" t="s">
        <v>1177</v>
      </c>
      <c r="C272">
        <f t="shared" si="30"/>
        <v>126</v>
      </c>
      <c r="D272">
        <v>110</v>
      </c>
      <c r="E272" s="7">
        <v>42167</v>
      </c>
      <c r="F272" s="11">
        <v>2015</v>
      </c>
      <c r="G272" t="s">
        <v>1178</v>
      </c>
      <c r="H272" t="s">
        <v>1179</v>
      </c>
      <c r="I272" t="s">
        <v>80</v>
      </c>
      <c r="J272" t="s">
        <v>45</v>
      </c>
      <c r="K272" t="s">
        <v>25</v>
      </c>
      <c r="L272" t="s">
        <v>700</v>
      </c>
      <c r="M272" t="s">
        <v>27</v>
      </c>
      <c r="N272" s="2">
        <v>156.422</v>
      </c>
      <c r="O272" s="2">
        <v>50</v>
      </c>
      <c r="P272" s="5">
        <f t="shared" si="31"/>
        <v>6.0869565010000001E-2</v>
      </c>
      <c r="Q272" s="5">
        <f t="shared" si="32"/>
        <v>8.6956520080000002E-2</v>
      </c>
      <c r="R272" s="5">
        <f t="shared" si="33"/>
        <v>0.11739130019999999</v>
      </c>
      <c r="S272" s="2">
        <v>9.1</v>
      </c>
      <c r="T272" s="2" t="s">
        <v>216</v>
      </c>
      <c r="U272" s="2">
        <v>9.3000000000000007</v>
      </c>
      <c r="V272" s="2">
        <v>13.5496</v>
      </c>
      <c r="W272" s="3">
        <f>_xlfn.XLOOKUP(C272,'Sentiment index'!$E$2:$E$169,'Sentiment index'!$A$2:$A$169)</f>
        <v>3.6516399999999997E-2</v>
      </c>
      <c r="X272">
        <f>_xlfn.XLOOKUP(F272,'Company age'!$A$2:$A$15,'Company age'!$B$2:$B$15)</f>
        <v>10</v>
      </c>
      <c r="Y272" s="3">
        <f t="shared" si="34"/>
        <v>54.347826003999998</v>
      </c>
      <c r="Z272" s="5">
        <f t="shared" si="35"/>
        <v>8.695652007999996E-2</v>
      </c>
      <c r="AA272" s="12">
        <f t="shared" si="36"/>
        <v>28</v>
      </c>
      <c r="AB272">
        <v>28</v>
      </c>
      <c r="AH272" s="2">
        <v>6.0869565010000004</v>
      </c>
      <c r="AI272" s="2">
        <v>8.6956520079999997</v>
      </c>
      <c r="AJ272" s="2">
        <v>11.739130019999999</v>
      </c>
    </row>
    <row r="273" spans="1:36" x14ac:dyDescent="0.15">
      <c r="A273" t="s">
        <v>1409</v>
      </c>
      <c r="B273" t="s">
        <v>289</v>
      </c>
      <c r="C273">
        <f t="shared" si="30"/>
        <v>126</v>
      </c>
      <c r="D273">
        <v>110</v>
      </c>
      <c r="E273" s="7">
        <v>42171</v>
      </c>
      <c r="F273" s="11">
        <v>2015</v>
      </c>
      <c r="G273" t="s">
        <v>290</v>
      </c>
      <c r="H273" t="s">
        <v>291</v>
      </c>
      <c r="I273" t="s">
        <v>80</v>
      </c>
      <c r="J273" t="s">
        <v>32</v>
      </c>
      <c r="K273" t="s">
        <v>25</v>
      </c>
      <c r="L273" t="s">
        <v>65</v>
      </c>
      <c r="M273" t="s">
        <v>27</v>
      </c>
      <c r="N273" s="2">
        <v>2093.89</v>
      </c>
      <c r="O273" s="2">
        <v>38</v>
      </c>
      <c r="P273" s="5">
        <f t="shared" si="31"/>
        <v>-3.636363745E-2</v>
      </c>
      <c r="Q273" s="5">
        <f t="shared" si="32"/>
        <v>-9.0909090040000001E-2</v>
      </c>
      <c r="R273" s="5">
        <f t="shared" si="33"/>
        <v>-0.1127272701</v>
      </c>
      <c r="S273" s="2">
        <v>77.7</v>
      </c>
      <c r="T273" s="2">
        <v>121.0526352</v>
      </c>
      <c r="U273" s="2">
        <v>79.150000000000006</v>
      </c>
      <c r="V273" s="2">
        <v>95.811999999999998</v>
      </c>
      <c r="W273" s="3">
        <f>_xlfn.XLOOKUP(C273,'Sentiment index'!$E$2:$E$169,'Sentiment index'!$A$2:$A$169)</f>
        <v>3.6516399999999997E-2</v>
      </c>
      <c r="X273">
        <f>_xlfn.XLOOKUP(F273,'Company age'!$A$2:$A$15,'Company age'!$B$2:$B$15)</f>
        <v>10</v>
      </c>
      <c r="Y273" s="3">
        <f t="shared" si="34"/>
        <v>34.545454578479998</v>
      </c>
      <c r="Z273" s="5">
        <f t="shared" si="35"/>
        <v>-9.0909090040000071E-2</v>
      </c>
      <c r="AA273" s="12">
        <f t="shared" si="36"/>
        <v>9312</v>
      </c>
      <c r="AB273">
        <v>9312</v>
      </c>
      <c r="AH273" s="2">
        <v>-3.6363637450000001</v>
      </c>
      <c r="AI273" s="2">
        <v>-9.0909090040000002</v>
      </c>
      <c r="AJ273" s="2">
        <v>-11.272727010000001</v>
      </c>
    </row>
    <row r="274" spans="1:36" x14ac:dyDescent="0.15">
      <c r="A274" t="s">
        <v>1670</v>
      </c>
      <c r="B274" t="s">
        <v>269</v>
      </c>
      <c r="C274">
        <f t="shared" si="30"/>
        <v>126</v>
      </c>
      <c r="D274">
        <v>110</v>
      </c>
      <c r="E274" s="7">
        <v>42172</v>
      </c>
      <c r="F274" s="11">
        <v>2015</v>
      </c>
      <c r="G274" t="s">
        <v>270</v>
      </c>
      <c r="H274" t="s">
        <v>271</v>
      </c>
      <c r="I274" t="s">
        <v>80</v>
      </c>
      <c r="J274" t="s">
        <v>45</v>
      </c>
      <c r="K274" t="s">
        <v>25</v>
      </c>
      <c r="L274" t="s">
        <v>102</v>
      </c>
      <c r="M274" t="s">
        <v>27</v>
      </c>
      <c r="N274" s="2">
        <v>2425.84</v>
      </c>
      <c r="O274" s="2">
        <v>45</v>
      </c>
      <c r="P274" s="5">
        <f t="shared" si="31"/>
        <v>8.7378616329999992E-2</v>
      </c>
      <c r="Q274" s="5">
        <f t="shared" si="32"/>
        <v>0.66990287780000002</v>
      </c>
      <c r="R274" s="5">
        <f t="shared" si="33"/>
        <v>1.116504822</v>
      </c>
      <c r="S274" s="2"/>
      <c r="T274" s="2"/>
      <c r="U274" s="2"/>
      <c r="V274" s="2">
        <v>110.956</v>
      </c>
      <c r="W274" s="3">
        <f>_xlfn.XLOOKUP(C274,'Sentiment index'!$E$2:$E$169,'Sentiment index'!$A$2:$A$169)</f>
        <v>3.6516399999999997E-2</v>
      </c>
      <c r="X274">
        <f>_xlfn.XLOOKUP(F274,'Company age'!$A$2:$A$15,'Company age'!$B$2:$B$15)</f>
        <v>10</v>
      </c>
      <c r="Y274" s="3">
        <f t="shared" si="34"/>
        <v>75.145629501000002</v>
      </c>
      <c r="Z274" s="5">
        <f t="shared" si="35"/>
        <v>0.66990287780000002</v>
      </c>
      <c r="AA274" s="12">
        <f t="shared" si="36"/>
        <v>247</v>
      </c>
      <c r="AB274">
        <v>247</v>
      </c>
      <c r="AH274" s="2">
        <v>8.7378616329999996</v>
      </c>
      <c r="AI274" s="2">
        <v>66.990287780000003</v>
      </c>
      <c r="AJ274" s="2">
        <v>111.6504822</v>
      </c>
    </row>
    <row r="275" spans="1:36" x14ac:dyDescent="0.15">
      <c r="A275" t="s">
        <v>580</v>
      </c>
      <c r="B275" t="s">
        <v>289</v>
      </c>
      <c r="C275">
        <f t="shared" si="30"/>
        <v>126</v>
      </c>
      <c r="D275">
        <v>110</v>
      </c>
      <c r="E275" s="7">
        <v>42172</v>
      </c>
      <c r="F275" s="11">
        <v>2015</v>
      </c>
      <c r="G275" t="s">
        <v>293</v>
      </c>
      <c r="H275" t="s">
        <v>294</v>
      </c>
      <c r="I275" t="s">
        <v>80</v>
      </c>
      <c r="J275" t="s">
        <v>96</v>
      </c>
      <c r="K275" t="s">
        <v>25</v>
      </c>
      <c r="L275" t="s">
        <v>102</v>
      </c>
      <c r="M275" t="s">
        <v>27</v>
      </c>
      <c r="N275" s="2">
        <v>1979.51</v>
      </c>
      <c r="O275" s="2">
        <v>93</v>
      </c>
      <c r="P275" s="5">
        <f t="shared" si="31"/>
        <v>2.5423712730000003E-2</v>
      </c>
      <c r="Q275" s="5">
        <f t="shared" si="32"/>
        <v>-8.4745925659999999E-3</v>
      </c>
      <c r="R275" s="5">
        <f t="shared" si="33"/>
        <v>8.4745597839999999E-3</v>
      </c>
      <c r="S275" s="2">
        <v>107</v>
      </c>
      <c r="T275" s="2">
        <v>31.19116211</v>
      </c>
      <c r="U275" s="2">
        <v>107</v>
      </c>
      <c r="V275" s="2">
        <v>43.9754</v>
      </c>
      <c r="W275" s="3">
        <f>_xlfn.XLOOKUP(C275,'Sentiment index'!$E$2:$E$169,'Sentiment index'!$A$2:$A$169)</f>
        <v>3.6516399999999997E-2</v>
      </c>
      <c r="X275">
        <f>_xlfn.XLOOKUP(F275,'Company age'!$A$2:$A$15,'Company age'!$B$2:$B$15)</f>
        <v>10</v>
      </c>
      <c r="Y275" s="3">
        <f t="shared" si="34"/>
        <v>92.211862891362003</v>
      </c>
      <c r="Z275" s="5">
        <f t="shared" si="35"/>
        <v>-8.4745925659999687E-3</v>
      </c>
      <c r="AA275" s="12">
        <f t="shared" si="36"/>
        <v>2057</v>
      </c>
      <c r="AB275">
        <v>2057</v>
      </c>
      <c r="AH275" s="2">
        <v>2.5423712730000001</v>
      </c>
      <c r="AI275" s="2">
        <v>-0.84745925659999999</v>
      </c>
      <c r="AJ275" s="2">
        <v>0.84745597839999998</v>
      </c>
    </row>
    <row r="276" spans="1:36" x14ac:dyDescent="0.15">
      <c r="A276" t="s">
        <v>1184</v>
      </c>
      <c r="B276" t="s">
        <v>309</v>
      </c>
      <c r="C276">
        <f t="shared" si="30"/>
        <v>126</v>
      </c>
      <c r="D276">
        <v>110</v>
      </c>
      <c r="E276" s="7">
        <v>42173</v>
      </c>
      <c r="F276" s="11">
        <v>2015</v>
      </c>
      <c r="G276" t="s">
        <v>310</v>
      </c>
      <c r="H276" t="s">
        <v>311</v>
      </c>
      <c r="I276" t="s">
        <v>80</v>
      </c>
      <c r="J276" t="s">
        <v>96</v>
      </c>
      <c r="K276" t="s">
        <v>25</v>
      </c>
      <c r="L276" t="s">
        <v>65</v>
      </c>
      <c r="M276" t="s">
        <v>27</v>
      </c>
      <c r="N276" s="2">
        <v>1909.45</v>
      </c>
      <c r="O276" s="2">
        <v>34</v>
      </c>
      <c r="P276" s="5">
        <f t="shared" si="31"/>
        <v>-0.20416666029999997</v>
      </c>
      <c r="Q276" s="5">
        <f t="shared" si="32"/>
        <v>-0.25416666029999996</v>
      </c>
      <c r="R276" s="5">
        <f t="shared" si="33"/>
        <v>-0.35833332059999995</v>
      </c>
      <c r="S276" s="2">
        <v>107.7</v>
      </c>
      <c r="T276" s="2">
        <v>214.7058868</v>
      </c>
      <c r="U276" s="2">
        <v>107.2</v>
      </c>
      <c r="V276" s="2">
        <v>86.6434</v>
      </c>
      <c r="W276" s="3">
        <f>_xlfn.XLOOKUP(C276,'Sentiment index'!$E$2:$E$169,'Sentiment index'!$A$2:$A$169)</f>
        <v>3.6516399999999997E-2</v>
      </c>
      <c r="X276">
        <f>_xlfn.XLOOKUP(F276,'Company age'!$A$2:$A$15,'Company age'!$B$2:$B$15)</f>
        <v>10</v>
      </c>
      <c r="Y276" s="3">
        <f t="shared" si="34"/>
        <v>25.358333549800005</v>
      </c>
      <c r="Z276" s="5">
        <f t="shared" si="35"/>
        <v>-0.25416666029999985</v>
      </c>
      <c r="AA276" s="12">
        <f t="shared" si="36"/>
        <v>12807</v>
      </c>
      <c r="AB276">
        <v>12807</v>
      </c>
      <c r="AH276" s="2">
        <v>-20.416666029999998</v>
      </c>
      <c r="AI276" s="2">
        <v>-25.416666029999998</v>
      </c>
      <c r="AJ276" s="2">
        <v>-35.833332059999996</v>
      </c>
    </row>
    <row r="277" spans="1:36" x14ac:dyDescent="0.15">
      <c r="A277" t="s">
        <v>308</v>
      </c>
      <c r="B277" t="s">
        <v>182</v>
      </c>
      <c r="C277">
        <f t="shared" si="30"/>
        <v>126</v>
      </c>
      <c r="D277">
        <v>110</v>
      </c>
      <c r="E277" s="7">
        <v>42174</v>
      </c>
      <c r="F277" s="11">
        <v>2015</v>
      </c>
      <c r="G277" t="s">
        <v>183</v>
      </c>
      <c r="H277" t="s">
        <v>184</v>
      </c>
      <c r="I277" t="s">
        <v>44</v>
      </c>
      <c r="J277" t="s">
        <v>38</v>
      </c>
      <c r="K277" t="s">
        <v>25</v>
      </c>
      <c r="L277" t="s">
        <v>65</v>
      </c>
      <c r="M277" t="s">
        <v>27</v>
      </c>
      <c r="N277" s="2">
        <v>3850.72</v>
      </c>
      <c r="O277" s="2">
        <v>45</v>
      </c>
      <c r="P277" s="5">
        <f t="shared" si="31"/>
        <v>-0.01</v>
      </c>
      <c r="Q277" s="5">
        <f t="shared" si="32"/>
        <v>-0.115</v>
      </c>
      <c r="R277" s="5">
        <f t="shared" si="33"/>
        <v>-0.20499999999999999</v>
      </c>
      <c r="S277" s="2">
        <v>69</v>
      </c>
      <c r="T277" s="2">
        <v>53.333332059999996</v>
      </c>
      <c r="U277" s="2">
        <v>68.7</v>
      </c>
      <c r="V277" s="2">
        <v>166.96899999999999</v>
      </c>
      <c r="W277" s="3">
        <f>_xlfn.XLOOKUP(C277,'Sentiment index'!$E$2:$E$169,'Sentiment index'!$A$2:$A$169)</f>
        <v>3.6516399999999997E-2</v>
      </c>
      <c r="X277">
        <f>_xlfn.XLOOKUP(F277,'Company age'!$A$2:$A$15,'Company age'!$B$2:$B$15)</f>
        <v>10</v>
      </c>
      <c r="Y277" s="3">
        <f t="shared" si="34"/>
        <v>39.825000000000003</v>
      </c>
      <c r="Z277" s="5">
        <f t="shared" si="35"/>
        <v>-0.11499999999999994</v>
      </c>
      <c r="AA277" s="12">
        <f t="shared" si="36"/>
        <v>1264.5811764705882</v>
      </c>
      <c r="AH277" s="2">
        <v>-1</v>
      </c>
      <c r="AI277" s="2">
        <v>-11.5</v>
      </c>
      <c r="AJ277" s="2">
        <v>-20.5</v>
      </c>
    </row>
    <row r="278" spans="1:36" x14ac:dyDescent="0.15">
      <c r="A278" t="s">
        <v>1577</v>
      </c>
      <c r="B278" t="s">
        <v>269</v>
      </c>
      <c r="C278">
        <f t="shared" si="30"/>
        <v>126</v>
      </c>
      <c r="D278">
        <v>110</v>
      </c>
      <c r="E278" s="7">
        <v>42181</v>
      </c>
      <c r="F278" s="11">
        <v>2015</v>
      </c>
      <c r="G278" t="s">
        <v>1446</v>
      </c>
      <c r="H278" t="s">
        <v>1447</v>
      </c>
      <c r="I278" t="s">
        <v>23</v>
      </c>
      <c r="J278" t="s">
        <v>152</v>
      </c>
      <c r="K278" t="s">
        <v>25</v>
      </c>
      <c r="L278" t="s">
        <v>54</v>
      </c>
      <c r="M278" t="s">
        <v>27</v>
      </c>
      <c r="N278" s="2">
        <v>55</v>
      </c>
      <c r="O278" s="2">
        <v>11</v>
      </c>
      <c r="P278" s="5">
        <f t="shared" si="31"/>
        <v>0</v>
      </c>
      <c r="Q278" s="5">
        <f t="shared" si="32"/>
        <v>-9.6774196620000003E-2</v>
      </c>
      <c r="R278" s="5">
        <f t="shared" si="33"/>
        <v>-6.4516129490000004E-2</v>
      </c>
      <c r="S278" s="2">
        <v>1.3360000000000001</v>
      </c>
      <c r="T278" s="2">
        <v>-96.214813230000004</v>
      </c>
      <c r="U278" s="2">
        <v>1.3660000000000001</v>
      </c>
      <c r="V278" s="2">
        <v>25</v>
      </c>
      <c r="W278" s="3">
        <f>_xlfn.XLOOKUP(C278,'Sentiment index'!$E$2:$E$169,'Sentiment index'!$A$2:$A$169)</f>
        <v>3.6516399999999997E-2</v>
      </c>
      <c r="X278">
        <f>_xlfn.XLOOKUP(F278,'Company age'!$A$2:$A$15,'Company age'!$B$2:$B$15)</f>
        <v>10</v>
      </c>
      <c r="Y278" s="3">
        <f t="shared" si="34"/>
        <v>9.9354838371799996</v>
      </c>
      <c r="Z278" s="5">
        <f t="shared" si="35"/>
        <v>-9.677419662000003E-2</v>
      </c>
      <c r="AA278" s="12">
        <f t="shared" si="36"/>
        <v>20</v>
      </c>
      <c r="AB278">
        <v>20</v>
      </c>
      <c r="AH278" s="2">
        <v>0</v>
      </c>
      <c r="AI278" s="2">
        <v>-9.6774196620000001</v>
      </c>
      <c r="AJ278" s="2">
        <v>-6.4516129490000003</v>
      </c>
    </row>
    <row r="279" spans="1:36" x14ac:dyDescent="0.15">
      <c r="A279" t="s">
        <v>2098</v>
      </c>
      <c r="B279" t="s">
        <v>273</v>
      </c>
      <c r="C279">
        <f t="shared" si="30"/>
        <v>126</v>
      </c>
      <c r="D279">
        <v>110</v>
      </c>
      <c r="E279" s="7">
        <v>42185</v>
      </c>
      <c r="F279" s="11">
        <v>2015</v>
      </c>
      <c r="G279" t="s">
        <v>274</v>
      </c>
      <c r="H279" t="s">
        <v>275</v>
      </c>
      <c r="I279" t="s">
        <v>80</v>
      </c>
      <c r="J279" t="s">
        <v>32</v>
      </c>
      <c r="K279" t="s">
        <v>25</v>
      </c>
      <c r="L279" t="s">
        <v>65</v>
      </c>
      <c r="M279" t="s">
        <v>27</v>
      </c>
      <c r="N279" s="2">
        <v>2406.94</v>
      </c>
      <c r="O279" s="2">
        <v>48.5</v>
      </c>
      <c r="P279" s="5">
        <f t="shared" si="31"/>
        <v>6.5517239569999997E-2</v>
      </c>
      <c r="Q279" s="5">
        <f t="shared" si="32"/>
        <v>0.10344827649999999</v>
      </c>
      <c r="R279" s="5">
        <f t="shared" si="33"/>
        <v>-6.8965518469999995E-3</v>
      </c>
      <c r="S279" s="2"/>
      <c r="T279" s="2"/>
      <c r="U279" s="2"/>
      <c r="V279" s="2">
        <v>141</v>
      </c>
      <c r="W279" s="3">
        <f>_xlfn.XLOOKUP(C279,'Sentiment index'!$E$2:$E$169,'Sentiment index'!$A$2:$A$169)</f>
        <v>3.6516399999999997E-2</v>
      </c>
      <c r="X279">
        <f>_xlfn.XLOOKUP(F279,'Company age'!$A$2:$A$15,'Company age'!$B$2:$B$15)</f>
        <v>10</v>
      </c>
      <c r="Y279" s="3">
        <f t="shared" si="34"/>
        <v>53.517241410250001</v>
      </c>
      <c r="Z279" s="5">
        <f t="shared" si="35"/>
        <v>0.10344827650000003</v>
      </c>
      <c r="AA279" s="12">
        <f t="shared" si="36"/>
        <v>13553</v>
      </c>
      <c r="AB279">
        <v>13553</v>
      </c>
      <c r="AH279" s="2">
        <v>6.5517239570000001</v>
      </c>
      <c r="AI279" s="2">
        <v>10.344827649999999</v>
      </c>
      <c r="AJ279" s="2">
        <v>-0.68965518469999998</v>
      </c>
    </row>
    <row r="280" spans="1:36" x14ac:dyDescent="0.15">
      <c r="A280" t="s">
        <v>336</v>
      </c>
      <c r="B280" t="s">
        <v>1405</v>
      </c>
      <c r="C280">
        <f t="shared" si="30"/>
        <v>127</v>
      </c>
      <c r="D280">
        <v>111</v>
      </c>
      <c r="E280" s="7">
        <v>42186</v>
      </c>
      <c r="F280" s="11">
        <v>2015</v>
      </c>
      <c r="G280" t="s">
        <v>1406</v>
      </c>
      <c r="H280" t="s">
        <v>1407</v>
      </c>
      <c r="I280" t="s">
        <v>64</v>
      </c>
      <c r="J280" t="s">
        <v>32</v>
      </c>
      <c r="K280" t="s">
        <v>25</v>
      </c>
      <c r="L280" t="s">
        <v>1408</v>
      </c>
      <c r="M280" t="s">
        <v>27</v>
      </c>
      <c r="N280" s="2">
        <v>66.048199999999994</v>
      </c>
      <c r="O280" s="2">
        <v>1.56</v>
      </c>
      <c r="P280" s="5">
        <f t="shared" si="31"/>
        <v>0.1692307663</v>
      </c>
      <c r="Q280" s="5">
        <f t="shared" si="32"/>
        <v>0.22051282879999998</v>
      </c>
      <c r="R280" s="5">
        <f t="shared" si="33"/>
        <v>6.6666665079999993E-2</v>
      </c>
      <c r="S280" s="2"/>
      <c r="T280" s="2"/>
      <c r="U280" s="2"/>
      <c r="V280" s="2">
        <v>27.567</v>
      </c>
      <c r="W280" s="3">
        <f>_xlfn.XLOOKUP(C280,'Sentiment index'!$E$2:$E$169,'Sentiment index'!$A$2:$A$169)</f>
        <v>-0.13335620000000001</v>
      </c>
      <c r="X280">
        <f>_xlfn.XLOOKUP(F280,'Company age'!$A$2:$A$15,'Company age'!$B$2:$B$15)</f>
        <v>10</v>
      </c>
      <c r="Y280" s="3">
        <f t="shared" si="34"/>
        <v>1.9040000129280001</v>
      </c>
      <c r="Z280" s="5">
        <f t="shared" si="35"/>
        <v>0.22051282880000006</v>
      </c>
      <c r="AA280" s="12">
        <f t="shared" si="36"/>
        <v>10</v>
      </c>
      <c r="AB280">
        <v>10</v>
      </c>
      <c r="AH280" s="2">
        <v>16.923076630000001</v>
      </c>
      <c r="AI280" s="2">
        <v>22.051282879999999</v>
      </c>
      <c r="AJ280" s="2">
        <v>6.6666665079999996</v>
      </c>
    </row>
    <row r="281" spans="1:36" x14ac:dyDescent="0.15">
      <c r="A281" t="s">
        <v>2111</v>
      </c>
      <c r="B281" t="s">
        <v>853</v>
      </c>
      <c r="C281">
        <f t="shared" si="30"/>
        <v>127</v>
      </c>
      <c r="D281">
        <v>111</v>
      </c>
      <c r="E281" s="7">
        <v>42192</v>
      </c>
      <c r="F281" s="11">
        <v>2015</v>
      </c>
      <c r="G281" t="s">
        <v>1081</v>
      </c>
      <c r="H281" t="s">
        <v>1082</v>
      </c>
      <c r="I281" t="s">
        <v>64</v>
      </c>
      <c r="J281" t="s">
        <v>38</v>
      </c>
      <c r="K281" t="s">
        <v>25</v>
      </c>
      <c r="L281" t="s">
        <v>82</v>
      </c>
      <c r="M281" t="s">
        <v>27</v>
      </c>
      <c r="N281" s="2">
        <v>214.14599999999999</v>
      </c>
      <c r="O281" s="2">
        <v>5</v>
      </c>
      <c r="P281" s="5">
        <f t="shared" si="31"/>
        <v>0.35802463529999995</v>
      </c>
      <c r="Q281" s="5">
        <f t="shared" si="32"/>
        <v>0.39814807889999998</v>
      </c>
      <c r="R281" s="5">
        <f t="shared" si="33"/>
        <v>0.72191352839999989</v>
      </c>
      <c r="S281" s="2"/>
      <c r="T281" s="2"/>
      <c r="U281" s="2"/>
      <c r="V281" s="2">
        <v>6.3512000000000004</v>
      </c>
      <c r="W281" s="3">
        <f>_xlfn.XLOOKUP(C281,'Sentiment index'!$E$2:$E$169,'Sentiment index'!$A$2:$A$169)</f>
        <v>-0.13335620000000001</v>
      </c>
      <c r="X281">
        <f>_xlfn.XLOOKUP(F281,'Company age'!$A$2:$A$15,'Company age'!$B$2:$B$15)</f>
        <v>10</v>
      </c>
      <c r="Y281" s="3">
        <f t="shared" si="34"/>
        <v>6.9907403945000004</v>
      </c>
      <c r="Z281" s="5">
        <f t="shared" si="35"/>
        <v>0.39814807890000009</v>
      </c>
      <c r="AA281" s="12">
        <f t="shared" si="36"/>
        <v>98</v>
      </c>
      <c r="AB281">
        <v>98</v>
      </c>
      <c r="AH281" s="2">
        <v>35.802463529999997</v>
      </c>
      <c r="AI281" s="2">
        <v>39.814807889999997</v>
      </c>
      <c r="AJ281" s="2">
        <v>72.191352839999993</v>
      </c>
    </row>
    <row r="282" spans="1:36" x14ac:dyDescent="0.15">
      <c r="A282" t="s">
        <v>1140</v>
      </c>
      <c r="B282" t="s">
        <v>269</v>
      </c>
      <c r="C282">
        <f t="shared" si="30"/>
        <v>127</v>
      </c>
      <c r="D282">
        <v>111</v>
      </c>
      <c r="E282" s="7">
        <v>42198</v>
      </c>
      <c r="F282" s="11">
        <v>2015</v>
      </c>
      <c r="G282" t="s">
        <v>1473</v>
      </c>
      <c r="H282" t="s">
        <v>1474</v>
      </c>
      <c r="I282" t="s">
        <v>80</v>
      </c>
      <c r="J282" t="s">
        <v>81</v>
      </c>
      <c r="K282" t="s">
        <v>1475</v>
      </c>
      <c r="L282" t="s">
        <v>1175</v>
      </c>
      <c r="M282" t="s">
        <v>27</v>
      </c>
      <c r="N282" s="2">
        <v>51.574800000000003</v>
      </c>
      <c r="O282" s="2">
        <v>100</v>
      </c>
      <c r="P282" s="5">
        <f t="shared" si="31"/>
        <v>3.3333332539999996E-2</v>
      </c>
      <c r="Q282" s="5">
        <f t="shared" si="32"/>
        <v>0.08</v>
      </c>
      <c r="R282" s="5">
        <f t="shared" si="33"/>
        <v>3.3333332539999996E-2</v>
      </c>
      <c r="S282" s="2">
        <v>131</v>
      </c>
      <c r="T282" s="2">
        <v>38.5</v>
      </c>
      <c r="U282" s="2">
        <v>126</v>
      </c>
      <c r="V282" s="2">
        <v>61.561799999999998</v>
      </c>
      <c r="W282" s="3">
        <f>_xlfn.XLOOKUP(C282,'Sentiment index'!$E$2:$E$169,'Sentiment index'!$A$2:$A$169)</f>
        <v>-0.13335620000000001</v>
      </c>
      <c r="X282">
        <f>_xlfn.XLOOKUP(F282,'Company age'!$A$2:$A$15,'Company age'!$B$2:$B$15)</f>
        <v>10</v>
      </c>
      <c r="Y282" s="3">
        <f t="shared" si="34"/>
        <v>108</v>
      </c>
      <c r="Z282" s="5">
        <f t="shared" si="35"/>
        <v>0.08</v>
      </c>
      <c r="AA282" s="12">
        <f t="shared" si="36"/>
        <v>1264.5811764705882</v>
      </c>
      <c r="AH282" s="2">
        <v>3.3333332539999998</v>
      </c>
      <c r="AI282" s="2">
        <v>8</v>
      </c>
      <c r="AJ282" s="2">
        <v>3.3333332539999998</v>
      </c>
    </row>
    <row r="283" spans="1:36" x14ac:dyDescent="0.15">
      <c r="A283" t="s">
        <v>1813</v>
      </c>
      <c r="B283" t="s">
        <v>1742</v>
      </c>
      <c r="C283">
        <f t="shared" si="30"/>
        <v>127</v>
      </c>
      <c r="D283">
        <v>111</v>
      </c>
      <c r="E283" s="7">
        <v>42207</v>
      </c>
      <c r="F283" s="11">
        <v>2015</v>
      </c>
      <c r="G283" t="s">
        <v>1743</v>
      </c>
      <c r="H283" t="s">
        <v>1744</v>
      </c>
      <c r="I283" t="s">
        <v>23</v>
      </c>
      <c r="J283" t="s">
        <v>32</v>
      </c>
      <c r="K283" t="s">
        <v>25</v>
      </c>
      <c r="L283" t="s">
        <v>1066</v>
      </c>
      <c r="M283" t="s">
        <v>27</v>
      </c>
      <c r="N283" s="2">
        <v>19.934899999999999</v>
      </c>
      <c r="O283" s="2">
        <v>7.4</v>
      </c>
      <c r="P283" s="5">
        <f t="shared" si="31"/>
        <v>0</v>
      </c>
      <c r="Q283" s="5">
        <f t="shared" si="32"/>
        <v>-4.285714149E-2</v>
      </c>
      <c r="R283" s="5">
        <f t="shared" si="33"/>
        <v>-0.114285717</v>
      </c>
      <c r="S283" s="2"/>
      <c r="T283" s="2"/>
      <c r="U283" s="2"/>
      <c r="V283" s="2">
        <v>7.2332000000000001</v>
      </c>
      <c r="W283" s="3">
        <f>_xlfn.XLOOKUP(C283,'Sentiment index'!$E$2:$E$169,'Sentiment index'!$A$2:$A$169)</f>
        <v>-0.13335620000000001</v>
      </c>
      <c r="X283">
        <f>_xlfn.XLOOKUP(F283,'Company age'!$A$2:$A$15,'Company age'!$B$2:$B$15)</f>
        <v>10</v>
      </c>
      <c r="Y283" s="3">
        <f t="shared" si="34"/>
        <v>7.0828571529740003</v>
      </c>
      <c r="Z283" s="5">
        <f t="shared" si="35"/>
        <v>-4.285714149E-2</v>
      </c>
      <c r="AA283" s="12">
        <f t="shared" si="36"/>
        <v>1264.5811764705882</v>
      </c>
      <c r="AH283" s="2">
        <v>0</v>
      </c>
      <c r="AI283" s="2">
        <v>-4.2857141490000004</v>
      </c>
      <c r="AJ283" s="2">
        <v>-11.428571699999999</v>
      </c>
    </row>
    <row r="284" spans="1:36" x14ac:dyDescent="0.15">
      <c r="A284" t="s">
        <v>1233</v>
      </c>
      <c r="B284" t="s">
        <v>1784</v>
      </c>
      <c r="C284">
        <f t="shared" si="30"/>
        <v>130</v>
      </c>
      <c r="D284">
        <v>114</v>
      </c>
      <c r="E284" s="7">
        <v>42279</v>
      </c>
      <c r="F284" s="11">
        <v>2015</v>
      </c>
      <c r="G284" t="s">
        <v>1785</v>
      </c>
      <c r="H284" t="s">
        <v>1786</v>
      </c>
      <c r="I284" t="s">
        <v>80</v>
      </c>
      <c r="J284" t="s">
        <v>32</v>
      </c>
      <c r="K284" t="s">
        <v>25</v>
      </c>
      <c r="L284" t="s">
        <v>46</v>
      </c>
      <c r="M284" t="s">
        <v>27</v>
      </c>
      <c r="N284" s="4">
        <v>18.637</v>
      </c>
      <c r="O284" s="4">
        <v>27</v>
      </c>
      <c r="P284" s="5">
        <f t="shared" si="31"/>
        <v>-0.1</v>
      </c>
      <c r="Q284" s="5">
        <f t="shared" si="32"/>
        <v>0.41249999999999998</v>
      </c>
      <c r="R284" s="5">
        <f t="shared" si="33"/>
        <v>1.55</v>
      </c>
      <c r="S284" s="4">
        <v>47.7</v>
      </c>
      <c r="T284" s="4">
        <v>76.296295169999993</v>
      </c>
      <c r="U284" s="4">
        <v>47.6</v>
      </c>
      <c r="V284" s="4">
        <v>2.6436000000000002</v>
      </c>
      <c r="W284" s="3">
        <f>_xlfn.XLOOKUP(C284,'Sentiment index'!$E$2:$E$169,'Sentiment index'!$A$2:$A$169)</f>
        <v>-0.30287950000000002</v>
      </c>
      <c r="X284">
        <f>_xlfn.XLOOKUP(F284,'Company age'!$A$2:$A$15,'Company age'!$B$2:$B$15)</f>
        <v>10</v>
      </c>
      <c r="Y284" s="3">
        <f t="shared" si="34"/>
        <v>38.137500000000003</v>
      </c>
      <c r="Z284" s="5">
        <f t="shared" si="35"/>
        <v>0.41250000000000009</v>
      </c>
      <c r="AA284" s="12">
        <f t="shared" si="36"/>
        <v>78</v>
      </c>
      <c r="AB284">
        <v>78</v>
      </c>
      <c r="AH284" s="2">
        <v>-10</v>
      </c>
      <c r="AI284" s="2">
        <v>41.25</v>
      </c>
      <c r="AJ284" s="2">
        <v>155</v>
      </c>
    </row>
    <row r="285" spans="1:36" x14ac:dyDescent="0.15">
      <c r="A285" t="s">
        <v>198</v>
      </c>
      <c r="B285" t="s">
        <v>612</v>
      </c>
      <c r="C285">
        <f t="shared" si="30"/>
        <v>130</v>
      </c>
      <c r="D285">
        <v>114</v>
      </c>
      <c r="E285" s="7">
        <v>42285</v>
      </c>
      <c r="F285" s="11">
        <v>2015</v>
      </c>
      <c r="G285" t="s">
        <v>613</v>
      </c>
      <c r="H285" t="s">
        <v>614</v>
      </c>
      <c r="I285" t="s">
        <v>80</v>
      </c>
      <c r="J285" t="s">
        <v>152</v>
      </c>
      <c r="K285" t="s">
        <v>25</v>
      </c>
      <c r="L285" t="s">
        <v>444</v>
      </c>
      <c r="M285" t="s">
        <v>27</v>
      </c>
      <c r="N285" s="4">
        <v>838.63800000000003</v>
      </c>
      <c r="O285" s="4">
        <v>59</v>
      </c>
      <c r="P285" s="5">
        <f t="shared" si="31"/>
        <v>1.382488489E-2</v>
      </c>
      <c r="Q285" s="5">
        <f t="shared" si="32"/>
        <v>-1.8433179859999999E-2</v>
      </c>
      <c r="R285" s="5">
        <f t="shared" si="33"/>
        <v>-4.1474652289999997E-2</v>
      </c>
      <c r="S285" s="4">
        <v>94.18</v>
      </c>
      <c r="T285" s="4">
        <v>1987.8472899999999</v>
      </c>
      <c r="U285" s="4">
        <v>96.94</v>
      </c>
      <c r="V285" s="4">
        <v>32.432400000000001</v>
      </c>
      <c r="W285" s="3">
        <f>_xlfn.XLOOKUP(C285,'Sentiment index'!$E$2:$E$169,'Sentiment index'!$A$2:$A$169)</f>
        <v>-0.30287950000000002</v>
      </c>
      <c r="X285">
        <f>_xlfn.XLOOKUP(F285,'Company age'!$A$2:$A$15,'Company age'!$B$2:$B$15)</f>
        <v>10</v>
      </c>
      <c r="Y285" s="3">
        <f t="shared" si="34"/>
        <v>57.912442388259997</v>
      </c>
      <c r="Z285" s="5">
        <f t="shared" si="35"/>
        <v>-1.8433179860000051E-2</v>
      </c>
      <c r="AA285" s="12">
        <f t="shared" si="36"/>
        <v>1822</v>
      </c>
      <c r="AB285">
        <v>1822</v>
      </c>
      <c r="AH285" s="2">
        <v>1.382488489</v>
      </c>
      <c r="AI285" s="2">
        <v>-1.843317986</v>
      </c>
      <c r="AJ285" s="2">
        <v>-4.1474652289999998</v>
      </c>
    </row>
    <row r="286" spans="1:36" x14ac:dyDescent="0.15">
      <c r="A286" t="s">
        <v>1584</v>
      </c>
      <c r="B286" t="s">
        <v>238</v>
      </c>
      <c r="C286">
        <f t="shared" si="30"/>
        <v>130</v>
      </c>
      <c r="D286">
        <v>114</v>
      </c>
      <c r="E286" s="7">
        <v>42293</v>
      </c>
      <c r="F286" s="11">
        <v>2015</v>
      </c>
      <c r="G286" t="s">
        <v>240</v>
      </c>
      <c r="H286" t="s">
        <v>241</v>
      </c>
      <c r="I286" t="s">
        <v>80</v>
      </c>
      <c r="J286" t="s">
        <v>32</v>
      </c>
      <c r="K286" t="s">
        <v>25</v>
      </c>
      <c r="L286" t="s">
        <v>242</v>
      </c>
      <c r="M286" t="s">
        <v>27</v>
      </c>
      <c r="N286" s="4">
        <v>3195.98</v>
      </c>
      <c r="O286" s="4">
        <v>40</v>
      </c>
      <c r="P286" s="5">
        <f t="shared" si="31"/>
        <v>0.1693548775</v>
      </c>
      <c r="Q286" s="5">
        <f t="shared" si="32"/>
        <v>0.1693548775</v>
      </c>
      <c r="R286" s="5">
        <f t="shared" si="33"/>
        <v>4.8387126919999995E-2</v>
      </c>
      <c r="S286" s="4">
        <v>116.6</v>
      </c>
      <c r="T286" s="4">
        <v>215</v>
      </c>
      <c r="U286" s="4">
        <v>116.6</v>
      </c>
      <c r="V286" s="4">
        <v>201.55699999999999</v>
      </c>
      <c r="W286" s="3">
        <f>_xlfn.XLOOKUP(C286,'Sentiment index'!$E$2:$E$169,'Sentiment index'!$A$2:$A$169)</f>
        <v>-0.30287950000000002</v>
      </c>
      <c r="X286">
        <f>_xlfn.XLOOKUP(F286,'Company age'!$A$2:$A$15,'Company age'!$B$2:$B$15)</f>
        <v>10</v>
      </c>
      <c r="Y286" s="3">
        <f t="shared" si="34"/>
        <v>46.7741951</v>
      </c>
      <c r="Z286" s="5">
        <f t="shared" si="35"/>
        <v>0.1693548775</v>
      </c>
      <c r="AA286" s="12">
        <f t="shared" si="36"/>
        <v>11817</v>
      </c>
      <c r="AB286">
        <v>11817</v>
      </c>
      <c r="AH286" s="2">
        <v>16.93548775</v>
      </c>
      <c r="AI286" s="2">
        <v>16.93548775</v>
      </c>
      <c r="AJ286" s="2">
        <v>4.8387126919999996</v>
      </c>
    </row>
    <row r="287" spans="1:36" x14ac:dyDescent="0.15">
      <c r="A287" t="s">
        <v>284</v>
      </c>
      <c r="B287" t="s">
        <v>1676</v>
      </c>
      <c r="C287">
        <f t="shared" si="30"/>
        <v>130</v>
      </c>
      <c r="D287">
        <v>114</v>
      </c>
      <c r="E287" s="7">
        <v>42300</v>
      </c>
      <c r="F287" s="11">
        <v>2015</v>
      </c>
      <c r="G287" t="s">
        <v>1677</v>
      </c>
      <c r="H287" t="s">
        <v>1678</v>
      </c>
      <c r="I287" t="s">
        <v>80</v>
      </c>
      <c r="J287" t="s">
        <v>32</v>
      </c>
      <c r="K287" t="s">
        <v>25</v>
      </c>
      <c r="L287" t="s">
        <v>1066</v>
      </c>
      <c r="M287" t="s">
        <v>27</v>
      </c>
      <c r="N287" s="4">
        <v>24.348700000000001</v>
      </c>
      <c r="O287" s="4">
        <v>4.5</v>
      </c>
      <c r="P287" s="5">
        <f t="shared" si="31"/>
        <v>0.13636363979999999</v>
      </c>
      <c r="Q287" s="5">
        <f t="shared" si="32"/>
        <v>7.2727274889999999E-2</v>
      </c>
      <c r="R287" s="5">
        <f t="shared" si="33"/>
        <v>0.1</v>
      </c>
      <c r="S287" s="4">
        <v>6.06</v>
      </c>
      <c r="T287" s="4">
        <v>34.850151060000002</v>
      </c>
      <c r="U287" s="4">
        <v>6.06</v>
      </c>
      <c r="V287" s="4">
        <v>25.1875</v>
      </c>
      <c r="W287" s="3">
        <f>_xlfn.XLOOKUP(C287,'Sentiment index'!$E$2:$E$169,'Sentiment index'!$A$2:$A$169)</f>
        <v>-0.30287950000000002</v>
      </c>
      <c r="X287">
        <f>_xlfn.XLOOKUP(F287,'Company age'!$A$2:$A$15,'Company age'!$B$2:$B$15)</f>
        <v>10</v>
      </c>
      <c r="Y287" s="3">
        <f t="shared" si="34"/>
        <v>4.8272727370049999</v>
      </c>
      <c r="Z287" s="5">
        <f t="shared" si="35"/>
        <v>7.2727274889999985E-2</v>
      </c>
      <c r="AA287" s="12">
        <f t="shared" si="36"/>
        <v>1264.5811764705882</v>
      </c>
      <c r="AH287" s="2">
        <v>13.63636398</v>
      </c>
      <c r="AI287" s="2">
        <v>7.2727274890000002</v>
      </c>
      <c r="AJ287" s="2">
        <v>10</v>
      </c>
    </row>
    <row r="288" spans="1:36" x14ac:dyDescent="0.15">
      <c r="A288" t="s">
        <v>640</v>
      </c>
      <c r="B288" t="s">
        <v>230</v>
      </c>
      <c r="C288">
        <f t="shared" si="30"/>
        <v>131</v>
      </c>
      <c r="D288">
        <v>115</v>
      </c>
      <c r="E288" s="7">
        <v>42310</v>
      </c>
      <c r="F288" s="11">
        <v>2015</v>
      </c>
      <c r="G288" t="s">
        <v>231</v>
      </c>
      <c r="H288" t="s">
        <v>232</v>
      </c>
      <c r="I288" t="s">
        <v>44</v>
      </c>
      <c r="J288" t="s">
        <v>45</v>
      </c>
      <c r="K288" t="s">
        <v>25</v>
      </c>
      <c r="L288" t="s">
        <v>97</v>
      </c>
      <c r="M288" t="s">
        <v>27</v>
      </c>
      <c r="N288" s="4">
        <v>3430.2</v>
      </c>
      <c r="O288" s="4">
        <v>46</v>
      </c>
      <c r="P288" s="5">
        <f t="shared" si="31"/>
        <v>3.2967033389999997E-2</v>
      </c>
      <c r="Q288" s="5">
        <f t="shared" si="32"/>
        <v>-6.0439562799999999E-2</v>
      </c>
      <c r="R288" s="5">
        <f t="shared" si="33"/>
        <v>-9.9010992049999996E-2</v>
      </c>
      <c r="S288" s="4">
        <v>94.4</v>
      </c>
      <c r="T288" s="4">
        <v>105.4347839</v>
      </c>
      <c r="U288" s="4">
        <v>94.1</v>
      </c>
      <c r="V288" s="4">
        <v>106.52500000000001</v>
      </c>
      <c r="W288" s="3">
        <f>_xlfn.XLOOKUP(C288,'Sentiment index'!$E$2:$E$169,'Sentiment index'!$A$2:$A$169)</f>
        <v>-0.38076389999999999</v>
      </c>
      <c r="X288">
        <f>_xlfn.XLOOKUP(F288,'Company age'!$A$2:$A$15,'Company age'!$B$2:$B$15)</f>
        <v>10</v>
      </c>
      <c r="Y288" s="3">
        <f t="shared" si="34"/>
        <v>43.219780111200002</v>
      </c>
      <c r="Z288" s="5">
        <f t="shared" si="35"/>
        <v>-6.043956279999995E-2</v>
      </c>
      <c r="AA288" s="12">
        <f t="shared" si="36"/>
        <v>323</v>
      </c>
      <c r="AB288">
        <v>323</v>
      </c>
      <c r="AH288" s="2">
        <v>3.296703339</v>
      </c>
      <c r="AI288" s="2">
        <v>-6.0439562799999997</v>
      </c>
      <c r="AJ288" s="2">
        <v>-9.9010992049999995</v>
      </c>
    </row>
    <row r="289" spans="1:36" x14ac:dyDescent="0.15">
      <c r="A289" t="s">
        <v>822</v>
      </c>
      <c r="B289" t="s">
        <v>239</v>
      </c>
      <c r="C289">
        <f t="shared" si="30"/>
        <v>131</v>
      </c>
      <c r="D289">
        <v>115</v>
      </c>
      <c r="E289" s="7">
        <v>42310</v>
      </c>
      <c r="F289" s="11">
        <v>2015</v>
      </c>
      <c r="G289" t="s">
        <v>668</v>
      </c>
      <c r="H289" t="s">
        <v>669</v>
      </c>
      <c r="I289" t="s">
        <v>44</v>
      </c>
      <c r="J289" t="s">
        <v>38</v>
      </c>
      <c r="K289" t="s">
        <v>25</v>
      </c>
      <c r="L289" t="s">
        <v>97</v>
      </c>
      <c r="M289" t="s">
        <v>27</v>
      </c>
      <c r="N289" s="4">
        <v>730.95799999999997</v>
      </c>
      <c r="O289" s="4">
        <v>31</v>
      </c>
      <c r="P289" s="5">
        <f t="shared" si="31"/>
        <v>8.3333330149999996E-2</v>
      </c>
      <c r="Q289" s="5">
        <f t="shared" si="32"/>
        <v>4.7619047160000004E-2</v>
      </c>
      <c r="R289" s="5">
        <f t="shared" si="33"/>
        <v>9.761904716E-2</v>
      </c>
      <c r="S289" s="4">
        <v>102.4</v>
      </c>
      <c r="T289" s="4">
        <v>252.90322879999999</v>
      </c>
      <c r="U289" s="4">
        <v>103</v>
      </c>
      <c r="V289" s="4">
        <v>40.645200000000003</v>
      </c>
      <c r="W289" s="3">
        <f>_xlfn.XLOOKUP(C289,'Sentiment index'!$E$2:$E$169,'Sentiment index'!$A$2:$A$169)</f>
        <v>-0.38076389999999999</v>
      </c>
      <c r="X289">
        <f>_xlfn.XLOOKUP(F289,'Company age'!$A$2:$A$15,'Company age'!$B$2:$B$15)</f>
        <v>10</v>
      </c>
      <c r="Y289" s="3">
        <f t="shared" si="34"/>
        <v>32.476190461960002</v>
      </c>
      <c r="Z289" s="5">
        <f t="shared" si="35"/>
        <v>4.7619047160000053E-2</v>
      </c>
      <c r="AA289" s="12">
        <f t="shared" si="36"/>
        <v>2045</v>
      </c>
      <c r="AB289">
        <v>2045</v>
      </c>
      <c r="AH289" s="2">
        <v>8.3333330149999991</v>
      </c>
      <c r="AI289" s="2">
        <v>4.7619047160000001</v>
      </c>
      <c r="AJ289" s="2">
        <v>9.7619047160000001</v>
      </c>
    </row>
    <row r="290" spans="1:36" x14ac:dyDescent="0.15">
      <c r="A290" t="s">
        <v>988</v>
      </c>
      <c r="B290" t="s">
        <v>1589</v>
      </c>
      <c r="C290">
        <f t="shared" si="30"/>
        <v>131</v>
      </c>
      <c r="D290">
        <v>115</v>
      </c>
      <c r="E290" s="7">
        <v>42320</v>
      </c>
      <c r="F290" s="11">
        <v>2015</v>
      </c>
      <c r="G290" t="s">
        <v>1591</v>
      </c>
      <c r="H290" t="s">
        <v>1592</v>
      </c>
      <c r="I290" t="s">
        <v>80</v>
      </c>
      <c r="J290" t="s">
        <v>81</v>
      </c>
      <c r="K290" t="s">
        <v>25</v>
      </c>
      <c r="L290" t="s">
        <v>700</v>
      </c>
      <c r="M290" t="s">
        <v>27</v>
      </c>
      <c r="N290" s="4">
        <v>34.336500000000001</v>
      </c>
      <c r="O290" s="4">
        <v>22</v>
      </c>
      <c r="P290" s="5">
        <f t="shared" si="31"/>
        <v>0.14499999999999999</v>
      </c>
      <c r="Q290" s="5">
        <f t="shared" si="32"/>
        <v>0.17499999999999999</v>
      </c>
      <c r="R290" s="5">
        <f t="shared" si="33"/>
        <v>0.17249999999999999</v>
      </c>
      <c r="S290" s="4">
        <v>22.8</v>
      </c>
      <c r="T290" s="4">
        <v>12.314368249999999</v>
      </c>
      <c r="U290" s="4">
        <v>22.8</v>
      </c>
      <c r="V290" s="4">
        <v>6.8086000000000002</v>
      </c>
      <c r="W290" s="3">
        <f>_xlfn.XLOOKUP(C290,'Sentiment index'!$E$2:$E$169,'Sentiment index'!$A$2:$A$169)</f>
        <v>-0.38076389999999999</v>
      </c>
      <c r="X290">
        <f>_xlfn.XLOOKUP(F290,'Company age'!$A$2:$A$15,'Company age'!$B$2:$B$15)</f>
        <v>10</v>
      </c>
      <c r="Y290" s="3">
        <f t="shared" si="34"/>
        <v>25.85</v>
      </c>
      <c r="Z290" s="5">
        <f t="shared" si="35"/>
        <v>0.17500000000000007</v>
      </c>
      <c r="AA290" s="12">
        <f t="shared" si="36"/>
        <v>16</v>
      </c>
      <c r="AB290">
        <v>16</v>
      </c>
      <c r="AH290" s="2">
        <v>14.5</v>
      </c>
      <c r="AI290" s="2">
        <v>17.5</v>
      </c>
      <c r="AJ290" s="2">
        <v>17.25</v>
      </c>
    </row>
    <row r="291" spans="1:36" x14ac:dyDescent="0.15">
      <c r="A291" t="s">
        <v>654</v>
      </c>
      <c r="B291" t="s">
        <v>1254</v>
      </c>
      <c r="C291">
        <f t="shared" si="30"/>
        <v>131</v>
      </c>
      <c r="D291">
        <v>115</v>
      </c>
      <c r="E291" s="7">
        <v>42325</v>
      </c>
      <c r="F291" s="11">
        <v>2015</v>
      </c>
      <c r="G291" t="s">
        <v>1255</v>
      </c>
      <c r="H291" t="s">
        <v>1256</v>
      </c>
      <c r="I291" t="s">
        <v>64</v>
      </c>
      <c r="J291" t="s">
        <v>32</v>
      </c>
      <c r="K291" t="s">
        <v>25</v>
      </c>
      <c r="L291" t="s">
        <v>1257</v>
      </c>
      <c r="M291" t="s">
        <v>27</v>
      </c>
      <c r="N291" s="4">
        <v>127.205</v>
      </c>
      <c r="O291" s="4">
        <v>260</v>
      </c>
      <c r="P291" s="5">
        <f t="shared" si="31"/>
        <v>9.0277805330000002E-2</v>
      </c>
      <c r="Q291" s="5">
        <f t="shared" si="32"/>
        <v>0.2222222519</v>
      </c>
      <c r="R291" s="5">
        <f t="shared" si="33"/>
        <v>0.75000007629999998</v>
      </c>
      <c r="S291" s="4">
        <v>266</v>
      </c>
      <c r="T291" s="4">
        <v>15.407696720000001</v>
      </c>
      <c r="U291" s="4">
        <v>266</v>
      </c>
      <c r="V291" s="4">
        <v>23.111699999999999</v>
      </c>
      <c r="W291" s="3">
        <f>_xlfn.XLOOKUP(C291,'Sentiment index'!$E$2:$E$169,'Sentiment index'!$A$2:$A$169)</f>
        <v>-0.38076389999999999</v>
      </c>
      <c r="X291">
        <f>_xlfn.XLOOKUP(F291,'Company age'!$A$2:$A$15,'Company age'!$B$2:$B$15)</f>
        <v>10</v>
      </c>
      <c r="Y291" s="3">
        <f t="shared" si="34"/>
        <v>317.777785494</v>
      </c>
      <c r="Z291" s="5">
        <f t="shared" si="35"/>
        <v>0.2222222519</v>
      </c>
      <c r="AA291" s="12">
        <f t="shared" si="36"/>
        <v>1264.5811764705882</v>
      </c>
      <c r="AH291" s="2">
        <v>9.0277805329999996</v>
      </c>
      <c r="AI291" s="2">
        <v>22.22222519</v>
      </c>
      <c r="AJ291" s="2">
        <v>75.000007629999999</v>
      </c>
    </row>
    <row r="292" spans="1:36" x14ac:dyDescent="0.15">
      <c r="A292" t="s">
        <v>1210</v>
      </c>
      <c r="B292" t="s">
        <v>1635</v>
      </c>
      <c r="C292">
        <f t="shared" si="30"/>
        <v>131</v>
      </c>
      <c r="D292">
        <v>115</v>
      </c>
      <c r="E292" s="7">
        <v>42328</v>
      </c>
      <c r="F292" s="11">
        <v>2015</v>
      </c>
      <c r="G292" t="s">
        <v>1636</v>
      </c>
      <c r="H292" t="s">
        <v>1637</v>
      </c>
      <c r="I292" t="s">
        <v>23</v>
      </c>
      <c r="J292" t="s">
        <v>96</v>
      </c>
      <c r="K292" t="s">
        <v>25</v>
      </c>
      <c r="L292" t="s">
        <v>54</v>
      </c>
      <c r="M292" t="s">
        <v>27</v>
      </c>
      <c r="N292" s="4">
        <v>27.873200000000001</v>
      </c>
      <c r="O292" s="4">
        <v>29</v>
      </c>
      <c r="P292" s="5">
        <f t="shared" si="31"/>
        <v>9.6000003809999998E-2</v>
      </c>
      <c r="Q292" s="5">
        <f t="shared" si="32"/>
        <v>-7.1999998090000003E-2</v>
      </c>
      <c r="R292" s="5">
        <f t="shared" si="33"/>
        <v>-0.16</v>
      </c>
      <c r="S292" s="4">
        <v>19.5</v>
      </c>
      <c r="T292" s="4">
        <v>-53.359546659999999</v>
      </c>
      <c r="U292" s="4">
        <v>19.5</v>
      </c>
      <c r="V292" s="4">
        <v>1.98051</v>
      </c>
      <c r="W292" s="3">
        <f>_xlfn.XLOOKUP(C292,'Sentiment index'!$E$2:$E$169,'Sentiment index'!$A$2:$A$169)</f>
        <v>-0.38076389999999999</v>
      </c>
      <c r="X292">
        <f>_xlfn.XLOOKUP(F292,'Company age'!$A$2:$A$15,'Company age'!$B$2:$B$15)</f>
        <v>10</v>
      </c>
      <c r="Y292" s="3">
        <f t="shared" si="34"/>
        <v>26.912000055389999</v>
      </c>
      <c r="Z292" s="5">
        <f t="shared" si="35"/>
        <v>-7.1999998090000031E-2</v>
      </c>
      <c r="AA292" s="12">
        <f t="shared" si="36"/>
        <v>10</v>
      </c>
      <c r="AB292">
        <v>10</v>
      </c>
      <c r="AH292" s="2">
        <v>9.6000003809999992</v>
      </c>
      <c r="AI292" s="2">
        <v>-7.1999998090000004</v>
      </c>
      <c r="AJ292" s="2">
        <v>-16</v>
      </c>
    </row>
    <row r="293" spans="1:36" x14ac:dyDescent="0.15">
      <c r="A293" t="s">
        <v>1188</v>
      </c>
      <c r="B293" t="s">
        <v>122</v>
      </c>
      <c r="C293">
        <f t="shared" si="30"/>
        <v>131</v>
      </c>
      <c r="D293">
        <v>115</v>
      </c>
      <c r="E293" s="7">
        <v>42331</v>
      </c>
      <c r="F293" s="11">
        <v>2015</v>
      </c>
      <c r="G293" t="s">
        <v>1766</v>
      </c>
      <c r="H293" t="s">
        <v>1767</v>
      </c>
      <c r="I293" t="s">
        <v>80</v>
      </c>
      <c r="J293" t="s">
        <v>32</v>
      </c>
      <c r="K293" t="s">
        <v>25</v>
      </c>
      <c r="L293" t="s">
        <v>1066</v>
      </c>
      <c r="M293" t="s">
        <v>27</v>
      </c>
      <c r="N293" s="4">
        <v>19.923200000000001</v>
      </c>
      <c r="O293" s="4">
        <v>7.5</v>
      </c>
      <c r="P293" s="5">
        <f t="shared" si="31"/>
        <v>6.0869565010000001E-2</v>
      </c>
      <c r="Q293" s="5">
        <f t="shared" si="32"/>
        <v>3.4782607559999998E-2</v>
      </c>
      <c r="R293" s="5">
        <f t="shared" si="33"/>
        <v>4.3478259440000002E-3</v>
      </c>
      <c r="S293" s="4"/>
      <c r="T293" s="4"/>
      <c r="U293" s="4"/>
      <c r="V293" s="4">
        <v>12.666700000000001</v>
      </c>
      <c r="W293" s="3">
        <f>_xlfn.XLOOKUP(C293,'Sentiment index'!$E$2:$E$169,'Sentiment index'!$A$2:$A$169)</f>
        <v>-0.38076389999999999</v>
      </c>
      <c r="X293">
        <f>_xlfn.XLOOKUP(F293,'Company age'!$A$2:$A$15,'Company age'!$B$2:$B$15)</f>
        <v>10</v>
      </c>
      <c r="Y293" s="3">
        <f t="shared" si="34"/>
        <v>7.7608695566999994</v>
      </c>
      <c r="Z293" s="5">
        <f t="shared" si="35"/>
        <v>3.4782607559999928E-2</v>
      </c>
      <c r="AA293" s="12">
        <f t="shared" si="36"/>
        <v>1264.5811764705882</v>
      </c>
      <c r="AH293" s="2">
        <v>6.0869565010000004</v>
      </c>
      <c r="AI293" s="2">
        <v>3.4782607560000001</v>
      </c>
      <c r="AJ293" s="2">
        <v>0.4347825944</v>
      </c>
    </row>
    <row r="294" spans="1:36" x14ac:dyDescent="0.15">
      <c r="A294" t="s">
        <v>1091</v>
      </c>
      <c r="B294" t="s">
        <v>122</v>
      </c>
      <c r="C294">
        <f t="shared" si="30"/>
        <v>131</v>
      </c>
      <c r="D294">
        <v>115</v>
      </c>
      <c r="E294" s="7">
        <v>42333</v>
      </c>
      <c r="F294" s="11">
        <v>2015</v>
      </c>
      <c r="G294" t="s">
        <v>124</v>
      </c>
      <c r="H294" t="s">
        <v>125</v>
      </c>
      <c r="I294" t="s">
        <v>80</v>
      </c>
      <c r="J294" t="s">
        <v>38</v>
      </c>
      <c r="K294" t="s">
        <v>25</v>
      </c>
      <c r="L294" t="s">
        <v>126</v>
      </c>
      <c r="M294" t="s">
        <v>27</v>
      </c>
      <c r="N294" s="4">
        <v>5375.39</v>
      </c>
      <c r="O294" s="4">
        <v>48</v>
      </c>
      <c r="P294" s="5">
        <f t="shared" si="31"/>
        <v>5.5555553440000002E-2</v>
      </c>
      <c r="Q294" s="5">
        <f t="shared" si="32"/>
        <v>5.2777776720000003E-2</v>
      </c>
      <c r="R294" s="5">
        <f t="shared" si="33"/>
        <v>5.5555558199999995E-3</v>
      </c>
      <c r="S294" s="4">
        <v>107.2</v>
      </c>
      <c r="T294" s="4">
        <v>143.02082820000001</v>
      </c>
      <c r="U294" s="4">
        <v>107.95</v>
      </c>
      <c r="V294" s="4">
        <v>306.976</v>
      </c>
      <c r="W294" s="3">
        <f>_xlfn.XLOOKUP(C294,'Sentiment index'!$E$2:$E$169,'Sentiment index'!$A$2:$A$169)</f>
        <v>-0.38076389999999999</v>
      </c>
      <c r="X294">
        <f>_xlfn.XLOOKUP(F294,'Company age'!$A$2:$A$15,'Company age'!$B$2:$B$15)</f>
        <v>10</v>
      </c>
      <c r="Y294" s="3">
        <f t="shared" si="34"/>
        <v>50.533333282559994</v>
      </c>
      <c r="Z294" s="5">
        <f t="shared" si="35"/>
        <v>5.2777776719999871E-2</v>
      </c>
      <c r="AA294" s="12">
        <f t="shared" si="36"/>
        <v>9095</v>
      </c>
      <c r="AB294">
        <v>9095</v>
      </c>
      <c r="AH294" s="2">
        <v>5.5555553440000001</v>
      </c>
      <c r="AI294" s="2">
        <v>5.277777672</v>
      </c>
      <c r="AJ294" s="2">
        <v>0.55555558199999999</v>
      </c>
    </row>
    <row r="295" spans="1:36" x14ac:dyDescent="0.15">
      <c r="A295" t="s">
        <v>575</v>
      </c>
      <c r="B295" t="s">
        <v>162</v>
      </c>
      <c r="C295">
        <f t="shared" si="30"/>
        <v>131</v>
      </c>
      <c r="D295">
        <v>115</v>
      </c>
      <c r="E295" s="7">
        <v>42338</v>
      </c>
      <c r="F295" s="11">
        <v>2015</v>
      </c>
      <c r="G295" t="s">
        <v>163</v>
      </c>
      <c r="H295" t="s">
        <v>164</v>
      </c>
      <c r="I295" t="s">
        <v>80</v>
      </c>
      <c r="J295" t="s">
        <v>32</v>
      </c>
      <c r="K295" t="s">
        <v>25</v>
      </c>
      <c r="L295" t="s">
        <v>165</v>
      </c>
      <c r="M295" t="s">
        <v>27</v>
      </c>
      <c r="N295" s="4">
        <v>4725.42</v>
      </c>
      <c r="O295" s="4">
        <v>50</v>
      </c>
      <c r="P295" s="5">
        <f t="shared" si="31"/>
        <v>1.1111111190000001E-3</v>
      </c>
      <c r="Q295" s="5">
        <f t="shared" si="32"/>
        <v>4.433333397E-2</v>
      </c>
      <c r="R295" s="5">
        <f t="shared" si="33"/>
        <v>6.6666668650000004E-3</v>
      </c>
      <c r="S295" s="4">
        <v>34.06</v>
      </c>
      <c r="T295" s="4">
        <v>-27.440000529999999</v>
      </c>
      <c r="U295" s="4">
        <v>34.46</v>
      </c>
      <c r="V295" s="4">
        <v>160</v>
      </c>
      <c r="W295" s="3">
        <f>_xlfn.XLOOKUP(C295,'Sentiment index'!$E$2:$E$169,'Sentiment index'!$A$2:$A$169)</f>
        <v>-0.38076389999999999</v>
      </c>
      <c r="X295">
        <f>_xlfn.XLOOKUP(F295,'Company age'!$A$2:$A$15,'Company age'!$B$2:$B$15)</f>
        <v>10</v>
      </c>
      <c r="Y295" s="3">
        <f t="shared" si="34"/>
        <v>52.216666698500006</v>
      </c>
      <c r="Z295" s="5">
        <f t="shared" si="35"/>
        <v>4.4333333970000124E-2</v>
      </c>
      <c r="AA295" s="12">
        <f t="shared" si="36"/>
        <v>19303</v>
      </c>
      <c r="AB295">
        <v>19303</v>
      </c>
      <c r="AH295" s="2">
        <v>0.1111111119</v>
      </c>
      <c r="AI295" s="2">
        <v>4.4333333970000002</v>
      </c>
      <c r="AJ295" s="2">
        <v>0.66666668650000005</v>
      </c>
    </row>
    <row r="296" spans="1:36" x14ac:dyDescent="0.15">
      <c r="A296" t="s">
        <v>1180</v>
      </c>
      <c r="B296" t="s">
        <v>1449</v>
      </c>
      <c r="C296">
        <f t="shared" si="30"/>
        <v>132</v>
      </c>
      <c r="D296">
        <v>116</v>
      </c>
      <c r="E296" s="7">
        <v>42339</v>
      </c>
      <c r="F296" s="11">
        <v>2015</v>
      </c>
      <c r="G296" t="s">
        <v>1450</v>
      </c>
      <c r="H296" t="s">
        <v>1451</v>
      </c>
      <c r="I296" t="s">
        <v>80</v>
      </c>
      <c r="J296" t="s">
        <v>32</v>
      </c>
      <c r="K296" t="s">
        <v>25</v>
      </c>
      <c r="L296" t="s">
        <v>247</v>
      </c>
      <c r="M296" t="s">
        <v>27</v>
      </c>
      <c r="N296" s="4">
        <v>59.771599999999999</v>
      </c>
      <c r="O296" s="4">
        <v>18.5</v>
      </c>
      <c r="P296" s="5">
        <f t="shared" si="31"/>
        <v>6.9767439369999998E-3</v>
      </c>
      <c r="Q296" s="5">
        <f t="shared" si="32"/>
        <v>-4.6511626240000006E-2</v>
      </c>
      <c r="R296" s="5">
        <f t="shared" si="33"/>
        <v>-7.6744184490000006E-2</v>
      </c>
      <c r="S296" s="4">
        <v>56.5</v>
      </c>
      <c r="T296" s="4">
        <v>276.2794189</v>
      </c>
      <c r="U296" s="4">
        <v>57.35</v>
      </c>
      <c r="V296" s="4">
        <v>14.2912</v>
      </c>
      <c r="W296" s="3">
        <f>_xlfn.XLOOKUP(C296,'Sentiment index'!$E$2:$E$169,'Sentiment index'!$A$2:$A$169)</f>
        <v>-0.35363800000000001</v>
      </c>
      <c r="X296">
        <f>_xlfn.XLOOKUP(F296,'Company age'!$A$2:$A$15,'Company age'!$B$2:$B$15)</f>
        <v>10</v>
      </c>
      <c r="Y296" s="3">
        <f t="shared" si="34"/>
        <v>17.639534914559999</v>
      </c>
      <c r="Z296" s="5">
        <f t="shared" si="35"/>
        <v>-4.6511626240000069E-2</v>
      </c>
      <c r="AA296" s="12">
        <f t="shared" si="36"/>
        <v>68</v>
      </c>
      <c r="AB296">
        <v>68</v>
      </c>
      <c r="AH296" s="2">
        <v>0.69767439369999995</v>
      </c>
      <c r="AI296" s="2">
        <v>-4.6511626240000004</v>
      </c>
      <c r="AJ296" s="2">
        <v>-7.674418449</v>
      </c>
    </row>
    <row r="297" spans="1:36" x14ac:dyDescent="0.15">
      <c r="A297" t="s">
        <v>512</v>
      </c>
      <c r="B297" t="s">
        <v>261</v>
      </c>
      <c r="C297">
        <f t="shared" si="30"/>
        <v>132</v>
      </c>
      <c r="D297">
        <v>116</v>
      </c>
      <c r="E297" s="7">
        <v>42340</v>
      </c>
      <c r="F297" s="11">
        <v>2015</v>
      </c>
      <c r="G297" t="s">
        <v>262</v>
      </c>
      <c r="H297" t="s">
        <v>263</v>
      </c>
      <c r="I297" t="s">
        <v>80</v>
      </c>
      <c r="J297" t="s">
        <v>38</v>
      </c>
      <c r="K297" t="s">
        <v>25</v>
      </c>
      <c r="L297" t="s">
        <v>65</v>
      </c>
      <c r="M297" t="s">
        <v>27</v>
      </c>
      <c r="N297" s="4">
        <v>3041.72</v>
      </c>
      <c r="O297" s="4">
        <v>67</v>
      </c>
      <c r="P297" s="5">
        <f t="shared" si="31"/>
        <v>-9.0909090040000001E-2</v>
      </c>
      <c r="Q297" s="5">
        <f t="shared" si="32"/>
        <v>-0.1045454502</v>
      </c>
      <c r="R297" s="5">
        <f t="shared" si="33"/>
        <v>-5.4545454979999998E-2</v>
      </c>
      <c r="S297" s="4">
        <v>37.15</v>
      </c>
      <c r="T297" s="4">
        <v>-20.642395019999999</v>
      </c>
      <c r="U297" s="4">
        <v>38.520000000000003</v>
      </c>
      <c r="V297" s="4">
        <v>103.333</v>
      </c>
      <c r="W297" s="3">
        <f>_xlfn.XLOOKUP(C297,'Sentiment index'!$E$2:$E$169,'Sentiment index'!$A$2:$A$169)</f>
        <v>-0.35363800000000001</v>
      </c>
      <c r="X297">
        <f>_xlfn.XLOOKUP(F297,'Company age'!$A$2:$A$15,'Company age'!$B$2:$B$15)</f>
        <v>10</v>
      </c>
      <c r="Y297" s="3">
        <f t="shared" si="34"/>
        <v>59.995454836599997</v>
      </c>
      <c r="Z297" s="5">
        <f t="shared" si="35"/>
        <v>-0.10454545020000004</v>
      </c>
      <c r="AA297" s="12">
        <f t="shared" si="36"/>
        <v>6040</v>
      </c>
      <c r="AB297">
        <v>6040</v>
      </c>
      <c r="AH297" s="2">
        <v>-9.0909090040000002</v>
      </c>
      <c r="AI297" s="2">
        <v>-10.454545019999999</v>
      </c>
      <c r="AJ297" s="2">
        <v>-5.4545454979999999</v>
      </c>
    </row>
    <row r="298" spans="1:36" x14ac:dyDescent="0.15">
      <c r="A298" t="s">
        <v>963</v>
      </c>
      <c r="B298" t="s">
        <v>766</v>
      </c>
      <c r="C298">
        <f t="shared" ref="C298:C361" si="37">D298+12+2+1+1</f>
        <v>132</v>
      </c>
      <c r="D298">
        <v>116</v>
      </c>
      <c r="E298" s="7">
        <v>42341</v>
      </c>
      <c r="F298" s="11">
        <v>2015</v>
      </c>
      <c r="G298" t="s">
        <v>767</v>
      </c>
      <c r="H298" t="s">
        <v>768</v>
      </c>
      <c r="I298" t="s">
        <v>80</v>
      </c>
      <c r="J298" t="s">
        <v>32</v>
      </c>
      <c r="K298" t="s">
        <v>25</v>
      </c>
      <c r="L298" t="s">
        <v>606</v>
      </c>
      <c r="M298" t="s">
        <v>27</v>
      </c>
      <c r="N298" s="4">
        <v>630.59500000000003</v>
      </c>
      <c r="O298" s="4">
        <v>57</v>
      </c>
      <c r="P298" s="5">
        <f t="shared" si="31"/>
        <v>2.0618555550000001E-2</v>
      </c>
      <c r="Q298" s="5">
        <f t="shared" si="32"/>
        <v>0</v>
      </c>
      <c r="R298" s="5">
        <f t="shared" si="33"/>
        <v>1.649484515E-2</v>
      </c>
      <c r="S298" s="4">
        <v>132.6</v>
      </c>
      <c r="T298" s="4">
        <v>164.05574039999999</v>
      </c>
      <c r="U298" s="4">
        <v>132.6</v>
      </c>
      <c r="V298" s="4">
        <v>0</v>
      </c>
      <c r="W298" s="3">
        <f>_xlfn.XLOOKUP(C298,'Sentiment index'!$E$2:$E$169,'Sentiment index'!$A$2:$A$169)</f>
        <v>-0.35363800000000001</v>
      </c>
      <c r="X298">
        <f>_xlfn.XLOOKUP(F298,'Company age'!$A$2:$A$15,'Company age'!$B$2:$B$15)</f>
        <v>10</v>
      </c>
      <c r="Y298" s="3">
        <f t="shared" si="34"/>
        <v>57</v>
      </c>
      <c r="Z298" s="5">
        <f t="shared" si="35"/>
        <v>0</v>
      </c>
      <c r="AA298" s="12">
        <f t="shared" si="36"/>
        <v>134</v>
      </c>
      <c r="AB298">
        <v>134</v>
      </c>
      <c r="AH298" s="2">
        <v>2.0618555550000002</v>
      </c>
      <c r="AI298" s="2">
        <v>0</v>
      </c>
      <c r="AJ298" s="2">
        <v>1.6494845149999999</v>
      </c>
    </row>
    <row r="299" spans="1:36" x14ac:dyDescent="0.15">
      <c r="A299" t="s">
        <v>929</v>
      </c>
      <c r="B299" t="s">
        <v>1664</v>
      </c>
      <c r="C299">
        <f t="shared" si="37"/>
        <v>132</v>
      </c>
      <c r="D299">
        <v>116</v>
      </c>
      <c r="E299" s="7">
        <v>42345</v>
      </c>
      <c r="F299" s="11">
        <v>2015</v>
      </c>
      <c r="G299" t="s">
        <v>1665</v>
      </c>
      <c r="H299" t="s">
        <v>1666</v>
      </c>
      <c r="I299" t="s">
        <v>80</v>
      </c>
      <c r="J299" t="s">
        <v>96</v>
      </c>
      <c r="K299" t="s">
        <v>25</v>
      </c>
      <c r="L299" t="s">
        <v>1066</v>
      </c>
      <c r="M299" t="s">
        <v>27</v>
      </c>
      <c r="N299" s="4">
        <v>24.422000000000001</v>
      </c>
      <c r="O299" s="4">
        <v>8</v>
      </c>
      <c r="P299" s="5">
        <f t="shared" si="31"/>
        <v>-0.3023256111</v>
      </c>
      <c r="Q299" s="5">
        <f t="shared" si="32"/>
        <v>-0.31860467910000001</v>
      </c>
      <c r="R299" s="5">
        <f t="shared" si="33"/>
        <v>-0.33023258210000001</v>
      </c>
      <c r="S299" s="4">
        <v>0.254</v>
      </c>
      <c r="T299" s="4">
        <v>-94.008621219999995</v>
      </c>
      <c r="U299" s="4">
        <v>0.253</v>
      </c>
      <c r="V299" s="4">
        <v>8.3508999999999993</v>
      </c>
      <c r="W299" s="3">
        <f>_xlfn.XLOOKUP(C299,'Sentiment index'!$E$2:$E$169,'Sentiment index'!$A$2:$A$169)</f>
        <v>-0.35363800000000001</v>
      </c>
      <c r="X299">
        <f>_xlfn.XLOOKUP(F299,'Company age'!$A$2:$A$15,'Company age'!$B$2:$B$15)</f>
        <v>10</v>
      </c>
      <c r="Y299" s="3">
        <f t="shared" si="34"/>
        <v>5.4511625671999999</v>
      </c>
      <c r="Z299" s="5">
        <f t="shared" si="35"/>
        <v>-0.31860467910000001</v>
      </c>
      <c r="AA299" s="12">
        <f t="shared" si="36"/>
        <v>10</v>
      </c>
      <c r="AB299">
        <v>10</v>
      </c>
      <c r="AH299" s="2">
        <v>-30.232561109999999</v>
      </c>
      <c r="AI299" s="2">
        <v>-31.860467910000001</v>
      </c>
      <c r="AJ299" s="2">
        <v>-33.023258210000002</v>
      </c>
    </row>
    <row r="300" spans="1:36" x14ac:dyDescent="0.15">
      <c r="A300" t="s">
        <v>1120</v>
      </c>
      <c r="B300" t="s">
        <v>123</v>
      </c>
      <c r="C300">
        <f t="shared" si="37"/>
        <v>132</v>
      </c>
      <c r="D300">
        <v>116</v>
      </c>
      <c r="E300" s="7">
        <v>42346</v>
      </c>
      <c r="F300" s="11">
        <v>2015</v>
      </c>
      <c r="G300" t="s">
        <v>1382</v>
      </c>
      <c r="H300" t="s">
        <v>1383</v>
      </c>
      <c r="I300" t="s">
        <v>80</v>
      </c>
      <c r="J300" t="s">
        <v>152</v>
      </c>
      <c r="K300" t="s">
        <v>25</v>
      </c>
      <c r="L300" t="s">
        <v>75</v>
      </c>
      <c r="M300" t="s">
        <v>27</v>
      </c>
      <c r="N300" s="4">
        <v>78.144300000000001</v>
      </c>
      <c r="O300" s="4">
        <v>39</v>
      </c>
      <c r="P300" s="5">
        <f t="shared" si="31"/>
        <v>0</v>
      </c>
      <c r="Q300" s="5">
        <f t="shared" si="32"/>
        <v>-1.49253726E-2</v>
      </c>
      <c r="R300" s="5">
        <f t="shared" si="33"/>
        <v>0</v>
      </c>
      <c r="S300" s="4">
        <v>51.35</v>
      </c>
      <c r="T300" s="4">
        <v>1156.4102780000001</v>
      </c>
      <c r="U300" s="4">
        <v>50.3</v>
      </c>
      <c r="V300" s="4">
        <v>3.0836000000000001</v>
      </c>
      <c r="W300" s="3">
        <f>_xlfn.XLOOKUP(C300,'Sentiment index'!$E$2:$E$169,'Sentiment index'!$A$2:$A$169)</f>
        <v>-0.35363800000000001</v>
      </c>
      <c r="X300">
        <f>_xlfn.XLOOKUP(F300,'Company age'!$A$2:$A$15,'Company age'!$B$2:$B$15)</f>
        <v>10</v>
      </c>
      <c r="Y300" s="3">
        <f t="shared" si="34"/>
        <v>38.417910468599999</v>
      </c>
      <c r="Z300" s="5">
        <f t="shared" si="35"/>
        <v>-1.492537260000003E-2</v>
      </c>
      <c r="AA300" s="12">
        <f t="shared" si="36"/>
        <v>1256</v>
      </c>
      <c r="AB300">
        <v>1256</v>
      </c>
      <c r="AH300" s="2">
        <v>0</v>
      </c>
      <c r="AI300" s="2">
        <v>-1.49253726</v>
      </c>
      <c r="AJ300" s="2">
        <v>0</v>
      </c>
    </row>
    <row r="301" spans="1:36" x14ac:dyDescent="0.15">
      <c r="A301" t="s">
        <v>1428</v>
      </c>
      <c r="B301" t="s">
        <v>410</v>
      </c>
      <c r="C301">
        <f t="shared" si="37"/>
        <v>132</v>
      </c>
      <c r="D301">
        <v>116</v>
      </c>
      <c r="E301" s="7">
        <v>42347</v>
      </c>
      <c r="F301" s="11">
        <v>2015</v>
      </c>
      <c r="G301" t="s">
        <v>411</v>
      </c>
      <c r="H301" t="s">
        <v>412</v>
      </c>
      <c r="I301" t="s">
        <v>23</v>
      </c>
      <c r="J301" t="s">
        <v>45</v>
      </c>
      <c r="K301" t="s">
        <v>25</v>
      </c>
      <c r="L301" t="s">
        <v>413</v>
      </c>
      <c r="M301" t="s">
        <v>27</v>
      </c>
      <c r="N301" s="4">
        <v>1608.39</v>
      </c>
      <c r="O301" s="4">
        <v>100</v>
      </c>
      <c r="P301" s="5">
        <f t="shared" si="31"/>
        <v>0</v>
      </c>
      <c r="Q301" s="5">
        <f t="shared" si="32"/>
        <v>-7.6923078299999999E-3</v>
      </c>
      <c r="R301" s="5">
        <f t="shared" si="33"/>
        <v>-4.6153845789999995E-2</v>
      </c>
      <c r="S301" s="4">
        <v>190</v>
      </c>
      <c r="T301" s="4">
        <v>72.195724490000003</v>
      </c>
      <c r="U301" s="4">
        <v>193.5</v>
      </c>
      <c r="V301" s="4">
        <v>13.0312</v>
      </c>
      <c r="W301" s="3">
        <f>_xlfn.XLOOKUP(C301,'Sentiment index'!$E$2:$E$169,'Sentiment index'!$A$2:$A$169)</f>
        <v>-0.35363800000000001</v>
      </c>
      <c r="X301">
        <f>_xlfn.XLOOKUP(F301,'Company age'!$A$2:$A$15,'Company age'!$B$2:$B$15)</f>
        <v>10</v>
      </c>
      <c r="Y301" s="3">
        <f t="shared" si="34"/>
        <v>99.230769217000002</v>
      </c>
      <c r="Z301" s="5">
        <f t="shared" si="35"/>
        <v>-7.6923078299999757E-3</v>
      </c>
      <c r="AA301" s="12">
        <f t="shared" si="36"/>
        <v>550</v>
      </c>
      <c r="AB301">
        <v>550</v>
      </c>
      <c r="AH301" s="2">
        <v>0</v>
      </c>
      <c r="AI301" s="2">
        <v>-0.76923078300000003</v>
      </c>
      <c r="AJ301" s="2">
        <v>-4.6153845789999997</v>
      </c>
    </row>
    <row r="302" spans="1:36" x14ac:dyDescent="0.15">
      <c r="A302" t="s">
        <v>843</v>
      </c>
      <c r="B302" t="s">
        <v>926</v>
      </c>
      <c r="C302">
        <f t="shared" si="37"/>
        <v>132</v>
      </c>
      <c r="D302">
        <v>116</v>
      </c>
      <c r="E302" s="7">
        <v>42349</v>
      </c>
      <c r="F302" s="11">
        <v>2015</v>
      </c>
      <c r="G302" t="s">
        <v>927</v>
      </c>
      <c r="H302" t="s">
        <v>928</v>
      </c>
      <c r="I302" t="s">
        <v>64</v>
      </c>
      <c r="J302" t="s">
        <v>32</v>
      </c>
      <c r="K302" t="s">
        <v>25</v>
      </c>
      <c r="L302" t="s">
        <v>51</v>
      </c>
      <c r="M302" t="s">
        <v>27</v>
      </c>
      <c r="N302" s="4">
        <v>405.59399999999999</v>
      </c>
      <c r="O302" s="4">
        <v>9.5</v>
      </c>
      <c r="P302" s="5">
        <f t="shared" si="31"/>
        <v>1.9230806829999999E-2</v>
      </c>
      <c r="Q302" s="5">
        <f t="shared" si="32"/>
        <v>-0.33333332059999998</v>
      </c>
      <c r="R302" s="5">
        <f t="shared" si="33"/>
        <v>-0.35256408690000002</v>
      </c>
      <c r="S302" s="4">
        <v>12.2</v>
      </c>
      <c r="T302" s="4">
        <v>31.052631380000001</v>
      </c>
      <c r="U302" s="4">
        <v>12.4</v>
      </c>
      <c r="V302" s="4">
        <v>7.8582999999999998</v>
      </c>
      <c r="W302" s="3">
        <f>_xlfn.XLOOKUP(C302,'Sentiment index'!$E$2:$E$169,'Sentiment index'!$A$2:$A$169)</f>
        <v>-0.35363800000000001</v>
      </c>
      <c r="X302">
        <f>_xlfn.XLOOKUP(F302,'Company age'!$A$2:$A$15,'Company age'!$B$2:$B$15)</f>
        <v>10</v>
      </c>
      <c r="Y302" s="3">
        <f t="shared" si="34"/>
        <v>6.3333334542999999</v>
      </c>
      <c r="Z302" s="5">
        <f t="shared" si="35"/>
        <v>-0.33333332059999998</v>
      </c>
      <c r="AA302" s="12">
        <f t="shared" si="36"/>
        <v>961</v>
      </c>
      <c r="AB302">
        <v>961</v>
      </c>
      <c r="AH302" s="2">
        <v>1.923080683</v>
      </c>
      <c r="AI302" s="2">
        <v>-33.333332059999996</v>
      </c>
      <c r="AJ302" s="2">
        <v>-35.256408690000001</v>
      </c>
    </row>
    <row r="303" spans="1:36" x14ac:dyDescent="0.15">
      <c r="A303" t="s">
        <v>1072</v>
      </c>
      <c r="B303" t="s">
        <v>1754</v>
      </c>
      <c r="C303">
        <f t="shared" si="37"/>
        <v>132</v>
      </c>
      <c r="D303">
        <v>116</v>
      </c>
      <c r="E303" s="7">
        <v>42354</v>
      </c>
      <c r="F303" s="11">
        <v>2015</v>
      </c>
      <c r="G303" t="s">
        <v>1755</v>
      </c>
      <c r="H303" t="s">
        <v>1756</v>
      </c>
      <c r="I303" t="s">
        <v>80</v>
      </c>
      <c r="J303" t="s">
        <v>32</v>
      </c>
      <c r="K303" t="s">
        <v>25</v>
      </c>
      <c r="L303" t="s">
        <v>1175</v>
      </c>
      <c r="M303" t="s">
        <v>27</v>
      </c>
      <c r="N303" s="4">
        <v>19.711200000000002</v>
      </c>
      <c r="O303" s="4">
        <v>7.3</v>
      </c>
      <c r="P303" s="5">
        <f t="shared" si="31"/>
        <v>0.36363632199999996</v>
      </c>
      <c r="Q303" s="5">
        <f t="shared" si="32"/>
        <v>0.53409088130000004</v>
      </c>
      <c r="R303" s="5">
        <f t="shared" si="33"/>
        <v>2.2386363220000001</v>
      </c>
      <c r="S303" s="4">
        <v>1.1000000000000001</v>
      </c>
      <c r="T303" s="4">
        <v>-77.621543880000004</v>
      </c>
      <c r="U303" s="4">
        <v>1.085</v>
      </c>
      <c r="V303" s="4">
        <v>7.9020000000000001</v>
      </c>
      <c r="W303" s="3">
        <f>_xlfn.XLOOKUP(C303,'Sentiment index'!$E$2:$E$169,'Sentiment index'!$A$2:$A$169)</f>
        <v>-0.35363800000000001</v>
      </c>
      <c r="X303">
        <f>_xlfn.XLOOKUP(F303,'Company age'!$A$2:$A$15,'Company age'!$B$2:$B$15)</f>
        <v>10</v>
      </c>
      <c r="Y303" s="3">
        <f t="shared" si="34"/>
        <v>11.198863433490001</v>
      </c>
      <c r="Z303" s="5">
        <f t="shared" si="35"/>
        <v>0.53409088130000015</v>
      </c>
      <c r="AA303" s="12">
        <f t="shared" si="36"/>
        <v>4</v>
      </c>
      <c r="AB303">
        <v>4</v>
      </c>
      <c r="AH303" s="2">
        <v>36.363632199999998</v>
      </c>
      <c r="AI303" s="2">
        <v>53.409088130000001</v>
      </c>
      <c r="AJ303" s="2">
        <v>223.86363220000001</v>
      </c>
    </row>
    <row r="304" spans="1:36" x14ac:dyDescent="0.15">
      <c r="A304" t="s">
        <v>2062</v>
      </c>
      <c r="B304" t="s">
        <v>1590</v>
      </c>
      <c r="C304">
        <f t="shared" si="37"/>
        <v>133</v>
      </c>
      <c r="D304">
        <v>117</v>
      </c>
      <c r="E304" s="7">
        <v>42377</v>
      </c>
      <c r="F304" s="11">
        <v>2016</v>
      </c>
      <c r="G304" t="s">
        <v>2063</v>
      </c>
      <c r="H304" t="s">
        <v>2064</v>
      </c>
      <c r="I304" t="s">
        <v>80</v>
      </c>
      <c r="J304" t="s">
        <v>45</v>
      </c>
      <c r="K304" t="s">
        <v>25</v>
      </c>
      <c r="L304" t="s">
        <v>54</v>
      </c>
      <c r="M304" t="s">
        <v>27</v>
      </c>
      <c r="N304" s="2">
        <v>7.31806</v>
      </c>
      <c r="O304" s="2">
        <v>5.6</v>
      </c>
      <c r="P304" s="5">
        <f t="shared" si="31"/>
        <v>0</v>
      </c>
      <c r="Q304" s="5">
        <f t="shared" si="32"/>
        <v>-2.1276595589999999E-2</v>
      </c>
      <c r="R304" s="5">
        <f t="shared" si="33"/>
        <v>-2.1276595589999999E-2</v>
      </c>
      <c r="S304" s="2">
        <v>70.8</v>
      </c>
      <c r="T304" s="2">
        <v>-81.425003050000001</v>
      </c>
      <c r="U304" s="2">
        <v>71.400000000000006</v>
      </c>
      <c r="V304" s="2">
        <v>5.4279999999999999</v>
      </c>
      <c r="W304" s="3">
        <f>_xlfn.XLOOKUP(C304,'Sentiment index'!$E$2:$E$169,'Sentiment index'!$A$2:$A$169)</f>
        <v>-0.42401640000000002</v>
      </c>
      <c r="X304">
        <f>_xlfn.XLOOKUP(F304,'Company age'!$A$2:$A$15,'Company age'!$B$2:$B$15)</f>
        <v>10</v>
      </c>
      <c r="Y304" s="3">
        <f t="shared" si="34"/>
        <v>5.480851064696</v>
      </c>
      <c r="Z304" s="5">
        <f t="shared" si="35"/>
        <v>-2.1276595589999933E-2</v>
      </c>
      <c r="AA304" s="12">
        <f t="shared" si="36"/>
        <v>6</v>
      </c>
      <c r="AB304">
        <v>6</v>
      </c>
      <c r="AH304" s="2">
        <v>0</v>
      </c>
      <c r="AI304" s="2">
        <v>-2.127659559</v>
      </c>
      <c r="AJ304" s="2">
        <v>-2.127659559</v>
      </c>
    </row>
    <row r="305" spans="1:36" x14ac:dyDescent="0.15">
      <c r="A305" t="s">
        <v>2107</v>
      </c>
      <c r="B305" t="s">
        <v>2108</v>
      </c>
      <c r="C305">
        <f t="shared" si="37"/>
        <v>133</v>
      </c>
      <c r="D305">
        <v>117</v>
      </c>
      <c r="E305" s="7">
        <v>42380</v>
      </c>
      <c r="F305" s="11">
        <v>2016</v>
      </c>
      <c r="G305" t="s">
        <v>2109</v>
      </c>
      <c r="H305" t="s">
        <v>2110</v>
      </c>
      <c r="I305" t="s">
        <v>80</v>
      </c>
      <c r="J305" t="s">
        <v>152</v>
      </c>
      <c r="K305" t="s">
        <v>25</v>
      </c>
      <c r="L305" t="s">
        <v>54</v>
      </c>
      <c r="M305" t="s">
        <v>27</v>
      </c>
      <c r="N305" s="2">
        <v>5.4548300000000003</v>
      </c>
      <c r="O305" s="2">
        <v>1</v>
      </c>
      <c r="P305" s="5">
        <f t="shared" si="31"/>
        <v>0.48965518950000003</v>
      </c>
      <c r="Q305" s="5">
        <f t="shared" si="32"/>
        <v>0.2344827652</v>
      </c>
      <c r="R305" s="5">
        <f t="shared" si="33"/>
        <v>0.68965515139999989</v>
      </c>
      <c r="S305" s="2">
        <v>0.23</v>
      </c>
      <c r="T305" s="2">
        <v>-73.124351500000003</v>
      </c>
      <c r="U305" s="2">
        <v>0.23</v>
      </c>
      <c r="V305" s="2">
        <v>48</v>
      </c>
      <c r="W305" s="3">
        <f>_xlfn.XLOOKUP(C305,'Sentiment index'!$E$2:$E$169,'Sentiment index'!$A$2:$A$169)</f>
        <v>-0.42401640000000002</v>
      </c>
      <c r="X305">
        <f>_xlfn.XLOOKUP(F305,'Company age'!$A$2:$A$15,'Company age'!$B$2:$B$15)</f>
        <v>10</v>
      </c>
      <c r="Y305" s="3">
        <f t="shared" si="34"/>
        <v>1.2344827652000001</v>
      </c>
      <c r="Z305" s="5">
        <f t="shared" si="35"/>
        <v>0.23448276520000011</v>
      </c>
      <c r="AA305" s="12">
        <f t="shared" si="36"/>
        <v>2</v>
      </c>
      <c r="AB305">
        <v>2</v>
      </c>
      <c r="AH305" s="2">
        <v>48.965518950000003</v>
      </c>
      <c r="AI305" s="2">
        <v>23.44827652</v>
      </c>
      <c r="AJ305" s="2">
        <v>68.965515139999994</v>
      </c>
    </row>
    <row r="306" spans="1:36" x14ac:dyDescent="0.15">
      <c r="A306" t="s">
        <v>1557</v>
      </c>
      <c r="B306" t="s">
        <v>1558</v>
      </c>
      <c r="C306">
        <f t="shared" si="37"/>
        <v>133</v>
      </c>
      <c r="D306">
        <v>117</v>
      </c>
      <c r="E306" s="7">
        <v>42384</v>
      </c>
      <c r="F306" s="11">
        <v>2016</v>
      </c>
      <c r="G306" t="s">
        <v>1559</v>
      </c>
      <c r="H306" t="s">
        <v>1560</v>
      </c>
      <c r="I306" t="s">
        <v>80</v>
      </c>
      <c r="J306" t="s">
        <v>38</v>
      </c>
      <c r="K306" t="s">
        <v>25</v>
      </c>
      <c r="L306" t="s">
        <v>1066</v>
      </c>
      <c r="M306" t="s">
        <v>27</v>
      </c>
      <c r="N306" s="2">
        <v>40.777200000000001</v>
      </c>
      <c r="O306" s="2">
        <v>6.5</v>
      </c>
      <c r="P306" s="5">
        <f t="shared" si="31"/>
        <v>9.375E-2</v>
      </c>
      <c r="Q306" s="5">
        <f t="shared" si="32"/>
        <v>9.375E-2</v>
      </c>
      <c r="R306" s="5">
        <f t="shared" si="33"/>
        <v>0.22500000000000001</v>
      </c>
      <c r="S306" s="2"/>
      <c r="T306" s="2"/>
      <c r="U306" s="2"/>
      <c r="V306" s="2">
        <v>6.2930000000000001</v>
      </c>
      <c r="W306" s="3">
        <f>_xlfn.XLOOKUP(C306,'Sentiment index'!$E$2:$E$169,'Sentiment index'!$A$2:$A$169)</f>
        <v>-0.42401640000000002</v>
      </c>
      <c r="X306">
        <f>_xlfn.XLOOKUP(F306,'Company age'!$A$2:$A$15,'Company age'!$B$2:$B$15)</f>
        <v>10</v>
      </c>
      <c r="Y306" s="3">
        <f t="shared" si="34"/>
        <v>7.109375</v>
      </c>
      <c r="Z306" s="5">
        <f t="shared" si="35"/>
        <v>9.375E-2</v>
      </c>
      <c r="AA306" s="12">
        <f t="shared" si="36"/>
        <v>14</v>
      </c>
      <c r="AB306">
        <v>14</v>
      </c>
      <c r="AH306" s="2">
        <v>9.375</v>
      </c>
      <c r="AI306" s="2">
        <v>9.375</v>
      </c>
      <c r="AJ306" s="2">
        <v>22.5</v>
      </c>
    </row>
    <row r="307" spans="1:36" x14ac:dyDescent="0.15">
      <c r="A307" t="s">
        <v>1927</v>
      </c>
      <c r="B307" t="s">
        <v>1324</v>
      </c>
      <c r="C307">
        <f t="shared" si="37"/>
        <v>134</v>
      </c>
      <c r="D307">
        <v>118</v>
      </c>
      <c r="E307" s="7">
        <v>42403</v>
      </c>
      <c r="F307" s="11">
        <v>2016</v>
      </c>
      <c r="G307" t="s">
        <v>1325</v>
      </c>
      <c r="H307" t="s">
        <v>1326</v>
      </c>
      <c r="I307" t="s">
        <v>80</v>
      </c>
      <c r="J307" t="s">
        <v>32</v>
      </c>
      <c r="K307" t="s">
        <v>25</v>
      </c>
      <c r="L307" t="s">
        <v>1066</v>
      </c>
      <c r="M307" t="s">
        <v>27</v>
      </c>
      <c r="N307" s="2">
        <v>104.943</v>
      </c>
      <c r="O307" s="2">
        <v>42.5</v>
      </c>
      <c r="P307" s="5">
        <f t="shared" si="31"/>
        <v>1.315789461E-2</v>
      </c>
      <c r="Q307" s="5">
        <f t="shared" si="32"/>
        <v>0.10263157839999999</v>
      </c>
      <c r="R307" s="5">
        <f t="shared" si="33"/>
        <v>5.2631578450000001E-2</v>
      </c>
      <c r="S307" s="2">
        <v>90</v>
      </c>
      <c r="T307" s="2">
        <v>154.1484222</v>
      </c>
      <c r="U307" s="2">
        <v>91.6</v>
      </c>
      <c r="V307" s="2">
        <v>4.5903</v>
      </c>
      <c r="W307" s="3">
        <f>_xlfn.XLOOKUP(C307,'Sentiment index'!$E$2:$E$169,'Sentiment index'!$A$2:$A$169)</f>
        <v>-0.40610950000000001</v>
      </c>
      <c r="X307">
        <f>_xlfn.XLOOKUP(F307,'Company age'!$A$2:$A$15,'Company age'!$B$2:$B$15)</f>
        <v>10</v>
      </c>
      <c r="Y307" s="3">
        <f t="shared" si="34"/>
        <v>46.861842082000003</v>
      </c>
      <c r="Z307" s="5">
        <f t="shared" si="35"/>
        <v>0.10263157840000006</v>
      </c>
      <c r="AA307" s="12">
        <f t="shared" si="36"/>
        <v>56</v>
      </c>
      <c r="AB307">
        <v>56</v>
      </c>
      <c r="AH307" s="2">
        <v>1.315789461</v>
      </c>
      <c r="AI307" s="2">
        <v>10.26315784</v>
      </c>
      <c r="AJ307" s="2">
        <v>5.2631578450000003</v>
      </c>
    </row>
    <row r="308" spans="1:36" x14ac:dyDescent="0.15">
      <c r="A308" t="s">
        <v>1476</v>
      </c>
      <c r="B308" t="s">
        <v>167</v>
      </c>
      <c r="C308">
        <f t="shared" si="37"/>
        <v>134</v>
      </c>
      <c r="D308">
        <v>118</v>
      </c>
      <c r="E308" s="7">
        <v>42410</v>
      </c>
      <c r="F308" s="11">
        <v>2016</v>
      </c>
      <c r="G308" t="s">
        <v>168</v>
      </c>
      <c r="H308" t="s">
        <v>169</v>
      </c>
      <c r="I308" t="s">
        <v>23</v>
      </c>
      <c r="J308" t="s">
        <v>32</v>
      </c>
      <c r="K308" t="s">
        <v>25</v>
      </c>
      <c r="L308" t="s">
        <v>170</v>
      </c>
      <c r="M308" t="s">
        <v>27</v>
      </c>
      <c r="N308" s="2">
        <v>4579.92</v>
      </c>
      <c r="O308" s="2">
        <v>100</v>
      </c>
      <c r="P308" s="5">
        <f t="shared" si="31"/>
        <v>-0.06</v>
      </c>
      <c r="Q308" s="5">
        <f t="shared" si="32"/>
        <v>-0.48</v>
      </c>
      <c r="R308" s="5">
        <f t="shared" si="33"/>
        <v>-0.38</v>
      </c>
      <c r="S308" s="2">
        <v>140.1</v>
      </c>
      <c r="T308" s="2">
        <v>37.099998470000003</v>
      </c>
      <c r="U308" s="2">
        <v>137.4</v>
      </c>
      <c r="V308" s="2">
        <v>100</v>
      </c>
      <c r="W308" s="3">
        <f>_xlfn.XLOOKUP(C308,'Sentiment index'!$E$2:$E$169,'Sentiment index'!$A$2:$A$169)</f>
        <v>-0.40610950000000001</v>
      </c>
      <c r="X308">
        <f>_xlfn.XLOOKUP(F308,'Company age'!$A$2:$A$15,'Company age'!$B$2:$B$15)</f>
        <v>10</v>
      </c>
      <c r="Y308" s="3">
        <f t="shared" si="34"/>
        <v>52</v>
      </c>
      <c r="Z308" s="5">
        <f t="shared" si="35"/>
        <v>-0.48</v>
      </c>
      <c r="AA308" s="12">
        <f t="shared" si="36"/>
        <v>10561</v>
      </c>
      <c r="AB308">
        <v>10561</v>
      </c>
      <c r="AH308" s="2">
        <v>-6</v>
      </c>
      <c r="AI308" s="2">
        <v>-48</v>
      </c>
      <c r="AJ308" s="2">
        <v>-38</v>
      </c>
    </row>
    <row r="309" spans="1:36" x14ac:dyDescent="0.15">
      <c r="A309" t="s">
        <v>1998</v>
      </c>
      <c r="B309" t="s">
        <v>2019</v>
      </c>
      <c r="C309">
        <f t="shared" si="37"/>
        <v>134</v>
      </c>
      <c r="D309">
        <v>118</v>
      </c>
      <c r="E309" s="7">
        <v>42429</v>
      </c>
      <c r="F309" s="11">
        <v>2016</v>
      </c>
      <c r="G309" t="s">
        <v>2020</v>
      </c>
      <c r="H309" t="s">
        <v>2021</v>
      </c>
      <c r="I309" t="s">
        <v>80</v>
      </c>
      <c r="J309" t="s">
        <v>32</v>
      </c>
      <c r="K309" t="s">
        <v>25</v>
      </c>
      <c r="L309" t="s">
        <v>1066</v>
      </c>
      <c r="M309" t="s">
        <v>27</v>
      </c>
      <c r="N309" s="2">
        <v>9.2947399999999991</v>
      </c>
      <c r="O309" s="2">
        <v>3</v>
      </c>
      <c r="P309" s="5">
        <f t="shared" si="31"/>
        <v>0</v>
      </c>
      <c r="Q309" s="5">
        <f t="shared" si="32"/>
        <v>2.5925924779999998E-2</v>
      </c>
      <c r="R309" s="5">
        <f t="shared" si="33"/>
        <v>2.5925924779999998E-2</v>
      </c>
      <c r="S309" s="2">
        <v>1.2050000000000001</v>
      </c>
      <c r="T309" s="2">
        <v>-32.770702360000001</v>
      </c>
      <c r="U309" s="2">
        <v>1.135</v>
      </c>
      <c r="V309" s="2">
        <v>8.02</v>
      </c>
      <c r="W309" s="3">
        <f>_xlfn.XLOOKUP(C309,'Sentiment index'!$E$2:$E$169,'Sentiment index'!$A$2:$A$169)</f>
        <v>-0.40610950000000001</v>
      </c>
      <c r="X309">
        <f>_xlfn.XLOOKUP(F309,'Company age'!$A$2:$A$15,'Company age'!$B$2:$B$15)</f>
        <v>10</v>
      </c>
      <c r="Y309" s="3">
        <f t="shared" si="34"/>
        <v>3.0777777743400003</v>
      </c>
      <c r="Z309" s="5">
        <f t="shared" si="35"/>
        <v>2.5925924780000109E-2</v>
      </c>
      <c r="AA309" s="12">
        <f t="shared" si="36"/>
        <v>9</v>
      </c>
      <c r="AB309">
        <v>9</v>
      </c>
      <c r="AH309" s="2">
        <v>0</v>
      </c>
      <c r="AI309" s="2">
        <v>2.5925924779999998</v>
      </c>
      <c r="AJ309" s="2">
        <v>2.5925924779999998</v>
      </c>
    </row>
    <row r="310" spans="1:36" x14ac:dyDescent="0.15">
      <c r="A310" t="s">
        <v>1480</v>
      </c>
      <c r="B310" t="s">
        <v>969</v>
      </c>
      <c r="C310">
        <f t="shared" si="37"/>
        <v>135</v>
      </c>
      <c r="D310">
        <v>119</v>
      </c>
      <c r="E310" s="7">
        <v>42445</v>
      </c>
      <c r="F310" s="11">
        <v>2016</v>
      </c>
      <c r="G310" t="s">
        <v>970</v>
      </c>
      <c r="H310" t="s">
        <v>971</v>
      </c>
      <c r="I310" t="s">
        <v>80</v>
      </c>
      <c r="J310" t="s">
        <v>96</v>
      </c>
      <c r="K310" t="s">
        <v>25</v>
      </c>
      <c r="L310" t="s">
        <v>413</v>
      </c>
      <c r="M310" t="s">
        <v>27</v>
      </c>
      <c r="N310" s="2">
        <v>336.64800000000002</v>
      </c>
      <c r="O310" s="2">
        <v>73</v>
      </c>
      <c r="P310" s="5">
        <f t="shared" si="31"/>
        <v>0.03</v>
      </c>
      <c r="Q310" s="5">
        <f t="shared" si="32"/>
        <v>3.5000000000000003E-2</v>
      </c>
      <c r="R310" s="5">
        <f t="shared" si="33"/>
        <v>3.5000000000000003E-2</v>
      </c>
      <c r="S310" s="2">
        <v>178.8</v>
      </c>
      <c r="T310" s="2">
        <v>1236.986328</v>
      </c>
      <c r="U310" s="2">
        <v>177.2</v>
      </c>
      <c r="V310" s="2">
        <v>10</v>
      </c>
      <c r="W310" s="3">
        <f>_xlfn.XLOOKUP(C310,'Sentiment index'!$E$2:$E$169,'Sentiment index'!$A$2:$A$169)</f>
        <v>-0.36613059999999997</v>
      </c>
      <c r="X310">
        <f>_xlfn.XLOOKUP(F310,'Company age'!$A$2:$A$15,'Company age'!$B$2:$B$15)</f>
        <v>10</v>
      </c>
      <c r="Y310" s="3">
        <f t="shared" si="34"/>
        <v>75.554999999999993</v>
      </c>
      <c r="Z310" s="5">
        <f t="shared" si="35"/>
        <v>3.4999999999999899E-2</v>
      </c>
      <c r="AA310" s="12">
        <f t="shared" si="36"/>
        <v>467</v>
      </c>
      <c r="AB310">
        <v>467</v>
      </c>
      <c r="AH310" s="2">
        <v>3</v>
      </c>
      <c r="AI310" s="2">
        <v>3.5</v>
      </c>
      <c r="AJ310" s="2">
        <v>3.5</v>
      </c>
    </row>
    <row r="311" spans="1:36" x14ac:dyDescent="0.15">
      <c r="A311" t="s">
        <v>968</v>
      </c>
      <c r="B311" t="s">
        <v>548</v>
      </c>
      <c r="C311">
        <f t="shared" si="37"/>
        <v>135</v>
      </c>
      <c r="D311">
        <v>119</v>
      </c>
      <c r="E311" s="7">
        <v>42446</v>
      </c>
      <c r="F311" s="11">
        <v>2016</v>
      </c>
      <c r="G311" t="s">
        <v>549</v>
      </c>
      <c r="H311" t="s">
        <v>550</v>
      </c>
      <c r="I311" t="s">
        <v>80</v>
      </c>
      <c r="J311" t="s">
        <v>38</v>
      </c>
      <c r="K311" t="s">
        <v>25</v>
      </c>
      <c r="L311" t="s">
        <v>176</v>
      </c>
      <c r="M311" t="s">
        <v>27</v>
      </c>
      <c r="N311" s="2">
        <v>1037.8399999999999</v>
      </c>
      <c r="O311" s="2">
        <v>32</v>
      </c>
      <c r="P311" s="5">
        <f t="shared" si="31"/>
        <v>0.52976188660000001</v>
      </c>
      <c r="Q311" s="5">
        <f t="shared" si="32"/>
        <v>0.33333332059999998</v>
      </c>
      <c r="R311" s="5">
        <f t="shared" si="33"/>
        <v>0.23809524540000002</v>
      </c>
      <c r="S311" s="2">
        <v>33.26</v>
      </c>
      <c r="T311" s="2">
        <v>2.8125</v>
      </c>
      <c r="U311" s="2">
        <v>33.659999999999997</v>
      </c>
      <c r="V311" s="2">
        <v>99.695499999999996</v>
      </c>
      <c r="W311" s="3">
        <f>_xlfn.XLOOKUP(C311,'Sentiment index'!$E$2:$E$169,'Sentiment index'!$A$2:$A$169)</f>
        <v>-0.36613059999999997</v>
      </c>
      <c r="X311">
        <f>_xlfn.XLOOKUP(F311,'Company age'!$A$2:$A$15,'Company age'!$B$2:$B$15)</f>
        <v>10</v>
      </c>
      <c r="Y311" s="3">
        <f t="shared" si="34"/>
        <v>42.666666259199999</v>
      </c>
      <c r="Z311" s="5">
        <f t="shared" si="35"/>
        <v>0.33333332059999998</v>
      </c>
      <c r="AA311" s="12">
        <f t="shared" si="36"/>
        <v>849</v>
      </c>
      <c r="AB311">
        <v>849</v>
      </c>
      <c r="AH311" s="2">
        <v>52.976188659999998</v>
      </c>
      <c r="AI311" s="2">
        <v>33.333332059999996</v>
      </c>
      <c r="AJ311" s="2">
        <v>23.809524540000002</v>
      </c>
    </row>
    <row r="312" spans="1:36" x14ac:dyDescent="0.15">
      <c r="A312" t="s">
        <v>153</v>
      </c>
      <c r="B312" t="s">
        <v>594</v>
      </c>
      <c r="C312">
        <f t="shared" si="37"/>
        <v>135</v>
      </c>
      <c r="D312">
        <v>119</v>
      </c>
      <c r="E312" s="7">
        <v>42451</v>
      </c>
      <c r="F312" s="11">
        <v>2016</v>
      </c>
      <c r="G312" t="s">
        <v>595</v>
      </c>
      <c r="H312" t="s">
        <v>596</v>
      </c>
      <c r="I312" t="s">
        <v>80</v>
      </c>
      <c r="J312" t="s">
        <v>32</v>
      </c>
      <c r="K312" t="s">
        <v>25</v>
      </c>
      <c r="L312" t="s">
        <v>51</v>
      </c>
      <c r="M312" t="s">
        <v>27</v>
      </c>
      <c r="N312" s="2">
        <v>904.17499999999995</v>
      </c>
      <c r="O312" s="2">
        <v>62</v>
      </c>
      <c r="P312" s="5">
        <f t="shared" si="31"/>
        <v>2.6666667460000001E-2</v>
      </c>
      <c r="Q312" s="5">
        <f t="shared" si="32"/>
        <v>0.73333335880000006</v>
      </c>
      <c r="R312" s="5">
        <f t="shared" si="33"/>
        <v>0.64444442749999997</v>
      </c>
      <c r="S312" s="2">
        <v>63.2</v>
      </c>
      <c r="T312" s="2">
        <v>10.483870509999999</v>
      </c>
      <c r="U312" s="2">
        <v>63.4</v>
      </c>
      <c r="V312" s="2">
        <v>53.140099999999997</v>
      </c>
      <c r="W312" s="3">
        <f>_xlfn.XLOOKUP(C312,'Sentiment index'!$E$2:$E$169,'Sentiment index'!$A$2:$A$169)</f>
        <v>-0.36613059999999997</v>
      </c>
      <c r="X312">
        <f>_xlfn.XLOOKUP(F312,'Company age'!$A$2:$A$15,'Company age'!$B$2:$B$15)</f>
        <v>10</v>
      </c>
      <c r="Y312" s="3">
        <f t="shared" si="34"/>
        <v>107.46666824559999</v>
      </c>
      <c r="Z312" s="5">
        <f t="shared" si="35"/>
        <v>0.73333335879999983</v>
      </c>
      <c r="AA312" s="12">
        <f t="shared" si="36"/>
        <v>10945</v>
      </c>
      <c r="AB312">
        <v>10945</v>
      </c>
      <c r="AH312" s="2">
        <v>2.6666667460000002</v>
      </c>
      <c r="AI312" s="2">
        <v>73.333335880000007</v>
      </c>
      <c r="AJ312" s="2">
        <v>64.444442749999993</v>
      </c>
    </row>
    <row r="313" spans="1:36" x14ac:dyDescent="0.15">
      <c r="A313" t="s">
        <v>462</v>
      </c>
      <c r="B313" t="s">
        <v>1594</v>
      </c>
      <c r="C313">
        <f t="shared" si="37"/>
        <v>135</v>
      </c>
      <c r="D313">
        <v>119</v>
      </c>
      <c r="E313" s="7">
        <v>42451</v>
      </c>
      <c r="F313" s="11">
        <v>2016</v>
      </c>
      <c r="G313" t="s">
        <v>1595</v>
      </c>
      <c r="H313" t="s">
        <v>1596</v>
      </c>
      <c r="I313" t="s">
        <v>80</v>
      </c>
      <c r="J313" t="s">
        <v>32</v>
      </c>
      <c r="K313" t="s">
        <v>25</v>
      </c>
      <c r="L313" t="s">
        <v>1066</v>
      </c>
      <c r="M313" t="s">
        <v>27</v>
      </c>
      <c r="N313" s="2">
        <v>36.087000000000003</v>
      </c>
      <c r="O313" s="2">
        <v>5</v>
      </c>
      <c r="P313" s="5">
        <f t="shared" si="31"/>
        <v>-0.18454933170000001</v>
      </c>
      <c r="Q313" s="5">
        <f t="shared" si="32"/>
        <v>-0.40557937619999995</v>
      </c>
      <c r="R313" s="5">
        <f t="shared" si="33"/>
        <v>-0.41630897519999999</v>
      </c>
      <c r="S313" s="2">
        <v>2.3149999999999999</v>
      </c>
      <c r="T313" s="2">
        <v>-45.482917790000002</v>
      </c>
      <c r="U313" s="2">
        <v>2.2999999999999998</v>
      </c>
      <c r="V313" s="2">
        <v>18.863499999999998</v>
      </c>
      <c r="W313" s="3">
        <f>_xlfn.XLOOKUP(C313,'Sentiment index'!$E$2:$E$169,'Sentiment index'!$A$2:$A$169)</f>
        <v>-0.36613059999999997</v>
      </c>
      <c r="X313">
        <f>_xlfn.XLOOKUP(F313,'Company age'!$A$2:$A$15,'Company age'!$B$2:$B$15)</f>
        <v>10</v>
      </c>
      <c r="Y313" s="3">
        <f t="shared" si="34"/>
        <v>2.9721031190000002</v>
      </c>
      <c r="Z313" s="5">
        <f t="shared" si="35"/>
        <v>-0.40557937619999995</v>
      </c>
      <c r="AA313" s="12">
        <f t="shared" si="36"/>
        <v>17</v>
      </c>
      <c r="AB313">
        <v>17</v>
      </c>
      <c r="AH313" s="2">
        <v>-18.45493317</v>
      </c>
      <c r="AI313" s="2">
        <v>-40.557937619999997</v>
      </c>
      <c r="AJ313" s="2">
        <v>-41.630897519999998</v>
      </c>
    </row>
    <row r="314" spans="1:36" x14ac:dyDescent="0.15">
      <c r="A314" t="s">
        <v>212</v>
      </c>
      <c r="B314" t="s">
        <v>1215</v>
      </c>
      <c r="C314">
        <f t="shared" si="37"/>
        <v>135</v>
      </c>
      <c r="D314">
        <v>119</v>
      </c>
      <c r="E314" s="7">
        <v>42460</v>
      </c>
      <c r="F314" s="11">
        <v>2016</v>
      </c>
      <c r="G314" t="s">
        <v>1216</v>
      </c>
      <c r="H314" t="s">
        <v>1217</v>
      </c>
      <c r="I314" t="s">
        <v>64</v>
      </c>
      <c r="J314" t="s">
        <v>45</v>
      </c>
      <c r="K314" t="s">
        <v>25</v>
      </c>
      <c r="L314" t="s">
        <v>54</v>
      </c>
      <c r="M314" t="s">
        <v>27</v>
      </c>
      <c r="N314" s="2">
        <v>158.625</v>
      </c>
      <c r="O314" s="2">
        <v>3.2</v>
      </c>
      <c r="P314" s="5">
        <f t="shared" si="31"/>
        <v>0</v>
      </c>
      <c r="Q314" s="5">
        <f t="shared" si="32"/>
        <v>2.4175825120000001E-2</v>
      </c>
      <c r="R314" s="5">
        <f t="shared" si="33"/>
        <v>0</v>
      </c>
      <c r="S314" s="2"/>
      <c r="T314" s="2"/>
      <c r="U314" s="2"/>
      <c r="V314" s="2">
        <v>15.505100000000001</v>
      </c>
      <c r="W314" s="3">
        <f>_xlfn.XLOOKUP(C314,'Sentiment index'!$E$2:$E$169,'Sentiment index'!$A$2:$A$169)</f>
        <v>-0.36613059999999997</v>
      </c>
      <c r="X314">
        <f>_xlfn.XLOOKUP(F314,'Company age'!$A$2:$A$15,'Company age'!$B$2:$B$15)</f>
        <v>10</v>
      </c>
      <c r="Y314" s="3">
        <f t="shared" si="34"/>
        <v>3.2773626403840002</v>
      </c>
      <c r="Z314" s="5">
        <f t="shared" si="35"/>
        <v>2.4175825119999994E-2</v>
      </c>
      <c r="AA314" s="12">
        <f t="shared" si="36"/>
        <v>25</v>
      </c>
      <c r="AB314">
        <v>25</v>
      </c>
      <c r="AH314" s="2">
        <v>0</v>
      </c>
      <c r="AI314" s="2">
        <v>2.4175825120000001</v>
      </c>
      <c r="AJ314" s="2">
        <v>0</v>
      </c>
    </row>
    <row r="315" spans="1:36" x14ac:dyDescent="0.15">
      <c r="A315" t="s">
        <v>1727</v>
      </c>
      <c r="B315" t="s">
        <v>1892</v>
      </c>
      <c r="C315">
        <f t="shared" si="37"/>
        <v>136</v>
      </c>
      <c r="D315">
        <v>120</v>
      </c>
      <c r="E315" s="7">
        <v>42471</v>
      </c>
      <c r="F315" s="11">
        <v>2016</v>
      </c>
      <c r="G315" t="s">
        <v>1893</v>
      </c>
      <c r="H315" t="s">
        <v>1894</v>
      </c>
      <c r="I315" t="s">
        <v>80</v>
      </c>
      <c r="J315" t="s">
        <v>96</v>
      </c>
      <c r="K315" t="s">
        <v>25</v>
      </c>
      <c r="L315" t="s">
        <v>54</v>
      </c>
      <c r="M315" t="s">
        <v>27</v>
      </c>
      <c r="N315" s="2">
        <v>13.179399999999999</v>
      </c>
      <c r="O315" s="2">
        <v>6.35</v>
      </c>
      <c r="P315" s="5">
        <f t="shared" si="31"/>
        <v>-0.495</v>
      </c>
      <c r="Q315" s="5">
        <f t="shared" si="32"/>
        <v>-0.6</v>
      </c>
      <c r="R315" s="5">
        <f t="shared" si="33"/>
        <v>-0.69300003050000003</v>
      </c>
      <c r="S315" s="2">
        <v>365</v>
      </c>
      <c r="T315" s="2">
        <v>6738.1879879999997</v>
      </c>
      <c r="U315" s="2">
        <v>374</v>
      </c>
      <c r="V315" s="2">
        <v>5.5605000000000002</v>
      </c>
      <c r="W315" s="3">
        <f>_xlfn.XLOOKUP(C315,'Sentiment index'!$E$2:$E$169,'Sentiment index'!$A$2:$A$169)</f>
        <v>-0.36911179999999999</v>
      </c>
      <c r="X315">
        <f>_xlfn.XLOOKUP(F315,'Company age'!$A$2:$A$15,'Company age'!$B$2:$B$15)</f>
        <v>10</v>
      </c>
      <c r="Y315" s="3">
        <f t="shared" si="34"/>
        <v>2.54</v>
      </c>
      <c r="Z315" s="5">
        <f t="shared" si="35"/>
        <v>-0.6</v>
      </c>
      <c r="AA315" s="12">
        <f t="shared" si="36"/>
        <v>154</v>
      </c>
      <c r="AB315">
        <v>154</v>
      </c>
      <c r="AH315" s="2">
        <v>-49.5</v>
      </c>
      <c r="AI315" s="2">
        <v>-60</v>
      </c>
      <c r="AJ315" s="2">
        <v>-69.300003050000001</v>
      </c>
    </row>
    <row r="316" spans="1:36" x14ac:dyDescent="0.15">
      <c r="A316" t="s">
        <v>684</v>
      </c>
      <c r="B316" t="s">
        <v>1958</v>
      </c>
      <c r="C316">
        <f t="shared" si="37"/>
        <v>136</v>
      </c>
      <c r="D316">
        <v>120</v>
      </c>
      <c r="E316" s="7">
        <v>42486</v>
      </c>
      <c r="F316" s="11">
        <v>2016</v>
      </c>
      <c r="G316" t="s">
        <v>2053</v>
      </c>
      <c r="H316" t="s">
        <v>2054</v>
      </c>
      <c r="I316" t="s">
        <v>80</v>
      </c>
      <c r="J316" t="s">
        <v>152</v>
      </c>
      <c r="K316" t="s">
        <v>25</v>
      </c>
      <c r="L316" t="s">
        <v>54</v>
      </c>
      <c r="M316" t="s">
        <v>27</v>
      </c>
      <c r="N316" s="2">
        <v>7.5103799999999996</v>
      </c>
      <c r="O316" s="2">
        <v>4.5</v>
      </c>
      <c r="P316" s="5">
        <f t="shared" si="31"/>
        <v>4.0000000599999998E-3</v>
      </c>
      <c r="Q316" s="5">
        <f t="shared" si="32"/>
        <v>0.04</v>
      </c>
      <c r="R316" s="5">
        <f t="shared" si="33"/>
        <v>0</v>
      </c>
      <c r="S316" s="2">
        <v>84.2</v>
      </c>
      <c r="T316" s="2">
        <v>1855.5555420000001</v>
      </c>
      <c r="U316" s="2">
        <v>84.2</v>
      </c>
      <c r="V316" s="2">
        <v>7.1483999999999996</v>
      </c>
      <c r="W316" s="3">
        <f>_xlfn.XLOOKUP(C316,'Sentiment index'!$E$2:$E$169,'Sentiment index'!$A$2:$A$169)</f>
        <v>-0.36911179999999999</v>
      </c>
      <c r="X316">
        <f>_xlfn.XLOOKUP(F316,'Company age'!$A$2:$A$15,'Company age'!$B$2:$B$15)</f>
        <v>10</v>
      </c>
      <c r="Y316" s="3">
        <f t="shared" si="34"/>
        <v>4.68</v>
      </c>
      <c r="Z316" s="5">
        <f t="shared" si="35"/>
        <v>3.9999999999999938E-2</v>
      </c>
      <c r="AA316" s="12">
        <f t="shared" si="36"/>
        <v>260</v>
      </c>
      <c r="AB316">
        <v>260</v>
      </c>
      <c r="AH316" s="2">
        <v>0.40000000600000002</v>
      </c>
      <c r="AI316" s="2">
        <v>4</v>
      </c>
      <c r="AJ316" s="2">
        <v>0</v>
      </c>
    </row>
    <row r="317" spans="1:36" x14ac:dyDescent="0.15">
      <c r="A317" t="s">
        <v>1485</v>
      </c>
      <c r="B317" t="s">
        <v>693</v>
      </c>
      <c r="C317">
        <f t="shared" si="37"/>
        <v>136</v>
      </c>
      <c r="D317">
        <v>120</v>
      </c>
      <c r="E317" s="7">
        <v>42488</v>
      </c>
      <c r="F317" s="11">
        <v>2016</v>
      </c>
      <c r="G317" t="s">
        <v>694</v>
      </c>
      <c r="H317" t="s">
        <v>695</v>
      </c>
      <c r="I317" t="s">
        <v>64</v>
      </c>
      <c r="J317" t="s">
        <v>96</v>
      </c>
      <c r="K317" t="s">
        <v>25</v>
      </c>
      <c r="L317" t="s">
        <v>507</v>
      </c>
      <c r="M317" t="s">
        <v>27</v>
      </c>
      <c r="N317" s="2">
        <v>728.01099999999997</v>
      </c>
      <c r="O317" s="2">
        <v>5.0999999999999996</v>
      </c>
      <c r="P317" s="5">
        <f t="shared" si="31"/>
        <v>-4.5999999049999997E-2</v>
      </c>
      <c r="Q317" s="5">
        <f t="shared" si="32"/>
        <v>3.7999999520000001E-2</v>
      </c>
      <c r="R317" s="5">
        <f t="shared" si="33"/>
        <v>0.03</v>
      </c>
      <c r="S317" s="2">
        <v>0.81200000000000006</v>
      </c>
      <c r="T317" s="2">
        <v>-79.308830259999993</v>
      </c>
      <c r="U317" s="2">
        <v>0.81</v>
      </c>
      <c r="V317" s="2">
        <v>58.25</v>
      </c>
      <c r="W317" s="3">
        <f>_xlfn.XLOOKUP(C317,'Sentiment index'!$E$2:$E$169,'Sentiment index'!$A$2:$A$169)</f>
        <v>-0.36911179999999999</v>
      </c>
      <c r="X317">
        <f>_xlfn.XLOOKUP(F317,'Company age'!$A$2:$A$15,'Company age'!$B$2:$B$15)</f>
        <v>10</v>
      </c>
      <c r="Y317" s="3">
        <f t="shared" si="34"/>
        <v>5.293799997552</v>
      </c>
      <c r="Z317" s="5">
        <f t="shared" si="35"/>
        <v>3.7999999520000077E-2</v>
      </c>
      <c r="AA317" s="12">
        <f t="shared" si="36"/>
        <v>1079</v>
      </c>
      <c r="AB317">
        <v>1079</v>
      </c>
      <c r="AH317" s="2">
        <v>-4.5999999049999998</v>
      </c>
      <c r="AI317" s="2">
        <v>3.7999999519999998</v>
      </c>
      <c r="AJ317" s="2">
        <v>3</v>
      </c>
    </row>
    <row r="318" spans="1:36" x14ac:dyDescent="0.15">
      <c r="A318" t="s">
        <v>1994</v>
      </c>
      <c r="B318" t="s">
        <v>208</v>
      </c>
      <c r="C318">
        <f t="shared" si="37"/>
        <v>136</v>
      </c>
      <c r="D318">
        <v>120</v>
      </c>
      <c r="E318" s="7">
        <v>42489</v>
      </c>
      <c r="F318" s="11">
        <v>2016</v>
      </c>
      <c r="G318" t="s">
        <v>210</v>
      </c>
      <c r="H318" t="s">
        <v>211</v>
      </c>
      <c r="I318" t="s">
        <v>80</v>
      </c>
      <c r="J318" t="s">
        <v>45</v>
      </c>
      <c r="K318" t="s">
        <v>25</v>
      </c>
      <c r="L318" t="s">
        <v>102</v>
      </c>
      <c r="M318" t="s">
        <v>27</v>
      </c>
      <c r="N318" s="2">
        <v>3879.75</v>
      </c>
      <c r="O318" s="2">
        <v>55</v>
      </c>
      <c r="P318" s="5">
        <f t="shared" si="31"/>
        <v>0.42857143399999997</v>
      </c>
      <c r="Q318" s="5">
        <f t="shared" si="32"/>
        <v>0.42857143399999997</v>
      </c>
      <c r="R318" s="5">
        <f t="shared" si="33"/>
        <v>2.8571429249999999E-2</v>
      </c>
      <c r="S318" s="2">
        <v>38.96</v>
      </c>
      <c r="T318" s="2">
        <v>-23.058345790000001</v>
      </c>
      <c r="U318" s="2">
        <v>38.799999999999997</v>
      </c>
      <c r="V318" s="2">
        <v>200</v>
      </c>
      <c r="W318" s="3">
        <f>_xlfn.XLOOKUP(C318,'Sentiment index'!$E$2:$E$169,'Sentiment index'!$A$2:$A$169)</f>
        <v>-0.36911179999999999</v>
      </c>
      <c r="X318">
        <f>_xlfn.XLOOKUP(F318,'Company age'!$A$2:$A$15,'Company age'!$B$2:$B$15)</f>
        <v>10</v>
      </c>
      <c r="Y318" s="3">
        <f t="shared" si="34"/>
        <v>78.571428870000005</v>
      </c>
      <c r="Z318" s="5">
        <f t="shared" si="35"/>
        <v>0.42857143400000008</v>
      </c>
      <c r="AA318" s="12">
        <f t="shared" si="36"/>
        <v>664</v>
      </c>
      <c r="AB318">
        <v>664</v>
      </c>
      <c r="AH318" s="2">
        <v>42.857143399999998</v>
      </c>
      <c r="AI318" s="2">
        <v>42.857143399999998</v>
      </c>
      <c r="AJ318" s="2">
        <v>2.8571429249999998</v>
      </c>
    </row>
    <row r="319" spans="1:36" x14ac:dyDescent="0.15">
      <c r="A319" t="s">
        <v>692</v>
      </c>
      <c r="B319" t="s">
        <v>406</v>
      </c>
      <c r="C319">
        <f t="shared" si="37"/>
        <v>136</v>
      </c>
      <c r="D319">
        <v>120</v>
      </c>
      <c r="E319" s="7">
        <v>42489</v>
      </c>
      <c r="F319" s="11">
        <v>2016</v>
      </c>
      <c r="G319" t="s">
        <v>407</v>
      </c>
      <c r="H319" t="s">
        <v>408</v>
      </c>
      <c r="I319" t="s">
        <v>64</v>
      </c>
      <c r="J319" t="s">
        <v>38</v>
      </c>
      <c r="K319" t="s">
        <v>25</v>
      </c>
      <c r="L319" t="s">
        <v>126</v>
      </c>
      <c r="M319" t="s">
        <v>27</v>
      </c>
      <c r="N319" s="2">
        <v>1535.68</v>
      </c>
      <c r="O319" s="2">
        <v>6.7</v>
      </c>
      <c r="P319" s="5">
        <f t="shared" si="31"/>
        <v>2.4096386130000001E-3</v>
      </c>
      <c r="Q319" s="5">
        <f t="shared" si="32"/>
        <v>2.4096386130000001E-3</v>
      </c>
      <c r="R319" s="5">
        <f t="shared" si="33"/>
        <v>-3.614457846E-2</v>
      </c>
      <c r="S319" s="2">
        <v>18.82</v>
      </c>
      <c r="T319" s="2">
        <v>188.80598449999999</v>
      </c>
      <c r="U319" s="2">
        <v>18.98</v>
      </c>
      <c r="V319" s="2">
        <v>45.5974</v>
      </c>
      <c r="W319" s="3">
        <f>_xlfn.XLOOKUP(C319,'Sentiment index'!$E$2:$E$169,'Sentiment index'!$A$2:$A$169)</f>
        <v>-0.36911179999999999</v>
      </c>
      <c r="X319">
        <f>_xlfn.XLOOKUP(F319,'Company age'!$A$2:$A$15,'Company age'!$B$2:$B$15)</f>
        <v>10</v>
      </c>
      <c r="Y319" s="3">
        <f t="shared" si="34"/>
        <v>6.7161445787070999</v>
      </c>
      <c r="Z319" s="5">
        <f t="shared" si="35"/>
        <v>2.4096386129999602E-3</v>
      </c>
      <c r="AA319" s="12">
        <f t="shared" si="36"/>
        <v>4701</v>
      </c>
      <c r="AB319">
        <v>4701</v>
      </c>
      <c r="AH319" s="2">
        <v>0.2409638613</v>
      </c>
      <c r="AI319" s="2">
        <v>0.2409638613</v>
      </c>
      <c r="AJ319" s="2">
        <v>-3.6144578460000001</v>
      </c>
    </row>
    <row r="320" spans="1:36" x14ac:dyDescent="0.15">
      <c r="A320" t="s">
        <v>893</v>
      </c>
      <c r="B320" t="s">
        <v>1962</v>
      </c>
      <c r="C320">
        <f t="shared" si="37"/>
        <v>137</v>
      </c>
      <c r="D320">
        <v>121</v>
      </c>
      <c r="E320" s="7">
        <v>42493</v>
      </c>
      <c r="F320" s="11">
        <v>2016</v>
      </c>
      <c r="G320" t="s">
        <v>1963</v>
      </c>
      <c r="H320" t="s">
        <v>1964</v>
      </c>
      <c r="I320" t="s">
        <v>80</v>
      </c>
      <c r="J320" t="s">
        <v>152</v>
      </c>
      <c r="K320" t="s">
        <v>25</v>
      </c>
      <c r="L320" t="s">
        <v>1066</v>
      </c>
      <c r="M320" t="s">
        <v>27</v>
      </c>
      <c r="N320" s="2">
        <v>10.3073</v>
      </c>
      <c r="O320" s="2">
        <v>3.6</v>
      </c>
      <c r="P320" s="5">
        <f t="shared" si="31"/>
        <v>4.6153845789999995E-2</v>
      </c>
      <c r="Q320" s="5">
        <f t="shared" si="32"/>
        <v>1.538461566E-2</v>
      </c>
      <c r="R320" s="5">
        <f t="shared" si="33"/>
        <v>1.1538461449999999E-2</v>
      </c>
      <c r="S320" s="2">
        <v>4.18</v>
      </c>
      <c r="T320" s="2">
        <v>33.33333588</v>
      </c>
      <c r="U320" s="2">
        <v>4.5199999999999996</v>
      </c>
      <c r="V320" s="2">
        <v>14.2531</v>
      </c>
      <c r="W320" s="3">
        <f>_xlfn.XLOOKUP(C320,'Sentiment index'!$E$2:$E$169,'Sentiment index'!$A$2:$A$169)</f>
        <v>-0.33893309999999999</v>
      </c>
      <c r="X320">
        <f>_xlfn.XLOOKUP(F320,'Company age'!$A$2:$A$15,'Company age'!$B$2:$B$15)</f>
        <v>10</v>
      </c>
      <c r="Y320" s="3">
        <f t="shared" si="34"/>
        <v>3.6553846163759998</v>
      </c>
      <c r="Z320" s="5">
        <f t="shared" si="35"/>
        <v>1.538461565999991E-2</v>
      </c>
      <c r="AA320" s="12">
        <f t="shared" si="36"/>
        <v>13</v>
      </c>
      <c r="AB320">
        <v>13</v>
      </c>
      <c r="AH320" s="2">
        <v>4.6153845789999997</v>
      </c>
      <c r="AI320" s="2">
        <v>1.5384615660000001</v>
      </c>
      <c r="AJ320" s="2">
        <v>1.1538461449999999</v>
      </c>
    </row>
    <row r="321" spans="1:36" x14ac:dyDescent="0.15">
      <c r="A321" t="s">
        <v>533</v>
      </c>
      <c r="B321" t="s">
        <v>209</v>
      </c>
      <c r="C321">
        <f t="shared" si="37"/>
        <v>137</v>
      </c>
      <c r="D321">
        <v>121</v>
      </c>
      <c r="E321" s="7">
        <v>42502</v>
      </c>
      <c r="F321" s="11">
        <v>2016</v>
      </c>
      <c r="G321" t="s">
        <v>887</v>
      </c>
      <c r="H321" t="s">
        <v>888</v>
      </c>
      <c r="I321" t="s">
        <v>80</v>
      </c>
      <c r="J321" t="s">
        <v>32</v>
      </c>
      <c r="K321" t="s">
        <v>25</v>
      </c>
      <c r="L321" t="s">
        <v>717</v>
      </c>
      <c r="M321" t="s">
        <v>27</v>
      </c>
      <c r="N321" s="2">
        <v>437.28899999999999</v>
      </c>
      <c r="O321" s="2">
        <v>49</v>
      </c>
      <c r="P321" s="5">
        <f t="shared" si="31"/>
        <v>0.1125</v>
      </c>
      <c r="Q321" s="5">
        <f t="shared" si="32"/>
        <v>0.1125</v>
      </c>
      <c r="R321" s="5">
        <f t="shared" si="33"/>
        <v>8.7499999999999994E-2</v>
      </c>
      <c r="S321" s="2"/>
      <c r="T321" s="2"/>
      <c r="U321" s="2"/>
      <c r="V321" s="2">
        <v>25.720300000000002</v>
      </c>
      <c r="W321" s="3">
        <f>_xlfn.XLOOKUP(C321,'Sentiment index'!$E$2:$E$169,'Sentiment index'!$A$2:$A$169)</f>
        <v>-0.33893309999999999</v>
      </c>
      <c r="X321">
        <f>_xlfn.XLOOKUP(F321,'Company age'!$A$2:$A$15,'Company age'!$B$2:$B$15)</f>
        <v>10</v>
      </c>
      <c r="Y321" s="3">
        <f t="shared" si="34"/>
        <v>54.512500000000003</v>
      </c>
      <c r="Z321" s="5">
        <f t="shared" si="35"/>
        <v>0.11250000000000006</v>
      </c>
      <c r="AA321" s="12">
        <f t="shared" si="36"/>
        <v>16</v>
      </c>
      <c r="AB321">
        <v>16</v>
      </c>
      <c r="AH321" s="2">
        <v>11.25</v>
      </c>
      <c r="AI321" s="2">
        <v>11.25</v>
      </c>
      <c r="AJ321" s="2">
        <v>8.75</v>
      </c>
    </row>
    <row r="322" spans="1:36" x14ac:dyDescent="0.15">
      <c r="A322" t="s">
        <v>1627</v>
      </c>
      <c r="B322" t="s">
        <v>1792</v>
      </c>
      <c r="C322">
        <f t="shared" si="37"/>
        <v>137</v>
      </c>
      <c r="D322">
        <v>121</v>
      </c>
      <c r="E322" s="7">
        <v>42516</v>
      </c>
      <c r="F322" s="11">
        <v>2016</v>
      </c>
      <c r="G322" t="s">
        <v>1794</v>
      </c>
      <c r="H322" t="s">
        <v>1795</v>
      </c>
      <c r="I322" t="s">
        <v>80</v>
      </c>
      <c r="J322" t="s">
        <v>38</v>
      </c>
      <c r="K322" t="s">
        <v>25</v>
      </c>
      <c r="L322" t="s">
        <v>54</v>
      </c>
      <c r="M322" t="s">
        <v>27</v>
      </c>
      <c r="N322" s="2">
        <v>18.1967</v>
      </c>
      <c r="O322" s="2">
        <v>8</v>
      </c>
      <c r="P322" s="5">
        <f t="shared" ref="P322:P385" si="38">AH322/100</f>
        <v>-0.16666666029999999</v>
      </c>
      <c r="Q322" s="5">
        <f t="shared" ref="Q322:Q385" si="39">AI322/100</f>
        <v>-0.19166666029999999</v>
      </c>
      <c r="R322" s="5">
        <f t="shared" ref="R322:R385" si="40">AJ322/100</f>
        <v>-0.20833333970000001</v>
      </c>
      <c r="S322" s="2">
        <v>0.9</v>
      </c>
      <c r="T322" s="2">
        <v>-84.189300540000005</v>
      </c>
      <c r="U322" s="2">
        <v>0.9</v>
      </c>
      <c r="V322" s="2">
        <v>13.337999999999999</v>
      </c>
      <c r="W322" s="3">
        <f>_xlfn.XLOOKUP(C322,'Sentiment index'!$E$2:$E$169,'Sentiment index'!$A$2:$A$169)</f>
        <v>-0.33893309999999999</v>
      </c>
      <c r="X322">
        <f>_xlfn.XLOOKUP(F322,'Company age'!$A$2:$A$15,'Company age'!$B$2:$B$15)</f>
        <v>10</v>
      </c>
      <c r="Y322" s="3">
        <f t="shared" si="34"/>
        <v>6.4666667175999999</v>
      </c>
      <c r="Z322" s="5">
        <f t="shared" si="35"/>
        <v>-0.19166666030000001</v>
      </c>
      <c r="AA322" s="12">
        <f t="shared" si="36"/>
        <v>6</v>
      </c>
      <c r="AB322">
        <v>6</v>
      </c>
      <c r="AH322" s="2">
        <v>-16.666666029999998</v>
      </c>
      <c r="AI322" s="2">
        <v>-19.166666029999998</v>
      </c>
      <c r="AJ322" s="2">
        <v>-20.833333970000002</v>
      </c>
    </row>
    <row r="323" spans="1:36" x14ac:dyDescent="0.15">
      <c r="A323" t="s">
        <v>276</v>
      </c>
      <c r="B323" t="s">
        <v>801</v>
      </c>
      <c r="C323">
        <f t="shared" si="37"/>
        <v>137</v>
      </c>
      <c r="D323">
        <v>121</v>
      </c>
      <c r="E323" s="7">
        <v>42521</v>
      </c>
      <c r="F323" s="11">
        <v>2016</v>
      </c>
      <c r="G323" t="s">
        <v>803</v>
      </c>
      <c r="H323" t="s">
        <v>804</v>
      </c>
      <c r="I323" t="s">
        <v>80</v>
      </c>
      <c r="J323" t="s">
        <v>152</v>
      </c>
      <c r="K323" t="s">
        <v>25</v>
      </c>
      <c r="L323" t="s">
        <v>805</v>
      </c>
      <c r="M323" t="s">
        <v>27</v>
      </c>
      <c r="N323" s="2">
        <v>542.74800000000005</v>
      </c>
      <c r="O323" s="2">
        <v>33</v>
      </c>
      <c r="P323" s="5">
        <f t="shared" si="38"/>
        <v>-0.17187501910000003</v>
      </c>
      <c r="Q323" s="5">
        <f t="shared" si="39"/>
        <v>-0.18750001910000003</v>
      </c>
      <c r="R323" s="5">
        <f t="shared" si="40"/>
        <v>-0.22656251910000003</v>
      </c>
      <c r="S323" s="2">
        <v>185.4</v>
      </c>
      <c r="T323" s="2">
        <v>436.36364750000001</v>
      </c>
      <c r="U323" s="2">
        <v>184.3</v>
      </c>
      <c r="V323" s="2">
        <v>105.6</v>
      </c>
      <c r="W323" s="3">
        <f>_xlfn.XLOOKUP(C323,'Sentiment index'!$E$2:$E$169,'Sentiment index'!$A$2:$A$169)</f>
        <v>-0.33893309999999999</v>
      </c>
      <c r="X323">
        <f>_xlfn.XLOOKUP(F323,'Company age'!$A$2:$A$15,'Company age'!$B$2:$B$15)</f>
        <v>10</v>
      </c>
      <c r="Y323" s="3">
        <f t="shared" ref="Y323:Y386" si="41">O323*(1+Q323)</f>
        <v>26.812499369699999</v>
      </c>
      <c r="Z323" s="5">
        <f t="shared" ref="Z323:Z386" si="42">(Y323-O323)/O323</f>
        <v>-0.18750001910000003</v>
      </c>
      <c r="AA323" s="12">
        <f t="shared" ref="AA323:AA386" si="43">IF(AB323&lt;&gt;"",AB323,AVERAGE($AB$2:$AB$527))</f>
        <v>742</v>
      </c>
      <c r="AB323">
        <v>742</v>
      </c>
      <c r="AH323" s="2">
        <v>-17.187501910000002</v>
      </c>
      <c r="AI323" s="2">
        <v>-18.750001910000002</v>
      </c>
      <c r="AJ323" s="2">
        <v>-22.656251910000002</v>
      </c>
    </row>
    <row r="324" spans="1:36" x14ac:dyDescent="0.15">
      <c r="A324" t="s">
        <v>623</v>
      </c>
      <c r="B324" t="s">
        <v>1671</v>
      </c>
      <c r="C324">
        <f t="shared" si="37"/>
        <v>137</v>
      </c>
      <c r="D324">
        <v>121</v>
      </c>
      <c r="E324" s="7">
        <v>42521</v>
      </c>
      <c r="F324" s="11">
        <v>2016</v>
      </c>
      <c r="G324" t="s">
        <v>1672</v>
      </c>
      <c r="H324" t="s">
        <v>1673</v>
      </c>
      <c r="I324" t="s">
        <v>80</v>
      </c>
      <c r="J324" t="s">
        <v>81</v>
      </c>
      <c r="K324" t="s">
        <v>25</v>
      </c>
      <c r="L324" t="s">
        <v>1066</v>
      </c>
      <c r="M324" t="s">
        <v>27</v>
      </c>
      <c r="N324" s="2">
        <v>24.4193</v>
      </c>
      <c r="O324" s="2">
        <v>10</v>
      </c>
      <c r="P324" s="5">
        <f t="shared" si="38"/>
        <v>0.1</v>
      </c>
      <c r="Q324" s="5">
        <f t="shared" si="39"/>
        <v>0.01</v>
      </c>
      <c r="R324" s="5">
        <f t="shared" si="40"/>
        <v>0.01</v>
      </c>
      <c r="S324" s="2">
        <v>15.75</v>
      </c>
      <c r="T324" s="2">
        <v>75.5</v>
      </c>
      <c r="U324" s="2">
        <v>15.35</v>
      </c>
      <c r="V324" s="2">
        <v>6.5937999999999999</v>
      </c>
      <c r="W324" s="3">
        <f>_xlfn.XLOOKUP(C324,'Sentiment index'!$E$2:$E$169,'Sentiment index'!$A$2:$A$169)</f>
        <v>-0.33893309999999999</v>
      </c>
      <c r="X324">
        <f>_xlfn.XLOOKUP(F324,'Company age'!$A$2:$A$15,'Company age'!$B$2:$B$15)</f>
        <v>10</v>
      </c>
      <c r="Y324" s="3">
        <f t="shared" si="41"/>
        <v>10.1</v>
      </c>
      <c r="Z324" s="5">
        <f t="shared" si="42"/>
        <v>9.9999999999999638E-3</v>
      </c>
      <c r="AA324" s="12">
        <f t="shared" si="43"/>
        <v>1264.5811764705882</v>
      </c>
      <c r="AH324" s="2">
        <v>10</v>
      </c>
      <c r="AI324" s="2">
        <v>1</v>
      </c>
      <c r="AJ324" s="2">
        <v>1</v>
      </c>
    </row>
    <row r="325" spans="1:36" x14ac:dyDescent="0.15">
      <c r="A325" t="s">
        <v>391</v>
      </c>
      <c r="B325" t="s">
        <v>1652</v>
      </c>
      <c r="C325">
        <f t="shared" si="37"/>
        <v>138</v>
      </c>
      <c r="D325">
        <v>122</v>
      </c>
      <c r="E325" s="7">
        <v>42528</v>
      </c>
      <c r="F325" s="11">
        <v>2016</v>
      </c>
      <c r="G325" t="s">
        <v>1653</v>
      </c>
      <c r="H325" t="s">
        <v>1654</v>
      </c>
      <c r="I325" t="s">
        <v>80</v>
      </c>
      <c r="J325" t="s">
        <v>32</v>
      </c>
      <c r="K325" t="s">
        <v>25</v>
      </c>
      <c r="L325" t="s">
        <v>1066</v>
      </c>
      <c r="M325" t="s">
        <v>27</v>
      </c>
      <c r="N325" s="2">
        <v>25.293900000000001</v>
      </c>
      <c r="O325" s="2">
        <v>5</v>
      </c>
      <c r="P325" s="5">
        <f t="shared" si="38"/>
        <v>-0.33</v>
      </c>
      <c r="Q325" s="5">
        <f t="shared" si="39"/>
        <v>-0.33</v>
      </c>
      <c r="R325" s="5">
        <f t="shared" si="40"/>
        <v>-0.2</v>
      </c>
      <c r="S325" s="2">
        <v>1.76</v>
      </c>
      <c r="T325" s="2">
        <v>-60.564861299999997</v>
      </c>
      <c r="U325" s="2">
        <v>1.788</v>
      </c>
      <c r="V325" s="2">
        <v>12.925000000000001</v>
      </c>
      <c r="W325" s="3">
        <f>_xlfn.XLOOKUP(C325,'Sentiment index'!$E$2:$E$169,'Sentiment index'!$A$2:$A$169)</f>
        <v>-0.27875270000000002</v>
      </c>
      <c r="X325">
        <f>_xlfn.XLOOKUP(F325,'Company age'!$A$2:$A$15,'Company age'!$B$2:$B$15)</f>
        <v>10</v>
      </c>
      <c r="Y325" s="3">
        <f t="shared" si="41"/>
        <v>3.3499999999999996</v>
      </c>
      <c r="Z325" s="5">
        <f t="shared" si="42"/>
        <v>-0.33000000000000007</v>
      </c>
      <c r="AA325" s="12">
        <f t="shared" si="43"/>
        <v>7</v>
      </c>
      <c r="AB325">
        <v>7</v>
      </c>
      <c r="AH325" s="2">
        <v>-33</v>
      </c>
      <c r="AI325" s="2">
        <v>-33</v>
      </c>
      <c r="AJ325" s="2">
        <v>-20</v>
      </c>
    </row>
    <row r="326" spans="1:36" x14ac:dyDescent="0.15">
      <c r="A326" t="s">
        <v>1651</v>
      </c>
      <c r="B326" t="s">
        <v>603</v>
      </c>
      <c r="C326">
        <f t="shared" si="37"/>
        <v>138</v>
      </c>
      <c r="D326">
        <v>122</v>
      </c>
      <c r="E326" s="7">
        <v>42529</v>
      </c>
      <c r="F326" s="11">
        <v>2016</v>
      </c>
      <c r="G326" t="s">
        <v>604</v>
      </c>
      <c r="H326" t="s">
        <v>605</v>
      </c>
      <c r="I326" t="s">
        <v>44</v>
      </c>
      <c r="J326" t="s">
        <v>45</v>
      </c>
      <c r="K326" t="s">
        <v>25</v>
      </c>
      <c r="L326" t="s">
        <v>606</v>
      </c>
      <c r="M326" t="s">
        <v>27</v>
      </c>
      <c r="N326" s="2">
        <v>869.28800000000001</v>
      </c>
      <c r="O326" s="2">
        <v>12</v>
      </c>
      <c r="P326" s="5">
        <f t="shared" si="38"/>
        <v>0.24074071880000003</v>
      </c>
      <c r="Q326" s="5">
        <f t="shared" si="39"/>
        <v>0.32407405850000004</v>
      </c>
      <c r="R326" s="5">
        <f t="shared" si="40"/>
        <v>1</v>
      </c>
      <c r="S326" s="2">
        <v>9.73</v>
      </c>
      <c r="T326" s="2">
        <v>-16.083333970000002</v>
      </c>
      <c r="U326" s="2">
        <v>9.75</v>
      </c>
      <c r="V326" s="2">
        <v>369.12</v>
      </c>
      <c r="W326" s="3">
        <f>_xlfn.XLOOKUP(C326,'Sentiment index'!$E$2:$E$169,'Sentiment index'!$A$2:$A$169)</f>
        <v>-0.27875270000000002</v>
      </c>
      <c r="X326">
        <f>_xlfn.XLOOKUP(F326,'Company age'!$A$2:$A$15,'Company age'!$B$2:$B$15)</f>
        <v>10</v>
      </c>
      <c r="Y326" s="3">
        <f t="shared" si="41"/>
        <v>15.888888701999999</v>
      </c>
      <c r="Z326" s="5">
        <f t="shared" si="42"/>
        <v>0.32407405849999993</v>
      </c>
      <c r="AA326" s="12">
        <f t="shared" si="43"/>
        <v>2037</v>
      </c>
      <c r="AB326">
        <v>2037</v>
      </c>
      <c r="AH326" s="2">
        <v>24.074071880000002</v>
      </c>
      <c r="AI326" s="2">
        <v>32.407405850000004</v>
      </c>
      <c r="AJ326" s="2">
        <v>100</v>
      </c>
    </row>
    <row r="327" spans="1:36" x14ac:dyDescent="0.15">
      <c r="A327" t="s">
        <v>299</v>
      </c>
      <c r="B327" t="s">
        <v>20</v>
      </c>
      <c r="C327">
        <f t="shared" si="37"/>
        <v>138</v>
      </c>
      <c r="D327">
        <v>122</v>
      </c>
      <c r="E327" s="7">
        <v>42530</v>
      </c>
      <c r="F327" s="11">
        <v>2016</v>
      </c>
      <c r="G327" t="s">
        <v>21</v>
      </c>
      <c r="H327" t="s">
        <v>22</v>
      </c>
      <c r="I327" t="s">
        <v>23</v>
      </c>
      <c r="J327" t="s">
        <v>24</v>
      </c>
      <c r="K327" t="s">
        <v>25</v>
      </c>
      <c r="L327" t="s">
        <v>26</v>
      </c>
      <c r="M327" t="s">
        <v>27</v>
      </c>
      <c r="N327" s="2">
        <v>24366.9</v>
      </c>
      <c r="O327" s="2">
        <v>235</v>
      </c>
      <c r="P327" s="5">
        <f t="shared" si="38"/>
        <v>0.19736843109999999</v>
      </c>
      <c r="Q327" s="5">
        <f t="shared" si="39"/>
        <v>0.14473685259999999</v>
      </c>
      <c r="R327" s="5">
        <f t="shared" si="40"/>
        <v>0.1578947544</v>
      </c>
      <c r="S327" s="2">
        <v>734</v>
      </c>
      <c r="T327" s="2">
        <v>210.46807860000001</v>
      </c>
      <c r="U327" s="2">
        <v>763.4</v>
      </c>
      <c r="V327" s="2">
        <v>417.726</v>
      </c>
      <c r="W327" s="3">
        <f>_xlfn.XLOOKUP(C327,'Sentiment index'!$E$2:$E$169,'Sentiment index'!$A$2:$A$169)</f>
        <v>-0.27875270000000002</v>
      </c>
      <c r="X327">
        <f>_xlfn.XLOOKUP(F327,'Company age'!$A$2:$A$15,'Company age'!$B$2:$B$15)</f>
        <v>10</v>
      </c>
      <c r="Y327" s="3">
        <f t="shared" si="41"/>
        <v>269.01316036099996</v>
      </c>
      <c r="Z327" s="5">
        <f t="shared" si="42"/>
        <v>0.14473685259999983</v>
      </c>
      <c r="AA327" s="12">
        <f t="shared" si="43"/>
        <v>6836</v>
      </c>
      <c r="AB327">
        <v>6836</v>
      </c>
      <c r="AH327" s="2">
        <v>19.736843109999999</v>
      </c>
      <c r="AI327" s="2">
        <v>14.47368526</v>
      </c>
      <c r="AJ327" s="2">
        <v>15.78947544</v>
      </c>
    </row>
    <row r="328" spans="1:36" x14ac:dyDescent="0.15">
      <c r="A328" t="s">
        <v>976</v>
      </c>
      <c r="B328" t="s">
        <v>1490</v>
      </c>
      <c r="C328">
        <f t="shared" si="37"/>
        <v>138</v>
      </c>
      <c r="D328">
        <v>122</v>
      </c>
      <c r="E328" s="7">
        <v>42530</v>
      </c>
      <c r="F328" s="11">
        <v>2016</v>
      </c>
      <c r="G328" t="s">
        <v>1491</v>
      </c>
      <c r="H328" t="s">
        <v>1492</v>
      </c>
      <c r="I328" t="s">
        <v>80</v>
      </c>
      <c r="J328" t="s">
        <v>96</v>
      </c>
      <c r="K328" t="s">
        <v>25</v>
      </c>
      <c r="L328" t="s">
        <v>1066</v>
      </c>
      <c r="M328" t="s">
        <v>27</v>
      </c>
      <c r="N328" s="2">
        <v>50.482799999999997</v>
      </c>
      <c r="O328" s="2">
        <v>12.5</v>
      </c>
      <c r="P328" s="5">
        <f t="shared" si="38"/>
        <v>0.1</v>
      </c>
      <c r="Q328" s="5">
        <f t="shared" si="39"/>
        <v>0.1</v>
      </c>
      <c r="R328" s="5">
        <f t="shared" si="40"/>
        <v>-0.5</v>
      </c>
      <c r="S328" s="2">
        <v>45.9</v>
      </c>
      <c r="T328" s="2">
        <v>288</v>
      </c>
      <c r="U328" s="2">
        <v>46.8</v>
      </c>
      <c r="V328" s="2">
        <v>12.122</v>
      </c>
      <c r="W328" s="3">
        <f>_xlfn.XLOOKUP(C328,'Sentiment index'!$E$2:$E$169,'Sentiment index'!$A$2:$A$169)</f>
        <v>-0.27875270000000002</v>
      </c>
      <c r="X328">
        <f>_xlfn.XLOOKUP(F328,'Company age'!$A$2:$A$15,'Company age'!$B$2:$B$15)</f>
        <v>10</v>
      </c>
      <c r="Y328" s="3">
        <f t="shared" si="41"/>
        <v>13.750000000000002</v>
      </c>
      <c r="Z328" s="5">
        <f t="shared" si="42"/>
        <v>0.10000000000000014</v>
      </c>
      <c r="AA328" s="12">
        <f t="shared" si="43"/>
        <v>46</v>
      </c>
      <c r="AB328">
        <v>46</v>
      </c>
      <c r="AH328" s="2">
        <v>10</v>
      </c>
      <c r="AI328" s="2">
        <v>10</v>
      </c>
      <c r="AJ328" s="2">
        <v>-50</v>
      </c>
    </row>
    <row r="329" spans="1:36" x14ac:dyDescent="0.15">
      <c r="A329" t="s">
        <v>938</v>
      </c>
      <c r="B329" t="s">
        <v>522</v>
      </c>
      <c r="C329">
        <f t="shared" si="37"/>
        <v>138</v>
      </c>
      <c r="D329">
        <v>122</v>
      </c>
      <c r="E329" s="7">
        <v>42531</v>
      </c>
      <c r="F329" s="11">
        <v>2016</v>
      </c>
      <c r="G329" t="s">
        <v>523</v>
      </c>
      <c r="H329" t="s">
        <v>524</v>
      </c>
      <c r="I329" t="s">
        <v>80</v>
      </c>
      <c r="J329" t="s">
        <v>96</v>
      </c>
      <c r="K329" t="s">
        <v>25</v>
      </c>
      <c r="L329" t="s">
        <v>102</v>
      </c>
      <c r="M329" t="s">
        <v>27</v>
      </c>
      <c r="N329" s="2">
        <v>1079.18</v>
      </c>
      <c r="O329" s="2">
        <v>71</v>
      </c>
      <c r="P329" s="5">
        <f t="shared" si="38"/>
        <v>-0.08</v>
      </c>
      <c r="Q329" s="5">
        <f t="shared" si="39"/>
        <v>-0.3066666603</v>
      </c>
      <c r="R329" s="5">
        <f t="shared" si="40"/>
        <v>-0.44</v>
      </c>
      <c r="S329" s="2"/>
      <c r="T329" s="2"/>
      <c r="U329" s="2"/>
      <c r="V329" s="2">
        <v>24.0839</v>
      </c>
      <c r="W329" s="3">
        <f>_xlfn.XLOOKUP(C329,'Sentiment index'!$E$2:$E$169,'Sentiment index'!$A$2:$A$169)</f>
        <v>-0.27875270000000002</v>
      </c>
      <c r="X329">
        <f>_xlfn.XLOOKUP(F329,'Company age'!$A$2:$A$15,'Company age'!$B$2:$B$15)</f>
        <v>10</v>
      </c>
      <c r="Y329" s="3">
        <f t="shared" si="41"/>
        <v>49.2266671187</v>
      </c>
      <c r="Z329" s="5">
        <f t="shared" si="42"/>
        <v>-0.3066666603</v>
      </c>
      <c r="AA329" s="12">
        <f t="shared" si="43"/>
        <v>1264.5811764705882</v>
      </c>
      <c r="AH329" s="2">
        <v>-8</v>
      </c>
      <c r="AI329" s="2">
        <v>-30.666666029999998</v>
      </c>
      <c r="AJ329" s="2">
        <v>-44</v>
      </c>
    </row>
    <row r="330" spans="1:36" x14ac:dyDescent="0.15">
      <c r="A330" t="s">
        <v>551</v>
      </c>
      <c r="B330" t="s">
        <v>1958</v>
      </c>
      <c r="C330">
        <f t="shared" si="37"/>
        <v>138</v>
      </c>
      <c r="D330">
        <v>122</v>
      </c>
      <c r="E330" s="7">
        <v>42531</v>
      </c>
      <c r="F330" s="11">
        <v>2016</v>
      </c>
      <c r="G330" t="s">
        <v>1959</v>
      </c>
      <c r="H330" t="s">
        <v>1960</v>
      </c>
      <c r="I330" t="s">
        <v>80</v>
      </c>
      <c r="J330" t="s">
        <v>32</v>
      </c>
      <c r="K330" t="s">
        <v>25</v>
      </c>
      <c r="L330" t="s">
        <v>54</v>
      </c>
      <c r="M330" t="s">
        <v>27</v>
      </c>
      <c r="N330" s="2">
        <v>10.2402</v>
      </c>
      <c r="O330" s="2">
        <v>13</v>
      </c>
      <c r="P330" s="5">
        <f t="shared" si="38"/>
        <v>0.2837837601</v>
      </c>
      <c r="Q330" s="5">
        <f t="shared" si="39"/>
        <v>0.21621620180000001</v>
      </c>
      <c r="R330" s="5">
        <f t="shared" si="40"/>
        <v>0.59459457399999993</v>
      </c>
      <c r="S330" s="2">
        <v>20</v>
      </c>
      <c r="T330" s="2">
        <v>81.013252260000002</v>
      </c>
      <c r="U330" s="2">
        <v>19.62</v>
      </c>
      <c r="V330" s="2">
        <v>4.5350000000000001</v>
      </c>
      <c r="W330" s="3">
        <f>_xlfn.XLOOKUP(C330,'Sentiment index'!$E$2:$E$169,'Sentiment index'!$A$2:$A$169)</f>
        <v>-0.27875270000000002</v>
      </c>
      <c r="X330">
        <f>_xlfn.XLOOKUP(F330,'Company age'!$A$2:$A$15,'Company age'!$B$2:$B$15)</f>
        <v>10</v>
      </c>
      <c r="Y330" s="3">
        <f t="shared" si="41"/>
        <v>15.8108106234</v>
      </c>
      <c r="Z330" s="5">
        <f t="shared" si="42"/>
        <v>0.21621620180000001</v>
      </c>
      <c r="AA330" s="12">
        <f t="shared" si="43"/>
        <v>1264.5811764705882</v>
      </c>
      <c r="AH330" s="2">
        <v>28.37837601</v>
      </c>
      <c r="AI330" s="2">
        <v>21.621620180000001</v>
      </c>
      <c r="AJ330" s="2">
        <v>59.459457399999998</v>
      </c>
    </row>
    <row r="331" spans="1:36" x14ac:dyDescent="0.15">
      <c r="A331" t="s">
        <v>1176</v>
      </c>
      <c r="B331" t="s">
        <v>518</v>
      </c>
      <c r="C331">
        <f t="shared" si="37"/>
        <v>138</v>
      </c>
      <c r="D331">
        <v>122</v>
      </c>
      <c r="E331" s="7">
        <v>42534</v>
      </c>
      <c r="F331" s="11">
        <v>2016</v>
      </c>
      <c r="G331" t="s">
        <v>1193</v>
      </c>
      <c r="H331" t="s">
        <v>1194</v>
      </c>
      <c r="I331" t="s">
        <v>80</v>
      </c>
      <c r="J331" t="s">
        <v>81</v>
      </c>
      <c r="K331" t="s">
        <v>25</v>
      </c>
      <c r="L331" t="s">
        <v>700</v>
      </c>
      <c r="M331" t="s">
        <v>27</v>
      </c>
      <c r="N331" s="2">
        <v>169.05500000000001</v>
      </c>
      <c r="O331" s="2">
        <v>50</v>
      </c>
      <c r="P331" s="5">
        <f t="shared" si="38"/>
        <v>-2.5316467290000002E-2</v>
      </c>
      <c r="Q331" s="5">
        <f t="shared" si="39"/>
        <v>-0.18987342829999998</v>
      </c>
      <c r="R331" s="5">
        <f t="shared" si="40"/>
        <v>-0.13924051279999999</v>
      </c>
      <c r="S331" s="2">
        <v>82.8</v>
      </c>
      <c r="T331" s="2">
        <v>80.800003050000001</v>
      </c>
      <c r="U331" s="2">
        <v>82</v>
      </c>
      <c r="V331" s="2">
        <v>7.2949000000000002</v>
      </c>
      <c r="W331" s="3">
        <f>_xlfn.XLOOKUP(C331,'Sentiment index'!$E$2:$E$169,'Sentiment index'!$A$2:$A$169)</f>
        <v>-0.27875270000000002</v>
      </c>
      <c r="X331">
        <f>_xlfn.XLOOKUP(F331,'Company age'!$A$2:$A$15,'Company age'!$B$2:$B$15)</f>
        <v>10</v>
      </c>
      <c r="Y331" s="3">
        <f t="shared" si="41"/>
        <v>40.506328584999999</v>
      </c>
      <c r="Z331" s="5">
        <f t="shared" si="42"/>
        <v>-0.18987342830000004</v>
      </c>
      <c r="AA331" s="12">
        <f t="shared" si="43"/>
        <v>657</v>
      </c>
      <c r="AB331">
        <v>657</v>
      </c>
      <c r="AH331" s="2">
        <v>-2.5316467290000002</v>
      </c>
      <c r="AI331" s="2">
        <v>-18.987342829999999</v>
      </c>
      <c r="AJ331" s="2">
        <v>-13.92405128</v>
      </c>
    </row>
    <row r="332" spans="1:36" x14ac:dyDescent="0.15">
      <c r="A332" t="s">
        <v>1965</v>
      </c>
      <c r="B332" t="s">
        <v>857</v>
      </c>
      <c r="C332">
        <f t="shared" si="37"/>
        <v>138</v>
      </c>
      <c r="D332">
        <v>122</v>
      </c>
      <c r="E332" s="7">
        <v>42535</v>
      </c>
      <c r="F332" s="11">
        <v>2016</v>
      </c>
      <c r="G332" t="s">
        <v>858</v>
      </c>
      <c r="H332" t="s">
        <v>859</v>
      </c>
      <c r="I332" t="s">
        <v>80</v>
      </c>
      <c r="J332" t="s">
        <v>45</v>
      </c>
      <c r="K332" t="s">
        <v>25</v>
      </c>
      <c r="L332" t="s">
        <v>860</v>
      </c>
      <c r="M332" t="s">
        <v>27</v>
      </c>
      <c r="N332" s="2">
        <v>481.33800000000002</v>
      </c>
      <c r="O332" s="2">
        <v>77</v>
      </c>
      <c r="P332" s="5">
        <f t="shared" si="38"/>
        <v>0.52439029689999994</v>
      </c>
      <c r="Q332" s="5">
        <f t="shared" si="39"/>
        <v>0.82926834110000003</v>
      </c>
      <c r="R332" s="5">
        <f t="shared" si="40"/>
        <v>0.45731712340000003</v>
      </c>
      <c r="S332" s="2">
        <v>218</v>
      </c>
      <c r="T332" s="2">
        <v>207.14285280000001</v>
      </c>
      <c r="U332" s="2">
        <v>223.5</v>
      </c>
      <c r="V332" s="2">
        <v>21.5</v>
      </c>
      <c r="W332" s="3">
        <f>_xlfn.XLOOKUP(C332,'Sentiment index'!$E$2:$E$169,'Sentiment index'!$A$2:$A$169)</f>
        <v>-0.27875270000000002</v>
      </c>
      <c r="X332">
        <f>_xlfn.XLOOKUP(F332,'Company age'!$A$2:$A$15,'Company age'!$B$2:$B$15)</f>
        <v>10</v>
      </c>
      <c r="Y332" s="3">
        <f t="shared" si="41"/>
        <v>140.85366226470001</v>
      </c>
      <c r="Z332" s="5">
        <f t="shared" si="42"/>
        <v>0.82926834110000003</v>
      </c>
      <c r="AA332" s="12">
        <f t="shared" si="43"/>
        <v>243</v>
      </c>
      <c r="AB332">
        <v>243</v>
      </c>
      <c r="AH332" s="2">
        <v>52.439029689999998</v>
      </c>
      <c r="AI332" s="2">
        <v>82.926834110000001</v>
      </c>
      <c r="AJ332" s="2">
        <v>45.731712340000001</v>
      </c>
    </row>
    <row r="333" spans="1:36" x14ac:dyDescent="0.15">
      <c r="A333" t="s">
        <v>710</v>
      </c>
      <c r="B333" t="s">
        <v>1358</v>
      </c>
      <c r="C333">
        <f t="shared" si="37"/>
        <v>138</v>
      </c>
      <c r="D333">
        <v>122</v>
      </c>
      <c r="E333" s="7">
        <v>42535</v>
      </c>
      <c r="F333" s="11">
        <v>2016</v>
      </c>
      <c r="G333" t="s">
        <v>1621</v>
      </c>
      <c r="H333" t="s">
        <v>1622</v>
      </c>
      <c r="I333" t="s">
        <v>80</v>
      </c>
      <c r="J333" t="s">
        <v>38</v>
      </c>
      <c r="K333" t="s">
        <v>25</v>
      </c>
      <c r="L333" t="s">
        <v>1066</v>
      </c>
      <c r="M333" t="s">
        <v>27</v>
      </c>
      <c r="N333" s="2">
        <v>29.989799999999999</v>
      </c>
      <c r="O333" s="2">
        <v>14</v>
      </c>
      <c r="P333" s="5">
        <f t="shared" si="38"/>
        <v>-1.4901161190000001E-8</v>
      </c>
      <c r="Q333" s="5">
        <f t="shared" si="39"/>
        <v>-1.4901161190000001E-8</v>
      </c>
      <c r="R333" s="5">
        <f t="shared" si="40"/>
        <v>0.22499998089999998</v>
      </c>
      <c r="S333" s="2">
        <v>108.2</v>
      </c>
      <c r="T333" s="2">
        <v>4789.2856449999999</v>
      </c>
      <c r="U333" s="2">
        <v>107.5</v>
      </c>
      <c r="V333" s="2">
        <v>15.0745</v>
      </c>
      <c r="W333" s="3">
        <f>_xlfn.XLOOKUP(C333,'Sentiment index'!$E$2:$E$169,'Sentiment index'!$A$2:$A$169)</f>
        <v>-0.27875270000000002</v>
      </c>
      <c r="X333">
        <f>_xlfn.XLOOKUP(F333,'Company age'!$A$2:$A$15,'Company age'!$B$2:$B$15)</f>
        <v>10</v>
      </c>
      <c r="Y333" s="3">
        <f t="shared" si="41"/>
        <v>13.999999791383743</v>
      </c>
      <c r="Z333" s="5">
        <f t="shared" si="42"/>
        <v>-1.4901161193847656E-8</v>
      </c>
      <c r="AA333" s="12">
        <f t="shared" si="43"/>
        <v>272</v>
      </c>
      <c r="AB333">
        <v>272</v>
      </c>
      <c r="AH333" s="2">
        <v>-1.4901161190000001E-6</v>
      </c>
      <c r="AI333" s="2">
        <v>-1.4901161190000001E-6</v>
      </c>
      <c r="AJ333" s="2">
        <v>22.499998089999998</v>
      </c>
    </row>
    <row r="334" spans="1:36" x14ac:dyDescent="0.15">
      <c r="A334" t="s">
        <v>1027</v>
      </c>
      <c r="B334" t="s">
        <v>518</v>
      </c>
      <c r="C334">
        <f t="shared" si="37"/>
        <v>138</v>
      </c>
      <c r="D334">
        <v>122</v>
      </c>
      <c r="E334" s="7">
        <v>42536</v>
      </c>
      <c r="F334" s="11">
        <v>2016</v>
      </c>
      <c r="G334" t="s">
        <v>519</v>
      </c>
      <c r="H334" t="s">
        <v>520</v>
      </c>
      <c r="I334" t="s">
        <v>80</v>
      </c>
      <c r="J334" t="s">
        <v>32</v>
      </c>
      <c r="K334" t="s">
        <v>25</v>
      </c>
      <c r="L334" t="s">
        <v>165</v>
      </c>
      <c r="M334" t="s">
        <v>27</v>
      </c>
      <c r="N334" s="2">
        <v>1091.8399999999999</v>
      </c>
      <c r="O334" s="2">
        <v>40</v>
      </c>
      <c r="P334" s="5">
        <f t="shared" si="38"/>
        <v>7.1428589819999999E-2</v>
      </c>
      <c r="Q334" s="5">
        <f t="shared" si="39"/>
        <v>-0.1249999809</v>
      </c>
      <c r="R334" s="5">
        <f t="shared" si="40"/>
        <v>-0.31249998089999997</v>
      </c>
      <c r="S334" s="2">
        <v>53.1</v>
      </c>
      <c r="T334" s="2">
        <v>41.370788570000002</v>
      </c>
      <c r="U334" s="2">
        <v>53.4</v>
      </c>
      <c r="V334" s="2">
        <v>94.1</v>
      </c>
      <c r="W334" s="3">
        <f>_xlfn.XLOOKUP(C334,'Sentiment index'!$E$2:$E$169,'Sentiment index'!$A$2:$A$169)</f>
        <v>-0.27875270000000002</v>
      </c>
      <c r="X334">
        <f>_xlfn.XLOOKUP(F334,'Company age'!$A$2:$A$15,'Company age'!$B$2:$B$15)</f>
        <v>10</v>
      </c>
      <c r="Y334" s="3">
        <f t="shared" si="41"/>
        <v>35.000000763999999</v>
      </c>
      <c r="Z334" s="5">
        <f t="shared" si="42"/>
        <v>-0.12499998090000002</v>
      </c>
      <c r="AA334" s="12">
        <f t="shared" si="43"/>
        <v>13847</v>
      </c>
      <c r="AB334">
        <v>13847</v>
      </c>
      <c r="AH334" s="2">
        <v>7.1428589819999999</v>
      </c>
      <c r="AI334" s="2">
        <v>-12.49999809</v>
      </c>
      <c r="AJ334" s="2">
        <v>-31.249998089999998</v>
      </c>
    </row>
    <row r="335" spans="1:36" x14ac:dyDescent="0.15">
      <c r="A335" t="s">
        <v>1772</v>
      </c>
      <c r="B335" t="s">
        <v>1758</v>
      </c>
      <c r="C335">
        <f t="shared" si="37"/>
        <v>138</v>
      </c>
      <c r="D335">
        <v>122</v>
      </c>
      <c r="E335" s="7">
        <v>42536</v>
      </c>
      <c r="F335" s="11">
        <v>2016</v>
      </c>
      <c r="G335" t="s">
        <v>1759</v>
      </c>
      <c r="H335" t="s">
        <v>1760</v>
      </c>
      <c r="I335" t="s">
        <v>80</v>
      </c>
      <c r="J335" t="s">
        <v>32</v>
      </c>
      <c r="K335" t="s">
        <v>25</v>
      </c>
      <c r="L335" t="s">
        <v>1066</v>
      </c>
      <c r="M335" t="s">
        <v>27</v>
      </c>
      <c r="N335" s="2">
        <v>19.701699999999999</v>
      </c>
      <c r="O335" s="2">
        <v>9</v>
      </c>
      <c r="P335" s="5">
        <f t="shared" si="38"/>
        <v>-0.27368421549999999</v>
      </c>
      <c r="Q335" s="5">
        <f t="shared" si="39"/>
        <v>-0.24</v>
      </c>
      <c r="R335" s="5">
        <f t="shared" si="40"/>
        <v>-0.13263157840000001</v>
      </c>
      <c r="S335" s="2">
        <v>1.976</v>
      </c>
      <c r="T335" s="2">
        <v>-68.448669429999995</v>
      </c>
      <c r="U335" s="2">
        <v>2.0499999999999998</v>
      </c>
      <c r="V335" s="2">
        <v>5.0038</v>
      </c>
      <c r="W335" s="3">
        <f>_xlfn.XLOOKUP(C335,'Sentiment index'!$E$2:$E$169,'Sentiment index'!$A$2:$A$169)</f>
        <v>-0.27875270000000002</v>
      </c>
      <c r="X335">
        <f>_xlfn.XLOOKUP(F335,'Company age'!$A$2:$A$15,'Company age'!$B$2:$B$15)</f>
        <v>10</v>
      </c>
      <c r="Y335" s="3">
        <f t="shared" si="41"/>
        <v>6.84</v>
      </c>
      <c r="Z335" s="5">
        <f t="shared" si="42"/>
        <v>-0.24000000000000002</v>
      </c>
      <c r="AA335" s="12">
        <f t="shared" si="43"/>
        <v>2</v>
      </c>
      <c r="AB335">
        <v>2</v>
      </c>
      <c r="AH335" s="2">
        <v>-27.368421550000001</v>
      </c>
      <c r="AI335" s="2">
        <v>-24</v>
      </c>
      <c r="AJ335" s="2">
        <v>-13.26315784</v>
      </c>
    </row>
    <row r="336" spans="1:36" x14ac:dyDescent="0.15">
      <c r="A336" t="s">
        <v>2033</v>
      </c>
      <c r="B336" t="s">
        <v>1312</v>
      </c>
      <c r="C336">
        <f t="shared" si="37"/>
        <v>138</v>
      </c>
      <c r="D336">
        <v>122</v>
      </c>
      <c r="E336" s="7">
        <v>42537</v>
      </c>
      <c r="F336" s="11">
        <v>2016</v>
      </c>
      <c r="G336" t="s">
        <v>1313</v>
      </c>
      <c r="H336" t="s">
        <v>1314</v>
      </c>
      <c r="I336" t="s">
        <v>80</v>
      </c>
      <c r="J336" t="s">
        <v>81</v>
      </c>
      <c r="K336" t="s">
        <v>25</v>
      </c>
      <c r="L336" t="s">
        <v>1175</v>
      </c>
      <c r="M336" t="s">
        <v>27</v>
      </c>
      <c r="N336" s="2">
        <v>99.238200000000006</v>
      </c>
      <c r="O336" s="2">
        <v>12.5</v>
      </c>
      <c r="P336" s="5">
        <f t="shared" si="38"/>
        <v>-0.12711865429999999</v>
      </c>
      <c r="Q336" s="5">
        <f t="shared" si="39"/>
        <v>-4.2372899059999997E-2</v>
      </c>
      <c r="R336" s="5">
        <f t="shared" si="40"/>
        <v>5.0847439769999996E-2</v>
      </c>
      <c r="S336" s="2">
        <v>10.62</v>
      </c>
      <c r="T336" s="2">
        <v>26.178442</v>
      </c>
      <c r="U336" s="2">
        <v>10.68</v>
      </c>
      <c r="V336" s="2">
        <v>20.363</v>
      </c>
      <c r="W336" s="3">
        <f>_xlfn.XLOOKUP(C336,'Sentiment index'!$E$2:$E$169,'Sentiment index'!$A$2:$A$169)</f>
        <v>-0.27875270000000002</v>
      </c>
      <c r="X336">
        <f>_xlfn.XLOOKUP(F336,'Company age'!$A$2:$A$15,'Company age'!$B$2:$B$15)</f>
        <v>10</v>
      </c>
      <c r="Y336" s="3">
        <f t="shared" si="41"/>
        <v>11.97033876175</v>
      </c>
      <c r="Z336" s="5">
        <f t="shared" si="42"/>
        <v>-4.237289906000001E-2</v>
      </c>
      <c r="AA336" s="12">
        <f t="shared" si="43"/>
        <v>155</v>
      </c>
      <c r="AB336">
        <v>155</v>
      </c>
      <c r="AH336" s="2">
        <v>-12.71186543</v>
      </c>
      <c r="AI336" s="2">
        <v>-4.237289906</v>
      </c>
      <c r="AJ336" s="2">
        <v>5.0847439769999996</v>
      </c>
    </row>
    <row r="337" spans="1:36" x14ac:dyDescent="0.15">
      <c r="A337" t="s">
        <v>1417</v>
      </c>
      <c r="B337" t="s">
        <v>1947</v>
      </c>
      <c r="C337">
        <f t="shared" si="37"/>
        <v>138</v>
      </c>
      <c r="D337">
        <v>122</v>
      </c>
      <c r="E337" s="7">
        <v>42541</v>
      </c>
      <c r="F337" s="11">
        <v>2016</v>
      </c>
      <c r="G337" t="s">
        <v>1948</v>
      </c>
      <c r="H337" t="s">
        <v>1949</v>
      </c>
      <c r="I337" t="s">
        <v>80</v>
      </c>
      <c r="J337" t="s">
        <v>38</v>
      </c>
      <c r="K337" t="s">
        <v>25</v>
      </c>
      <c r="L337" t="s">
        <v>1066</v>
      </c>
      <c r="M337" t="s">
        <v>27</v>
      </c>
      <c r="N337" s="2">
        <v>10.322900000000001</v>
      </c>
      <c r="O337" s="2">
        <v>5.5</v>
      </c>
      <c r="P337" s="5">
        <f t="shared" si="38"/>
        <v>8.6956548689999996E-2</v>
      </c>
      <c r="Q337" s="5">
        <f t="shared" si="39"/>
        <v>6.5217413899999993E-2</v>
      </c>
      <c r="R337" s="5">
        <f t="shared" si="40"/>
        <v>2.0732049959999997E-8</v>
      </c>
      <c r="S337" s="2">
        <v>3.73</v>
      </c>
      <c r="T337" s="2">
        <v>-32.363636020000001</v>
      </c>
      <c r="U337" s="2">
        <v>3.72</v>
      </c>
      <c r="V337" s="2">
        <v>7.89</v>
      </c>
      <c r="W337" s="3">
        <f>_xlfn.XLOOKUP(C337,'Sentiment index'!$E$2:$E$169,'Sentiment index'!$A$2:$A$169)</f>
        <v>-0.27875270000000002</v>
      </c>
      <c r="X337">
        <f>_xlfn.XLOOKUP(F337,'Company age'!$A$2:$A$15,'Company age'!$B$2:$B$15)</f>
        <v>10</v>
      </c>
      <c r="Y337" s="3">
        <f t="shared" si="41"/>
        <v>5.8586957764499994</v>
      </c>
      <c r="Z337" s="5">
        <f t="shared" si="42"/>
        <v>6.5217413899999896E-2</v>
      </c>
      <c r="AA337" s="12">
        <f t="shared" si="43"/>
        <v>46</v>
      </c>
      <c r="AB337">
        <v>46</v>
      </c>
      <c r="AH337" s="4">
        <v>8.6956548690000002</v>
      </c>
      <c r="AI337" s="4">
        <v>6.5217413899999999</v>
      </c>
      <c r="AJ337" s="4">
        <v>2.0732049959999998E-6</v>
      </c>
    </row>
    <row r="338" spans="1:36" x14ac:dyDescent="0.15">
      <c r="A338" t="s">
        <v>1039</v>
      </c>
      <c r="B338" t="s">
        <v>1358</v>
      </c>
      <c r="C338">
        <f t="shared" si="37"/>
        <v>138</v>
      </c>
      <c r="D338">
        <v>122</v>
      </c>
      <c r="E338" s="7">
        <v>42542</v>
      </c>
      <c r="F338" s="11">
        <v>2016</v>
      </c>
      <c r="G338" t="s">
        <v>1359</v>
      </c>
      <c r="H338" t="s">
        <v>1360</v>
      </c>
      <c r="I338" t="s">
        <v>80</v>
      </c>
      <c r="J338" t="s">
        <v>53</v>
      </c>
      <c r="K338" t="s">
        <v>25</v>
      </c>
      <c r="L338" t="s">
        <v>1175</v>
      </c>
      <c r="M338" t="s">
        <v>27</v>
      </c>
      <c r="N338" s="2">
        <v>88.463899999999995</v>
      </c>
      <c r="O338" s="2">
        <v>5.9</v>
      </c>
      <c r="P338" s="5">
        <f t="shared" si="38"/>
        <v>-0.05</v>
      </c>
      <c r="Q338" s="5">
        <f t="shared" si="39"/>
        <v>-0.2</v>
      </c>
      <c r="R338" s="5">
        <f t="shared" si="40"/>
        <v>-0.2</v>
      </c>
      <c r="S338" s="2">
        <v>1.1220000000000001</v>
      </c>
      <c r="T338" s="2">
        <v>-61.368850709999997</v>
      </c>
      <c r="U338" s="2">
        <v>1.1539999999999999</v>
      </c>
      <c r="V338" s="2">
        <v>43.494500000000002</v>
      </c>
      <c r="W338" s="3">
        <f>_xlfn.XLOOKUP(C338,'Sentiment index'!$E$2:$E$169,'Sentiment index'!$A$2:$A$169)</f>
        <v>-0.27875270000000002</v>
      </c>
      <c r="X338">
        <f>_xlfn.XLOOKUP(F338,'Company age'!$A$2:$A$15,'Company age'!$B$2:$B$15)</f>
        <v>10</v>
      </c>
      <c r="Y338" s="3">
        <f t="shared" si="41"/>
        <v>4.7200000000000006</v>
      </c>
      <c r="Z338" s="5">
        <f t="shared" si="42"/>
        <v>-0.19999999999999993</v>
      </c>
      <c r="AA338" s="12">
        <f t="shared" si="43"/>
        <v>38</v>
      </c>
      <c r="AB338">
        <v>38</v>
      </c>
      <c r="AH338" s="4">
        <v>-5</v>
      </c>
      <c r="AI338" s="4">
        <v>-20</v>
      </c>
      <c r="AJ338" s="4">
        <v>-20</v>
      </c>
    </row>
    <row r="339" spans="1:36" x14ac:dyDescent="0.15">
      <c r="A339" t="s">
        <v>1946</v>
      </c>
      <c r="B339" t="s">
        <v>1977</v>
      </c>
      <c r="C339">
        <f t="shared" si="37"/>
        <v>138</v>
      </c>
      <c r="D339">
        <v>122</v>
      </c>
      <c r="E339" s="7">
        <v>42542</v>
      </c>
      <c r="F339" s="11">
        <v>2016</v>
      </c>
      <c r="G339" t="s">
        <v>1978</v>
      </c>
      <c r="H339" t="s">
        <v>1979</v>
      </c>
      <c r="I339" t="s">
        <v>80</v>
      </c>
      <c r="J339" t="s">
        <v>152</v>
      </c>
      <c r="K339" t="s">
        <v>25</v>
      </c>
      <c r="L339" t="s">
        <v>1066</v>
      </c>
      <c r="M339" t="s">
        <v>27</v>
      </c>
      <c r="N339" s="2">
        <v>10.2446</v>
      </c>
      <c r="O339" s="2">
        <v>12</v>
      </c>
      <c r="P339" s="5">
        <f t="shared" si="38"/>
        <v>2.921352625E-2</v>
      </c>
      <c r="Q339" s="5">
        <f t="shared" si="39"/>
        <v>2.921352625E-2</v>
      </c>
      <c r="R339" s="5">
        <f t="shared" si="40"/>
        <v>2.921352625E-2</v>
      </c>
      <c r="S339" s="2"/>
      <c r="T339" s="2"/>
      <c r="U339" s="2"/>
      <c r="V339" s="2">
        <v>3.35</v>
      </c>
      <c r="W339" s="3">
        <f>_xlfn.XLOOKUP(C339,'Sentiment index'!$E$2:$E$169,'Sentiment index'!$A$2:$A$169)</f>
        <v>-0.27875270000000002</v>
      </c>
      <c r="X339">
        <f>_xlfn.XLOOKUP(F339,'Company age'!$A$2:$A$15,'Company age'!$B$2:$B$15)</f>
        <v>10</v>
      </c>
      <c r="Y339" s="3">
        <f t="shared" si="41"/>
        <v>12.350562314999999</v>
      </c>
      <c r="Z339" s="5">
        <f t="shared" si="42"/>
        <v>2.9213526249999955E-2</v>
      </c>
      <c r="AA339" s="12">
        <f t="shared" si="43"/>
        <v>1264.5811764705882</v>
      </c>
      <c r="AH339" s="4">
        <v>2.9213526249999999</v>
      </c>
      <c r="AI339" s="4">
        <v>2.9213526249999999</v>
      </c>
      <c r="AJ339" s="4">
        <v>2.9213526249999999</v>
      </c>
    </row>
    <row r="340" spans="1:36" x14ac:dyDescent="0.15">
      <c r="A340" t="s">
        <v>1883</v>
      </c>
      <c r="B340" t="s">
        <v>518</v>
      </c>
      <c r="C340">
        <f t="shared" si="37"/>
        <v>138</v>
      </c>
      <c r="D340">
        <v>122</v>
      </c>
      <c r="E340" s="7">
        <v>42542</v>
      </c>
      <c r="F340" s="11">
        <v>2016</v>
      </c>
      <c r="G340" t="s">
        <v>2096</v>
      </c>
      <c r="H340" t="s">
        <v>2097</v>
      </c>
      <c r="I340" t="s">
        <v>80</v>
      </c>
      <c r="J340" t="s">
        <v>81</v>
      </c>
      <c r="K340" t="s">
        <v>25</v>
      </c>
      <c r="L340" t="s">
        <v>1175</v>
      </c>
      <c r="M340" t="s">
        <v>27</v>
      </c>
      <c r="N340" s="2">
        <v>5.9964700000000004</v>
      </c>
      <c r="O340" s="2">
        <v>2</v>
      </c>
      <c r="P340" s="5">
        <f t="shared" si="38"/>
        <v>0.75</v>
      </c>
      <c r="Q340" s="5">
        <f t="shared" si="39"/>
        <v>0.56249996189999996</v>
      </c>
      <c r="R340" s="5">
        <f t="shared" si="40"/>
        <v>0.24999998089999997</v>
      </c>
      <c r="S340" s="2">
        <v>3.3000000000000002E-2</v>
      </c>
      <c r="T340" s="2">
        <v>-98.022254939999996</v>
      </c>
      <c r="U340" s="2">
        <v>3.1E-2</v>
      </c>
      <c r="V340" s="2">
        <v>14</v>
      </c>
      <c r="W340" s="3">
        <f>_xlfn.XLOOKUP(C340,'Sentiment index'!$E$2:$E$169,'Sentiment index'!$A$2:$A$169)</f>
        <v>-0.27875270000000002</v>
      </c>
      <c r="X340">
        <f>_xlfn.XLOOKUP(F340,'Company age'!$A$2:$A$15,'Company age'!$B$2:$B$15)</f>
        <v>10</v>
      </c>
      <c r="Y340" s="3">
        <f t="shared" si="41"/>
        <v>3.1249999237999999</v>
      </c>
      <c r="Z340" s="5">
        <f t="shared" si="42"/>
        <v>0.56249996189999996</v>
      </c>
      <c r="AA340" s="12">
        <f t="shared" si="43"/>
        <v>25</v>
      </c>
      <c r="AB340">
        <v>25</v>
      </c>
      <c r="AH340" s="4">
        <v>75</v>
      </c>
      <c r="AI340" s="4">
        <v>56.249996189999997</v>
      </c>
      <c r="AJ340" s="4">
        <v>24.999998089999998</v>
      </c>
    </row>
    <row r="341" spans="1:36" x14ac:dyDescent="0.15">
      <c r="A341" t="s">
        <v>817</v>
      </c>
      <c r="B341" t="s">
        <v>518</v>
      </c>
      <c r="C341">
        <f t="shared" si="37"/>
        <v>138</v>
      </c>
      <c r="D341">
        <v>122</v>
      </c>
      <c r="E341" s="7">
        <v>42543</v>
      </c>
      <c r="F341" s="11">
        <v>2016</v>
      </c>
      <c r="G341" t="s">
        <v>1077</v>
      </c>
      <c r="H341" t="s">
        <v>1078</v>
      </c>
      <c r="I341" t="s">
        <v>23</v>
      </c>
      <c r="J341" t="s">
        <v>32</v>
      </c>
      <c r="K341" t="s">
        <v>25</v>
      </c>
      <c r="L341" t="s">
        <v>1079</v>
      </c>
      <c r="M341" t="s">
        <v>27</v>
      </c>
      <c r="N341" s="2">
        <v>239.79599999999999</v>
      </c>
      <c r="O341" s="2">
        <v>15</v>
      </c>
      <c r="P341" s="5">
        <f t="shared" si="38"/>
        <v>-0.2239999962</v>
      </c>
      <c r="Q341" s="5">
        <f t="shared" si="39"/>
        <v>-0.20159999849999999</v>
      </c>
      <c r="R341" s="5">
        <f t="shared" si="40"/>
        <v>0</v>
      </c>
      <c r="S341" s="2">
        <v>0.65200000000000002</v>
      </c>
      <c r="T341" s="2">
        <v>-95.333335880000007</v>
      </c>
      <c r="U341" s="2">
        <v>0.65200000000000002</v>
      </c>
      <c r="V341" s="2">
        <v>40.666699999999999</v>
      </c>
      <c r="W341" s="3">
        <f>_xlfn.XLOOKUP(C341,'Sentiment index'!$E$2:$E$169,'Sentiment index'!$A$2:$A$169)</f>
        <v>-0.27875270000000002</v>
      </c>
      <c r="X341">
        <f>_xlfn.XLOOKUP(F341,'Company age'!$A$2:$A$15,'Company age'!$B$2:$B$15)</f>
        <v>10</v>
      </c>
      <c r="Y341" s="3">
        <f t="shared" si="41"/>
        <v>11.976000022500001</v>
      </c>
      <c r="Z341" s="5">
        <f t="shared" si="42"/>
        <v>-0.20159999849999993</v>
      </c>
      <c r="AA341" s="12">
        <f t="shared" si="43"/>
        <v>185</v>
      </c>
      <c r="AB341">
        <v>185</v>
      </c>
      <c r="AH341" s="4">
        <v>-22.399999619999999</v>
      </c>
      <c r="AI341" s="4">
        <v>-20.159999849999998</v>
      </c>
      <c r="AJ341" s="4"/>
    </row>
    <row r="342" spans="1:36" x14ac:dyDescent="0.15">
      <c r="A342" t="s">
        <v>1327</v>
      </c>
      <c r="B342" t="s">
        <v>2081</v>
      </c>
      <c r="C342">
        <f t="shared" si="37"/>
        <v>138</v>
      </c>
      <c r="D342">
        <v>122</v>
      </c>
      <c r="E342" s="7">
        <v>42548</v>
      </c>
      <c r="F342" s="11">
        <v>2016</v>
      </c>
      <c r="G342" t="s">
        <v>2082</v>
      </c>
      <c r="H342" t="s">
        <v>2083</v>
      </c>
      <c r="I342" t="s">
        <v>80</v>
      </c>
      <c r="J342" t="s">
        <v>152</v>
      </c>
      <c r="K342" t="s">
        <v>25</v>
      </c>
      <c r="L342" t="s">
        <v>1066</v>
      </c>
      <c r="M342" t="s">
        <v>27</v>
      </c>
      <c r="N342" s="2">
        <v>6.0552299999999999</v>
      </c>
      <c r="O342" s="2">
        <v>7.2</v>
      </c>
      <c r="P342" s="5">
        <f t="shared" si="38"/>
        <v>0</v>
      </c>
      <c r="Q342" s="5">
        <f t="shared" si="39"/>
        <v>-2.5000000000000001E-2</v>
      </c>
      <c r="R342" s="5">
        <f t="shared" si="40"/>
        <v>5.6250000000000001E-2</v>
      </c>
      <c r="S342" s="2">
        <v>7.66</v>
      </c>
      <c r="T342" s="2">
        <v>13.334973339999999</v>
      </c>
      <c r="U342" s="2">
        <v>7.98</v>
      </c>
      <c r="V342" s="2">
        <v>5.8360000000000003</v>
      </c>
      <c r="W342" s="3">
        <f>_xlfn.XLOOKUP(C342,'Sentiment index'!$E$2:$E$169,'Sentiment index'!$A$2:$A$169)</f>
        <v>-0.27875270000000002</v>
      </c>
      <c r="X342">
        <f>_xlfn.XLOOKUP(F342,'Company age'!$A$2:$A$15,'Company age'!$B$2:$B$15)</f>
        <v>10</v>
      </c>
      <c r="Y342" s="3">
        <f t="shared" si="41"/>
        <v>7.02</v>
      </c>
      <c r="Z342" s="5">
        <f t="shared" si="42"/>
        <v>-2.5000000000000085E-2</v>
      </c>
      <c r="AA342" s="12">
        <f t="shared" si="43"/>
        <v>34</v>
      </c>
      <c r="AB342">
        <v>34</v>
      </c>
      <c r="AH342" s="4">
        <v>0</v>
      </c>
      <c r="AI342" s="4">
        <v>-2.5</v>
      </c>
      <c r="AJ342" s="4">
        <v>5.625</v>
      </c>
    </row>
    <row r="343" spans="1:36" x14ac:dyDescent="0.15">
      <c r="A343" t="s">
        <v>2080</v>
      </c>
      <c r="B343" t="s">
        <v>1104</v>
      </c>
      <c r="C343">
        <f t="shared" si="37"/>
        <v>138</v>
      </c>
      <c r="D343">
        <v>122</v>
      </c>
      <c r="E343" s="7">
        <v>42550</v>
      </c>
      <c r="F343" s="11">
        <v>2016</v>
      </c>
      <c r="G343" t="s">
        <v>1105</v>
      </c>
      <c r="H343" t="s">
        <v>1106</v>
      </c>
      <c r="I343" t="s">
        <v>80</v>
      </c>
      <c r="J343" t="s">
        <v>45</v>
      </c>
      <c r="K343" t="s">
        <v>25</v>
      </c>
      <c r="L343" t="s">
        <v>1066</v>
      </c>
      <c r="M343" t="s">
        <v>27</v>
      </c>
      <c r="N343" s="2">
        <v>211.92599999999999</v>
      </c>
      <c r="O343" s="2">
        <v>36</v>
      </c>
      <c r="P343" s="5">
        <f t="shared" si="38"/>
        <v>0.02</v>
      </c>
      <c r="Q343" s="5">
        <f t="shared" si="39"/>
        <v>7.0000000000000007E-2</v>
      </c>
      <c r="R343" s="5">
        <f t="shared" si="40"/>
        <v>0.1</v>
      </c>
      <c r="S343" s="2"/>
      <c r="T343" s="2"/>
      <c r="U343" s="2"/>
      <c r="V343" s="2">
        <v>10.3065</v>
      </c>
      <c r="W343" s="3">
        <f>_xlfn.XLOOKUP(C343,'Sentiment index'!$E$2:$E$169,'Sentiment index'!$A$2:$A$169)</f>
        <v>-0.27875270000000002</v>
      </c>
      <c r="X343">
        <f>_xlfn.XLOOKUP(F343,'Company age'!$A$2:$A$15,'Company age'!$B$2:$B$15)</f>
        <v>10</v>
      </c>
      <c r="Y343" s="3">
        <f t="shared" si="41"/>
        <v>38.520000000000003</v>
      </c>
      <c r="Z343" s="5">
        <f t="shared" si="42"/>
        <v>7.000000000000009E-2</v>
      </c>
      <c r="AA343" s="12">
        <f t="shared" si="43"/>
        <v>9</v>
      </c>
      <c r="AB343">
        <v>9</v>
      </c>
      <c r="AH343" s="4">
        <v>2</v>
      </c>
      <c r="AI343" s="4">
        <v>7</v>
      </c>
      <c r="AJ343" s="4">
        <v>10</v>
      </c>
    </row>
    <row r="344" spans="1:36" x14ac:dyDescent="0.15">
      <c r="A344" t="s">
        <v>1103</v>
      </c>
      <c r="B344" t="s">
        <v>1504</v>
      </c>
      <c r="C344">
        <f t="shared" si="37"/>
        <v>138</v>
      </c>
      <c r="D344">
        <v>122</v>
      </c>
      <c r="E344" s="7">
        <v>42551</v>
      </c>
      <c r="F344" s="11">
        <v>2016</v>
      </c>
      <c r="G344" t="s">
        <v>1505</v>
      </c>
      <c r="H344" t="s">
        <v>1506</v>
      </c>
      <c r="I344" t="s">
        <v>64</v>
      </c>
      <c r="J344" t="s">
        <v>96</v>
      </c>
      <c r="K344" t="s">
        <v>25</v>
      </c>
      <c r="L344" t="s">
        <v>54</v>
      </c>
      <c r="M344" t="s">
        <v>27</v>
      </c>
      <c r="N344" s="2">
        <v>46.6967</v>
      </c>
      <c r="O344" s="2">
        <v>4.3</v>
      </c>
      <c r="P344" s="5">
        <f t="shared" si="38"/>
        <v>4.0884189610000003E-2</v>
      </c>
      <c r="Q344" s="5">
        <f t="shared" si="39"/>
        <v>5.1614952089999999E-2</v>
      </c>
      <c r="R344" s="5">
        <f t="shared" si="40"/>
        <v>6.2345719340000001E-2</v>
      </c>
      <c r="S344" s="2">
        <v>0.90800000000000003</v>
      </c>
      <c r="T344" s="2">
        <v>-79.534881589999998</v>
      </c>
      <c r="U344" s="2">
        <v>0.91</v>
      </c>
      <c r="V344" s="2">
        <v>12.571</v>
      </c>
      <c r="W344" s="3">
        <f>_xlfn.XLOOKUP(C344,'Sentiment index'!$E$2:$E$169,'Sentiment index'!$A$2:$A$169)</f>
        <v>-0.27875270000000002</v>
      </c>
      <c r="X344">
        <f>_xlfn.XLOOKUP(F344,'Company age'!$A$2:$A$15,'Company age'!$B$2:$B$15)</f>
        <v>10</v>
      </c>
      <c r="Y344" s="3">
        <f t="shared" si="41"/>
        <v>4.5219442939869996</v>
      </c>
      <c r="Z344" s="5">
        <f t="shared" si="42"/>
        <v>5.1614952089999951E-2</v>
      </c>
      <c r="AA344" s="12">
        <f t="shared" si="43"/>
        <v>8</v>
      </c>
      <c r="AB344">
        <v>8</v>
      </c>
      <c r="AH344" s="4">
        <v>4.0884189610000004</v>
      </c>
      <c r="AI344" s="4">
        <v>5.1614952089999999</v>
      </c>
      <c r="AJ344" s="4">
        <v>6.2345719339999999</v>
      </c>
    </row>
    <row r="345" spans="1:36" x14ac:dyDescent="0.15">
      <c r="A345" t="s">
        <v>1969</v>
      </c>
      <c r="B345" t="s">
        <v>603</v>
      </c>
      <c r="C345">
        <f t="shared" si="37"/>
        <v>139</v>
      </c>
      <c r="D345">
        <v>123</v>
      </c>
      <c r="E345" s="7">
        <v>42562</v>
      </c>
      <c r="F345" s="11">
        <v>2016</v>
      </c>
      <c r="G345" t="s">
        <v>1611</v>
      </c>
      <c r="H345" t="s">
        <v>1612</v>
      </c>
      <c r="I345" t="s">
        <v>80</v>
      </c>
      <c r="J345" t="s">
        <v>32</v>
      </c>
      <c r="K345" t="s">
        <v>25</v>
      </c>
      <c r="L345" t="s">
        <v>1066</v>
      </c>
      <c r="M345" t="s">
        <v>27</v>
      </c>
      <c r="N345" s="2">
        <v>32.454500000000003</v>
      </c>
      <c r="O345" s="2">
        <v>6.4</v>
      </c>
      <c r="P345" s="5">
        <f t="shared" si="38"/>
        <v>2.608695745E-2</v>
      </c>
      <c r="Q345" s="5">
        <f t="shared" si="39"/>
        <v>3.4782607559999998E-2</v>
      </c>
      <c r="R345" s="5">
        <f t="shared" si="40"/>
        <v>8.6956518890000008E-3</v>
      </c>
      <c r="S345" s="2">
        <v>123</v>
      </c>
      <c r="T345" s="2">
        <v>2316.7221679999998</v>
      </c>
      <c r="U345" s="2">
        <v>128</v>
      </c>
      <c r="V345" s="2">
        <v>12.26</v>
      </c>
      <c r="W345" s="3">
        <f>_xlfn.XLOOKUP(C345,'Sentiment index'!$E$2:$E$169,'Sentiment index'!$A$2:$A$169)</f>
        <v>-0.2007477</v>
      </c>
      <c r="X345">
        <f>_xlfn.XLOOKUP(F345,'Company age'!$A$2:$A$15,'Company age'!$B$2:$B$15)</f>
        <v>10</v>
      </c>
      <c r="Y345" s="3">
        <f t="shared" si="41"/>
        <v>6.6226086883840001</v>
      </c>
      <c r="Z345" s="5">
        <f t="shared" si="42"/>
        <v>3.4782607559999956E-2</v>
      </c>
      <c r="AA345" s="12">
        <f t="shared" si="43"/>
        <v>1264.5811764705882</v>
      </c>
      <c r="AH345" s="4">
        <v>2.6086957449999999</v>
      </c>
      <c r="AI345" s="4">
        <v>3.4782607560000001</v>
      </c>
      <c r="AJ345" s="4">
        <v>0.86956518890000001</v>
      </c>
    </row>
    <row r="346" spans="1:36" x14ac:dyDescent="0.15">
      <c r="A346" t="s">
        <v>1877</v>
      </c>
      <c r="B346" t="s">
        <v>1870</v>
      </c>
      <c r="C346">
        <f t="shared" si="37"/>
        <v>139</v>
      </c>
      <c r="D346">
        <v>123</v>
      </c>
      <c r="E346" s="7">
        <v>42573</v>
      </c>
      <c r="F346" s="11">
        <v>2016</v>
      </c>
      <c r="G346" t="s">
        <v>1871</v>
      </c>
      <c r="H346" t="s">
        <v>1872</v>
      </c>
      <c r="I346" t="s">
        <v>80</v>
      </c>
      <c r="J346" t="s">
        <v>152</v>
      </c>
      <c r="K346" t="s">
        <v>25</v>
      </c>
      <c r="L346" t="s">
        <v>1066</v>
      </c>
      <c r="M346" t="s">
        <v>27</v>
      </c>
      <c r="N346" s="2">
        <v>13.051500000000001</v>
      </c>
      <c r="O346" s="2">
        <v>7.9</v>
      </c>
      <c r="P346" s="5">
        <f t="shared" si="38"/>
        <v>0.12</v>
      </c>
      <c r="Q346" s="5">
        <f t="shared" si="39"/>
        <v>0.115</v>
      </c>
      <c r="R346" s="5">
        <f t="shared" si="40"/>
        <v>0.16</v>
      </c>
      <c r="S346" s="2">
        <v>5.8000000000000003E-2</v>
      </c>
      <c r="T346" s="2">
        <v>-98.782295230000003</v>
      </c>
      <c r="U346" s="2">
        <v>5.7000000000000002E-2</v>
      </c>
      <c r="V346" s="2">
        <v>3.6798999999999999</v>
      </c>
      <c r="W346" s="3">
        <f>_xlfn.XLOOKUP(C346,'Sentiment index'!$E$2:$E$169,'Sentiment index'!$A$2:$A$169)</f>
        <v>-0.2007477</v>
      </c>
      <c r="X346">
        <f>_xlfn.XLOOKUP(F346,'Company age'!$A$2:$A$15,'Company age'!$B$2:$B$15)</f>
        <v>10</v>
      </c>
      <c r="Y346" s="3">
        <f t="shared" si="41"/>
        <v>8.8085000000000004</v>
      </c>
      <c r="Z346" s="5">
        <f t="shared" si="42"/>
        <v>0.115</v>
      </c>
      <c r="AA346" s="12">
        <f t="shared" si="43"/>
        <v>12</v>
      </c>
      <c r="AB346">
        <v>12</v>
      </c>
      <c r="AH346" s="4">
        <v>12</v>
      </c>
      <c r="AI346" s="4">
        <v>11.5</v>
      </c>
      <c r="AJ346" s="4">
        <v>16</v>
      </c>
    </row>
    <row r="347" spans="1:36" x14ac:dyDescent="0.15">
      <c r="A347" t="s">
        <v>1741</v>
      </c>
      <c r="B347" t="s">
        <v>802</v>
      </c>
      <c r="C347">
        <f t="shared" si="37"/>
        <v>139</v>
      </c>
      <c r="D347">
        <v>123</v>
      </c>
      <c r="E347" s="7">
        <v>42580</v>
      </c>
      <c r="F347" s="11">
        <v>2016</v>
      </c>
      <c r="G347" t="s">
        <v>1294</v>
      </c>
      <c r="H347" t="s">
        <v>1295</v>
      </c>
      <c r="I347" t="s">
        <v>80</v>
      </c>
      <c r="J347" t="s">
        <v>53</v>
      </c>
      <c r="K347" t="s">
        <v>25</v>
      </c>
      <c r="L347" t="s">
        <v>1066</v>
      </c>
      <c r="M347" t="s">
        <v>27</v>
      </c>
      <c r="N347" s="2">
        <v>108.059</v>
      </c>
      <c r="O347" s="2">
        <v>4.75</v>
      </c>
      <c r="P347" s="5">
        <f t="shared" si="38"/>
        <v>0.2043795776</v>
      </c>
      <c r="Q347" s="5">
        <f t="shared" si="39"/>
        <v>2.1897823810000001E-2</v>
      </c>
      <c r="R347" s="5">
        <f t="shared" si="40"/>
        <v>-0.1094890404</v>
      </c>
      <c r="S347" s="2">
        <v>12.16</v>
      </c>
      <c r="T347" s="2">
        <v>149.0651398</v>
      </c>
      <c r="U347" s="2">
        <v>12.24</v>
      </c>
      <c r="V347" s="2">
        <v>72.472300000000004</v>
      </c>
      <c r="W347" s="3">
        <f>_xlfn.XLOOKUP(C347,'Sentiment index'!$E$2:$E$169,'Sentiment index'!$A$2:$A$169)</f>
        <v>-0.2007477</v>
      </c>
      <c r="X347">
        <f>_xlfn.XLOOKUP(F347,'Company age'!$A$2:$A$15,'Company age'!$B$2:$B$15)</f>
        <v>10</v>
      </c>
      <c r="Y347" s="3">
        <f t="shared" si="41"/>
        <v>4.8540146630974998</v>
      </c>
      <c r="Z347" s="5">
        <f t="shared" si="42"/>
        <v>2.1897823809999967E-2</v>
      </c>
      <c r="AA347" s="12">
        <f t="shared" si="43"/>
        <v>73</v>
      </c>
      <c r="AB347">
        <v>73</v>
      </c>
      <c r="AH347" s="4">
        <v>20.43795776</v>
      </c>
      <c r="AI347" s="4">
        <v>2.1897823810000001</v>
      </c>
      <c r="AJ347" s="4">
        <v>-10.94890404</v>
      </c>
    </row>
    <row r="348" spans="1:36" x14ac:dyDescent="0.15">
      <c r="A348" t="s">
        <v>1869</v>
      </c>
      <c r="B348" t="s">
        <v>1793</v>
      </c>
      <c r="C348">
        <f t="shared" si="37"/>
        <v>139</v>
      </c>
      <c r="D348">
        <v>123</v>
      </c>
      <c r="E348" s="7">
        <v>42580</v>
      </c>
      <c r="F348" s="11">
        <v>2016</v>
      </c>
      <c r="G348" t="s">
        <v>1804</v>
      </c>
      <c r="H348" t="s">
        <v>1805</v>
      </c>
      <c r="I348" t="s">
        <v>80</v>
      </c>
      <c r="J348" t="s">
        <v>32</v>
      </c>
      <c r="K348" t="s">
        <v>25</v>
      </c>
      <c r="L348" t="s">
        <v>1066</v>
      </c>
      <c r="M348" t="s">
        <v>27</v>
      </c>
      <c r="N348" s="2">
        <v>17.973500000000001</v>
      </c>
      <c r="O348" s="2">
        <v>5.9</v>
      </c>
      <c r="P348" s="5">
        <f t="shared" si="38"/>
        <v>-0.01</v>
      </c>
      <c r="Q348" s="5">
        <f t="shared" si="39"/>
        <v>0</v>
      </c>
      <c r="R348" s="5">
        <f t="shared" si="40"/>
        <v>0</v>
      </c>
      <c r="S348" s="2">
        <v>31.1</v>
      </c>
      <c r="T348" s="2">
        <v>481.30630489999999</v>
      </c>
      <c r="U348" s="2">
        <v>30.48</v>
      </c>
      <c r="V348" s="2">
        <v>8.7295999999999996</v>
      </c>
      <c r="W348" s="3">
        <f>_xlfn.XLOOKUP(C348,'Sentiment index'!$E$2:$E$169,'Sentiment index'!$A$2:$A$169)</f>
        <v>-0.2007477</v>
      </c>
      <c r="X348">
        <f>_xlfn.XLOOKUP(F348,'Company age'!$A$2:$A$15,'Company age'!$B$2:$B$15)</f>
        <v>10</v>
      </c>
      <c r="Y348" s="3">
        <f t="shared" si="41"/>
        <v>5.9</v>
      </c>
      <c r="Z348" s="5">
        <f t="shared" si="42"/>
        <v>0</v>
      </c>
      <c r="AA348" s="12">
        <f t="shared" si="43"/>
        <v>25</v>
      </c>
      <c r="AB348">
        <v>25</v>
      </c>
      <c r="AH348" s="4">
        <v>-1</v>
      </c>
      <c r="AI348" s="4">
        <v>0</v>
      </c>
      <c r="AJ348" s="4">
        <v>0</v>
      </c>
    </row>
    <row r="349" spans="1:36" x14ac:dyDescent="0.15">
      <c r="A349" t="s">
        <v>1574</v>
      </c>
      <c r="B349" t="s">
        <v>1943</v>
      </c>
      <c r="C349">
        <f t="shared" si="37"/>
        <v>140</v>
      </c>
      <c r="D349">
        <v>124</v>
      </c>
      <c r="E349" s="7">
        <v>42583</v>
      </c>
      <c r="F349" s="11">
        <v>2016</v>
      </c>
      <c r="G349" t="s">
        <v>1944</v>
      </c>
      <c r="H349" t="s">
        <v>1945</v>
      </c>
      <c r="I349" t="s">
        <v>80</v>
      </c>
      <c r="J349" t="s">
        <v>32</v>
      </c>
      <c r="K349" t="s">
        <v>25</v>
      </c>
      <c r="L349" t="s">
        <v>54</v>
      </c>
      <c r="M349" t="s">
        <v>27</v>
      </c>
      <c r="N349" s="4">
        <v>10.6097</v>
      </c>
      <c r="O349" s="4">
        <v>4.5999999999999996</v>
      </c>
      <c r="P349" s="5">
        <f t="shared" si="38"/>
        <v>0.77835052490000001</v>
      </c>
      <c r="Q349" s="5">
        <f t="shared" si="39"/>
        <v>1.231958771</v>
      </c>
      <c r="R349" s="5">
        <f t="shared" si="40"/>
        <v>1.268041306</v>
      </c>
      <c r="S349" s="4"/>
      <c r="T349" s="4"/>
      <c r="U349" s="4"/>
      <c r="V349" s="4">
        <v>18.674900000000001</v>
      </c>
      <c r="W349" s="3">
        <f>_xlfn.XLOOKUP(C349,'Sentiment index'!$E$2:$E$169,'Sentiment index'!$A$2:$A$169)</f>
        <v>-0.19868369999999999</v>
      </c>
      <c r="X349">
        <f>_xlfn.XLOOKUP(F349,'Company age'!$A$2:$A$15,'Company age'!$B$2:$B$15)</f>
        <v>10</v>
      </c>
      <c r="Y349" s="3">
        <f t="shared" si="41"/>
        <v>10.267010346599999</v>
      </c>
      <c r="Z349" s="5">
        <f t="shared" si="42"/>
        <v>1.231958771</v>
      </c>
      <c r="AA349" s="12">
        <f t="shared" si="43"/>
        <v>72</v>
      </c>
      <c r="AB349">
        <v>72</v>
      </c>
      <c r="AH349" s="4">
        <v>77.835052489999995</v>
      </c>
      <c r="AI349" s="4">
        <v>123.1958771</v>
      </c>
      <c r="AJ349" s="4">
        <v>126.80413059999999</v>
      </c>
    </row>
    <row r="350" spans="1:36" x14ac:dyDescent="0.15">
      <c r="B350" t="s">
        <v>1312</v>
      </c>
      <c r="C350">
        <f t="shared" si="37"/>
        <v>140</v>
      </c>
      <c r="D350">
        <v>124</v>
      </c>
      <c r="E350" s="7">
        <v>42605</v>
      </c>
      <c r="F350" s="11">
        <v>2016</v>
      </c>
      <c r="G350" t="s">
        <v>1988</v>
      </c>
      <c r="H350" t="s">
        <v>1989</v>
      </c>
      <c r="I350" t="s">
        <v>80</v>
      </c>
      <c r="J350" t="s">
        <v>53</v>
      </c>
      <c r="K350" t="s">
        <v>25</v>
      </c>
      <c r="L350" t="s">
        <v>1066</v>
      </c>
      <c r="M350" t="s">
        <v>27</v>
      </c>
      <c r="N350" s="4">
        <v>9.9238199999999992</v>
      </c>
      <c r="O350" s="4">
        <v>8</v>
      </c>
      <c r="P350" s="5">
        <f t="shared" si="38"/>
        <v>-2.0000000299999999E-3</v>
      </c>
      <c r="Q350" s="5">
        <f t="shared" si="39"/>
        <v>-0.26399999619999998</v>
      </c>
      <c r="R350" s="5">
        <f t="shared" si="40"/>
        <v>-0.2</v>
      </c>
      <c r="S350" s="4">
        <v>0.33300000000000002</v>
      </c>
      <c r="T350" s="4" t="s">
        <v>216</v>
      </c>
      <c r="U350" s="4">
        <v>0.32</v>
      </c>
      <c r="V350" s="4">
        <v>2.1347</v>
      </c>
      <c r="W350" s="3">
        <f>_xlfn.XLOOKUP(C350,'Sentiment index'!$E$2:$E$169,'Sentiment index'!$A$2:$A$169)</f>
        <v>-0.19868369999999999</v>
      </c>
      <c r="X350">
        <f>_xlfn.XLOOKUP(F350,'Company age'!$A$2:$A$15,'Company age'!$B$2:$B$15)</f>
        <v>10</v>
      </c>
      <c r="Y350" s="3">
        <f t="shared" si="41"/>
        <v>5.8880000304000006</v>
      </c>
      <c r="Z350" s="5">
        <f t="shared" si="42"/>
        <v>-0.26399999619999992</v>
      </c>
      <c r="AA350" s="12">
        <f t="shared" si="43"/>
        <v>23</v>
      </c>
      <c r="AB350">
        <v>23</v>
      </c>
      <c r="AH350" s="4">
        <v>-0.20000000300000001</v>
      </c>
      <c r="AI350" s="4">
        <v>-26.399999619999999</v>
      </c>
      <c r="AJ350" s="4">
        <v>-20</v>
      </c>
    </row>
    <row r="351" spans="1:36" x14ac:dyDescent="0.15">
      <c r="A351" t="s">
        <v>650</v>
      </c>
      <c r="B351" t="s">
        <v>857</v>
      </c>
      <c r="C351">
        <f t="shared" si="37"/>
        <v>141</v>
      </c>
      <c r="D351">
        <v>125</v>
      </c>
      <c r="E351" s="7">
        <v>42635</v>
      </c>
      <c r="F351" s="11">
        <v>2016</v>
      </c>
      <c r="G351" t="s">
        <v>1501</v>
      </c>
      <c r="H351" t="s">
        <v>1502</v>
      </c>
      <c r="I351" t="s">
        <v>80</v>
      </c>
      <c r="J351" t="s">
        <v>152</v>
      </c>
      <c r="K351" t="s">
        <v>25</v>
      </c>
      <c r="L351" t="s">
        <v>54</v>
      </c>
      <c r="M351" t="s">
        <v>27</v>
      </c>
      <c r="N351" s="4">
        <v>46.1008</v>
      </c>
      <c r="O351" s="4">
        <v>0.5</v>
      </c>
      <c r="P351" s="5">
        <f t="shared" si="38"/>
        <v>0.1</v>
      </c>
      <c r="Q351" s="5">
        <f t="shared" si="39"/>
        <v>0.35</v>
      </c>
      <c r="R351" s="5">
        <f t="shared" si="40"/>
        <v>0.19</v>
      </c>
      <c r="S351" s="4">
        <v>2.7799999999999998E-2</v>
      </c>
      <c r="T351" s="4">
        <v>-91.448997500000004</v>
      </c>
      <c r="U351" s="4">
        <v>2.8199999999999999E-2</v>
      </c>
      <c r="V351" s="4">
        <v>257.2</v>
      </c>
      <c r="W351" s="3">
        <f>_xlfn.XLOOKUP(C351,'Sentiment index'!$E$2:$E$169,'Sentiment index'!$A$2:$A$169)</f>
        <v>-0.3041568</v>
      </c>
      <c r="X351">
        <f>_xlfn.XLOOKUP(F351,'Company age'!$A$2:$A$15,'Company age'!$B$2:$B$15)</f>
        <v>10</v>
      </c>
      <c r="Y351" s="3">
        <f t="shared" si="41"/>
        <v>0.67500000000000004</v>
      </c>
      <c r="Z351" s="5">
        <f t="shared" si="42"/>
        <v>0.35000000000000009</v>
      </c>
      <c r="AA351" s="12">
        <f t="shared" si="43"/>
        <v>180</v>
      </c>
      <c r="AB351">
        <v>180</v>
      </c>
      <c r="AH351" s="4">
        <v>10</v>
      </c>
      <c r="AI351" s="4">
        <v>35</v>
      </c>
      <c r="AJ351" s="4">
        <v>19</v>
      </c>
    </row>
    <row r="352" spans="1:36" x14ac:dyDescent="0.15">
      <c r="A352" t="s">
        <v>1712</v>
      </c>
      <c r="B352" t="s">
        <v>1851</v>
      </c>
      <c r="C352">
        <f t="shared" si="37"/>
        <v>141</v>
      </c>
      <c r="D352">
        <v>125</v>
      </c>
      <c r="E352" s="7">
        <v>42635</v>
      </c>
      <c r="F352" s="11">
        <v>2016</v>
      </c>
      <c r="G352" t="s">
        <v>1852</v>
      </c>
      <c r="H352" t="s">
        <v>1853</v>
      </c>
      <c r="I352" t="s">
        <v>80</v>
      </c>
      <c r="J352" t="s">
        <v>38</v>
      </c>
      <c r="K352" t="s">
        <v>25</v>
      </c>
      <c r="L352" t="s">
        <v>1066</v>
      </c>
      <c r="M352" t="s">
        <v>27</v>
      </c>
      <c r="N352" s="4">
        <v>14.6755</v>
      </c>
      <c r="O352" s="4">
        <v>20</v>
      </c>
      <c r="P352" s="5">
        <f t="shared" si="38"/>
        <v>9.0909090040000001E-2</v>
      </c>
      <c r="Q352" s="5">
        <f t="shared" si="39"/>
        <v>-4.5454545020000001E-2</v>
      </c>
      <c r="R352" s="5">
        <f t="shared" si="40"/>
        <v>-1.8181818719999999E-2</v>
      </c>
      <c r="S352" s="4">
        <v>0.41699999999999998</v>
      </c>
      <c r="T352" s="4">
        <v>-97.435157779999997</v>
      </c>
      <c r="U352" s="4">
        <v>0.41</v>
      </c>
      <c r="V352" s="4">
        <v>1.61</v>
      </c>
      <c r="W352" s="3">
        <f>_xlfn.XLOOKUP(C352,'Sentiment index'!$E$2:$E$169,'Sentiment index'!$A$2:$A$169)</f>
        <v>-0.3041568</v>
      </c>
      <c r="X352">
        <f>_xlfn.XLOOKUP(F352,'Company age'!$A$2:$A$15,'Company age'!$B$2:$B$15)</f>
        <v>10</v>
      </c>
      <c r="Y352" s="3">
        <f t="shared" si="41"/>
        <v>19.090909099600001</v>
      </c>
      <c r="Z352" s="5">
        <f t="shared" si="42"/>
        <v>-4.5454545019999945E-2</v>
      </c>
      <c r="AA352" s="12">
        <f t="shared" si="43"/>
        <v>12</v>
      </c>
      <c r="AB352">
        <v>12</v>
      </c>
      <c r="AH352" s="4">
        <v>9.0909090040000002</v>
      </c>
      <c r="AI352" s="4">
        <v>-4.5454545020000001</v>
      </c>
      <c r="AJ352" s="4">
        <v>-1.818181872</v>
      </c>
    </row>
    <row r="353" spans="1:36" x14ac:dyDescent="0.15">
      <c r="A353" t="s">
        <v>588</v>
      </c>
      <c r="B353" t="s">
        <v>29</v>
      </c>
      <c r="C353">
        <f t="shared" si="37"/>
        <v>141</v>
      </c>
      <c r="D353">
        <v>125</v>
      </c>
      <c r="E353" s="7">
        <v>42636</v>
      </c>
      <c r="F353" s="11">
        <v>2016</v>
      </c>
      <c r="G353" t="s">
        <v>30</v>
      </c>
      <c r="H353" t="s">
        <v>31</v>
      </c>
      <c r="I353" t="s">
        <v>23</v>
      </c>
      <c r="J353" t="s">
        <v>32</v>
      </c>
      <c r="K353" t="s">
        <v>25</v>
      </c>
      <c r="L353" t="s">
        <v>33</v>
      </c>
      <c r="M353" t="s">
        <v>27</v>
      </c>
      <c r="N353" s="4">
        <v>19715.2</v>
      </c>
      <c r="O353" s="4">
        <v>150</v>
      </c>
      <c r="P353" s="5">
        <f t="shared" si="38"/>
        <v>3.3333332539999996E-2</v>
      </c>
      <c r="Q353" s="5">
        <f t="shared" si="39"/>
        <v>-3.3333332539999996E-2</v>
      </c>
      <c r="R353" s="5">
        <f t="shared" si="40"/>
        <v>-8.6000003809999989E-2</v>
      </c>
      <c r="S353" s="4"/>
      <c r="T353" s="4"/>
      <c r="U353" s="4"/>
      <c r="V353" s="4">
        <v>200</v>
      </c>
      <c r="W353" s="3">
        <f>_xlfn.XLOOKUP(C353,'Sentiment index'!$E$2:$E$169,'Sentiment index'!$A$2:$A$169)</f>
        <v>-0.3041568</v>
      </c>
      <c r="X353">
        <f>_xlfn.XLOOKUP(F353,'Company age'!$A$2:$A$15,'Company age'!$B$2:$B$15)</f>
        <v>10</v>
      </c>
      <c r="Y353" s="3">
        <f t="shared" si="41"/>
        <v>145.00000011899999</v>
      </c>
      <c r="Z353" s="5">
        <f t="shared" si="42"/>
        <v>-3.3333332540000052E-2</v>
      </c>
      <c r="AA353" s="12">
        <f t="shared" si="43"/>
        <v>2902</v>
      </c>
      <c r="AB353">
        <v>2902</v>
      </c>
      <c r="AH353" s="4">
        <v>3.3333332539999998</v>
      </c>
      <c r="AI353" s="4">
        <v>-3.3333332539999998</v>
      </c>
      <c r="AJ353" s="4">
        <v>-8.6000003809999992</v>
      </c>
    </row>
    <row r="354" spans="1:36" x14ac:dyDescent="0.15">
      <c r="A354" t="s">
        <v>1850</v>
      </c>
      <c r="B354" t="s">
        <v>792</v>
      </c>
      <c r="C354">
        <f t="shared" si="37"/>
        <v>141</v>
      </c>
      <c r="D354">
        <v>125</v>
      </c>
      <c r="E354" s="7">
        <v>42642</v>
      </c>
      <c r="F354" s="11">
        <v>2016</v>
      </c>
      <c r="G354" t="s">
        <v>793</v>
      </c>
      <c r="H354" t="s">
        <v>794</v>
      </c>
      <c r="I354" t="s">
        <v>80</v>
      </c>
      <c r="J354" t="s">
        <v>32</v>
      </c>
      <c r="K354" t="s">
        <v>25</v>
      </c>
      <c r="L354" t="s">
        <v>795</v>
      </c>
      <c r="M354" t="s">
        <v>27</v>
      </c>
      <c r="N354" s="4">
        <v>579.79399999999998</v>
      </c>
      <c r="O354" s="4">
        <v>52</v>
      </c>
      <c r="P354" s="5">
        <f t="shared" si="38"/>
        <v>2.205882311E-2</v>
      </c>
      <c r="Q354" s="5">
        <f t="shared" si="39"/>
        <v>-5.1470589640000002E-2</v>
      </c>
      <c r="R354" s="5">
        <f t="shared" si="40"/>
        <v>-6.9852943420000008E-2</v>
      </c>
      <c r="S354" s="4"/>
      <c r="T354" s="4"/>
      <c r="U354" s="4"/>
      <c r="V354" s="4">
        <v>40.049999999999997</v>
      </c>
      <c r="W354" s="3">
        <f>_xlfn.XLOOKUP(C354,'Sentiment index'!$E$2:$E$169,'Sentiment index'!$A$2:$A$169)</f>
        <v>-0.3041568</v>
      </c>
      <c r="X354">
        <f>_xlfn.XLOOKUP(F354,'Company age'!$A$2:$A$15,'Company age'!$B$2:$B$15)</f>
        <v>10</v>
      </c>
      <c r="Y354" s="3">
        <f t="shared" si="41"/>
        <v>49.32352933872</v>
      </c>
      <c r="Z354" s="5">
        <f t="shared" si="42"/>
        <v>-5.1470589639999995E-2</v>
      </c>
      <c r="AA354" s="12">
        <f t="shared" si="43"/>
        <v>3214</v>
      </c>
      <c r="AB354">
        <v>3214</v>
      </c>
      <c r="AH354" s="4">
        <v>2.2058823109999999</v>
      </c>
      <c r="AI354" s="4">
        <v>-5.1470589640000002</v>
      </c>
      <c r="AJ354" s="4">
        <v>-6.9852943420000004</v>
      </c>
    </row>
    <row r="355" spans="1:36" x14ac:dyDescent="0.15">
      <c r="A355" t="s">
        <v>611</v>
      </c>
      <c r="B355" t="s">
        <v>1063</v>
      </c>
      <c r="C355">
        <f t="shared" si="37"/>
        <v>142</v>
      </c>
      <c r="D355">
        <v>126</v>
      </c>
      <c r="E355" s="7">
        <v>42654</v>
      </c>
      <c r="F355" s="11">
        <v>2016</v>
      </c>
      <c r="G355" t="s">
        <v>1064</v>
      </c>
      <c r="H355" t="s">
        <v>1065</v>
      </c>
      <c r="I355" t="s">
        <v>80</v>
      </c>
      <c r="J355" t="s">
        <v>32</v>
      </c>
      <c r="K355" t="s">
        <v>25</v>
      </c>
      <c r="L355" t="s">
        <v>1066</v>
      </c>
      <c r="M355" t="s">
        <v>27</v>
      </c>
      <c r="N355" s="4">
        <v>242.52</v>
      </c>
      <c r="O355" s="4">
        <v>8.4</v>
      </c>
      <c r="P355" s="5">
        <f t="shared" si="38"/>
        <v>9.5238095520000007E-3</v>
      </c>
      <c r="Q355" s="5">
        <f t="shared" si="39"/>
        <v>-2.3809523580000002E-2</v>
      </c>
      <c r="R355" s="5">
        <f t="shared" si="40"/>
        <v>-3.809523821E-2</v>
      </c>
      <c r="S355" s="4">
        <v>1.7</v>
      </c>
      <c r="T355" s="4">
        <v>-42.857139590000003</v>
      </c>
      <c r="U355" s="4">
        <v>1.7</v>
      </c>
      <c r="V355" s="4">
        <v>59.829099999999997</v>
      </c>
      <c r="W355" s="3">
        <f>_xlfn.XLOOKUP(C355,'Sentiment index'!$E$2:$E$169,'Sentiment index'!$A$2:$A$169)</f>
        <v>-0.28772300000000001</v>
      </c>
      <c r="X355">
        <f>_xlfn.XLOOKUP(F355,'Company age'!$A$2:$A$15,'Company age'!$B$2:$B$15)</f>
        <v>10</v>
      </c>
      <c r="Y355" s="3">
        <f t="shared" si="41"/>
        <v>8.2000000019280002</v>
      </c>
      <c r="Z355" s="5">
        <f t="shared" si="42"/>
        <v>-2.3809523580000023E-2</v>
      </c>
      <c r="AA355" s="12">
        <f t="shared" si="43"/>
        <v>8</v>
      </c>
      <c r="AB355">
        <v>8</v>
      </c>
      <c r="AH355" s="4">
        <v>0.95238095519999999</v>
      </c>
      <c r="AI355" s="4">
        <v>-2.380952358</v>
      </c>
      <c r="AJ355" s="4">
        <v>-3.809523821</v>
      </c>
    </row>
    <row r="356" spans="1:36" x14ac:dyDescent="0.15">
      <c r="A356" t="s">
        <v>1307</v>
      </c>
      <c r="B356" t="s">
        <v>1316</v>
      </c>
      <c r="C356">
        <f t="shared" si="37"/>
        <v>142</v>
      </c>
      <c r="D356">
        <v>126</v>
      </c>
      <c r="E356" s="7">
        <v>42660</v>
      </c>
      <c r="F356" s="11">
        <v>2016</v>
      </c>
      <c r="G356" t="s">
        <v>1317</v>
      </c>
      <c r="H356" t="s">
        <v>1318</v>
      </c>
      <c r="I356" t="s">
        <v>64</v>
      </c>
      <c r="J356" t="s">
        <v>152</v>
      </c>
      <c r="K356" t="s">
        <v>25</v>
      </c>
      <c r="L356" t="s">
        <v>75</v>
      </c>
      <c r="M356" t="s">
        <v>27</v>
      </c>
      <c r="N356" s="4">
        <v>96.537899999999993</v>
      </c>
      <c r="O356" s="4">
        <v>4.2</v>
      </c>
      <c r="P356" s="5">
        <f t="shared" si="38"/>
        <v>0.63636363979999999</v>
      </c>
      <c r="Q356" s="5">
        <f t="shared" si="39"/>
        <v>0.42727272030000002</v>
      </c>
      <c r="R356" s="5">
        <f t="shared" si="40"/>
        <v>0.35909091949999999</v>
      </c>
      <c r="S356" s="4">
        <v>7.74</v>
      </c>
      <c r="T356" s="4">
        <v>87.142868039999996</v>
      </c>
      <c r="U356" s="4">
        <v>7.78</v>
      </c>
      <c r="V356" s="4">
        <v>10.9901</v>
      </c>
      <c r="W356" s="3">
        <f>_xlfn.XLOOKUP(C356,'Sentiment index'!$E$2:$E$169,'Sentiment index'!$A$2:$A$169)</f>
        <v>-0.28772300000000001</v>
      </c>
      <c r="X356">
        <f>_xlfn.XLOOKUP(F356,'Company age'!$A$2:$A$15,'Company age'!$B$2:$B$15)</f>
        <v>10</v>
      </c>
      <c r="Y356" s="3">
        <f t="shared" si="41"/>
        <v>5.9945454252600001</v>
      </c>
      <c r="Z356" s="5">
        <f t="shared" si="42"/>
        <v>0.42727272029999996</v>
      </c>
      <c r="AA356" s="12">
        <f t="shared" si="43"/>
        <v>579</v>
      </c>
      <c r="AB356">
        <v>579</v>
      </c>
      <c r="AH356" s="4">
        <v>63.636363979999999</v>
      </c>
      <c r="AI356" s="4">
        <v>42.727272030000002</v>
      </c>
      <c r="AJ356" s="4">
        <v>35.909091949999997</v>
      </c>
    </row>
    <row r="357" spans="1:36" x14ac:dyDescent="0.15">
      <c r="A357" t="s">
        <v>88</v>
      </c>
      <c r="B357" t="s">
        <v>1844</v>
      </c>
      <c r="C357">
        <f t="shared" si="37"/>
        <v>142</v>
      </c>
      <c r="D357">
        <v>126</v>
      </c>
      <c r="E357" s="7">
        <v>42668</v>
      </c>
      <c r="F357" s="11">
        <v>2016</v>
      </c>
      <c r="G357" t="s">
        <v>1845</v>
      </c>
      <c r="H357" t="s">
        <v>1846</v>
      </c>
      <c r="I357" t="s">
        <v>80</v>
      </c>
      <c r="J357" t="s">
        <v>96</v>
      </c>
      <c r="K357" t="s">
        <v>25</v>
      </c>
      <c r="L357" t="s">
        <v>54</v>
      </c>
      <c r="M357" t="s">
        <v>27</v>
      </c>
      <c r="N357" s="4">
        <v>14.843299999999999</v>
      </c>
      <c r="O357" s="4">
        <v>9</v>
      </c>
      <c r="P357" s="5">
        <f t="shared" si="38"/>
        <v>0.76</v>
      </c>
      <c r="Q357" s="5">
        <f t="shared" si="39"/>
        <v>0.85</v>
      </c>
      <c r="R357" s="5">
        <f t="shared" si="40"/>
        <v>1.1399999999999999</v>
      </c>
      <c r="S357" s="4">
        <v>11.95</v>
      </c>
      <c r="T357" s="4">
        <v>70.917892460000004</v>
      </c>
      <c r="U357" s="4">
        <v>12.15</v>
      </c>
      <c r="V357" s="4">
        <v>4.5716000000000001</v>
      </c>
      <c r="W357" s="3">
        <f>_xlfn.XLOOKUP(C357,'Sentiment index'!$E$2:$E$169,'Sentiment index'!$A$2:$A$169)</f>
        <v>-0.28772300000000001</v>
      </c>
      <c r="X357">
        <f>_xlfn.XLOOKUP(F357,'Company age'!$A$2:$A$15,'Company age'!$B$2:$B$15)</f>
        <v>10</v>
      </c>
      <c r="Y357" s="3">
        <f t="shared" si="41"/>
        <v>16.650000000000002</v>
      </c>
      <c r="Z357" s="5">
        <f t="shared" si="42"/>
        <v>0.8500000000000002</v>
      </c>
      <c r="AA357" s="12">
        <f t="shared" si="43"/>
        <v>6</v>
      </c>
      <c r="AB357">
        <v>6</v>
      </c>
      <c r="AH357" s="4">
        <v>76</v>
      </c>
      <c r="AI357" s="4">
        <v>85</v>
      </c>
      <c r="AJ357" s="4">
        <v>114</v>
      </c>
    </row>
    <row r="358" spans="1:36" x14ac:dyDescent="0.15">
      <c r="A358" t="s">
        <v>559</v>
      </c>
      <c r="B358" t="s">
        <v>99</v>
      </c>
      <c r="C358">
        <f t="shared" si="37"/>
        <v>142</v>
      </c>
      <c r="D358">
        <v>126</v>
      </c>
      <c r="E358" s="7">
        <v>42671</v>
      </c>
      <c r="F358" s="11">
        <v>2016</v>
      </c>
      <c r="G358" t="s">
        <v>100</v>
      </c>
      <c r="H358" t="s">
        <v>101</v>
      </c>
      <c r="I358" t="s">
        <v>80</v>
      </c>
      <c r="J358" t="s">
        <v>38</v>
      </c>
      <c r="K358" t="s">
        <v>25</v>
      </c>
      <c r="L358" t="s">
        <v>102</v>
      </c>
      <c r="M358" t="s">
        <v>27</v>
      </c>
      <c r="N358" s="4">
        <v>6459.29</v>
      </c>
      <c r="O358" s="4">
        <v>46</v>
      </c>
      <c r="P358" s="5">
        <f t="shared" si="38"/>
        <v>0.42307693479999997</v>
      </c>
      <c r="Q358" s="5">
        <f t="shared" si="39"/>
        <v>0.32692306520000003</v>
      </c>
      <c r="R358" s="5">
        <f t="shared" si="40"/>
        <v>0.30769229889999999</v>
      </c>
      <c r="S358" s="4"/>
      <c r="T358" s="4"/>
      <c r="U358" s="4"/>
      <c r="V358" s="4">
        <v>419.67500000000001</v>
      </c>
      <c r="W358" s="3">
        <f>_xlfn.XLOOKUP(C358,'Sentiment index'!$E$2:$E$169,'Sentiment index'!$A$2:$A$169)</f>
        <v>-0.28772300000000001</v>
      </c>
      <c r="X358">
        <f>_xlfn.XLOOKUP(F358,'Company age'!$A$2:$A$15,'Company age'!$B$2:$B$15)</f>
        <v>10</v>
      </c>
      <c r="Y358" s="3">
        <f t="shared" si="41"/>
        <v>61.038460999199998</v>
      </c>
      <c r="Z358" s="5">
        <f t="shared" si="42"/>
        <v>0.32692306519999997</v>
      </c>
      <c r="AA358" s="12">
        <f t="shared" si="43"/>
        <v>5724</v>
      </c>
      <c r="AB358">
        <v>5724</v>
      </c>
      <c r="AH358" s="4">
        <v>42.307693479999998</v>
      </c>
      <c r="AI358" s="4">
        <v>32.692306520000002</v>
      </c>
      <c r="AJ358" s="4">
        <v>30.769229889999998</v>
      </c>
    </row>
    <row r="359" spans="1:36" x14ac:dyDescent="0.15">
      <c r="A359" t="s">
        <v>1843</v>
      </c>
      <c r="B359" t="s">
        <v>1149</v>
      </c>
      <c r="C359">
        <f t="shared" si="37"/>
        <v>142</v>
      </c>
      <c r="D359">
        <v>126</v>
      </c>
      <c r="E359" s="7">
        <v>42671</v>
      </c>
      <c r="F359" s="11">
        <v>2016</v>
      </c>
      <c r="G359" t="s">
        <v>1150</v>
      </c>
      <c r="H359" t="s">
        <v>1151</v>
      </c>
      <c r="I359" t="s">
        <v>80</v>
      </c>
      <c r="J359" t="s">
        <v>45</v>
      </c>
      <c r="K359" t="s">
        <v>25</v>
      </c>
      <c r="L359" t="s">
        <v>97</v>
      </c>
      <c r="M359" t="s">
        <v>27</v>
      </c>
      <c r="N359" s="4">
        <v>185.16</v>
      </c>
      <c r="O359" s="4">
        <v>80</v>
      </c>
      <c r="P359" s="5">
        <f t="shared" si="38"/>
        <v>4.3478260040000001E-2</v>
      </c>
      <c r="Q359" s="5">
        <f t="shared" si="39"/>
        <v>0</v>
      </c>
      <c r="R359" s="5">
        <f t="shared" si="40"/>
        <v>3.2173912530000001E-2</v>
      </c>
      <c r="S359" s="4"/>
      <c r="T359" s="4"/>
      <c r="U359" s="4"/>
      <c r="V359" s="4">
        <v>9.9924999999999997</v>
      </c>
      <c r="W359" s="3">
        <f>_xlfn.XLOOKUP(C359,'Sentiment index'!$E$2:$E$169,'Sentiment index'!$A$2:$A$169)</f>
        <v>-0.28772300000000001</v>
      </c>
      <c r="X359">
        <f>_xlfn.XLOOKUP(F359,'Company age'!$A$2:$A$15,'Company age'!$B$2:$B$15)</f>
        <v>10</v>
      </c>
      <c r="Y359" s="3">
        <f t="shared" si="41"/>
        <v>80</v>
      </c>
      <c r="Z359" s="5">
        <f t="shared" si="42"/>
        <v>0</v>
      </c>
      <c r="AA359" s="12">
        <f t="shared" si="43"/>
        <v>1264.5811764705882</v>
      </c>
      <c r="AH359" s="4">
        <v>4.3478260039999999</v>
      </c>
      <c r="AI359" s="4">
        <v>0</v>
      </c>
      <c r="AJ359" s="4">
        <v>3.2173912530000002</v>
      </c>
    </row>
    <row r="360" spans="1:36" x14ac:dyDescent="0.15">
      <c r="A360" t="s">
        <v>731</v>
      </c>
      <c r="B360" t="s">
        <v>1598</v>
      </c>
      <c r="C360">
        <f t="shared" si="37"/>
        <v>143</v>
      </c>
      <c r="D360">
        <v>127</v>
      </c>
      <c r="E360" s="7">
        <v>42684</v>
      </c>
      <c r="F360" s="11">
        <v>2016</v>
      </c>
      <c r="G360" t="s">
        <v>1599</v>
      </c>
      <c r="H360" t="s">
        <v>1600</v>
      </c>
      <c r="I360" t="s">
        <v>64</v>
      </c>
      <c r="J360" t="s">
        <v>81</v>
      </c>
      <c r="K360" t="s">
        <v>25</v>
      </c>
      <c r="L360" t="s">
        <v>700</v>
      </c>
      <c r="M360" t="s">
        <v>27</v>
      </c>
      <c r="N360" s="4">
        <v>32.7273</v>
      </c>
      <c r="O360" s="4">
        <v>3.1</v>
      </c>
      <c r="P360" s="5">
        <f t="shared" si="38"/>
        <v>9.1304349899999998E-2</v>
      </c>
      <c r="Q360" s="5">
        <f t="shared" si="39"/>
        <v>0.1</v>
      </c>
      <c r="R360" s="5">
        <f t="shared" si="40"/>
        <v>8.6956520080000002E-2</v>
      </c>
      <c r="S360" s="4">
        <v>4.79</v>
      </c>
      <c r="T360" s="4">
        <v>61.290328979999998</v>
      </c>
      <c r="U360" s="4">
        <v>4.79</v>
      </c>
      <c r="V360" s="4">
        <v>4.3499999999999996</v>
      </c>
      <c r="W360" s="3">
        <f>_xlfn.XLOOKUP(C360,'Sentiment index'!$E$2:$E$169,'Sentiment index'!$A$2:$A$169)</f>
        <v>-0.23103660000000001</v>
      </c>
      <c r="X360">
        <f>_xlfn.XLOOKUP(F360,'Company age'!$A$2:$A$15,'Company age'!$B$2:$B$15)</f>
        <v>10</v>
      </c>
      <c r="Y360" s="3">
        <f t="shared" si="41"/>
        <v>3.4100000000000006</v>
      </c>
      <c r="Z360" s="5">
        <f t="shared" si="42"/>
        <v>0.10000000000000016</v>
      </c>
      <c r="AA360" s="12">
        <f t="shared" si="43"/>
        <v>79</v>
      </c>
      <c r="AB360">
        <v>79</v>
      </c>
      <c r="AH360" s="4">
        <v>9.1304349899999995</v>
      </c>
      <c r="AI360" s="4">
        <v>10</v>
      </c>
      <c r="AJ360" s="4">
        <v>8.6956520079999997</v>
      </c>
    </row>
    <row r="361" spans="1:36" x14ac:dyDescent="0.15">
      <c r="A361" t="s">
        <v>141</v>
      </c>
      <c r="B361" t="s">
        <v>1456</v>
      </c>
      <c r="C361">
        <f t="shared" si="37"/>
        <v>143</v>
      </c>
      <c r="D361">
        <v>127</v>
      </c>
      <c r="E361" s="7">
        <v>42685</v>
      </c>
      <c r="F361" s="11">
        <v>2016</v>
      </c>
      <c r="G361" t="s">
        <v>1458</v>
      </c>
      <c r="H361" t="s">
        <v>1459</v>
      </c>
      <c r="I361" t="s">
        <v>80</v>
      </c>
      <c r="J361" t="s">
        <v>152</v>
      </c>
      <c r="K361" t="s">
        <v>25</v>
      </c>
      <c r="L361" t="s">
        <v>54</v>
      </c>
      <c r="M361" t="s">
        <v>27</v>
      </c>
      <c r="N361" s="4">
        <v>56.234499999999997</v>
      </c>
      <c r="O361" s="4">
        <v>15</v>
      </c>
      <c r="P361" s="5">
        <f t="shared" si="38"/>
        <v>0</v>
      </c>
      <c r="Q361" s="5">
        <f t="shared" si="39"/>
        <v>0</v>
      </c>
      <c r="R361" s="5">
        <f t="shared" si="40"/>
        <v>-0.05</v>
      </c>
      <c r="S361" s="4">
        <v>25</v>
      </c>
      <c r="T361" s="4">
        <v>130.83453370000001</v>
      </c>
      <c r="U361" s="4">
        <v>24.85</v>
      </c>
      <c r="V361" s="4">
        <v>15.053100000000001</v>
      </c>
      <c r="W361" s="3">
        <f>_xlfn.XLOOKUP(C361,'Sentiment index'!$E$2:$E$169,'Sentiment index'!$A$2:$A$169)</f>
        <v>-0.23103660000000001</v>
      </c>
      <c r="X361">
        <f>_xlfn.XLOOKUP(F361,'Company age'!$A$2:$A$15,'Company age'!$B$2:$B$15)</f>
        <v>10</v>
      </c>
      <c r="Y361" s="3">
        <f t="shared" si="41"/>
        <v>15</v>
      </c>
      <c r="Z361" s="5">
        <f t="shared" si="42"/>
        <v>0</v>
      </c>
      <c r="AA361" s="12">
        <f t="shared" si="43"/>
        <v>23</v>
      </c>
      <c r="AB361">
        <v>23</v>
      </c>
      <c r="AH361" s="4">
        <v>0</v>
      </c>
      <c r="AI361" s="4">
        <v>0</v>
      </c>
      <c r="AJ361" s="4">
        <v>-5</v>
      </c>
    </row>
    <row r="362" spans="1:36" x14ac:dyDescent="0.15">
      <c r="A362" t="s">
        <v>1634</v>
      </c>
      <c r="B362" t="s">
        <v>902</v>
      </c>
      <c r="C362">
        <f t="shared" ref="C362:C425" si="44">D362+12+2+1+1</f>
        <v>143</v>
      </c>
      <c r="D362">
        <v>127</v>
      </c>
      <c r="E362" s="7">
        <v>42697</v>
      </c>
      <c r="F362" s="11">
        <v>2016</v>
      </c>
      <c r="G362" t="s">
        <v>903</v>
      </c>
      <c r="H362" t="s">
        <v>904</v>
      </c>
      <c r="I362" t="s">
        <v>80</v>
      </c>
      <c r="J362" t="s">
        <v>32</v>
      </c>
      <c r="K362" t="s">
        <v>25</v>
      </c>
      <c r="L362" t="s">
        <v>742</v>
      </c>
      <c r="M362" t="s">
        <v>27</v>
      </c>
      <c r="N362" s="4">
        <v>425.42899999999997</v>
      </c>
      <c r="O362" s="4">
        <v>32.5</v>
      </c>
      <c r="P362" s="5">
        <f t="shared" si="38"/>
        <v>0</v>
      </c>
      <c r="Q362" s="5">
        <f t="shared" si="39"/>
        <v>-5.2631580830000005E-3</v>
      </c>
      <c r="R362" s="5">
        <f t="shared" si="40"/>
        <v>-2.631578922E-2</v>
      </c>
      <c r="S362" s="4">
        <v>2.42</v>
      </c>
      <c r="T362" s="4">
        <v>-92.191055300000002</v>
      </c>
      <c r="U362" s="4">
        <v>2.415</v>
      </c>
      <c r="V362" s="4">
        <v>70.013599999999997</v>
      </c>
      <c r="W362" s="3">
        <f>_xlfn.XLOOKUP(C362,'Sentiment index'!$E$2:$E$169,'Sentiment index'!$A$2:$A$169)</f>
        <v>-0.23103660000000001</v>
      </c>
      <c r="X362">
        <f>_xlfn.XLOOKUP(F362,'Company age'!$A$2:$A$15,'Company age'!$B$2:$B$15)</f>
        <v>10</v>
      </c>
      <c r="Y362" s="3">
        <f t="shared" si="41"/>
        <v>32.3289473623025</v>
      </c>
      <c r="Z362" s="5">
        <f t="shared" si="42"/>
        <v>-5.2631580829999901E-3</v>
      </c>
      <c r="AA362" s="12">
        <f t="shared" si="43"/>
        <v>44</v>
      </c>
      <c r="AB362">
        <v>44</v>
      </c>
      <c r="AH362" s="4">
        <v>0</v>
      </c>
      <c r="AI362" s="4">
        <v>-0.52631580830000002</v>
      </c>
      <c r="AJ362" s="4">
        <v>-2.6315789220000001</v>
      </c>
    </row>
    <row r="363" spans="1:36" x14ac:dyDescent="0.15">
      <c r="A363" t="s">
        <v>1010</v>
      </c>
      <c r="B363" t="s">
        <v>779</v>
      </c>
      <c r="C363">
        <f t="shared" si="44"/>
        <v>143</v>
      </c>
      <c r="D363">
        <v>127</v>
      </c>
      <c r="E363" s="7">
        <v>42698</v>
      </c>
      <c r="F363" s="11">
        <v>2016</v>
      </c>
      <c r="G363" t="s">
        <v>781</v>
      </c>
      <c r="H363" t="s">
        <v>782</v>
      </c>
      <c r="I363" t="s">
        <v>80</v>
      </c>
      <c r="J363" t="s">
        <v>96</v>
      </c>
      <c r="K363" t="s">
        <v>25</v>
      </c>
      <c r="L363" t="s">
        <v>700</v>
      </c>
      <c r="M363" t="s">
        <v>27</v>
      </c>
      <c r="N363" s="4">
        <v>583.16899999999998</v>
      </c>
      <c r="O363" s="4">
        <v>110</v>
      </c>
      <c r="P363" s="5">
        <f t="shared" si="38"/>
        <v>0.12222222329999999</v>
      </c>
      <c r="Q363" s="5">
        <f t="shared" si="39"/>
        <v>0.2407407379</v>
      </c>
      <c r="R363" s="5">
        <f t="shared" si="40"/>
        <v>0.23333333970000003</v>
      </c>
      <c r="S363" s="4">
        <v>53</v>
      </c>
      <c r="T363" s="4">
        <v>-49.794887539999998</v>
      </c>
      <c r="U363" s="4">
        <v>53</v>
      </c>
      <c r="V363" s="4">
        <v>22.93</v>
      </c>
      <c r="W363" s="3">
        <f>_xlfn.XLOOKUP(C363,'Sentiment index'!$E$2:$E$169,'Sentiment index'!$A$2:$A$169)</f>
        <v>-0.23103660000000001</v>
      </c>
      <c r="X363">
        <f>_xlfn.XLOOKUP(F363,'Company age'!$A$2:$A$15,'Company age'!$B$2:$B$15)</f>
        <v>10</v>
      </c>
      <c r="Y363" s="3">
        <f t="shared" si="41"/>
        <v>136.48148116900001</v>
      </c>
      <c r="Z363" s="5">
        <f t="shared" si="42"/>
        <v>0.24074073790000006</v>
      </c>
      <c r="AA363" s="12">
        <f t="shared" si="43"/>
        <v>1100</v>
      </c>
      <c r="AB363">
        <v>1100</v>
      </c>
      <c r="AH363" s="4">
        <v>12.222222329999999</v>
      </c>
      <c r="AI363" s="4">
        <v>24.07407379</v>
      </c>
      <c r="AJ363" s="4">
        <v>23.333333970000002</v>
      </c>
    </row>
    <row r="364" spans="1:36" x14ac:dyDescent="0.15">
      <c r="A364" t="s">
        <v>901</v>
      </c>
      <c r="B364" t="s">
        <v>1714</v>
      </c>
      <c r="C364">
        <f t="shared" si="44"/>
        <v>143</v>
      </c>
      <c r="D364">
        <v>127</v>
      </c>
      <c r="E364" s="7">
        <v>42702</v>
      </c>
      <c r="F364" s="11">
        <v>2016</v>
      </c>
      <c r="G364" t="s">
        <v>1715</v>
      </c>
      <c r="H364" t="s">
        <v>1716</v>
      </c>
      <c r="I364" t="s">
        <v>80</v>
      </c>
      <c r="J364" t="s">
        <v>53</v>
      </c>
      <c r="K364" t="s">
        <v>25</v>
      </c>
      <c r="L364" t="s">
        <v>247</v>
      </c>
      <c r="M364" t="s">
        <v>27</v>
      </c>
      <c r="N364" s="4">
        <v>21.853200000000001</v>
      </c>
      <c r="O364" s="4">
        <v>4</v>
      </c>
      <c r="P364" s="5">
        <f t="shared" si="38"/>
        <v>8.6956518890000008E-3</v>
      </c>
      <c r="Q364" s="5">
        <f t="shared" si="39"/>
        <v>2.1739130020000001E-2</v>
      </c>
      <c r="R364" s="5">
        <f t="shared" si="40"/>
        <v>2.1739130020000001E-2</v>
      </c>
      <c r="S364" s="4">
        <v>13.34</v>
      </c>
      <c r="T364" s="4">
        <v>320.50622559999999</v>
      </c>
      <c r="U364" s="4">
        <v>13.28</v>
      </c>
      <c r="V364" s="4">
        <v>59.607500000000002</v>
      </c>
      <c r="W364" s="3">
        <f>_xlfn.XLOOKUP(C364,'Sentiment index'!$E$2:$E$169,'Sentiment index'!$A$2:$A$169)</f>
        <v>-0.23103660000000001</v>
      </c>
      <c r="X364">
        <f>_xlfn.XLOOKUP(F364,'Company age'!$A$2:$A$15,'Company age'!$B$2:$B$15)</f>
        <v>10</v>
      </c>
      <c r="Y364" s="3">
        <f t="shared" si="41"/>
        <v>4.0869565200800002</v>
      </c>
      <c r="Z364" s="5">
        <f t="shared" si="42"/>
        <v>2.1739130020000053E-2</v>
      </c>
      <c r="AA364" s="12">
        <f t="shared" si="43"/>
        <v>46</v>
      </c>
      <c r="AB364">
        <v>46</v>
      </c>
      <c r="AH364" s="4">
        <v>0.86956518890000001</v>
      </c>
      <c r="AI364" s="4">
        <v>2.1739130019999999</v>
      </c>
      <c r="AJ364" s="4">
        <v>2.1739130019999999</v>
      </c>
    </row>
    <row r="365" spans="1:36" x14ac:dyDescent="0.15">
      <c r="A365" t="s">
        <v>1776</v>
      </c>
      <c r="B365" t="s">
        <v>218</v>
      </c>
      <c r="C365">
        <f t="shared" si="44"/>
        <v>143</v>
      </c>
      <c r="D365">
        <v>127</v>
      </c>
      <c r="E365" s="7">
        <v>42704</v>
      </c>
      <c r="F365" s="11">
        <v>2016</v>
      </c>
      <c r="G365" t="s">
        <v>219</v>
      </c>
      <c r="H365" t="s">
        <v>220</v>
      </c>
      <c r="I365" t="s">
        <v>64</v>
      </c>
      <c r="J365" t="s">
        <v>81</v>
      </c>
      <c r="K365" t="s">
        <v>25</v>
      </c>
      <c r="L365" t="s">
        <v>75</v>
      </c>
      <c r="M365" t="s">
        <v>27</v>
      </c>
      <c r="N365" s="4">
        <v>3747.71</v>
      </c>
      <c r="O365" s="4">
        <v>10.1</v>
      </c>
      <c r="P365" s="5">
        <f t="shared" si="38"/>
        <v>0</v>
      </c>
      <c r="Q365" s="5">
        <f t="shared" si="39"/>
        <v>6.8965516089999998E-2</v>
      </c>
      <c r="R365" s="5">
        <f t="shared" si="40"/>
        <v>9.0517244340000011E-2</v>
      </c>
      <c r="S365" s="4"/>
      <c r="T365" s="4"/>
      <c r="U365" s="4"/>
      <c r="V365" s="4">
        <v>132.03200000000001</v>
      </c>
      <c r="W365" s="3">
        <f>_xlfn.XLOOKUP(C365,'Sentiment index'!$E$2:$E$169,'Sentiment index'!$A$2:$A$169)</f>
        <v>-0.23103660000000001</v>
      </c>
      <c r="X365">
        <f>_xlfn.XLOOKUP(F365,'Company age'!$A$2:$A$15,'Company age'!$B$2:$B$15)</f>
        <v>10</v>
      </c>
      <c r="Y365" s="3">
        <f t="shared" si="41"/>
        <v>10.796551712509</v>
      </c>
      <c r="Z365" s="5">
        <f t="shared" si="42"/>
        <v>6.8965516090000067E-2</v>
      </c>
      <c r="AA365" s="12">
        <f t="shared" si="43"/>
        <v>1604</v>
      </c>
      <c r="AB365">
        <v>1604</v>
      </c>
      <c r="AH365" s="4">
        <v>0</v>
      </c>
      <c r="AI365" s="4">
        <v>6.8965516090000003</v>
      </c>
      <c r="AJ365" s="4">
        <v>9.0517244340000005</v>
      </c>
    </row>
    <row r="366" spans="1:36" x14ac:dyDescent="0.15">
      <c r="A366" t="s">
        <v>121</v>
      </c>
      <c r="B366" t="s">
        <v>513</v>
      </c>
      <c r="C366">
        <f t="shared" si="44"/>
        <v>143</v>
      </c>
      <c r="D366">
        <v>127</v>
      </c>
      <c r="E366" s="7">
        <v>42704</v>
      </c>
      <c r="F366" s="11">
        <v>2016</v>
      </c>
      <c r="G366" t="s">
        <v>514</v>
      </c>
      <c r="H366" t="s">
        <v>515</v>
      </c>
      <c r="I366" t="s">
        <v>80</v>
      </c>
      <c r="J366" t="s">
        <v>38</v>
      </c>
      <c r="K366" t="s">
        <v>25</v>
      </c>
      <c r="L366" t="s">
        <v>516</v>
      </c>
      <c r="M366" t="s">
        <v>27</v>
      </c>
      <c r="N366" s="4">
        <v>1121.8900000000001</v>
      </c>
      <c r="O366" s="4">
        <v>58</v>
      </c>
      <c r="P366" s="5">
        <f t="shared" si="38"/>
        <v>3.508771896E-2</v>
      </c>
      <c r="Q366" s="5">
        <f t="shared" si="39"/>
        <v>3.508771896E-2</v>
      </c>
      <c r="R366" s="5">
        <f t="shared" si="40"/>
        <v>2.2807016369999999E-2</v>
      </c>
      <c r="S366" s="4">
        <v>184.2</v>
      </c>
      <c r="T366" s="4">
        <v>291.03860470000001</v>
      </c>
      <c r="U366" s="4">
        <v>186.2</v>
      </c>
      <c r="V366" s="4">
        <v>80.406599999999997</v>
      </c>
      <c r="W366" s="3">
        <f>_xlfn.XLOOKUP(C366,'Sentiment index'!$E$2:$E$169,'Sentiment index'!$A$2:$A$169)</f>
        <v>-0.23103660000000001</v>
      </c>
      <c r="X366">
        <f>_xlfn.XLOOKUP(F366,'Company age'!$A$2:$A$15,'Company age'!$B$2:$B$15)</f>
        <v>10</v>
      </c>
      <c r="Y366" s="3">
        <f t="shared" si="41"/>
        <v>60.035087699680005</v>
      </c>
      <c r="Z366" s="5">
        <f t="shared" si="42"/>
        <v>3.508771896000009E-2</v>
      </c>
      <c r="AA366" s="12">
        <f t="shared" si="43"/>
        <v>1576</v>
      </c>
      <c r="AB366">
        <v>1576</v>
      </c>
      <c r="AH366" s="4">
        <v>3.5087718959999998</v>
      </c>
      <c r="AI366" s="4">
        <v>3.5087718959999998</v>
      </c>
      <c r="AJ366" s="4">
        <v>2.2807016369999999</v>
      </c>
    </row>
    <row r="367" spans="1:36" x14ac:dyDescent="0.15">
      <c r="A367" t="s">
        <v>161</v>
      </c>
      <c r="B367" t="s">
        <v>304</v>
      </c>
      <c r="C367">
        <f t="shared" si="44"/>
        <v>144</v>
      </c>
      <c r="D367">
        <v>128</v>
      </c>
      <c r="E367" s="7">
        <v>42705</v>
      </c>
      <c r="F367" s="11">
        <v>2016</v>
      </c>
      <c r="G367" t="s">
        <v>306</v>
      </c>
      <c r="H367" t="s">
        <v>307</v>
      </c>
      <c r="I367" t="s">
        <v>44</v>
      </c>
      <c r="J367" t="s">
        <v>32</v>
      </c>
      <c r="K367" t="s">
        <v>25</v>
      </c>
      <c r="L367" t="s">
        <v>65</v>
      </c>
      <c r="M367" t="s">
        <v>27</v>
      </c>
      <c r="N367" s="4">
        <v>2057.42</v>
      </c>
      <c r="O367" s="4">
        <v>43</v>
      </c>
      <c r="P367" s="5">
        <f t="shared" si="38"/>
        <v>0.1269230747</v>
      </c>
      <c r="Q367" s="5">
        <f t="shared" si="39"/>
        <v>0.1269230747</v>
      </c>
      <c r="R367" s="5">
        <f t="shared" si="40"/>
        <v>0.15384614939999999</v>
      </c>
      <c r="S367" s="4"/>
      <c r="T367" s="4"/>
      <c r="U367" s="4"/>
      <c r="V367" s="4">
        <v>68.023300000000006</v>
      </c>
      <c r="W367" s="3">
        <f>_xlfn.XLOOKUP(C367,'Sentiment index'!$E$2:$E$169,'Sentiment index'!$A$2:$A$169)</f>
        <v>-0.24529529999999999</v>
      </c>
      <c r="X367">
        <f>_xlfn.XLOOKUP(F367,'Company age'!$A$2:$A$15,'Company age'!$B$2:$B$15)</f>
        <v>10</v>
      </c>
      <c r="Y367" s="3">
        <f t="shared" si="41"/>
        <v>48.457692212100007</v>
      </c>
      <c r="Z367" s="5">
        <f t="shared" si="42"/>
        <v>0.12692307470000017</v>
      </c>
      <c r="AA367" s="12">
        <f t="shared" si="43"/>
        <v>439</v>
      </c>
      <c r="AB367">
        <v>439</v>
      </c>
      <c r="AH367" s="4">
        <v>12.692307469999999</v>
      </c>
      <c r="AI367" s="4">
        <v>12.692307469999999</v>
      </c>
      <c r="AJ367" s="4">
        <v>15.384614940000001</v>
      </c>
    </row>
    <row r="368" spans="1:36" x14ac:dyDescent="0.15">
      <c r="A368" t="s">
        <v>217</v>
      </c>
      <c r="B368" t="s">
        <v>1456</v>
      </c>
      <c r="C368">
        <f t="shared" si="44"/>
        <v>144</v>
      </c>
      <c r="D368">
        <v>128</v>
      </c>
      <c r="E368" s="7">
        <v>42705</v>
      </c>
      <c r="F368" s="11">
        <v>2016</v>
      </c>
      <c r="G368" t="s">
        <v>1951</v>
      </c>
      <c r="H368" t="s">
        <v>1952</v>
      </c>
      <c r="I368" t="s">
        <v>80</v>
      </c>
      <c r="J368" t="s">
        <v>32</v>
      </c>
      <c r="K368" t="s">
        <v>25</v>
      </c>
      <c r="L368" t="s">
        <v>1066</v>
      </c>
      <c r="M368" t="s">
        <v>27</v>
      </c>
      <c r="N368" s="4">
        <v>10.192500000000001</v>
      </c>
      <c r="O368" s="4">
        <v>7.5</v>
      </c>
      <c r="P368" s="5">
        <f t="shared" si="38"/>
        <v>7.3809523579999994E-2</v>
      </c>
      <c r="Q368" s="5">
        <f t="shared" si="39"/>
        <v>0.25238094329999999</v>
      </c>
      <c r="R368" s="5">
        <f t="shared" si="40"/>
        <v>0.21190475459999999</v>
      </c>
      <c r="S368" s="4">
        <v>5.2</v>
      </c>
      <c r="T368" s="4">
        <v>-19.096698759999999</v>
      </c>
      <c r="U368" s="4">
        <v>5.16</v>
      </c>
      <c r="V368" s="4">
        <v>12.25</v>
      </c>
      <c r="W368" s="3">
        <f>_xlfn.XLOOKUP(C368,'Sentiment index'!$E$2:$E$169,'Sentiment index'!$A$2:$A$169)</f>
        <v>-0.24529529999999999</v>
      </c>
      <c r="X368">
        <f>_xlfn.XLOOKUP(F368,'Company age'!$A$2:$A$15,'Company age'!$B$2:$B$15)</f>
        <v>10</v>
      </c>
      <c r="Y368" s="3">
        <f t="shared" si="41"/>
        <v>9.3928570747499993</v>
      </c>
      <c r="Z368" s="5">
        <f t="shared" si="42"/>
        <v>0.25238094329999988</v>
      </c>
      <c r="AA368" s="12">
        <f t="shared" si="43"/>
        <v>78</v>
      </c>
      <c r="AB368">
        <v>78</v>
      </c>
      <c r="AH368" s="4">
        <v>7.380952358</v>
      </c>
      <c r="AI368" s="4">
        <v>25.238094329999999</v>
      </c>
      <c r="AJ368" s="4">
        <v>21.190475459999998</v>
      </c>
    </row>
    <row r="369" spans="1:36" x14ac:dyDescent="0.15">
      <c r="A369" t="s">
        <v>1448</v>
      </c>
      <c r="B369" t="s">
        <v>1117</v>
      </c>
      <c r="C369">
        <f t="shared" si="44"/>
        <v>144</v>
      </c>
      <c r="D369">
        <v>128</v>
      </c>
      <c r="E369" s="7">
        <v>42709</v>
      </c>
      <c r="F369" s="11">
        <v>2016</v>
      </c>
      <c r="G369" t="s">
        <v>1118</v>
      </c>
      <c r="H369" t="s">
        <v>1119</v>
      </c>
      <c r="I369" t="s">
        <v>80</v>
      </c>
      <c r="J369" t="s">
        <v>96</v>
      </c>
      <c r="K369" t="s">
        <v>25</v>
      </c>
      <c r="L369" t="s">
        <v>805</v>
      </c>
      <c r="M369" t="s">
        <v>27</v>
      </c>
      <c r="N369" s="4">
        <v>207.48</v>
      </c>
      <c r="O369" s="4">
        <v>37</v>
      </c>
      <c r="P369" s="5">
        <f t="shared" si="38"/>
        <v>7.1428570750000003E-2</v>
      </c>
      <c r="Q369" s="5">
        <f t="shared" si="39"/>
        <v>0.1875</v>
      </c>
      <c r="R369" s="5">
        <f t="shared" si="40"/>
        <v>0.12946428300000001</v>
      </c>
      <c r="S369" s="4">
        <v>89.1</v>
      </c>
      <c r="T369" s="4">
        <v>134.32432560000001</v>
      </c>
      <c r="U369" s="4">
        <v>90.4</v>
      </c>
      <c r="V369" s="4">
        <v>12.107100000000001</v>
      </c>
      <c r="W369" s="3">
        <f>_xlfn.XLOOKUP(C369,'Sentiment index'!$E$2:$E$169,'Sentiment index'!$A$2:$A$169)</f>
        <v>-0.24529529999999999</v>
      </c>
      <c r="X369">
        <f>_xlfn.XLOOKUP(F369,'Company age'!$A$2:$A$15,'Company age'!$B$2:$B$15)</f>
        <v>10</v>
      </c>
      <c r="Y369" s="3">
        <f t="shared" si="41"/>
        <v>43.9375</v>
      </c>
      <c r="Z369" s="5">
        <f t="shared" si="42"/>
        <v>0.1875</v>
      </c>
      <c r="AA369" s="12">
        <f t="shared" si="43"/>
        <v>587</v>
      </c>
      <c r="AB369">
        <v>587</v>
      </c>
      <c r="AH369" s="4">
        <v>7.1428570750000002</v>
      </c>
      <c r="AI369" s="4">
        <v>18.75</v>
      </c>
      <c r="AJ369" s="4">
        <v>12.946428300000001</v>
      </c>
    </row>
    <row r="370" spans="1:36" x14ac:dyDescent="0.15">
      <c r="A370" t="s">
        <v>1116</v>
      </c>
      <c r="B370" t="s">
        <v>1429</v>
      </c>
      <c r="C370">
        <f t="shared" si="44"/>
        <v>144</v>
      </c>
      <c r="D370">
        <v>128</v>
      </c>
      <c r="E370" s="7">
        <v>42711</v>
      </c>
      <c r="F370" s="11">
        <v>2016</v>
      </c>
      <c r="G370" t="s">
        <v>1430</v>
      </c>
      <c r="H370" t="s">
        <v>1431</v>
      </c>
      <c r="I370" t="s">
        <v>80</v>
      </c>
      <c r="J370" t="s">
        <v>96</v>
      </c>
      <c r="K370" t="s">
        <v>25</v>
      </c>
      <c r="L370" t="s">
        <v>1066</v>
      </c>
      <c r="M370" t="s">
        <v>27</v>
      </c>
      <c r="N370" s="4">
        <v>63.803699999999999</v>
      </c>
      <c r="O370" s="4">
        <v>46</v>
      </c>
      <c r="P370" s="5">
        <f t="shared" si="38"/>
        <v>0.1</v>
      </c>
      <c r="Q370" s="5">
        <f t="shared" si="39"/>
        <v>-0.23</v>
      </c>
      <c r="R370" s="5">
        <f t="shared" si="40"/>
        <v>-0.19</v>
      </c>
      <c r="S370" s="4">
        <v>151</v>
      </c>
      <c r="T370" s="4">
        <v>315.21737669999999</v>
      </c>
      <c r="U370" s="4">
        <v>152.80000000000001</v>
      </c>
      <c r="V370" s="4">
        <v>9.6608999999999998</v>
      </c>
      <c r="W370" s="3">
        <f>_xlfn.XLOOKUP(C370,'Sentiment index'!$E$2:$E$169,'Sentiment index'!$A$2:$A$169)</f>
        <v>-0.24529529999999999</v>
      </c>
      <c r="X370">
        <f>_xlfn.XLOOKUP(F370,'Company age'!$A$2:$A$15,'Company age'!$B$2:$B$15)</f>
        <v>10</v>
      </c>
      <c r="Y370" s="3">
        <f t="shared" si="41"/>
        <v>35.42</v>
      </c>
      <c r="Z370" s="5">
        <f t="shared" si="42"/>
        <v>-0.22999999999999995</v>
      </c>
      <c r="AA370" s="12">
        <f t="shared" si="43"/>
        <v>104</v>
      </c>
      <c r="AB370">
        <v>104</v>
      </c>
      <c r="AH370" s="4">
        <v>10</v>
      </c>
      <c r="AI370" s="4">
        <v>-23</v>
      </c>
      <c r="AJ370" s="4">
        <v>-19</v>
      </c>
    </row>
    <row r="371" spans="1:36" x14ac:dyDescent="0.15">
      <c r="A371" t="s">
        <v>1683</v>
      </c>
      <c r="B371" t="s">
        <v>921</v>
      </c>
      <c r="C371">
        <f t="shared" si="44"/>
        <v>144</v>
      </c>
      <c r="D371">
        <v>128</v>
      </c>
      <c r="E371" s="7">
        <v>42713</v>
      </c>
      <c r="F371" s="11">
        <v>2016</v>
      </c>
      <c r="G371" t="s">
        <v>922</v>
      </c>
      <c r="H371" t="s">
        <v>923</v>
      </c>
      <c r="I371" t="s">
        <v>80</v>
      </c>
      <c r="J371" t="s">
        <v>38</v>
      </c>
      <c r="K371" t="s">
        <v>25</v>
      </c>
      <c r="L371" t="s">
        <v>924</v>
      </c>
      <c r="M371" t="s">
        <v>27</v>
      </c>
      <c r="N371" s="4">
        <v>399.15499999999997</v>
      </c>
      <c r="O371" s="4">
        <v>29</v>
      </c>
      <c r="P371" s="5">
        <f t="shared" si="38"/>
        <v>0.20535715100000002</v>
      </c>
      <c r="Q371" s="5">
        <f t="shared" si="39"/>
        <v>0.16964284899999998</v>
      </c>
      <c r="R371" s="5">
        <f t="shared" si="40"/>
        <v>9.8214282990000012E-2</v>
      </c>
      <c r="S371" s="4"/>
      <c r="T371" s="4"/>
      <c r="U371" s="4"/>
      <c r="V371" s="4">
        <v>30.042999999999999</v>
      </c>
      <c r="W371" s="3">
        <f>_xlfn.XLOOKUP(C371,'Sentiment index'!$E$2:$E$169,'Sentiment index'!$A$2:$A$169)</f>
        <v>-0.24529529999999999</v>
      </c>
      <c r="X371">
        <f>_xlfn.XLOOKUP(F371,'Company age'!$A$2:$A$15,'Company age'!$B$2:$B$15)</f>
        <v>10</v>
      </c>
      <c r="Y371" s="3">
        <f t="shared" si="41"/>
        <v>33.919642621000001</v>
      </c>
      <c r="Z371" s="5">
        <f t="shared" si="42"/>
        <v>0.16964284900000004</v>
      </c>
      <c r="AA371" s="12">
        <f t="shared" si="43"/>
        <v>80</v>
      </c>
      <c r="AB371">
        <v>80</v>
      </c>
      <c r="AH371" s="4">
        <v>20.535715100000001</v>
      </c>
      <c r="AI371" s="4">
        <v>16.964284899999999</v>
      </c>
      <c r="AJ371" s="4">
        <v>9.8214282990000008</v>
      </c>
    </row>
    <row r="372" spans="1:36" x14ac:dyDescent="0.15">
      <c r="A372" t="s">
        <v>838</v>
      </c>
      <c r="B372" t="s">
        <v>1607</v>
      </c>
      <c r="C372">
        <f t="shared" si="44"/>
        <v>144</v>
      </c>
      <c r="D372">
        <v>128</v>
      </c>
      <c r="E372" s="7">
        <v>42713</v>
      </c>
      <c r="F372" s="11">
        <v>2016</v>
      </c>
      <c r="G372" t="s">
        <v>1907</v>
      </c>
      <c r="H372" t="s">
        <v>1908</v>
      </c>
      <c r="I372" t="s">
        <v>80</v>
      </c>
      <c r="J372" t="s">
        <v>96</v>
      </c>
      <c r="K372" t="s">
        <v>25</v>
      </c>
      <c r="L372" t="s">
        <v>1066</v>
      </c>
      <c r="M372" t="s">
        <v>27</v>
      </c>
      <c r="N372" s="4">
        <v>11.345599999999999</v>
      </c>
      <c r="O372" s="4">
        <v>5.85</v>
      </c>
      <c r="P372" s="5">
        <f t="shared" si="38"/>
        <v>0.18644067759999999</v>
      </c>
      <c r="Q372" s="5">
        <f t="shared" si="39"/>
        <v>0.27118644710000001</v>
      </c>
      <c r="R372" s="5">
        <f t="shared" si="40"/>
        <v>0.38983051299999999</v>
      </c>
      <c r="S372" s="4">
        <v>3.07</v>
      </c>
      <c r="T372" s="4">
        <v>-30.51369858</v>
      </c>
      <c r="U372" s="4">
        <v>3.07</v>
      </c>
      <c r="V372" s="4">
        <v>5.8460000000000001</v>
      </c>
      <c r="W372" s="3">
        <f>_xlfn.XLOOKUP(C372,'Sentiment index'!$E$2:$E$169,'Sentiment index'!$A$2:$A$169)</f>
        <v>-0.24529529999999999</v>
      </c>
      <c r="X372">
        <f>_xlfn.XLOOKUP(F372,'Company age'!$A$2:$A$15,'Company age'!$B$2:$B$15)</f>
        <v>10</v>
      </c>
      <c r="Y372" s="3">
        <f t="shared" si="41"/>
        <v>7.4364407155350003</v>
      </c>
      <c r="Z372" s="5">
        <f t="shared" si="42"/>
        <v>0.27118644710000012</v>
      </c>
      <c r="AA372" s="12">
        <f t="shared" si="43"/>
        <v>6</v>
      </c>
      <c r="AB372">
        <v>6</v>
      </c>
      <c r="AH372" s="4">
        <v>18.644067759999999</v>
      </c>
      <c r="AI372" s="4">
        <v>27.118644710000002</v>
      </c>
      <c r="AJ372" s="4">
        <v>38.9830513</v>
      </c>
    </row>
    <row r="373" spans="1:36" x14ac:dyDescent="0.15">
      <c r="A373" t="s">
        <v>1172</v>
      </c>
      <c r="B373" t="s">
        <v>1607</v>
      </c>
      <c r="C373">
        <f t="shared" si="44"/>
        <v>144</v>
      </c>
      <c r="D373">
        <v>128</v>
      </c>
      <c r="E373" s="7">
        <v>42717</v>
      </c>
      <c r="F373" s="11">
        <v>2016</v>
      </c>
      <c r="G373" t="s">
        <v>1608</v>
      </c>
      <c r="H373" t="s">
        <v>1609</v>
      </c>
      <c r="I373" t="s">
        <v>80</v>
      </c>
      <c r="J373" t="s">
        <v>81</v>
      </c>
      <c r="K373" t="s">
        <v>25</v>
      </c>
      <c r="L373" t="s">
        <v>54</v>
      </c>
      <c r="M373" t="s">
        <v>27</v>
      </c>
      <c r="N373" s="4">
        <v>32.603099999999998</v>
      </c>
      <c r="O373" s="4">
        <v>3.5</v>
      </c>
      <c r="P373" s="5">
        <f t="shared" si="38"/>
        <v>0.16422761919999998</v>
      </c>
      <c r="Q373" s="5">
        <f t="shared" si="39"/>
        <v>0.13333331109999999</v>
      </c>
      <c r="R373" s="5">
        <f t="shared" si="40"/>
        <v>8.4552831650000007E-2</v>
      </c>
      <c r="S373" s="4">
        <v>0.104</v>
      </c>
      <c r="T373" s="4">
        <v>-95.769935610000005</v>
      </c>
      <c r="U373" s="4">
        <v>0.105</v>
      </c>
      <c r="V373" s="4">
        <v>11.43</v>
      </c>
      <c r="W373" s="3">
        <f>_xlfn.XLOOKUP(C373,'Sentiment index'!$E$2:$E$169,'Sentiment index'!$A$2:$A$169)</f>
        <v>-0.24529529999999999</v>
      </c>
      <c r="X373">
        <f>_xlfn.XLOOKUP(F373,'Company age'!$A$2:$A$15,'Company age'!$B$2:$B$15)</f>
        <v>10</v>
      </c>
      <c r="Y373" s="3">
        <f t="shared" si="41"/>
        <v>3.9666665888499999</v>
      </c>
      <c r="Z373" s="5">
        <f t="shared" si="42"/>
        <v>0.13333331109999996</v>
      </c>
      <c r="AA373" s="12">
        <f t="shared" si="43"/>
        <v>14</v>
      </c>
      <c r="AB373">
        <v>14</v>
      </c>
      <c r="AH373" s="4">
        <v>16.422761919999999</v>
      </c>
      <c r="AI373" s="4">
        <v>13.33333111</v>
      </c>
      <c r="AJ373" s="4">
        <v>8.4552831650000009</v>
      </c>
    </row>
    <row r="374" spans="1:36" x14ac:dyDescent="0.15">
      <c r="A374" t="s">
        <v>1606</v>
      </c>
      <c r="B374" t="s">
        <v>1527</v>
      </c>
      <c r="C374">
        <f t="shared" si="44"/>
        <v>144</v>
      </c>
      <c r="D374">
        <v>128</v>
      </c>
      <c r="E374" s="7">
        <v>42720</v>
      </c>
      <c r="F374" s="11">
        <v>2016</v>
      </c>
      <c r="G374" t="s">
        <v>1528</v>
      </c>
      <c r="H374" t="s">
        <v>1529</v>
      </c>
      <c r="I374" t="s">
        <v>80</v>
      </c>
      <c r="J374" t="s">
        <v>152</v>
      </c>
      <c r="K374" t="s">
        <v>25</v>
      </c>
      <c r="L374" t="s">
        <v>700</v>
      </c>
      <c r="M374" t="s">
        <v>27</v>
      </c>
      <c r="N374" s="4">
        <v>43.423900000000003</v>
      </c>
      <c r="O374" s="4">
        <v>26</v>
      </c>
      <c r="P374" s="5">
        <f t="shared" si="38"/>
        <v>0</v>
      </c>
      <c r="Q374" s="5">
        <f t="shared" si="39"/>
        <v>2.9600000380000002E-2</v>
      </c>
      <c r="R374" s="5">
        <f t="shared" si="40"/>
        <v>9.6000003809999998E-2</v>
      </c>
      <c r="S374" s="4">
        <v>0.99</v>
      </c>
      <c r="T374" s="4">
        <v>-95.564552309999996</v>
      </c>
      <c r="U374" s="4">
        <v>0.96</v>
      </c>
      <c r="V374" s="4">
        <v>5.4227999999999996</v>
      </c>
      <c r="W374" s="3">
        <f>_xlfn.XLOOKUP(C374,'Sentiment index'!$E$2:$E$169,'Sentiment index'!$A$2:$A$169)</f>
        <v>-0.24529529999999999</v>
      </c>
      <c r="X374">
        <f>_xlfn.XLOOKUP(F374,'Company age'!$A$2:$A$15,'Company age'!$B$2:$B$15)</f>
        <v>10</v>
      </c>
      <c r="Y374" s="3">
        <f t="shared" si="41"/>
        <v>26.769600009880001</v>
      </c>
      <c r="Z374" s="5">
        <f t="shared" si="42"/>
        <v>2.960000038000005E-2</v>
      </c>
      <c r="AA374" s="12">
        <f t="shared" si="43"/>
        <v>1264.5811764705882</v>
      </c>
      <c r="AH374" s="4">
        <v>0</v>
      </c>
      <c r="AI374" s="4">
        <v>2.960000038</v>
      </c>
      <c r="AJ374" s="4">
        <v>9.6000003809999992</v>
      </c>
    </row>
    <row r="375" spans="1:36" x14ac:dyDescent="0.15">
      <c r="A375" t="s">
        <v>1551</v>
      </c>
      <c r="B375" t="s">
        <v>1259</v>
      </c>
      <c r="C375">
        <f t="shared" si="44"/>
        <v>144</v>
      </c>
      <c r="D375">
        <v>128</v>
      </c>
      <c r="E375" s="7">
        <v>42723</v>
      </c>
      <c r="F375" s="11">
        <v>2016</v>
      </c>
      <c r="G375" t="s">
        <v>1260</v>
      </c>
      <c r="H375" t="s">
        <v>1261</v>
      </c>
      <c r="I375" t="s">
        <v>23</v>
      </c>
      <c r="J375" t="s">
        <v>32</v>
      </c>
      <c r="K375" t="s">
        <v>25</v>
      </c>
      <c r="L375" t="s">
        <v>54</v>
      </c>
      <c r="M375" t="s">
        <v>27</v>
      </c>
      <c r="N375" s="4">
        <v>129.404</v>
      </c>
      <c r="O375" s="4">
        <v>17.600000000000001</v>
      </c>
      <c r="P375" s="5">
        <f t="shared" si="38"/>
        <v>2.3529412749999999E-2</v>
      </c>
      <c r="Q375" s="5">
        <f t="shared" si="39"/>
        <v>2.3529412749999999E-2</v>
      </c>
      <c r="R375" s="5">
        <f t="shared" si="40"/>
        <v>0</v>
      </c>
      <c r="S375" s="4">
        <v>0.68899999999999995</v>
      </c>
      <c r="T375" s="4">
        <v>-91.363914489999999</v>
      </c>
      <c r="U375" s="4">
        <v>0.72299999999999998</v>
      </c>
      <c r="V375" s="4">
        <v>23.0274</v>
      </c>
      <c r="W375" s="3">
        <f>_xlfn.XLOOKUP(C375,'Sentiment index'!$E$2:$E$169,'Sentiment index'!$A$2:$A$169)</f>
        <v>-0.24529529999999999</v>
      </c>
      <c r="X375">
        <f>_xlfn.XLOOKUP(F375,'Company age'!$A$2:$A$15,'Company age'!$B$2:$B$15)</f>
        <v>10</v>
      </c>
      <c r="Y375" s="3">
        <f t="shared" si="41"/>
        <v>18.014117664400004</v>
      </c>
      <c r="Z375" s="5">
        <f t="shared" si="42"/>
        <v>2.3529412750000148E-2</v>
      </c>
      <c r="AA375" s="12">
        <f t="shared" si="43"/>
        <v>9</v>
      </c>
      <c r="AB375">
        <v>9</v>
      </c>
      <c r="AH375" s="4">
        <v>2.3529412750000001</v>
      </c>
      <c r="AI375" s="4">
        <v>2.3529412750000001</v>
      </c>
      <c r="AJ375" s="4">
        <v>0</v>
      </c>
    </row>
    <row r="376" spans="1:36" x14ac:dyDescent="0.15">
      <c r="A376" t="s">
        <v>1164</v>
      </c>
      <c r="B376" t="s">
        <v>2007</v>
      </c>
      <c r="C376">
        <f t="shared" si="44"/>
        <v>144</v>
      </c>
      <c r="D376">
        <v>128</v>
      </c>
      <c r="E376" s="7">
        <v>42723</v>
      </c>
      <c r="F376" s="11">
        <v>2016</v>
      </c>
      <c r="G376" t="s">
        <v>2008</v>
      </c>
      <c r="H376" t="s">
        <v>2009</v>
      </c>
      <c r="I376" t="s">
        <v>80</v>
      </c>
      <c r="J376" t="s">
        <v>152</v>
      </c>
      <c r="K376" t="s">
        <v>25</v>
      </c>
      <c r="L376" t="s">
        <v>1066</v>
      </c>
      <c r="M376" t="s">
        <v>27</v>
      </c>
      <c r="N376" s="4">
        <v>9.3712499999999999</v>
      </c>
      <c r="O376" s="4">
        <v>6</v>
      </c>
      <c r="P376" s="5">
        <f t="shared" si="38"/>
        <v>2.0698573589999998E-2</v>
      </c>
      <c r="Q376" s="5">
        <f t="shared" si="39"/>
        <v>2.199223518E-2</v>
      </c>
      <c r="R376" s="5">
        <f t="shared" si="40"/>
        <v>6.5976710320000007E-2</v>
      </c>
      <c r="S376" s="4">
        <v>0.34949999999999998</v>
      </c>
      <c r="T376" s="4">
        <v>-83.931266780000001</v>
      </c>
      <c r="U376" s="4">
        <v>0.34</v>
      </c>
      <c r="V376" s="4">
        <v>9.1540999999999997</v>
      </c>
      <c r="W376" s="3">
        <f>_xlfn.XLOOKUP(C376,'Sentiment index'!$E$2:$E$169,'Sentiment index'!$A$2:$A$169)</f>
        <v>-0.24529529999999999</v>
      </c>
      <c r="X376">
        <f>_xlfn.XLOOKUP(F376,'Company age'!$A$2:$A$15,'Company age'!$B$2:$B$15)</f>
        <v>10</v>
      </c>
      <c r="Y376" s="3">
        <f t="shared" si="41"/>
        <v>6.1319534110799996</v>
      </c>
      <c r="Z376" s="5">
        <f t="shared" si="42"/>
        <v>2.199223517999993E-2</v>
      </c>
      <c r="AA376" s="12">
        <f t="shared" si="43"/>
        <v>1264.5811764705882</v>
      </c>
      <c r="AH376" s="4">
        <v>2.0698573589999998</v>
      </c>
      <c r="AI376" s="4">
        <v>2.1992235180000002</v>
      </c>
      <c r="AJ376" s="4">
        <v>6.597671032</v>
      </c>
    </row>
    <row r="377" spans="1:36" x14ac:dyDescent="0.15">
      <c r="A377" t="s">
        <v>499</v>
      </c>
      <c r="B377" t="s">
        <v>902</v>
      </c>
      <c r="C377">
        <f t="shared" si="44"/>
        <v>144</v>
      </c>
      <c r="D377">
        <v>128</v>
      </c>
      <c r="E377" s="7">
        <v>42726</v>
      </c>
      <c r="F377" s="11">
        <v>2016</v>
      </c>
      <c r="G377" t="s">
        <v>1699</v>
      </c>
      <c r="H377" t="s">
        <v>1700</v>
      </c>
      <c r="I377" t="s">
        <v>80</v>
      </c>
      <c r="J377" t="s">
        <v>152</v>
      </c>
      <c r="K377" t="s">
        <v>25</v>
      </c>
      <c r="L377" t="s">
        <v>1175</v>
      </c>
      <c r="M377" t="s">
        <v>27</v>
      </c>
      <c r="N377" s="4">
        <v>23.485399999999998</v>
      </c>
      <c r="O377" s="4">
        <v>5.8</v>
      </c>
      <c r="P377" s="5">
        <f t="shared" si="38"/>
        <v>4.8717947009999998E-2</v>
      </c>
      <c r="Q377" s="5">
        <f t="shared" si="39"/>
        <v>2.051282167E-2</v>
      </c>
      <c r="R377" s="5">
        <f t="shared" si="40"/>
        <v>-2.5641027090000002E-3</v>
      </c>
      <c r="S377" s="4">
        <v>10.220000000000001</v>
      </c>
      <c r="T377" s="4">
        <v>-93.849502560000005</v>
      </c>
      <c r="U377" s="4">
        <v>10.54</v>
      </c>
      <c r="V377" s="4">
        <v>11.139799999999999</v>
      </c>
      <c r="W377" s="3">
        <f>_xlfn.XLOOKUP(C377,'Sentiment index'!$E$2:$E$169,'Sentiment index'!$A$2:$A$169)</f>
        <v>-0.24529529999999999</v>
      </c>
      <c r="X377">
        <f>_xlfn.XLOOKUP(F377,'Company age'!$A$2:$A$15,'Company age'!$B$2:$B$15)</f>
        <v>10</v>
      </c>
      <c r="Y377" s="3">
        <f t="shared" si="41"/>
        <v>5.9189743656859992</v>
      </c>
      <c r="Z377" s="5">
        <f t="shared" si="42"/>
        <v>2.0512821669999896E-2</v>
      </c>
      <c r="AA377" s="12">
        <f t="shared" si="43"/>
        <v>8</v>
      </c>
      <c r="AB377">
        <v>8</v>
      </c>
      <c r="AH377" s="4">
        <v>4.8717947009999998</v>
      </c>
      <c r="AI377" s="4">
        <v>2.0512821670000001</v>
      </c>
      <c r="AJ377" s="4">
        <v>-0.25641027090000001</v>
      </c>
    </row>
    <row r="378" spans="1:36" x14ac:dyDescent="0.15">
      <c r="A378" t="s">
        <v>1753</v>
      </c>
      <c r="B378" t="s">
        <v>780</v>
      </c>
      <c r="C378">
        <f t="shared" si="44"/>
        <v>144</v>
      </c>
      <c r="D378">
        <v>128</v>
      </c>
      <c r="E378" s="7">
        <v>42726</v>
      </c>
      <c r="F378" s="11">
        <v>2016</v>
      </c>
      <c r="G378" t="s">
        <v>1735</v>
      </c>
      <c r="H378" t="s">
        <v>1736</v>
      </c>
      <c r="I378" t="s">
        <v>80</v>
      </c>
      <c r="J378" t="s">
        <v>53</v>
      </c>
      <c r="K378" t="s">
        <v>25</v>
      </c>
      <c r="L378" t="s">
        <v>247</v>
      </c>
      <c r="M378" t="s">
        <v>27</v>
      </c>
      <c r="N378" s="4">
        <v>22.294499999999999</v>
      </c>
      <c r="O378" s="4">
        <v>40</v>
      </c>
      <c r="P378" s="5">
        <f t="shared" si="38"/>
        <v>6.5217390059999991E-2</v>
      </c>
      <c r="Q378" s="5">
        <f t="shared" si="39"/>
        <v>3.4782607559999998E-2</v>
      </c>
      <c r="R378" s="5">
        <f t="shared" si="40"/>
        <v>6.0869565010000001E-2</v>
      </c>
      <c r="S378" s="4">
        <v>68</v>
      </c>
      <c r="T378" s="4">
        <v>134.26365659999999</v>
      </c>
      <c r="U378" s="4">
        <v>68.900000000000006</v>
      </c>
      <c r="V378" s="4">
        <v>1.7438</v>
      </c>
      <c r="W378" s="3">
        <f>_xlfn.XLOOKUP(C378,'Sentiment index'!$E$2:$E$169,'Sentiment index'!$A$2:$A$169)</f>
        <v>-0.24529529999999999</v>
      </c>
      <c r="X378">
        <f>_xlfn.XLOOKUP(F378,'Company age'!$A$2:$A$15,'Company age'!$B$2:$B$15)</f>
        <v>10</v>
      </c>
      <c r="Y378" s="3">
        <f t="shared" si="41"/>
        <v>41.391304302400002</v>
      </c>
      <c r="Z378" s="5">
        <f t="shared" si="42"/>
        <v>3.4782607560000046E-2</v>
      </c>
      <c r="AA378" s="12">
        <f t="shared" si="43"/>
        <v>1264.5811764705882</v>
      </c>
      <c r="AH378" s="4">
        <v>6.5217390059999998</v>
      </c>
      <c r="AI378" s="4">
        <v>3.4782607560000001</v>
      </c>
      <c r="AJ378" s="4">
        <v>6.0869565010000004</v>
      </c>
    </row>
    <row r="379" spans="1:36" x14ac:dyDescent="0.15">
      <c r="A379" t="s">
        <v>1437</v>
      </c>
      <c r="B379" t="s">
        <v>1438</v>
      </c>
      <c r="C379">
        <f t="shared" si="44"/>
        <v>145</v>
      </c>
      <c r="D379">
        <v>129</v>
      </c>
      <c r="E379" s="7">
        <v>42741</v>
      </c>
      <c r="F379" s="11">
        <v>2017</v>
      </c>
      <c r="G379" t="s">
        <v>1439</v>
      </c>
      <c r="H379" t="s">
        <v>1440</v>
      </c>
      <c r="I379" t="s">
        <v>44</v>
      </c>
      <c r="J379" t="s">
        <v>152</v>
      </c>
      <c r="K379" t="s">
        <v>25</v>
      </c>
      <c r="L379" t="s">
        <v>1266</v>
      </c>
      <c r="M379" t="s">
        <v>27</v>
      </c>
      <c r="N379" s="2">
        <v>62.5</v>
      </c>
      <c r="O379" s="2">
        <v>1.25</v>
      </c>
      <c r="P379" s="5">
        <f t="shared" si="38"/>
        <v>-0.1488094807</v>
      </c>
      <c r="Q379" s="5">
        <f t="shared" si="39"/>
        <v>-0.1666666222</v>
      </c>
      <c r="R379" s="5">
        <f t="shared" si="40"/>
        <v>-0.19642852779999997</v>
      </c>
      <c r="S379" s="2"/>
      <c r="T379" s="2"/>
      <c r="U379" s="2"/>
      <c r="V379" s="2">
        <v>190.91399999999999</v>
      </c>
      <c r="W379" s="3">
        <f>_xlfn.XLOOKUP(C379,'Sentiment index'!$E$2:$E$169,'Sentiment index'!$A$2:$A$169)</f>
        <v>-0.32426870000000002</v>
      </c>
      <c r="X379">
        <f>_xlfn.XLOOKUP(F379,'Company age'!$A$2:$A$15,'Company age'!$B$2:$B$15)</f>
        <v>12</v>
      </c>
      <c r="Y379" s="3">
        <f t="shared" si="41"/>
        <v>1.04166672225</v>
      </c>
      <c r="Z379" s="5">
        <f t="shared" si="42"/>
        <v>-0.1666666222</v>
      </c>
      <c r="AA379" s="12">
        <f t="shared" si="43"/>
        <v>1264.5811764705882</v>
      </c>
      <c r="AH379" s="4">
        <v>-14.880948070000001</v>
      </c>
      <c r="AI379" s="4">
        <v>-16.666662219999999</v>
      </c>
      <c r="AJ379" s="4">
        <v>-19.642852779999998</v>
      </c>
    </row>
    <row r="380" spans="1:36" x14ac:dyDescent="0.15">
      <c r="A380" t="s">
        <v>1980</v>
      </c>
      <c r="B380" t="s">
        <v>1981</v>
      </c>
      <c r="C380">
        <f t="shared" si="44"/>
        <v>145</v>
      </c>
      <c r="D380">
        <v>129</v>
      </c>
      <c r="E380" s="7">
        <v>42744</v>
      </c>
      <c r="F380" s="11">
        <v>2017</v>
      </c>
      <c r="G380" t="s">
        <v>1982</v>
      </c>
      <c r="H380" t="s">
        <v>1983</v>
      </c>
      <c r="I380" t="s">
        <v>80</v>
      </c>
      <c r="J380" t="s">
        <v>32</v>
      </c>
      <c r="K380" t="s">
        <v>25</v>
      </c>
      <c r="L380" t="s">
        <v>1066</v>
      </c>
      <c r="M380" t="s">
        <v>27</v>
      </c>
      <c r="N380" s="2">
        <v>10.1379</v>
      </c>
      <c r="O380" s="2">
        <v>5.5</v>
      </c>
      <c r="P380" s="5">
        <f t="shared" si="38"/>
        <v>5.5327844620000004E-2</v>
      </c>
      <c r="Q380" s="5">
        <f t="shared" si="39"/>
        <v>2.4590139390000001E-2</v>
      </c>
      <c r="R380" s="5">
        <f t="shared" si="40"/>
        <v>5.5327844620000004E-2</v>
      </c>
      <c r="S380" s="2">
        <v>24.9</v>
      </c>
      <c r="T380" s="2">
        <v>432.51339719999999</v>
      </c>
      <c r="U380" s="2">
        <v>24.3</v>
      </c>
      <c r="V380" s="2">
        <v>7.5125000000000002</v>
      </c>
      <c r="W380" s="3">
        <f>_xlfn.XLOOKUP(C380,'Sentiment index'!$E$2:$E$169,'Sentiment index'!$A$2:$A$169)</f>
        <v>-0.32426870000000002</v>
      </c>
      <c r="X380">
        <f>_xlfn.XLOOKUP(F380,'Company age'!$A$2:$A$15,'Company age'!$B$2:$B$15)</f>
        <v>12</v>
      </c>
      <c r="Y380" s="3">
        <f t="shared" si="41"/>
        <v>5.6352457666450002</v>
      </c>
      <c r="Z380" s="5">
        <f t="shared" si="42"/>
        <v>2.459013939000004E-2</v>
      </c>
      <c r="AA380" s="12">
        <f t="shared" si="43"/>
        <v>1264.5811764705882</v>
      </c>
      <c r="AH380" s="4">
        <v>5.5327844620000004</v>
      </c>
      <c r="AI380" s="4">
        <v>2.4590139390000001</v>
      </c>
      <c r="AJ380" s="4">
        <v>5.5327844620000004</v>
      </c>
    </row>
    <row r="381" spans="1:36" x14ac:dyDescent="0.15">
      <c r="A381" t="s">
        <v>1289</v>
      </c>
      <c r="B381" t="s">
        <v>1290</v>
      </c>
      <c r="C381">
        <f t="shared" si="44"/>
        <v>145</v>
      </c>
      <c r="D381">
        <v>129</v>
      </c>
      <c r="E381" s="7">
        <v>42747</v>
      </c>
      <c r="F381" s="11">
        <v>2017</v>
      </c>
      <c r="G381" t="s">
        <v>1291</v>
      </c>
      <c r="H381" t="s">
        <v>1292</v>
      </c>
      <c r="I381" t="s">
        <v>80</v>
      </c>
      <c r="J381" t="s">
        <v>96</v>
      </c>
      <c r="K381" t="s">
        <v>25</v>
      </c>
      <c r="L381" t="s">
        <v>1066</v>
      </c>
      <c r="M381" t="s">
        <v>27</v>
      </c>
      <c r="N381" s="2">
        <v>106.71299999999999</v>
      </c>
      <c r="O381" s="2">
        <v>1</v>
      </c>
      <c r="P381" s="5">
        <f t="shared" si="38"/>
        <v>0.10204081540000001</v>
      </c>
      <c r="Q381" s="5">
        <f t="shared" si="39"/>
        <v>0.10204081540000001</v>
      </c>
      <c r="R381" s="5">
        <f t="shared" si="40"/>
        <v>8.9795913699999994E-2</v>
      </c>
      <c r="S381" s="2"/>
      <c r="T381" s="2"/>
      <c r="U381" s="2"/>
      <c r="V381" s="2">
        <v>116.333</v>
      </c>
      <c r="W381" s="3">
        <f>_xlfn.XLOOKUP(C381,'Sentiment index'!$E$2:$E$169,'Sentiment index'!$A$2:$A$169)</f>
        <v>-0.32426870000000002</v>
      </c>
      <c r="X381">
        <f>_xlfn.XLOOKUP(F381,'Company age'!$A$2:$A$15,'Company age'!$B$2:$B$15)</f>
        <v>12</v>
      </c>
      <c r="Y381" s="3">
        <f t="shared" si="41"/>
        <v>1.1020408154000001</v>
      </c>
      <c r="Z381" s="5">
        <f t="shared" si="42"/>
        <v>0.1020408154000001</v>
      </c>
      <c r="AA381" s="12">
        <f t="shared" si="43"/>
        <v>11</v>
      </c>
      <c r="AB381">
        <v>11</v>
      </c>
      <c r="AH381" s="4">
        <v>10.204081540000001</v>
      </c>
      <c r="AI381" s="4">
        <v>10.204081540000001</v>
      </c>
      <c r="AJ381" s="4">
        <v>8.9795913699999996</v>
      </c>
    </row>
    <row r="382" spans="1:36" x14ac:dyDescent="0.15">
      <c r="A382" t="s">
        <v>503</v>
      </c>
      <c r="B382" t="s">
        <v>1788</v>
      </c>
      <c r="C382">
        <f t="shared" si="44"/>
        <v>146</v>
      </c>
      <c r="D382">
        <v>130</v>
      </c>
      <c r="E382" s="7">
        <v>42772</v>
      </c>
      <c r="F382" s="11">
        <v>2017</v>
      </c>
      <c r="G382" t="s">
        <v>1789</v>
      </c>
      <c r="H382" t="s">
        <v>1790</v>
      </c>
      <c r="I382" t="s">
        <v>80</v>
      </c>
      <c r="J382" t="s">
        <v>152</v>
      </c>
      <c r="K382" t="s">
        <v>25</v>
      </c>
      <c r="L382" t="s">
        <v>1066</v>
      </c>
      <c r="M382" t="s">
        <v>27</v>
      </c>
      <c r="N382" s="2">
        <v>18.866</v>
      </c>
      <c r="O382" s="2">
        <v>4.5</v>
      </c>
      <c r="P382" s="5">
        <f t="shared" si="38"/>
        <v>0</v>
      </c>
      <c r="Q382" s="5">
        <f t="shared" si="39"/>
        <v>-1.428571463E-2</v>
      </c>
      <c r="R382" s="5">
        <f t="shared" si="40"/>
        <v>-2.1428570750000001E-2</v>
      </c>
      <c r="S382" s="2"/>
      <c r="T382" s="2"/>
      <c r="U382" s="2"/>
      <c r="V382" s="2">
        <v>9.4007000000000005</v>
      </c>
      <c r="W382" s="3">
        <f>_xlfn.XLOOKUP(C382,'Sentiment index'!$E$2:$E$169,'Sentiment index'!$A$2:$A$169)</f>
        <v>-0.28719820000000001</v>
      </c>
      <c r="X382">
        <f>_xlfn.XLOOKUP(F382,'Company age'!$A$2:$A$15,'Company age'!$B$2:$B$15)</f>
        <v>12</v>
      </c>
      <c r="Y382" s="3">
        <f t="shared" si="41"/>
        <v>4.4357142841649999</v>
      </c>
      <c r="Z382" s="5">
        <f t="shared" si="42"/>
        <v>-1.4285714630000021E-2</v>
      </c>
      <c r="AA382" s="12">
        <f t="shared" si="43"/>
        <v>11</v>
      </c>
      <c r="AB382">
        <v>11</v>
      </c>
      <c r="AH382" s="4">
        <v>0</v>
      </c>
      <c r="AI382" s="4">
        <v>-1.4285714629999999</v>
      </c>
      <c r="AJ382" s="4">
        <v>-2.1428570750000002</v>
      </c>
    </row>
    <row r="383" spans="1:36" x14ac:dyDescent="0.15">
      <c r="A383" t="s">
        <v>1865</v>
      </c>
      <c r="B383" t="s">
        <v>753</v>
      </c>
      <c r="C383">
        <f t="shared" si="44"/>
        <v>146</v>
      </c>
      <c r="D383">
        <v>130</v>
      </c>
      <c r="E383" s="7">
        <v>42788</v>
      </c>
      <c r="F383" s="11">
        <v>2017</v>
      </c>
      <c r="G383" t="s">
        <v>754</v>
      </c>
      <c r="H383" t="s">
        <v>755</v>
      </c>
      <c r="I383" t="s">
        <v>80</v>
      </c>
      <c r="J383" t="s">
        <v>32</v>
      </c>
      <c r="K383" t="s">
        <v>25</v>
      </c>
      <c r="L383" t="s">
        <v>756</v>
      </c>
      <c r="M383" t="s">
        <v>27</v>
      </c>
      <c r="N383" s="2">
        <v>610.86300000000006</v>
      </c>
      <c r="O383" s="2">
        <v>46</v>
      </c>
      <c r="P383" s="5">
        <f t="shared" si="38"/>
        <v>0</v>
      </c>
      <c r="Q383" s="5">
        <f t="shared" si="39"/>
        <v>0</v>
      </c>
      <c r="R383" s="5">
        <f t="shared" si="40"/>
        <v>-4.8076925279999995E-2</v>
      </c>
      <c r="S383" s="2">
        <v>8.07</v>
      </c>
      <c r="T383" s="2">
        <v>-82.934783940000003</v>
      </c>
      <c r="U383" s="2">
        <v>8.2799999999999994</v>
      </c>
      <c r="V383" s="2">
        <v>38.828099999999999</v>
      </c>
      <c r="W383" s="3">
        <f>_xlfn.XLOOKUP(C383,'Sentiment index'!$E$2:$E$169,'Sentiment index'!$A$2:$A$169)</f>
        <v>-0.28719820000000001</v>
      </c>
      <c r="X383">
        <f>_xlfn.XLOOKUP(F383,'Company age'!$A$2:$A$15,'Company age'!$B$2:$B$15)</f>
        <v>12</v>
      </c>
      <c r="Y383" s="3">
        <f t="shared" si="41"/>
        <v>46</v>
      </c>
      <c r="Z383" s="5">
        <f t="shared" si="42"/>
        <v>0</v>
      </c>
      <c r="AA383" s="12">
        <f t="shared" si="43"/>
        <v>321</v>
      </c>
      <c r="AB383">
        <v>321</v>
      </c>
      <c r="AH383" s="4">
        <v>0</v>
      </c>
      <c r="AI383" s="4">
        <v>0</v>
      </c>
      <c r="AJ383" s="4">
        <v>-4.8076925279999996</v>
      </c>
    </row>
    <row r="384" spans="1:36" x14ac:dyDescent="0.15">
      <c r="A384" t="s">
        <v>2018</v>
      </c>
      <c r="B384" t="s">
        <v>1457</v>
      </c>
      <c r="C384">
        <f t="shared" si="44"/>
        <v>147</v>
      </c>
      <c r="D384">
        <v>131</v>
      </c>
      <c r="E384" s="7">
        <v>42796</v>
      </c>
      <c r="F384" s="11">
        <v>2017</v>
      </c>
      <c r="G384" t="s">
        <v>2133</v>
      </c>
      <c r="H384" t="s">
        <v>2134</v>
      </c>
      <c r="I384" t="s">
        <v>80</v>
      </c>
      <c r="J384" t="s">
        <v>96</v>
      </c>
      <c r="K384" t="s">
        <v>25</v>
      </c>
      <c r="L384" t="s">
        <v>1066</v>
      </c>
      <c r="M384" t="s">
        <v>27</v>
      </c>
      <c r="N384" s="2">
        <v>3.2059500000000001</v>
      </c>
      <c r="O384" s="2">
        <v>3.5</v>
      </c>
      <c r="P384" s="5">
        <f t="shared" si="38"/>
        <v>0</v>
      </c>
      <c r="Q384" s="5">
        <f t="shared" si="39"/>
        <v>-6.6666668650000004E-3</v>
      </c>
      <c r="R384" s="5">
        <f t="shared" si="40"/>
        <v>-6.6666668650000004E-3</v>
      </c>
      <c r="S384" s="2">
        <v>2.5</v>
      </c>
      <c r="T384" s="2">
        <v>-26.857143399999998</v>
      </c>
      <c r="U384" s="2">
        <v>2.5</v>
      </c>
      <c r="V384" s="2">
        <v>5.9880000000000004</v>
      </c>
      <c r="W384" s="3">
        <f>_xlfn.XLOOKUP(C384,'Sentiment index'!$E$2:$E$169,'Sentiment index'!$A$2:$A$169)</f>
        <v>-0.2485551</v>
      </c>
      <c r="X384">
        <f>_xlfn.XLOOKUP(F384,'Company age'!$A$2:$A$15,'Company age'!$B$2:$B$15)</f>
        <v>12</v>
      </c>
      <c r="Y384" s="3">
        <f t="shared" si="41"/>
        <v>3.4766666659725001</v>
      </c>
      <c r="Z384" s="5">
        <f t="shared" si="42"/>
        <v>-6.6666668649999804E-3</v>
      </c>
      <c r="AA384" s="12">
        <f t="shared" si="43"/>
        <v>22</v>
      </c>
      <c r="AB384">
        <v>22</v>
      </c>
      <c r="AH384" s="4">
        <v>0</v>
      </c>
      <c r="AI384" s="4">
        <v>-0.66666668650000005</v>
      </c>
      <c r="AJ384" s="4">
        <v>-0.66666668650000005</v>
      </c>
    </row>
    <row r="385" spans="1:36" x14ac:dyDescent="0.15">
      <c r="A385" t="s">
        <v>2135</v>
      </c>
      <c r="B385" t="s">
        <v>2121</v>
      </c>
      <c r="C385">
        <f t="shared" si="44"/>
        <v>147</v>
      </c>
      <c r="D385">
        <v>131</v>
      </c>
      <c r="E385" s="7">
        <v>42797</v>
      </c>
      <c r="F385" s="11">
        <v>2017</v>
      </c>
      <c r="G385" t="s">
        <v>2122</v>
      </c>
      <c r="H385" t="s">
        <v>2123</v>
      </c>
      <c r="I385" t="s">
        <v>80</v>
      </c>
      <c r="J385" t="s">
        <v>96</v>
      </c>
      <c r="K385" t="s">
        <v>25</v>
      </c>
      <c r="L385" t="s">
        <v>1066</v>
      </c>
      <c r="M385" t="s">
        <v>27</v>
      </c>
      <c r="N385" s="2">
        <v>4.1946300000000001</v>
      </c>
      <c r="O385" s="2">
        <v>4.8</v>
      </c>
      <c r="P385" s="5">
        <f t="shared" si="38"/>
        <v>1.2109375</v>
      </c>
      <c r="Q385" s="5">
        <f t="shared" si="39"/>
        <v>0.9375</v>
      </c>
      <c r="R385" s="5">
        <f t="shared" si="40"/>
        <v>1.03125</v>
      </c>
      <c r="S385" s="2">
        <v>2.58</v>
      </c>
      <c r="T385" s="2">
        <v>-31.099969860000002</v>
      </c>
      <c r="U385" s="2">
        <v>2.4849999999999999</v>
      </c>
      <c r="V385" s="2">
        <v>6.3329000000000004</v>
      </c>
      <c r="W385" s="3">
        <f>_xlfn.XLOOKUP(C385,'Sentiment index'!$E$2:$E$169,'Sentiment index'!$A$2:$A$169)</f>
        <v>-0.2485551</v>
      </c>
      <c r="X385">
        <f>_xlfn.XLOOKUP(F385,'Company age'!$A$2:$A$15,'Company age'!$B$2:$B$15)</f>
        <v>12</v>
      </c>
      <c r="Y385" s="3">
        <f t="shared" si="41"/>
        <v>9.2999999999999989</v>
      </c>
      <c r="Z385" s="5">
        <f t="shared" si="42"/>
        <v>0.93749999999999989</v>
      </c>
      <c r="AA385" s="12">
        <f t="shared" si="43"/>
        <v>8</v>
      </c>
      <c r="AB385">
        <v>8</v>
      </c>
      <c r="AH385" s="4">
        <v>121.09375</v>
      </c>
      <c r="AI385" s="4">
        <v>93.75</v>
      </c>
      <c r="AJ385" s="4">
        <v>103.125</v>
      </c>
    </row>
    <row r="386" spans="1:36" x14ac:dyDescent="0.15">
      <c r="A386" t="s">
        <v>972</v>
      </c>
      <c r="B386" t="s">
        <v>1917</v>
      </c>
      <c r="C386">
        <f t="shared" si="44"/>
        <v>147</v>
      </c>
      <c r="D386">
        <v>131</v>
      </c>
      <c r="E386" s="7">
        <v>42814</v>
      </c>
      <c r="F386" s="11">
        <v>2017</v>
      </c>
      <c r="G386" t="s">
        <v>1918</v>
      </c>
      <c r="H386" t="s">
        <v>1919</v>
      </c>
      <c r="I386" t="s">
        <v>80</v>
      </c>
      <c r="J386" t="s">
        <v>96</v>
      </c>
      <c r="K386" t="s">
        <v>25</v>
      </c>
      <c r="L386" t="s">
        <v>1175</v>
      </c>
      <c r="M386" t="s">
        <v>27</v>
      </c>
      <c r="N386" s="2">
        <v>11.3552</v>
      </c>
      <c r="O386" s="2">
        <v>8.6</v>
      </c>
      <c r="P386" s="5">
        <f t="shared" ref="P386:P449" si="45">AH386/100</f>
        <v>9.5652170179999996E-2</v>
      </c>
      <c r="Q386" s="5">
        <f t="shared" ref="Q386:Q449" si="46">AI386/100</f>
        <v>0.1086956501</v>
      </c>
      <c r="R386" s="5">
        <f t="shared" ref="R386:R449" si="47">AJ386/100</f>
        <v>6.0869565010000001E-2</v>
      </c>
      <c r="S386" s="2">
        <v>0.9</v>
      </c>
      <c r="T386" s="2">
        <v>-87.962799070000003</v>
      </c>
      <c r="U386" s="2">
        <v>0.9</v>
      </c>
      <c r="V386" s="2">
        <v>4.2977999999999996</v>
      </c>
      <c r="W386" s="3">
        <f>_xlfn.XLOOKUP(C386,'Sentiment index'!$E$2:$E$169,'Sentiment index'!$A$2:$A$169)</f>
        <v>-0.2485551</v>
      </c>
      <c r="X386">
        <f>_xlfn.XLOOKUP(F386,'Company age'!$A$2:$A$15,'Company age'!$B$2:$B$15)</f>
        <v>12</v>
      </c>
      <c r="Y386" s="3">
        <f t="shared" si="41"/>
        <v>9.5347825908600008</v>
      </c>
      <c r="Z386" s="5">
        <f t="shared" si="42"/>
        <v>0.10869565010000014</v>
      </c>
      <c r="AA386" s="12">
        <f t="shared" si="43"/>
        <v>10</v>
      </c>
      <c r="AB386">
        <v>10</v>
      </c>
      <c r="AH386" s="4">
        <v>9.5652170180000002</v>
      </c>
      <c r="AI386" s="4">
        <v>10.869565010000001</v>
      </c>
      <c r="AJ386" s="4">
        <v>6.0869565010000004</v>
      </c>
    </row>
    <row r="387" spans="1:36" x14ac:dyDescent="0.15">
      <c r="A387" t="s">
        <v>1203</v>
      </c>
      <c r="B387" t="s">
        <v>296</v>
      </c>
      <c r="C387">
        <f t="shared" si="44"/>
        <v>147</v>
      </c>
      <c r="D387">
        <v>131</v>
      </c>
      <c r="E387" s="7">
        <v>42817</v>
      </c>
      <c r="F387" s="11">
        <v>2017</v>
      </c>
      <c r="G387" t="s">
        <v>763</v>
      </c>
      <c r="H387" t="s">
        <v>764</v>
      </c>
      <c r="I387" t="s">
        <v>80</v>
      </c>
      <c r="J387" t="s">
        <v>38</v>
      </c>
      <c r="K387" t="s">
        <v>25</v>
      </c>
      <c r="L387" t="s">
        <v>742</v>
      </c>
      <c r="M387" t="s">
        <v>27</v>
      </c>
      <c r="N387" s="2">
        <v>626.928</v>
      </c>
      <c r="O387" s="2">
        <v>46</v>
      </c>
      <c r="P387" s="5">
        <f t="shared" si="45"/>
        <v>3.8834931849999997E-2</v>
      </c>
      <c r="Q387" s="5">
        <f t="shared" si="46"/>
        <v>-1.851794764E-8</v>
      </c>
      <c r="R387" s="5">
        <f t="shared" si="47"/>
        <v>8.7378454209999998E-3</v>
      </c>
      <c r="S387" s="2">
        <v>885</v>
      </c>
      <c r="T387" s="2">
        <v>2184.7827149999998</v>
      </c>
      <c r="U387" s="2">
        <v>903.5</v>
      </c>
      <c r="V387" s="2">
        <v>25.299900000000001</v>
      </c>
      <c r="W387" s="3">
        <f>_xlfn.XLOOKUP(C387,'Sentiment index'!$E$2:$E$169,'Sentiment index'!$A$2:$A$169)</f>
        <v>-0.2485551</v>
      </c>
      <c r="X387">
        <f>_xlfn.XLOOKUP(F387,'Company age'!$A$2:$A$15,'Company age'!$B$2:$B$15)</f>
        <v>12</v>
      </c>
      <c r="Y387" s="3">
        <f t="shared" ref="Y387:Y450" si="48">O387*(1+Q387)</f>
        <v>45.99999914817441</v>
      </c>
      <c r="Z387" s="5">
        <f t="shared" ref="Z387:Z450" si="49">(Y387-O387)/O387</f>
        <v>-1.8517947600447889E-8</v>
      </c>
      <c r="AA387" s="12">
        <f t="shared" ref="AA387:AA450" si="50">IF(AB387&lt;&gt;"",AB387,AVERAGE($AB$2:$AB$527))</f>
        <v>78</v>
      </c>
      <c r="AB387">
        <v>78</v>
      </c>
      <c r="AH387" s="4">
        <v>3.8834931849999998</v>
      </c>
      <c r="AI387" s="4">
        <v>-1.8517947640000001E-6</v>
      </c>
      <c r="AJ387" s="4">
        <v>0.87378454210000001</v>
      </c>
    </row>
    <row r="388" spans="1:36" x14ac:dyDescent="0.15">
      <c r="A388" t="s">
        <v>743</v>
      </c>
      <c r="B388" t="s">
        <v>984</v>
      </c>
      <c r="C388">
        <f t="shared" si="44"/>
        <v>147</v>
      </c>
      <c r="D388">
        <v>131</v>
      </c>
      <c r="E388" s="7">
        <v>42817</v>
      </c>
      <c r="F388" s="11">
        <v>2017</v>
      </c>
      <c r="G388" t="s">
        <v>985</v>
      </c>
      <c r="H388" t="s">
        <v>986</v>
      </c>
      <c r="I388" t="s">
        <v>64</v>
      </c>
      <c r="J388" t="s">
        <v>152</v>
      </c>
      <c r="K388" t="s">
        <v>25</v>
      </c>
      <c r="L388" t="s">
        <v>987</v>
      </c>
      <c r="M388" t="s">
        <v>27</v>
      </c>
      <c r="N388" s="2">
        <v>305.738</v>
      </c>
      <c r="O388" s="2">
        <v>7.9</v>
      </c>
      <c r="P388" s="5">
        <f t="shared" si="45"/>
        <v>0.05</v>
      </c>
      <c r="Q388" s="5">
        <f t="shared" si="46"/>
        <v>0.1</v>
      </c>
      <c r="R388" s="5">
        <f t="shared" si="47"/>
        <v>8.4285717009999997E-2</v>
      </c>
      <c r="S388" s="2">
        <v>1.0660000000000001</v>
      </c>
      <c r="T388" s="2">
        <v>-85.577987669999999</v>
      </c>
      <c r="U388" s="2">
        <v>1.04</v>
      </c>
      <c r="V388" s="2">
        <v>18.065799999999999</v>
      </c>
      <c r="W388" s="3">
        <f>_xlfn.XLOOKUP(C388,'Sentiment index'!$E$2:$E$169,'Sentiment index'!$A$2:$A$169)</f>
        <v>-0.2485551</v>
      </c>
      <c r="X388">
        <f>_xlfn.XLOOKUP(F388,'Company age'!$A$2:$A$15,'Company age'!$B$2:$B$15)</f>
        <v>12</v>
      </c>
      <c r="Y388" s="3">
        <f t="shared" si="48"/>
        <v>8.6900000000000013</v>
      </c>
      <c r="Z388" s="5">
        <f t="shared" si="49"/>
        <v>0.10000000000000012</v>
      </c>
      <c r="AA388" s="12">
        <f t="shared" si="50"/>
        <v>112</v>
      </c>
      <c r="AB388">
        <v>112</v>
      </c>
      <c r="AH388" s="4">
        <v>5</v>
      </c>
      <c r="AI388" s="4">
        <v>10</v>
      </c>
      <c r="AJ388" s="4">
        <v>8.4285717009999992</v>
      </c>
    </row>
    <row r="389" spans="1:36" x14ac:dyDescent="0.15">
      <c r="A389" t="s">
        <v>356</v>
      </c>
      <c r="B389" t="s">
        <v>1899</v>
      </c>
      <c r="C389">
        <f t="shared" si="44"/>
        <v>147</v>
      </c>
      <c r="D389">
        <v>131</v>
      </c>
      <c r="E389" s="7">
        <v>42821</v>
      </c>
      <c r="F389" s="11">
        <v>2017</v>
      </c>
      <c r="G389" t="s">
        <v>1900</v>
      </c>
      <c r="H389" t="s">
        <v>1901</v>
      </c>
      <c r="I389" t="s">
        <v>80</v>
      </c>
      <c r="J389" t="s">
        <v>38</v>
      </c>
      <c r="K389" t="s">
        <v>25</v>
      </c>
      <c r="L389" t="s">
        <v>746</v>
      </c>
      <c r="M389" t="s">
        <v>27</v>
      </c>
      <c r="N389" s="2">
        <v>11.6503</v>
      </c>
      <c r="O389" s="2">
        <v>5.9</v>
      </c>
      <c r="P389" s="5">
        <f t="shared" si="45"/>
        <v>6.5000000000000002E-2</v>
      </c>
      <c r="Q389" s="5">
        <f t="shared" si="46"/>
        <v>7.4999999999999997E-2</v>
      </c>
      <c r="R389" s="5">
        <f t="shared" si="47"/>
        <v>0.12</v>
      </c>
      <c r="S389" s="2">
        <v>2.2999999999999998</v>
      </c>
      <c r="T389" s="2">
        <v>-55.538749690000003</v>
      </c>
      <c r="U389" s="2">
        <v>2.69</v>
      </c>
      <c r="V389" s="2">
        <v>7.5339</v>
      </c>
      <c r="W389" s="3">
        <f>_xlfn.XLOOKUP(C389,'Sentiment index'!$E$2:$E$169,'Sentiment index'!$A$2:$A$169)</f>
        <v>-0.2485551</v>
      </c>
      <c r="X389">
        <f>_xlfn.XLOOKUP(F389,'Company age'!$A$2:$A$15,'Company age'!$B$2:$B$15)</f>
        <v>12</v>
      </c>
      <c r="Y389" s="3">
        <f t="shared" si="48"/>
        <v>6.3425000000000002</v>
      </c>
      <c r="Z389" s="5">
        <f t="shared" si="49"/>
        <v>7.4999999999999983E-2</v>
      </c>
      <c r="AA389" s="12">
        <f t="shared" si="50"/>
        <v>1264.5811764705882</v>
      </c>
      <c r="AH389" s="4">
        <v>6.5</v>
      </c>
      <c r="AI389" s="4">
        <v>7.5</v>
      </c>
      <c r="AJ389" s="4">
        <v>12</v>
      </c>
    </row>
    <row r="390" spans="1:36" x14ac:dyDescent="0.15">
      <c r="A390" t="s">
        <v>1095</v>
      </c>
      <c r="B390" t="s">
        <v>296</v>
      </c>
      <c r="C390">
        <f t="shared" si="44"/>
        <v>147</v>
      </c>
      <c r="D390">
        <v>131</v>
      </c>
      <c r="E390" s="7">
        <v>42825</v>
      </c>
      <c r="F390" s="11">
        <v>2017</v>
      </c>
      <c r="G390" t="s">
        <v>297</v>
      </c>
      <c r="H390" t="s">
        <v>298</v>
      </c>
      <c r="I390" t="s">
        <v>80</v>
      </c>
      <c r="J390" t="s">
        <v>32</v>
      </c>
      <c r="K390" t="s">
        <v>25</v>
      </c>
      <c r="L390" t="s">
        <v>165</v>
      </c>
      <c r="M390" t="s">
        <v>27</v>
      </c>
      <c r="N390" s="2">
        <v>2189.9699999999998</v>
      </c>
      <c r="O390" s="2">
        <v>75</v>
      </c>
      <c r="P390" s="5">
        <f t="shared" si="45"/>
        <v>0</v>
      </c>
      <c r="Q390" s="5">
        <f t="shared" si="46"/>
        <v>3.076923132E-2</v>
      </c>
      <c r="R390" s="5">
        <f t="shared" si="47"/>
        <v>8.4615383150000001E-2</v>
      </c>
      <c r="S390" s="2">
        <v>54</v>
      </c>
      <c r="T390" s="2">
        <v>-14.36608315</v>
      </c>
      <c r="U390" s="2">
        <v>55</v>
      </c>
      <c r="V390" s="2">
        <v>67.616600000000005</v>
      </c>
      <c r="W390" s="3">
        <f>_xlfn.XLOOKUP(C390,'Sentiment index'!$E$2:$E$169,'Sentiment index'!$A$2:$A$169)</f>
        <v>-0.2485551</v>
      </c>
      <c r="X390">
        <f>_xlfn.XLOOKUP(F390,'Company age'!$A$2:$A$15,'Company age'!$B$2:$B$15)</f>
        <v>12</v>
      </c>
      <c r="Y390" s="3">
        <f t="shared" si="48"/>
        <v>77.307692349000007</v>
      </c>
      <c r="Z390" s="5">
        <f t="shared" si="49"/>
        <v>3.0769231320000093E-2</v>
      </c>
      <c r="AA390" s="12">
        <f t="shared" si="50"/>
        <v>14132</v>
      </c>
      <c r="AB390">
        <v>14132</v>
      </c>
      <c r="AH390" s="4">
        <v>0</v>
      </c>
      <c r="AI390" s="4">
        <v>3.0769231320000001</v>
      </c>
      <c r="AJ390" s="4">
        <v>8.4615383150000003</v>
      </c>
    </row>
    <row r="391" spans="1:36" x14ac:dyDescent="0.15">
      <c r="A391" t="s">
        <v>806</v>
      </c>
      <c r="B391" t="s">
        <v>296</v>
      </c>
      <c r="C391">
        <f t="shared" si="44"/>
        <v>148</v>
      </c>
      <c r="D391">
        <v>132</v>
      </c>
      <c r="E391" s="7">
        <v>42829</v>
      </c>
      <c r="F391" s="11">
        <v>2017</v>
      </c>
      <c r="G391" t="s">
        <v>914</v>
      </c>
      <c r="H391" t="s">
        <v>915</v>
      </c>
      <c r="I391" t="s">
        <v>80</v>
      </c>
      <c r="J391" t="s">
        <v>32</v>
      </c>
      <c r="K391" t="s">
        <v>25</v>
      </c>
      <c r="L391" t="s">
        <v>746</v>
      </c>
      <c r="M391" t="s">
        <v>27</v>
      </c>
      <c r="N391" s="2">
        <v>411</v>
      </c>
      <c r="O391" s="2">
        <v>29</v>
      </c>
      <c r="P391" s="5">
        <f t="shared" si="45"/>
        <v>0.42857151029999996</v>
      </c>
      <c r="Q391" s="5">
        <f t="shared" si="46"/>
        <v>0.45238101959999999</v>
      </c>
      <c r="R391" s="5">
        <f t="shared" si="47"/>
        <v>0.58571434020000002</v>
      </c>
      <c r="S391" s="2">
        <v>8.4499999999999993</v>
      </c>
      <c r="T391" s="2">
        <v>-46.143608090000001</v>
      </c>
      <c r="U391" s="2">
        <v>8.93</v>
      </c>
      <c r="V391" s="2">
        <v>31.604500000000002</v>
      </c>
      <c r="W391" s="3">
        <f>_xlfn.XLOOKUP(C391,'Sentiment index'!$E$2:$E$169,'Sentiment index'!$A$2:$A$169)</f>
        <v>-0.33407029999999999</v>
      </c>
      <c r="X391">
        <f>_xlfn.XLOOKUP(F391,'Company age'!$A$2:$A$15,'Company age'!$B$2:$B$15)</f>
        <v>12</v>
      </c>
      <c r="Y391" s="3">
        <f t="shared" si="48"/>
        <v>42.119049568400001</v>
      </c>
      <c r="Z391" s="5">
        <f t="shared" si="49"/>
        <v>0.45238101960000004</v>
      </c>
      <c r="AA391" s="12">
        <f t="shared" si="50"/>
        <v>15</v>
      </c>
      <c r="AB391">
        <v>15</v>
      </c>
      <c r="AH391" s="4">
        <v>42.857151029999997</v>
      </c>
      <c r="AI391" s="4">
        <v>45.238101960000002</v>
      </c>
      <c r="AJ391" s="4">
        <v>58.571434019999998</v>
      </c>
    </row>
    <row r="392" spans="1:36" x14ac:dyDescent="0.15">
      <c r="A392" t="s">
        <v>680</v>
      </c>
      <c r="B392" t="s">
        <v>1520</v>
      </c>
      <c r="C392">
        <f t="shared" si="44"/>
        <v>148</v>
      </c>
      <c r="D392">
        <v>132</v>
      </c>
      <c r="E392" s="7">
        <v>42829</v>
      </c>
      <c r="F392" s="11">
        <v>2017</v>
      </c>
      <c r="G392" t="s">
        <v>1521</v>
      </c>
      <c r="H392" t="s">
        <v>1522</v>
      </c>
      <c r="I392" t="s">
        <v>64</v>
      </c>
      <c r="J392" t="s">
        <v>32</v>
      </c>
      <c r="K392" t="s">
        <v>25</v>
      </c>
      <c r="L392" t="s">
        <v>700</v>
      </c>
      <c r="M392" t="s">
        <v>27</v>
      </c>
      <c r="N392" s="2">
        <v>45.503</v>
      </c>
      <c r="O392" s="2">
        <v>7.65</v>
      </c>
      <c r="P392" s="5">
        <f t="shared" si="45"/>
        <v>1.428571463E-2</v>
      </c>
      <c r="Q392" s="5">
        <f t="shared" si="46"/>
        <v>-1.428571463E-2</v>
      </c>
      <c r="R392" s="5">
        <f t="shared" si="47"/>
        <v>-6.6666665079999993E-2</v>
      </c>
      <c r="S392" s="2">
        <v>6.9</v>
      </c>
      <c r="T392" s="2">
        <v>-6.4052300449999997</v>
      </c>
      <c r="U392" s="2">
        <v>6.86</v>
      </c>
      <c r="V392" s="2">
        <v>3.9039999999999999</v>
      </c>
      <c r="W392" s="3">
        <f>_xlfn.XLOOKUP(C392,'Sentiment index'!$E$2:$E$169,'Sentiment index'!$A$2:$A$169)</f>
        <v>-0.33407029999999999</v>
      </c>
      <c r="X392">
        <f>_xlfn.XLOOKUP(F392,'Company age'!$A$2:$A$15,'Company age'!$B$2:$B$15)</f>
        <v>12</v>
      </c>
      <c r="Y392" s="3">
        <f t="shared" si="48"/>
        <v>7.5407142830805007</v>
      </c>
      <c r="Z392" s="5">
        <f t="shared" si="49"/>
        <v>-1.4285714629999949E-2</v>
      </c>
      <c r="AA392" s="12">
        <f t="shared" si="50"/>
        <v>164</v>
      </c>
      <c r="AB392">
        <v>164</v>
      </c>
      <c r="AH392" s="4">
        <v>1.4285714629999999</v>
      </c>
      <c r="AI392" s="4">
        <v>-1.4285714629999999</v>
      </c>
      <c r="AJ392" s="4">
        <v>-6.6666665079999996</v>
      </c>
    </row>
    <row r="393" spans="1:36" x14ac:dyDescent="0.15">
      <c r="A393" t="s">
        <v>913</v>
      </c>
      <c r="B393" t="s">
        <v>788</v>
      </c>
      <c r="C393">
        <f t="shared" si="44"/>
        <v>148</v>
      </c>
      <c r="D393">
        <v>132</v>
      </c>
      <c r="E393" s="7">
        <v>42831</v>
      </c>
      <c r="F393" s="11">
        <v>2017</v>
      </c>
      <c r="G393" t="s">
        <v>789</v>
      </c>
      <c r="H393" t="s">
        <v>790</v>
      </c>
      <c r="I393" t="s">
        <v>80</v>
      </c>
      <c r="J393" t="s">
        <v>38</v>
      </c>
      <c r="K393" t="s">
        <v>25</v>
      </c>
      <c r="L393" t="s">
        <v>75</v>
      </c>
      <c r="M393" t="s">
        <v>27</v>
      </c>
      <c r="N393" s="2">
        <v>593.62400000000002</v>
      </c>
      <c r="O393" s="2">
        <v>59</v>
      </c>
      <c r="P393" s="5">
        <f t="shared" si="45"/>
        <v>-0.1153846169</v>
      </c>
      <c r="Q393" s="5">
        <f t="shared" si="46"/>
        <v>-3.8461537359999999E-2</v>
      </c>
      <c r="R393" s="5">
        <f t="shared" si="47"/>
        <v>-5.3846154210000004E-2</v>
      </c>
      <c r="S393" s="2"/>
      <c r="T393" s="2"/>
      <c r="U393" s="2"/>
      <c r="V393" s="2">
        <v>39.253</v>
      </c>
      <c r="W393" s="3">
        <f>_xlfn.XLOOKUP(C393,'Sentiment index'!$E$2:$E$169,'Sentiment index'!$A$2:$A$169)</f>
        <v>-0.33407029999999999</v>
      </c>
      <c r="X393">
        <f>_xlfn.XLOOKUP(F393,'Company age'!$A$2:$A$15,'Company age'!$B$2:$B$15)</f>
        <v>12</v>
      </c>
      <c r="Y393" s="3">
        <f t="shared" si="48"/>
        <v>56.730769295759998</v>
      </c>
      <c r="Z393" s="5">
        <f t="shared" si="49"/>
        <v>-3.8461537360000027E-2</v>
      </c>
      <c r="AA393" s="12">
        <f t="shared" si="50"/>
        <v>38</v>
      </c>
      <c r="AB393">
        <v>38</v>
      </c>
      <c r="AH393" s="4">
        <v>-11.53846169</v>
      </c>
      <c r="AI393" s="4">
        <v>-3.8461537360000002</v>
      </c>
      <c r="AJ393" s="4">
        <v>-5.3846154210000003</v>
      </c>
    </row>
    <row r="394" spans="1:36" x14ac:dyDescent="0.15">
      <c r="A394" t="s">
        <v>1519</v>
      </c>
      <c r="B394" t="s">
        <v>1691</v>
      </c>
      <c r="C394">
        <f t="shared" si="44"/>
        <v>148</v>
      </c>
      <c r="D394">
        <v>132</v>
      </c>
      <c r="E394" s="7">
        <v>42831</v>
      </c>
      <c r="F394" s="11">
        <v>2017</v>
      </c>
      <c r="G394" t="s">
        <v>1692</v>
      </c>
      <c r="H394" t="s">
        <v>1693</v>
      </c>
      <c r="I394" t="s">
        <v>80</v>
      </c>
      <c r="J394" t="s">
        <v>152</v>
      </c>
      <c r="K394" t="s">
        <v>25</v>
      </c>
      <c r="L394" t="s">
        <v>54</v>
      </c>
      <c r="M394" t="s">
        <v>27</v>
      </c>
      <c r="N394" s="2">
        <v>24.648800000000001</v>
      </c>
      <c r="O394" s="2">
        <v>5</v>
      </c>
      <c r="P394" s="5">
        <f t="shared" si="45"/>
        <v>0</v>
      </c>
      <c r="Q394" s="5">
        <f t="shared" si="46"/>
        <v>-1.3513513800000002E-2</v>
      </c>
      <c r="R394" s="5">
        <f t="shared" si="47"/>
        <v>-6.7567569019999999E-3</v>
      </c>
      <c r="S394" s="2">
        <v>0.31950000000000001</v>
      </c>
      <c r="T394" s="2">
        <v>-92.634193420000003</v>
      </c>
      <c r="U394" s="2">
        <v>0.30549999999999999</v>
      </c>
      <c r="V394" s="2">
        <v>0</v>
      </c>
      <c r="W394" s="3">
        <f>_xlfn.XLOOKUP(C394,'Sentiment index'!$E$2:$E$169,'Sentiment index'!$A$2:$A$169)</f>
        <v>-0.33407029999999999</v>
      </c>
      <c r="X394">
        <f>_xlfn.XLOOKUP(F394,'Company age'!$A$2:$A$15,'Company age'!$B$2:$B$15)</f>
        <v>12</v>
      </c>
      <c r="Y394" s="3">
        <f t="shared" si="48"/>
        <v>4.9324324310000005</v>
      </c>
      <c r="Z394" s="5">
        <f t="shared" si="49"/>
        <v>-1.3513513799999899E-2</v>
      </c>
      <c r="AA394" s="12">
        <f t="shared" si="50"/>
        <v>1264.5811764705882</v>
      </c>
      <c r="AH394" s="4">
        <v>0</v>
      </c>
      <c r="AI394" s="4">
        <v>-1.3513513800000001</v>
      </c>
      <c r="AJ394" s="4">
        <v>-0.67567569019999996</v>
      </c>
    </row>
    <row r="395" spans="1:36" x14ac:dyDescent="0.15">
      <c r="A395" t="s">
        <v>1690</v>
      </c>
      <c r="B395" t="s">
        <v>898</v>
      </c>
      <c r="C395">
        <f t="shared" si="44"/>
        <v>148</v>
      </c>
      <c r="D395">
        <v>132</v>
      </c>
      <c r="E395" s="7">
        <v>42832</v>
      </c>
      <c r="F395" s="11">
        <v>2017</v>
      </c>
      <c r="G395" t="s">
        <v>899</v>
      </c>
      <c r="H395" t="s">
        <v>900</v>
      </c>
      <c r="I395" t="s">
        <v>80</v>
      </c>
      <c r="J395" t="s">
        <v>38</v>
      </c>
      <c r="K395" t="s">
        <v>25</v>
      </c>
      <c r="L395" t="s">
        <v>165</v>
      </c>
      <c r="M395" t="s">
        <v>27</v>
      </c>
      <c r="N395" s="2">
        <v>442.39</v>
      </c>
      <c r="O395" s="2">
        <v>50.5</v>
      </c>
      <c r="P395" s="5">
        <f t="shared" si="45"/>
        <v>0.47727272030000001</v>
      </c>
      <c r="Q395" s="5">
        <f t="shared" si="46"/>
        <v>0.27272727969999999</v>
      </c>
      <c r="R395" s="5">
        <f t="shared" si="47"/>
        <v>0.3181818199</v>
      </c>
      <c r="S395" s="2">
        <v>11.2</v>
      </c>
      <c r="T395" s="2">
        <v>-76.039604190000006</v>
      </c>
      <c r="U395" s="2">
        <v>11.35</v>
      </c>
      <c r="V395" s="2">
        <v>15.896000000000001</v>
      </c>
      <c r="W395" s="3">
        <f>_xlfn.XLOOKUP(C395,'Sentiment index'!$E$2:$E$169,'Sentiment index'!$A$2:$A$169)</f>
        <v>-0.33407029999999999</v>
      </c>
      <c r="X395">
        <f>_xlfn.XLOOKUP(F395,'Company age'!$A$2:$A$15,'Company age'!$B$2:$B$15)</f>
        <v>12</v>
      </c>
      <c r="Y395" s="3">
        <f t="shared" si="48"/>
        <v>64.272727624850006</v>
      </c>
      <c r="Z395" s="5">
        <f t="shared" si="49"/>
        <v>0.2727272797000001</v>
      </c>
      <c r="AA395" s="12">
        <f t="shared" si="50"/>
        <v>642</v>
      </c>
      <c r="AB395">
        <v>642</v>
      </c>
      <c r="AH395" s="4">
        <v>47.727272030000002</v>
      </c>
      <c r="AI395" s="4">
        <v>27.272727969999998</v>
      </c>
      <c r="AJ395" s="4">
        <v>31.818181989999999</v>
      </c>
    </row>
    <row r="396" spans="1:36" x14ac:dyDescent="0.15">
      <c r="A396" t="s">
        <v>1542</v>
      </c>
      <c r="B396" t="s">
        <v>917</v>
      </c>
      <c r="C396">
        <f t="shared" si="44"/>
        <v>148</v>
      </c>
      <c r="D396">
        <v>132</v>
      </c>
      <c r="E396" s="7">
        <v>42832</v>
      </c>
      <c r="F396" s="11">
        <v>2017</v>
      </c>
      <c r="G396" t="s">
        <v>918</v>
      </c>
      <c r="H396" t="s">
        <v>919</v>
      </c>
      <c r="I396" t="s">
        <v>44</v>
      </c>
      <c r="J396" t="s">
        <v>32</v>
      </c>
      <c r="K396" t="s">
        <v>25</v>
      </c>
      <c r="L396" t="s">
        <v>546</v>
      </c>
      <c r="M396" t="s">
        <v>27</v>
      </c>
      <c r="N396" s="2">
        <v>400</v>
      </c>
      <c r="O396" s="2">
        <v>25</v>
      </c>
      <c r="P396" s="5">
        <f t="shared" si="45"/>
        <v>-0.18588871000000001</v>
      </c>
      <c r="Q396" s="5">
        <f t="shared" si="46"/>
        <v>-0.18588871000000001</v>
      </c>
      <c r="R396" s="5">
        <f t="shared" si="47"/>
        <v>-0.1044775772</v>
      </c>
      <c r="S396" s="2">
        <v>19.649999999999999</v>
      </c>
      <c r="T396" s="2">
        <v>-17.97137833</v>
      </c>
      <c r="U396" s="2">
        <v>19.22</v>
      </c>
      <c r="V396" s="2">
        <v>49.742199999999997</v>
      </c>
      <c r="W396" s="3">
        <f>_xlfn.XLOOKUP(C396,'Sentiment index'!$E$2:$E$169,'Sentiment index'!$A$2:$A$169)</f>
        <v>-0.33407029999999999</v>
      </c>
      <c r="X396">
        <f>_xlfn.XLOOKUP(F396,'Company age'!$A$2:$A$15,'Company age'!$B$2:$B$15)</f>
        <v>12</v>
      </c>
      <c r="Y396" s="3">
        <f t="shared" si="48"/>
        <v>20.352782250000001</v>
      </c>
      <c r="Z396" s="5">
        <f t="shared" si="49"/>
        <v>-0.18588870999999998</v>
      </c>
      <c r="AA396" s="12">
        <f t="shared" si="50"/>
        <v>46</v>
      </c>
      <c r="AB396">
        <v>46</v>
      </c>
      <c r="AH396" s="4">
        <v>-18.588871000000001</v>
      </c>
      <c r="AI396" s="4">
        <v>-18.588871000000001</v>
      </c>
      <c r="AJ396" s="4">
        <v>-10.44775772</v>
      </c>
    </row>
    <row r="397" spans="1:36" x14ac:dyDescent="0.15">
      <c r="A397" t="s">
        <v>103</v>
      </c>
      <c r="B397" t="s">
        <v>1508</v>
      </c>
      <c r="C397">
        <f t="shared" si="44"/>
        <v>148</v>
      </c>
      <c r="D397">
        <v>132</v>
      </c>
      <c r="E397" s="7">
        <v>42844</v>
      </c>
      <c r="F397" s="11">
        <v>2017</v>
      </c>
      <c r="G397" t="s">
        <v>1509</v>
      </c>
      <c r="H397" t="s">
        <v>1510</v>
      </c>
      <c r="I397" t="s">
        <v>80</v>
      </c>
      <c r="J397" t="s">
        <v>32</v>
      </c>
      <c r="K397" t="s">
        <v>25</v>
      </c>
      <c r="L397" t="s">
        <v>1066</v>
      </c>
      <c r="M397" t="s">
        <v>27</v>
      </c>
      <c r="N397" s="2">
        <v>46.902700000000003</v>
      </c>
      <c r="O397" s="2">
        <v>16.5</v>
      </c>
      <c r="P397" s="5">
        <f t="shared" si="45"/>
        <v>-8.1632652279999995E-2</v>
      </c>
      <c r="Q397" s="5">
        <f t="shared" si="46"/>
        <v>-8.1632652279999995E-2</v>
      </c>
      <c r="R397" s="5">
        <f t="shared" si="47"/>
        <v>-0.1530612278</v>
      </c>
      <c r="S397" s="2">
        <v>0.89</v>
      </c>
      <c r="T397" s="2">
        <v>-89.761543270000004</v>
      </c>
      <c r="U397" s="2">
        <v>0.88700000000000001</v>
      </c>
      <c r="V397" s="2">
        <v>5.9</v>
      </c>
      <c r="W397" s="3">
        <f>_xlfn.XLOOKUP(C397,'Sentiment index'!$E$2:$E$169,'Sentiment index'!$A$2:$A$169)</f>
        <v>-0.33407029999999999</v>
      </c>
      <c r="X397">
        <f>_xlfn.XLOOKUP(F397,'Company age'!$A$2:$A$15,'Company age'!$B$2:$B$15)</f>
        <v>12</v>
      </c>
      <c r="Y397" s="3">
        <f t="shared" si="48"/>
        <v>15.153061237380001</v>
      </c>
      <c r="Z397" s="5">
        <f t="shared" si="49"/>
        <v>-8.163265227999994E-2</v>
      </c>
      <c r="AA397" s="12">
        <f t="shared" si="50"/>
        <v>5</v>
      </c>
      <c r="AB397">
        <v>5</v>
      </c>
      <c r="AH397" s="4">
        <v>-8.1632652280000002</v>
      </c>
      <c r="AI397" s="4">
        <v>-8.1632652280000002</v>
      </c>
      <c r="AJ397" s="4">
        <v>-15.306122780000001</v>
      </c>
    </row>
    <row r="398" spans="1:36" x14ac:dyDescent="0.15">
      <c r="A398" t="s">
        <v>1902</v>
      </c>
      <c r="B398" t="s">
        <v>1691</v>
      </c>
      <c r="C398">
        <f t="shared" si="44"/>
        <v>148</v>
      </c>
      <c r="D398">
        <v>132</v>
      </c>
      <c r="E398" s="7">
        <v>42849</v>
      </c>
      <c r="F398" s="11">
        <v>2017</v>
      </c>
      <c r="G398" t="s">
        <v>1855</v>
      </c>
      <c r="H398" t="s">
        <v>1856</v>
      </c>
      <c r="I398" t="s">
        <v>80</v>
      </c>
      <c r="J398" t="s">
        <v>32</v>
      </c>
      <c r="K398" t="s">
        <v>25</v>
      </c>
      <c r="L398" t="s">
        <v>54</v>
      </c>
      <c r="M398" t="s">
        <v>27</v>
      </c>
      <c r="N398" s="2">
        <v>14.2813</v>
      </c>
      <c r="O398" s="2">
        <v>6.9</v>
      </c>
      <c r="P398" s="5">
        <f t="shared" si="45"/>
        <v>7.4358973500000008E-2</v>
      </c>
      <c r="Q398" s="5">
        <f t="shared" si="46"/>
        <v>3.8461537359999999E-2</v>
      </c>
      <c r="R398" s="5">
        <f t="shared" si="47"/>
        <v>6.4102563860000003E-2</v>
      </c>
      <c r="S398" s="2">
        <v>2.59</v>
      </c>
      <c r="T398" s="2">
        <v>-49.697048189999997</v>
      </c>
      <c r="U398" s="2">
        <v>2.6</v>
      </c>
      <c r="V398" s="2">
        <v>6.9737</v>
      </c>
      <c r="W398" s="3">
        <f>_xlfn.XLOOKUP(C398,'Sentiment index'!$E$2:$E$169,'Sentiment index'!$A$2:$A$169)</f>
        <v>-0.33407029999999999</v>
      </c>
      <c r="X398">
        <f>_xlfn.XLOOKUP(F398,'Company age'!$A$2:$A$15,'Company age'!$B$2:$B$15)</f>
        <v>12</v>
      </c>
      <c r="Y398" s="3">
        <f t="shared" si="48"/>
        <v>7.1653846077839995</v>
      </c>
      <c r="Z398" s="5">
        <f t="shared" si="49"/>
        <v>3.8461537359999881E-2</v>
      </c>
      <c r="AA398" s="12">
        <f t="shared" si="50"/>
        <v>1</v>
      </c>
      <c r="AB398">
        <v>1</v>
      </c>
      <c r="AH398" s="4">
        <v>7.4358973500000003</v>
      </c>
      <c r="AI398" s="4">
        <v>3.8461537360000002</v>
      </c>
      <c r="AJ398" s="4">
        <v>6.4102563860000004</v>
      </c>
    </row>
    <row r="399" spans="1:36" x14ac:dyDescent="0.15">
      <c r="A399" t="s">
        <v>571</v>
      </c>
      <c r="B399" t="s">
        <v>1469</v>
      </c>
      <c r="C399">
        <f t="shared" si="44"/>
        <v>148</v>
      </c>
      <c r="D399">
        <v>132</v>
      </c>
      <c r="E399" s="7">
        <v>42851</v>
      </c>
      <c r="F399" s="11">
        <v>2017</v>
      </c>
      <c r="G399" t="s">
        <v>1470</v>
      </c>
      <c r="H399" t="s">
        <v>1471</v>
      </c>
      <c r="I399" t="s">
        <v>80</v>
      </c>
      <c r="J399" t="s">
        <v>152</v>
      </c>
      <c r="K399" t="s">
        <v>25</v>
      </c>
      <c r="L399" t="s">
        <v>1175</v>
      </c>
      <c r="M399" t="s">
        <v>27</v>
      </c>
      <c r="N399" s="2">
        <v>57.563000000000002</v>
      </c>
      <c r="O399" s="2">
        <v>13.7</v>
      </c>
      <c r="P399" s="5">
        <f t="shared" si="45"/>
        <v>0.76666664119999994</v>
      </c>
      <c r="Q399" s="5">
        <f t="shared" si="46"/>
        <v>0.55555557249999998</v>
      </c>
      <c r="R399" s="5">
        <f t="shared" si="47"/>
        <v>1.033333359</v>
      </c>
      <c r="S399" s="2">
        <v>3.4</v>
      </c>
      <c r="T399" s="2">
        <v>-67.359123229999994</v>
      </c>
      <c r="U399" s="2">
        <v>3.3050000000000002</v>
      </c>
      <c r="V399" s="2">
        <v>14.608000000000001</v>
      </c>
      <c r="W399" s="3">
        <f>_xlfn.XLOOKUP(C399,'Sentiment index'!$E$2:$E$169,'Sentiment index'!$A$2:$A$169)</f>
        <v>-0.33407029999999999</v>
      </c>
      <c r="X399">
        <f>_xlfn.XLOOKUP(F399,'Company age'!$A$2:$A$15,'Company age'!$B$2:$B$15)</f>
        <v>12</v>
      </c>
      <c r="Y399" s="3">
        <f t="shared" si="48"/>
        <v>21.311111343249998</v>
      </c>
      <c r="Z399" s="5">
        <f t="shared" si="49"/>
        <v>0.55555557249999987</v>
      </c>
      <c r="AA399" s="12">
        <f t="shared" si="50"/>
        <v>20</v>
      </c>
      <c r="AB399">
        <v>20</v>
      </c>
      <c r="AH399" s="4">
        <v>76.666664119999993</v>
      </c>
      <c r="AI399" s="4">
        <v>55.55555725</v>
      </c>
      <c r="AJ399" s="4">
        <v>103.33333589999999</v>
      </c>
    </row>
    <row r="400" spans="1:36" x14ac:dyDescent="0.15">
      <c r="A400" t="s">
        <v>189</v>
      </c>
      <c r="B400" t="s">
        <v>1469</v>
      </c>
      <c r="C400">
        <f t="shared" si="44"/>
        <v>149</v>
      </c>
      <c r="D400">
        <v>133</v>
      </c>
      <c r="E400" s="7">
        <v>42858</v>
      </c>
      <c r="F400" s="11">
        <v>2017</v>
      </c>
      <c r="G400" t="s">
        <v>1921</v>
      </c>
      <c r="H400" t="s">
        <v>1922</v>
      </c>
      <c r="I400" t="s">
        <v>80</v>
      </c>
      <c r="J400" t="s">
        <v>152</v>
      </c>
      <c r="K400" t="s">
        <v>25</v>
      </c>
      <c r="L400" t="s">
        <v>1066</v>
      </c>
      <c r="M400" t="s">
        <v>27</v>
      </c>
      <c r="N400" s="2">
        <v>11.5701</v>
      </c>
      <c r="O400" s="2">
        <v>6.7</v>
      </c>
      <c r="P400" s="5">
        <f t="shared" si="45"/>
        <v>2.272727251E-2</v>
      </c>
      <c r="Q400" s="5">
        <f t="shared" si="46"/>
        <v>2.2727273399999999E-3</v>
      </c>
      <c r="R400" s="5">
        <f t="shared" si="47"/>
        <v>0.12272727010000001</v>
      </c>
      <c r="S400" s="2">
        <v>1.26</v>
      </c>
      <c r="T400" s="2">
        <v>-76.133445739999999</v>
      </c>
      <c r="U400" s="2">
        <v>1.28</v>
      </c>
      <c r="V400" s="2">
        <v>7.149</v>
      </c>
      <c r="W400" s="3">
        <f>_xlfn.XLOOKUP(C400,'Sentiment index'!$E$2:$E$169,'Sentiment index'!$A$2:$A$169)</f>
        <v>-0.2477917</v>
      </c>
      <c r="X400">
        <f>_xlfn.XLOOKUP(F400,'Company age'!$A$2:$A$15,'Company age'!$B$2:$B$15)</f>
        <v>12</v>
      </c>
      <c r="Y400" s="3">
        <f t="shared" si="48"/>
        <v>6.7152272731780007</v>
      </c>
      <c r="Z400" s="5">
        <f t="shared" si="49"/>
        <v>2.272727340000081E-3</v>
      </c>
      <c r="AA400" s="12">
        <f t="shared" si="50"/>
        <v>16</v>
      </c>
      <c r="AB400">
        <v>16</v>
      </c>
      <c r="AH400" s="4">
        <v>2.2727272510000001</v>
      </c>
      <c r="AI400" s="4">
        <v>0.227272734</v>
      </c>
      <c r="AJ400" s="4">
        <v>12.272727010000001</v>
      </c>
    </row>
    <row r="401" spans="1:36" x14ac:dyDescent="0.15">
      <c r="A401" t="s">
        <v>1920</v>
      </c>
      <c r="B401" t="s">
        <v>984</v>
      </c>
      <c r="C401">
        <f t="shared" si="44"/>
        <v>149</v>
      </c>
      <c r="D401">
        <v>133</v>
      </c>
      <c r="E401" s="7">
        <v>42860</v>
      </c>
      <c r="F401" s="11">
        <v>2017</v>
      </c>
      <c r="G401" t="s">
        <v>1524</v>
      </c>
      <c r="H401" t="s">
        <v>1525</v>
      </c>
      <c r="I401" t="s">
        <v>80</v>
      </c>
      <c r="J401" t="s">
        <v>96</v>
      </c>
      <c r="K401" t="s">
        <v>25</v>
      </c>
      <c r="L401" t="s">
        <v>746</v>
      </c>
      <c r="M401" t="s">
        <v>27</v>
      </c>
      <c r="N401" s="2">
        <v>42.531700000000001</v>
      </c>
      <c r="O401" s="2">
        <v>8.6999999999999993</v>
      </c>
      <c r="P401" s="5">
        <f t="shared" si="45"/>
        <v>6.6666665079999993E-2</v>
      </c>
      <c r="Q401" s="5">
        <f t="shared" si="46"/>
        <v>0</v>
      </c>
      <c r="R401" s="5">
        <f t="shared" si="47"/>
        <v>0</v>
      </c>
      <c r="S401" s="2">
        <v>1.925</v>
      </c>
      <c r="T401" s="2">
        <v>-71.880882260000007</v>
      </c>
      <c r="U401" s="2">
        <v>1.82</v>
      </c>
      <c r="V401" s="2">
        <v>13.8725</v>
      </c>
      <c r="W401" s="3">
        <f>_xlfn.XLOOKUP(C401,'Sentiment index'!$E$2:$E$169,'Sentiment index'!$A$2:$A$169)</f>
        <v>-0.2477917</v>
      </c>
      <c r="X401">
        <f>_xlfn.XLOOKUP(F401,'Company age'!$A$2:$A$15,'Company age'!$B$2:$B$15)</f>
        <v>12</v>
      </c>
      <c r="Y401" s="3">
        <f t="shared" si="48"/>
        <v>8.6999999999999993</v>
      </c>
      <c r="Z401" s="5">
        <f t="shared" si="49"/>
        <v>0</v>
      </c>
      <c r="AA401" s="12">
        <f t="shared" si="50"/>
        <v>1264.5811764705882</v>
      </c>
      <c r="AH401" s="4">
        <v>6.6666665079999996</v>
      </c>
      <c r="AI401" s="4">
        <v>0</v>
      </c>
      <c r="AJ401" s="4">
        <v>0</v>
      </c>
    </row>
    <row r="402" spans="1:36" x14ac:dyDescent="0.15">
      <c r="A402" t="s">
        <v>1909</v>
      </c>
      <c r="B402" t="s">
        <v>1724</v>
      </c>
      <c r="C402">
        <f t="shared" si="44"/>
        <v>149</v>
      </c>
      <c r="D402">
        <v>133</v>
      </c>
      <c r="E402" s="7">
        <v>42860</v>
      </c>
      <c r="F402" s="11">
        <v>2017</v>
      </c>
      <c r="G402" t="s">
        <v>1725</v>
      </c>
      <c r="H402" t="s">
        <v>1726</v>
      </c>
      <c r="I402" t="s">
        <v>80</v>
      </c>
      <c r="J402" t="s">
        <v>152</v>
      </c>
      <c r="K402" t="s">
        <v>25</v>
      </c>
      <c r="L402" t="s">
        <v>1175</v>
      </c>
      <c r="M402" t="s">
        <v>27</v>
      </c>
      <c r="N402" s="2">
        <v>22.724399999999999</v>
      </c>
      <c r="O402" s="2">
        <v>9.1999999999999993</v>
      </c>
      <c r="P402" s="5">
        <f t="shared" si="45"/>
        <v>-6.0975611210000004E-3</v>
      </c>
      <c r="Q402" s="5">
        <f t="shared" si="46"/>
        <v>-5.4878048899999997E-2</v>
      </c>
      <c r="R402" s="5">
        <f t="shared" si="47"/>
        <v>-3.9634146690000004E-2</v>
      </c>
      <c r="S402" s="2">
        <v>14.62</v>
      </c>
      <c r="T402" s="2">
        <v>113.9864578</v>
      </c>
      <c r="U402" s="2">
        <v>14.64</v>
      </c>
      <c r="V402" s="2">
        <v>15.174799999999999</v>
      </c>
      <c r="W402" s="3">
        <f>_xlfn.XLOOKUP(C402,'Sentiment index'!$E$2:$E$169,'Sentiment index'!$A$2:$A$169)</f>
        <v>-0.2477917</v>
      </c>
      <c r="X402">
        <f>_xlfn.XLOOKUP(F402,'Company age'!$A$2:$A$15,'Company age'!$B$2:$B$15)</f>
        <v>12</v>
      </c>
      <c r="Y402" s="3">
        <f t="shared" si="48"/>
        <v>8.695121950119999</v>
      </c>
      <c r="Z402" s="5">
        <f t="shared" si="49"/>
        <v>-5.4878048900000038E-2</v>
      </c>
      <c r="AA402" s="12">
        <f t="shared" si="50"/>
        <v>216</v>
      </c>
      <c r="AB402">
        <v>216</v>
      </c>
      <c r="AH402" s="4">
        <v>-0.60975611210000003</v>
      </c>
      <c r="AI402" s="4">
        <v>-5.4878048899999996</v>
      </c>
      <c r="AJ402" s="4">
        <v>-3.9634146690000001</v>
      </c>
    </row>
    <row r="403" spans="1:36" x14ac:dyDescent="0.15">
      <c r="A403" t="s">
        <v>1226</v>
      </c>
      <c r="B403" t="s">
        <v>1520</v>
      </c>
      <c r="C403">
        <f t="shared" si="44"/>
        <v>149</v>
      </c>
      <c r="D403">
        <v>133</v>
      </c>
      <c r="E403" s="7">
        <v>42865</v>
      </c>
      <c r="F403" s="11">
        <v>2017</v>
      </c>
      <c r="G403" t="s">
        <v>2042</v>
      </c>
      <c r="H403" t="s">
        <v>2043</v>
      </c>
      <c r="I403" t="s">
        <v>80</v>
      </c>
      <c r="J403" t="s">
        <v>45</v>
      </c>
      <c r="K403" t="s">
        <v>25</v>
      </c>
      <c r="L403" t="s">
        <v>1066</v>
      </c>
      <c r="M403" t="s">
        <v>27</v>
      </c>
      <c r="N403" s="2">
        <v>8.2589600000000001</v>
      </c>
      <c r="O403" s="2">
        <v>3.5</v>
      </c>
      <c r="P403" s="5">
        <f t="shared" si="45"/>
        <v>2</v>
      </c>
      <c r="Q403" s="5">
        <f t="shared" si="46"/>
        <v>2.1375000000000002</v>
      </c>
      <c r="R403" s="5">
        <f t="shared" si="47"/>
        <v>3.0125000000000002</v>
      </c>
      <c r="S403" s="2">
        <v>3.35</v>
      </c>
      <c r="T403" s="2">
        <v>13.171566009999999</v>
      </c>
      <c r="U403" s="2">
        <v>3.35</v>
      </c>
      <c r="V403" s="2">
        <v>10.43</v>
      </c>
      <c r="W403" s="3">
        <f>_xlfn.XLOOKUP(C403,'Sentiment index'!$E$2:$E$169,'Sentiment index'!$A$2:$A$169)</f>
        <v>-0.2477917</v>
      </c>
      <c r="X403">
        <f>_xlfn.XLOOKUP(F403,'Company age'!$A$2:$A$15,'Company age'!$B$2:$B$15)</f>
        <v>12</v>
      </c>
      <c r="Y403" s="3">
        <f t="shared" si="48"/>
        <v>10.981250000000001</v>
      </c>
      <c r="Z403" s="5">
        <f t="shared" si="49"/>
        <v>2.1375000000000002</v>
      </c>
      <c r="AA403" s="12">
        <f t="shared" si="50"/>
        <v>2</v>
      </c>
      <c r="AB403">
        <v>2</v>
      </c>
      <c r="AH403" s="4">
        <v>200</v>
      </c>
      <c r="AI403" s="4">
        <v>213.75</v>
      </c>
      <c r="AJ403" s="4">
        <v>301.25</v>
      </c>
    </row>
    <row r="404" spans="1:36" x14ac:dyDescent="0.15">
      <c r="A404" t="s">
        <v>2041</v>
      </c>
      <c r="B404" t="s">
        <v>534</v>
      </c>
      <c r="C404">
        <f t="shared" si="44"/>
        <v>149</v>
      </c>
      <c r="D404">
        <v>133</v>
      </c>
      <c r="E404" s="7">
        <v>42866</v>
      </c>
      <c r="F404" s="11">
        <v>2017</v>
      </c>
      <c r="G404" t="s">
        <v>535</v>
      </c>
      <c r="H404" t="s">
        <v>536</v>
      </c>
      <c r="I404" t="s">
        <v>80</v>
      </c>
      <c r="J404" t="s">
        <v>96</v>
      </c>
      <c r="K404" t="s">
        <v>25</v>
      </c>
      <c r="L404" t="s">
        <v>537</v>
      </c>
      <c r="M404" t="s">
        <v>27</v>
      </c>
      <c r="N404" s="2">
        <v>1077.3599999999999</v>
      </c>
      <c r="O404" s="2">
        <v>55</v>
      </c>
      <c r="P404" s="5">
        <f t="shared" si="45"/>
        <v>0</v>
      </c>
      <c r="Q404" s="5">
        <f t="shared" si="46"/>
        <v>-1.6666666269999998E-2</v>
      </c>
      <c r="R404" s="5">
        <f t="shared" si="47"/>
        <v>8.3333330149999996E-2</v>
      </c>
      <c r="S404" s="2">
        <v>331.6</v>
      </c>
      <c r="T404" s="2">
        <v>645.8181763</v>
      </c>
      <c r="U404" s="2">
        <v>333.6</v>
      </c>
      <c r="V404" s="2">
        <v>40.353700000000003</v>
      </c>
      <c r="W404" s="3">
        <f>_xlfn.XLOOKUP(C404,'Sentiment index'!$E$2:$E$169,'Sentiment index'!$A$2:$A$169)</f>
        <v>-0.2477917</v>
      </c>
      <c r="X404">
        <f>_xlfn.XLOOKUP(F404,'Company age'!$A$2:$A$15,'Company age'!$B$2:$B$15)</f>
        <v>12</v>
      </c>
      <c r="Y404" s="3">
        <f t="shared" si="48"/>
        <v>54.083333355149996</v>
      </c>
      <c r="Z404" s="5">
        <f t="shared" si="49"/>
        <v>-1.6666666270000071E-2</v>
      </c>
      <c r="AA404" s="12">
        <f t="shared" si="50"/>
        <v>4335</v>
      </c>
      <c r="AB404">
        <v>4335</v>
      </c>
      <c r="AH404" s="4">
        <v>0</v>
      </c>
      <c r="AI404" s="4">
        <v>-1.6666666269999999</v>
      </c>
      <c r="AJ404" s="4">
        <v>8.3333330149999991</v>
      </c>
    </row>
    <row r="405" spans="1:36" x14ac:dyDescent="0.15">
      <c r="A405" t="s">
        <v>634</v>
      </c>
      <c r="B405" t="s">
        <v>1836</v>
      </c>
      <c r="C405">
        <f t="shared" si="44"/>
        <v>149</v>
      </c>
      <c r="D405">
        <v>133</v>
      </c>
      <c r="E405" s="7">
        <v>42866</v>
      </c>
      <c r="F405" s="11">
        <v>2017</v>
      </c>
      <c r="G405" t="s">
        <v>1837</v>
      </c>
      <c r="H405" t="s">
        <v>1838</v>
      </c>
      <c r="I405" t="s">
        <v>80</v>
      </c>
      <c r="J405" t="s">
        <v>96</v>
      </c>
      <c r="K405" t="s">
        <v>25</v>
      </c>
      <c r="L405" t="s">
        <v>1066</v>
      </c>
      <c r="M405" t="s">
        <v>27</v>
      </c>
      <c r="N405" s="2">
        <v>15.582800000000001</v>
      </c>
      <c r="O405" s="2">
        <v>13.71</v>
      </c>
      <c r="P405" s="5">
        <f t="shared" si="45"/>
        <v>0.2</v>
      </c>
      <c r="Q405" s="5">
        <f t="shared" si="46"/>
        <v>0.36666667940000003</v>
      </c>
      <c r="R405" s="5">
        <f t="shared" si="47"/>
        <v>0.78888885500000006</v>
      </c>
      <c r="S405" s="2">
        <v>4.9000000000000004</v>
      </c>
      <c r="T405" s="2">
        <v>-51.036422729999998</v>
      </c>
      <c r="U405" s="2">
        <v>5.0999999999999996</v>
      </c>
      <c r="V405" s="2">
        <v>7.5743999999999998</v>
      </c>
      <c r="W405" s="3">
        <f>_xlfn.XLOOKUP(C405,'Sentiment index'!$E$2:$E$169,'Sentiment index'!$A$2:$A$169)</f>
        <v>-0.2477917</v>
      </c>
      <c r="X405">
        <f>_xlfn.XLOOKUP(F405,'Company age'!$A$2:$A$15,'Company age'!$B$2:$B$15)</f>
        <v>12</v>
      </c>
      <c r="Y405" s="3">
        <f t="shared" si="48"/>
        <v>18.737000174574</v>
      </c>
      <c r="Z405" s="5">
        <f t="shared" si="49"/>
        <v>0.36666667939999992</v>
      </c>
      <c r="AA405" s="12">
        <f t="shared" si="50"/>
        <v>130</v>
      </c>
      <c r="AB405">
        <v>130</v>
      </c>
      <c r="AH405" s="4">
        <v>20</v>
      </c>
      <c r="AI405" s="4">
        <v>36.666667940000004</v>
      </c>
      <c r="AJ405" s="4">
        <v>78.888885500000001</v>
      </c>
    </row>
    <row r="406" spans="1:36" x14ac:dyDescent="0.15">
      <c r="A406" t="s">
        <v>1835</v>
      </c>
      <c r="B406" t="s">
        <v>476</v>
      </c>
      <c r="C406">
        <f t="shared" si="44"/>
        <v>149</v>
      </c>
      <c r="D406">
        <v>133</v>
      </c>
      <c r="E406" s="7">
        <v>42867</v>
      </c>
      <c r="F406" s="11">
        <v>2017</v>
      </c>
      <c r="G406" t="s">
        <v>477</v>
      </c>
      <c r="H406" t="s">
        <v>478</v>
      </c>
      <c r="I406" t="s">
        <v>64</v>
      </c>
      <c r="J406" t="s">
        <v>38</v>
      </c>
      <c r="K406" t="s">
        <v>25</v>
      </c>
      <c r="L406" t="s">
        <v>479</v>
      </c>
      <c r="M406" t="s">
        <v>27</v>
      </c>
      <c r="N406" s="2">
        <v>1235.8399999999999</v>
      </c>
      <c r="O406" s="2">
        <v>7.2</v>
      </c>
      <c r="P406" s="5">
        <f t="shared" si="45"/>
        <v>1.3238635249999999</v>
      </c>
      <c r="Q406" s="5">
        <f t="shared" si="46"/>
        <v>2.125</v>
      </c>
      <c r="R406" s="5">
        <f t="shared" si="47"/>
        <v>1.6931817630000001</v>
      </c>
      <c r="S406" s="2">
        <v>10.61</v>
      </c>
      <c r="T406" s="2">
        <v>54.58333588</v>
      </c>
      <c r="U406" s="2">
        <v>10.73</v>
      </c>
      <c r="V406" s="2">
        <v>39.987299999999998</v>
      </c>
      <c r="W406" s="3">
        <f>_xlfn.XLOOKUP(C406,'Sentiment index'!$E$2:$E$169,'Sentiment index'!$A$2:$A$169)</f>
        <v>-0.2477917</v>
      </c>
      <c r="X406">
        <f>_xlfn.XLOOKUP(F406,'Company age'!$A$2:$A$15,'Company age'!$B$2:$B$15)</f>
        <v>12</v>
      </c>
      <c r="Y406" s="3">
        <f t="shared" si="48"/>
        <v>22.5</v>
      </c>
      <c r="Z406" s="5">
        <f t="shared" si="49"/>
        <v>2.125</v>
      </c>
      <c r="AA406" s="12">
        <f t="shared" si="50"/>
        <v>839</v>
      </c>
      <c r="AB406">
        <v>839</v>
      </c>
      <c r="AH406" s="4">
        <v>132.38635249999999</v>
      </c>
      <c r="AI406" s="4">
        <v>212.5</v>
      </c>
      <c r="AJ406" s="4">
        <v>169.3181763</v>
      </c>
    </row>
    <row r="407" spans="1:36" x14ac:dyDescent="0.15">
      <c r="A407" t="s">
        <v>2002</v>
      </c>
      <c r="B407" t="s">
        <v>305</v>
      </c>
      <c r="C407">
        <f t="shared" si="44"/>
        <v>149</v>
      </c>
      <c r="D407">
        <v>133</v>
      </c>
      <c r="E407" s="7">
        <v>42873</v>
      </c>
      <c r="F407" s="11">
        <v>2017</v>
      </c>
      <c r="G407" t="s">
        <v>1811</v>
      </c>
      <c r="H407" t="s">
        <v>1812</v>
      </c>
      <c r="I407" t="s">
        <v>80</v>
      </c>
      <c r="J407" t="s">
        <v>81</v>
      </c>
      <c r="K407" t="s">
        <v>25</v>
      </c>
      <c r="L407" t="s">
        <v>54</v>
      </c>
      <c r="M407" t="s">
        <v>27</v>
      </c>
      <c r="N407" s="2">
        <v>17.680700000000002</v>
      </c>
      <c r="O407" s="2">
        <v>6.3</v>
      </c>
      <c r="P407" s="5">
        <f t="shared" si="45"/>
        <v>1.9120458360000002E-2</v>
      </c>
      <c r="Q407" s="5">
        <f t="shared" si="46"/>
        <v>2.103250504E-2</v>
      </c>
      <c r="R407" s="5">
        <f t="shared" si="47"/>
        <v>2.4856595989999997E-2</v>
      </c>
      <c r="S407" s="2">
        <v>0.10199999999999999</v>
      </c>
      <c r="T407" s="2">
        <v>-98.082702639999994</v>
      </c>
      <c r="U407" s="2">
        <v>9.9000000000000005E-2</v>
      </c>
      <c r="V407" s="2">
        <v>7.2561</v>
      </c>
      <c r="W407" s="3">
        <f>_xlfn.XLOOKUP(C407,'Sentiment index'!$E$2:$E$169,'Sentiment index'!$A$2:$A$169)</f>
        <v>-0.2477917</v>
      </c>
      <c r="X407">
        <f>_xlfn.XLOOKUP(F407,'Company age'!$A$2:$A$15,'Company age'!$B$2:$B$15)</f>
        <v>12</v>
      </c>
      <c r="Y407" s="3">
        <f t="shared" si="48"/>
        <v>6.4325047817519998</v>
      </c>
      <c r="Z407" s="5">
        <f t="shared" si="49"/>
        <v>2.1032505039999996E-2</v>
      </c>
      <c r="AA407" s="12">
        <f t="shared" si="50"/>
        <v>1264.5811764705882</v>
      </c>
      <c r="AH407" s="4">
        <v>1.9120458360000001</v>
      </c>
      <c r="AI407" s="4">
        <v>2.103250504</v>
      </c>
      <c r="AJ407" s="4">
        <v>2.4856595989999999</v>
      </c>
    </row>
    <row r="408" spans="1:36" x14ac:dyDescent="0.15">
      <c r="A408" t="s">
        <v>949</v>
      </c>
      <c r="B408" t="s">
        <v>178</v>
      </c>
      <c r="C408">
        <f t="shared" si="44"/>
        <v>149</v>
      </c>
      <c r="D408">
        <v>133</v>
      </c>
      <c r="E408" s="7">
        <v>42874</v>
      </c>
      <c r="F408" s="11">
        <v>2017</v>
      </c>
      <c r="G408" t="s">
        <v>179</v>
      </c>
      <c r="H408" t="s">
        <v>180</v>
      </c>
      <c r="I408" t="s">
        <v>80</v>
      </c>
      <c r="J408" t="s">
        <v>38</v>
      </c>
      <c r="K408" t="s">
        <v>25</v>
      </c>
      <c r="L408" t="s">
        <v>165</v>
      </c>
      <c r="M408" t="s">
        <v>27</v>
      </c>
      <c r="N408" s="2">
        <v>4386.4399999999996</v>
      </c>
      <c r="O408" s="2">
        <v>55</v>
      </c>
      <c r="P408" s="5">
        <f t="shared" si="45"/>
        <v>3.3333332539999996E-2</v>
      </c>
      <c r="Q408" s="5">
        <f t="shared" si="46"/>
        <v>7.3333334920000007E-2</v>
      </c>
      <c r="R408" s="5">
        <f t="shared" si="47"/>
        <v>0.11</v>
      </c>
      <c r="S408" s="2">
        <v>67.7</v>
      </c>
      <c r="T408" s="2">
        <v>26.181818010000001</v>
      </c>
      <c r="U408" s="2">
        <v>69.3</v>
      </c>
      <c r="V408" s="2">
        <v>183.59800000000001</v>
      </c>
      <c r="W408" s="3">
        <f>_xlfn.XLOOKUP(C408,'Sentiment index'!$E$2:$E$169,'Sentiment index'!$A$2:$A$169)</f>
        <v>-0.2477917</v>
      </c>
      <c r="X408">
        <f>_xlfn.XLOOKUP(F408,'Company age'!$A$2:$A$15,'Company age'!$B$2:$B$15)</f>
        <v>12</v>
      </c>
      <c r="Y408" s="3">
        <f t="shared" si="48"/>
        <v>59.033333420600002</v>
      </c>
      <c r="Z408" s="5">
        <f t="shared" si="49"/>
        <v>7.3333334920000035E-2</v>
      </c>
      <c r="AA408" s="12">
        <f t="shared" si="50"/>
        <v>3315</v>
      </c>
      <c r="AB408">
        <v>3315</v>
      </c>
      <c r="AH408" s="4">
        <v>3.3333332539999998</v>
      </c>
      <c r="AI408" s="4">
        <v>7.3333334920000004</v>
      </c>
      <c r="AJ408" s="4">
        <v>11</v>
      </c>
    </row>
    <row r="409" spans="1:36" x14ac:dyDescent="0.15">
      <c r="A409" t="s">
        <v>1369</v>
      </c>
      <c r="B409" t="s">
        <v>762</v>
      </c>
      <c r="C409">
        <f t="shared" si="44"/>
        <v>149</v>
      </c>
      <c r="D409">
        <v>133</v>
      </c>
      <c r="E409" s="7">
        <v>42874</v>
      </c>
      <c r="F409" s="11">
        <v>2017</v>
      </c>
      <c r="G409" t="s">
        <v>2078</v>
      </c>
      <c r="H409" t="s">
        <v>2079</v>
      </c>
      <c r="I409" t="s">
        <v>80</v>
      </c>
      <c r="J409" t="s">
        <v>152</v>
      </c>
      <c r="K409" t="s">
        <v>25</v>
      </c>
      <c r="L409" t="s">
        <v>54</v>
      </c>
      <c r="M409" t="s">
        <v>27</v>
      </c>
      <c r="N409" s="2">
        <v>6.3204000000000002</v>
      </c>
      <c r="O409" s="2">
        <v>7.3</v>
      </c>
      <c r="P409" s="5">
        <f t="shared" si="45"/>
        <v>5.3571429249999997E-2</v>
      </c>
      <c r="Q409" s="5">
        <f t="shared" si="46"/>
        <v>-2.8571429249999999E-2</v>
      </c>
      <c r="R409" s="5">
        <f t="shared" si="47"/>
        <v>-3.5714286569999997E-3</v>
      </c>
      <c r="S409" s="2"/>
      <c r="T409" s="2"/>
      <c r="U409" s="2"/>
      <c r="V409" s="2">
        <v>5.4370000000000003</v>
      </c>
      <c r="W409" s="3">
        <f>_xlfn.XLOOKUP(C409,'Sentiment index'!$E$2:$E$169,'Sentiment index'!$A$2:$A$169)</f>
        <v>-0.2477917</v>
      </c>
      <c r="X409">
        <f>_xlfn.XLOOKUP(F409,'Company age'!$A$2:$A$15,'Company age'!$B$2:$B$15)</f>
        <v>12</v>
      </c>
      <c r="Y409" s="3">
        <f t="shared" si="48"/>
        <v>7.0914285664749999</v>
      </c>
      <c r="Z409" s="5">
        <f t="shared" si="49"/>
        <v>-2.8571429249999995E-2</v>
      </c>
      <c r="AA409" s="12">
        <f t="shared" si="50"/>
        <v>22</v>
      </c>
      <c r="AB409">
        <v>22</v>
      </c>
      <c r="AH409" s="4">
        <v>5.3571429249999998</v>
      </c>
      <c r="AI409" s="4">
        <v>-2.8571429249999998</v>
      </c>
      <c r="AJ409" s="4">
        <v>-0.35714286569999998</v>
      </c>
    </row>
    <row r="410" spans="1:36" x14ac:dyDescent="0.15">
      <c r="A410" t="s">
        <v>1413</v>
      </c>
      <c r="B410" t="s">
        <v>1433</v>
      </c>
      <c r="C410">
        <f t="shared" si="44"/>
        <v>149</v>
      </c>
      <c r="D410">
        <v>133</v>
      </c>
      <c r="E410" s="7">
        <v>42877</v>
      </c>
      <c r="F410" s="11">
        <v>2017</v>
      </c>
      <c r="G410" t="s">
        <v>1434</v>
      </c>
      <c r="H410" t="s">
        <v>1435</v>
      </c>
      <c r="I410" t="s">
        <v>80</v>
      </c>
      <c r="J410" t="s">
        <v>32</v>
      </c>
      <c r="K410" t="s">
        <v>25</v>
      </c>
      <c r="L410" t="s">
        <v>1436</v>
      </c>
      <c r="M410" t="s">
        <v>27</v>
      </c>
      <c r="N410" s="2">
        <v>64.544799999999995</v>
      </c>
      <c r="O410" s="2">
        <v>24</v>
      </c>
      <c r="P410" s="5">
        <f t="shared" si="45"/>
        <v>1.854700928</v>
      </c>
      <c r="Q410" s="5">
        <f t="shared" si="46"/>
        <v>1.4615385439999999</v>
      </c>
      <c r="R410" s="5">
        <f t="shared" si="47"/>
        <v>1.2564102939999999</v>
      </c>
      <c r="S410" s="2">
        <v>9.6</v>
      </c>
      <c r="T410" s="2">
        <v>-48.964557650000003</v>
      </c>
      <c r="U410" s="2">
        <v>9.15</v>
      </c>
      <c r="V410" s="2">
        <v>8.9359999999999999</v>
      </c>
      <c r="W410" s="3">
        <f>_xlfn.XLOOKUP(C410,'Sentiment index'!$E$2:$E$169,'Sentiment index'!$A$2:$A$169)</f>
        <v>-0.2477917</v>
      </c>
      <c r="X410">
        <f>_xlfn.XLOOKUP(F410,'Company age'!$A$2:$A$15,'Company age'!$B$2:$B$15)</f>
        <v>12</v>
      </c>
      <c r="Y410" s="3">
        <f t="shared" si="48"/>
        <v>59.076925055999993</v>
      </c>
      <c r="Z410" s="5">
        <f t="shared" si="49"/>
        <v>1.4615385439999997</v>
      </c>
      <c r="AA410" s="12">
        <f t="shared" si="50"/>
        <v>28</v>
      </c>
      <c r="AB410">
        <v>28</v>
      </c>
      <c r="AH410" s="4">
        <v>185.4700928</v>
      </c>
      <c r="AI410" s="4">
        <v>146.1538544</v>
      </c>
      <c r="AJ410" s="4">
        <v>125.64102939999999</v>
      </c>
    </row>
    <row r="411" spans="1:36" x14ac:dyDescent="0.15">
      <c r="A411" t="s">
        <v>529</v>
      </c>
      <c r="B411" t="s">
        <v>440</v>
      </c>
      <c r="C411">
        <f t="shared" si="44"/>
        <v>149</v>
      </c>
      <c r="D411">
        <v>133</v>
      </c>
      <c r="E411" s="7">
        <v>42879</v>
      </c>
      <c r="F411" s="11">
        <v>2017</v>
      </c>
      <c r="G411" t="s">
        <v>442</v>
      </c>
      <c r="H411" t="s">
        <v>443</v>
      </c>
      <c r="I411" t="s">
        <v>44</v>
      </c>
      <c r="J411" t="s">
        <v>96</v>
      </c>
      <c r="K411" t="s">
        <v>25</v>
      </c>
      <c r="L411" t="s">
        <v>444</v>
      </c>
      <c r="M411" t="s">
        <v>27</v>
      </c>
      <c r="N411" s="2">
        <v>1406.5</v>
      </c>
      <c r="O411" s="2">
        <v>29</v>
      </c>
      <c r="P411" s="5">
        <f t="shared" si="45"/>
        <v>4.3478260040000001E-2</v>
      </c>
      <c r="Q411" s="5">
        <f t="shared" si="46"/>
        <v>0.2173913002</v>
      </c>
      <c r="R411" s="5">
        <f t="shared" si="47"/>
        <v>0.1086956501</v>
      </c>
      <c r="S411" s="2"/>
      <c r="T411" s="2"/>
      <c r="U411" s="2"/>
      <c r="V411" s="2">
        <v>100</v>
      </c>
      <c r="W411" s="3">
        <f>_xlfn.XLOOKUP(C411,'Sentiment index'!$E$2:$E$169,'Sentiment index'!$A$2:$A$169)</f>
        <v>-0.2477917</v>
      </c>
      <c r="X411">
        <f>_xlfn.XLOOKUP(F411,'Company age'!$A$2:$A$15,'Company age'!$B$2:$B$15)</f>
        <v>12</v>
      </c>
      <c r="Y411" s="3">
        <f t="shared" si="48"/>
        <v>35.304347705800005</v>
      </c>
      <c r="Z411" s="5">
        <f t="shared" si="49"/>
        <v>0.21739130020000016</v>
      </c>
      <c r="AA411" s="12">
        <f t="shared" si="50"/>
        <v>1149</v>
      </c>
      <c r="AB411">
        <v>1149</v>
      </c>
      <c r="AH411" s="4">
        <v>4.3478260039999999</v>
      </c>
      <c r="AI411" s="4">
        <v>21.739130020000001</v>
      </c>
      <c r="AJ411" s="4">
        <v>10.869565010000001</v>
      </c>
    </row>
    <row r="412" spans="1:36" x14ac:dyDescent="0.15">
      <c r="A412" t="s">
        <v>1581</v>
      </c>
      <c r="B412" t="s">
        <v>435</v>
      </c>
      <c r="C412">
        <f t="shared" si="44"/>
        <v>149</v>
      </c>
      <c r="D412">
        <v>133</v>
      </c>
      <c r="E412" s="7">
        <v>42884</v>
      </c>
      <c r="F412" s="11">
        <v>2017</v>
      </c>
      <c r="G412" t="s">
        <v>436</v>
      </c>
      <c r="H412" t="s">
        <v>437</v>
      </c>
      <c r="I412" t="s">
        <v>44</v>
      </c>
      <c r="J412" t="s">
        <v>32</v>
      </c>
      <c r="K412" t="s">
        <v>25</v>
      </c>
      <c r="L412" t="s">
        <v>438</v>
      </c>
      <c r="M412" t="s">
        <v>27</v>
      </c>
      <c r="N412" s="2">
        <v>1415.58</v>
      </c>
      <c r="O412" s="2">
        <v>30</v>
      </c>
      <c r="P412" s="5">
        <f t="shared" si="45"/>
        <v>6.25E-2</v>
      </c>
      <c r="Q412" s="5">
        <f t="shared" si="46"/>
        <v>0.13125000000000001</v>
      </c>
      <c r="R412" s="5">
        <f t="shared" si="47"/>
        <v>6.8750000000000006E-2</v>
      </c>
      <c r="S412" s="2"/>
      <c r="T412" s="2"/>
      <c r="U412" s="2"/>
      <c r="V412" s="2">
        <v>66.666700000000006</v>
      </c>
      <c r="W412" s="3">
        <f>_xlfn.XLOOKUP(C412,'Sentiment index'!$E$2:$E$169,'Sentiment index'!$A$2:$A$169)</f>
        <v>-0.2477917</v>
      </c>
      <c r="X412">
        <f>_xlfn.XLOOKUP(F412,'Company age'!$A$2:$A$15,'Company age'!$B$2:$B$15)</f>
        <v>12</v>
      </c>
      <c r="Y412" s="3">
        <f t="shared" si="48"/>
        <v>33.9375</v>
      </c>
      <c r="Z412" s="5">
        <f t="shared" si="49"/>
        <v>0.13125000000000001</v>
      </c>
      <c r="AA412" s="12">
        <f t="shared" si="50"/>
        <v>2782</v>
      </c>
      <c r="AB412">
        <v>2782</v>
      </c>
      <c r="AH412" s="4">
        <v>6.25</v>
      </c>
      <c r="AI412" s="4">
        <v>13.125</v>
      </c>
      <c r="AJ412" s="4">
        <v>6.875</v>
      </c>
    </row>
    <row r="413" spans="1:36" x14ac:dyDescent="0.15">
      <c r="A413" t="s">
        <v>769</v>
      </c>
      <c r="B413" t="s">
        <v>178</v>
      </c>
      <c r="C413">
        <f t="shared" si="44"/>
        <v>149</v>
      </c>
      <c r="D413">
        <v>133</v>
      </c>
      <c r="E413" s="7">
        <v>42884</v>
      </c>
      <c r="F413" s="11">
        <v>2017</v>
      </c>
      <c r="G413" t="s">
        <v>1268</v>
      </c>
      <c r="H413" t="s">
        <v>1269</v>
      </c>
      <c r="I413" t="s">
        <v>64</v>
      </c>
      <c r="J413" t="s">
        <v>152</v>
      </c>
      <c r="K413" t="s">
        <v>25</v>
      </c>
      <c r="L413" t="s">
        <v>1066</v>
      </c>
      <c r="M413" t="s">
        <v>27</v>
      </c>
      <c r="N413" s="2">
        <v>121.232</v>
      </c>
      <c r="O413" s="2">
        <v>5.65</v>
      </c>
      <c r="P413" s="5">
        <f t="shared" si="45"/>
        <v>-4.8076921699999999E-3</v>
      </c>
      <c r="Q413" s="5">
        <f t="shared" si="46"/>
        <v>0</v>
      </c>
      <c r="R413" s="5">
        <f t="shared" si="47"/>
        <v>-4.3269228940000001E-2</v>
      </c>
      <c r="S413" s="2">
        <v>34.1</v>
      </c>
      <c r="T413" s="2">
        <v>543.36279300000001</v>
      </c>
      <c r="U413" s="2">
        <v>34.299999999999997</v>
      </c>
      <c r="V413" s="2">
        <v>11.254099999999999</v>
      </c>
      <c r="W413" s="3">
        <f>_xlfn.XLOOKUP(C413,'Sentiment index'!$E$2:$E$169,'Sentiment index'!$A$2:$A$169)</f>
        <v>-0.2477917</v>
      </c>
      <c r="X413">
        <f>_xlfn.XLOOKUP(F413,'Company age'!$A$2:$A$15,'Company age'!$B$2:$B$15)</f>
        <v>12</v>
      </c>
      <c r="Y413" s="3">
        <f t="shared" si="48"/>
        <v>5.65</v>
      </c>
      <c r="Z413" s="5">
        <f t="shared" si="49"/>
        <v>0</v>
      </c>
      <c r="AA413" s="12">
        <f t="shared" si="50"/>
        <v>293</v>
      </c>
      <c r="AB413">
        <v>293</v>
      </c>
      <c r="AH413" s="4">
        <v>-0.48076921700000003</v>
      </c>
      <c r="AI413" s="4">
        <v>0</v>
      </c>
      <c r="AJ413" s="4">
        <v>-4.326922894</v>
      </c>
    </row>
    <row r="414" spans="1:36" x14ac:dyDescent="0.15">
      <c r="A414" t="s">
        <v>800</v>
      </c>
      <c r="B414" t="s">
        <v>374</v>
      </c>
      <c r="C414">
        <f t="shared" si="44"/>
        <v>149</v>
      </c>
      <c r="D414">
        <v>133</v>
      </c>
      <c r="E414" s="7">
        <v>42886</v>
      </c>
      <c r="F414" s="11">
        <v>2017</v>
      </c>
      <c r="G414" t="s">
        <v>376</v>
      </c>
      <c r="H414" t="s">
        <v>377</v>
      </c>
      <c r="I414" t="s">
        <v>80</v>
      </c>
      <c r="J414" t="s">
        <v>81</v>
      </c>
      <c r="K414" t="s">
        <v>25</v>
      </c>
      <c r="L414" t="s">
        <v>33</v>
      </c>
      <c r="M414" t="s">
        <v>27</v>
      </c>
      <c r="N414" s="2">
        <v>1814.39</v>
      </c>
      <c r="O414" s="2">
        <v>62</v>
      </c>
      <c r="P414" s="5">
        <f t="shared" si="45"/>
        <v>0</v>
      </c>
      <c r="Q414" s="5">
        <f t="shared" si="46"/>
        <v>-5.434782505E-2</v>
      </c>
      <c r="R414" s="5">
        <f t="shared" si="47"/>
        <v>-5.2173914910000001E-2</v>
      </c>
      <c r="S414" s="2">
        <v>177.7</v>
      </c>
      <c r="T414" s="2">
        <v>181.77420040000001</v>
      </c>
      <c r="U414" s="2">
        <v>175.6</v>
      </c>
      <c r="V414" s="2">
        <v>55.551000000000002</v>
      </c>
      <c r="W414" s="3">
        <f>_xlfn.XLOOKUP(C414,'Sentiment index'!$E$2:$E$169,'Sentiment index'!$A$2:$A$169)</f>
        <v>-0.2477917</v>
      </c>
      <c r="X414">
        <f>_xlfn.XLOOKUP(F414,'Company age'!$A$2:$A$15,'Company age'!$B$2:$B$15)</f>
        <v>12</v>
      </c>
      <c r="Y414" s="3">
        <f t="shared" si="48"/>
        <v>58.630434846900002</v>
      </c>
      <c r="Z414" s="5">
        <f t="shared" si="49"/>
        <v>-5.4347825049999972E-2</v>
      </c>
      <c r="AA414" s="12">
        <f t="shared" si="50"/>
        <v>1226</v>
      </c>
      <c r="AB414">
        <v>1226</v>
      </c>
      <c r="AH414" s="4">
        <v>0</v>
      </c>
      <c r="AI414" s="4">
        <v>-5.4347825050000003</v>
      </c>
      <c r="AJ414" s="4">
        <v>-5.2173914909999999</v>
      </c>
    </row>
    <row r="415" spans="1:36" x14ac:dyDescent="0.15">
      <c r="A415" t="s">
        <v>147</v>
      </c>
      <c r="B415" t="s">
        <v>1535</v>
      </c>
      <c r="C415">
        <f t="shared" si="44"/>
        <v>150</v>
      </c>
      <c r="D415">
        <v>134</v>
      </c>
      <c r="E415" s="7">
        <v>42894</v>
      </c>
      <c r="F415" s="11">
        <v>2017</v>
      </c>
      <c r="G415" t="s">
        <v>1536</v>
      </c>
      <c r="H415" t="s">
        <v>1537</v>
      </c>
      <c r="I415" t="s">
        <v>80</v>
      </c>
      <c r="J415" t="s">
        <v>96</v>
      </c>
      <c r="K415" t="s">
        <v>25</v>
      </c>
      <c r="L415" t="s">
        <v>1175</v>
      </c>
      <c r="M415" t="s">
        <v>27</v>
      </c>
      <c r="N415" s="2">
        <v>42.942500000000003</v>
      </c>
      <c r="O415" s="2">
        <v>5.5</v>
      </c>
      <c r="P415" s="5">
        <f t="shared" si="45"/>
        <v>0</v>
      </c>
      <c r="Q415" s="5">
        <f t="shared" si="46"/>
        <v>-3.5483870510000001E-2</v>
      </c>
      <c r="R415" s="5">
        <f t="shared" si="47"/>
        <v>-2.5806450839999998E-2</v>
      </c>
      <c r="S415" s="2">
        <v>0.20649999999999999</v>
      </c>
      <c r="T415" s="2">
        <v>-84.326461789999996</v>
      </c>
      <c r="U415" s="2">
        <v>0.20399999999999999</v>
      </c>
      <c r="V415" s="2">
        <v>23.835000000000001</v>
      </c>
      <c r="W415" s="3">
        <f>_xlfn.XLOOKUP(C415,'Sentiment index'!$E$2:$E$169,'Sentiment index'!$A$2:$A$169)</f>
        <v>-0.34332839999999998</v>
      </c>
      <c r="X415">
        <f>_xlfn.XLOOKUP(F415,'Company age'!$A$2:$A$15,'Company age'!$B$2:$B$15)</f>
        <v>12</v>
      </c>
      <c r="Y415" s="3">
        <f t="shared" si="48"/>
        <v>5.304838712195</v>
      </c>
      <c r="Z415" s="5">
        <f t="shared" si="49"/>
        <v>-3.5483870509999994E-2</v>
      </c>
      <c r="AA415" s="12">
        <f t="shared" si="50"/>
        <v>18</v>
      </c>
      <c r="AB415">
        <v>18</v>
      </c>
      <c r="AH415" s="4">
        <v>0</v>
      </c>
      <c r="AI415" s="4">
        <v>-3.5483870510000002</v>
      </c>
      <c r="AJ415" s="4">
        <v>-2.5806450839999999</v>
      </c>
    </row>
    <row r="416" spans="1:36" x14ac:dyDescent="0.15">
      <c r="A416" t="s">
        <v>19</v>
      </c>
      <c r="B416" t="s">
        <v>774</v>
      </c>
      <c r="C416">
        <f t="shared" si="44"/>
        <v>150</v>
      </c>
      <c r="D416">
        <v>134</v>
      </c>
      <c r="E416" s="7">
        <v>42895</v>
      </c>
      <c r="F416" s="11">
        <v>2017</v>
      </c>
      <c r="G416" t="s">
        <v>776</v>
      </c>
      <c r="H416" t="s">
        <v>777</v>
      </c>
      <c r="I416" t="s">
        <v>64</v>
      </c>
      <c r="J416" t="s">
        <v>32</v>
      </c>
      <c r="K416" t="s">
        <v>25</v>
      </c>
      <c r="L416" t="s">
        <v>51</v>
      </c>
      <c r="M416" t="s">
        <v>27</v>
      </c>
      <c r="N416" s="2">
        <v>609.91600000000005</v>
      </c>
      <c r="O416" s="2">
        <v>6.9</v>
      </c>
      <c r="P416" s="5">
        <f t="shared" si="45"/>
        <v>2.0408163069999999E-2</v>
      </c>
      <c r="Q416" s="5">
        <f t="shared" si="46"/>
        <v>2.0408163069999999E-2</v>
      </c>
      <c r="R416" s="5">
        <f t="shared" si="47"/>
        <v>-6.1224489210000003E-2</v>
      </c>
      <c r="S416" s="2"/>
      <c r="T416" s="2"/>
      <c r="U416" s="2"/>
      <c r="V416" s="2">
        <v>14.248799999999999</v>
      </c>
      <c r="W416" s="3">
        <f>_xlfn.XLOOKUP(C416,'Sentiment index'!$E$2:$E$169,'Sentiment index'!$A$2:$A$169)</f>
        <v>-0.34332839999999998</v>
      </c>
      <c r="X416">
        <f>_xlfn.XLOOKUP(F416,'Company age'!$A$2:$A$15,'Company age'!$B$2:$B$15)</f>
        <v>12</v>
      </c>
      <c r="Y416" s="3">
        <f t="shared" si="48"/>
        <v>7.040816325183</v>
      </c>
      <c r="Z416" s="5">
        <f t="shared" si="49"/>
        <v>2.0408163069999954E-2</v>
      </c>
      <c r="AA416" s="12">
        <f t="shared" si="50"/>
        <v>796</v>
      </c>
      <c r="AB416">
        <v>796</v>
      </c>
      <c r="AH416" s="4">
        <v>2.0408163070000001</v>
      </c>
      <c r="AI416" s="4">
        <v>2.0408163070000001</v>
      </c>
      <c r="AJ416" s="4">
        <v>-6.1224489210000002</v>
      </c>
    </row>
    <row r="417" spans="1:36" x14ac:dyDescent="0.15">
      <c r="A417" t="s">
        <v>1489</v>
      </c>
      <c r="B417" t="s">
        <v>774</v>
      </c>
      <c r="C417">
        <f t="shared" si="44"/>
        <v>150</v>
      </c>
      <c r="D417">
        <v>134</v>
      </c>
      <c r="E417" s="7">
        <v>42895</v>
      </c>
      <c r="F417" s="11">
        <v>2017</v>
      </c>
      <c r="G417" t="s">
        <v>1732</v>
      </c>
      <c r="H417" t="s">
        <v>1733</v>
      </c>
      <c r="I417" t="s">
        <v>80</v>
      </c>
      <c r="J417" t="s">
        <v>96</v>
      </c>
      <c r="K417" t="s">
        <v>25</v>
      </c>
      <c r="L417" t="s">
        <v>54</v>
      </c>
      <c r="M417" t="s">
        <v>27</v>
      </c>
      <c r="N417" s="2">
        <v>22.257400000000001</v>
      </c>
      <c r="O417" s="2">
        <v>20</v>
      </c>
      <c r="P417" s="5">
        <f t="shared" si="45"/>
        <v>4.5454545020000001E-2</v>
      </c>
      <c r="Q417" s="5">
        <f t="shared" si="46"/>
        <v>0</v>
      </c>
      <c r="R417" s="5">
        <f t="shared" si="47"/>
        <v>-4.5454545020000001E-2</v>
      </c>
      <c r="S417" s="2">
        <v>42.5</v>
      </c>
      <c r="T417" s="2">
        <v>152.91065979999999</v>
      </c>
      <c r="U417" s="2">
        <v>42</v>
      </c>
      <c r="V417" s="2">
        <v>3.4</v>
      </c>
      <c r="W417" s="3">
        <f>_xlfn.XLOOKUP(C417,'Sentiment index'!$E$2:$E$169,'Sentiment index'!$A$2:$A$169)</f>
        <v>-0.34332839999999998</v>
      </c>
      <c r="X417">
        <f>_xlfn.XLOOKUP(F417,'Company age'!$A$2:$A$15,'Company age'!$B$2:$B$15)</f>
        <v>12</v>
      </c>
      <c r="Y417" s="3">
        <f t="shared" si="48"/>
        <v>20</v>
      </c>
      <c r="Z417" s="5">
        <f t="shared" si="49"/>
        <v>0</v>
      </c>
      <c r="AA417" s="12">
        <f t="shared" si="50"/>
        <v>166</v>
      </c>
      <c r="AB417">
        <v>166</v>
      </c>
      <c r="AH417" s="4">
        <v>4.5454545020000001</v>
      </c>
      <c r="AI417" s="4">
        <v>0</v>
      </c>
      <c r="AJ417" s="4">
        <v>-4.5454545020000001</v>
      </c>
    </row>
    <row r="418" spans="1:36" x14ac:dyDescent="0.15">
      <c r="A418" t="s">
        <v>868</v>
      </c>
      <c r="B418" t="s">
        <v>374</v>
      </c>
      <c r="C418">
        <f t="shared" si="44"/>
        <v>150</v>
      </c>
      <c r="D418">
        <v>134</v>
      </c>
      <c r="E418" s="7">
        <v>42898</v>
      </c>
      <c r="F418" s="11">
        <v>2017</v>
      </c>
      <c r="G418" t="s">
        <v>1632</v>
      </c>
      <c r="H418" t="s">
        <v>1633</v>
      </c>
      <c r="I418" t="s">
        <v>80</v>
      </c>
      <c r="J418" t="s">
        <v>32</v>
      </c>
      <c r="K418" t="s">
        <v>25</v>
      </c>
      <c r="L418" t="s">
        <v>1066</v>
      </c>
      <c r="M418" t="s">
        <v>27</v>
      </c>
      <c r="N418" s="2">
        <v>29.7742</v>
      </c>
      <c r="O418" s="2">
        <v>9.5</v>
      </c>
      <c r="P418" s="5">
        <f t="shared" si="45"/>
        <v>-1.935483813E-2</v>
      </c>
      <c r="Q418" s="5">
        <f t="shared" si="46"/>
        <v>-4.516129017E-2</v>
      </c>
      <c r="R418" s="5">
        <f t="shared" si="47"/>
        <v>-6.4516129490000004E-2</v>
      </c>
      <c r="S418" s="2">
        <v>59</v>
      </c>
      <c r="T418" s="2">
        <v>590.52630620000002</v>
      </c>
      <c r="U418" s="2">
        <v>59.2</v>
      </c>
      <c r="V418" s="2">
        <v>16.012499999999999</v>
      </c>
      <c r="W418" s="3">
        <f>_xlfn.XLOOKUP(C418,'Sentiment index'!$E$2:$E$169,'Sentiment index'!$A$2:$A$169)</f>
        <v>-0.34332839999999998</v>
      </c>
      <c r="X418">
        <f>_xlfn.XLOOKUP(F418,'Company age'!$A$2:$A$15,'Company age'!$B$2:$B$15)</f>
        <v>12</v>
      </c>
      <c r="Y418" s="3">
        <f t="shared" si="48"/>
        <v>9.0709677433849993</v>
      </c>
      <c r="Z418" s="5">
        <f t="shared" si="49"/>
        <v>-4.5161290170000069E-2</v>
      </c>
      <c r="AA418" s="12">
        <f t="shared" si="50"/>
        <v>63</v>
      </c>
      <c r="AB418">
        <v>63</v>
      </c>
      <c r="AH418" s="4">
        <v>-1.9354838130000001</v>
      </c>
      <c r="AI418" s="4">
        <v>-4.5161290169999999</v>
      </c>
      <c r="AJ418" s="4">
        <v>-6.4516129490000003</v>
      </c>
    </row>
    <row r="419" spans="1:36" x14ac:dyDescent="0.15">
      <c r="A419" t="s">
        <v>1631</v>
      </c>
      <c r="B419" t="s">
        <v>383</v>
      </c>
      <c r="C419">
        <f t="shared" si="44"/>
        <v>150</v>
      </c>
      <c r="D419">
        <v>134</v>
      </c>
      <c r="E419" s="7">
        <v>42899</v>
      </c>
      <c r="F419" s="11">
        <v>2017</v>
      </c>
      <c r="G419" t="s">
        <v>384</v>
      </c>
      <c r="H419" t="s">
        <v>385</v>
      </c>
      <c r="I419" t="s">
        <v>44</v>
      </c>
      <c r="J419" t="s">
        <v>45</v>
      </c>
      <c r="K419" t="s">
        <v>25</v>
      </c>
      <c r="L419" t="s">
        <v>386</v>
      </c>
      <c r="M419" t="s">
        <v>27</v>
      </c>
      <c r="N419" s="2">
        <v>1786.73</v>
      </c>
      <c r="O419" s="2">
        <v>78</v>
      </c>
      <c r="P419" s="5">
        <f t="shared" si="45"/>
        <v>-2.7777779099999998E-3</v>
      </c>
      <c r="Q419" s="5">
        <f t="shared" si="46"/>
        <v>0</v>
      </c>
      <c r="R419" s="5">
        <f t="shared" si="47"/>
        <v>-1.1111111639999999E-2</v>
      </c>
      <c r="S419" s="2">
        <v>150.80000000000001</v>
      </c>
      <c r="T419" s="2">
        <v>91.146064760000002</v>
      </c>
      <c r="U419" s="2">
        <v>149.6</v>
      </c>
      <c r="V419" s="2">
        <v>107.38800000000001</v>
      </c>
      <c r="W419" s="3">
        <f>_xlfn.XLOOKUP(C419,'Sentiment index'!$E$2:$E$169,'Sentiment index'!$A$2:$A$169)</f>
        <v>-0.34332839999999998</v>
      </c>
      <c r="X419">
        <f>_xlfn.XLOOKUP(F419,'Company age'!$A$2:$A$15,'Company age'!$B$2:$B$15)</f>
        <v>12</v>
      </c>
      <c r="Y419" s="3">
        <f t="shared" si="48"/>
        <v>78</v>
      </c>
      <c r="Z419" s="5">
        <f t="shared" si="49"/>
        <v>0</v>
      </c>
      <c r="AA419" s="12">
        <f t="shared" si="50"/>
        <v>1135</v>
      </c>
      <c r="AB419">
        <v>1135</v>
      </c>
      <c r="AH419" s="4">
        <v>-0.277777791</v>
      </c>
      <c r="AI419" s="4">
        <v>0</v>
      </c>
      <c r="AJ419" s="4">
        <v>-1.111111164</v>
      </c>
    </row>
    <row r="420" spans="1:36" x14ac:dyDescent="0.15">
      <c r="A420" t="s">
        <v>856</v>
      </c>
      <c r="B420" t="s">
        <v>774</v>
      </c>
      <c r="C420">
        <f t="shared" si="44"/>
        <v>150</v>
      </c>
      <c r="D420">
        <v>134</v>
      </c>
      <c r="E420" s="7">
        <v>42900</v>
      </c>
      <c r="F420" s="11">
        <v>2017</v>
      </c>
      <c r="G420" t="s">
        <v>1453</v>
      </c>
      <c r="H420" t="s">
        <v>1454</v>
      </c>
      <c r="I420" t="s">
        <v>44</v>
      </c>
      <c r="J420" t="s">
        <v>45</v>
      </c>
      <c r="K420" t="s">
        <v>25</v>
      </c>
      <c r="L420" t="s">
        <v>1066</v>
      </c>
      <c r="M420" t="s">
        <v>27</v>
      </c>
      <c r="N420" s="2">
        <v>59.996000000000002</v>
      </c>
      <c r="O420" s="2">
        <v>106</v>
      </c>
      <c r="P420" s="5">
        <f t="shared" si="45"/>
        <v>0.08</v>
      </c>
      <c r="Q420" s="5">
        <f t="shared" si="46"/>
        <v>1.4999999999999999E-2</v>
      </c>
      <c r="R420" s="5">
        <f t="shared" si="47"/>
        <v>-2.5000000000000001E-3</v>
      </c>
      <c r="S420" s="2">
        <v>143</v>
      </c>
      <c r="T420" s="2">
        <v>35.560417180000002</v>
      </c>
      <c r="U420" s="2">
        <v>145</v>
      </c>
      <c r="V420" s="2">
        <v>2.5356000000000001</v>
      </c>
      <c r="W420" s="3">
        <f>_xlfn.XLOOKUP(C420,'Sentiment index'!$E$2:$E$169,'Sentiment index'!$A$2:$A$169)</f>
        <v>-0.34332839999999998</v>
      </c>
      <c r="X420">
        <f>_xlfn.XLOOKUP(F420,'Company age'!$A$2:$A$15,'Company age'!$B$2:$B$15)</f>
        <v>12</v>
      </c>
      <c r="Y420" s="3">
        <f t="shared" si="48"/>
        <v>107.58999999999999</v>
      </c>
      <c r="Z420" s="5">
        <f t="shared" si="49"/>
        <v>1.4999999999999899E-2</v>
      </c>
      <c r="AA420" s="12">
        <f t="shared" si="50"/>
        <v>60</v>
      </c>
      <c r="AB420">
        <v>60</v>
      </c>
      <c r="AH420" s="4">
        <v>8</v>
      </c>
      <c r="AI420" s="4">
        <v>1.5</v>
      </c>
      <c r="AJ420" s="4">
        <v>-0.25</v>
      </c>
    </row>
    <row r="421" spans="1:36" x14ac:dyDescent="0.15">
      <c r="A421" t="s">
        <v>517</v>
      </c>
      <c r="B421" t="s">
        <v>1639</v>
      </c>
      <c r="C421">
        <f t="shared" si="44"/>
        <v>150</v>
      </c>
      <c r="D421">
        <v>134</v>
      </c>
      <c r="E421" s="7">
        <v>42901</v>
      </c>
      <c r="F421" s="11">
        <v>2017</v>
      </c>
      <c r="G421" t="s">
        <v>1640</v>
      </c>
      <c r="H421" t="s">
        <v>1641</v>
      </c>
      <c r="I421" t="s">
        <v>64</v>
      </c>
      <c r="J421" t="s">
        <v>152</v>
      </c>
      <c r="K421" t="s">
        <v>25</v>
      </c>
      <c r="L421" t="s">
        <v>1175</v>
      </c>
      <c r="M421" t="s">
        <v>27</v>
      </c>
      <c r="N421" s="2">
        <v>27.297999999999998</v>
      </c>
      <c r="O421" s="2">
        <v>6.9</v>
      </c>
      <c r="P421" s="5">
        <f t="shared" si="45"/>
        <v>-0.9490000153</v>
      </c>
      <c r="Q421" s="5">
        <f t="shared" si="46"/>
        <v>-0.84099998470000004</v>
      </c>
      <c r="R421" s="5">
        <f t="shared" si="47"/>
        <v>0</v>
      </c>
      <c r="S421" s="2">
        <v>0.1056</v>
      </c>
      <c r="T421" s="2">
        <v>-97.145111080000007</v>
      </c>
      <c r="U421" s="2">
        <v>0.106</v>
      </c>
      <c r="V421" s="2">
        <v>29.229700000000001</v>
      </c>
      <c r="W421" s="3">
        <f>_xlfn.XLOOKUP(C421,'Sentiment index'!$E$2:$E$169,'Sentiment index'!$A$2:$A$169)</f>
        <v>-0.34332839999999998</v>
      </c>
      <c r="X421">
        <f>_xlfn.XLOOKUP(F421,'Company age'!$A$2:$A$15,'Company age'!$B$2:$B$15)</f>
        <v>12</v>
      </c>
      <c r="Y421" s="3">
        <f t="shared" si="48"/>
        <v>1.0971001055699998</v>
      </c>
      <c r="Z421" s="5">
        <f t="shared" si="49"/>
        <v>-0.84099998470000004</v>
      </c>
      <c r="AA421" s="12">
        <f t="shared" si="50"/>
        <v>12</v>
      </c>
      <c r="AB421">
        <v>12</v>
      </c>
      <c r="AH421" s="4">
        <v>-94.900001529999997</v>
      </c>
      <c r="AI421" s="4">
        <v>-84.099998470000003</v>
      </c>
      <c r="AJ421" s="4"/>
    </row>
    <row r="422" spans="1:36" x14ac:dyDescent="0.15">
      <c r="A422" t="s">
        <v>288</v>
      </c>
      <c r="B422" t="s">
        <v>1389</v>
      </c>
      <c r="C422">
        <f t="shared" si="44"/>
        <v>150</v>
      </c>
      <c r="D422">
        <v>134</v>
      </c>
      <c r="E422" s="7">
        <v>42902</v>
      </c>
      <c r="F422" s="11">
        <v>2017</v>
      </c>
      <c r="G422" t="s">
        <v>1390</v>
      </c>
      <c r="H422" t="s">
        <v>1391</v>
      </c>
      <c r="I422" t="s">
        <v>23</v>
      </c>
      <c r="J422" t="s">
        <v>96</v>
      </c>
      <c r="K422" t="s">
        <v>25</v>
      </c>
      <c r="L422" t="s">
        <v>1392</v>
      </c>
      <c r="M422" t="s">
        <v>27</v>
      </c>
      <c r="N422" s="2">
        <v>76.9786</v>
      </c>
      <c r="O422" s="2">
        <v>150</v>
      </c>
      <c r="P422" s="5">
        <f t="shared" si="45"/>
        <v>2.8571429249999999E-2</v>
      </c>
      <c r="Q422" s="5">
        <f t="shared" si="46"/>
        <v>0</v>
      </c>
      <c r="R422" s="5">
        <f t="shared" si="47"/>
        <v>-2.857142985E-3</v>
      </c>
      <c r="S422" s="2">
        <v>92.4</v>
      </c>
      <c r="T422" s="2">
        <v>-26.146963119999999</v>
      </c>
      <c r="U422" s="2">
        <v>91.4</v>
      </c>
      <c r="V422" s="2">
        <v>1.6666000000000001</v>
      </c>
      <c r="W422" s="3">
        <f>_xlfn.XLOOKUP(C422,'Sentiment index'!$E$2:$E$169,'Sentiment index'!$A$2:$A$169)</f>
        <v>-0.34332839999999998</v>
      </c>
      <c r="X422">
        <f>_xlfn.XLOOKUP(F422,'Company age'!$A$2:$A$15,'Company age'!$B$2:$B$15)</f>
        <v>12</v>
      </c>
      <c r="Y422" s="3">
        <f t="shared" si="48"/>
        <v>150</v>
      </c>
      <c r="Z422" s="5">
        <f t="shared" si="49"/>
        <v>0</v>
      </c>
      <c r="AA422" s="12">
        <f t="shared" si="50"/>
        <v>62</v>
      </c>
      <c r="AB422">
        <v>62</v>
      </c>
      <c r="AH422" s="4">
        <v>2.8571429249999998</v>
      </c>
      <c r="AI422" s="4">
        <v>0</v>
      </c>
      <c r="AJ422" s="4">
        <v>-0.28571429850000002</v>
      </c>
    </row>
    <row r="423" spans="1:36" x14ac:dyDescent="0.15">
      <c r="A423" t="s">
        <v>1311</v>
      </c>
      <c r="B423" t="s">
        <v>374</v>
      </c>
      <c r="C423">
        <f t="shared" si="44"/>
        <v>150</v>
      </c>
      <c r="D423">
        <v>134</v>
      </c>
      <c r="E423" s="7">
        <v>42902</v>
      </c>
      <c r="F423" s="11">
        <v>2017</v>
      </c>
      <c r="G423" t="s">
        <v>1668</v>
      </c>
      <c r="H423" t="s">
        <v>1669</v>
      </c>
      <c r="I423" t="s">
        <v>64</v>
      </c>
      <c r="J423" t="s">
        <v>152</v>
      </c>
      <c r="K423" t="s">
        <v>25</v>
      </c>
      <c r="L423" t="s">
        <v>54</v>
      </c>
      <c r="M423" t="s">
        <v>27</v>
      </c>
      <c r="N423" s="2">
        <v>25.973400000000002</v>
      </c>
      <c r="O423" s="2">
        <v>40</v>
      </c>
      <c r="P423" s="5">
        <f t="shared" si="45"/>
        <v>8.3333330149999996E-2</v>
      </c>
      <c r="Q423" s="5">
        <f t="shared" si="46"/>
        <v>7.4999999999999997E-2</v>
      </c>
      <c r="R423" s="5">
        <f t="shared" si="47"/>
        <v>5.8333334920000007E-2</v>
      </c>
      <c r="S423" s="2">
        <v>24.5</v>
      </c>
      <c r="T423" s="2">
        <v>-28.25</v>
      </c>
      <c r="U423" s="2">
        <v>23.45</v>
      </c>
      <c r="V423" s="2">
        <v>1.829</v>
      </c>
      <c r="W423" s="3">
        <f>_xlfn.XLOOKUP(C423,'Sentiment index'!$E$2:$E$169,'Sentiment index'!$A$2:$A$169)</f>
        <v>-0.34332839999999998</v>
      </c>
      <c r="X423">
        <f>_xlfn.XLOOKUP(F423,'Company age'!$A$2:$A$15,'Company age'!$B$2:$B$15)</f>
        <v>12</v>
      </c>
      <c r="Y423" s="3">
        <f t="shared" si="48"/>
        <v>43</v>
      </c>
      <c r="Z423" s="5">
        <f t="shared" si="49"/>
        <v>7.4999999999999997E-2</v>
      </c>
      <c r="AA423" s="12">
        <f t="shared" si="50"/>
        <v>36</v>
      </c>
      <c r="AB423">
        <v>36</v>
      </c>
      <c r="AH423" s="4">
        <v>8.3333330149999991</v>
      </c>
      <c r="AI423" s="4">
        <v>7.5</v>
      </c>
      <c r="AJ423" s="4">
        <v>5.8333334920000004</v>
      </c>
    </row>
    <row r="424" spans="1:36" x14ac:dyDescent="0.15">
      <c r="A424" t="s">
        <v>1341</v>
      </c>
      <c r="B424" t="s">
        <v>1418</v>
      </c>
      <c r="C424">
        <f t="shared" si="44"/>
        <v>150</v>
      </c>
      <c r="D424">
        <v>134</v>
      </c>
      <c r="E424" s="7">
        <v>42905</v>
      </c>
      <c r="F424" s="11">
        <v>2017</v>
      </c>
      <c r="G424" t="s">
        <v>1419</v>
      </c>
      <c r="H424" t="s">
        <v>1420</v>
      </c>
      <c r="I424" t="s">
        <v>80</v>
      </c>
      <c r="J424" t="s">
        <v>32</v>
      </c>
      <c r="K424" t="s">
        <v>25</v>
      </c>
      <c r="L424" t="s">
        <v>54</v>
      </c>
      <c r="M424" t="s">
        <v>27</v>
      </c>
      <c r="N424" s="2">
        <v>67.241299999999995</v>
      </c>
      <c r="O424" s="2">
        <v>35</v>
      </c>
      <c r="P424" s="5">
        <f t="shared" si="45"/>
        <v>0</v>
      </c>
      <c r="Q424" s="5">
        <f t="shared" si="46"/>
        <v>-8.6206893919999986E-2</v>
      </c>
      <c r="R424" s="5">
        <f t="shared" si="47"/>
        <v>-0.14655172350000001</v>
      </c>
      <c r="S424" s="2">
        <v>208</v>
      </c>
      <c r="T424" s="2">
        <v>3485.7143550000001</v>
      </c>
      <c r="U424" s="2">
        <v>212.5</v>
      </c>
      <c r="V424" s="2">
        <v>4.8639000000000001</v>
      </c>
      <c r="W424" s="3">
        <f>_xlfn.XLOOKUP(C424,'Sentiment index'!$E$2:$E$169,'Sentiment index'!$A$2:$A$169)</f>
        <v>-0.34332839999999998</v>
      </c>
      <c r="X424">
        <f>_xlfn.XLOOKUP(F424,'Company age'!$A$2:$A$15,'Company age'!$B$2:$B$15)</f>
        <v>12</v>
      </c>
      <c r="Y424" s="3">
        <f t="shared" si="48"/>
        <v>31.982758712799999</v>
      </c>
      <c r="Z424" s="5">
        <f t="shared" si="49"/>
        <v>-8.6206893920000027E-2</v>
      </c>
      <c r="AA424" s="12">
        <f t="shared" si="50"/>
        <v>211</v>
      </c>
      <c r="AB424">
        <v>211</v>
      </c>
      <c r="AH424" s="4">
        <v>0</v>
      </c>
      <c r="AI424" s="4">
        <v>-8.6206893919999992</v>
      </c>
      <c r="AJ424" s="4">
        <v>-14.655172350000001</v>
      </c>
    </row>
    <row r="425" spans="1:36" x14ac:dyDescent="0.15">
      <c r="A425" t="s">
        <v>1357</v>
      </c>
      <c r="B425" t="s">
        <v>222</v>
      </c>
      <c r="C425">
        <f t="shared" si="44"/>
        <v>150</v>
      </c>
      <c r="D425">
        <v>134</v>
      </c>
      <c r="E425" s="7">
        <v>42907</v>
      </c>
      <c r="F425" s="11">
        <v>2017</v>
      </c>
      <c r="G425" t="s">
        <v>223</v>
      </c>
      <c r="H425" t="s">
        <v>224</v>
      </c>
      <c r="I425" t="s">
        <v>44</v>
      </c>
      <c r="J425" t="s">
        <v>152</v>
      </c>
      <c r="K425" t="s">
        <v>25</v>
      </c>
      <c r="L425" t="s">
        <v>65</v>
      </c>
      <c r="M425" t="s">
        <v>27</v>
      </c>
      <c r="N425" s="2">
        <v>3790.87</v>
      </c>
      <c r="O425" s="2">
        <v>31</v>
      </c>
      <c r="P425" s="5">
        <f t="shared" si="45"/>
        <v>3.0763687849999997E-8</v>
      </c>
      <c r="Q425" s="5">
        <f t="shared" si="46"/>
        <v>-9.6774168009999995E-2</v>
      </c>
      <c r="R425" s="5">
        <f t="shared" si="47"/>
        <v>-8.3870935440000002E-2</v>
      </c>
      <c r="S425" s="2"/>
      <c r="T425" s="2"/>
      <c r="U425" s="2"/>
      <c r="V425" s="2">
        <v>370.56400000000002</v>
      </c>
      <c r="W425" s="3">
        <f>_xlfn.XLOOKUP(C425,'Sentiment index'!$E$2:$E$169,'Sentiment index'!$A$2:$A$169)</f>
        <v>-0.34332839999999998</v>
      </c>
      <c r="X425">
        <f>_xlfn.XLOOKUP(F425,'Company age'!$A$2:$A$15,'Company age'!$B$2:$B$15)</f>
        <v>12</v>
      </c>
      <c r="Y425" s="3">
        <f t="shared" si="48"/>
        <v>28.000000791689999</v>
      </c>
      <c r="Z425" s="5">
        <f t="shared" si="49"/>
        <v>-9.6774168010000036E-2</v>
      </c>
      <c r="AA425" s="12">
        <f t="shared" si="50"/>
        <v>9414</v>
      </c>
      <c r="AB425">
        <v>9414</v>
      </c>
      <c r="AH425" s="4">
        <v>3.0763687850000001E-6</v>
      </c>
      <c r="AI425" s="4">
        <v>-9.6774168009999997</v>
      </c>
      <c r="AJ425" s="4">
        <v>-8.3870935440000007</v>
      </c>
    </row>
    <row r="426" spans="1:36" x14ac:dyDescent="0.15">
      <c r="A426" t="s">
        <v>1976</v>
      </c>
      <c r="B426" t="s">
        <v>818</v>
      </c>
      <c r="C426">
        <f t="shared" ref="C426:C489" si="51">D426+12+2+1+1</f>
        <v>150</v>
      </c>
      <c r="D426">
        <v>134</v>
      </c>
      <c r="E426" s="7">
        <v>42907</v>
      </c>
      <c r="F426" s="11">
        <v>2017</v>
      </c>
      <c r="G426" t="s">
        <v>819</v>
      </c>
      <c r="H426" t="s">
        <v>820</v>
      </c>
      <c r="I426" t="s">
        <v>80</v>
      </c>
      <c r="J426" t="s">
        <v>32</v>
      </c>
      <c r="K426" t="s">
        <v>25</v>
      </c>
      <c r="L426" t="s">
        <v>821</v>
      </c>
      <c r="M426" t="s">
        <v>27</v>
      </c>
      <c r="N426" s="2">
        <v>545.42600000000004</v>
      </c>
      <c r="O426" s="2">
        <v>29</v>
      </c>
      <c r="P426" s="5">
        <f t="shared" si="45"/>
        <v>5.4054055209999993E-2</v>
      </c>
      <c r="Q426" s="5">
        <f t="shared" si="46"/>
        <v>2.162162066E-2</v>
      </c>
      <c r="R426" s="5">
        <f t="shared" si="47"/>
        <v>-5.4054051639999996E-3</v>
      </c>
      <c r="S426" s="2">
        <v>38.4</v>
      </c>
      <c r="T426" s="2">
        <v>51.206897740000002</v>
      </c>
      <c r="U426" s="2">
        <v>38.15</v>
      </c>
      <c r="V426" s="2">
        <v>48.296599999999998</v>
      </c>
      <c r="W426" s="3">
        <f>_xlfn.XLOOKUP(C426,'Sentiment index'!$E$2:$E$169,'Sentiment index'!$A$2:$A$169)</f>
        <v>-0.34332839999999998</v>
      </c>
      <c r="X426">
        <f>_xlfn.XLOOKUP(F426,'Company age'!$A$2:$A$15,'Company age'!$B$2:$B$15)</f>
        <v>12</v>
      </c>
      <c r="Y426" s="3">
        <f t="shared" si="48"/>
        <v>29.62702699914</v>
      </c>
      <c r="Z426" s="5">
        <f t="shared" si="49"/>
        <v>2.1621620659999997E-2</v>
      </c>
      <c r="AA426" s="12">
        <f t="shared" si="50"/>
        <v>91</v>
      </c>
      <c r="AB426">
        <v>91</v>
      </c>
      <c r="AH426" s="4">
        <v>5.4054055209999996</v>
      </c>
      <c r="AI426" s="4">
        <v>2.162162066</v>
      </c>
      <c r="AJ426" s="4">
        <v>-0.5405405164</v>
      </c>
    </row>
    <row r="427" spans="1:36" x14ac:dyDescent="0.15">
      <c r="A427" t="s">
        <v>2095</v>
      </c>
      <c r="B427" t="s">
        <v>375</v>
      </c>
      <c r="C427">
        <f t="shared" si="51"/>
        <v>150</v>
      </c>
      <c r="D427">
        <v>134</v>
      </c>
      <c r="E427" s="7">
        <v>42907</v>
      </c>
      <c r="F427" s="11">
        <v>2017</v>
      </c>
      <c r="G427" t="s">
        <v>1283</v>
      </c>
      <c r="H427" t="s">
        <v>1284</v>
      </c>
      <c r="I427" t="s">
        <v>80</v>
      </c>
      <c r="J427" t="s">
        <v>32</v>
      </c>
      <c r="K427" t="s">
        <v>25</v>
      </c>
      <c r="L427" t="s">
        <v>82</v>
      </c>
      <c r="M427" t="s">
        <v>27</v>
      </c>
      <c r="N427" s="2">
        <v>111.64</v>
      </c>
      <c r="O427" s="2">
        <v>19.5</v>
      </c>
      <c r="P427" s="5">
        <f t="shared" si="45"/>
        <v>1.1666666409999999</v>
      </c>
      <c r="Q427" s="5">
        <f t="shared" si="46"/>
        <v>1.473333282</v>
      </c>
      <c r="R427" s="5">
        <f t="shared" si="47"/>
        <v>1.3066667179999998</v>
      </c>
      <c r="S427" s="2">
        <v>76</v>
      </c>
      <c r="T427" s="2">
        <v>1700</v>
      </c>
      <c r="U427" s="2">
        <v>77.8</v>
      </c>
      <c r="V427" s="2">
        <v>17.077500000000001</v>
      </c>
      <c r="W427" s="3">
        <f>_xlfn.XLOOKUP(C427,'Sentiment index'!$E$2:$E$169,'Sentiment index'!$A$2:$A$169)</f>
        <v>-0.34332839999999998</v>
      </c>
      <c r="X427">
        <f>_xlfn.XLOOKUP(F427,'Company age'!$A$2:$A$15,'Company age'!$B$2:$B$15)</f>
        <v>12</v>
      </c>
      <c r="Y427" s="3">
        <f t="shared" si="48"/>
        <v>48.229998999000003</v>
      </c>
      <c r="Z427" s="5">
        <f t="shared" si="49"/>
        <v>1.4733332820000002</v>
      </c>
      <c r="AA427" s="12">
        <f t="shared" si="50"/>
        <v>73</v>
      </c>
      <c r="AB427">
        <v>73</v>
      </c>
      <c r="AH427" s="4">
        <v>116.66666410000001</v>
      </c>
      <c r="AI427" s="4">
        <v>147.33332820000001</v>
      </c>
      <c r="AJ427" s="4">
        <v>130.66667179999999</v>
      </c>
    </row>
    <row r="428" spans="1:36" x14ac:dyDescent="0.15">
      <c r="A428" t="s">
        <v>1334</v>
      </c>
      <c r="B428" t="s">
        <v>1578</v>
      </c>
      <c r="C428">
        <f t="shared" si="51"/>
        <v>150</v>
      </c>
      <c r="D428">
        <v>134</v>
      </c>
      <c r="E428" s="7">
        <v>42909</v>
      </c>
      <c r="F428" s="11">
        <v>2017</v>
      </c>
      <c r="G428" t="s">
        <v>1579</v>
      </c>
      <c r="H428" t="s">
        <v>1580</v>
      </c>
      <c r="I428" t="s">
        <v>23</v>
      </c>
      <c r="J428" t="s">
        <v>81</v>
      </c>
      <c r="K428" t="s">
        <v>25</v>
      </c>
      <c r="L428" t="s">
        <v>1066</v>
      </c>
      <c r="M428" t="s">
        <v>27</v>
      </c>
      <c r="N428" s="2">
        <v>36.940800000000003</v>
      </c>
      <c r="O428" s="2">
        <v>8</v>
      </c>
      <c r="P428" s="5">
        <f t="shared" si="45"/>
        <v>7.5949339870000007E-2</v>
      </c>
      <c r="Q428" s="5">
        <f t="shared" si="46"/>
        <v>2.5316426749999999E-2</v>
      </c>
      <c r="R428" s="5">
        <f t="shared" si="47"/>
        <v>6.9620223049999999E-2</v>
      </c>
      <c r="S428" s="2">
        <v>8.2600000000000007E-2</v>
      </c>
      <c r="T428" s="2">
        <v>-97.517036439999998</v>
      </c>
      <c r="U428" s="2">
        <v>0.08</v>
      </c>
      <c r="V428" s="2">
        <v>9.1829000000000001</v>
      </c>
      <c r="W428" s="3">
        <f>_xlfn.XLOOKUP(C428,'Sentiment index'!$E$2:$E$169,'Sentiment index'!$A$2:$A$169)</f>
        <v>-0.34332839999999998</v>
      </c>
      <c r="X428">
        <f>_xlfn.XLOOKUP(F428,'Company age'!$A$2:$A$15,'Company age'!$B$2:$B$15)</f>
        <v>12</v>
      </c>
      <c r="Y428" s="3">
        <f t="shared" si="48"/>
        <v>8.2025314139999992</v>
      </c>
      <c r="Z428" s="5">
        <f t="shared" si="49"/>
        <v>2.5316426749999899E-2</v>
      </c>
      <c r="AA428" s="12">
        <f t="shared" si="50"/>
        <v>1264.5811764705882</v>
      </c>
      <c r="AH428" s="4">
        <v>7.5949339870000001</v>
      </c>
      <c r="AI428" s="4">
        <v>2.5316426750000001</v>
      </c>
      <c r="AJ428" s="4">
        <v>6.9620223049999996</v>
      </c>
    </row>
    <row r="429" spans="1:36" x14ac:dyDescent="0.15">
      <c r="A429" t="s">
        <v>1099</v>
      </c>
      <c r="B429" t="s">
        <v>775</v>
      </c>
      <c r="C429">
        <f t="shared" si="51"/>
        <v>151</v>
      </c>
      <c r="D429">
        <v>135</v>
      </c>
      <c r="E429" s="7">
        <v>42920</v>
      </c>
      <c r="F429" s="11">
        <v>2017</v>
      </c>
      <c r="G429" t="s">
        <v>1565</v>
      </c>
      <c r="H429" t="s">
        <v>1566</v>
      </c>
      <c r="I429" t="s">
        <v>80</v>
      </c>
      <c r="J429" t="s">
        <v>96</v>
      </c>
      <c r="K429" t="s">
        <v>25</v>
      </c>
      <c r="L429" t="s">
        <v>700</v>
      </c>
      <c r="M429" t="s">
        <v>27</v>
      </c>
      <c r="N429" s="2">
        <v>39.354100000000003</v>
      </c>
      <c r="O429" s="2">
        <v>14.5</v>
      </c>
      <c r="P429" s="5">
        <f t="shared" si="45"/>
        <v>4.0909090040000005E-2</v>
      </c>
      <c r="Q429" s="5">
        <f t="shared" si="46"/>
        <v>-4.5454546810000003E-3</v>
      </c>
      <c r="R429" s="5">
        <f t="shared" si="47"/>
        <v>-0.11363636019999999</v>
      </c>
      <c r="S429" s="2">
        <v>2.2250000000000001</v>
      </c>
      <c r="T429" s="2">
        <v>-69.594589229999997</v>
      </c>
      <c r="U429" s="2">
        <v>2.165</v>
      </c>
      <c r="V429" s="2">
        <v>19.768000000000001</v>
      </c>
      <c r="W429" s="3">
        <f>_xlfn.XLOOKUP(C429,'Sentiment index'!$E$2:$E$169,'Sentiment index'!$A$2:$A$169)</f>
        <v>-0.36414570000000002</v>
      </c>
      <c r="X429">
        <f>_xlfn.XLOOKUP(F429,'Company age'!$A$2:$A$15,'Company age'!$B$2:$B$15)</f>
        <v>12</v>
      </c>
      <c r="Y429" s="3">
        <f t="shared" si="48"/>
        <v>14.434090907125499</v>
      </c>
      <c r="Z429" s="5">
        <f t="shared" si="49"/>
        <v>-4.5454546810000367E-3</v>
      </c>
      <c r="AA429" s="12">
        <f t="shared" si="50"/>
        <v>40</v>
      </c>
      <c r="AB429">
        <v>40</v>
      </c>
      <c r="AH429" s="4">
        <v>4.0909090040000002</v>
      </c>
      <c r="AI429" s="4">
        <v>-0.45454546810000002</v>
      </c>
      <c r="AJ429" s="4">
        <v>-11.36363602</v>
      </c>
    </row>
    <row r="430" spans="1:36" x14ac:dyDescent="0.15">
      <c r="A430" t="s">
        <v>2014</v>
      </c>
      <c r="B430" t="s">
        <v>1394</v>
      </c>
      <c r="C430">
        <f t="shared" si="51"/>
        <v>151</v>
      </c>
      <c r="D430">
        <v>135</v>
      </c>
      <c r="E430" s="7">
        <v>42922</v>
      </c>
      <c r="F430" s="11">
        <v>2017</v>
      </c>
      <c r="G430" t="s">
        <v>1395</v>
      </c>
      <c r="H430" t="s">
        <v>1396</v>
      </c>
      <c r="I430" t="s">
        <v>80</v>
      </c>
      <c r="J430" t="s">
        <v>32</v>
      </c>
      <c r="K430" t="s">
        <v>25</v>
      </c>
      <c r="L430" t="s">
        <v>1175</v>
      </c>
      <c r="M430" t="s">
        <v>27</v>
      </c>
      <c r="N430" s="2">
        <v>74.152699999999996</v>
      </c>
      <c r="O430" s="2">
        <v>23.3</v>
      </c>
      <c r="P430" s="5">
        <f t="shared" si="45"/>
        <v>0.11363636019999999</v>
      </c>
      <c r="Q430" s="5">
        <f t="shared" si="46"/>
        <v>7.0454545019999995E-2</v>
      </c>
      <c r="R430" s="5">
        <f t="shared" si="47"/>
        <v>7.4999999999999997E-2</v>
      </c>
      <c r="S430" s="2">
        <v>1.548</v>
      </c>
      <c r="T430" s="2">
        <v>-90.856964110000007</v>
      </c>
      <c r="U430" s="2">
        <v>1.5920000000000001</v>
      </c>
      <c r="V430" s="2">
        <v>20.234999999999999</v>
      </c>
      <c r="W430" s="3">
        <f>_xlfn.XLOOKUP(C430,'Sentiment index'!$E$2:$E$169,'Sentiment index'!$A$2:$A$169)</f>
        <v>-0.36414570000000002</v>
      </c>
      <c r="X430">
        <f>_xlfn.XLOOKUP(F430,'Company age'!$A$2:$A$15,'Company age'!$B$2:$B$15)</f>
        <v>12</v>
      </c>
      <c r="Y430" s="3">
        <f t="shared" si="48"/>
        <v>24.941590898966002</v>
      </c>
      <c r="Z430" s="5">
        <f t="shared" si="49"/>
        <v>7.0454545020000051E-2</v>
      </c>
      <c r="AA430" s="12">
        <f t="shared" si="50"/>
        <v>1</v>
      </c>
      <c r="AB430">
        <v>1</v>
      </c>
      <c r="AH430" s="4">
        <v>11.36363602</v>
      </c>
      <c r="AI430" s="4">
        <v>7.0454545020000001</v>
      </c>
      <c r="AJ430" s="4">
        <v>7.5</v>
      </c>
    </row>
    <row r="431" spans="1:36" x14ac:dyDescent="0.15">
      <c r="A431" t="s">
        <v>538</v>
      </c>
      <c r="B431" t="s">
        <v>1814</v>
      </c>
      <c r="C431">
        <f t="shared" si="51"/>
        <v>151</v>
      </c>
      <c r="D431">
        <v>135</v>
      </c>
      <c r="E431" s="7">
        <v>42929</v>
      </c>
      <c r="F431" s="11">
        <v>2017</v>
      </c>
      <c r="G431" t="s">
        <v>1815</v>
      </c>
      <c r="H431" t="s">
        <v>1816</v>
      </c>
      <c r="I431" t="s">
        <v>80</v>
      </c>
      <c r="J431" t="s">
        <v>32</v>
      </c>
      <c r="K431" t="s">
        <v>25</v>
      </c>
      <c r="L431" t="s">
        <v>1066</v>
      </c>
      <c r="M431" t="s">
        <v>27</v>
      </c>
      <c r="N431" s="2">
        <v>17.497900000000001</v>
      </c>
      <c r="O431" s="2">
        <v>5</v>
      </c>
      <c r="P431" s="5">
        <f t="shared" si="45"/>
        <v>0.01</v>
      </c>
      <c r="Q431" s="5">
        <f t="shared" si="46"/>
        <v>0</v>
      </c>
      <c r="R431" s="5">
        <f t="shared" si="47"/>
        <v>-0.08</v>
      </c>
      <c r="S431" s="2">
        <v>7.5</v>
      </c>
      <c r="T431" s="2">
        <v>86.657012940000001</v>
      </c>
      <c r="U431" s="2">
        <v>7.48</v>
      </c>
      <c r="V431" s="2">
        <v>8.5053999999999998</v>
      </c>
      <c r="W431" s="3">
        <f>_xlfn.XLOOKUP(C431,'Sentiment index'!$E$2:$E$169,'Sentiment index'!$A$2:$A$169)</f>
        <v>-0.36414570000000002</v>
      </c>
      <c r="X431">
        <f>_xlfn.XLOOKUP(F431,'Company age'!$A$2:$A$15,'Company age'!$B$2:$B$15)</f>
        <v>12</v>
      </c>
      <c r="Y431" s="3">
        <f t="shared" si="48"/>
        <v>5</v>
      </c>
      <c r="Z431" s="5">
        <f t="shared" si="49"/>
        <v>0</v>
      </c>
      <c r="AA431" s="12">
        <f t="shared" si="50"/>
        <v>1264.5811764705882</v>
      </c>
      <c r="AH431" s="4">
        <v>1</v>
      </c>
      <c r="AI431" s="4">
        <v>0</v>
      </c>
      <c r="AJ431" s="4">
        <v>-8</v>
      </c>
    </row>
    <row r="432" spans="1:36" x14ac:dyDescent="0.15">
      <c r="A432" t="s">
        <v>1511</v>
      </c>
      <c r="B432" t="s">
        <v>1520</v>
      </c>
      <c r="C432">
        <f t="shared" si="51"/>
        <v>151</v>
      </c>
      <c r="D432">
        <v>135</v>
      </c>
      <c r="E432" s="7">
        <v>42929</v>
      </c>
      <c r="F432" s="11">
        <v>2017</v>
      </c>
      <c r="G432" t="s">
        <v>1878</v>
      </c>
      <c r="H432" t="s">
        <v>1879</v>
      </c>
      <c r="I432" t="s">
        <v>80</v>
      </c>
      <c r="J432" t="s">
        <v>152</v>
      </c>
      <c r="K432" t="s">
        <v>25</v>
      </c>
      <c r="L432" t="s">
        <v>1066</v>
      </c>
      <c r="M432" t="s">
        <v>27</v>
      </c>
      <c r="N432" s="2">
        <v>13.414400000000001</v>
      </c>
      <c r="O432" s="2">
        <v>5.4</v>
      </c>
      <c r="P432" s="5">
        <f t="shared" si="45"/>
        <v>1.5748046639999999E-2</v>
      </c>
      <c r="Q432" s="5">
        <f t="shared" si="46"/>
        <v>-2.3622033600000002E-2</v>
      </c>
      <c r="R432" s="5">
        <f t="shared" si="47"/>
        <v>-3.9370064740000002E-2</v>
      </c>
      <c r="S432" s="2">
        <v>1.42</v>
      </c>
      <c r="T432" s="2">
        <v>-71.393836980000003</v>
      </c>
      <c r="U432" s="2">
        <v>1.5</v>
      </c>
      <c r="V432" s="2">
        <v>12.495699999999999</v>
      </c>
      <c r="W432" s="3">
        <f>_xlfn.XLOOKUP(C432,'Sentiment index'!$E$2:$E$169,'Sentiment index'!$A$2:$A$169)</f>
        <v>-0.36414570000000002</v>
      </c>
      <c r="X432">
        <f>_xlfn.XLOOKUP(F432,'Company age'!$A$2:$A$15,'Company age'!$B$2:$B$15)</f>
        <v>12</v>
      </c>
      <c r="Y432" s="3">
        <f t="shared" si="48"/>
        <v>5.2724410185600004</v>
      </c>
      <c r="Z432" s="5">
        <f t="shared" si="49"/>
        <v>-2.3622033599999998E-2</v>
      </c>
      <c r="AA432" s="12">
        <f t="shared" si="50"/>
        <v>5</v>
      </c>
      <c r="AB432">
        <v>5</v>
      </c>
      <c r="AH432" s="4">
        <v>1.574804664</v>
      </c>
      <c r="AI432" s="4">
        <v>-2.3622033600000001</v>
      </c>
      <c r="AJ432" s="4">
        <v>-3.9370064739999999</v>
      </c>
    </row>
    <row r="433" spans="1:36" x14ac:dyDescent="0.15">
      <c r="A433" t="s">
        <v>1349</v>
      </c>
      <c r="B433" t="s">
        <v>1750</v>
      </c>
      <c r="C433">
        <f t="shared" si="51"/>
        <v>151</v>
      </c>
      <c r="D433">
        <v>135</v>
      </c>
      <c r="E433" s="7">
        <v>42930</v>
      </c>
      <c r="F433" s="11">
        <v>2017</v>
      </c>
      <c r="G433" t="s">
        <v>1751</v>
      </c>
      <c r="H433" t="s">
        <v>1752</v>
      </c>
      <c r="I433" t="s">
        <v>23</v>
      </c>
      <c r="J433" t="s">
        <v>96</v>
      </c>
      <c r="K433" t="s">
        <v>25</v>
      </c>
      <c r="L433" t="s">
        <v>1066</v>
      </c>
      <c r="M433" t="s">
        <v>27</v>
      </c>
      <c r="N433" s="2">
        <v>20.796500000000002</v>
      </c>
      <c r="O433" s="2">
        <v>7.6</v>
      </c>
      <c r="P433" s="5">
        <f t="shared" si="45"/>
        <v>4.6728973390000005E-2</v>
      </c>
      <c r="Q433" s="5">
        <f t="shared" si="46"/>
        <v>7.9439253809999999E-2</v>
      </c>
      <c r="R433" s="5">
        <f t="shared" si="47"/>
        <v>7.4766354559999998E-2</v>
      </c>
      <c r="S433" s="2">
        <v>15.8</v>
      </c>
      <c r="T433" s="2">
        <v>94.380828859999994</v>
      </c>
      <c r="U433" s="2">
        <v>15.02</v>
      </c>
      <c r="V433" s="2">
        <v>11.633100000000001</v>
      </c>
      <c r="W433" s="3">
        <f>_xlfn.XLOOKUP(C433,'Sentiment index'!$E$2:$E$169,'Sentiment index'!$A$2:$A$169)</f>
        <v>-0.36414570000000002</v>
      </c>
      <c r="X433">
        <f>_xlfn.XLOOKUP(F433,'Company age'!$A$2:$A$15,'Company age'!$B$2:$B$15)</f>
        <v>12</v>
      </c>
      <c r="Y433" s="3">
        <f t="shared" si="48"/>
        <v>8.2037383289559997</v>
      </c>
      <c r="Z433" s="5">
        <f t="shared" si="49"/>
        <v>7.9439253810000013E-2</v>
      </c>
      <c r="AA433" s="12">
        <f t="shared" si="50"/>
        <v>9</v>
      </c>
      <c r="AB433">
        <v>9</v>
      </c>
      <c r="AH433" s="4">
        <v>4.6728973390000004</v>
      </c>
      <c r="AI433" s="4">
        <v>7.9439253809999997</v>
      </c>
      <c r="AJ433" s="4">
        <v>7.4766354560000003</v>
      </c>
    </row>
    <row r="434" spans="1:36" x14ac:dyDescent="0.15">
      <c r="A434" t="s">
        <v>1717</v>
      </c>
      <c r="B434" t="s">
        <v>441</v>
      </c>
      <c r="C434">
        <f t="shared" si="51"/>
        <v>151</v>
      </c>
      <c r="D434">
        <v>135</v>
      </c>
      <c r="E434" s="7">
        <v>42940</v>
      </c>
      <c r="F434" s="11">
        <v>2017</v>
      </c>
      <c r="G434" t="s">
        <v>1940</v>
      </c>
      <c r="H434" t="s">
        <v>1941</v>
      </c>
      <c r="I434" t="s">
        <v>80</v>
      </c>
      <c r="J434" t="s">
        <v>96</v>
      </c>
      <c r="K434" t="s">
        <v>25</v>
      </c>
      <c r="L434" t="s">
        <v>1175</v>
      </c>
      <c r="M434" t="s">
        <v>27</v>
      </c>
      <c r="N434" s="2">
        <v>10.789300000000001</v>
      </c>
      <c r="O434" s="2">
        <v>5.6</v>
      </c>
      <c r="P434" s="5">
        <f t="shared" si="45"/>
        <v>1.7857142690000001E-2</v>
      </c>
      <c r="Q434" s="5">
        <f t="shared" si="46"/>
        <v>0</v>
      </c>
      <c r="R434" s="5">
        <f t="shared" si="47"/>
        <v>1.7857142690000001E-2</v>
      </c>
      <c r="S434" s="2">
        <v>3.18</v>
      </c>
      <c r="T434" s="2">
        <v>-39.755558010000001</v>
      </c>
      <c r="U434" s="2">
        <v>3.1</v>
      </c>
      <c r="V434" s="2">
        <v>5.2135999999999996</v>
      </c>
      <c r="W434" s="3">
        <f>_xlfn.XLOOKUP(C434,'Sentiment index'!$E$2:$E$169,'Sentiment index'!$A$2:$A$169)</f>
        <v>-0.36414570000000002</v>
      </c>
      <c r="X434">
        <f>_xlfn.XLOOKUP(F434,'Company age'!$A$2:$A$15,'Company age'!$B$2:$B$15)</f>
        <v>12</v>
      </c>
      <c r="Y434" s="3">
        <f t="shared" si="48"/>
        <v>5.6</v>
      </c>
      <c r="Z434" s="5">
        <f t="shared" si="49"/>
        <v>0</v>
      </c>
      <c r="AA434" s="12">
        <f t="shared" si="50"/>
        <v>9</v>
      </c>
      <c r="AB434">
        <v>9</v>
      </c>
      <c r="AH434" s="4">
        <v>1.7857142690000001</v>
      </c>
      <c r="AI434" s="4">
        <v>0</v>
      </c>
      <c r="AJ434" s="4">
        <v>1.7857142690000001</v>
      </c>
    </row>
    <row r="435" spans="1:36" x14ac:dyDescent="0.15">
      <c r="A435" t="s">
        <v>872</v>
      </c>
      <c r="B435" t="s">
        <v>1338</v>
      </c>
      <c r="C435">
        <f t="shared" si="51"/>
        <v>153</v>
      </c>
      <c r="D435">
        <v>137</v>
      </c>
      <c r="E435" s="7">
        <v>42999</v>
      </c>
      <c r="F435" s="11">
        <v>2017</v>
      </c>
      <c r="G435" t="s">
        <v>1339</v>
      </c>
      <c r="H435" t="s">
        <v>1340</v>
      </c>
      <c r="I435" t="s">
        <v>80</v>
      </c>
      <c r="J435" t="s">
        <v>32</v>
      </c>
      <c r="K435" t="s">
        <v>25</v>
      </c>
      <c r="L435" t="s">
        <v>1066</v>
      </c>
      <c r="M435" t="s">
        <v>27</v>
      </c>
      <c r="N435" s="4">
        <v>87.898499999999999</v>
      </c>
      <c r="O435" s="4">
        <v>19.399999999999999</v>
      </c>
      <c r="P435" s="5">
        <f t="shared" si="45"/>
        <v>6.2500000000000003E-3</v>
      </c>
      <c r="Q435" s="5">
        <f t="shared" si="46"/>
        <v>0</v>
      </c>
      <c r="R435" s="5">
        <f t="shared" si="47"/>
        <v>-6.2500000000000003E-3</v>
      </c>
      <c r="S435" s="4">
        <v>10.4</v>
      </c>
      <c r="T435" s="4">
        <v>-45.056289669999998</v>
      </c>
      <c r="U435" s="4">
        <v>10</v>
      </c>
      <c r="V435" s="4">
        <v>15.416</v>
      </c>
      <c r="W435" s="3">
        <f>_xlfn.XLOOKUP(C435,'Sentiment index'!$E$2:$E$169,'Sentiment index'!$A$2:$A$169)</f>
        <v>-0.22259699999999999</v>
      </c>
      <c r="X435">
        <f>_xlfn.XLOOKUP(F435,'Company age'!$A$2:$A$15,'Company age'!$B$2:$B$15)</f>
        <v>12</v>
      </c>
      <c r="Y435" s="3">
        <f t="shared" si="48"/>
        <v>19.399999999999999</v>
      </c>
      <c r="Z435" s="5">
        <f t="shared" si="49"/>
        <v>0</v>
      </c>
      <c r="AA435" s="12">
        <f t="shared" si="50"/>
        <v>19</v>
      </c>
      <c r="AB435">
        <v>19</v>
      </c>
      <c r="AH435" s="4">
        <v>0.625</v>
      </c>
      <c r="AI435" s="4">
        <v>0</v>
      </c>
      <c r="AJ435" s="4">
        <v>-0.625</v>
      </c>
    </row>
    <row r="436" spans="1:36" x14ac:dyDescent="0.15">
      <c r="A436" t="s">
        <v>1337</v>
      </c>
      <c r="B436" t="s">
        <v>1234</v>
      </c>
      <c r="C436">
        <f t="shared" si="51"/>
        <v>153</v>
      </c>
      <c r="D436">
        <v>137</v>
      </c>
      <c r="E436" s="7">
        <v>43006</v>
      </c>
      <c r="F436" s="11">
        <v>2017</v>
      </c>
      <c r="G436" t="s">
        <v>1235</v>
      </c>
      <c r="H436" t="s">
        <v>1236</v>
      </c>
      <c r="I436" t="s">
        <v>80</v>
      </c>
      <c r="J436" t="s">
        <v>32</v>
      </c>
      <c r="K436" t="s">
        <v>25</v>
      </c>
      <c r="L436" t="s">
        <v>1237</v>
      </c>
      <c r="M436" t="s">
        <v>27</v>
      </c>
      <c r="N436" s="4">
        <v>128.428</v>
      </c>
      <c r="O436" s="4">
        <v>22</v>
      </c>
      <c r="P436" s="5">
        <f t="shared" si="45"/>
        <v>5.3543324470000001E-2</v>
      </c>
      <c r="Q436" s="5">
        <f t="shared" si="46"/>
        <v>7.086615562000001E-2</v>
      </c>
      <c r="R436" s="5">
        <f t="shared" si="47"/>
        <v>0.1259842682</v>
      </c>
      <c r="S436" s="4">
        <v>59.8</v>
      </c>
      <c r="T436" s="4">
        <v>190.90908809999999</v>
      </c>
      <c r="U436" s="4">
        <v>60.75</v>
      </c>
      <c r="V436" s="4">
        <v>12.3565</v>
      </c>
      <c r="W436" s="3">
        <f>_xlfn.XLOOKUP(C436,'Sentiment index'!$E$2:$E$169,'Sentiment index'!$A$2:$A$169)</f>
        <v>-0.22259699999999999</v>
      </c>
      <c r="X436">
        <f>_xlfn.XLOOKUP(F436,'Company age'!$A$2:$A$15,'Company age'!$B$2:$B$15)</f>
        <v>12</v>
      </c>
      <c r="Y436" s="3">
        <f t="shared" si="48"/>
        <v>23.559055423640004</v>
      </c>
      <c r="Z436" s="5">
        <f t="shared" si="49"/>
        <v>7.0866155620000176E-2</v>
      </c>
      <c r="AA436" s="12">
        <f t="shared" si="50"/>
        <v>22</v>
      </c>
      <c r="AB436">
        <v>22</v>
      </c>
      <c r="AH436" s="4">
        <v>5.354332447</v>
      </c>
      <c r="AI436" s="4">
        <v>7.0866155620000004</v>
      </c>
      <c r="AJ436" s="4">
        <v>12.59842682</v>
      </c>
    </row>
    <row r="437" spans="1:36" x14ac:dyDescent="0.15">
      <c r="A437" t="s">
        <v>1500</v>
      </c>
      <c r="B437" t="s">
        <v>1807</v>
      </c>
      <c r="C437">
        <f t="shared" si="51"/>
        <v>153</v>
      </c>
      <c r="D437">
        <v>137</v>
      </c>
      <c r="E437" s="7">
        <v>43006</v>
      </c>
      <c r="F437" s="11">
        <v>2017</v>
      </c>
      <c r="G437" t="s">
        <v>1808</v>
      </c>
      <c r="H437" t="s">
        <v>1809</v>
      </c>
      <c r="I437" t="s">
        <v>80</v>
      </c>
      <c r="J437" t="s">
        <v>32</v>
      </c>
      <c r="K437" t="s">
        <v>25</v>
      </c>
      <c r="L437" t="s">
        <v>1066</v>
      </c>
      <c r="M437" t="s">
        <v>27</v>
      </c>
      <c r="N437" s="4">
        <v>16.573899999999998</v>
      </c>
      <c r="O437" s="4">
        <v>5</v>
      </c>
      <c r="P437" s="5">
        <f t="shared" si="45"/>
        <v>-0.17499999999999999</v>
      </c>
      <c r="Q437" s="5">
        <f t="shared" si="46"/>
        <v>-0.33333332059999998</v>
      </c>
      <c r="R437" s="5">
        <f t="shared" si="47"/>
        <v>-0.375</v>
      </c>
      <c r="S437" s="4">
        <v>9</v>
      </c>
      <c r="T437" s="4">
        <v>119.1459045</v>
      </c>
      <c r="U437" s="4">
        <v>8.92</v>
      </c>
      <c r="V437" s="4">
        <v>8.6189</v>
      </c>
      <c r="W437" s="3">
        <f>_xlfn.XLOOKUP(C437,'Sentiment index'!$E$2:$E$169,'Sentiment index'!$A$2:$A$169)</f>
        <v>-0.22259699999999999</v>
      </c>
      <c r="X437">
        <f>_xlfn.XLOOKUP(F437,'Company age'!$A$2:$A$15,'Company age'!$B$2:$B$15)</f>
        <v>12</v>
      </c>
      <c r="Y437" s="3">
        <f t="shared" si="48"/>
        <v>3.3333333970000001</v>
      </c>
      <c r="Z437" s="5">
        <f t="shared" si="49"/>
        <v>-0.33333332059999998</v>
      </c>
      <c r="AA437" s="12">
        <f t="shared" si="50"/>
        <v>8</v>
      </c>
      <c r="AB437">
        <v>8</v>
      </c>
      <c r="AH437" s="4">
        <v>-17.5</v>
      </c>
      <c r="AI437" s="4">
        <v>-33.333332059999996</v>
      </c>
      <c r="AJ437" s="4">
        <v>-37.5</v>
      </c>
    </row>
    <row r="438" spans="1:36" x14ac:dyDescent="0.15">
      <c r="A438" t="s">
        <v>1616</v>
      </c>
      <c r="B438" t="s">
        <v>172</v>
      </c>
      <c r="C438">
        <f t="shared" si="51"/>
        <v>153</v>
      </c>
      <c r="D438">
        <v>137</v>
      </c>
      <c r="E438" s="7">
        <v>43007</v>
      </c>
      <c r="F438" s="11">
        <v>2017</v>
      </c>
      <c r="G438" t="s">
        <v>174</v>
      </c>
      <c r="H438" t="s">
        <v>175</v>
      </c>
      <c r="I438" t="s">
        <v>64</v>
      </c>
      <c r="J438" t="s">
        <v>152</v>
      </c>
      <c r="K438" t="s">
        <v>25</v>
      </c>
      <c r="L438" t="s">
        <v>176</v>
      </c>
      <c r="M438" t="s">
        <v>27</v>
      </c>
      <c r="N438" s="4">
        <v>4053.53</v>
      </c>
      <c r="O438" s="4">
        <v>11.5</v>
      </c>
      <c r="P438" s="5">
        <f t="shared" si="45"/>
        <v>8.6538457870000002E-2</v>
      </c>
      <c r="Q438" s="5">
        <f t="shared" si="46"/>
        <v>6.7307691569999994E-2</v>
      </c>
      <c r="R438" s="5">
        <f t="shared" si="47"/>
        <v>5.7692308429999999E-2</v>
      </c>
      <c r="S438" s="4">
        <v>6.77</v>
      </c>
      <c r="T438" s="4">
        <v>-43</v>
      </c>
      <c r="U438" s="4">
        <v>6.69</v>
      </c>
      <c r="V438" s="4">
        <v>77.921499999999995</v>
      </c>
      <c r="W438" s="3">
        <f>_xlfn.XLOOKUP(C438,'Sentiment index'!$E$2:$E$169,'Sentiment index'!$A$2:$A$169)</f>
        <v>-0.22259699999999999</v>
      </c>
      <c r="X438">
        <f>_xlfn.XLOOKUP(F438,'Company age'!$A$2:$A$15,'Company age'!$B$2:$B$15)</f>
        <v>12</v>
      </c>
      <c r="Y438" s="3">
        <f t="shared" si="48"/>
        <v>12.274038453054999</v>
      </c>
      <c r="Z438" s="5">
        <f t="shared" si="49"/>
        <v>6.7307691569999897E-2</v>
      </c>
      <c r="AA438" s="12">
        <f t="shared" si="50"/>
        <v>496</v>
      </c>
      <c r="AB438">
        <v>496</v>
      </c>
      <c r="AH438" s="4">
        <v>8.6538457869999998</v>
      </c>
      <c r="AI438" s="4">
        <v>6.7307691570000001</v>
      </c>
      <c r="AJ438" s="4">
        <v>5.7692308429999999</v>
      </c>
    </row>
    <row r="439" spans="1:36" x14ac:dyDescent="0.15">
      <c r="A439" t="s">
        <v>28</v>
      </c>
      <c r="B439" t="s">
        <v>1002</v>
      </c>
      <c r="C439">
        <f t="shared" si="51"/>
        <v>153</v>
      </c>
      <c r="D439">
        <v>137</v>
      </c>
      <c r="E439" s="7">
        <v>43007</v>
      </c>
      <c r="F439" s="11">
        <v>2017</v>
      </c>
      <c r="G439" t="s">
        <v>1003</v>
      </c>
      <c r="H439" t="s">
        <v>1004</v>
      </c>
      <c r="I439" t="s">
        <v>44</v>
      </c>
      <c r="J439" t="s">
        <v>32</v>
      </c>
      <c r="K439" t="s">
        <v>25</v>
      </c>
      <c r="L439" t="s">
        <v>1005</v>
      </c>
      <c r="M439" t="s">
        <v>27</v>
      </c>
      <c r="N439" s="4">
        <v>307.03399999999999</v>
      </c>
      <c r="O439" s="4">
        <v>23</v>
      </c>
      <c r="P439" s="5">
        <f t="shared" si="45"/>
        <v>0</v>
      </c>
      <c r="Q439" s="5">
        <f t="shared" si="46"/>
        <v>0.05</v>
      </c>
      <c r="R439" s="5">
        <f t="shared" si="47"/>
        <v>0.13333333019999999</v>
      </c>
      <c r="S439" s="4"/>
      <c r="T439" s="4"/>
      <c r="U439" s="4"/>
      <c r="V439" s="4">
        <v>27.7392</v>
      </c>
      <c r="W439" s="3">
        <f>_xlfn.XLOOKUP(C439,'Sentiment index'!$E$2:$E$169,'Sentiment index'!$A$2:$A$169)</f>
        <v>-0.22259699999999999</v>
      </c>
      <c r="X439">
        <f>_xlfn.XLOOKUP(F439,'Company age'!$A$2:$A$15,'Company age'!$B$2:$B$15)</f>
        <v>12</v>
      </c>
      <c r="Y439" s="3">
        <f t="shared" si="48"/>
        <v>24.150000000000002</v>
      </c>
      <c r="Z439" s="5">
        <f t="shared" si="49"/>
        <v>5.0000000000000093E-2</v>
      </c>
      <c r="AA439" s="12">
        <f t="shared" si="50"/>
        <v>524</v>
      </c>
      <c r="AB439">
        <v>524</v>
      </c>
      <c r="AH439" s="4">
        <v>0</v>
      </c>
      <c r="AI439" s="4">
        <v>5</v>
      </c>
      <c r="AJ439" s="4">
        <v>13.33333302</v>
      </c>
    </row>
    <row r="440" spans="1:36" x14ac:dyDescent="0.15">
      <c r="A440" t="s">
        <v>1806</v>
      </c>
      <c r="B440" t="s">
        <v>1263</v>
      </c>
      <c r="C440">
        <f t="shared" si="51"/>
        <v>154</v>
      </c>
      <c r="D440">
        <v>138</v>
      </c>
      <c r="E440" s="7">
        <v>43010</v>
      </c>
      <c r="F440" s="11">
        <v>2017</v>
      </c>
      <c r="G440" t="s">
        <v>1264</v>
      </c>
      <c r="H440" t="s">
        <v>1265</v>
      </c>
      <c r="I440" t="s">
        <v>44</v>
      </c>
      <c r="J440" t="s">
        <v>45</v>
      </c>
      <c r="K440" t="s">
        <v>25</v>
      </c>
      <c r="L440" t="s">
        <v>1266</v>
      </c>
      <c r="M440" t="s">
        <v>27</v>
      </c>
      <c r="N440" s="4">
        <v>120.003</v>
      </c>
      <c r="O440" s="4">
        <v>115</v>
      </c>
      <c r="P440" s="5">
        <f t="shared" si="45"/>
        <v>-0.40709381100000003</v>
      </c>
      <c r="Q440" s="5">
        <f t="shared" si="46"/>
        <v>-0.12172308920000001</v>
      </c>
      <c r="R440" s="5">
        <f t="shared" si="47"/>
        <v>5.6133494380000003E-2</v>
      </c>
      <c r="S440" s="4">
        <v>136</v>
      </c>
      <c r="T440" s="4">
        <v>15.652174</v>
      </c>
      <c r="U440" s="4">
        <v>135</v>
      </c>
      <c r="V440" s="4">
        <v>2.2435</v>
      </c>
      <c r="W440" s="3">
        <f>_xlfn.XLOOKUP(C440,'Sentiment index'!$E$2:$E$169,'Sentiment index'!$A$2:$A$169)</f>
        <v>-0.18763669999999999</v>
      </c>
      <c r="X440">
        <f>_xlfn.XLOOKUP(F440,'Company age'!$A$2:$A$15,'Company age'!$B$2:$B$15)</f>
        <v>12</v>
      </c>
      <c r="Y440" s="3">
        <f t="shared" si="48"/>
        <v>101.001844742</v>
      </c>
      <c r="Z440" s="5">
        <f t="shared" si="49"/>
        <v>-0.12172308919999997</v>
      </c>
      <c r="AA440" s="12">
        <f t="shared" si="50"/>
        <v>198</v>
      </c>
      <c r="AB440">
        <v>198</v>
      </c>
      <c r="AH440" s="4">
        <v>-40.709381100000002</v>
      </c>
      <c r="AI440" s="4">
        <v>-12.172308920000001</v>
      </c>
      <c r="AJ440" s="4">
        <v>5.6133494380000002</v>
      </c>
    </row>
    <row r="441" spans="1:36" x14ac:dyDescent="0.15">
      <c r="A441" t="s">
        <v>1262</v>
      </c>
      <c r="B441" t="s">
        <v>676</v>
      </c>
      <c r="C441">
        <f t="shared" si="51"/>
        <v>154</v>
      </c>
      <c r="D441">
        <v>138</v>
      </c>
      <c r="E441" s="7">
        <v>43014</v>
      </c>
      <c r="F441" s="11">
        <v>2017</v>
      </c>
      <c r="G441" t="s">
        <v>678</v>
      </c>
      <c r="H441" t="s">
        <v>679</v>
      </c>
      <c r="I441" t="s">
        <v>80</v>
      </c>
      <c r="J441" t="s">
        <v>32</v>
      </c>
      <c r="K441" t="s">
        <v>25</v>
      </c>
      <c r="L441" t="s">
        <v>537</v>
      </c>
      <c r="M441" t="s">
        <v>27</v>
      </c>
      <c r="N441" s="4">
        <v>700.06899999999996</v>
      </c>
      <c r="O441" s="4">
        <v>56</v>
      </c>
      <c r="P441" s="5">
        <f t="shared" si="45"/>
        <v>-1.4285714370000001E-4</v>
      </c>
      <c r="Q441" s="5">
        <f t="shared" si="46"/>
        <v>-5.8285713199999999E-2</v>
      </c>
      <c r="R441" s="5">
        <f t="shared" si="47"/>
        <v>-0.14142857550000001</v>
      </c>
      <c r="S441" s="4">
        <v>131</v>
      </c>
      <c r="T441" s="4">
        <v>143.21427919999999</v>
      </c>
      <c r="U441" s="4">
        <v>133</v>
      </c>
      <c r="V441" s="4">
        <v>21.428799999999999</v>
      </c>
      <c r="W441" s="3">
        <f>_xlfn.XLOOKUP(C441,'Sentiment index'!$E$2:$E$169,'Sentiment index'!$A$2:$A$169)</f>
        <v>-0.18763669999999999</v>
      </c>
      <c r="X441">
        <f>_xlfn.XLOOKUP(F441,'Company age'!$A$2:$A$15,'Company age'!$B$2:$B$15)</f>
        <v>12</v>
      </c>
      <c r="Y441" s="3">
        <f t="shared" si="48"/>
        <v>52.736000060800002</v>
      </c>
      <c r="Z441" s="5">
        <f t="shared" si="49"/>
        <v>-5.8285713199999964E-2</v>
      </c>
      <c r="AA441" s="12">
        <f t="shared" si="50"/>
        <v>480</v>
      </c>
      <c r="AB441">
        <v>480</v>
      </c>
      <c r="AH441" s="4">
        <v>-1.4285714370000001E-2</v>
      </c>
      <c r="AI441" s="4">
        <v>-5.82857132</v>
      </c>
      <c r="AJ441" s="4">
        <v>-14.14285755</v>
      </c>
    </row>
    <row r="442" spans="1:36" x14ac:dyDescent="0.15">
      <c r="A442" t="s">
        <v>861</v>
      </c>
      <c r="B442" t="s">
        <v>1055</v>
      </c>
      <c r="C442">
        <f t="shared" si="51"/>
        <v>154</v>
      </c>
      <c r="D442">
        <v>138</v>
      </c>
      <c r="E442" s="7">
        <v>43017</v>
      </c>
      <c r="F442" s="11">
        <v>2017</v>
      </c>
      <c r="G442" t="s">
        <v>1056</v>
      </c>
      <c r="H442" t="s">
        <v>1057</v>
      </c>
      <c r="I442" t="s">
        <v>64</v>
      </c>
      <c r="J442" t="s">
        <v>45</v>
      </c>
      <c r="K442" t="s">
        <v>25</v>
      </c>
      <c r="L442" t="s">
        <v>507</v>
      </c>
      <c r="M442" t="s">
        <v>27</v>
      </c>
      <c r="N442" s="4">
        <v>234.61099999999999</v>
      </c>
      <c r="O442" s="4">
        <v>6.15</v>
      </c>
      <c r="P442" s="5">
        <f t="shared" si="45"/>
        <v>-1.5555555820000001E-2</v>
      </c>
      <c r="Q442" s="5">
        <f t="shared" si="46"/>
        <v>-0.16444444659999999</v>
      </c>
      <c r="R442" s="5">
        <f t="shared" si="47"/>
        <v>-0.21333333970000001</v>
      </c>
      <c r="S442" s="4">
        <v>15.2</v>
      </c>
      <c r="T442" s="4">
        <v>151.21951290000001</v>
      </c>
      <c r="U442" s="4">
        <v>15.2</v>
      </c>
      <c r="V442" s="4">
        <v>8.98</v>
      </c>
      <c r="W442" s="3">
        <f>_xlfn.XLOOKUP(C442,'Sentiment index'!$E$2:$E$169,'Sentiment index'!$A$2:$A$169)</f>
        <v>-0.18763669999999999</v>
      </c>
      <c r="X442">
        <f>_xlfn.XLOOKUP(F442,'Company age'!$A$2:$A$15,'Company age'!$B$2:$B$15)</f>
        <v>12</v>
      </c>
      <c r="Y442" s="3">
        <f t="shared" si="48"/>
        <v>5.1386666534100005</v>
      </c>
      <c r="Z442" s="5">
        <f t="shared" si="49"/>
        <v>-0.16444444659999996</v>
      </c>
      <c r="AA442" s="12">
        <f t="shared" si="50"/>
        <v>62</v>
      </c>
      <c r="AB442">
        <v>62</v>
      </c>
      <c r="AH442" s="4">
        <v>-1.555555582</v>
      </c>
      <c r="AI442" s="4">
        <v>-16.444444659999998</v>
      </c>
      <c r="AJ442" s="4">
        <v>-21.333333970000002</v>
      </c>
    </row>
    <row r="443" spans="1:36" x14ac:dyDescent="0.15">
      <c r="A443" t="s">
        <v>1054</v>
      </c>
      <c r="B443" t="s">
        <v>60</v>
      </c>
      <c r="C443">
        <f t="shared" si="51"/>
        <v>154</v>
      </c>
      <c r="D443">
        <v>138</v>
      </c>
      <c r="E443" s="7">
        <v>43019</v>
      </c>
      <c r="F443" s="11">
        <v>2017</v>
      </c>
      <c r="G443" t="s">
        <v>62</v>
      </c>
      <c r="H443" t="s">
        <v>63</v>
      </c>
      <c r="I443" t="s">
        <v>64</v>
      </c>
      <c r="J443" t="s">
        <v>32</v>
      </c>
      <c r="K443" t="s">
        <v>25</v>
      </c>
      <c r="L443" t="s">
        <v>65</v>
      </c>
      <c r="M443" t="s">
        <v>27</v>
      </c>
      <c r="N443" s="4">
        <v>8225.7800000000007</v>
      </c>
      <c r="O443" s="4">
        <v>9.76</v>
      </c>
      <c r="P443" s="5">
        <f t="shared" si="45"/>
        <v>0.18840578080000001</v>
      </c>
      <c r="Q443" s="5">
        <f t="shared" si="46"/>
        <v>0.15217390059999999</v>
      </c>
      <c r="R443" s="5">
        <f t="shared" si="47"/>
        <v>-0.10144928930000001</v>
      </c>
      <c r="S443" s="4">
        <v>11.5</v>
      </c>
      <c r="T443" s="4">
        <v>17.827865599999999</v>
      </c>
      <c r="U443" s="4">
        <v>11.56</v>
      </c>
      <c r="V443" s="4">
        <v>128.03700000000001</v>
      </c>
      <c r="W443" s="3">
        <f>_xlfn.XLOOKUP(C443,'Sentiment index'!$E$2:$E$169,'Sentiment index'!$A$2:$A$169)</f>
        <v>-0.18763669999999999</v>
      </c>
      <c r="X443">
        <f>_xlfn.XLOOKUP(F443,'Company age'!$A$2:$A$15,'Company age'!$B$2:$B$15)</f>
        <v>12</v>
      </c>
      <c r="Y443" s="3">
        <f t="shared" si="48"/>
        <v>11.245217269855999</v>
      </c>
      <c r="Z443" s="5">
        <f t="shared" si="49"/>
        <v>0.15217390059999994</v>
      </c>
      <c r="AA443" s="12">
        <f t="shared" si="50"/>
        <v>5643</v>
      </c>
      <c r="AB443">
        <v>5643</v>
      </c>
      <c r="AH443" s="4">
        <v>18.84057808</v>
      </c>
      <c r="AI443" s="4">
        <v>15.21739006</v>
      </c>
      <c r="AJ443" s="4">
        <v>-10.144928930000001</v>
      </c>
    </row>
    <row r="444" spans="1:36" x14ac:dyDescent="0.15">
      <c r="A444" t="s">
        <v>133</v>
      </c>
      <c r="B444" t="s">
        <v>890</v>
      </c>
      <c r="C444">
        <f t="shared" si="51"/>
        <v>154</v>
      </c>
      <c r="D444">
        <v>138</v>
      </c>
      <c r="E444" s="7">
        <v>43019</v>
      </c>
      <c r="F444" s="11">
        <v>2017</v>
      </c>
      <c r="G444" t="s">
        <v>891</v>
      </c>
      <c r="H444" t="s">
        <v>892</v>
      </c>
      <c r="I444" t="s">
        <v>44</v>
      </c>
      <c r="J444" t="s">
        <v>152</v>
      </c>
      <c r="K444" t="s">
        <v>25</v>
      </c>
      <c r="L444" t="s">
        <v>165</v>
      </c>
      <c r="M444" t="s">
        <v>27</v>
      </c>
      <c r="N444" s="4">
        <v>422.55399999999997</v>
      </c>
      <c r="O444" s="4">
        <v>24.5</v>
      </c>
      <c r="P444" s="5">
        <f t="shared" si="45"/>
        <v>-3.214285612E-2</v>
      </c>
      <c r="Q444" s="5">
        <f t="shared" si="46"/>
        <v>-6.0714287760000006E-2</v>
      </c>
      <c r="R444" s="5">
        <f t="shared" si="47"/>
        <v>-6.7857141490000009E-2</v>
      </c>
      <c r="S444" s="4">
        <v>33.700000000000003</v>
      </c>
      <c r="T444" s="4">
        <v>37.959182740000003</v>
      </c>
      <c r="U444" s="4">
        <v>33.700000000000003</v>
      </c>
      <c r="V444" s="4">
        <v>26.966999999999999</v>
      </c>
      <c r="W444" s="3">
        <f>_xlfn.XLOOKUP(C444,'Sentiment index'!$E$2:$E$169,'Sentiment index'!$A$2:$A$169)</f>
        <v>-0.18763669999999999</v>
      </c>
      <c r="X444">
        <f>_xlfn.XLOOKUP(F444,'Company age'!$A$2:$A$15,'Company age'!$B$2:$B$15)</f>
        <v>12</v>
      </c>
      <c r="Y444" s="3">
        <f t="shared" si="48"/>
        <v>23.012499949879999</v>
      </c>
      <c r="Z444" s="5">
        <f t="shared" si="49"/>
        <v>-6.0714287760000055E-2</v>
      </c>
      <c r="AA444" s="12">
        <f t="shared" si="50"/>
        <v>470</v>
      </c>
      <c r="AB444">
        <v>470</v>
      </c>
      <c r="AH444" s="4">
        <v>-3.2142856119999998</v>
      </c>
      <c r="AI444" s="4">
        <v>-6.0714287760000003</v>
      </c>
      <c r="AJ444" s="4">
        <v>-6.7857141490000004</v>
      </c>
    </row>
    <row r="445" spans="1:36" x14ac:dyDescent="0.15">
      <c r="A445" t="s">
        <v>194</v>
      </c>
      <c r="B445" t="s">
        <v>1858</v>
      </c>
      <c r="C445">
        <f t="shared" si="51"/>
        <v>154</v>
      </c>
      <c r="D445">
        <v>138</v>
      </c>
      <c r="E445" s="7">
        <v>43021</v>
      </c>
      <c r="F445" s="11">
        <v>2017</v>
      </c>
      <c r="G445" t="s">
        <v>1859</v>
      </c>
      <c r="H445" t="s">
        <v>1860</v>
      </c>
      <c r="I445" t="s">
        <v>80</v>
      </c>
      <c r="J445" t="s">
        <v>152</v>
      </c>
      <c r="K445" t="s">
        <v>25</v>
      </c>
      <c r="L445" t="s">
        <v>1066</v>
      </c>
      <c r="M445" t="s">
        <v>27</v>
      </c>
      <c r="N445" s="4">
        <v>12.6799</v>
      </c>
      <c r="O445" s="4">
        <v>6.4</v>
      </c>
      <c r="P445" s="5">
        <f t="shared" si="45"/>
        <v>0.5</v>
      </c>
      <c r="Q445" s="5">
        <f t="shared" si="46"/>
        <v>0.3</v>
      </c>
      <c r="R445" s="5">
        <f t="shared" si="47"/>
        <v>0.22500000000000001</v>
      </c>
      <c r="S445" s="4">
        <v>18</v>
      </c>
      <c r="T445" s="4">
        <v>226.5625</v>
      </c>
      <c r="U445" s="4">
        <v>17.8</v>
      </c>
      <c r="V445" s="4">
        <v>7.3540000000000001</v>
      </c>
      <c r="W445" s="3">
        <f>_xlfn.XLOOKUP(C445,'Sentiment index'!$E$2:$E$169,'Sentiment index'!$A$2:$A$169)</f>
        <v>-0.18763669999999999</v>
      </c>
      <c r="X445">
        <f>_xlfn.XLOOKUP(F445,'Company age'!$A$2:$A$15,'Company age'!$B$2:$B$15)</f>
        <v>12</v>
      </c>
      <c r="Y445" s="3">
        <f t="shared" si="48"/>
        <v>8.32</v>
      </c>
      <c r="Z445" s="5">
        <f t="shared" si="49"/>
        <v>0.3</v>
      </c>
      <c r="AA445" s="12">
        <f t="shared" si="50"/>
        <v>59</v>
      </c>
      <c r="AB445">
        <v>59</v>
      </c>
      <c r="AH445" s="4">
        <v>50</v>
      </c>
      <c r="AI445" s="4">
        <v>30</v>
      </c>
      <c r="AJ445" s="4">
        <v>22.5</v>
      </c>
    </row>
    <row r="446" spans="1:36" x14ac:dyDescent="0.15">
      <c r="A446" t="s">
        <v>1823</v>
      </c>
      <c r="B446" t="s">
        <v>1706</v>
      </c>
      <c r="C446">
        <f t="shared" si="51"/>
        <v>154</v>
      </c>
      <c r="D446">
        <v>138</v>
      </c>
      <c r="E446" s="7">
        <v>43027</v>
      </c>
      <c r="F446" s="11">
        <v>2017</v>
      </c>
      <c r="G446" t="s">
        <v>1707</v>
      </c>
      <c r="H446" t="s">
        <v>1708</v>
      </c>
      <c r="I446" t="s">
        <v>80</v>
      </c>
      <c r="J446" t="s">
        <v>152</v>
      </c>
      <c r="K446" t="s">
        <v>25</v>
      </c>
      <c r="L446" t="s">
        <v>54</v>
      </c>
      <c r="M446" t="s">
        <v>27</v>
      </c>
      <c r="N446" s="4">
        <v>21.509399999999999</v>
      </c>
      <c r="O446" s="4">
        <v>22</v>
      </c>
      <c r="P446" s="5">
        <f t="shared" si="45"/>
        <v>-3.4883720870000003E-2</v>
      </c>
      <c r="Q446" s="5">
        <f t="shared" si="46"/>
        <v>-7.5581393240000003E-2</v>
      </c>
      <c r="R446" s="5">
        <f t="shared" si="47"/>
        <v>-9.3023252490000014E-2</v>
      </c>
      <c r="S446" s="4"/>
      <c r="T446" s="4"/>
      <c r="U446" s="4"/>
      <c r="V446" s="4">
        <v>39.677</v>
      </c>
      <c r="W446" s="3">
        <f>_xlfn.XLOOKUP(C446,'Sentiment index'!$E$2:$E$169,'Sentiment index'!$A$2:$A$169)</f>
        <v>-0.18763669999999999</v>
      </c>
      <c r="X446">
        <f>_xlfn.XLOOKUP(F446,'Company age'!$A$2:$A$15,'Company age'!$B$2:$B$15)</f>
        <v>12</v>
      </c>
      <c r="Y446" s="3">
        <f t="shared" si="48"/>
        <v>20.337209348719998</v>
      </c>
      <c r="Z446" s="5">
        <f t="shared" si="49"/>
        <v>-7.5581393240000072E-2</v>
      </c>
      <c r="AA446" s="12">
        <f t="shared" si="50"/>
        <v>76</v>
      </c>
      <c r="AB446">
        <v>76</v>
      </c>
      <c r="AH446" s="4">
        <v>-3.4883720870000001</v>
      </c>
      <c r="AI446" s="4">
        <v>-7.5581393239999999</v>
      </c>
      <c r="AJ446" s="4">
        <v>-9.3023252490000008</v>
      </c>
    </row>
    <row r="447" spans="1:36" x14ac:dyDescent="0.15">
      <c r="A447" t="s">
        <v>1377</v>
      </c>
      <c r="B447" t="s">
        <v>173</v>
      </c>
      <c r="C447">
        <f t="shared" si="51"/>
        <v>154</v>
      </c>
      <c r="D447">
        <v>138</v>
      </c>
      <c r="E447" s="7">
        <v>43035</v>
      </c>
      <c r="F447" s="11">
        <v>2017</v>
      </c>
      <c r="G447" t="s">
        <v>823</v>
      </c>
      <c r="H447" t="s">
        <v>824</v>
      </c>
      <c r="I447" t="s">
        <v>80</v>
      </c>
      <c r="J447" t="s">
        <v>38</v>
      </c>
      <c r="K447" t="s">
        <v>25</v>
      </c>
      <c r="L447" t="s">
        <v>75</v>
      </c>
      <c r="M447" t="s">
        <v>27</v>
      </c>
      <c r="N447" s="4">
        <v>505.62700000000001</v>
      </c>
      <c r="O447" s="4">
        <v>150</v>
      </c>
      <c r="P447" s="5">
        <f t="shared" si="45"/>
        <v>-0.13333333019999999</v>
      </c>
      <c r="Q447" s="5">
        <f t="shared" si="46"/>
        <v>-0.15333333020000001</v>
      </c>
      <c r="R447" s="5">
        <f t="shared" si="47"/>
        <v>-0.12</v>
      </c>
      <c r="S447" s="4">
        <v>272</v>
      </c>
      <c r="T447" s="4">
        <v>129.33332820000001</v>
      </c>
      <c r="U447" s="4">
        <v>262.5</v>
      </c>
      <c r="V447" s="4">
        <v>11.333299999999999</v>
      </c>
      <c r="W447" s="3">
        <f>_xlfn.XLOOKUP(C447,'Sentiment index'!$E$2:$E$169,'Sentiment index'!$A$2:$A$169)</f>
        <v>-0.18763669999999999</v>
      </c>
      <c r="X447">
        <f>_xlfn.XLOOKUP(F447,'Company age'!$A$2:$A$15,'Company age'!$B$2:$B$15)</f>
        <v>12</v>
      </c>
      <c r="Y447" s="3">
        <f t="shared" si="48"/>
        <v>127.00000047</v>
      </c>
      <c r="Z447" s="5">
        <f t="shared" si="49"/>
        <v>-0.15333333019999998</v>
      </c>
      <c r="AA447" s="12">
        <f t="shared" si="50"/>
        <v>1789</v>
      </c>
      <c r="AB447">
        <v>1789</v>
      </c>
      <c r="AH447" s="4">
        <v>-13.33333302</v>
      </c>
      <c r="AI447" s="4">
        <v>-15.33333302</v>
      </c>
      <c r="AJ447" s="4">
        <v>-12</v>
      </c>
    </row>
    <row r="448" spans="1:36" x14ac:dyDescent="0.15">
      <c r="A448" t="s">
        <v>112</v>
      </c>
      <c r="B448" t="s">
        <v>1032</v>
      </c>
      <c r="C448">
        <f t="shared" si="51"/>
        <v>154</v>
      </c>
      <c r="D448">
        <v>138</v>
      </c>
      <c r="E448" s="7">
        <v>43035</v>
      </c>
      <c r="F448" s="11">
        <v>2017</v>
      </c>
      <c r="G448" t="s">
        <v>1033</v>
      </c>
      <c r="H448" t="s">
        <v>1034</v>
      </c>
      <c r="I448" t="s">
        <v>44</v>
      </c>
      <c r="J448" t="s">
        <v>38</v>
      </c>
      <c r="K448" t="s">
        <v>25</v>
      </c>
      <c r="L448" t="s">
        <v>606</v>
      </c>
      <c r="M448" t="s">
        <v>27</v>
      </c>
      <c r="N448" s="4">
        <v>249.97</v>
      </c>
      <c r="O448" s="4">
        <v>14</v>
      </c>
      <c r="P448" s="5">
        <f t="shared" si="45"/>
        <v>0.23076923369999999</v>
      </c>
      <c r="Q448" s="5">
        <f t="shared" si="46"/>
        <v>0.17230770110000002</v>
      </c>
      <c r="R448" s="5">
        <f t="shared" si="47"/>
        <v>7.6923074719999998E-2</v>
      </c>
      <c r="S448" s="4">
        <v>36.700000000000003</v>
      </c>
      <c r="T448" s="4">
        <v>155</v>
      </c>
      <c r="U448" s="4">
        <v>36.5</v>
      </c>
      <c r="V448" s="4">
        <v>62.209600000000002</v>
      </c>
      <c r="W448" s="3">
        <f>_xlfn.XLOOKUP(C448,'Sentiment index'!$E$2:$E$169,'Sentiment index'!$A$2:$A$169)</f>
        <v>-0.18763669999999999</v>
      </c>
      <c r="X448">
        <f>_xlfn.XLOOKUP(F448,'Company age'!$A$2:$A$15,'Company age'!$B$2:$B$15)</f>
        <v>12</v>
      </c>
      <c r="Y448" s="3">
        <f t="shared" si="48"/>
        <v>16.412307815400002</v>
      </c>
      <c r="Z448" s="5">
        <f t="shared" si="49"/>
        <v>0.17230770110000013</v>
      </c>
      <c r="AA448" s="12">
        <f t="shared" si="50"/>
        <v>63</v>
      </c>
      <c r="AB448">
        <v>63</v>
      </c>
      <c r="AH448" s="4">
        <v>23.076923369999999</v>
      </c>
      <c r="AI448" s="4">
        <v>17.230770110000002</v>
      </c>
      <c r="AJ448" s="4">
        <v>7.6923074720000004</v>
      </c>
    </row>
    <row r="449" spans="1:36" x14ac:dyDescent="0.15">
      <c r="A449" t="s">
        <v>508</v>
      </c>
      <c r="B449" t="s">
        <v>1862</v>
      </c>
      <c r="C449">
        <f t="shared" si="51"/>
        <v>154</v>
      </c>
      <c r="D449">
        <v>138</v>
      </c>
      <c r="E449" s="7">
        <v>43035</v>
      </c>
      <c r="F449" s="11">
        <v>2017</v>
      </c>
      <c r="G449" t="s">
        <v>1863</v>
      </c>
      <c r="H449" t="s">
        <v>1864</v>
      </c>
      <c r="I449" t="s">
        <v>80</v>
      </c>
      <c r="J449" t="s">
        <v>32</v>
      </c>
      <c r="K449" t="s">
        <v>25</v>
      </c>
      <c r="L449" t="s">
        <v>54</v>
      </c>
      <c r="M449" t="s">
        <v>27</v>
      </c>
      <c r="N449" s="4">
        <v>12.802300000000001</v>
      </c>
      <c r="O449" s="4">
        <v>5.85</v>
      </c>
      <c r="P449" s="5">
        <f t="shared" si="45"/>
        <v>7.6612901689999999E-2</v>
      </c>
      <c r="Q449" s="5">
        <f t="shared" si="46"/>
        <v>4.8387098310000001E-2</v>
      </c>
      <c r="R449" s="5">
        <f t="shared" si="47"/>
        <v>0</v>
      </c>
      <c r="S449" s="4">
        <v>7.32</v>
      </c>
      <c r="T449" s="4">
        <v>78.31626129</v>
      </c>
      <c r="U449" s="4">
        <v>7.42</v>
      </c>
      <c r="V449" s="4">
        <v>8.2304999999999993</v>
      </c>
      <c r="W449" s="3">
        <f>_xlfn.XLOOKUP(C449,'Sentiment index'!$E$2:$E$169,'Sentiment index'!$A$2:$A$169)</f>
        <v>-0.18763669999999999</v>
      </c>
      <c r="X449">
        <f>_xlfn.XLOOKUP(F449,'Company age'!$A$2:$A$15,'Company age'!$B$2:$B$15)</f>
        <v>12</v>
      </c>
      <c r="Y449" s="3">
        <f t="shared" si="48"/>
        <v>6.1330645251135003</v>
      </c>
      <c r="Z449" s="5">
        <f t="shared" si="49"/>
        <v>4.8387098310000119E-2</v>
      </c>
      <c r="AA449" s="12">
        <f t="shared" si="50"/>
        <v>5</v>
      </c>
      <c r="AB449">
        <v>5</v>
      </c>
      <c r="AH449" s="4">
        <v>7.6612901689999999</v>
      </c>
      <c r="AI449" s="4">
        <v>4.8387098310000001</v>
      </c>
      <c r="AJ449" s="4">
        <v>0</v>
      </c>
    </row>
    <row r="450" spans="1:36" x14ac:dyDescent="0.15">
      <c r="A450" t="s">
        <v>98</v>
      </c>
      <c r="B450" t="s">
        <v>61</v>
      </c>
      <c r="C450">
        <f t="shared" si="51"/>
        <v>155</v>
      </c>
      <c r="D450">
        <v>139</v>
      </c>
      <c r="E450" s="7">
        <v>43047</v>
      </c>
      <c r="F450" s="11">
        <v>2017</v>
      </c>
      <c r="G450" t="s">
        <v>732</v>
      </c>
      <c r="H450" t="s">
        <v>733</v>
      </c>
      <c r="I450" t="s">
        <v>44</v>
      </c>
      <c r="J450" t="s">
        <v>152</v>
      </c>
      <c r="K450" t="s">
        <v>25</v>
      </c>
      <c r="L450" t="s">
        <v>65</v>
      </c>
      <c r="M450" t="s">
        <v>27</v>
      </c>
      <c r="N450" s="4">
        <v>649.99199999999996</v>
      </c>
      <c r="O450" s="4">
        <v>15.5</v>
      </c>
      <c r="P450" s="5">
        <f t="shared" ref="P450:P513" si="52">AH450/100</f>
        <v>9.0909093620000006E-3</v>
      </c>
      <c r="Q450" s="5">
        <f t="shared" ref="Q450:Q513" si="53">AI450/100</f>
        <v>0</v>
      </c>
      <c r="R450" s="5">
        <f t="shared" ref="R450:R513" si="54">AJ450/100</f>
        <v>-7.7272725109999996E-2</v>
      </c>
      <c r="S450" s="4">
        <v>167</v>
      </c>
      <c r="T450" s="4">
        <v>956.12902829999996</v>
      </c>
      <c r="U450" s="4">
        <v>168.3</v>
      </c>
      <c r="V450" s="4">
        <v>74.626000000000005</v>
      </c>
      <c r="W450" s="3">
        <f>_xlfn.XLOOKUP(C450,'Sentiment index'!$E$2:$E$169,'Sentiment index'!$A$2:$A$169)</f>
        <v>-0.19866349999999999</v>
      </c>
      <c r="X450">
        <f>_xlfn.XLOOKUP(F450,'Company age'!$A$2:$A$15,'Company age'!$B$2:$B$15)</f>
        <v>12</v>
      </c>
      <c r="Y450" s="3">
        <f t="shared" si="48"/>
        <v>15.5</v>
      </c>
      <c r="Z450" s="5">
        <f t="shared" si="49"/>
        <v>0</v>
      </c>
      <c r="AA450" s="12">
        <f t="shared" si="50"/>
        <v>2124</v>
      </c>
      <c r="AB450">
        <v>2124</v>
      </c>
      <c r="AH450" s="4">
        <v>0.90909093620000003</v>
      </c>
      <c r="AI450" s="4">
        <v>0</v>
      </c>
      <c r="AJ450" s="4">
        <v>-7.7272725109999998</v>
      </c>
    </row>
    <row r="451" spans="1:36" x14ac:dyDescent="0.15">
      <c r="A451" t="s">
        <v>942</v>
      </c>
      <c r="B451" t="s">
        <v>568</v>
      </c>
      <c r="C451">
        <f t="shared" si="51"/>
        <v>155</v>
      </c>
      <c r="D451">
        <v>139</v>
      </c>
      <c r="E451" s="7">
        <v>43049</v>
      </c>
      <c r="F451" s="11">
        <v>2017</v>
      </c>
      <c r="G451" t="s">
        <v>569</v>
      </c>
      <c r="H451" t="s">
        <v>570</v>
      </c>
      <c r="I451" t="s">
        <v>44</v>
      </c>
      <c r="J451" t="s">
        <v>45</v>
      </c>
      <c r="K451" t="s">
        <v>25</v>
      </c>
      <c r="L451" t="s">
        <v>97</v>
      </c>
      <c r="M451" t="s">
        <v>27</v>
      </c>
      <c r="N451" s="4">
        <v>896.17700000000002</v>
      </c>
      <c r="O451" s="4">
        <v>18.5</v>
      </c>
      <c r="P451" s="5">
        <f t="shared" si="52"/>
        <v>0</v>
      </c>
      <c r="Q451" s="5">
        <f t="shared" si="53"/>
        <v>-5.1020407679999999E-3</v>
      </c>
      <c r="R451" s="5">
        <f t="shared" si="54"/>
        <v>0</v>
      </c>
      <c r="S451" s="4">
        <v>7.15</v>
      </c>
      <c r="T451" s="4">
        <v>-59.729728700000003</v>
      </c>
      <c r="U451" s="4">
        <v>7.03</v>
      </c>
      <c r="V451" s="4">
        <v>171.34200000000001</v>
      </c>
      <c r="W451" s="3">
        <f>_xlfn.XLOOKUP(C451,'Sentiment index'!$E$2:$E$169,'Sentiment index'!$A$2:$A$169)</f>
        <v>-0.19866349999999999</v>
      </c>
      <c r="X451">
        <f>_xlfn.XLOOKUP(F451,'Company age'!$A$2:$A$15,'Company age'!$B$2:$B$15)</f>
        <v>12</v>
      </c>
      <c r="Y451" s="3">
        <f t="shared" ref="Y451:Y514" si="55">O451*(1+Q451)</f>
        <v>18.405612245792</v>
      </c>
      <c r="Z451" s="5">
        <f t="shared" ref="Z451:Z514" si="56">(Y451-O451)/O451</f>
        <v>-5.1020407680000147E-3</v>
      </c>
      <c r="AA451" s="12">
        <f t="shared" ref="AA451:AA514" si="57">IF(AB451&lt;&gt;"",AB451,AVERAGE($AB$2:$AB$527))</f>
        <v>1264.5811764705882</v>
      </c>
      <c r="AH451" s="4">
        <v>0</v>
      </c>
      <c r="AI451" s="4">
        <v>-0.51020407680000002</v>
      </c>
      <c r="AJ451" s="4">
        <v>0</v>
      </c>
    </row>
    <row r="452" spans="1:36" x14ac:dyDescent="0.15">
      <c r="A452" t="s">
        <v>722</v>
      </c>
      <c r="B452" t="s">
        <v>645</v>
      </c>
      <c r="C452">
        <f t="shared" si="51"/>
        <v>155</v>
      </c>
      <c r="D452">
        <v>139</v>
      </c>
      <c r="E452" s="7">
        <v>43055</v>
      </c>
      <c r="F452" s="11">
        <v>2017</v>
      </c>
      <c r="G452" t="s">
        <v>647</v>
      </c>
      <c r="H452" t="s">
        <v>648</v>
      </c>
      <c r="I452" t="s">
        <v>23</v>
      </c>
      <c r="J452" t="s">
        <v>32</v>
      </c>
      <c r="K452" t="s">
        <v>25</v>
      </c>
      <c r="L452" t="s">
        <v>649</v>
      </c>
      <c r="M452" t="s">
        <v>27</v>
      </c>
      <c r="N452" s="4">
        <v>758.74</v>
      </c>
      <c r="O452" s="4">
        <v>80</v>
      </c>
      <c r="P452" s="5">
        <f t="shared" si="52"/>
        <v>0.10256407740000001</v>
      </c>
      <c r="Q452" s="5">
        <f t="shared" si="53"/>
        <v>3.2051255699999996E-2</v>
      </c>
      <c r="R452" s="5">
        <f t="shared" si="54"/>
        <v>-1.2820537089999999E-2</v>
      </c>
      <c r="S452" s="4">
        <v>15.66</v>
      </c>
      <c r="T452" s="4">
        <v>-79.875</v>
      </c>
      <c r="U452" s="4">
        <v>15.27</v>
      </c>
      <c r="V452" s="4">
        <v>19.9282</v>
      </c>
      <c r="W452" s="3">
        <f>_xlfn.XLOOKUP(C452,'Sentiment index'!$E$2:$E$169,'Sentiment index'!$A$2:$A$169)</f>
        <v>-0.19866349999999999</v>
      </c>
      <c r="X452">
        <f>_xlfn.XLOOKUP(F452,'Company age'!$A$2:$A$15,'Company age'!$B$2:$B$15)</f>
        <v>12</v>
      </c>
      <c r="Y452" s="3">
        <f t="shared" si="55"/>
        <v>82.564100455999991</v>
      </c>
      <c r="Z452" s="5">
        <f t="shared" si="56"/>
        <v>3.2051255699999892E-2</v>
      </c>
      <c r="AA452" s="12">
        <f t="shared" si="57"/>
        <v>180</v>
      </c>
      <c r="AB452">
        <v>180</v>
      </c>
      <c r="AH452" s="4">
        <v>10.25640774</v>
      </c>
      <c r="AI452" s="4">
        <v>3.2051255699999999</v>
      </c>
      <c r="AJ452" s="4">
        <v>-1.2820537089999999</v>
      </c>
    </row>
    <row r="453" spans="1:36" x14ac:dyDescent="0.15">
      <c r="A453" t="s">
        <v>340</v>
      </c>
      <c r="B453" t="s">
        <v>1108</v>
      </c>
      <c r="C453">
        <f t="shared" si="51"/>
        <v>155</v>
      </c>
      <c r="D453">
        <v>139</v>
      </c>
      <c r="E453" s="7">
        <v>43055</v>
      </c>
      <c r="F453" s="11">
        <v>2017</v>
      </c>
      <c r="G453" t="s">
        <v>1109</v>
      </c>
      <c r="H453" t="s">
        <v>1110</v>
      </c>
      <c r="I453" t="s">
        <v>64</v>
      </c>
      <c r="J453" t="s">
        <v>152</v>
      </c>
      <c r="K453" t="s">
        <v>25</v>
      </c>
      <c r="L453" t="s">
        <v>1111</v>
      </c>
      <c r="M453" t="s">
        <v>27</v>
      </c>
      <c r="N453" s="4">
        <v>204.19200000000001</v>
      </c>
      <c r="O453" s="4">
        <v>6.35</v>
      </c>
      <c r="P453" s="5">
        <f t="shared" si="52"/>
        <v>6.25E-2</v>
      </c>
      <c r="Q453" s="5">
        <f t="shared" si="53"/>
        <v>0.15416666980000002</v>
      </c>
      <c r="R453" s="5">
        <f t="shared" si="54"/>
        <v>0.19166666029999999</v>
      </c>
      <c r="S453" s="4">
        <v>24.6</v>
      </c>
      <c r="T453" s="4">
        <v>282.67718509999997</v>
      </c>
      <c r="U453" s="4">
        <v>24.5</v>
      </c>
      <c r="V453" s="4">
        <v>12.9488</v>
      </c>
      <c r="W453" s="3">
        <f>_xlfn.XLOOKUP(C453,'Sentiment index'!$E$2:$E$169,'Sentiment index'!$A$2:$A$169)</f>
        <v>-0.19866349999999999</v>
      </c>
      <c r="X453">
        <f>_xlfn.XLOOKUP(F453,'Company age'!$A$2:$A$15,'Company age'!$B$2:$B$15)</f>
        <v>12</v>
      </c>
      <c r="Y453" s="3">
        <f t="shared" si="55"/>
        <v>7.3289583532299991</v>
      </c>
      <c r="Z453" s="5">
        <f t="shared" si="56"/>
        <v>0.15416666979999993</v>
      </c>
      <c r="AA453" s="12">
        <f t="shared" si="57"/>
        <v>803</v>
      </c>
      <c r="AB453">
        <v>803</v>
      </c>
      <c r="AH453" s="4">
        <v>6.25</v>
      </c>
      <c r="AI453" s="4">
        <v>15.41666698</v>
      </c>
      <c r="AJ453" s="4">
        <v>19.166666029999998</v>
      </c>
    </row>
    <row r="454" spans="1:36" x14ac:dyDescent="0.15">
      <c r="A454" t="s">
        <v>1588</v>
      </c>
      <c r="B454" t="s">
        <v>534</v>
      </c>
      <c r="C454">
        <f t="shared" si="51"/>
        <v>155</v>
      </c>
      <c r="D454">
        <v>139</v>
      </c>
      <c r="E454" s="7">
        <v>43055</v>
      </c>
      <c r="F454" s="11">
        <v>2017</v>
      </c>
      <c r="G454" t="s">
        <v>1848</v>
      </c>
      <c r="H454" t="s">
        <v>1849</v>
      </c>
      <c r="I454" t="s">
        <v>80</v>
      </c>
      <c r="J454" t="s">
        <v>45</v>
      </c>
      <c r="K454" t="s">
        <v>25</v>
      </c>
      <c r="L454" t="s">
        <v>54</v>
      </c>
      <c r="M454" t="s">
        <v>27</v>
      </c>
      <c r="N454" s="4">
        <v>15.485900000000001</v>
      </c>
      <c r="O454" s="4">
        <v>12</v>
      </c>
      <c r="P454" s="5">
        <f t="shared" si="52"/>
        <v>0.14285714150000001</v>
      </c>
      <c r="Q454" s="5">
        <f t="shared" si="53"/>
        <v>0.114285717</v>
      </c>
      <c r="R454" s="5">
        <f t="shared" si="54"/>
        <v>0.2</v>
      </c>
      <c r="S454" s="4">
        <v>34.299999999999997</v>
      </c>
      <c r="T454" s="4">
        <v>212.7688751</v>
      </c>
      <c r="U454" s="4">
        <v>34.299999999999997</v>
      </c>
      <c r="V454" s="4">
        <v>4.3097000000000003</v>
      </c>
      <c r="W454" s="3">
        <f>_xlfn.XLOOKUP(C454,'Sentiment index'!$E$2:$E$169,'Sentiment index'!$A$2:$A$169)</f>
        <v>-0.19866349999999999</v>
      </c>
      <c r="X454">
        <f>_xlfn.XLOOKUP(F454,'Company age'!$A$2:$A$15,'Company age'!$B$2:$B$15)</f>
        <v>12</v>
      </c>
      <c r="Y454" s="3">
        <f t="shared" si="55"/>
        <v>13.371428604</v>
      </c>
      <c r="Z454" s="5">
        <f t="shared" si="56"/>
        <v>0.11428571700000001</v>
      </c>
      <c r="AA454" s="12">
        <f t="shared" si="57"/>
        <v>151</v>
      </c>
      <c r="AB454">
        <v>151</v>
      </c>
      <c r="AH454" s="4">
        <v>14.28571415</v>
      </c>
      <c r="AI454" s="4">
        <v>11.428571699999999</v>
      </c>
      <c r="AJ454" s="4">
        <v>20</v>
      </c>
    </row>
    <row r="455" spans="1:36" x14ac:dyDescent="0.15">
      <c r="A455" t="s">
        <v>701</v>
      </c>
      <c r="B455" t="s">
        <v>1011</v>
      </c>
      <c r="C455">
        <f t="shared" si="51"/>
        <v>155</v>
      </c>
      <c r="D455">
        <v>139</v>
      </c>
      <c r="E455" s="7">
        <v>43061</v>
      </c>
      <c r="F455" s="11">
        <v>2017</v>
      </c>
      <c r="G455" t="s">
        <v>1013</v>
      </c>
      <c r="H455" t="s">
        <v>1014</v>
      </c>
      <c r="I455" t="s">
        <v>80</v>
      </c>
      <c r="J455" t="s">
        <v>32</v>
      </c>
      <c r="K455" t="s">
        <v>25</v>
      </c>
      <c r="L455" t="s">
        <v>1015</v>
      </c>
      <c r="M455" t="s">
        <v>27</v>
      </c>
      <c r="N455" s="4">
        <v>282.41300000000001</v>
      </c>
      <c r="O455" s="4">
        <v>45</v>
      </c>
      <c r="P455" s="5">
        <f t="shared" si="52"/>
        <v>4.3478283879999996E-2</v>
      </c>
      <c r="Q455" s="5">
        <f t="shared" si="53"/>
        <v>8.0434808730000001E-2</v>
      </c>
      <c r="R455" s="5">
        <f t="shared" si="54"/>
        <v>2.173915148E-2</v>
      </c>
      <c r="S455" s="4">
        <v>3.355</v>
      </c>
      <c r="T455" s="4">
        <v>-91.135398859999995</v>
      </c>
      <c r="U455" s="4">
        <v>3.4</v>
      </c>
      <c r="V455" s="4">
        <v>23.661899999999999</v>
      </c>
      <c r="W455" s="3">
        <f>_xlfn.XLOOKUP(C455,'Sentiment index'!$E$2:$E$169,'Sentiment index'!$A$2:$A$169)</f>
        <v>-0.19866349999999999</v>
      </c>
      <c r="X455">
        <f>_xlfn.XLOOKUP(F455,'Company age'!$A$2:$A$15,'Company age'!$B$2:$B$15)</f>
        <v>12</v>
      </c>
      <c r="Y455" s="3">
        <f t="shared" si="55"/>
        <v>48.619566392849997</v>
      </c>
      <c r="Z455" s="5">
        <f t="shared" si="56"/>
        <v>8.0434808729999932E-2</v>
      </c>
      <c r="AA455" s="12">
        <f t="shared" si="57"/>
        <v>63</v>
      </c>
      <c r="AB455">
        <v>63</v>
      </c>
      <c r="AH455" s="4">
        <v>4.3478283879999999</v>
      </c>
      <c r="AI455" s="4">
        <v>8.043480873</v>
      </c>
      <c r="AJ455" s="4">
        <v>2.1739151479999999</v>
      </c>
    </row>
    <row r="456" spans="1:36" x14ac:dyDescent="0.15">
      <c r="A456" t="s">
        <v>644</v>
      </c>
      <c r="B456" t="s">
        <v>1374</v>
      </c>
      <c r="C456">
        <f t="shared" si="51"/>
        <v>155</v>
      </c>
      <c r="D456">
        <v>139</v>
      </c>
      <c r="E456" s="7">
        <v>43061</v>
      </c>
      <c r="F456" s="11">
        <v>2017</v>
      </c>
      <c r="G456" t="s">
        <v>1974</v>
      </c>
      <c r="H456" t="s">
        <v>1975</v>
      </c>
      <c r="I456" t="s">
        <v>80</v>
      </c>
      <c r="J456" t="s">
        <v>152</v>
      </c>
      <c r="K456" t="s">
        <v>25</v>
      </c>
      <c r="L456" t="s">
        <v>54</v>
      </c>
      <c r="M456" t="s">
        <v>27</v>
      </c>
      <c r="N456" s="4">
        <v>9.7441600000000008</v>
      </c>
      <c r="O456" s="4">
        <v>6.9</v>
      </c>
      <c r="P456" s="5">
        <f t="shared" si="52"/>
        <v>-2.5000000000000001E-3</v>
      </c>
      <c r="Q456" s="5">
        <f t="shared" si="53"/>
        <v>0.25</v>
      </c>
      <c r="R456" s="5">
        <f t="shared" si="54"/>
        <v>1.2500000000000001E-2</v>
      </c>
      <c r="S456" s="4">
        <v>16.100000000000001</v>
      </c>
      <c r="T456" s="4">
        <v>148.48451230000001</v>
      </c>
      <c r="U456" s="4">
        <v>15.4</v>
      </c>
      <c r="V456" s="4">
        <v>7.2309999999999999</v>
      </c>
      <c r="W456" s="3">
        <f>_xlfn.XLOOKUP(C456,'Sentiment index'!$E$2:$E$169,'Sentiment index'!$A$2:$A$169)</f>
        <v>-0.19866349999999999</v>
      </c>
      <c r="X456">
        <f>_xlfn.XLOOKUP(F456,'Company age'!$A$2:$A$15,'Company age'!$B$2:$B$15)</f>
        <v>12</v>
      </c>
      <c r="Y456" s="3">
        <f t="shared" si="55"/>
        <v>8.625</v>
      </c>
      <c r="Z456" s="5">
        <f t="shared" si="56"/>
        <v>0.24999999999999994</v>
      </c>
      <c r="AA456" s="12">
        <f t="shared" si="57"/>
        <v>1264.5811764705882</v>
      </c>
      <c r="AH456" s="4">
        <v>-0.25</v>
      </c>
      <c r="AI456" s="4">
        <v>25</v>
      </c>
      <c r="AJ456" s="4">
        <v>1.25</v>
      </c>
    </row>
    <row r="457" spans="1:36" x14ac:dyDescent="0.15">
      <c r="A457" t="s">
        <v>1973</v>
      </c>
      <c r="B457" t="s">
        <v>576</v>
      </c>
      <c r="C457">
        <f t="shared" si="51"/>
        <v>155</v>
      </c>
      <c r="D457">
        <v>139</v>
      </c>
      <c r="E457" s="7">
        <v>43063</v>
      </c>
      <c r="F457" s="11">
        <v>2017</v>
      </c>
      <c r="G457" t="s">
        <v>578</v>
      </c>
      <c r="H457" t="s">
        <v>579</v>
      </c>
      <c r="I457" t="s">
        <v>23</v>
      </c>
      <c r="J457" t="s">
        <v>96</v>
      </c>
      <c r="K457" t="s">
        <v>25</v>
      </c>
      <c r="L457" t="s">
        <v>537</v>
      </c>
      <c r="M457" t="s">
        <v>27</v>
      </c>
      <c r="N457" s="4">
        <v>910.245</v>
      </c>
      <c r="O457" s="4">
        <v>98</v>
      </c>
      <c r="P457" s="5">
        <f t="shared" si="52"/>
        <v>-0.14285714150000001</v>
      </c>
      <c r="Q457" s="5">
        <f t="shared" si="53"/>
        <v>-0.21428571699999999</v>
      </c>
      <c r="R457" s="5">
        <f t="shared" si="54"/>
        <v>-0.37571430210000001</v>
      </c>
      <c r="S457" s="4">
        <v>142.5</v>
      </c>
      <c r="T457" s="4">
        <v>61.224491120000003</v>
      </c>
      <c r="U457" s="4">
        <v>141</v>
      </c>
      <c r="V457" s="4">
        <v>10</v>
      </c>
      <c r="W457" s="3">
        <f>_xlfn.XLOOKUP(C457,'Sentiment index'!$E$2:$E$169,'Sentiment index'!$A$2:$A$169)</f>
        <v>-0.19866349999999999</v>
      </c>
      <c r="X457">
        <f>_xlfn.XLOOKUP(F457,'Company age'!$A$2:$A$15,'Company age'!$B$2:$B$15)</f>
        <v>12</v>
      </c>
      <c r="Y457" s="3">
        <f t="shared" si="55"/>
        <v>76.999999733999999</v>
      </c>
      <c r="Z457" s="5">
        <f t="shared" si="56"/>
        <v>-0.21428571700000001</v>
      </c>
      <c r="AA457" s="12">
        <f t="shared" si="57"/>
        <v>527</v>
      </c>
      <c r="AB457">
        <v>527</v>
      </c>
      <c r="AH457" s="4">
        <v>-14.28571415</v>
      </c>
      <c r="AI457" s="4">
        <v>-21.428571699999999</v>
      </c>
      <c r="AJ457" s="4">
        <v>-37.571430210000003</v>
      </c>
    </row>
    <row r="458" spans="1:36" x14ac:dyDescent="0.15">
      <c r="A458" t="s">
        <v>1195</v>
      </c>
      <c r="B458" t="s">
        <v>677</v>
      </c>
      <c r="C458">
        <f t="shared" si="51"/>
        <v>155</v>
      </c>
      <c r="D458">
        <v>139</v>
      </c>
      <c r="E458" s="7">
        <v>43063</v>
      </c>
      <c r="F458" s="11">
        <v>2017</v>
      </c>
      <c r="G458" t="s">
        <v>1777</v>
      </c>
      <c r="H458" t="s">
        <v>1778</v>
      </c>
      <c r="I458" t="s">
        <v>80</v>
      </c>
      <c r="J458" t="s">
        <v>32</v>
      </c>
      <c r="K458" t="s">
        <v>25</v>
      </c>
      <c r="L458" t="s">
        <v>54</v>
      </c>
      <c r="M458" t="s">
        <v>27</v>
      </c>
      <c r="N458" s="4">
        <v>18.081299999999999</v>
      </c>
      <c r="O458" s="4">
        <v>7.8</v>
      </c>
      <c r="P458" s="5">
        <f t="shared" si="52"/>
        <v>0.1916666222</v>
      </c>
      <c r="Q458" s="5">
        <f t="shared" si="53"/>
        <v>0.20833328250000002</v>
      </c>
      <c r="R458" s="5">
        <f t="shared" si="54"/>
        <v>0.19999996190000002</v>
      </c>
      <c r="S458" s="4">
        <v>18.100000000000001</v>
      </c>
      <c r="T458" s="4">
        <v>156.4344025</v>
      </c>
      <c r="U458" s="4">
        <v>17.66</v>
      </c>
      <c r="V458" s="4">
        <v>10.35</v>
      </c>
      <c r="W458" s="3">
        <f>_xlfn.XLOOKUP(C458,'Sentiment index'!$E$2:$E$169,'Sentiment index'!$A$2:$A$169)</f>
        <v>-0.19866349999999999</v>
      </c>
      <c r="X458">
        <f>_xlfn.XLOOKUP(F458,'Company age'!$A$2:$A$15,'Company age'!$B$2:$B$15)</f>
        <v>12</v>
      </c>
      <c r="Y458" s="3">
        <f t="shared" si="55"/>
        <v>9.4249996034999999</v>
      </c>
      <c r="Z458" s="5">
        <f t="shared" si="56"/>
        <v>0.20833328250000002</v>
      </c>
      <c r="AA458" s="12">
        <f t="shared" si="57"/>
        <v>13</v>
      </c>
      <c r="AB458">
        <v>13</v>
      </c>
      <c r="AH458" s="4">
        <v>19.166662219999999</v>
      </c>
      <c r="AI458" s="4">
        <v>20.833328250000001</v>
      </c>
      <c r="AJ458" s="4">
        <v>19.999996190000001</v>
      </c>
    </row>
    <row r="459" spans="1:36" x14ac:dyDescent="0.15">
      <c r="A459" t="s">
        <v>303</v>
      </c>
      <c r="B459" t="s">
        <v>1797</v>
      </c>
      <c r="C459">
        <f t="shared" si="51"/>
        <v>156</v>
      </c>
      <c r="D459">
        <v>140</v>
      </c>
      <c r="E459" s="7">
        <v>43074</v>
      </c>
      <c r="F459" s="11">
        <v>2017</v>
      </c>
      <c r="G459" t="s">
        <v>1798</v>
      </c>
      <c r="H459" t="s">
        <v>1799</v>
      </c>
      <c r="I459" t="s">
        <v>80</v>
      </c>
      <c r="J459" t="s">
        <v>81</v>
      </c>
      <c r="K459" t="s">
        <v>25</v>
      </c>
      <c r="L459" t="s">
        <v>805</v>
      </c>
      <c r="M459" t="s">
        <v>27</v>
      </c>
      <c r="N459" s="4">
        <v>18.045300000000001</v>
      </c>
      <c r="O459" s="4">
        <v>28</v>
      </c>
      <c r="P459" s="5">
        <f t="shared" si="52"/>
        <v>0.31</v>
      </c>
      <c r="Q459" s="5">
        <f t="shared" si="53"/>
        <v>0.4</v>
      </c>
      <c r="R459" s="5">
        <f t="shared" si="54"/>
        <v>0.42499999999999999</v>
      </c>
      <c r="S459" s="4">
        <v>282</v>
      </c>
      <c r="T459" s="4">
        <v>1000</v>
      </c>
      <c r="U459" s="4">
        <v>284</v>
      </c>
      <c r="V459" s="4">
        <v>5</v>
      </c>
      <c r="W459" s="3">
        <f>_xlfn.XLOOKUP(C459,'Sentiment index'!$E$2:$E$169,'Sentiment index'!$A$2:$A$169)</f>
        <v>-0.19124430000000001</v>
      </c>
      <c r="X459">
        <f>_xlfn.XLOOKUP(F459,'Company age'!$A$2:$A$15,'Company age'!$B$2:$B$15)</f>
        <v>12</v>
      </c>
      <c r="Y459" s="3">
        <f t="shared" si="55"/>
        <v>39.199999999999996</v>
      </c>
      <c r="Z459" s="5">
        <f t="shared" si="56"/>
        <v>0.39999999999999986</v>
      </c>
      <c r="AA459" s="12">
        <f t="shared" si="57"/>
        <v>99</v>
      </c>
      <c r="AB459">
        <v>99</v>
      </c>
      <c r="AH459" s="4">
        <v>31</v>
      </c>
      <c r="AI459" s="4">
        <v>40</v>
      </c>
      <c r="AJ459" s="4">
        <v>42.5</v>
      </c>
    </row>
    <row r="460" spans="1:36" x14ac:dyDescent="0.15">
      <c r="A460" t="s">
        <v>765</v>
      </c>
      <c r="B460" t="s">
        <v>844</v>
      </c>
      <c r="C460">
        <f t="shared" si="51"/>
        <v>156</v>
      </c>
      <c r="D460">
        <v>140</v>
      </c>
      <c r="E460" s="7">
        <v>43075</v>
      </c>
      <c r="F460" s="11">
        <v>2017</v>
      </c>
      <c r="G460" t="s">
        <v>1562</v>
      </c>
      <c r="H460" t="s">
        <v>1563</v>
      </c>
      <c r="I460" t="s">
        <v>80</v>
      </c>
      <c r="J460" t="s">
        <v>32</v>
      </c>
      <c r="K460" t="s">
        <v>25</v>
      </c>
      <c r="L460" t="s">
        <v>1066</v>
      </c>
      <c r="M460" t="s">
        <v>27</v>
      </c>
      <c r="N460" s="4">
        <v>38.709899999999998</v>
      </c>
      <c r="O460" s="4">
        <v>22</v>
      </c>
      <c r="P460" s="5">
        <f t="shared" si="52"/>
        <v>5.9405559299999999E-3</v>
      </c>
      <c r="Q460" s="5">
        <f t="shared" si="53"/>
        <v>-3.7769277699999996E-8</v>
      </c>
      <c r="R460" s="5">
        <f t="shared" si="54"/>
        <v>-3.7769277699999996E-8</v>
      </c>
      <c r="S460" s="4">
        <v>28.5</v>
      </c>
      <c r="T460" s="4">
        <v>43.181819920000002</v>
      </c>
      <c r="U460" s="4">
        <v>29.3</v>
      </c>
      <c r="V460" s="4">
        <v>7.2670000000000003</v>
      </c>
      <c r="W460" s="3">
        <f>_xlfn.XLOOKUP(C460,'Sentiment index'!$E$2:$E$169,'Sentiment index'!$A$2:$A$169)</f>
        <v>-0.19124430000000001</v>
      </c>
      <c r="X460">
        <f>_xlfn.XLOOKUP(F460,'Company age'!$A$2:$A$15,'Company age'!$B$2:$B$15)</f>
        <v>12</v>
      </c>
      <c r="Y460" s="3">
        <f t="shared" si="55"/>
        <v>21.999999169075892</v>
      </c>
      <c r="Z460" s="5">
        <f t="shared" si="56"/>
        <v>-3.7769277644821901E-8</v>
      </c>
      <c r="AA460" s="12">
        <f t="shared" si="57"/>
        <v>396</v>
      </c>
      <c r="AB460">
        <v>396</v>
      </c>
      <c r="AH460" s="4">
        <v>0.59405559299999999</v>
      </c>
      <c r="AI460" s="4">
        <v>-3.7769277699999999E-6</v>
      </c>
      <c r="AJ460" s="4">
        <v>-3.7769277699999999E-6</v>
      </c>
    </row>
    <row r="461" spans="1:36" x14ac:dyDescent="0.15">
      <c r="A461" t="s">
        <v>1796</v>
      </c>
      <c r="B461" t="s">
        <v>568</v>
      </c>
      <c r="C461">
        <f t="shared" si="51"/>
        <v>156</v>
      </c>
      <c r="D461">
        <v>140</v>
      </c>
      <c r="E461" s="7">
        <v>43076</v>
      </c>
      <c r="F461" s="11">
        <v>2017</v>
      </c>
      <c r="G461" t="s">
        <v>1684</v>
      </c>
      <c r="H461" t="s">
        <v>1685</v>
      </c>
      <c r="I461" t="s">
        <v>80</v>
      </c>
      <c r="J461" t="s">
        <v>152</v>
      </c>
      <c r="K461" t="s">
        <v>25</v>
      </c>
      <c r="L461" t="s">
        <v>1066</v>
      </c>
      <c r="M461" t="s">
        <v>27</v>
      </c>
      <c r="N461" s="4">
        <v>23.110600000000002</v>
      </c>
      <c r="O461" s="4">
        <v>19</v>
      </c>
      <c r="P461" s="5">
        <f t="shared" si="52"/>
        <v>8.6206893919999986E-2</v>
      </c>
      <c r="Q461" s="5">
        <f t="shared" si="53"/>
        <v>0.1508620644</v>
      </c>
      <c r="R461" s="5">
        <f t="shared" si="54"/>
        <v>0.10344827649999999</v>
      </c>
      <c r="S461" s="4">
        <v>33.200000000000003</v>
      </c>
      <c r="T461" s="4">
        <v>86.315788269999999</v>
      </c>
      <c r="U461" s="4">
        <v>34</v>
      </c>
      <c r="V461" s="4">
        <v>7.25</v>
      </c>
      <c r="W461" s="3">
        <f>_xlfn.XLOOKUP(C461,'Sentiment index'!$E$2:$E$169,'Sentiment index'!$A$2:$A$169)</f>
        <v>-0.19124430000000001</v>
      </c>
      <c r="X461">
        <f>_xlfn.XLOOKUP(F461,'Company age'!$A$2:$A$15,'Company age'!$B$2:$B$15)</f>
        <v>12</v>
      </c>
      <c r="Y461" s="3">
        <f t="shared" si="55"/>
        <v>21.866379223599999</v>
      </c>
      <c r="Z461" s="5">
        <f t="shared" si="56"/>
        <v>0.15086206439999997</v>
      </c>
      <c r="AA461" s="12">
        <f t="shared" si="57"/>
        <v>152</v>
      </c>
      <c r="AB461">
        <v>152</v>
      </c>
      <c r="AH461" s="4">
        <v>8.6206893919999992</v>
      </c>
      <c r="AI461" s="4">
        <v>15.08620644</v>
      </c>
      <c r="AJ461" s="4">
        <v>10.344827649999999</v>
      </c>
    </row>
    <row r="462" spans="1:36" x14ac:dyDescent="0.15">
      <c r="A462" t="s">
        <v>1820</v>
      </c>
      <c r="B462" t="s">
        <v>844</v>
      </c>
      <c r="C462">
        <f t="shared" si="51"/>
        <v>156</v>
      </c>
      <c r="D462">
        <v>140</v>
      </c>
      <c r="E462" s="7">
        <v>43077</v>
      </c>
      <c r="F462" s="11">
        <v>2017</v>
      </c>
      <c r="G462" t="s">
        <v>845</v>
      </c>
      <c r="H462" t="s">
        <v>846</v>
      </c>
      <c r="I462" t="s">
        <v>80</v>
      </c>
      <c r="J462" t="s">
        <v>152</v>
      </c>
      <c r="K462" t="s">
        <v>25</v>
      </c>
      <c r="L462" t="s">
        <v>742</v>
      </c>
      <c r="M462" t="s">
        <v>27</v>
      </c>
      <c r="N462" s="4">
        <v>487.98200000000003</v>
      </c>
      <c r="O462" s="4">
        <v>44</v>
      </c>
      <c r="P462" s="5">
        <f t="shared" si="52"/>
        <v>4.285714149E-2</v>
      </c>
      <c r="Q462" s="5">
        <f t="shared" si="53"/>
        <v>2.1428570750000001E-2</v>
      </c>
      <c r="R462" s="5">
        <f t="shared" si="54"/>
        <v>0.01</v>
      </c>
      <c r="S462" s="4">
        <v>21.85</v>
      </c>
      <c r="T462" s="4">
        <v>-36.363636020000001</v>
      </c>
      <c r="U462" s="4">
        <v>21.8</v>
      </c>
      <c r="V462" s="4">
        <v>26.321000000000002</v>
      </c>
      <c r="W462" s="3">
        <f>_xlfn.XLOOKUP(C462,'Sentiment index'!$E$2:$E$169,'Sentiment index'!$A$2:$A$169)</f>
        <v>-0.19124430000000001</v>
      </c>
      <c r="X462">
        <f>_xlfn.XLOOKUP(F462,'Company age'!$A$2:$A$15,'Company age'!$B$2:$B$15)</f>
        <v>12</v>
      </c>
      <c r="Y462" s="3">
        <f t="shared" si="55"/>
        <v>44.942857112999995</v>
      </c>
      <c r="Z462" s="5">
        <f t="shared" si="56"/>
        <v>2.142857074999989E-2</v>
      </c>
      <c r="AA462" s="12">
        <f t="shared" si="57"/>
        <v>103</v>
      </c>
      <c r="AB462">
        <v>103</v>
      </c>
      <c r="AH462" s="4">
        <v>4.2857141490000004</v>
      </c>
      <c r="AI462" s="4">
        <v>2.1428570750000002</v>
      </c>
      <c r="AJ462" s="4">
        <v>1</v>
      </c>
    </row>
    <row r="463" spans="1:36" x14ac:dyDescent="0.15">
      <c r="A463" t="s">
        <v>1663</v>
      </c>
      <c r="B463" t="s">
        <v>1279</v>
      </c>
      <c r="C463">
        <f t="shared" si="51"/>
        <v>156</v>
      </c>
      <c r="D463">
        <v>140</v>
      </c>
      <c r="E463" s="7">
        <v>43077</v>
      </c>
      <c r="F463" s="11">
        <v>2017</v>
      </c>
      <c r="G463" t="s">
        <v>1280</v>
      </c>
      <c r="H463" t="s">
        <v>1281</v>
      </c>
      <c r="I463" t="s">
        <v>64</v>
      </c>
      <c r="J463" t="s">
        <v>152</v>
      </c>
      <c r="K463" t="s">
        <v>25</v>
      </c>
      <c r="L463" t="s">
        <v>700</v>
      </c>
      <c r="M463" t="s">
        <v>27</v>
      </c>
      <c r="N463" s="4">
        <v>110.319</v>
      </c>
      <c r="O463" s="4">
        <v>5.5</v>
      </c>
      <c r="P463" s="5">
        <f t="shared" si="52"/>
        <v>-1.766063519E-8</v>
      </c>
      <c r="Q463" s="5">
        <f t="shared" si="53"/>
        <v>-0.14629631039999999</v>
      </c>
      <c r="R463" s="5">
        <f t="shared" si="54"/>
        <v>-0.24675928119999999</v>
      </c>
      <c r="S463" s="4">
        <v>12.55</v>
      </c>
      <c r="T463" s="4">
        <v>149.09091190000001</v>
      </c>
      <c r="U463" s="4">
        <v>12.35</v>
      </c>
      <c r="V463" s="4">
        <v>5.5240999999999998</v>
      </c>
      <c r="W463" s="3">
        <f>_xlfn.XLOOKUP(C463,'Sentiment index'!$E$2:$E$169,'Sentiment index'!$A$2:$A$169)</f>
        <v>-0.19124430000000001</v>
      </c>
      <c r="X463">
        <f>_xlfn.XLOOKUP(F463,'Company age'!$A$2:$A$15,'Company age'!$B$2:$B$15)</f>
        <v>12</v>
      </c>
      <c r="Y463" s="3">
        <f t="shared" si="55"/>
        <v>4.6953702927999998</v>
      </c>
      <c r="Z463" s="5">
        <f t="shared" si="56"/>
        <v>-0.14629631040000002</v>
      </c>
      <c r="AA463" s="12">
        <f t="shared" si="57"/>
        <v>109</v>
      </c>
      <c r="AB463">
        <v>109</v>
      </c>
      <c r="AH463" s="4">
        <v>-1.766063519E-6</v>
      </c>
      <c r="AI463" s="4">
        <v>-14.62963104</v>
      </c>
      <c r="AJ463" s="4">
        <v>-24.675928119999998</v>
      </c>
    </row>
    <row r="464" spans="1:36" x14ac:dyDescent="0.15">
      <c r="A464" t="s">
        <v>1278</v>
      </c>
      <c r="B464" t="s">
        <v>1011</v>
      </c>
      <c r="C464">
        <f t="shared" si="51"/>
        <v>156</v>
      </c>
      <c r="D464">
        <v>140</v>
      </c>
      <c r="E464" s="7">
        <v>43080</v>
      </c>
      <c r="F464" s="11">
        <v>2017</v>
      </c>
      <c r="G464" t="s">
        <v>1173</v>
      </c>
      <c r="H464" t="s">
        <v>1174</v>
      </c>
      <c r="I464" t="s">
        <v>80</v>
      </c>
      <c r="J464" t="s">
        <v>152</v>
      </c>
      <c r="K464" t="s">
        <v>25</v>
      </c>
      <c r="L464" t="s">
        <v>1175</v>
      </c>
      <c r="M464" t="s">
        <v>27</v>
      </c>
      <c r="N464" s="4">
        <v>175.292</v>
      </c>
      <c r="O464" s="4">
        <v>25</v>
      </c>
      <c r="P464" s="5">
        <f t="shared" si="52"/>
        <v>9.0909093620000006E-3</v>
      </c>
      <c r="Q464" s="5">
        <f t="shared" si="53"/>
        <v>2.5000000000000001E-2</v>
      </c>
      <c r="R464" s="5">
        <f t="shared" si="54"/>
        <v>0.1045454502</v>
      </c>
      <c r="S464" s="4">
        <v>70.099999999999994</v>
      </c>
      <c r="T464" s="4">
        <v>231.8542023</v>
      </c>
      <c r="U464" s="4">
        <v>69.7</v>
      </c>
      <c r="V464" s="4">
        <v>19.029</v>
      </c>
      <c r="W464" s="3">
        <f>_xlfn.XLOOKUP(C464,'Sentiment index'!$E$2:$E$169,'Sentiment index'!$A$2:$A$169)</f>
        <v>-0.19124430000000001</v>
      </c>
      <c r="X464">
        <f>_xlfn.XLOOKUP(F464,'Company age'!$A$2:$A$15,'Company age'!$B$2:$B$15)</f>
        <v>12</v>
      </c>
      <c r="Y464" s="3">
        <f t="shared" si="55"/>
        <v>25.624999999999996</v>
      </c>
      <c r="Z464" s="5">
        <f t="shared" si="56"/>
        <v>2.4999999999999859E-2</v>
      </c>
      <c r="AA464" s="12">
        <f t="shared" si="57"/>
        <v>46</v>
      </c>
      <c r="AB464">
        <v>46</v>
      </c>
      <c r="AH464" s="4">
        <v>0.90909093620000003</v>
      </c>
      <c r="AI464" s="4">
        <v>2.5</v>
      </c>
      <c r="AJ464" s="4">
        <v>10.454545019999999</v>
      </c>
    </row>
    <row r="465" spans="1:36" x14ac:dyDescent="0.15">
      <c r="A465" t="s">
        <v>157</v>
      </c>
      <c r="B465" t="s">
        <v>1059</v>
      </c>
      <c r="C465">
        <f t="shared" si="51"/>
        <v>156</v>
      </c>
      <c r="D465">
        <v>140</v>
      </c>
      <c r="E465" s="7">
        <v>43081</v>
      </c>
      <c r="F465" s="11">
        <v>2017</v>
      </c>
      <c r="G465" t="s">
        <v>1060</v>
      </c>
      <c r="H465" t="s">
        <v>1061</v>
      </c>
      <c r="I465" t="s">
        <v>80</v>
      </c>
      <c r="J465" t="s">
        <v>81</v>
      </c>
      <c r="K465" t="s">
        <v>25</v>
      </c>
      <c r="L465" t="s">
        <v>507</v>
      </c>
      <c r="M465" t="s">
        <v>27</v>
      </c>
      <c r="N465" s="4">
        <v>248.81899999999999</v>
      </c>
      <c r="O465" s="4">
        <v>50</v>
      </c>
      <c r="P465" s="5">
        <f t="shared" si="52"/>
        <v>0.02</v>
      </c>
      <c r="Q465" s="5">
        <f t="shared" si="53"/>
        <v>-0.1</v>
      </c>
      <c r="R465" s="5">
        <f t="shared" si="54"/>
        <v>-7.0000000000000007E-2</v>
      </c>
      <c r="S465" s="4">
        <v>307</v>
      </c>
      <c r="T465" s="4">
        <v>664</v>
      </c>
      <c r="U465" s="4">
        <v>306.5</v>
      </c>
      <c r="V465" s="4">
        <v>15.31</v>
      </c>
      <c r="W465" s="3">
        <f>_xlfn.XLOOKUP(C465,'Sentiment index'!$E$2:$E$169,'Sentiment index'!$A$2:$A$169)</f>
        <v>-0.19124430000000001</v>
      </c>
      <c r="X465">
        <f>_xlfn.XLOOKUP(F465,'Company age'!$A$2:$A$15,'Company age'!$B$2:$B$15)</f>
        <v>12</v>
      </c>
      <c r="Y465" s="3">
        <f t="shared" si="55"/>
        <v>45</v>
      </c>
      <c r="Z465" s="5">
        <f t="shared" si="56"/>
        <v>-0.1</v>
      </c>
      <c r="AA465" s="12">
        <f t="shared" si="57"/>
        <v>426</v>
      </c>
      <c r="AB465">
        <v>426</v>
      </c>
      <c r="AH465" s="4">
        <v>2</v>
      </c>
      <c r="AI465" s="4">
        <v>-10</v>
      </c>
      <c r="AJ465" s="4">
        <v>-7</v>
      </c>
    </row>
    <row r="466" spans="1:36" x14ac:dyDescent="0.15">
      <c r="A466" t="s">
        <v>1088</v>
      </c>
      <c r="B466" t="s">
        <v>1762</v>
      </c>
      <c r="C466">
        <f t="shared" si="51"/>
        <v>156</v>
      </c>
      <c r="D466">
        <v>140</v>
      </c>
      <c r="E466" s="7">
        <v>43081</v>
      </c>
      <c r="F466" s="11">
        <v>2017</v>
      </c>
      <c r="G466" t="s">
        <v>1763</v>
      </c>
      <c r="H466" t="s">
        <v>1764</v>
      </c>
      <c r="I466" t="s">
        <v>80</v>
      </c>
      <c r="J466" t="s">
        <v>53</v>
      </c>
      <c r="K466" t="s">
        <v>25</v>
      </c>
      <c r="L466" t="s">
        <v>1175</v>
      </c>
      <c r="M466" t="s">
        <v>27</v>
      </c>
      <c r="N466" s="4">
        <v>19.329000000000001</v>
      </c>
      <c r="O466" s="4">
        <v>33</v>
      </c>
      <c r="P466" s="5">
        <f t="shared" si="52"/>
        <v>0.62162162780000008</v>
      </c>
      <c r="Q466" s="5">
        <f t="shared" si="53"/>
        <v>0.60540538789999998</v>
      </c>
      <c r="R466" s="5">
        <f t="shared" si="54"/>
        <v>0.64324325560000006</v>
      </c>
      <c r="S466" s="4"/>
      <c r="T466" s="4"/>
      <c r="U466" s="4"/>
      <c r="V466" s="4">
        <v>8.8544</v>
      </c>
      <c r="W466" s="3">
        <f>_xlfn.XLOOKUP(C466,'Sentiment index'!$E$2:$E$169,'Sentiment index'!$A$2:$A$169)</f>
        <v>-0.19124430000000001</v>
      </c>
      <c r="X466">
        <f>_xlfn.XLOOKUP(F466,'Company age'!$A$2:$A$15,'Company age'!$B$2:$B$15)</f>
        <v>12</v>
      </c>
      <c r="Y466" s="3">
        <f t="shared" si="55"/>
        <v>52.978377800699995</v>
      </c>
      <c r="Z466" s="5">
        <f t="shared" si="56"/>
        <v>0.60540538789999987</v>
      </c>
      <c r="AA466" s="12">
        <f t="shared" si="57"/>
        <v>52</v>
      </c>
      <c r="AB466">
        <v>52</v>
      </c>
      <c r="AH466" s="4">
        <v>62.162162780000003</v>
      </c>
      <c r="AI466" s="4">
        <v>60.540538789999999</v>
      </c>
      <c r="AJ466" s="4">
        <v>64.324325560000005</v>
      </c>
    </row>
    <row r="467" spans="1:36" x14ac:dyDescent="0.15">
      <c r="A467" t="s">
        <v>398</v>
      </c>
      <c r="B467" t="s">
        <v>1374</v>
      </c>
      <c r="C467">
        <f t="shared" si="51"/>
        <v>156</v>
      </c>
      <c r="D467">
        <v>140</v>
      </c>
      <c r="E467" s="7">
        <v>43083</v>
      </c>
      <c r="F467" s="11">
        <v>2017</v>
      </c>
      <c r="G467" t="s">
        <v>1375</v>
      </c>
      <c r="H467" t="s">
        <v>1376</v>
      </c>
      <c r="I467" t="s">
        <v>80</v>
      </c>
      <c r="J467" t="s">
        <v>32</v>
      </c>
      <c r="K467" t="s">
        <v>25</v>
      </c>
      <c r="L467" t="s">
        <v>1175</v>
      </c>
      <c r="M467" t="s">
        <v>27</v>
      </c>
      <c r="N467" s="4">
        <v>77.927899999999994</v>
      </c>
      <c r="O467" s="4">
        <v>11</v>
      </c>
      <c r="P467" s="5">
        <f t="shared" si="52"/>
        <v>2.0930232999999999E-2</v>
      </c>
      <c r="Q467" s="5">
        <f t="shared" si="53"/>
        <v>0</v>
      </c>
      <c r="R467" s="5">
        <f t="shared" si="54"/>
        <v>6.9767439369999998E-3</v>
      </c>
      <c r="S467" s="4">
        <v>21.7</v>
      </c>
      <c r="T467" s="4">
        <v>138.47937010000001</v>
      </c>
      <c r="U467" s="4">
        <v>22.1</v>
      </c>
      <c r="V467" s="4">
        <v>19.3157</v>
      </c>
      <c r="W467" s="3">
        <f>_xlfn.XLOOKUP(C467,'Sentiment index'!$E$2:$E$169,'Sentiment index'!$A$2:$A$169)</f>
        <v>-0.19124430000000001</v>
      </c>
      <c r="X467">
        <f>_xlfn.XLOOKUP(F467,'Company age'!$A$2:$A$15,'Company age'!$B$2:$B$15)</f>
        <v>12</v>
      </c>
      <c r="Y467" s="3">
        <f t="shared" si="55"/>
        <v>11</v>
      </c>
      <c r="Z467" s="5">
        <f t="shared" si="56"/>
        <v>0</v>
      </c>
      <c r="AA467" s="12">
        <f t="shared" si="57"/>
        <v>35</v>
      </c>
      <c r="AB467">
        <v>35</v>
      </c>
      <c r="AH467" s="4">
        <v>2.0930233</v>
      </c>
      <c r="AI467" s="4">
        <v>0</v>
      </c>
      <c r="AJ467" s="4">
        <v>0.69767439369999995</v>
      </c>
    </row>
    <row r="468" spans="1:36" x14ac:dyDescent="0.15">
      <c r="A468" t="s">
        <v>1051</v>
      </c>
      <c r="B468" t="s">
        <v>844</v>
      </c>
      <c r="C468">
        <f t="shared" si="51"/>
        <v>156</v>
      </c>
      <c r="D468">
        <v>140</v>
      </c>
      <c r="E468" s="7">
        <v>43083</v>
      </c>
      <c r="F468" s="11">
        <v>2017</v>
      </c>
      <c r="G468" t="s">
        <v>1552</v>
      </c>
      <c r="H468" t="s">
        <v>1553</v>
      </c>
      <c r="I468" t="s">
        <v>80</v>
      </c>
      <c r="J468" t="s">
        <v>96</v>
      </c>
      <c r="K468" t="s">
        <v>25</v>
      </c>
      <c r="L468" t="s">
        <v>1066</v>
      </c>
      <c r="M468" t="s">
        <v>27</v>
      </c>
      <c r="N468" s="4">
        <v>39.1</v>
      </c>
      <c r="O468" s="4">
        <v>30</v>
      </c>
      <c r="P468" s="5">
        <f t="shared" si="52"/>
        <v>0.22666666029999999</v>
      </c>
      <c r="Q468" s="5">
        <f t="shared" si="53"/>
        <v>0.53333332059999994</v>
      </c>
      <c r="R468" s="5">
        <f t="shared" si="54"/>
        <v>1.013333359</v>
      </c>
      <c r="S468" s="4">
        <v>71.2</v>
      </c>
      <c r="T468" s="4">
        <v>150.66667179999999</v>
      </c>
      <c r="U468" s="4">
        <v>71</v>
      </c>
      <c r="V468" s="4">
        <v>6.3330000000000002</v>
      </c>
      <c r="W468" s="3">
        <f>_xlfn.XLOOKUP(C468,'Sentiment index'!$E$2:$E$169,'Sentiment index'!$A$2:$A$169)</f>
        <v>-0.19124430000000001</v>
      </c>
      <c r="X468">
        <f>_xlfn.XLOOKUP(F468,'Company age'!$A$2:$A$15,'Company age'!$B$2:$B$15)</f>
        <v>12</v>
      </c>
      <c r="Y468" s="3">
        <f t="shared" si="55"/>
        <v>45.999999617999997</v>
      </c>
      <c r="Z468" s="5">
        <f t="shared" si="56"/>
        <v>0.53333332059999994</v>
      </c>
      <c r="AA468" s="12">
        <f t="shared" si="57"/>
        <v>46</v>
      </c>
      <c r="AB468">
        <v>46</v>
      </c>
      <c r="AH468" s="4">
        <v>22.666666029999998</v>
      </c>
      <c r="AI468" s="4">
        <v>53.333332059999996</v>
      </c>
      <c r="AJ468" s="4">
        <v>101.33333589999999</v>
      </c>
    </row>
    <row r="469" spans="1:36" x14ac:dyDescent="0.15">
      <c r="A469" t="s">
        <v>1761</v>
      </c>
      <c r="B469" t="s">
        <v>1769</v>
      </c>
      <c r="C469">
        <f t="shared" si="51"/>
        <v>156</v>
      </c>
      <c r="D469">
        <v>140</v>
      </c>
      <c r="E469" s="7">
        <v>43084</v>
      </c>
      <c r="F469" s="11">
        <v>2017</v>
      </c>
      <c r="G469" t="s">
        <v>1770</v>
      </c>
      <c r="H469" t="s">
        <v>1771</v>
      </c>
      <c r="I469" t="s">
        <v>80</v>
      </c>
      <c r="J469" t="s">
        <v>96</v>
      </c>
      <c r="K469" t="s">
        <v>25</v>
      </c>
      <c r="L469" t="s">
        <v>1066</v>
      </c>
      <c r="M469" t="s">
        <v>27</v>
      </c>
      <c r="N469" s="4">
        <v>18.386299999999999</v>
      </c>
      <c r="O469" s="4">
        <v>9.75</v>
      </c>
      <c r="P469" s="5">
        <f t="shared" si="52"/>
        <v>0</v>
      </c>
      <c r="Q469" s="5">
        <f t="shared" si="53"/>
        <v>-4.8507461550000006E-2</v>
      </c>
      <c r="R469" s="5">
        <f t="shared" si="54"/>
        <v>-7.0895524020000003E-2</v>
      </c>
      <c r="S469" s="4">
        <v>4.5149999999999997</v>
      </c>
      <c r="T469" s="4">
        <v>-47.491546630000002</v>
      </c>
      <c r="U469" s="4">
        <v>4.4000000000000004</v>
      </c>
      <c r="V469" s="4">
        <v>12.267899999999999</v>
      </c>
      <c r="W469" s="3">
        <f>_xlfn.XLOOKUP(C469,'Sentiment index'!$E$2:$E$169,'Sentiment index'!$A$2:$A$169)</f>
        <v>-0.19124430000000001</v>
      </c>
      <c r="X469">
        <f>_xlfn.XLOOKUP(F469,'Company age'!$A$2:$A$15,'Company age'!$B$2:$B$15)</f>
        <v>12</v>
      </c>
      <c r="Y469" s="3">
        <f t="shared" si="55"/>
        <v>9.2770522498875003</v>
      </c>
      <c r="Z469" s="5">
        <f t="shared" si="56"/>
        <v>-4.8507461549999964E-2</v>
      </c>
      <c r="AA469" s="12">
        <f t="shared" si="57"/>
        <v>57</v>
      </c>
      <c r="AB469">
        <v>57</v>
      </c>
      <c r="AH469" s="4">
        <v>0</v>
      </c>
      <c r="AI469" s="4">
        <v>-4.8507461550000004</v>
      </c>
      <c r="AJ469" s="4">
        <v>-7.0895524019999998</v>
      </c>
    </row>
    <row r="470" spans="1:36" x14ac:dyDescent="0.15">
      <c r="A470" t="s">
        <v>1768</v>
      </c>
      <c r="B470" t="s">
        <v>1012</v>
      </c>
      <c r="C470">
        <f t="shared" si="51"/>
        <v>156</v>
      </c>
      <c r="D470">
        <v>140</v>
      </c>
      <c r="E470" s="7">
        <v>43090</v>
      </c>
      <c r="F470" s="11">
        <v>2017</v>
      </c>
      <c r="G470" t="s">
        <v>1546</v>
      </c>
      <c r="H470" t="s">
        <v>1547</v>
      </c>
      <c r="I470" t="s">
        <v>44</v>
      </c>
      <c r="J470" t="s">
        <v>152</v>
      </c>
      <c r="K470" t="s">
        <v>25</v>
      </c>
      <c r="L470" t="s">
        <v>1066</v>
      </c>
      <c r="M470" t="s">
        <v>27</v>
      </c>
      <c r="N470" s="4">
        <v>39.1128</v>
      </c>
      <c r="O470" s="4">
        <v>6.5</v>
      </c>
      <c r="P470" s="5">
        <f t="shared" si="52"/>
        <v>9.649123191999999E-2</v>
      </c>
      <c r="Q470" s="5">
        <f t="shared" si="53"/>
        <v>0.15789473530000001</v>
      </c>
      <c r="R470" s="5">
        <f t="shared" si="54"/>
        <v>0.36403507230000004</v>
      </c>
      <c r="S470" s="4">
        <v>16</v>
      </c>
      <c r="T470" s="4">
        <v>136.9230804</v>
      </c>
      <c r="U470" s="4">
        <v>15.9</v>
      </c>
      <c r="V470" s="4">
        <v>53.349800000000002</v>
      </c>
      <c r="W470" s="3">
        <f>_xlfn.XLOOKUP(C470,'Sentiment index'!$E$2:$E$169,'Sentiment index'!$A$2:$A$169)</f>
        <v>-0.19124430000000001</v>
      </c>
      <c r="X470">
        <f>_xlfn.XLOOKUP(F470,'Company age'!$A$2:$A$15,'Company age'!$B$2:$B$15)</f>
        <v>12</v>
      </c>
      <c r="Y470" s="3">
        <f t="shared" si="55"/>
        <v>7.52631577945</v>
      </c>
      <c r="Z470" s="5">
        <f t="shared" si="56"/>
        <v>0.15789473530000001</v>
      </c>
      <c r="AA470" s="12">
        <f t="shared" si="57"/>
        <v>178</v>
      </c>
      <c r="AB470">
        <v>178</v>
      </c>
      <c r="AH470" s="4">
        <v>9.6491231919999993</v>
      </c>
      <c r="AI470" s="4">
        <v>15.78947353</v>
      </c>
      <c r="AJ470" s="4">
        <v>36.403507230000002</v>
      </c>
    </row>
    <row r="471" spans="1:36" x14ac:dyDescent="0.15">
      <c r="A471" t="s">
        <v>2092</v>
      </c>
      <c r="B471" t="s">
        <v>577</v>
      </c>
      <c r="C471">
        <f t="shared" si="51"/>
        <v>157</v>
      </c>
      <c r="D471">
        <v>141</v>
      </c>
      <c r="E471" s="7">
        <v>43103</v>
      </c>
      <c r="F471" s="11">
        <v>2018</v>
      </c>
      <c r="G471" t="s">
        <v>2093</v>
      </c>
      <c r="H471" t="s">
        <v>2094</v>
      </c>
      <c r="I471" t="s">
        <v>80</v>
      </c>
      <c r="J471" t="s">
        <v>32</v>
      </c>
      <c r="K471" t="s">
        <v>25</v>
      </c>
      <c r="L471" t="s">
        <v>54</v>
      </c>
      <c r="M471" t="s">
        <v>27</v>
      </c>
      <c r="N471" s="2">
        <v>5.8944999999999999</v>
      </c>
      <c r="O471" s="2">
        <v>3</v>
      </c>
      <c r="P471" s="5">
        <f t="shared" si="52"/>
        <v>0.15</v>
      </c>
      <c r="Q471" s="5">
        <f t="shared" si="53"/>
        <v>0.12666666979999999</v>
      </c>
      <c r="R471" s="5">
        <f t="shared" si="54"/>
        <v>9.3333330149999991E-2</v>
      </c>
      <c r="S471" s="2">
        <v>1.1000000000000001</v>
      </c>
      <c r="T471" s="2">
        <v>-60</v>
      </c>
      <c r="U471" s="2">
        <v>1.115</v>
      </c>
      <c r="V471" s="2">
        <v>10</v>
      </c>
      <c r="W471" s="3">
        <f>_xlfn.XLOOKUP(C471,'Sentiment index'!$E$2:$E$169,'Sentiment index'!$A$2:$A$169)</f>
        <v>-0.11131820000000001</v>
      </c>
      <c r="X471">
        <f>_xlfn.XLOOKUP(F471,'Company age'!$A$2:$A$15,'Company age'!$B$2:$B$15)</f>
        <v>10</v>
      </c>
      <c r="Y471" s="3">
        <f t="shared" si="55"/>
        <v>3.3800000094000002</v>
      </c>
      <c r="Z471" s="5">
        <f t="shared" si="56"/>
        <v>0.12666666980000008</v>
      </c>
      <c r="AA471" s="12">
        <f t="shared" si="57"/>
        <v>1264.5811764705882</v>
      </c>
      <c r="AH471" s="4">
        <v>15</v>
      </c>
      <c r="AI471" s="4">
        <v>12.66666698</v>
      </c>
      <c r="AJ471" s="4">
        <v>9.3333330149999991</v>
      </c>
    </row>
    <row r="472" spans="1:36" x14ac:dyDescent="0.15">
      <c r="A472" t="s">
        <v>1984</v>
      </c>
      <c r="B472" t="s">
        <v>1797</v>
      </c>
      <c r="C472">
        <f t="shared" si="51"/>
        <v>157</v>
      </c>
      <c r="D472">
        <v>141</v>
      </c>
      <c r="E472" s="7">
        <v>43104</v>
      </c>
      <c r="F472" s="11">
        <v>2018</v>
      </c>
      <c r="G472" t="s">
        <v>1985</v>
      </c>
      <c r="H472" t="s">
        <v>1986</v>
      </c>
      <c r="I472" t="s">
        <v>80</v>
      </c>
      <c r="J472" t="s">
        <v>32</v>
      </c>
      <c r="K472" t="s">
        <v>25</v>
      </c>
      <c r="L472" t="s">
        <v>1175</v>
      </c>
      <c r="M472" t="s">
        <v>27</v>
      </c>
      <c r="N472" s="2">
        <v>9.8743999999999996</v>
      </c>
      <c r="O472" s="2">
        <v>3.8</v>
      </c>
      <c r="P472" s="5">
        <f t="shared" si="52"/>
        <v>0.22065732959999998</v>
      </c>
      <c r="Q472" s="5">
        <f t="shared" si="53"/>
        <v>0.17370895390000002</v>
      </c>
      <c r="R472" s="5">
        <f t="shared" si="54"/>
        <v>1.920187836</v>
      </c>
      <c r="S472" s="2">
        <v>0.46400000000000002</v>
      </c>
      <c r="T472" s="2">
        <v>-85.370368959999993</v>
      </c>
      <c r="U472" s="2">
        <v>0.46</v>
      </c>
      <c r="V472" s="2">
        <v>13.411899999999999</v>
      </c>
      <c r="W472" s="3">
        <f>_xlfn.XLOOKUP(C472,'Sentiment index'!$E$2:$E$169,'Sentiment index'!$A$2:$A$169)</f>
        <v>-0.11131820000000001</v>
      </c>
      <c r="X472">
        <f>_xlfn.XLOOKUP(F472,'Company age'!$A$2:$A$15,'Company age'!$B$2:$B$15)</f>
        <v>10</v>
      </c>
      <c r="Y472" s="3">
        <f t="shared" si="55"/>
        <v>4.4600940248200001</v>
      </c>
      <c r="Z472" s="5">
        <f t="shared" si="56"/>
        <v>0.17370895390000007</v>
      </c>
      <c r="AA472" s="12">
        <f t="shared" si="57"/>
        <v>3</v>
      </c>
      <c r="AB472">
        <v>3</v>
      </c>
      <c r="AH472" s="4">
        <v>22.065732959999998</v>
      </c>
      <c r="AI472" s="4">
        <v>17.370895390000001</v>
      </c>
      <c r="AJ472" s="4">
        <v>192.01878360000001</v>
      </c>
    </row>
    <row r="473" spans="1:36" x14ac:dyDescent="0.15">
      <c r="A473" t="s">
        <v>1720</v>
      </c>
      <c r="B473" t="s">
        <v>646</v>
      </c>
      <c r="C473">
        <f t="shared" si="51"/>
        <v>157</v>
      </c>
      <c r="D473">
        <v>141</v>
      </c>
      <c r="E473" s="7">
        <v>43115</v>
      </c>
      <c r="F473" s="11">
        <v>2018</v>
      </c>
      <c r="G473" t="s">
        <v>1721</v>
      </c>
      <c r="H473" t="s">
        <v>1722</v>
      </c>
      <c r="I473" t="s">
        <v>80</v>
      </c>
      <c r="J473" t="s">
        <v>152</v>
      </c>
      <c r="K473" t="s">
        <v>25</v>
      </c>
      <c r="L473" t="s">
        <v>54</v>
      </c>
      <c r="M473" t="s">
        <v>27</v>
      </c>
      <c r="N473" s="2">
        <v>21.8965</v>
      </c>
      <c r="O473" s="2">
        <v>6.4</v>
      </c>
      <c r="P473" s="5">
        <f t="shared" si="52"/>
        <v>0</v>
      </c>
      <c r="Q473" s="5">
        <f t="shared" si="53"/>
        <v>-2.2222223279999998E-2</v>
      </c>
      <c r="R473" s="5">
        <f t="shared" si="54"/>
        <v>2.7777776720000001E-2</v>
      </c>
      <c r="S473" s="2">
        <v>23.7</v>
      </c>
      <c r="T473" s="2">
        <v>314.0625</v>
      </c>
      <c r="U473" s="2">
        <v>24</v>
      </c>
      <c r="V473" s="2">
        <v>26</v>
      </c>
      <c r="W473" s="3">
        <f>_xlfn.XLOOKUP(C473,'Sentiment index'!$E$2:$E$169,'Sentiment index'!$A$2:$A$169)</f>
        <v>-0.11131820000000001</v>
      </c>
      <c r="X473">
        <f>_xlfn.XLOOKUP(F473,'Company age'!$A$2:$A$15,'Company age'!$B$2:$B$15)</f>
        <v>10</v>
      </c>
      <c r="Y473" s="3">
        <f t="shared" si="55"/>
        <v>6.2577777710080005</v>
      </c>
      <c r="Z473" s="5">
        <f t="shared" si="56"/>
        <v>-2.2222223279999981E-2</v>
      </c>
      <c r="AA473" s="12">
        <f t="shared" si="57"/>
        <v>121</v>
      </c>
      <c r="AB473">
        <v>121</v>
      </c>
      <c r="AH473" s="4">
        <v>0</v>
      </c>
      <c r="AI473" s="4">
        <v>-2.222222328</v>
      </c>
      <c r="AJ473" s="4">
        <v>2.777777672</v>
      </c>
    </row>
    <row r="474" spans="1:36" x14ac:dyDescent="0.15">
      <c r="A474" t="s">
        <v>1701</v>
      </c>
      <c r="B474" t="s">
        <v>1702</v>
      </c>
      <c r="C474">
        <f t="shared" si="51"/>
        <v>157</v>
      </c>
      <c r="D474">
        <v>141</v>
      </c>
      <c r="E474" s="7">
        <v>43117</v>
      </c>
      <c r="F474" s="11">
        <v>2018</v>
      </c>
      <c r="G474" t="s">
        <v>1703</v>
      </c>
      <c r="H474" t="s">
        <v>1704</v>
      </c>
      <c r="I474" t="s">
        <v>23</v>
      </c>
      <c r="J474" t="s">
        <v>152</v>
      </c>
      <c r="K474" t="s">
        <v>25</v>
      </c>
      <c r="L474" t="s">
        <v>1066</v>
      </c>
      <c r="M474" t="s">
        <v>27</v>
      </c>
      <c r="N474" s="2">
        <v>23.347100000000001</v>
      </c>
      <c r="O474" s="2">
        <v>17</v>
      </c>
      <c r="P474" s="5">
        <f t="shared" si="52"/>
        <v>9.4594593049999995E-2</v>
      </c>
      <c r="Q474" s="5">
        <f t="shared" si="53"/>
        <v>2.7027025819999998E-3</v>
      </c>
      <c r="R474" s="5">
        <f t="shared" si="54"/>
        <v>1.081081033E-2</v>
      </c>
      <c r="S474" s="2">
        <v>0.24199999999999999</v>
      </c>
      <c r="T474" s="2">
        <v>-97.818687440000005</v>
      </c>
      <c r="U474" s="2">
        <v>0.23200000000000001</v>
      </c>
      <c r="V474" s="2">
        <v>6.2880000000000003</v>
      </c>
      <c r="W474" s="3">
        <f>_xlfn.XLOOKUP(C474,'Sentiment index'!$E$2:$E$169,'Sentiment index'!$A$2:$A$169)</f>
        <v>-0.11131820000000001</v>
      </c>
      <c r="X474">
        <f>_xlfn.XLOOKUP(F474,'Company age'!$A$2:$A$15,'Company age'!$B$2:$B$15)</f>
        <v>10</v>
      </c>
      <c r="Y474" s="3">
        <f t="shared" si="55"/>
        <v>17.045945943893997</v>
      </c>
      <c r="Z474" s="5">
        <f t="shared" si="56"/>
        <v>2.702702581999842E-3</v>
      </c>
      <c r="AA474" s="12">
        <f t="shared" si="57"/>
        <v>98</v>
      </c>
      <c r="AB474">
        <v>98</v>
      </c>
      <c r="AH474" s="4">
        <v>9.4594593049999993</v>
      </c>
      <c r="AI474" s="4">
        <v>0.2702702582</v>
      </c>
      <c r="AJ474" s="4">
        <v>1.081081033</v>
      </c>
    </row>
    <row r="475" spans="1:36" x14ac:dyDescent="0.15">
      <c r="A475" t="s">
        <v>810</v>
      </c>
      <c r="B475" t="s">
        <v>1477</v>
      </c>
      <c r="C475">
        <f t="shared" si="51"/>
        <v>158</v>
      </c>
      <c r="D475">
        <v>142</v>
      </c>
      <c r="E475" s="7">
        <v>43140</v>
      </c>
      <c r="F475" s="11">
        <v>2018</v>
      </c>
      <c r="G475" t="s">
        <v>1478</v>
      </c>
      <c r="H475" t="s">
        <v>1479</v>
      </c>
      <c r="I475" t="s">
        <v>64</v>
      </c>
      <c r="J475" t="s">
        <v>152</v>
      </c>
      <c r="K475" t="s">
        <v>25</v>
      </c>
      <c r="L475" t="s">
        <v>1392</v>
      </c>
      <c r="M475" t="s">
        <v>27</v>
      </c>
      <c r="N475" s="2">
        <v>48.811399999999999</v>
      </c>
      <c r="O475" s="2">
        <v>9.8000000000000007</v>
      </c>
      <c r="P475" s="5">
        <f t="shared" si="52"/>
        <v>0.289285717</v>
      </c>
      <c r="Q475" s="5">
        <f t="shared" si="53"/>
        <v>0.36428569789999998</v>
      </c>
      <c r="R475" s="5">
        <f t="shared" si="54"/>
        <v>0.52142856599999998</v>
      </c>
      <c r="S475" s="2">
        <v>73.900000000000006</v>
      </c>
      <c r="T475" s="2">
        <v>675.51019289999999</v>
      </c>
      <c r="U475" s="2">
        <v>73.7</v>
      </c>
      <c r="V475" s="2">
        <v>4.84</v>
      </c>
      <c r="W475" s="3">
        <f>_xlfn.XLOOKUP(C475,'Sentiment index'!$E$2:$E$169,'Sentiment index'!$A$2:$A$169)</f>
        <v>-5.1943299999999998E-2</v>
      </c>
      <c r="X475">
        <f>_xlfn.XLOOKUP(F475,'Company age'!$A$2:$A$15,'Company age'!$B$2:$B$15)</f>
        <v>10</v>
      </c>
      <c r="Y475" s="3">
        <f t="shared" si="55"/>
        <v>13.36999983942</v>
      </c>
      <c r="Z475" s="5">
        <f t="shared" si="56"/>
        <v>0.36428569789999993</v>
      </c>
      <c r="AA475" s="12">
        <f t="shared" si="57"/>
        <v>209</v>
      </c>
      <c r="AB475">
        <v>209</v>
      </c>
      <c r="AH475" s="4">
        <v>28.928571699999999</v>
      </c>
      <c r="AI475" s="4">
        <v>36.428569789999997</v>
      </c>
      <c r="AJ475" s="4">
        <v>52.142856600000002</v>
      </c>
    </row>
    <row r="476" spans="1:36" x14ac:dyDescent="0.15">
      <c r="A476" t="s">
        <v>394</v>
      </c>
      <c r="B476" t="s">
        <v>1695</v>
      </c>
      <c r="C476">
        <f t="shared" si="51"/>
        <v>158</v>
      </c>
      <c r="D476">
        <v>142</v>
      </c>
      <c r="E476" s="7">
        <v>43152</v>
      </c>
      <c r="F476" s="11">
        <v>2018</v>
      </c>
      <c r="G476" t="s">
        <v>1696</v>
      </c>
      <c r="H476" t="s">
        <v>1697</v>
      </c>
      <c r="I476" t="s">
        <v>80</v>
      </c>
      <c r="J476" t="s">
        <v>32</v>
      </c>
      <c r="K476" t="s">
        <v>25</v>
      </c>
      <c r="L476" t="s">
        <v>1066</v>
      </c>
      <c r="M476" t="s">
        <v>27</v>
      </c>
      <c r="N476" s="2">
        <v>23.335000000000001</v>
      </c>
      <c r="O476" s="2">
        <v>5.85</v>
      </c>
      <c r="P476" s="5">
        <f t="shared" si="52"/>
        <v>-2.2222222389999997E-3</v>
      </c>
      <c r="Q476" s="5">
        <f t="shared" si="53"/>
        <v>-0.06</v>
      </c>
      <c r="R476" s="5">
        <f t="shared" si="54"/>
        <v>-2.7888889309999998E-2</v>
      </c>
      <c r="S476" s="2">
        <v>0.34399999999999997</v>
      </c>
      <c r="T476" s="2">
        <v>-91.844207760000003</v>
      </c>
      <c r="U476" s="2">
        <v>0.34899999999999998</v>
      </c>
      <c r="V476" s="2">
        <v>31.6142</v>
      </c>
      <c r="W476" s="3">
        <f>_xlfn.XLOOKUP(C476,'Sentiment index'!$E$2:$E$169,'Sentiment index'!$A$2:$A$169)</f>
        <v>-5.1943299999999998E-2</v>
      </c>
      <c r="X476">
        <f>_xlfn.XLOOKUP(F476,'Company age'!$A$2:$A$15,'Company age'!$B$2:$B$15)</f>
        <v>10</v>
      </c>
      <c r="Y476" s="3">
        <f t="shared" si="55"/>
        <v>5.4989999999999997</v>
      </c>
      <c r="Z476" s="5">
        <f t="shared" si="56"/>
        <v>-0.06</v>
      </c>
      <c r="AA476" s="12">
        <f t="shared" si="57"/>
        <v>3</v>
      </c>
      <c r="AB476">
        <v>3</v>
      </c>
      <c r="AH476" s="4">
        <v>-0.22222222389999999</v>
      </c>
      <c r="AI476" s="4">
        <v>-6</v>
      </c>
      <c r="AJ476" s="4">
        <v>-2.7888889309999998</v>
      </c>
    </row>
    <row r="477" spans="1:36" x14ac:dyDescent="0.15">
      <c r="A477" t="s">
        <v>378</v>
      </c>
      <c r="B477" t="s">
        <v>1660</v>
      </c>
      <c r="C477">
        <f t="shared" si="51"/>
        <v>158</v>
      </c>
      <c r="D477">
        <v>142</v>
      </c>
      <c r="E477" s="7">
        <v>43154</v>
      </c>
      <c r="F477" s="11">
        <v>2018</v>
      </c>
      <c r="G477" t="s">
        <v>1661</v>
      </c>
      <c r="H477" t="s">
        <v>1662</v>
      </c>
      <c r="I477" t="s">
        <v>80</v>
      </c>
      <c r="J477" t="s">
        <v>32</v>
      </c>
      <c r="K477" t="s">
        <v>25</v>
      </c>
      <c r="L477" t="s">
        <v>1066</v>
      </c>
      <c r="M477" t="s">
        <v>27</v>
      </c>
      <c r="N477" s="2">
        <v>23.4846</v>
      </c>
      <c r="O477" s="2">
        <v>15</v>
      </c>
      <c r="P477" s="5">
        <f t="shared" si="52"/>
        <v>0</v>
      </c>
      <c r="Q477" s="5">
        <f t="shared" si="53"/>
        <v>-4.3103447560000003E-3</v>
      </c>
      <c r="R477" s="5">
        <f t="shared" si="54"/>
        <v>-4.3103446959999993E-2</v>
      </c>
      <c r="S477" s="2"/>
      <c r="T477" s="2"/>
      <c r="U477" s="2"/>
      <c r="V477" s="2">
        <v>7.52</v>
      </c>
      <c r="W477" s="3">
        <f>_xlfn.XLOOKUP(C477,'Sentiment index'!$E$2:$E$169,'Sentiment index'!$A$2:$A$169)</f>
        <v>-5.1943299999999998E-2</v>
      </c>
      <c r="X477">
        <f>_xlfn.XLOOKUP(F477,'Company age'!$A$2:$A$15,'Company age'!$B$2:$B$15)</f>
        <v>10</v>
      </c>
      <c r="Y477" s="3">
        <f t="shared" si="55"/>
        <v>14.93534482866</v>
      </c>
      <c r="Z477" s="5">
        <f t="shared" si="56"/>
        <v>-4.3103447560000063E-3</v>
      </c>
      <c r="AA477" s="12">
        <f t="shared" si="57"/>
        <v>1264.5811764705882</v>
      </c>
      <c r="AH477" s="4">
        <v>0</v>
      </c>
      <c r="AI477" s="4">
        <v>-0.43103447560000002</v>
      </c>
      <c r="AJ477" s="4">
        <v>-4.3103446959999996</v>
      </c>
    </row>
    <row r="478" spans="1:36" x14ac:dyDescent="0.15">
      <c r="A478" t="s">
        <v>108</v>
      </c>
      <c r="B478" t="s">
        <v>1746</v>
      </c>
      <c r="C478">
        <f t="shared" si="51"/>
        <v>158</v>
      </c>
      <c r="D478">
        <v>142</v>
      </c>
      <c r="E478" s="7">
        <v>43157</v>
      </c>
      <c r="F478" s="11">
        <v>2018</v>
      </c>
      <c r="G478" t="s">
        <v>1747</v>
      </c>
      <c r="H478" t="s">
        <v>1748</v>
      </c>
      <c r="I478" t="s">
        <v>80</v>
      </c>
      <c r="J478" t="s">
        <v>96</v>
      </c>
      <c r="K478" t="s">
        <v>25</v>
      </c>
      <c r="L478" t="s">
        <v>1175</v>
      </c>
      <c r="M478" t="s">
        <v>27</v>
      </c>
      <c r="N478" s="2">
        <v>19.851900000000001</v>
      </c>
      <c r="O478" s="2">
        <v>17.899999999999999</v>
      </c>
      <c r="P478" s="5">
        <f t="shared" si="52"/>
        <v>7.2727274889999999E-2</v>
      </c>
      <c r="Q478" s="5">
        <f t="shared" si="53"/>
        <v>-9.0909090040000001E-2</v>
      </c>
      <c r="R478" s="5">
        <f t="shared" si="54"/>
        <v>-0.18636363979999998</v>
      </c>
      <c r="S478" s="2">
        <v>25.2</v>
      </c>
      <c r="T478" s="2">
        <v>73.520980829999999</v>
      </c>
      <c r="U478" s="2">
        <v>27.5</v>
      </c>
      <c r="V478" s="2">
        <v>5.3144999999999998</v>
      </c>
      <c r="W478" s="3">
        <f>_xlfn.XLOOKUP(C478,'Sentiment index'!$E$2:$E$169,'Sentiment index'!$A$2:$A$169)</f>
        <v>-5.1943299999999998E-2</v>
      </c>
      <c r="X478">
        <f>_xlfn.XLOOKUP(F478,'Company age'!$A$2:$A$15,'Company age'!$B$2:$B$15)</f>
        <v>10</v>
      </c>
      <c r="Y478" s="3">
        <f t="shared" si="55"/>
        <v>16.272727288283999</v>
      </c>
      <c r="Z478" s="5">
        <f t="shared" si="56"/>
        <v>-9.0909090039999974E-2</v>
      </c>
      <c r="AA478" s="12">
        <f t="shared" si="57"/>
        <v>13</v>
      </c>
      <c r="AB478">
        <v>13</v>
      </c>
      <c r="AH478" s="4">
        <v>7.2727274890000002</v>
      </c>
      <c r="AI478" s="4">
        <v>-9.0909090040000002</v>
      </c>
      <c r="AJ478" s="4">
        <v>-18.636363979999999</v>
      </c>
    </row>
    <row r="479" spans="1:36" x14ac:dyDescent="0.15">
      <c r="A479" t="s">
        <v>1623</v>
      </c>
      <c r="B479" t="s">
        <v>1647</v>
      </c>
      <c r="C479">
        <f t="shared" si="51"/>
        <v>158</v>
      </c>
      <c r="D479">
        <v>142</v>
      </c>
      <c r="E479" s="7">
        <v>43159</v>
      </c>
      <c r="F479" s="11">
        <v>2018</v>
      </c>
      <c r="G479" t="s">
        <v>1648</v>
      </c>
      <c r="H479" t="s">
        <v>1649</v>
      </c>
      <c r="I479" t="s">
        <v>64</v>
      </c>
      <c r="J479" t="s">
        <v>32</v>
      </c>
      <c r="K479" t="s">
        <v>25</v>
      </c>
      <c r="L479" t="s">
        <v>1650</v>
      </c>
      <c r="M479" t="s">
        <v>27</v>
      </c>
      <c r="N479" s="2">
        <v>24.0227</v>
      </c>
      <c r="O479" s="2">
        <v>5.5</v>
      </c>
      <c r="P479" s="5">
        <f t="shared" si="52"/>
        <v>4.1666665079999998E-2</v>
      </c>
      <c r="Q479" s="5">
        <f t="shared" si="53"/>
        <v>4.1666665079999998E-2</v>
      </c>
      <c r="R479" s="5">
        <f t="shared" si="54"/>
        <v>9.7222223280000006E-2</v>
      </c>
      <c r="S479" s="2">
        <v>2.5</v>
      </c>
      <c r="T479" s="2">
        <v>-54.763996120000002</v>
      </c>
      <c r="U479" s="2">
        <v>2.5299999999999998</v>
      </c>
      <c r="V479" s="2">
        <v>5.0904999999999996</v>
      </c>
      <c r="W479" s="3">
        <f>_xlfn.XLOOKUP(C479,'Sentiment index'!$E$2:$E$169,'Sentiment index'!$A$2:$A$169)</f>
        <v>-5.1943299999999998E-2</v>
      </c>
      <c r="X479">
        <f>_xlfn.XLOOKUP(F479,'Company age'!$A$2:$A$15,'Company age'!$B$2:$B$15)</f>
        <v>10</v>
      </c>
      <c r="Y479" s="3">
        <f t="shared" si="55"/>
        <v>5.7291666579399996</v>
      </c>
      <c r="Z479" s="5">
        <f t="shared" si="56"/>
        <v>4.1666665079999922E-2</v>
      </c>
      <c r="AA479" s="12">
        <f t="shared" si="57"/>
        <v>16</v>
      </c>
      <c r="AB479">
        <v>16</v>
      </c>
      <c r="AH479" s="4">
        <v>4.1666665079999996</v>
      </c>
      <c r="AI479" s="4">
        <v>4.1666665079999996</v>
      </c>
      <c r="AJ479" s="4">
        <v>9.7222223280000009</v>
      </c>
    </row>
    <row r="480" spans="1:36" x14ac:dyDescent="0.15">
      <c r="A480" t="s">
        <v>1745</v>
      </c>
      <c r="B480" t="s">
        <v>1999</v>
      </c>
      <c r="C480">
        <f t="shared" si="51"/>
        <v>158</v>
      </c>
      <c r="D480">
        <v>142</v>
      </c>
      <c r="E480" s="7">
        <v>43159</v>
      </c>
      <c r="F480" s="11">
        <v>2018</v>
      </c>
      <c r="G480" t="s">
        <v>2000</v>
      </c>
      <c r="H480" t="s">
        <v>2001</v>
      </c>
      <c r="I480" t="s">
        <v>80</v>
      </c>
      <c r="J480" t="s">
        <v>81</v>
      </c>
      <c r="K480" t="s">
        <v>25</v>
      </c>
      <c r="L480" t="s">
        <v>1066</v>
      </c>
      <c r="M480" t="s">
        <v>27</v>
      </c>
      <c r="N480" s="2">
        <v>9.3636199999999992</v>
      </c>
      <c r="O480" s="2">
        <v>6</v>
      </c>
      <c r="P480" s="5">
        <f t="shared" si="52"/>
        <v>0.33333332059999998</v>
      </c>
      <c r="Q480" s="5">
        <f t="shared" si="53"/>
        <v>0.13</v>
      </c>
      <c r="R480" s="5">
        <f t="shared" si="54"/>
        <v>1.6666666269999998E-2</v>
      </c>
      <c r="S480" s="2">
        <v>0.52200000000000002</v>
      </c>
      <c r="T480" s="2">
        <v>-90.148368840000003</v>
      </c>
      <c r="U480" s="2">
        <v>0.52</v>
      </c>
      <c r="V480" s="2">
        <v>9.8843999999999994</v>
      </c>
      <c r="W480" s="3">
        <f>_xlfn.XLOOKUP(C480,'Sentiment index'!$E$2:$E$169,'Sentiment index'!$A$2:$A$169)</f>
        <v>-5.1943299999999998E-2</v>
      </c>
      <c r="X480">
        <f>_xlfn.XLOOKUP(F480,'Company age'!$A$2:$A$15,'Company age'!$B$2:$B$15)</f>
        <v>10</v>
      </c>
      <c r="Y480" s="3">
        <f t="shared" si="55"/>
        <v>6.7799999999999994</v>
      </c>
      <c r="Z480" s="5">
        <f t="shared" si="56"/>
        <v>0.12999999999999989</v>
      </c>
      <c r="AA480" s="12">
        <f t="shared" si="57"/>
        <v>6</v>
      </c>
      <c r="AB480">
        <v>6</v>
      </c>
      <c r="AH480" s="4">
        <v>33.333332059999996</v>
      </c>
      <c r="AI480" s="4">
        <v>13</v>
      </c>
      <c r="AJ480" s="4">
        <v>1.6666666269999999</v>
      </c>
    </row>
    <row r="481" spans="1:36" x14ac:dyDescent="0.15">
      <c r="A481" t="s">
        <v>1646</v>
      </c>
      <c r="B481" t="s">
        <v>1647</v>
      </c>
      <c r="C481">
        <f t="shared" si="51"/>
        <v>158</v>
      </c>
      <c r="D481">
        <v>142</v>
      </c>
      <c r="E481" s="7">
        <v>43159</v>
      </c>
      <c r="F481" s="11">
        <v>2018</v>
      </c>
      <c r="G481" t="s">
        <v>2116</v>
      </c>
      <c r="H481" t="s">
        <v>1649</v>
      </c>
      <c r="I481" t="s">
        <v>64</v>
      </c>
      <c r="J481" t="s">
        <v>32</v>
      </c>
      <c r="K481" t="s">
        <v>25</v>
      </c>
      <c r="L481" t="s">
        <v>1650</v>
      </c>
      <c r="M481" t="s">
        <v>27</v>
      </c>
      <c r="N481" s="2">
        <v>4.4673800000000004</v>
      </c>
      <c r="O481" s="2">
        <v>5.5</v>
      </c>
      <c r="P481" s="5">
        <f t="shared" si="52"/>
        <v>0.1</v>
      </c>
      <c r="Q481" s="5">
        <f t="shared" si="53"/>
        <v>-0.1125</v>
      </c>
      <c r="R481" s="5">
        <f t="shared" si="54"/>
        <v>0.32500000000000001</v>
      </c>
      <c r="S481" s="2">
        <v>26.5</v>
      </c>
      <c r="T481" s="2">
        <v>-54.6480484</v>
      </c>
      <c r="U481" s="2">
        <v>26.1</v>
      </c>
      <c r="V481" s="2">
        <v>5.0904999999999996</v>
      </c>
      <c r="W481" s="3">
        <f>_xlfn.XLOOKUP(C481,'Sentiment index'!$E$2:$E$169,'Sentiment index'!$A$2:$A$169)</f>
        <v>-5.1943299999999998E-2</v>
      </c>
      <c r="X481">
        <f>_xlfn.XLOOKUP(F481,'Company age'!$A$2:$A$15,'Company age'!$B$2:$B$15)</f>
        <v>10</v>
      </c>
      <c r="Y481" s="3">
        <f t="shared" si="55"/>
        <v>4.8812499999999996</v>
      </c>
      <c r="Z481" s="5">
        <f t="shared" si="56"/>
        <v>-0.11250000000000006</v>
      </c>
      <c r="AA481" s="12">
        <f t="shared" si="57"/>
        <v>16</v>
      </c>
      <c r="AB481">
        <v>16</v>
      </c>
      <c r="AH481" s="4">
        <v>10</v>
      </c>
      <c r="AI481" s="4">
        <v>-11.25</v>
      </c>
      <c r="AJ481" s="4">
        <v>32.5</v>
      </c>
    </row>
    <row r="482" spans="1:36" x14ac:dyDescent="0.15">
      <c r="A482" t="s">
        <v>879</v>
      </c>
      <c r="B482" t="s">
        <v>244</v>
      </c>
      <c r="C482">
        <f t="shared" si="51"/>
        <v>159</v>
      </c>
      <c r="D482">
        <v>143</v>
      </c>
      <c r="E482" s="7">
        <v>43168</v>
      </c>
      <c r="F482" s="11">
        <v>2018</v>
      </c>
      <c r="G482" t="s">
        <v>245</v>
      </c>
      <c r="H482" t="s">
        <v>246</v>
      </c>
      <c r="I482" t="s">
        <v>80</v>
      </c>
      <c r="J482" t="s">
        <v>45</v>
      </c>
      <c r="K482" t="s">
        <v>25</v>
      </c>
      <c r="L482" t="s">
        <v>247</v>
      </c>
      <c r="M482" t="s">
        <v>27</v>
      </c>
      <c r="N482" s="2">
        <v>3005.67</v>
      </c>
      <c r="O482" s="2">
        <v>10</v>
      </c>
      <c r="P482" s="5">
        <f t="shared" si="52"/>
        <v>0.32608695980000002</v>
      </c>
      <c r="Q482" s="5">
        <f t="shared" si="53"/>
        <v>0.3152173996</v>
      </c>
      <c r="R482" s="5">
        <f t="shared" si="54"/>
        <v>0.22826086039999999</v>
      </c>
      <c r="S482" s="2">
        <v>257</v>
      </c>
      <c r="T482" s="2">
        <v>171.27543639999999</v>
      </c>
      <c r="U482" s="2">
        <v>259.39999999999998</v>
      </c>
      <c r="V482" s="2">
        <v>31.1</v>
      </c>
      <c r="W482" s="3">
        <f>_xlfn.XLOOKUP(C482,'Sentiment index'!$E$2:$E$169,'Sentiment index'!$A$2:$A$169)</f>
        <v>-1.3270799999999999E-2</v>
      </c>
      <c r="X482">
        <f>_xlfn.XLOOKUP(F482,'Company age'!$A$2:$A$15,'Company age'!$B$2:$B$15)</f>
        <v>10</v>
      </c>
      <c r="Y482" s="3">
        <f t="shared" si="55"/>
        <v>13.152173996</v>
      </c>
      <c r="Z482" s="5">
        <f t="shared" si="56"/>
        <v>0.3152173996</v>
      </c>
      <c r="AA482" s="12">
        <f t="shared" si="57"/>
        <v>6</v>
      </c>
      <c r="AB482">
        <v>6</v>
      </c>
      <c r="AH482" s="4">
        <v>32.60869598</v>
      </c>
      <c r="AI482" s="4">
        <v>31.521739960000001</v>
      </c>
      <c r="AJ482" s="4">
        <v>22.82608604</v>
      </c>
    </row>
    <row r="483" spans="1:36" x14ac:dyDescent="0.15">
      <c r="A483" t="s">
        <v>47</v>
      </c>
      <c r="B483" t="s">
        <v>1481</v>
      </c>
      <c r="C483">
        <f t="shared" si="51"/>
        <v>159</v>
      </c>
      <c r="D483">
        <v>143</v>
      </c>
      <c r="E483" s="7">
        <v>43174</v>
      </c>
      <c r="F483" s="11">
        <v>2018</v>
      </c>
      <c r="G483" t="s">
        <v>1483</v>
      </c>
      <c r="H483" t="s">
        <v>1484</v>
      </c>
      <c r="I483" t="s">
        <v>80</v>
      </c>
      <c r="J483" t="s">
        <v>152</v>
      </c>
      <c r="K483" t="s">
        <v>25</v>
      </c>
      <c r="L483" t="s">
        <v>1175</v>
      </c>
      <c r="M483" t="s">
        <v>27</v>
      </c>
      <c r="N483" s="2">
        <v>48.722700000000003</v>
      </c>
      <c r="O483" s="2">
        <v>24</v>
      </c>
      <c r="P483" s="5">
        <f t="shared" si="52"/>
        <v>-3.6842105389999998E-2</v>
      </c>
      <c r="Q483" s="5">
        <f t="shared" si="53"/>
        <v>-9.4736843109999996E-2</v>
      </c>
      <c r="R483" s="5">
        <f t="shared" si="54"/>
        <v>6.3157897000000005E-2</v>
      </c>
      <c r="S483" s="2">
        <v>6</v>
      </c>
      <c r="T483" s="2">
        <v>-54.779449460000002</v>
      </c>
      <c r="U483" s="2">
        <v>6.62</v>
      </c>
      <c r="V483" s="2">
        <v>7.0833000000000004</v>
      </c>
      <c r="W483" s="3">
        <f>_xlfn.XLOOKUP(C483,'Sentiment index'!$E$2:$E$169,'Sentiment index'!$A$2:$A$169)</f>
        <v>-1.3270799999999999E-2</v>
      </c>
      <c r="X483">
        <f>_xlfn.XLOOKUP(F483,'Company age'!$A$2:$A$15,'Company age'!$B$2:$B$15)</f>
        <v>10</v>
      </c>
      <c r="Y483" s="3">
        <f t="shared" si="55"/>
        <v>21.726315765359999</v>
      </c>
      <c r="Z483" s="5">
        <f t="shared" si="56"/>
        <v>-9.4736843110000038E-2</v>
      </c>
      <c r="AA483" s="12">
        <f t="shared" si="57"/>
        <v>101</v>
      </c>
      <c r="AB483">
        <v>101</v>
      </c>
      <c r="AH483" s="4">
        <v>-3.684210539</v>
      </c>
      <c r="AI483" s="4">
        <v>-9.4736843109999995</v>
      </c>
      <c r="AJ483" s="4">
        <v>6.3157896999999998</v>
      </c>
    </row>
    <row r="484" spans="1:36" x14ac:dyDescent="0.15">
      <c r="A484" t="s">
        <v>1916</v>
      </c>
      <c r="B484" t="s">
        <v>463</v>
      </c>
      <c r="C484">
        <f t="shared" si="51"/>
        <v>159</v>
      </c>
      <c r="D484">
        <v>143</v>
      </c>
      <c r="E484" s="7">
        <v>43180</v>
      </c>
      <c r="F484" s="11">
        <v>2018</v>
      </c>
      <c r="G484" t="s">
        <v>464</v>
      </c>
      <c r="H484" t="s">
        <v>465</v>
      </c>
      <c r="I484" t="s">
        <v>44</v>
      </c>
      <c r="J484" t="s">
        <v>24</v>
      </c>
      <c r="K484" t="s">
        <v>25</v>
      </c>
      <c r="L484" t="s">
        <v>444</v>
      </c>
      <c r="M484" t="s">
        <v>27</v>
      </c>
      <c r="N484" s="2">
        <v>1214.77</v>
      </c>
      <c r="O484" s="2">
        <v>31</v>
      </c>
      <c r="P484" s="5">
        <f t="shared" si="52"/>
        <v>2.7941176299999997E-3</v>
      </c>
      <c r="Q484" s="5">
        <f t="shared" si="53"/>
        <v>-8.9705884459999989E-3</v>
      </c>
      <c r="R484" s="5">
        <f t="shared" si="54"/>
        <v>-1.4705882070000001E-2</v>
      </c>
      <c r="S484" s="2">
        <v>41.98</v>
      </c>
      <c r="T484" s="2">
        <v>48.903224950000002</v>
      </c>
      <c r="U484" s="2">
        <v>42.1</v>
      </c>
      <c r="V484" s="2">
        <v>104.496</v>
      </c>
      <c r="W484" s="3">
        <f>_xlfn.XLOOKUP(C484,'Sentiment index'!$E$2:$E$169,'Sentiment index'!$A$2:$A$169)</f>
        <v>-1.3270799999999999E-2</v>
      </c>
      <c r="X484">
        <f>_xlfn.XLOOKUP(F484,'Company age'!$A$2:$A$15,'Company age'!$B$2:$B$15)</f>
        <v>10</v>
      </c>
      <c r="Y484" s="3">
        <f t="shared" si="55"/>
        <v>30.721911758174002</v>
      </c>
      <c r="Z484" s="5">
        <f t="shared" si="56"/>
        <v>-8.9705884459999278E-3</v>
      </c>
      <c r="AA484" s="12">
        <f t="shared" si="57"/>
        <v>1264.5811764705882</v>
      </c>
      <c r="AH484" s="4">
        <v>0.27941176299999998</v>
      </c>
      <c r="AI484" s="4">
        <v>-0.89705884459999996</v>
      </c>
      <c r="AJ484" s="4">
        <v>-1.470588207</v>
      </c>
    </row>
    <row r="485" spans="1:36" x14ac:dyDescent="0.15">
      <c r="A485" t="s">
        <v>593</v>
      </c>
      <c r="B485" t="s">
        <v>93</v>
      </c>
      <c r="C485">
        <f t="shared" si="51"/>
        <v>159</v>
      </c>
      <c r="D485">
        <v>143</v>
      </c>
      <c r="E485" s="7">
        <v>43181</v>
      </c>
      <c r="F485" s="11">
        <v>2018</v>
      </c>
      <c r="G485" t="s">
        <v>94</v>
      </c>
      <c r="H485" t="s">
        <v>95</v>
      </c>
      <c r="I485" t="s">
        <v>44</v>
      </c>
      <c r="J485" t="s">
        <v>96</v>
      </c>
      <c r="K485" t="s">
        <v>25</v>
      </c>
      <c r="L485" t="s">
        <v>97</v>
      </c>
      <c r="M485" t="s">
        <v>27</v>
      </c>
      <c r="N485" s="2">
        <v>7046.17</v>
      </c>
      <c r="O485" s="2">
        <v>29</v>
      </c>
      <c r="P485" s="5">
        <f t="shared" si="52"/>
        <v>8.4415588380000003E-2</v>
      </c>
      <c r="Q485" s="5">
        <f t="shared" si="53"/>
        <v>5.8441557880000002E-2</v>
      </c>
      <c r="R485" s="5">
        <f t="shared" si="54"/>
        <v>0.12337662699999999</v>
      </c>
      <c r="S485" s="2">
        <v>33.08</v>
      </c>
      <c r="T485" s="2">
        <v>4.5517239570000001</v>
      </c>
      <c r="U485" s="2">
        <v>33.18</v>
      </c>
      <c r="V485" s="2">
        <v>581.30999999999995</v>
      </c>
      <c r="W485" s="3">
        <f>_xlfn.XLOOKUP(C485,'Sentiment index'!$E$2:$E$169,'Sentiment index'!$A$2:$A$169)</f>
        <v>-1.3270799999999999E-2</v>
      </c>
      <c r="X485">
        <f>_xlfn.XLOOKUP(F485,'Company age'!$A$2:$A$15,'Company age'!$B$2:$B$15)</f>
        <v>10</v>
      </c>
      <c r="Y485" s="3">
        <f t="shared" si="55"/>
        <v>30.694805178519999</v>
      </c>
      <c r="Z485" s="5">
        <f t="shared" si="56"/>
        <v>5.8441557879999981E-2</v>
      </c>
      <c r="AA485" s="12">
        <f t="shared" si="57"/>
        <v>1264.5811764705882</v>
      </c>
      <c r="AH485" s="4">
        <v>8.4415588380000006</v>
      </c>
      <c r="AI485" s="4">
        <v>5.8441557880000001</v>
      </c>
      <c r="AJ485" s="4">
        <v>12.337662699999999</v>
      </c>
    </row>
    <row r="486" spans="1:36" x14ac:dyDescent="0.15">
      <c r="A486" t="s">
        <v>1593</v>
      </c>
      <c r="B486" t="s">
        <v>826</v>
      </c>
      <c r="C486">
        <f t="shared" si="51"/>
        <v>159</v>
      </c>
      <c r="D486">
        <v>143</v>
      </c>
      <c r="E486" s="7">
        <v>43181</v>
      </c>
      <c r="F486" s="11">
        <v>2018</v>
      </c>
      <c r="G486" t="s">
        <v>827</v>
      </c>
      <c r="H486" t="s">
        <v>828</v>
      </c>
      <c r="I486" t="s">
        <v>64</v>
      </c>
      <c r="J486" t="s">
        <v>38</v>
      </c>
      <c r="K486" t="s">
        <v>25</v>
      </c>
      <c r="L486" t="s">
        <v>829</v>
      </c>
      <c r="M486" t="s">
        <v>27</v>
      </c>
      <c r="N486" s="2">
        <v>495.27699999999999</v>
      </c>
      <c r="O486" s="2">
        <v>5</v>
      </c>
      <c r="P486" s="5">
        <f t="shared" si="52"/>
        <v>1.428571463E-2</v>
      </c>
      <c r="Q486" s="5">
        <f t="shared" si="53"/>
        <v>-3.4285714629999998E-2</v>
      </c>
      <c r="R486" s="5">
        <f t="shared" si="54"/>
        <v>-7.1428570750000003E-2</v>
      </c>
      <c r="S486" s="2">
        <v>51</v>
      </c>
      <c r="T486" s="2">
        <v>1024</v>
      </c>
      <c r="U486" s="2">
        <v>51.4</v>
      </c>
      <c r="V486" s="2">
        <v>18.694199999999999</v>
      </c>
      <c r="W486" s="3">
        <f>_xlfn.XLOOKUP(C486,'Sentiment index'!$E$2:$E$169,'Sentiment index'!$A$2:$A$169)</f>
        <v>-1.3270799999999999E-2</v>
      </c>
      <c r="X486">
        <f>_xlfn.XLOOKUP(F486,'Company age'!$A$2:$A$15,'Company age'!$B$2:$B$15)</f>
        <v>10</v>
      </c>
      <c r="Y486" s="3">
        <f t="shared" si="55"/>
        <v>4.82857142685</v>
      </c>
      <c r="Z486" s="5">
        <f t="shared" si="56"/>
        <v>-3.4285714630000005E-2</v>
      </c>
      <c r="AA486" s="12">
        <f t="shared" si="57"/>
        <v>824</v>
      </c>
      <c r="AB486">
        <v>824</v>
      </c>
      <c r="AH486" s="4">
        <v>1.4285714629999999</v>
      </c>
      <c r="AI486" s="4">
        <v>-3.4285714629999999</v>
      </c>
      <c r="AJ486" s="4">
        <v>-7.1428570750000002</v>
      </c>
    </row>
    <row r="487" spans="1:36" x14ac:dyDescent="0.15">
      <c r="A487" t="s">
        <v>92</v>
      </c>
      <c r="B487" t="s">
        <v>935</v>
      </c>
      <c r="C487">
        <f t="shared" si="51"/>
        <v>159</v>
      </c>
      <c r="D487">
        <v>143</v>
      </c>
      <c r="E487" s="7">
        <v>43181</v>
      </c>
      <c r="F487" s="11">
        <v>2018</v>
      </c>
      <c r="G487" t="s">
        <v>1494</v>
      </c>
      <c r="H487" t="s">
        <v>1495</v>
      </c>
      <c r="I487" t="s">
        <v>23</v>
      </c>
      <c r="J487" t="s">
        <v>152</v>
      </c>
      <c r="K487" t="s">
        <v>25</v>
      </c>
      <c r="L487" t="s">
        <v>1066</v>
      </c>
      <c r="M487" t="s">
        <v>27</v>
      </c>
      <c r="N487" s="2">
        <v>47.7851</v>
      </c>
      <c r="O487" s="2">
        <v>38</v>
      </c>
      <c r="P487" s="5">
        <f t="shared" si="52"/>
        <v>0.82051284790000001</v>
      </c>
      <c r="Q487" s="5">
        <f t="shared" si="53"/>
        <v>0.78205131530000005</v>
      </c>
      <c r="R487" s="5">
        <f t="shared" si="54"/>
        <v>0.42307693479999997</v>
      </c>
      <c r="S487" s="2">
        <v>26</v>
      </c>
      <c r="T487" s="2">
        <v>-32.849811549999998</v>
      </c>
      <c r="U487" s="2">
        <v>26.8</v>
      </c>
      <c r="V487" s="2">
        <v>8.2868999999999993</v>
      </c>
      <c r="W487" s="3">
        <f>_xlfn.XLOOKUP(C487,'Sentiment index'!$E$2:$E$169,'Sentiment index'!$A$2:$A$169)</f>
        <v>-1.3270799999999999E-2</v>
      </c>
      <c r="X487">
        <f>_xlfn.XLOOKUP(F487,'Company age'!$A$2:$A$15,'Company age'!$B$2:$B$15)</f>
        <v>10</v>
      </c>
      <c r="Y487" s="3">
        <f t="shared" si="55"/>
        <v>67.717949981399997</v>
      </c>
      <c r="Z487" s="5">
        <f t="shared" si="56"/>
        <v>0.78205131529999994</v>
      </c>
      <c r="AA487" s="12">
        <f t="shared" si="57"/>
        <v>53</v>
      </c>
      <c r="AB487">
        <v>53</v>
      </c>
      <c r="AH487" s="4">
        <v>82.051284789999997</v>
      </c>
      <c r="AI487" s="4">
        <v>78.205131530000003</v>
      </c>
      <c r="AJ487" s="4">
        <v>42.307693479999998</v>
      </c>
    </row>
    <row r="488" spans="1:36" x14ac:dyDescent="0.15">
      <c r="A488" t="s">
        <v>761</v>
      </c>
      <c r="B488" t="s">
        <v>369</v>
      </c>
      <c r="C488">
        <f t="shared" si="51"/>
        <v>159</v>
      </c>
      <c r="D488">
        <v>143</v>
      </c>
      <c r="E488" s="7">
        <v>43182</v>
      </c>
      <c r="F488" s="11">
        <v>2018</v>
      </c>
      <c r="G488" t="s">
        <v>370</v>
      </c>
      <c r="H488" t="s">
        <v>371</v>
      </c>
      <c r="I488" t="s">
        <v>64</v>
      </c>
      <c r="J488" t="s">
        <v>32</v>
      </c>
      <c r="K488" t="s">
        <v>25</v>
      </c>
      <c r="L488" t="s">
        <v>372</v>
      </c>
      <c r="M488" t="s">
        <v>27</v>
      </c>
      <c r="N488" s="2">
        <v>1654.44</v>
      </c>
      <c r="O488" s="2">
        <v>7.5</v>
      </c>
      <c r="P488" s="5">
        <f t="shared" si="52"/>
        <v>0</v>
      </c>
      <c r="Q488" s="5">
        <f t="shared" si="53"/>
        <v>-5.6818180079999996E-2</v>
      </c>
      <c r="R488" s="5">
        <f t="shared" si="54"/>
        <v>-0.15909091</v>
      </c>
      <c r="S488" s="2">
        <v>10.62</v>
      </c>
      <c r="T488" s="2">
        <v>44</v>
      </c>
      <c r="U488" s="2">
        <v>10.76</v>
      </c>
      <c r="V488" s="2">
        <v>35.96</v>
      </c>
      <c r="W488" s="3">
        <f>_xlfn.XLOOKUP(C488,'Sentiment index'!$E$2:$E$169,'Sentiment index'!$A$2:$A$169)</f>
        <v>-1.3270799999999999E-2</v>
      </c>
      <c r="X488">
        <f>_xlfn.XLOOKUP(F488,'Company age'!$A$2:$A$15,'Company age'!$B$2:$B$15)</f>
        <v>10</v>
      </c>
      <c r="Y488" s="3">
        <f t="shared" si="55"/>
        <v>7.0738636494000007</v>
      </c>
      <c r="Z488" s="5">
        <f t="shared" si="56"/>
        <v>-5.6818180079999912E-2</v>
      </c>
      <c r="AA488" s="12">
        <f t="shared" si="57"/>
        <v>1100</v>
      </c>
      <c r="AB488">
        <v>1100</v>
      </c>
      <c r="AH488" s="4">
        <v>0</v>
      </c>
      <c r="AI488" s="4">
        <v>-5.6818180079999996</v>
      </c>
      <c r="AJ488" s="4">
        <v>-15.909091</v>
      </c>
    </row>
    <row r="489" spans="1:36" x14ac:dyDescent="0.15">
      <c r="A489" t="s">
        <v>983</v>
      </c>
      <c r="B489" t="s">
        <v>935</v>
      </c>
      <c r="C489">
        <f t="shared" si="51"/>
        <v>159</v>
      </c>
      <c r="D489">
        <v>143</v>
      </c>
      <c r="E489" s="7">
        <v>43182</v>
      </c>
      <c r="F489" s="11">
        <v>2018</v>
      </c>
      <c r="G489" t="s">
        <v>936</v>
      </c>
      <c r="H489" t="s">
        <v>937</v>
      </c>
      <c r="I489" t="s">
        <v>80</v>
      </c>
      <c r="J489" t="s">
        <v>32</v>
      </c>
      <c r="K489" t="s">
        <v>25</v>
      </c>
      <c r="L489" t="s">
        <v>65</v>
      </c>
      <c r="M489" t="s">
        <v>27</v>
      </c>
      <c r="N489" s="2">
        <v>356.714</v>
      </c>
      <c r="O489" s="2">
        <v>21</v>
      </c>
      <c r="P489" s="5">
        <f t="shared" si="52"/>
        <v>-3.636363745E-2</v>
      </c>
      <c r="Q489" s="5">
        <f t="shared" si="53"/>
        <v>-0.06</v>
      </c>
      <c r="R489" s="5">
        <f t="shared" si="54"/>
        <v>2.545454502E-2</v>
      </c>
      <c r="S489" s="2">
        <v>82.2</v>
      </c>
      <c r="T489" s="2">
        <v>337.66903689999998</v>
      </c>
      <c r="U489" s="2">
        <v>83</v>
      </c>
      <c r="V489" s="2">
        <v>35.498899999999999</v>
      </c>
      <c r="W489" s="3">
        <f>_xlfn.XLOOKUP(C489,'Sentiment index'!$E$2:$E$169,'Sentiment index'!$A$2:$A$169)</f>
        <v>-1.3270799999999999E-2</v>
      </c>
      <c r="X489">
        <f>_xlfn.XLOOKUP(F489,'Company age'!$A$2:$A$15,'Company age'!$B$2:$B$15)</f>
        <v>10</v>
      </c>
      <c r="Y489" s="3">
        <f t="shared" si="55"/>
        <v>19.739999999999998</v>
      </c>
      <c r="Z489" s="5">
        <f t="shared" si="56"/>
        <v>-6.0000000000000074E-2</v>
      </c>
      <c r="AA489" s="12">
        <f t="shared" si="57"/>
        <v>1922</v>
      </c>
      <c r="AB489">
        <v>1922</v>
      </c>
      <c r="AH489" s="4">
        <v>-3.6363637450000001</v>
      </c>
      <c r="AI489" s="4">
        <v>-6</v>
      </c>
      <c r="AJ489" s="4">
        <v>2.5454545020000001</v>
      </c>
    </row>
    <row r="490" spans="1:36" x14ac:dyDescent="0.15">
      <c r="A490" t="s">
        <v>630</v>
      </c>
      <c r="B490" t="s">
        <v>427</v>
      </c>
      <c r="C490">
        <f t="shared" ref="C490:C527" si="58">D490+12+2+1+1</f>
        <v>159</v>
      </c>
      <c r="D490">
        <v>143</v>
      </c>
      <c r="E490" s="7">
        <v>43186</v>
      </c>
      <c r="F490" s="11">
        <v>2018</v>
      </c>
      <c r="G490" t="s">
        <v>428</v>
      </c>
      <c r="H490" t="s">
        <v>429</v>
      </c>
      <c r="I490" t="s">
        <v>80</v>
      </c>
      <c r="J490" t="s">
        <v>81</v>
      </c>
      <c r="K490" t="s">
        <v>25</v>
      </c>
      <c r="L490" t="s">
        <v>165</v>
      </c>
      <c r="M490" t="s">
        <v>27</v>
      </c>
      <c r="N490" s="2">
        <v>1331.08</v>
      </c>
      <c r="O490" s="2">
        <v>47.5</v>
      </c>
      <c r="P490" s="5">
        <f t="shared" si="52"/>
        <v>-0.04</v>
      </c>
      <c r="Q490" s="5">
        <f t="shared" si="53"/>
        <v>-0.05</v>
      </c>
      <c r="R490" s="5">
        <f t="shared" si="54"/>
        <v>-0.1</v>
      </c>
      <c r="S490" s="2">
        <v>86.75</v>
      </c>
      <c r="T490" s="2">
        <v>92.947364809999996</v>
      </c>
      <c r="U490" s="2">
        <v>87.95</v>
      </c>
      <c r="V490" s="2">
        <v>107.36799999999999</v>
      </c>
      <c r="W490" s="3">
        <f>_xlfn.XLOOKUP(C490,'Sentiment index'!$E$2:$E$169,'Sentiment index'!$A$2:$A$169)</f>
        <v>-1.3270799999999999E-2</v>
      </c>
      <c r="X490">
        <f>_xlfn.XLOOKUP(F490,'Company age'!$A$2:$A$15,'Company age'!$B$2:$B$15)</f>
        <v>10</v>
      </c>
      <c r="Y490" s="3">
        <f t="shared" si="55"/>
        <v>45.125</v>
      </c>
      <c r="Z490" s="5">
        <f t="shared" si="56"/>
        <v>-0.05</v>
      </c>
      <c r="AA490" s="12">
        <f t="shared" si="57"/>
        <v>2754</v>
      </c>
      <c r="AB490">
        <v>2754</v>
      </c>
      <c r="AH490" s="4">
        <v>-4</v>
      </c>
      <c r="AI490" s="4">
        <v>-5</v>
      </c>
      <c r="AJ490" s="4">
        <v>-10</v>
      </c>
    </row>
    <row r="491" spans="1:36" x14ac:dyDescent="0.15">
      <c r="A491" t="s">
        <v>787</v>
      </c>
      <c r="B491" t="s">
        <v>826</v>
      </c>
      <c r="C491">
        <f t="shared" si="58"/>
        <v>160</v>
      </c>
      <c r="D491">
        <v>144</v>
      </c>
      <c r="E491" s="7">
        <v>43196</v>
      </c>
      <c r="F491" s="11">
        <v>2018</v>
      </c>
      <c r="G491" t="s">
        <v>1543</v>
      </c>
      <c r="H491" t="s">
        <v>1544</v>
      </c>
      <c r="I491" t="s">
        <v>80</v>
      </c>
      <c r="J491" t="s">
        <v>32</v>
      </c>
      <c r="K491" t="s">
        <v>25</v>
      </c>
      <c r="L491" t="s">
        <v>82</v>
      </c>
      <c r="M491" t="s">
        <v>27</v>
      </c>
      <c r="N491" s="2">
        <v>38.320799999999998</v>
      </c>
      <c r="O491" s="2">
        <v>38.5</v>
      </c>
      <c r="P491" s="5">
        <f t="shared" si="52"/>
        <v>1.7241379019999999E-2</v>
      </c>
      <c r="Q491" s="5">
        <f t="shared" si="53"/>
        <v>1.7241379019999999E-2</v>
      </c>
      <c r="R491" s="5">
        <f t="shared" si="54"/>
        <v>0</v>
      </c>
      <c r="S491" s="2">
        <v>72</v>
      </c>
      <c r="T491" s="2">
        <v>103.1168823</v>
      </c>
      <c r="U491" s="2">
        <v>70.8</v>
      </c>
      <c r="V491" s="2">
        <v>6.7759999999999998</v>
      </c>
      <c r="W491" s="3">
        <f>_xlfn.XLOOKUP(C491,'Sentiment index'!$E$2:$E$169,'Sentiment index'!$A$2:$A$169)</f>
        <v>-0.28265420000000002</v>
      </c>
      <c r="X491">
        <f>_xlfn.XLOOKUP(F491,'Company age'!$A$2:$A$15,'Company age'!$B$2:$B$15)</f>
        <v>10</v>
      </c>
      <c r="Y491" s="3">
        <f t="shared" si="55"/>
        <v>39.163793092269998</v>
      </c>
      <c r="Z491" s="5">
        <f t="shared" si="56"/>
        <v>1.7241379019999947E-2</v>
      </c>
      <c r="AA491" s="12">
        <f t="shared" si="57"/>
        <v>28</v>
      </c>
      <c r="AB491">
        <v>28</v>
      </c>
      <c r="AH491" s="4">
        <v>1.7241379020000001</v>
      </c>
      <c r="AI491" s="4">
        <v>1.7241379020000001</v>
      </c>
      <c r="AJ491" s="4">
        <v>0</v>
      </c>
    </row>
    <row r="492" spans="1:36" x14ac:dyDescent="0.15">
      <c r="A492" t="s">
        <v>992</v>
      </c>
      <c r="B492" t="s">
        <v>1482</v>
      </c>
      <c r="C492">
        <f t="shared" si="58"/>
        <v>160</v>
      </c>
      <c r="D492">
        <v>144</v>
      </c>
      <c r="E492" s="7">
        <v>43208</v>
      </c>
      <c r="F492" s="11">
        <v>2018</v>
      </c>
      <c r="G492" t="s">
        <v>1603</v>
      </c>
      <c r="H492" t="s">
        <v>1604</v>
      </c>
      <c r="I492" t="s">
        <v>80</v>
      </c>
      <c r="J492" t="s">
        <v>32</v>
      </c>
      <c r="K492" t="s">
        <v>25</v>
      </c>
      <c r="L492" t="s">
        <v>1175</v>
      </c>
      <c r="M492" t="s">
        <v>27</v>
      </c>
      <c r="N492" s="2">
        <v>30.832599999999999</v>
      </c>
      <c r="O492" s="2">
        <v>15</v>
      </c>
      <c r="P492" s="5">
        <f t="shared" si="52"/>
        <v>0.52991455080000005</v>
      </c>
      <c r="Q492" s="5">
        <f t="shared" si="53"/>
        <v>0.58119659420000003</v>
      </c>
      <c r="R492" s="5">
        <f t="shared" si="54"/>
        <v>0.4444444656</v>
      </c>
      <c r="S492" s="2">
        <v>14.9</v>
      </c>
      <c r="T492" s="2">
        <v>33.666667940000004</v>
      </c>
      <c r="U492" s="2">
        <v>14</v>
      </c>
      <c r="V492" s="2">
        <v>7.4850000000000003</v>
      </c>
      <c r="W492" s="3">
        <f>_xlfn.XLOOKUP(C492,'Sentiment index'!$E$2:$E$169,'Sentiment index'!$A$2:$A$169)</f>
        <v>-0.28265420000000002</v>
      </c>
      <c r="X492">
        <f>_xlfn.XLOOKUP(F492,'Company age'!$A$2:$A$15,'Company age'!$B$2:$B$15)</f>
        <v>10</v>
      </c>
      <c r="Y492" s="3">
        <f t="shared" si="55"/>
        <v>23.717948913000001</v>
      </c>
      <c r="Z492" s="5">
        <f t="shared" si="56"/>
        <v>0.58119659420000003</v>
      </c>
      <c r="AA492" s="12">
        <f t="shared" si="57"/>
        <v>18</v>
      </c>
      <c r="AB492">
        <v>18</v>
      </c>
      <c r="AH492" s="4">
        <v>52.991455080000001</v>
      </c>
      <c r="AI492" s="4">
        <v>58.119659419999998</v>
      </c>
      <c r="AJ492" s="4">
        <v>44.444446560000003</v>
      </c>
    </row>
    <row r="493" spans="1:36" x14ac:dyDescent="0.15">
      <c r="A493" t="s">
        <v>1601</v>
      </c>
      <c r="B493" t="s">
        <v>1647</v>
      </c>
      <c r="C493">
        <f t="shared" si="58"/>
        <v>160</v>
      </c>
      <c r="D493">
        <v>144</v>
      </c>
      <c r="E493" s="7">
        <v>43210</v>
      </c>
      <c r="F493" s="11">
        <v>2018</v>
      </c>
      <c r="G493" t="s">
        <v>1818</v>
      </c>
      <c r="H493" t="s">
        <v>1819</v>
      </c>
      <c r="I493" t="s">
        <v>80</v>
      </c>
      <c r="J493" t="s">
        <v>45</v>
      </c>
      <c r="K493" t="s">
        <v>25</v>
      </c>
      <c r="L493" t="s">
        <v>54</v>
      </c>
      <c r="M493" t="s">
        <v>27</v>
      </c>
      <c r="N493" s="2">
        <v>15.6477</v>
      </c>
      <c r="O493" s="2">
        <v>22</v>
      </c>
      <c r="P493" s="5">
        <f t="shared" si="52"/>
        <v>0</v>
      </c>
      <c r="Q493" s="5">
        <f t="shared" si="53"/>
        <v>-4.237288237E-3</v>
      </c>
      <c r="R493" s="5">
        <f t="shared" si="54"/>
        <v>-1.6949152950000001E-2</v>
      </c>
      <c r="S493" s="2">
        <v>40.4</v>
      </c>
      <c r="T493" s="2">
        <v>99.090911869999999</v>
      </c>
      <c r="U493" s="2">
        <v>40.299999999999997</v>
      </c>
      <c r="V493" s="2">
        <v>15.7265</v>
      </c>
      <c r="W493" s="3">
        <f>_xlfn.XLOOKUP(C493,'Sentiment index'!$E$2:$E$169,'Sentiment index'!$A$2:$A$169)</f>
        <v>-0.28265420000000002</v>
      </c>
      <c r="X493">
        <f>_xlfn.XLOOKUP(F493,'Company age'!$A$2:$A$15,'Company age'!$B$2:$B$15)</f>
        <v>10</v>
      </c>
      <c r="Y493" s="3">
        <f t="shared" si="55"/>
        <v>21.906779658786</v>
      </c>
      <c r="Z493" s="5">
        <f t="shared" si="56"/>
        <v>-4.2372882369999913E-3</v>
      </c>
      <c r="AA493" s="12">
        <f t="shared" si="57"/>
        <v>467</v>
      </c>
      <c r="AB493">
        <v>467</v>
      </c>
      <c r="AH493" s="4">
        <v>0</v>
      </c>
      <c r="AI493" s="4">
        <v>-0.42372882369999998</v>
      </c>
      <c r="AJ493" s="4">
        <v>-1.6949152949999999</v>
      </c>
    </row>
    <row r="494" spans="1:36" x14ac:dyDescent="0.15">
      <c r="A494" t="s">
        <v>834</v>
      </c>
      <c r="B494" t="s">
        <v>1398</v>
      </c>
      <c r="C494">
        <f t="shared" si="58"/>
        <v>160</v>
      </c>
      <c r="D494">
        <v>144</v>
      </c>
      <c r="E494" s="7">
        <v>43214</v>
      </c>
      <c r="F494" s="11">
        <v>2018</v>
      </c>
      <c r="G494" t="s">
        <v>1399</v>
      </c>
      <c r="H494" t="s">
        <v>1400</v>
      </c>
      <c r="I494" t="s">
        <v>64</v>
      </c>
      <c r="J494" t="s">
        <v>32</v>
      </c>
      <c r="K494" t="s">
        <v>25</v>
      </c>
      <c r="L494" t="s">
        <v>700</v>
      </c>
      <c r="M494" t="s">
        <v>27</v>
      </c>
      <c r="N494" s="2">
        <v>67.376000000000005</v>
      </c>
      <c r="O494" s="2">
        <v>5.9</v>
      </c>
      <c r="P494" s="5">
        <f t="shared" si="52"/>
        <v>4.9180326460000007E-2</v>
      </c>
      <c r="Q494" s="5">
        <f t="shared" si="53"/>
        <v>6.1475410459999998E-2</v>
      </c>
      <c r="R494" s="5">
        <f t="shared" si="54"/>
        <v>3.278688431E-2</v>
      </c>
      <c r="S494" s="2">
        <v>7.32</v>
      </c>
      <c r="T494" s="2">
        <v>31.525421139999999</v>
      </c>
      <c r="U494" s="2">
        <v>7.36</v>
      </c>
      <c r="V494" s="2">
        <v>5.6231999999999998</v>
      </c>
      <c r="W494" s="3">
        <f>_xlfn.XLOOKUP(C494,'Sentiment index'!$E$2:$E$169,'Sentiment index'!$A$2:$A$169)</f>
        <v>-0.28265420000000002</v>
      </c>
      <c r="X494">
        <f>_xlfn.XLOOKUP(F494,'Company age'!$A$2:$A$15,'Company age'!$B$2:$B$15)</f>
        <v>10</v>
      </c>
      <c r="Y494" s="3">
        <f t="shared" si="55"/>
        <v>6.2627049217139996</v>
      </c>
      <c r="Z494" s="5">
        <f t="shared" si="56"/>
        <v>6.1475410459999873E-2</v>
      </c>
      <c r="AA494" s="12">
        <f t="shared" si="57"/>
        <v>1996</v>
      </c>
      <c r="AB494">
        <v>1996</v>
      </c>
      <c r="AH494" s="4">
        <v>4.9180326460000003</v>
      </c>
      <c r="AI494" s="4">
        <v>6.1475410459999997</v>
      </c>
      <c r="AJ494" s="4">
        <v>3.278688431</v>
      </c>
    </row>
    <row r="495" spans="1:36" x14ac:dyDescent="0.15">
      <c r="A495" t="s">
        <v>2052</v>
      </c>
      <c r="B495" t="s">
        <v>1486</v>
      </c>
      <c r="C495">
        <f t="shared" si="58"/>
        <v>160</v>
      </c>
      <c r="D495">
        <v>144</v>
      </c>
      <c r="E495" s="7">
        <v>43216</v>
      </c>
      <c r="F495" s="11">
        <v>2018</v>
      </c>
      <c r="G495" t="s">
        <v>1487</v>
      </c>
      <c r="H495" t="s">
        <v>1488</v>
      </c>
      <c r="I495" t="s">
        <v>23</v>
      </c>
      <c r="J495" t="s">
        <v>152</v>
      </c>
      <c r="K495" t="s">
        <v>25</v>
      </c>
      <c r="L495" t="s">
        <v>1066</v>
      </c>
      <c r="M495" t="s">
        <v>27</v>
      </c>
      <c r="N495" s="2">
        <v>48.927100000000003</v>
      </c>
      <c r="O495" s="2">
        <v>16</v>
      </c>
      <c r="P495" s="5">
        <f t="shared" si="52"/>
        <v>0</v>
      </c>
      <c r="Q495" s="5">
        <f t="shared" si="53"/>
        <v>-0.29545454029999996</v>
      </c>
      <c r="R495" s="5">
        <f t="shared" si="54"/>
        <v>-0.33663635250000001</v>
      </c>
      <c r="S495" s="2">
        <v>2.98</v>
      </c>
      <c r="T495" s="2">
        <v>-81.375</v>
      </c>
      <c r="U495" s="2">
        <v>2.98</v>
      </c>
      <c r="V495" s="2">
        <v>7.375</v>
      </c>
      <c r="W495" s="3">
        <f>_xlfn.XLOOKUP(C495,'Sentiment index'!$E$2:$E$169,'Sentiment index'!$A$2:$A$169)</f>
        <v>-0.28265420000000002</v>
      </c>
      <c r="X495">
        <f>_xlfn.XLOOKUP(F495,'Company age'!$A$2:$A$15,'Company age'!$B$2:$B$15)</f>
        <v>10</v>
      </c>
      <c r="Y495" s="3">
        <f t="shared" si="55"/>
        <v>11.272727355200001</v>
      </c>
      <c r="Z495" s="5">
        <f t="shared" si="56"/>
        <v>-0.29545454029999996</v>
      </c>
      <c r="AA495" s="12">
        <f t="shared" si="57"/>
        <v>13</v>
      </c>
      <c r="AB495">
        <v>13</v>
      </c>
      <c r="AH495" s="4">
        <v>0</v>
      </c>
      <c r="AI495" s="4">
        <v>-29.545454029999998</v>
      </c>
      <c r="AJ495" s="4">
        <v>-33.663635249999999</v>
      </c>
    </row>
    <row r="496" spans="1:36" x14ac:dyDescent="0.15">
      <c r="A496" t="s">
        <v>2022</v>
      </c>
      <c r="B496" t="s">
        <v>950</v>
      </c>
      <c r="C496">
        <f t="shared" si="58"/>
        <v>161</v>
      </c>
      <c r="D496">
        <v>145</v>
      </c>
      <c r="E496" s="7">
        <v>43238</v>
      </c>
      <c r="F496" s="11">
        <v>2018</v>
      </c>
      <c r="G496" t="s">
        <v>952</v>
      </c>
      <c r="H496" t="s">
        <v>953</v>
      </c>
      <c r="I496" t="s">
        <v>80</v>
      </c>
      <c r="J496" t="s">
        <v>81</v>
      </c>
      <c r="K496" t="s">
        <v>25</v>
      </c>
      <c r="L496" t="s">
        <v>507</v>
      </c>
      <c r="M496" t="s">
        <v>27</v>
      </c>
      <c r="N496" s="2">
        <v>340.76499999999999</v>
      </c>
      <c r="O496" s="2">
        <v>70</v>
      </c>
      <c r="P496" s="5">
        <f t="shared" si="52"/>
        <v>1.0526316170000001E-2</v>
      </c>
      <c r="Q496" s="5">
        <f t="shared" si="53"/>
        <v>3.1578948500000002E-2</v>
      </c>
      <c r="R496" s="5">
        <f t="shared" si="54"/>
        <v>0</v>
      </c>
      <c r="S496" s="2">
        <v>66.099999999999994</v>
      </c>
      <c r="T496" s="2">
        <v>67.486503600000006</v>
      </c>
      <c r="U496" s="2">
        <v>67.7</v>
      </c>
      <c r="V496" s="2">
        <v>8.3954000000000004</v>
      </c>
      <c r="W496" s="3">
        <f>_xlfn.XLOOKUP(C496,'Sentiment index'!$E$2:$E$169,'Sentiment index'!$A$2:$A$169)</f>
        <v>-0.3047261</v>
      </c>
      <c r="X496">
        <f>_xlfn.XLOOKUP(F496,'Company age'!$A$2:$A$15,'Company age'!$B$2:$B$15)</f>
        <v>10</v>
      </c>
      <c r="Y496" s="3">
        <f t="shared" si="55"/>
        <v>72.210526395000002</v>
      </c>
      <c r="Z496" s="5">
        <f t="shared" si="56"/>
        <v>3.157894850000003E-2</v>
      </c>
      <c r="AA496" s="12">
        <f t="shared" si="57"/>
        <v>35</v>
      </c>
      <c r="AB496">
        <v>35</v>
      </c>
      <c r="AH496" s="4">
        <v>1.0526316170000001</v>
      </c>
      <c r="AI496" s="4">
        <v>3.1578948499999999</v>
      </c>
      <c r="AJ496" s="4">
        <v>0</v>
      </c>
    </row>
    <row r="497" spans="1:36" x14ac:dyDescent="0.15">
      <c r="A497" t="s">
        <v>1432</v>
      </c>
      <c r="B497" t="s">
        <v>1738</v>
      </c>
      <c r="C497">
        <f t="shared" si="58"/>
        <v>161</v>
      </c>
      <c r="D497">
        <v>145</v>
      </c>
      <c r="E497" s="7">
        <v>43244</v>
      </c>
      <c r="F497" s="11">
        <v>2018</v>
      </c>
      <c r="G497" t="s">
        <v>1739</v>
      </c>
      <c r="H497" t="s">
        <v>1740</v>
      </c>
      <c r="I497" t="s">
        <v>80</v>
      </c>
      <c r="J497" t="s">
        <v>38</v>
      </c>
      <c r="K497" t="s">
        <v>25</v>
      </c>
      <c r="L497" t="s">
        <v>1066</v>
      </c>
      <c r="M497" t="s">
        <v>27</v>
      </c>
      <c r="N497" s="2">
        <v>19.726199999999999</v>
      </c>
      <c r="O497" s="2">
        <v>7</v>
      </c>
      <c r="P497" s="5">
        <f t="shared" si="52"/>
        <v>0.18</v>
      </c>
      <c r="Q497" s="5">
        <f t="shared" si="53"/>
        <v>0.3520000076</v>
      </c>
      <c r="R497" s="5">
        <f t="shared" si="54"/>
        <v>0.28000000000000003</v>
      </c>
      <c r="S497" s="2">
        <v>2.46</v>
      </c>
      <c r="T497" s="2">
        <v>-63.518768309999999</v>
      </c>
      <c r="U497" s="2">
        <v>2.64</v>
      </c>
      <c r="V497" s="2">
        <v>9.9982000000000006</v>
      </c>
      <c r="W497" s="3">
        <f>_xlfn.XLOOKUP(C497,'Sentiment index'!$E$2:$E$169,'Sentiment index'!$A$2:$A$169)</f>
        <v>-0.3047261</v>
      </c>
      <c r="X497">
        <f>_xlfn.XLOOKUP(F497,'Company age'!$A$2:$A$15,'Company age'!$B$2:$B$15)</f>
        <v>10</v>
      </c>
      <c r="Y497" s="3">
        <f t="shared" si="55"/>
        <v>9.4640000531999995</v>
      </c>
      <c r="Z497" s="5">
        <f t="shared" si="56"/>
        <v>0.35200000759999994</v>
      </c>
      <c r="AA497" s="12">
        <f t="shared" si="57"/>
        <v>18</v>
      </c>
      <c r="AB497">
        <v>18</v>
      </c>
      <c r="AH497" s="4">
        <v>18</v>
      </c>
      <c r="AI497" s="4">
        <v>35.200000760000002</v>
      </c>
      <c r="AJ497" s="4">
        <v>28</v>
      </c>
    </row>
    <row r="498" spans="1:36" x14ac:dyDescent="0.15">
      <c r="A498" t="s">
        <v>865</v>
      </c>
      <c r="B498" t="s">
        <v>1628</v>
      </c>
      <c r="C498">
        <f t="shared" si="58"/>
        <v>161</v>
      </c>
      <c r="D498">
        <v>145</v>
      </c>
      <c r="E498" s="7">
        <v>43245</v>
      </c>
      <c r="F498" s="11">
        <v>2018</v>
      </c>
      <c r="G498" t="s">
        <v>1629</v>
      </c>
      <c r="H498" t="s">
        <v>1630</v>
      </c>
      <c r="I498" t="s">
        <v>80</v>
      </c>
      <c r="J498" t="s">
        <v>152</v>
      </c>
      <c r="K498" t="s">
        <v>25</v>
      </c>
      <c r="L498" t="s">
        <v>1066</v>
      </c>
      <c r="M498" t="s">
        <v>27</v>
      </c>
      <c r="N498" s="2">
        <v>27.779499999999999</v>
      </c>
      <c r="O498" s="2">
        <v>16</v>
      </c>
      <c r="P498" s="5">
        <f t="shared" si="52"/>
        <v>0.33333332059999998</v>
      </c>
      <c r="Q498" s="5">
        <f t="shared" si="53"/>
        <v>0.30555555340000001</v>
      </c>
      <c r="R498" s="5">
        <f t="shared" si="54"/>
        <v>0.25</v>
      </c>
      <c r="S498" s="2">
        <v>6.32</v>
      </c>
      <c r="T498" s="2">
        <v>-56.848293300000002</v>
      </c>
      <c r="U498" s="2">
        <v>6.16</v>
      </c>
      <c r="V498" s="2">
        <v>18.120999999999999</v>
      </c>
      <c r="W498" s="3">
        <f>_xlfn.XLOOKUP(C498,'Sentiment index'!$E$2:$E$169,'Sentiment index'!$A$2:$A$169)</f>
        <v>-0.3047261</v>
      </c>
      <c r="X498">
        <f>_xlfn.XLOOKUP(F498,'Company age'!$A$2:$A$15,'Company age'!$B$2:$B$15)</f>
        <v>10</v>
      </c>
      <c r="Y498" s="3">
        <f t="shared" si="55"/>
        <v>20.888888854400001</v>
      </c>
      <c r="Z498" s="5">
        <f t="shared" si="56"/>
        <v>0.30555555340000007</v>
      </c>
      <c r="AA498" s="12">
        <f t="shared" si="57"/>
        <v>16</v>
      </c>
      <c r="AB498">
        <v>16</v>
      </c>
      <c r="AH498" s="4">
        <v>33.333332059999996</v>
      </c>
      <c r="AI498" s="4">
        <v>30.555555340000002</v>
      </c>
      <c r="AJ498" s="4">
        <v>25</v>
      </c>
    </row>
    <row r="499" spans="1:36" x14ac:dyDescent="0.15">
      <c r="A499" t="s">
        <v>2037</v>
      </c>
      <c r="B499" t="s">
        <v>950</v>
      </c>
      <c r="C499">
        <f t="shared" si="58"/>
        <v>161</v>
      </c>
      <c r="D499">
        <v>145</v>
      </c>
      <c r="E499" s="7">
        <v>43248</v>
      </c>
      <c r="F499" s="11">
        <v>2018</v>
      </c>
      <c r="G499" t="s">
        <v>1582</v>
      </c>
      <c r="H499" t="s">
        <v>1583</v>
      </c>
      <c r="I499" t="s">
        <v>80</v>
      </c>
      <c r="J499" t="s">
        <v>32</v>
      </c>
      <c r="K499" t="s">
        <v>25</v>
      </c>
      <c r="L499" t="s">
        <v>1175</v>
      </c>
      <c r="M499" t="s">
        <v>27</v>
      </c>
      <c r="N499" s="2">
        <v>35.045099999999998</v>
      </c>
      <c r="O499" s="2">
        <v>20.5</v>
      </c>
      <c r="P499" s="5">
        <f t="shared" si="52"/>
        <v>-0.39444442750000003</v>
      </c>
      <c r="Q499" s="5">
        <f t="shared" si="53"/>
        <v>-0.39444442750000003</v>
      </c>
      <c r="R499" s="5">
        <f t="shared" si="54"/>
        <v>-0.38333332059999997</v>
      </c>
      <c r="S499" s="2">
        <v>54.8</v>
      </c>
      <c r="T499" s="2">
        <v>200</v>
      </c>
      <c r="U499" s="2">
        <v>56.6</v>
      </c>
      <c r="V499" s="2">
        <v>11.927199999999999</v>
      </c>
      <c r="W499" s="3">
        <f>_xlfn.XLOOKUP(C499,'Sentiment index'!$E$2:$E$169,'Sentiment index'!$A$2:$A$169)</f>
        <v>-0.3047261</v>
      </c>
      <c r="X499">
        <f>_xlfn.XLOOKUP(F499,'Company age'!$A$2:$A$15,'Company age'!$B$2:$B$15)</f>
        <v>10</v>
      </c>
      <c r="Y499" s="3">
        <f t="shared" si="55"/>
        <v>12.413889236249998</v>
      </c>
      <c r="Z499" s="5">
        <f t="shared" si="56"/>
        <v>-0.39444442750000008</v>
      </c>
      <c r="AA499" s="12">
        <f t="shared" si="57"/>
        <v>7</v>
      </c>
      <c r="AB499">
        <v>7</v>
      </c>
      <c r="AH499" s="4">
        <v>-39.44444275</v>
      </c>
      <c r="AI499" s="4">
        <v>-39.44444275</v>
      </c>
      <c r="AJ499" s="4">
        <v>-38.333332059999996</v>
      </c>
    </row>
    <row r="500" spans="1:36" x14ac:dyDescent="0.15">
      <c r="A500" t="s">
        <v>1674</v>
      </c>
      <c r="B500" t="s">
        <v>1602</v>
      </c>
      <c r="C500">
        <f t="shared" si="58"/>
        <v>161</v>
      </c>
      <c r="D500">
        <v>145</v>
      </c>
      <c r="E500" s="7">
        <v>43251</v>
      </c>
      <c r="F500" s="11">
        <v>2018</v>
      </c>
      <c r="G500" t="s">
        <v>2118</v>
      </c>
      <c r="H500" t="s">
        <v>2119</v>
      </c>
      <c r="I500" t="s">
        <v>80</v>
      </c>
      <c r="J500" t="s">
        <v>74</v>
      </c>
      <c r="K500" t="s">
        <v>25</v>
      </c>
      <c r="L500" t="s">
        <v>54</v>
      </c>
      <c r="M500" t="s">
        <v>27</v>
      </c>
      <c r="N500" s="2">
        <v>4.3563700000000001</v>
      </c>
      <c r="O500" s="2">
        <v>9</v>
      </c>
      <c r="P500" s="5">
        <f t="shared" si="52"/>
        <v>0</v>
      </c>
      <c r="Q500" s="5">
        <f t="shared" si="53"/>
        <v>-7.1428573129999999E-3</v>
      </c>
      <c r="R500" s="5">
        <f t="shared" si="54"/>
        <v>-7.8571429249999991E-2</v>
      </c>
      <c r="S500" s="2">
        <v>3.01</v>
      </c>
      <c r="T500" s="2">
        <v>-64.093566890000005</v>
      </c>
      <c r="U500" s="2">
        <v>2.98</v>
      </c>
      <c r="V500" s="2">
        <v>8.3775999999999993</v>
      </c>
      <c r="W500" s="3">
        <f>_xlfn.XLOOKUP(C500,'Sentiment index'!$E$2:$E$169,'Sentiment index'!$A$2:$A$169)</f>
        <v>-0.3047261</v>
      </c>
      <c r="X500">
        <f>_xlfn.XLOOKUP(F500,'Company age'!$A$2:$A$15,'Company age'!$B$2:$B$15)</f>
        <v>10</v>
      </c>
      <c r="Y500" s="3">
        <f t="shared" si="55"/>
        <v>8.9357142841829997</v>
      </c>
      <c r="Z500" s="5">
        <f t="shared" si="56"/>
        <v>-7.1428573130000294E-3</v>
      </c>
      <c r="AA500" s="12">
        <f t="shared" si="57"/>
        <v>2</v>
      </c>
      <c r="AB500">
        <v>2</v>
      </c>
      <c r="AH500" s="4">
        <v>0</v>
      </c>
      <c r="AI500" s="4">
        <v>-0.71428573129999995</v>
      </c>
      <c r="AJ500" s="4">
        <v>-7.8571429249999998</v>
      </c>
    </row>
    <row r="501" spans="1:36" x14ac:dyDescent="0.15">
      <c r="A501" t="s">
        <v>2065</v>
      </c>
      <c r="B501" t="s">
        <v>688</v>
      </c>
      <c r="C501">
        <f t="shared" si="58"/>
        <v>162</v>
      </c>
      <c r="D501">
        <v>146</v>
      </c>
      <c r="E501" s="7">
        <v>43256</v>
      </c>
      <c r="F501" s="11">
        <v>2018</v>
      </c>
      <c r="G501" t="s">
        <v>689</v>
      </c>
      <c r="H501" t="s">
        <v>690</v>
      </c>
      <c r="I501" t="s">
        <v>80</v>
      </c>
      <c r="J501" t="s">
        <v>96</v>
      </c>
      <c r="K501" t="s">
        <v>25</v>
      </c>
      <c r="L501" t="s">
        <v>691</v>
      </c>
      <c r="M501" t="s">
        <v>27</v>
      </c>
      <c r="N501" s="2">
        <v>698.4</v>
      </c>
      <c r="O501" s="2">
        <v>75</v>
      </c>
      <c r="P501" s="5">
        <f t="shared" si="52"/>
        <v>-0.12727272989999999</v>
      </c>
      <c r="Q501" s="5">
        <f t="shared" si="53"/>
        <v>-0.19545454029999998</v>
      </c>
      <c r="R501" s="5">
        <f t="shared" si="54"/>
        <v>-0.22727272030000001</v>
      </c>
      <c r="S501" s="2">
        <v>68.5</v>
      </c>
      <c r="T501" s="2">
        <v>982.66668700000002</v>
      </c>
      <c r="U501" s="2">
        <v>69.400000000000006</v>
      </c>
      <c r="V501" s="2">
        <v>16.847000000000001</v>
      </c>
      <c r="W501" s="3">
        <f>_xlfn.XLOOKUP(C501,'Sentiment index'!$E$2:$E$169,'Sentiment index'!$A$2:$A$169)</f>
        <v>-0.29568450000000002</v>
      </c>
      <c r="X501">
        <f>_xlfn.XLOOKUP(F501,'Company age'!$A$2:$A$15,'Company age'!$B$2:$B$15)</f>
        <v>10</v>
      </c>
      <c r="Y501" s="3">
        <f t="shared" si="55"/>
        <v>60.340909477499999</v>
      </c>
      <c r="Z501" s="5">
        <f t="shared" si="56"/>
        <v>-0.19545454030000001</v>
      </c>
      <c r="AA501" s="12">
        <f t="shared" si="57"/>
        <v>512</v>
      </c>
      <c r="AB501">
        <v>512</v>
      </c>
      <c r="AH501" s="4">
        <v>-12.727272989999999</v>
      </c>
      <c r="AI501" s="4">
        <v>-19.545454029999998</v>
      </c>
      <c r="AJ501" s="4">
        <v>-22.727272030000002</v>
      </c>
    </row>
    <row r="502" spans="1:36" x14ac:dyDescent="0.15">
      <c r="A502" t="s">
        <v>1229</v>
      </c>
      <c r="B502" t="s">
        <v>148</v>
      </c>
      <c r="C502">
        <f t="shared" si="58"/>
        <v>162</v>
      </c>
      <c r="D502">
        <v>146</v>
      </c>
      <c r="E502" s="7">
        <v>43258</v>
      </c>
      <c r="F502" s="11">
        <v>2018</v>
      </c>
      <c r="G502" t="s">
        <v>150</v>
      </c>
      <c r="H502" t="s">
        <v>151</v>
      </c>
      <c r="I502" t="s">
        <v>23</v>
      </c>
      <c r="J502" t="s">
        <v>152</v>
      </c>
      <c r="K502" t="s">
        <v>25</v>
      </c>
      <c r="L502" t="s">
        <v>102</v>
      </c>
      <c r="M502" t="s">
        <v>27</v>
      </c>
      <c r="N502" s="2">
        <v>4627.5600000000004</v>
      </c>
      <c r="O502" s="2">
        <v>155</v>
      </c>
      <c r="P502" s="5">
        <f t="shared" si="52"/>
        <v>0.08</v>
      </c>
      <c r="Q502" s="5">
        <f t="shared" si="53"/>
        <v>0.03</v>
      </c>
      <c r="R502" s="5">
        <f t="shared" si="54"/>
        <v>0.03</v>
      </c>
      <c r="S502" s="2">
        <v>610</v>
      </c>
      <c r="T502" s="2">
        <v>307.09677119999998</v>
      </c>
      <c r="U502" s="2">
        <v>615.5</v>
      </c>
      <c r="V502" s="2">
        <v>50</v>
      </c>
      <c r="W502" s="3">
        <f>_xlfn.XLOOKUP(C502,'Sentiment index'!$E$2:$E$169,'Sentiment index'!$A$2:$A$169)</f>
        <v>-0.29568450000000002</v>
      </c>
      <c r="X502">
        <f>_xlfn.XLOOKUP(F502,'Company age'!$A$2:$A$15,'Company age'!$B$2:$B$15)</f>
        <v>10</v>
      </c>
      <c r="Y502" s="3">
        <f t="shared" si="55"/>
        <v>159.65</v>
      </c>
      <c r="Z502" s="5">
        <f t="shared" si="56"/>
        <v>3.0000000000000037E-2</v>
      </c>
      <c r="AA502" s="12">
        <f t="shared" si="57"/>
        <v>6505</v>
      </c>
      <c r="AB502">
        <v>6505</v>
      </c>
      <c r="AH502" s="4">
        <v>8</v>
      </c>
      <c r="AI502" s="4">
        <v>3</v>
      </c>
      <c r="AJ502" s="4">
        <v>3</v>
      </c>
    </row>
    <row r="503" spans="1:36" x14ac:dyDescent="0.15">
      <c r="A503" t="s">
        <v>602</v>
      </c>
      <c r="B503" t="s">
        <v>697</v>
      </c>
      <c r="C503">
        <f t="shared" si="58"/>
        <v>162</v>
      </c>
      <c r="D503">
        <v>146</v>
      </c>
      <c r="E503" s="7">
        <v>43259</v>
      </c>
      <c r="F503" s="11">
        <v>2018</v>
      </c>
      <c r="G503" t="s">
        <v>698</v>
      </c>
      <c r="H503" t="s">
        <v>699</v>
      </c>
      <c r="I503" t="s">
        <v>23</v>
      </c>
      <c r="J503" t="s">
        <v>152</v>
      </c>
      <c r="K503" t="s">
        <v>25</v>
      </c>
      <c r="L503" t="s">
        <v>700</v>
      </c>
      <c r="M503" t="s">
        <v>27</v>
      </c>
      <c r="N503" s="2">
        <v>702.56100000000004</v>
      </c>
      <c r="O503" s="2">
        <v>54</v>
      </c>
      <c r="P503" s="5">
        <f t="shared" si="52"/>
        <v>-0.13939393999999999</v>
      </c>
      <c r="Q503" s="5">
        <f t="shared" si="53"/>
        <v>-0.45454544069999997</v>
      </c>
      <c r="R503" s="5">
        <f t="shared" si="54"/>
        <v>-0.51515151979999996</v>
      </c>
      <c r="S503" s="2">
        <v>167.8</v>
      </c>
      <c r="T503" s="2">
        <v>244.81481930000001</v>
      </c>
      <c r="U503" s="2">
        <v>173</v>
      </c>
      <c r="V503" s="2">
        <v>40.487099999999998</v>
      </c>
      <c r="W503" s="3">
        <f>_xlfn.XLOOKUP(C503,'Sentiment index'!$E$2:$E$169,'Sentiment index'!$A$2:$A$169)</f>
        <v>-0.29568450000000002</v>
      </c>
      <c r="X503">
        <f>_xlfn.XLOOKUP(F503,'Company age'!$A$2:$A$15,'Company age'!$B$2:$B$15)</f>
        <v>10</v>
      </c>
      <c r="Y503" s="3">
        <f t="shared" si="55"/>
        <v>29.4545462022</v>
      </c>
      <c r="Z503" s="5">
        <f t="shared" si="56"/>
        <v>-0.45454544070000003</v>
      </c>
      <c r="AA503" s="12">
        <f t="shared" si="57"/>
        <v>687</v>
      </c>
      <c r="AB503">
        <v>687</v>
      </c>
      <c r="AH503" s="4">
        <v>-13.939394</v>
      </c>
      <c r="AI503" s="4">
        <v>-45.454544069999997</v>
      </c>
      <c r="AJ503" s="4">
        <v>-51.515151979999999</v>
      </c>
    </row>
    <row r="504" spans="1:36" x14ac:dyDescent="0.15">
      <c r="A504" t="s">
        <v>1534</v>
      </c>
      <c r="B504" t="s">
        <v>1465</v>
      </c>
      <c r="C504">
        <f t="shared" si="58"/>
        <v>162</v>
      </c>
      <c r="D504">
        <v>146</v>
      </c>
      <c r="E504" s="7">
        <v>43259</v>
      </c>
      <c r="F504" s="11">
        <v>2018</v>
      </c>
      <c r="G504" t="s">
        <v>1466</v>
      </c>
      <c r="H504" t="s">
        <v>1467</v>
      </c>
      <c r="I504" t="s">
        <v>80</v>
      </c>
      <c r="J504" t="s">
        <v>152</v>
      </c>
      <c r="K504" t="s">
        <v>25</v>
      </c>
      <c r="L504" t="s">
        <v>842</v>
      </c>
      <c r="M504" t="s">
        <v>27</v>
      </c>
      <c r="N504" s="2">
        <v>52.477400000000003</v>
      </c>
      <c r="O504" s="2">
        <v>2.25</v>
      </c>
      <c r="P504" s="5">
        <f t="shared" si="52"/>
        <v>0</v>
      </c>
      <c r="Q504" s="5">
        <f t="shared" si="53"/>
        <v>-4.2424240109999997E-2</v>
      </c>
      <c r="R504" s="5">
        <f t="shared" si="54"/>
        <v>-3.0303030009999999E-2</v>
      </c>
      <c r="S504" s="2"/>
      <c r="T504" s="2"/>
      <c r="U504" s="2"/>
      <c r="V504" s="2">
        <v>53.1541</v>
      </c>
      <c r="W504" s="3">
        <f>_xlfn.XLOOKUP(C504,'Sentiment index'!$E$2:$E$169,'Sentiment index'!$A$2:$A$169)</f>
        <v>-0.29568450000000002</v>
      </c>
      <c r="X504">
        <f>_xlfn.XLOOKUP(F504,'Company age'!$A$2:$A$15,'Company age'!$B$2:$B$15)</f>
        <v>10</v>
      </c>
      <c r="Y504" s="3">
        <f t="shared" si="55"/>
        <v>2.1545454597524998</v>
      </c>
      <c r="Z504" s="5">
        <f t="shared" si="56"/>
        <v>-4.2424240110000094E-2</v>
      </c>
      <c r="AA504" s="12">
        <f t="shared" si="57"/>
        <v>46</v>
      </c>
      <c r="AB504">
        <v>46</v>
      </c>
      <c r="AH504" s="4">
        <v>0</v>
      </c>
      <c r="AI504" s="4">
        <v>-4.2424240109999998</v>
      </c>
      <c r="AJ504" s="4">
        <v>-3.0303030010000001</v>
      </c>
    </row>
    <row r="505" spans="1:36" x14ac:dyDescent="0.15">
      <c r="A505" t="s">
        <v>1136</v>
      </c>
      <c r="B505" t="s">
        <v>2070</v>
      </c>
      <c r="C505">
        <f t="shared" si="58"/>
        <v>162</v>
      </c>
      <c r="D505">
        <v>146</v>
      </c>
      <c r="E505" s="7">
        <v>43262</v>
      </c>
      <c r="F505" s="11">
        <v>2018</v>
      </c>
      <c r="G505" t="s">
        <v>2071</v>
      </c>
      <c r="H505" t="s">
        <v>2072</v>
      </c>
      <c r="I505" t="s">
        <v>80</v>
      </c>
      <c r="J505" t="s">
        <v>53</v>
      </c>
      <c r="K505" t="s">
        <v>25</v>
      </c>
      <c r="L505" t="s">
        <v>1066</v>
      </c>
      <c r="M505" t="s">
        <v>27</v>
      </c>
      <c r="N505" s="2">
        <v>6.63802</v>
      </c>
      <c r="O505" s="2">
        <v>17</v>
      </c>
      <c r="P505" s="5">
        <f t="shared" si="52"/>
        <v>0</v>
      </c>
      <c r="Q505" s="5">
        <f t="shared" si="53"/>
        <v>-0.1</v>
      </c>
      <c r="R505" s="5">
        <f t="shared" si="54"/>
        <v>-5.3333334920000003E-2</v>
      </c>
      <c r="S505" s="2">
        <v>15.4</v>
      </c>
      <c r="T505" s="2">
        <v>-5.8823528290000002</v>
      </c>
      <c r="U505" s="2">
        <v>14.8</v>
      </c>
      <c r="V505" s="2">
        <v>3.9420000000000002</v>
      </c>
      <c r="W505" s="3">
        <f>_xlfn.XLOOKUP(C505,'Sentiment index'!$E$2:$E$169,'Sentiment index'!$A$2:$A$169)</f>
        <v>-0.29568450000000002</v>
      </c>
      <c r="X505">
        <f>_xlfn.XLOOKUP(F505,'Company age'!$A$2:$A$15,'Company age'!$B$2:$B$15)</f>
        <v>10</v>
      </c>
      <c r="Y505" s="3">
        <f t="shared" si="55"/>
        <v>15.3</v>
      </c>
      <c r="Z505" s="5">
        <f t="shared" si="56"/>
        <v>-9.9999999999999964E-2</v>
      </c>
      <c r="AA505" s="12">
        <f t="shared" si="57"/>
        <v>12</v>
      </c>
      <c r="AB505">
        <v>12</v>
      </c>
      <c r="AH505" s="4">
        <v>0</v>
      </c>
      <c r="AI505" s="4">
        <v>-10</v>
      </c>
      <c r="AJ505" s="4">
        <v>-5.3333334920000004</v>
      </c>
    </row>
    <row r="506" spans="1:36" x14ac:dyDescent="0.15">
      <c r="A506" t="s">
        <v>1620</v>
      </c>
      <c r="B506" t="s">
        <v>1780</v>
      </c>
      <c r="C506">
        <f t="shared" si="58"/>
        <v>162</v>
      </c>
      <c r="D506">
        <v>146</v>
      </c>
      <c r="E506" s="7">
        <v>43265</v>
      </c>
      <c r="F506" s="11">
        <v>2018</v>
      </c>
      <c r="G506" t="s">
        <v>1781</v>
      </c>
      <c r="H506" t="s">
        <v>1782</v>
      </c>
      <c r="I506" t="s">
        <v>23</v>
      </c>
      <c r="J506" t="s">
        <v>32</v>
      </c>
      <c r="K506" t="s">
        <v>25</v>
      </c>
      <c r="L506" t="s">
        <v>54</v>
      </c>
      <c r="M506" t="s">
        <v>27</v>
      </c>
      <c r="N506" s="2">
        <v>18.084099999999999</v>
      </c>
      <c r="O506" s="2">
        <v>4.5</v>
      </c>
      <c r="P506" s="5">
        <f t="shared" si="52"/>
        <v>-0.145714283</v>
      </c>
      <c r="Q506" s="5">
        <f t="shared" si="53"/>
        <v>-0.22857143399999999</v>
      </c>
      <c r="R506" s="5">
        <f t="shared" si="54"/>
        <v>-0.16571428300000002</v>
      </c>
      <c r="S506" s="2">
        <v>37.5</v>
      </c>
      <c r="T506" s="2">
        <v>897.77777100000003</v>
      </c>
      <c r="U506" s="2">
        <v>37.4</v>
      </c>
      <c r="V506" s="2">
        <v>0</v>
      </c>
      <c r="W506" s="3">
        <f>_xlfn.XLOOKUP(C506,'Sentiment index'!$E$2:$E$169,'Sentiment index'!$A$2:$A$169)</f>
        <v>-0.29568450000000002</v>
      </c>
      <c r="X506">
        <f>_xlfn.XLOOKUP(F506,'Company age'!$A$2:$A$15,'Company age'!$B$2:$B$15)</f>
        <v>10</v>
      </c>
      <c r="Y506" s="3">
        <f t="shared" si="55"/>
        <v>3.4714285469999999</v>
      </c>
      <c r="Z506" s="5">
        <f t="shared" si="56"/>
        <v>-0.22857143400000002</v>
      </c>
      <c r="AA506" s="12">
        <f t="shared" si="57"/>
        <v>36</v>
      </c>
      <c r="AB506">
        <v>36</v>
      </c>
      <c r="AH506" s="4">
        <v>-14.571428300000001</v>
      </c>
      <c r="AI506" s="4">
        <v>-22.857143399999998</v>
      </c>
      <c r="AJ506" s="4">
        <v>-16.571428300000001</v>
      </c>
    </row>
    <row r="507" spans="1:36" x14ac:dyDescent="0.15">
      <c r="A507" t="s">
        <v>1757</v>
      </c>
      <c r="B507" t="s">
        <v>117</v>
      </c>
      <c r="C507">
        <f t="shared" si="58"/>
        <v>162</v>
      </c>
      <c r="D507">
        <v>146</v>
      </c>
      <c r="E507" s="7">
        <v>43266</v>
      </c>
      <c r="F507" s="11">
        <v>2018</v>
      </c>
      <c r="G507" t="s">
        <v>119</v>
      </c>
      <c r="H507" t="s">
        <v>120</v>
      </c>
      <c r="I507" t="s">
        <v>64</v>
      </c>
      <c r="J507" t="s">
        <v>45</v>
      </c>
      <c r="K507" t="s">
        <v>25</v>
      </c>
      <c r="L507" t="s">
        <v>75</v>
      </c>
      <c r="M507" t="s">
        <v>27</v>
      </c>
      <c r="N507" s="2">
        <v>5260.05</v>
      </c>
      <c r="O507" s="2">
        <v>8.5</v>
      </c>
      <c r="P507" s="5">
        <f t="shared" si="52"/>
        <v>0.05</v>
      </c>
      <c r="Q507" s="5">
        <f t="shared" si="53"/>
        <v>-0.01</v>
      </c>
      <c r="R507" s="5">
        <f t="shared" si="54"/>
        <v>-0.05</v>
      </c>
      <c r="S507" s="2">
        <v>20.079999999999998</v>
      </c>
      <c r="T507" s="2">
        <v>145.88235470000001</v>
      </c>
      <c r="U507" s="2">
        <v>20.48</v>
      </c>
      <c r="V507" s="2">
        <v>247.14400000000001</v>
      </c>
      <c r="W507" s="3">
        <f>_xlfn.XLOOKUP(C507,'Sentiment index'!$E$2:$E$169,'Sentiment index'!$A$2:$A$169)</f>
        <v>-0.29568450000000002</v>
      </c>
      <c r="X507">
        <f>_xlfn.XLOOKUP(F507,'Company age'!$A$2:$A$15,'Company age'!$B$2:$B$15)</f>
        <v>10</v>
      </c>
      <c r="Y507" s="3">
        <f t="shared" si="55"/>
        <v>8.4149999999999991</v>
      </c>
      <c r="Z507" s="5">
        <f t="shared" si="56"/>
        <v>-1.0000000000000101E-2</v>
      </c>
      <c r="AA507" s="12">
        <f t="shared" si="57"/>
        <v>316</v>
      </c>
      <c r="AB507">
        <v>316</v>
      </c>
      <c r="AH507" s="4">
        <v>5</v>
      </c>
      <c r="AI507" s="4">
        <v>-1</v>
      </c>
      <c r="AJ507" s="4">
        <v>-5</v>
      </c>
    </row>
    <row r="508" spans="1:36" x14ac:dyDescent="0.15">
      <c r="A508" t="s">
        <v>2029</v>
      </c>
      <c r="B508" t="s">
        <v>955</v>
      </c>
      <c r="C508">
        <f t="shared" si="58"/>
        <v>162</v>
      </c>
      <c r="D508">
        <v>146</v>
      </c>
      <c r="E508" s="7">
        <v>43270</v>
      </c>
      <c r="F508" s="11">
        <v>2018</v>
      </c>
      <c r="G508" t="s">
        <v>956</v>
      </c>
      <c r="H508" t="s">
        <v>957</v>
      </c>
      <c r="I508" t="s">
        <v>64</v>
      </c>
      <c r="J508" t="s">
        <v>32</v>
      </c>
      <c r="K508" t="s">
        <v>25</v>
      </c>
      <c r="L508" t="s">
        <v>958</v>
      </c>
      <c r="M508" t="s">
        <v>27</v>
      </c>
      <c r="N508" s="2">
        <v>329.87700000000001</v>
      </c>
      <c r="O508" s="2">
        <v>5</v>
      </c>
      <c r="P508" s="5">
        <f t="shared" si="52"/>
        <v>0.28181818009999998</v>
      </c>
      <c r="Q508" s="5">
        <f t="shared" si="53"/>
        <v>0.13636363979999999</v>
      </c>
      <c r="R508" s="5">
        <f t="shared" si="54"/>
        <v>-0.1181818199</v>
      </c>
      <c r="S508" s="2">
        <v>6.16</v>
      </c>
      <c r="T508" s="2">
        <v>22.399999619999999</v>
      </c>
      <c r="U508" s="2">
        <v>6.04</v>
      </c>
      <c r="V508" s="2">
        <v>14.799200000000001</v>
      </c>
      <c r="W508" s="3">
        <f>_xlfn.XLOOKUP(C508,'Sentiment index'!$E$2:$E$169,'Sentiment index'!$A$2:$A$169)</f>
        <v>-0.29568450000000002</v>
      </c>
      <c r="X508">
        <f>_xlfn.XLOOKUP(F508,'Company age'!$A$2:$A$15,'Company age'!$B$2:$B$15)</f>
        <v>10</v>
      </c>
      <c r="Y508" s="3">
        <f t="shared" si="55"/>
        <v>5.6818181989999994</v>
      </c>
      <c r="Z508" s="5">
        <f t="shared" si="56"/>
        <v>0.13636363979999988</v>
      </c>
      <c r="AA508" s="12">
        <f t="shared" si="57"/>
        <v>3141</v>
      </c>
      <c r="AB508">
        <v>3141</v>
      </c>
      <c r="AH508" s="4">
        <v>28.181818010000001</v>
      </c>
      <c r="AI508" s="4">
        <v>13.63636398</v>
      </c>
      <c r="AJ508" s="4">
        <v>-11.818181989999999</v>
      </c>
    </row>
    <row r="509" spans="1:36" x14ac:dyDescent="0.15">
      <c r="A509" t="s">
        <v>954</v>
      </c>
      <c r="B509" t="s">
        <v>1884</v>
      </c>
      <c r="C509">
        <f t="shared" si="58"/>
        <v>162</v>
      </c>
      <c r="D509">
        <v>146</v>
      </c>
      <c r="E509" s="7">
        <v>43271</v>
      </c>
      <c r="F509" s="11">
        <v>2018</v>
      </c>
      <c r="G509" t="s">
        <v>1885</v>
      </c>
      <c r="H509" t="s">
        <v>1886</v>
      </c>
      <c r="I509" t="s">
        <v>80</v>
      </c>
      <c r="J509" t="s">
        <v>32</v>
      </c>
      <c r="K509" t="s">
        <v>25</v>
      </c>
      <c r="L509" t="s">
        <v>1066</v>
      </c>
      <c r="M509" t="s">
        <v>27</v>
      </c>
      <c r="N509" s="2">
        <v>12.4443</v>
      </c>
      <c r="O509" s="2">
        <v>5.15</v>
      </c>
      <c r="P509" s="5">
        <f t="shared" si="52"/>
        <v>0.16666666029999999</v>
      </c>
      <c r="Q509" s="5">
        <f t="shared" si="53"/>
        <v>2.3333332539999998E-2</v>
      </c>
      <c r="R509" s="5">
        <f t="shared" si="54"/>
        <v>0.03</v>
      </c>
      <c r="S509" s="2">
        <v>0.69899999999999995</v>
      </c>
      <c r="T509" s="2">
        <v>-77.551986690000007</v>
      </c>
      <c r="U509" s="2">
        <v>0.69199999999999995</v>
      </c>
      <c r="V509" s="2">
        <v>7.7907999999999999</v>
      </c>
      <c r="W509" s="3">
        <f>_xlfn.XLOOKUP(C509,'Sentiment index'!$E$2:$E$169,'Sentiment index'!$A$2:$A$169)</f>
        <v>-0.29568450000000002</v>
      </c>
      <c r="X509">
        <f>_xlfn.XLOOKUP(F509,'Company age'!$A$2:$A$15,'Company age'!$B$2:$B$15)</f>
        <v>10</v>
      </c>
      <c r="Y509" s="3">
        <f t="shared" si="55"/>
        <v>5.2701666625810004</v>
      </c>
      <c r="Z509" s="5">
        <f t="shared" si="56"/>
        <v>2.3333332540000012E-2</v>
      </c>
      <c r="AA509" s="12">
        <f t="shared" si="57"/>
        <v>1</v>
      </c>
      <c r="AB509">
        <v>1</v>
      </c>
      <c r="AH509" s="4">
        <v>16.666666029999998</v>
      </c>
      <c r="AI509" s="4">
        <v>2.3333332539999998</v>
      </c>
      <c r="AJ509" s="4">
        <v>3</v>
      </c>
    </row>
    <row r="510" spans="1:36" x14ac:dyDescent="0.15">
      <c r="A510" t="s">
        <v>221</v>
      </c>
      <c r="B510" t="s">
        <v>951</v>
      </c>
      <c r="C510">
        <f t="shared" si="58"/>
        <v>162</v>
      </c>
      <c r="D510">
        <v>146</v>
      </c>
      <c r="E510" s="7">
        <v>43272</v>
      </c>
      <c r="F510" s="11">
        <v>2018</v>
      </c>
      <c r="G510" t="s">
        <v>1335</v>
      </c>
      <c r="H510" t="s">
        <v>1336</v>
      </c>
      <c r="I510" t="s">
        <v>80</v>
      </c>
      <c r="J510" t="s">
        <v>53</v>
      </c>
      <c r="K510" t="s">
        <v>25</v>
      </c>
      <c r="L510" t="s">
        <v>1066</v>
      </c>
      <c r="M510" t="s">
        <v>27</v>
      </c>
      <c r="N510" s="2">
        <v>92.753799999999998</v>
      </c>
      <c r="O510" s="2">
        <v>16.2</v>
      </c>
      <c r="P510" s="5">
        <f t="shared" si="52"/>
        <v>0.12</v>
      </c>
      <c r="Q510" s="5">
        <f t="shared" si="53"/>
        <v>0.02</v>
      </c>
      <c r="R510" s="5">
        <f t="shared" si="54"/>
        <v>0.02</v>
      </c>
      <c r="S510" s="2">
        <v>13.04</v>
      </c>
      <c r="T510" s="2">
        <v>4.0517582890000003</v>
      </c>
      <c r="U510" s="2">
        <v>13.08</v>
      </c>
      <c r="V510" s="2">
        <v>30.902200000000001</v>
      </c>
      <c r="W510" s="3">
        <f>_xlfn.XLOOKUP(C510,'Sentiment index'!$E$2:$E$169,'Sentiment index'!$A$2:$A$169)</f>
        <v>-0.29568450000000002</v>
      </c>
      <c r="X510">
        <f>_xlfn.XLOOKUP(F510,'Company age'!$A$2:$A$15,'Company age'!$B$2:$B$15)</f>
        <v>10</v>
      </c>
      <c r="Y510" s="3">
        <f t="shared" si="55"/>
        <v>16.524000000000001</v>
      </c>
      <c r="Z510" s="5">
        <f t="shared" si="56"/>
        <v>2.0000000000000101E-2</v>
      </c>
      <c r="AA510" s="12">
        <f t="shared" si="57"/>
        <v>109</v>
      </c>
      <c r="AB510">
        <v>109</v>
      </c>
      <c r="AH510" s="4">
        <v>12</v>
      </c>
      <c r="AI510" s="4">
        <v>2</v>
      </c>
      <c r="AJ510" s="4">
        <v>2</v>
      </c>
    </row>
    <row r="511" spans="1:36" x14ac:dyDescent="0.15">
      <c r="A511" t="s">
        <v>663</v>
      </c>
      <c r="B511" t="s">
        <v>955</v>
      </c>
      <c r="C511">
        <f t="shared" si="58"/>
        <v>162</v>
      </c>
      <c r="D511">
        <v>146</v>
      </c>
      <c r="E511" s="7">
        <v>43277</v>
      </c>
      <c r="F511" s="11">
        <v>2018</v>
      </c>
      <c r="G511" t="s">
        <v>1328</v>
      </c>
      <c r="H511" t="s">
        <v>1329</v>
      </c>
      <c r="I511" t="s">
        <v>23</v>
      </c>
      <c r="J511" t="s">
        <v>32</v>
      </c>
      <c r="K511" t="s">
        <v>25</v>
      </c>
      <c r="L511" t="s">
        <v>987</v>
      </c>
      <c r="M511" t="s">
        <v>27</v>
      </c>
      <c r="N511" s="2">
        <v>95.735299999999995</v>
      </c>
      <c r="O511" s="2">
        <v>91</v>
      </c>
      <c r="P511" s="5">
        <f t="shared" si="52"/>
        <v>-0.04</v>
      </c>
      <c r="Q511" s="5">
        <f t="shared" si="53"/>
        <v>-0.12</v>
      </c>
      <c r="R511" s="5">
        <f t="shared" si="54"/>
        <v>0.04</v>
      </c>
      <c r="S511" s="2">
        <v>159.5</v>
      </c>
      <c r="T511" s="2">
        <v>59.340660100000001</v>
      </c>
      <c r="U511" s="2">
        <v>155</v>
      </c>
      <c r="V511" s="2">
        <v>3.0343</v>
      </c>
      <c r="W511" s="3">
        <f>_xlfn.XLOOKUP(C511,'Sentiment index'!$E$2:$E$169,'Sentiment index'!$A$2:$A$169)</f>
        <v>-0.29568450000000002</v>
      </c>
      <c r="X511">
        <f>_xlfn.XLOOKUP(F511,'Company age'!$A$2:$A$15,'Company age'!$B$2:$B$15)</f>
        <v>10</v>
      </c>
      <c r="Y511" s="3">
        <f t="shared" si="55"/>
        <v>80.08</v>
      </c>
      <c r="Z511" s="5">
        <f t="shared" si="56"/>
        <v>-0.12000000000000002</v>
      </c>
      <c r="AA511" s="12">
        <f t="shared" si="57"/>
        <v>14</v>
      </c>
      <c r="AB511">
        <v>14</v>
      </c>
      <c r="AH511" s="4">
        <v>-4</v>
      </c>
      <c r="AI511" s="4">
        <v>-12</v>
      </c>
      <c r="AJ511" s="4">
        <v>4</v>
      </c>
    </row>
    <row r="512" spans="1:36" x14ac:dyDescent="0.15">
      <c r="A512" t="s">
        <v>1709</v>
      </c>
      <c r="B512" t="s">
        <v>118</v>
      </c>
      <c r="C512">
        <f t="shared" si="58"/>
        <v>162</v>
      </c>
      <c r="D512">
        <v>146</v>
      </c>
      <c r="E512" s="7">
        <v>43280</v>
      </c>
      <c r="F512" s="11">
        <v>2018</v>
      </c>
      <c r="G512" t="s">
        <v>715</v>
      </c>
      <c r="H512" t="s">
        <v>716</v>
      </c>
      <c r="I512" t="s">
        <v>80</v>
      </c>
      <c r="J512" t="s">
        <v>32</v>
      </c>
      <c r="K512" t="s">
        <v>25</v>
      </c>
      <c r="L512" t="s">
        <v>717</v>
      </c>
      <c r="M512" t="s">
        <v>27</v>
      </c>
      <c r="N512" s="2">
        <v>684.38099999999997</v>
      </c>
      <c r="O512" s="2">
        <v>45</v>
      </c>
      <c r="P512" s="5">
        <f t="shared" si="52"/>
        <v>-0.28205127720000001</v>
      </c>
      <c r="Q512" s="5">
        <f t="shared" si="53"/>
        <v>-0.27179487229999999</v>
      </c>
      <c r="R512" s="5">
        <f t="shared" si="54"/>
        <v>0.1897435951</v>
      </c>
      <c r="S512" s="2">
        <v>101.2</v>
      </c>
      <c r="T512" s="2">
        <v>136</v>
      </c>
      <c r="U512" s="2">
        <v>102.8</v>
      </c>
      <c r="V512" s="2">
        <v>35.202300000000001</v>
      </c>
      <c r="W512" s="3">
        <f>_xlfn.XLOOKUP(C512,'Sentiment index'!$E$2:$E$169,'Sentiment index'!$A$2:$A$169)</f>
        <v>-0.29568450000000002</v>
      </c>
      <c r="X512">
        <f>_xlfn.XLOOKUP(F512,'Company age'!$A$2:$A$15,'Company age'!$B$2:$B$15)</f>
        <v>10</v>
      </c>
      <c r="Y512" s="3">
        <f t="shared" si="55"/>
        <v>32.7692307465</v>
      </c>
      <c r="Z512" s="5">
        <f t="shared" si="56"/>
        <v>-0.27179487229999999</v>
      </c>
      <c r="AA512" s="12">
        <f t="shared" si="57"/>
        <v>65</v>
      </c>
      <c r="AB512">
        <v>65</v>
      </c>
      <c r="AH512" s="4">
        <v>-28.20512772</v>
      </c>
      <c r="AI512" s="4">
        <v>-27.179487229999999</v>
      </c>
      <c r="AJ512" s="4">
        <v>18.974359509999999</v>
      </c>
    </row>
    <row r="513" spans="1:36" x14ac:dyDescent="0.15">
      <c r="A513" t="s">
        <v>272</v>
      </c>
      <c r="B513" t="s">
        <v>149</v>
      </c>
      <c r="C513">
        <f t="shared" si="58"/>
        <v>163</v>
      </c>
      <c r="D513">
        <v>147</v>
      </c>
      <c r="E513" s="7">
        <v>43283</v>
      </c>
      <c r="F513" s="11">
        <v>2018</v>
      </c>
      <c r="G513" t="s">
        <v>1549</v>
      </c>
      <c r="H513" t="s">
        <v>1550</v>
      </c>
      <c r="I513" t="s">
        <v>23</v>
      </c>
      <c r="J513" t="s">
        <v>96</v>
      </c>
      <c r="K513" t="s">
        <v>25</v>
      </c>
      <c r="L513" t="s">
        <v>1066</v>
      </c>
      <c r="M513" t="s">
        <v>27</v>
      </c>
      <c r="N513" s="2">
        <v>38.291899999999998</v>
      </c>
      <c r="O513" s="2">
        <v>8.8000000000000007</v>
      </c>
      <c r="P513" s="5">
        <f t="shared" si="52"/>
        <v>1.06382978E-2</v>
      </c>
      <c r="Q513" s="5">
        <f t="shared" si="53"/>
        <v>-2.5531914229999998E-2</v>
      </c>
      <c r="R513" s="5">
        <f t="shared" si="54"/>
        <v>4.2553192379999995E-3</v>
      </c>
      <c r="S513" s="2">
        <v>4.66</v>
      </c>
      <c r="T513" s="2">
        <v>-42.226306919999999</v>
      </c>
      <c r="U513" s="2">
        <v>4.99</v>
      </c>
      <c r="V513" s="2">
        <v>13.4091</v>
      </c>
      <c r="W513" s="3">
        <f>_xlfn.XLOOKUP(C513,'Sentiment index'!$E$2:$E$169,'Sentiment index'!$A$2:$A$169)</f>
        <v>-0.24107290000000001</v>
      </c>
      <c r="X513">
        <f>_xlfn.XLOOKUP(F513,'Company age'!$A$2:$A$15,'Company age'!$B$2:$B$15)</f>
        <v>10</v>
      </c>
      <c r="Y513" s="3">
        <f t="shared" si="55"/>
        <v>8.5753191547760004</v>
      </c>
      <c r="Z513" s="5">
        <f t="shared" si="56"/>
        <v>-2.5531914230000036E-2</v>
      </c>
      <c r="AA513" s="12">
        <f t="shared" si="57"/>
        <v>32</v>
      </c>
      <c r="AB513">
        <v>32</v>
      </c>
      <c r="AH513" s="4">
        <v>1.0638297800000001</v>
      </c>
      <c r="AI513" s="4">
        <v>-2.5531914229999999</v>
      </c>
      <c r="AJ513" s="4">
        <v>0.42553192379999999</v>
      </c>
    </row>
    <row r="514" spans="1:36" x14ac:dyDescent="0.15">
      <c r="A514" t="s">
        <v>1803</v>
      </c>
      <c r="B514" t="s">
        <v>1832</v>
      </c>
      <c r="C514">
        <f t="shared" si="58"/>
        <v>164</v>
      </c>
      <c r="D514">
        <v>148</v>
      </c>
      <c r="E514" s="7">
        <v>43329</v>
      </c>
      <c r="F514" s="11">
        <v>2018</v>
      </c>
      <c r="G514" t="s">
        <v>1833</v>
      </c>
      <c r="H514" t="s">
        <v>1834</v>
      </c>
      <c r="I514" t="s">
        <v>23</v>
      </c>
      <c r="J514" t="s">
        <v>152</v>
      </c>
      <c r="K514" t="s">
        <v>25</v>
      </c>
      <c r="L514" t="s">
        <v>54</v>
      </c>
      <c r="M514" t="s">
        <v>27</v>
      </c>
      <c r="N514" s="4">
        <v>15.2759</v>
      </c>
      <c r="O514" s="4">
        <v>6.25</v>
      </c>
      <c r="P514" s="5">
        <f t="shared" ref="P514:P527" si="59">AH514/100</f>
        <v>0.50684928890000003</v>
      </c>
      <c r="Q514" s="5">
        <f t="shared" ref="Q514:Q527" si="60">AI514/100</f>
        <v>0.23972599030000002</v>
      </c>
      <c r="R514" s="5">
        <f t="shared" ref="R514:R527" si="61">AJ514/100</f>
        <v>0.41780818940000003</v>
      </c>
      <c r="S514" s="4">
        <v>5.22</v>
      </c>
      <c r="T514" s="4">
        <v>-2.079999924</v>
      </c>
      <c r="U514" s="4">
        <v>5.18</v>
      </c>
      <c r="V514" s="4">
        <v>7.6691000000000003</v>
      </c>
      <c r="W514" s="3">
        <f>_xlfn.XLOOKUP(C514,'Sentiment index'!$E$2:$E$169,'Sentiment index'!$A$2:$A$169)</f>
        <v>-0.2370342</v>
      </c>
      <c r="X514">
        <f>_xlfn.XLOOKUP(F514,'Company age'!$A$2:$A$15,'Company age'!$B$2:$B$15)</f>
        <v>10</v>
      </c>
      <c r="Y514" s="3">
        <f t="shared" si="55"/>
        <v>7.7482874393749999</v>
      </c>
      <c r="Z514" s="5">
        <f t="shared" si="56"/>
        <v>0.23972599029999997</v>
      </c>
      <c r="AA514" s="12">
        <f t="shared" si="57"/>
        <v>24</v>
      </c>
      <c r="AB514">
        <v>24</v>
      </c>
      <c r="AH514" s="4">
        <v>50.684928890000002</v>
      </c>
      <c r="AI514" s="4">
        <v>23.972599030000001</v>
      </c>
      <c r="AJ514" s="4">
        <v>41.780818940000003</v>
      </c>
    </row>
    <row r="515" spans="1:36" x14ac:dyDescent="0.15">
      <c r="A515" t="s">
        <v>252</v>
      </c>
      <c r="B515" t="s">
        <v>1239</v>
      </c>
      <c r="C515">
        <f t="shared" si="58"/>
        <v>166</v>
      </c>
      <c r="D515">
        <v>150</v>
      </c>
      <c r="E515" s="7">
        <v>43374</v>
      </c>
      <c r="F515" s="11">
        <v>2018</v>
      </c>
      <c r="G515" t="s">
        <v>1240</v>
      </c>
      <c r="H515" t="s">
        <v>1241</v>
      </c>
      <c r="I515" t="s">
        <v>44</v>
      </c>
      <c r="J515" t="s">
        <v>96</v>
      </c>
      <c r="K515" t="s">
        <v>25</v>
      </c>
      <c r="L515" t="s">
        <v>1242</v>
      </c>
      <c r="M515" t="s">
        <v>27</v>
      </c>
      <c r="N515" s="4">
        <v>134.69</v>
      </c>
      <c r="O515" s="4">
        <v>50</v>
      </c>
      <c r="P515" s="5">
        <f t="shared" si="59"/>
        <v>-9.615385055999999E-2</v>
      </c>
      <c r="Q515" s="5">
        <f t="shared" si="60"/>
        <v>-9.2307691569999989E-2</v>
      </c>
      <c r="R515" s="5">
        <f t="shared" si="61"/>
        <v>-4.6153845789999995E-2</v>
      </c>
      <c r="S515" s="4">
        <v>173</v>
      </c>
      <c r="T515" s="4">
        <v>269.85128780000002</v>
      </c>
      <c r="U515" s="4">
        <v>171.8</v>
      </c>
      <c r="V515" s="4">
        <v>8.1166</v>
      </c>
      <c r="W515" s="3">
        <f>_xlfn.XLOOKUP(C515,'Sentiment index'!$E$2:$E$169,'Sentiment index'!$A$2:$A$169)</f>
        <v>-0.31959789999999999</v>
      </c>
      <c r="X515">
        <f>_xlfn.XLOOKUP(F515,'Company age'!$A$2:$A$15,'Company age'!$B$2:$B$15)</f>
        <v>10</v>
      </c>
      <c r="Y515" s="3">
        <f t="shared" ref="Y515:Y527" si="62">O515*(1+Q515)</f>
        <v>45.384615421500001</v>
      </c>
      <c r="Z515" s="5">
        <f t="shared" ref="Z515:Z527" si="63">(Y515-O515)/O515</f>
        <v>-9.2307691569999975E-2</v>
      </c>
      <c r="AA515" s="12">
        <f t="shared" ref="AA515:AA538" si="64">IF(AB515&lt;&gt;"",AB515,AVERAGE($AB$2:$AB$527))</f>
        <v>23</v>
      </c>
      <c r="AB515">
        <v>23</v>
      </c>
      <c r="AH515" s="4">
        <v>-9.6153850559999992</v>
      </c>
      <c r="AI515" s="4">
        <v>-9.2307691569999992</v>
      </c>
      <c r="AJ515" s="4">
        <v>-4.6153845789999997</v>
      </c>
    </row>
    <row r="516" spans="1:36" x14ac:dyDescent="0.15">
      <c r="A516" t="s">
        <v>171</v>
      </c>
      <c r="B516" t="s">
        <v>862</v>
      </c>
      <c r="C516">
        <f t="shared" si="58"/>
        <v>166</v>
      </c>
      <c r="D516">
        <v>150</v>
      </c>
      <c r="E516" s="7">
        <v>43376</v>
      </c>
      <c r="F516" s="11">
        <v>2018</v>
      </c>
      <c r="G516" t="s">
        <v>863</v>
      </c>
      <c r="H516" t="s">
        <v>864</v>
      </c>
      <c r="I516" t="s">
        <v>44</v>
      </c>
      <c r="J516" t="s">
        <v>45</v>
      </c>
      <c r="K516" t="s">
        <v>25</v>
      </c>
      <c r="L516" t="s">
        <v>546</v>
      </c>
      <c r="M516" t="s">
        <v>27</v>
      </c>
      <c r="N516" s="4">
        <v>474.71899999999999</v>
      </c>
      <c r="O516" s="4">
        <v>114</v>
      </c>
      <c r="P516" s="5">
        <f t="shared" si="59"/>
        <v>4.3478260040000001E-2</v>
      </c>
      <c r="Q516" s="5">
        <f t="shared" si="60"/>
        <v>2.608695745E-2</v>
      </c>
      <c r="R516" s="5">
        <f t="shared" si="61"/>
        <v>-8.6956518890000008E-3</v>
      </c>
      <c r="S516" s="4"/>
      <c r="T516" s="4"/>
      <c r="U516" s="4"/>
      <c r="V516" s="4">
        <v>10.8986</v>
      </c>
      <c r="W516" s="3">
        <f>_xlfn.XLOOKUP(C516,'Sentiment index'!$E$2:$E$169,'Sentiment index'!$A$2:$A$169)</f>
        <v>-0.31959789999999999</v>
      </c>
      <c r="X516">
        <f>_xlfn.XLOOKUP(F516,'Company age'!$A$2:$A$15,'Company age'!$B$2:$B$15)</f>
        <v>10</v>
      </c>
      <c r="Y516" s="3">
        <f t="shared" si="62"/>
        <v>116.9739131493</v>
      </c>
      <c r="Z516" s="5">
        <f t="shared" si="63"/>
        <v>2.6086957450000028E-2</v>
      </c>
      <c r="AA516" s="12">
        <f t="shared" si="64"/>
        <v>185</v>
      </c>
      <c r="AB516">
        <v>185</v>
      </c>
      <c r="AH516" s="4">
        <v>4.3478260039999999</v>
      </c>
      <c r="AI516" s="4">
        <v>2.6086957449999999</v>
      </c>
      <c r="AJ516" s="4">
        <v>-0.86956518890000001</v>
      </c>
    </row>
    <row r="517" spans="1:36" x14ac:dyDescent="0.15">
      <c r="A517" t="s">
        <v>718</v>
      </c>
      <c r="B517" t="s">
        <v>1129</v>
      </c>
      <c r="C517">
        <f t="shared" si="58"/>
        <v>166</v>
      </c>
      <c r="D517">
        <v>150</v>
      </c>
      <c r="E517" s="7">
        <v>43383</v>
      </c>
      <c r="F517" s="11">
        <v>2018</v>
      </c>
      <c r="G517" t="s">
        <v>1130</v>
      </c>
      <c r="H517" t="s">
        <v>1131</v>
      </c>
      <c r="I517" t="s">
        <v>64</v>
      </c>
      <c r="J517" t="s">
        <v>45</v>
      </c>
      <c r="K517" t="s">
        <v>25</v>
      </c>
      <c r="L517" t="s">
        <v>75</v>
      </c>
      <c r="M517" t="s">
        <v>27</v>
      </c>
      <c r="N517" s="4">
        <v>191.958</v>
      </c>
      <c r="O517" s="4">
        <v>7.73</v>
      </c>
      <c r="P517" s="5">
        <f t="shared" si="59"/>
        <v>0.33333332059999998</v>
      </c>
      <c r="Q517" s="5">
        <f t="shared" si="60"/>
        <v>0.24166666029999997</v>
      </c>
      <c r="R517" s="5">
        <f t="shared" si="61"/>
        <v>0.16666666029999999</v>
      </c>
      <c r="S517" s="4">
        <v>2.9</v>
      </c>
      <c r="T517" s="4">
        <v>-62.354461669999999</v>
      </c>
      <c r="U517" s="4">
        <v>2.96</v>
      </c>
      <c r="V517" s="4">
        <v>7.1176000000000004</v>
      </c>
      <c r="W517" s="3">
        <f>_xlfn.XLOOKUP(C517,'Sentiment index'!$E$2:$E$169,'Sentiment index'!$A$2:$A$169)</f>
        <v>-0.31959789999999999</v>
      </c>
      <c r="X517">
        <f>_xlfn.XLOOKUP(F517,'Company age'!$A$2:$A$15,'Company age'!$B$2:$B$15)</f>
        <v>10</v>
      </c>
      <c r="Y517" s="3">
        <f t="shared" si="62"/>
        <v>9.5980832841189994</v>
      </c>
      <c r="Z517" s="5">
        <f t="shared" si="63"/>
        <v>0.24166666029999984</v>
      </c>
      <c r="AA517" s="12">
        <f t="shared" si="64"/>
        <v>50</v>
      </c>
      <c r="AB517">
        <v>50</v>
      </c>
      <c r="AH517" s="4">
        <v>33.333332059999996</v>
      </c>
      <c r="AI517" s="4">
        <v>24.166666029999998</v>
      </c>
      <c r="AJ517" s="4">
        <v>16.666666029999998</v>
      </c>
    </row>
    <row r="518" spans="1:36" x14ac:dyDescent="0.15">
      <c r="A518" t="s">
        <v>1675</v>
      </c>
      <c r="B518" t="s">
        <v>1680</v>
      </c>
      <c r="C518">
        <f t="shared" si="58"/>
        <v>166</v>
      </c>
      <c r="D518">
        <v>150</v>
      </c>
      <c r="E518" s="7">
        <v>43399</v>
      </c>
      <c r="F518" s="11">
        <v>2018</v>
      </c>
      <c r="G518" t="s">
        <v>1681</v>
      </c>
      <c r="H518" t="s">
        <v>1682</v>
      </c>
      <c r="I518" t="s">
        <v>23</v>
      </c>
      <c r="J518" t="s">
        <v>32</v>
      </c>
      <c r="K518" t="s">
        <v>25</v>
      </c>
      <c r="L518" t="s">
        <v>54</v>
      </c>
      <c r="M518" t="s">
        <v>27</v>
      </c>
      <c r="N518" s="4">
        <v>23.8566</v>
      </c>
      <c r="O518" s="4">
        <v>8.8000000000000007</v>
      </c>
      <c r="P518" s="5">
        <f t="shared" si="59"/>
        <v>1.639344215E-2</v>
      </c>
      <c r="Q518" s="5">
        <f t="shared" si="60"/>
        <v>1.639344215E-2</v>
      </c>
      <c r="R518" s="5">
        <f t="shared" si="61"/>
        <v>3.278688431E-2</v>
      </c>
      <c r="S518" s="4"/>
      <c r="T518" s="4"/>
      <c r="U518" s="4"/>
      <c r="V518" s="4">
        <v>8.8978000000000002</v>
      </c>
      <c r="W518" s="3">
        <f>_xlfn.XLOOKUP(C518,'Sentiment index'!$E$2:$E$169,'Sentiment index'!$A$2:$A$169)</f>
        <v>-0.31959789999999999</v>
      </c>
      <c r="X518">
        <f>_xlfn.XLOOKUP(F518,'Company age'!$A$2:$A$15,'Company age'!$B$2:$B$15)</f>
        <v>10</v>
      </c>
      <c r="Y518" s="3">
        <f t="shared" si="62"/>
        <v>8.9442622909200011</v>
      </c>
      <c r="Z518" s="5">
        <f t="shared" si="63"/>
        <v>1.6393442150000048E-2</v>
      </c>
      <c r="AA518" s="12">
        <f t="shared" si="64"/>
        <v>7</v>
      </c>
      <c r="AB518">
        <v>7</v>
      </c>
      <c r="AH518" s="4">
        <v>1.6393442149999999</v>
      </c>
      <c r="AI518" s="4">
        <v>1.6393442149999999</v>
      </c>
      <c r="AJ518" s="4">
        <v>3.278688431</v>
      </c>
    </row>
    <row r="519" spans="1:36" x14ac:dyDescent="0.15">
      <c r="A519" t="s">
        <v>348</v>
      </c>
      <c r="B519" t="s">
        <v>1331</v>
      </c>
      <c r="C519">
        <f t="shared" si="58"/>
        <v>167</v>
      </c>
      <c r="D519">
        <v>151</v>
      </c>
      <c r="E519" s="7">
        <v>43424</v>
      </c>
      <c r="F519" s="11">
        <v>2018</v>
      </c>
      <c r="G519" t="s">
        <v>1332</v>
      </c>
      <c r="H519" t="s">
        <v>1333</v>
      </c>
      <c r="I519" t="s">
        <v>64</v>
      </c>
      <c r="J519" t="s">
        <v>24</v>
      </c>
      <c r="K519" t="s">
        <v>25</v>
      </c>
      <c r="L519" t="s">
        <v>54</v>
      </c>
      <c r="M519" t="s">
        <v>27</v>
      </c>
      <c r="N519" s="4">
        <v>95.5655</v>
      </c>
      <c r="O519" s="4">
        <v>7</v>
      </c>
      <c r="P519" s="5">
        <f t="shared" si="59"/>
        <v>-5.681839585E-3</v>
      </c>
      <c r="Q519" s="5">
        <f t="shared" si="60"/>
        <v>-7.3863654139999999E-2</v>
      </c>
      <c r="R519" s="5">
        <f t="shared" si="61"/>
        <v>0.38068180079999997</v>
      </c>
      <c r="S519" s="4">
        <v>14.9</v>
      </c>
      <c r="T519" s="4">
        <v>107.1428604</v>
      </c>
      <c r="U519" s="4">
        <v>14.65</v>
      </c>
      <c r="V519" s="4">
        <v>3.6288</v>
      </c>
      <c r="W519" s="3">
        <f>_xlfn.XLOOKUP(C519,'Sentiment index'!$E$2:$E$169,'Sentiment index'!$A$2:$A$169)</f>
        <v>-0.36210179999999997</v>
      </c>
      <c r="X519">
        <f>_xlfn.XLOOKUP(F519,'Company age'!$A$2:$A$15,'Company age'!$B$2:$B$15)</f>
        <v>10</v>
      </c>
      <c r="Y519" s="3">
        <f t="shared" si="62"/>
        <v>6.4829544210200005</v>
      </c>
      <c r="Z519" s="5">
        <f t="shared" si="63"/>
        <v>-7.3863654139999929E-2</v>
      </c>
      <c r="AA519" s="12">
        <f t="shared" si="64"/>
        <v>405</v>
      </c>
      <c r="AB519">
        <v>405</v>
      </c>
      <c r="AH519" s="4">
        <v>-0.56818395850000003</v>
      </c>
      <c r="AI519" s="4">
        <v>-7.3863654140000001</v>
      </c>
      <c r="AJ519" s="4">
        <v>38.068180079999998</v>
      </c>
    </row>
    <row r="520" spans="1:36" x14ac:dyDescent="0.15">
      <c r="A520" t="s">
        <v>312</v>
      </c>
      <c r="B520" t="s">
        <v>1157</v>
      </c>
      <c r="C520">
        <f t="shared" si="58"/>
        <v>167</v>
      </c>
      <c r="D520">
        <v>151</v>
      </c>
      <c r="E520" s="7">
        <v>43432</v>
      </c>
      <c r="F520" s="11">
        <v>2018</v>
      </c>
      <c r="G520" t="s">
        <v>1158</v>
      </c>
      <c r="H520" t="s">
        <v>1159</v>
      </c>
      <c r="I520" t="s">
        <v>80</v>
      </c>
      <c r="J520" t="s">
        <v>32</v>
      </c>
      <c r="K520" t="s">
        <v>25</v>
      </c>
      <c r="L520" t="s">
        <v>54</v>
      </c>
      <c r="M520" t="s">
        <v>27</v>
      </c>
      <c r="N520" s="4">
        <v>182.20400000000001</v>
      </c>
      <c r="O520" s="4">
        <v>14</v>
      </c>
      <c r="P520" s="5">
        <f t="shared" si="59"/>
        <v>0.33333332059999998</v>
      </c>
      <c r="Q520" s="5">
        <f t="shared" si="60"/>
        <v>0.16666666029999999</v>
      </c>
      <c r="R520" s="5">
        <f t="shared" si="61"/>
        <v>0.39166667940000005</v>
      </c>
      <c r="S520" s="4">
        <v>6</v>
      </c>
      <c r="T520" s="4">
        <v>-50.428569789999997</v>
      </c>
      <c r="U520" s="4">
        <v>6</v>
      </c>
      <c r="V520" s="4">
        <v>37.765700000000002</v>
      </c>
      <c r="W520" s="3">
        <f>_xlfn.XLOOKUP(C520,'Sentiment index'!$E$2:$E$169,'Sentiment index'!$A$2:$A$169)</f>
        <v>-0.36210179999999997</v>
      </c>
      <c r="X520">
        <f>_xlfn.XLOOKUP(F520,'Company age'!$A$2:$A$15,'Company age'!$B$2:$B$15)</f>
        <v>10</v>
      </c>
      <c r="Y520" s="3">
        <f t="shared" si="62"/>
        <v>16.333333244199999</v>
      </c>
      <c r="Z520" s="5">
        <f t="shared" si="63"/>
        <v>0.16666666029999991</v>
      </c>
      <c r="AA520" s="12">
        <f t="shared" si="64"/>
        <v>12</v>
      </c>
      <c r="AB520">
        <v>12</v>
      </c>
      <c r="AH520" s="4">
        <v>33.333332059999996</v>
      </c>
      <c r="AI520" s="4">
        <v>16.666666029999998</v>
      </c>
      <c r="AJ520" s="4">
        <v>39.166667940000004</v>
      </c>
    </row>
    <row r="521" spans="1:36" x14ac:dyDescent="0.15">
      <c r="A521" t="s">
        <v>316</v>
      </c>
      <c r="B521" t="s">
        <v>964</v>
      </c>
      <c r="C521">
        <f t="shared" si="58"/>
        <v>167</v>
      </c>
      <c r="D521">
        <v>151</v>
      </c>
      <c r="E521" s="7">
        <v>43434</v>
      </c>
      <c r="F521" s="11">
        <v>2018</v>
      </c>
      <c r="G521" t="s">
        <v>965</v>
      </c>
      <c r="H521" t="s">
        <v>966</v>
      </c>
      <c r="I521" t="s">
        <v>64</v>
      </c>
      <c r="J521" t="s">
        <v>45</v>
      </c>
      <c r="K521" t="s">
        <v>25</v>
      </c>
      <c r="L521" t="s">
        <v>967</v>
      </c>
      <c r="M521" t="s">
        <v>27</v>
      </c>
      <c r="N521" s="4">
        <v>335.48899999999998</v>
      </c>
      <c r="O521" s="4">
        <v>7</v>
      </c>
      <c r="P521" s="5">
        <f t="shared" si="59"/>
        <v>0</v>
      </c>
      <c r="Q521" s="5">
        <f t="shared" si="60"/>
        <v>-0.25294116970000002</v>
      </c>
      <c r="R521" s="5">
        <f t="shared" si="61"/>
        <v>-2.3529412749999999E-2</v>
      </c>
      <c r="S521" s="4">
        <v>16.8</v>
      </c>
      <c r="T521" s="4">
        <v>145</v>
      </c>
      <c r="U521" s="4">
        <v>16.8</v>
      </c>
      <c r="V521" s="4">
        <v>30.106200000000001</v>
      </c>
      <c r="W521" s="3">
        <f>_xlfn.XLOOKUP(C521,'Sentiment index'!$E$2:$E$169,'Sentiment index'!$A$2:$A$169)</f>
        <v>-0.36210179999999997</v>
      </c>
      <c r="X521">
        <f>_xlfn.XLOOKUP(F521,'Company age'!$A$2:$A$15,'Company age'!$B$2:$B$15)</f>
        <v>10</v>
      </c>
      <c r="Y521" s="3">
        <f t="shared" si="62"/>
        <v>5.2294118120999995</v>
      </c>
      <c r="Z521" s="5">
        <f t="shared" si="63"/>
        <v>-0.25294116970000008</v>
      </c>
      <c r="AA521" s="12">
        <f t="shared" si="64"/>
        <v>344</v>
      </c>
      <c r="AB521">
        <v>344</v>
      </c>
      <c r="AH521" s="4">
        <v>0</v>
      </c>
      <c r="AI521" s="4">
        <v>-25.294116970000001</v>
      </c>
      <c r="AJ521" s="4">
        <v>-2.3529412750000001</v>
      </c>
    </row>
    <row r="522" spans="1:36" x14ac:dyDescent="0.15">
      <c r="A522" t="s">
        <v>1168</v>
      </c>
      <c r="B522" t="s">
        <v>1497</v>
      </c>
      <c r="C522">
        <f t="shared" si="58"/>
        <v>167</v>
      </c>
      <c r="D522">
        <v>151</v>
      </c>
      <c r="E522" s="7">
        <v>43434</v>
      </c>
      <c r="F522" s="11">
        <v>2018</v>
      </c>
      <c r="G522" t="s">
        <v>1498</v>
      </c>
      <c r="H522" t="s">
        <v>1499</v>
      </c>
      <c r="I522" t="s">
        <v>64</v>
      </c>
      <c r="J522" t="s">
        <v>152</v>
      </c>
      <c r="K522" t="s">
        <v>25</v>
      </c>
      <c r="L522" t="s">
        <v>75</v>
      </c>
      <c r="M522" t="s">
        <v>27</v>
      </c>
      <c r="N522" s="4">
        <v>47.604100000000003</v>
      </c>
      <c r="O522" s="4">
        <v>5.4</v>
      </c>
      <c r="P522" s="5">
        <f t="shared" si="59"/>
        <v>0</v>
      </c>
      <c r="Q522" s="5">
        <f t="shared" si="60"/>
        <v>-0.1230769253</v>
      </c>
      <c r="R522" s="5">
        <f t="shared" si="61"/>
        <v>-6.153846264E-2</v>
      </c>
      <c r="S522" s="4">
        <v>3.26</v>
      </c>
      <c r="T522" s="4"/>
      <c r="U522" s="4">
        <v>3.26</v>
      </c>
      <c r="V522" s="4">
        <v>0</v>
      </c>
      <c r="W522" s="3">
        <f>_xlfn.XLOOKUP(C522,'Sentiment index'!$E$2:$E$169,'Sentiment index'!$A$2:$A$169)</f>
        <v>-0.36210179999999997</v>
      </c>
      <c r="X522">
        <f>_xlfn.XLOOKUP(F522,'Company age'!$A$2:$A$15,'Company age'!$B$2:$B$15)</f>
        <v>10</v>
      </c>
      <c r="Y522" s="3">
        <f t="shared" si="62"/>
        <v>4.73538460338</v>
      </c>
      <c r="Z522" s="5">
        <f t="shared" si="63"/>
        <v>-0.12307692530000006</v>
      </c>
      <c r="AA522" s="12">
        <f t="shared" si="64"/>
        <v>42</v>
      </c>
      <c r="AB522">
        <v>42</v>
      </c>
      <c r="AH522" s="4">
        <v>0</v>
      </c>
      <c r="AI522" s="4">
        <v>-12.307692530000001</v>
      </c>
      <c r="AJ522" s="4">
        <v>-6.1538462640000002</v>
      </c>
    </row>
    <row r="523" spans="1:36" x14ac:dyDescent="0.15">
      <c r="A523" t="s">
        <v>1950</v>
      </c>
      <c r="B523" t="s">
        <v>1007</v>
      </c>
      <c r="C523">
        <f t="shared" si="58"/>
        <v>168</v>
      </c>
      <c r="D523">
        <v>152</v>
      </c>
      <c r="E523" s="7">
        <v>43439</v>
      </c>
      <c r="F523" s="11">
        <v>2018</v>
      </c>
      <c r="G523" t="s">
        <v>1008</v>
      </c>
      <c r="H523" t="s">
        <v>1009</v>
      </c>
      <c r="I523" t="s">
        <v>80</v>
      </c>
      <c r="J523" t="s">
        <v>96</v>
      </c>
      <c r="K523" t="s">
        <v>25</v>
      </c>
      <c r="L523" t="s">
        <v>546</v>
      </c>
      <c r="M523" t="s">
        <v>27</v>
      </c>
      <c r="N523" s="4">
        <v>304.38099999999997</v>
      </c>
      <c r="O523" s="4">
        <v>45</v>
      </c>
      <c r="P523" s="5">
        <f t="shared" si="59"/>
        <v>-0.20689657210000001</v>
      </c>
      <c r="Q523" s="5">
        <f t="shared" si="60"/>
        <v>-0.32931037899999999</v>
      </c>
      <c r="R523" s="5">
        <f t="shared" si="61"/>
        <v>-0.20689657210000001</v>
      </c>
      <c r="S523" s="4">
        <v>86</v>
      </c>
      <c r="T523" s="4">
        <v>119.1111145</v>
      </c>
      <c r="U523" s="4">
        <v>90</v>
      </c>
      <c r="V523" s="4">
        <v>11.835800000000001</v>
      </c>
      <c r="W523" s="3">
        <f>_xlfn.XLOOKUP(C523,'Sentiment index'!$E$2:$E$169,'Sentiment index'!$A$2:$A$169)</f>
        <v>-0.40996090000000002</v>
      </c>
      <c r="X523">
        <f>_xlfn.XLOOKUP(F523,'Company age'!$A$2:$A$15,'Company age'!$B$2:$B$15)</f>
        <v>10</v>
      </c>
      <c r="Y523" s="3">
        <f t="shared" si="62"/>
        <v>30.181032944999998</v>
      </c>
      <c r="Z523" s="5">
        <f t="shared" si="63"/>
        <v>-0.32931037900000004</v>
      </c>
      <c r="AA523" s="12">
        <f t="shared" si="64"/>
        <v>214</v>
      </c>
      <c r="AB523">
        <v>214</v>
      </c>
      <c r="AH523" s="4">
        <v>-20.68965721</v>
      </c>
      <c r="AI523" s="4">
        <v>-32.9310379</v>
      </c>
      <c r="AJ523" s="4">
        <v>-20.68965721</v>
      </c>
    </row>
    <row r="524" spans="1:36" x14ac:dyDescent="0.15">
      <c r="A524" t="s">
        <v>1035</v>
      </c>
      <c r="B524" t="s">
        <v>1007</v>
      </c>
      <c r="C524">
        <f t="shared" si="58"/>
        <v>168</v>
      </c>
      <c r="D524">
        <v>152</v>
      </c>
      <c r="E524" s="7">
        <v>43440</v>
      </c>
      <c r="F524" s="11">
        <v>2018</v>
      </c>
      <c r="G524" t="s">
        <v>1121</v>
      </c>
      <c r="H524" t="s">
        <v>1122</v>
      </c>
      <c r="I524" t="s">
        <v>80</v>
      </c>
      <c r="J524" t="s">
        <v>152</v>
      </c>
      <c r="K524" t="s">
        <v>25</v>
      </c>
      <c r="L524" t="s">
        <v>1123</v>
      </c>
      <c r="M524" t="s">
        <v>27</v>
      </c>
      <c r="N524" s="4">
        <v>205.911</v>
      </c>
      <c r="O524" s="4">
        <v>72</v>
      </c>
      <c r="P524" s="5">
        <f t="shared" si="59"/>
        <v>-0.15</v>
      </c>
      <c r="Q524" s="5">
        <f t="shared" si="60"/>
        <v>-0.185</v>
      </c>
      <c r="R524" s="5">
        <f t="shared" si="61"/>
        <v>-0.29249999999999998</v>
      </c>
      <c r="S524" s="4">
        <v>299.39999999999998</v>
      </c>
      <c r="T524" s="4">
        <v>329.16665649999999</v>
      </c>
      <c r="U524" s="4">
        <v>306.2</v>
      </c>
      <c r="V524" s="4">
        <v>12.5</v>
      </c>
      <c r="W524" s="3">
        <f>_xlfn.XLOOKUP(C524,'Sentiment index'!$E$2:$E$169,'Sentiment index'!$A$2:$A$169)</f>
        <v>-0.40996090000000002</v>
      </c>
      <c r="X524">
        <f>_xlfn.XLOOKUP(F524,'Company age'!$A$2:$A$15,'Company age'!$B$2:$B$15)</f>
        <v>10</v>
      </c>
      <c r="Y524" s="3">
        <f t="shared" si="62"/>
        <v>58.679999999999993</v>
      </c>
      <c r="Z524" s="5">
        <f t="shared" si="63"/>
        <v>-0.18500000000000011</v>
      </c>
      <c r="AA524" s="12">
        <f t="shared" si="64"/>
        <v>363</v>
      </c>
      <c r="AB524">
        <v>363</v>
      </c>
      <c r="AH524" s="4">
        <v>-15</v>
      </c>
      <c r="AI524" s="4">
        <v>-18.5</v>
      </c>
      <c r="AJ524" s="4">
        <v>-29.25</v>
      </c>
    </row>
    <row r="525" spans="1:36" x14ac:dyDescent="0.15">
      <c r="A525" t="s">
        <v>1006</v>
      </c>
      <c r="B525" t="s">
        <v>839</v>
      </c>
      <c r="C525">
        <f t="shared" si="58"/>
        <v>168</v>
      </c>
      <c r="D525">
        <v>152</v>
      </c>
      <c r="E525" s="7">
        <v>43441</v>
      </c>
      <c r="F525" s="11">
        <v>2018</v>
      </c>
      <c r="G525" t="s">
        <v>840</v>
      </c>
      <c r="H525" t="s">
        <v>841</v>
      </c>
      <c r="I525" t="s">
        <v>80</v>
      </c>
      <c r="J525" t="s">
        <v>32</v>
      </c>
      <c r="K525" t="s">
        <v>25</v>
      </c>
      <c r="L525" t="s">
        <v>842</v>
      </c>
      <c r="M525" t="s">
        <v>27</v>
      </c>
      <c r="N525" s="4">
        <v>511.18</v>
      </c>
      <c r="O525" s="4">
        <v>68</v>
      </c>
      <c r="P525" s="5">
        <f t="shared" si="59"/>
        <v>-0.25</v>
      </c>
      <c r="Q525" s="5">
        <f t="shared" si="60"/>
        <v>-0.5</v>
      </c>
      <c r="R525" s="5">
        <f t="shared" si="61"/>
        <v>-0.25</v>
      </c>
      <c r="S525" s="4">
        <v>95.4</v>
      </c>
      <c r="T525" s="4">
        <v>52.058822630000002</v>
      </c>
      <c r="U525" s="4">
        <v>98.7</v>
      </c>
      <c r="V525" s="4">
        <v>22.9069</v>
      </c>
      <c r="W525" s="3">
        <f>_xlfn.XLOOKUP(C525,'Sentiment index'!$E$2:$E$169,'Sentiment index'!$A$2:$A$169)</f>
        <v>-0.40996090000000002</v>
      </c>
      <c r="X525">
        <f>_xlfn.XLOOKUP(F525,'Company age'!$A$2:$A$15,'Company age'!$B$2:$B$15)</f>
        <v>10</v>
      </c>
      <c r="Y525" s="3">
        <f t="shared" si="62"/>
        <v>34</v>
      </c>
      <c r="Z525" s="5">
        <f t="shared" si="63"/>
        <v>-0.5</v>
      </c>
      <c r="AA525" s="12">
        <f t="shared" si="64"/>
        <v>124</v>
      </c>
      <c r="AB525">
        <v>124</v>
      </c>
      <c r="AH525" s="4">
        <v>-25</v>
      </c>
      <c r="AI525" s="4">
        <v>-50</v>
      </c>
      <c r="AJ525" s="4">
        <v>-25</v>
      </c>
    </row>
    <row r="526" spans="1:36" x14ac:dyDescent="0.15">
      <c r="A526" t="s">
        <v>1381</v>
      </c>
      <c r="B526" t="s">
        <v>839</v>
      </c>
      <c r="C526">
        <f t="shared" si="58"/>
        <v>168</v>
      </c>
      <c r="D526">
        <v>152</v>
      </c>
      <c r="E526" s="7">
        <v>43444</v>
      </c>
      <c r="F526" s="11">
        <v>2018</v>
      </c>
      <c r="G526" t="s">
        <v>1089</v>
      </c>
      <c r="H526" t="s">
        <v>1090</v>
      </c>
      <c r="I526" t="s">
        <v>80</v>
      </c>
      <c r="J526" t="s">
        <v>53</v>
      </c>
      <c r="K526" t="s">
        <v>25</v>
      </c>
      <c r="L526" t="s">
        <v>967</v>
      </c>
      <c r="M526" t="s">
        <v>27</v>
      </c>
      <c r="N526" s="4">
        <v>224.92</v>
      </c>
      <c r="O526" s="4">
        <v>22</v>
      </c>
      <c r="P526" s="5">
        <f t="shared" si="59"/>
        <v>-0.33333332059999998</v>
      </c>
      <c r="Q526" s="5">
        <f t="shared" si="60"/>
        <v>-0.33333332059999998</v>
      </c>
      <c r="R526" s="5">
        <f t="shared" si="61"/>
        <v>0</v>
      </c>
      <c r="S526" s="4">
        <v>18.190000000000001</v>
      </c>
      <c r="T526" s="4">
        <v>60.337776179999999</v>
      </c>
      <c r="U526" s="4">
        <v>18.22</v>
      </c>
      <c r="V526" s="4">
        <v>42.347499999999997</v>
      </c>
      <c r="W526" s="3">
        <f>_xlfn.XLOOKUP(C526,'Sentiment index'!$E$2:$E$169,'Sentiment index'!$A$2:$A$169)</f>
        <v>-0.40996090000000002</v>
      </c>
      <c r="X526">
        <f>_xlfn.XLOOKUP(F526,'Company age'!$A$2:$A$15,'Company age'!$B$2:$B$15)</f>
        <v>10</v>
      </c>
      <c r="Y526" s="3">
        <f t="shared" si="62"/>
        <v>14.666666946799999</v>
      </c>
      <c r="Z526" s="5">
        <f t="shared" si="63"/>
        <v>-0.33333332060000004</v>
      </c>
      <c r="AA526" s="12">
        <f t="shared" si="64"/>
        <v>183</v>
      </c>
      <c r="AB526">
        <v>183</v>
      </c>
      <c r="AH526" s="4">
        <v>-33.333332059999996</v>
      </c>
      <c r="AI526" s="4">
        <v>-33.333332059999996</v>
      </c>
      <c r="AJ526" s="4"/>
    </row>
    <row r="527" spans="1:36" x14ac:dyDescent="0.15">
      <c r="A527" t="s">
        <v>925</v>
      </c>
      <c r="B527" t="s">
        <v>839</v>
      </c>
      <c r="C527">
        <f t="shared" si="58"/>
        <v>168</v>
      </c>
      <c r="D527">
        <v>152</v>
      </c>
      <c r="E527" s="7">
        <v>43446</v>
      </c>
      <c r="F527" s="11">
        <v>2018</v>
      </c>
      <c r="G527" t="s">
        <v>1426</v>
      </c>
      <c r="H527" t="s">
        <v>1427</v>
      </c>
      <c r="I527" t="s">
        <v>80</v>
      </c>
      <c r="J527" t="s">
        <v>152</v>
      </c>
      <c r="K527" t="s">
        <v>25</v>
      </c>
      <c r="L527" t="s">
        <v>967</v>
      </c>
      <c r="M527" t="s">
        <v>27</v>
      </c>
      <c r="N527" s="4">
        <v>65.022400000000005</v>
      </c>
      <c r="O527" s="4">
        <v>66</v>
      </c>
      <c r="P527" s="5">
        <f t="shared" si="59"/>
        <v>-6.990291119E-2</v>
      </c>
      <c r="Q527" s="5">
        <f t="shared" si="60"/>
        <v>-6.990291119E-2</v>
      </c>
      <c r="R527" s="5">
        <f t="shared" si="61"/>
        <v>-6.7961163520000006E-2</v>
      </c>
      <c r="S527" s="4">
        <v>90</v>
      </c>
      <c r="T527" s="4">
        <v>53.787879940000003</v>
      </c>
      <c r="U527" s="4">
        <v>90.6</v>
      </c>
      <c r="V527" s="4">
        <v>6.5037000000000003</v>
      </c>
      <c r="W527" s="3">
        <f>_xlfn.XLOOKUP(C527,'Sentiment index'!$E$2:$E$169,'Sentiment index'!$A$2:$A$169)</f>
        <v>-0.40996090000000002</v>
      </c>
      <c r="X527">
        <f>_xlfn.XLOOKUP(F527,'Company age'!$A$2:$A$15,'Company age'!$B$2:$B$15)</f>
        <v>10</v>
      </c>
      <c r="Y527" s="3">
        <f t="shared" si="62"/>
        <v>61.38640786146</v>
      </c>
      <c r="Z527" s="5">
        <f t="shared" si="63"/>
        <v>-6.990291119E-2</v>
      </c>
      <c r="AA527" s="12">
        <f t="shared" si="64"/>
        <v>372</v>
      </c>
      <c r="AB527">
        <v>372</v>
      </c>
      <c r="AH527" s="4">
        <v>-6.9902911190000001</v>
      </c>
      <c r="AI527" s="4">
        <v>-6.9902911190000001</v>
      </c>
      <c r="AJ527" s="4">
        <v>-6.7961163520000003</v>
      </c>
    </row>
    <row r="528" spans="1:36" x14ac:dyDescent="0.15">
      <c r="A528" t="s">
        <v>466</v>
      </c>
      <c r="F528" s="11"/>
      <c r="N528" s="5"/>
      <c r="O528" s="5"/>
      <c r="P528" s="5"/>
      <c r="W528" s="3"/>
      <c r="Y528" s="3"/>
      <c r="Z528" s="5"/>
      <c r="AA528" s="12"/>
    </row>
    <row r="529" spans="1:27" x14ac:dyDescent="0.15">
      <c r="A529" t="s">
        <v>1258</v>
      </c>
      <c r="F529" s="11"/>
      <c r="N529" s="5"/>
      <c r="O529" s="5"/>
      <c r="P529" s="5"/>
      <c r="W529" s="3"/>
      <c r="Y529" s="3"/>
      <c r="Z529" s="5"/>
      <c r="AA529" s="12"/>
    </row>
    <row r="530" spans="1:27" x14ac:dyDescent="0.15">
      <c r="A530" t="s">
        <v>2006</v>
      </c>
      <c r="F530" s="11"/>
      <c r="N530" s="5"/>
      <c r="O530" s="5"/>
      <c r="P530" s="5"/>
      <c r="W530" s="3">
        <f>AVERAGE(W2:W527)</f>
        <v>-0.13478172015209122</v>
      </c>
      <c r="Y530" s="3"/>
      <c r="Z530" s="5"/>
      <c r="AA530" s="12"/>
    </row>
    <row r="531" spans="1:27" x14ac:dyDescent="0.15">
      <c r="A531" t="s">
        <v>1247</v>
      </c>
      <c r="F531" s="11"/>
      <c r="N531" s="5"/>
      <c r="O531" s="5"/>
      <c r="P531" s="5"/>
      <c r="W531" s="3"/>
      <c r="Y531" s="3"/>
      <c r="Z531" s="5"/>
      <c r="AA531" s="12"/>
    </row>
    <row r="532" spans="1:27" x14ac:dyDescent="0.15">
      <c r="A532" t="s">
        <v>1800</v>
      </c>
      <c r="F532" s="11"/>
      <c r="N532" s="5"/>
      <c r="O532" s="5"/>
      <c r="P532" s="5"/>
      <c r="W532" s="3"/>
      <c r="Y532" s="3"/>
      <c r="Z532" s="5"/>
      <c r="AA532" s="12"/>
    </row>
    <row r="533" spans="1:27" x14ac:dyDescent="0.15">
      <c r="A533" t="s">
        <v>1545</v>
      </c>
      <c r="F533" s="11"/>
      <c r="N533" s="5"/>
      <c r="O533" s="5"/>
      <c r="P533" s="5"/>
      <c r="W533" s="3"/>
      <c r="Y533" s="3"/>
      <c r="Z533" s="5"/>
      <c r="AA533" s="12"/>
    </row>
    <row r="534" spans="1:27" x14ac:dyDescent="0.15">
      <c r="A534" t="s">
        <v>1698</v>
      </c>
      <c r="F534" s="11"/>
      <c r="N534" s="5"/>
      <c r="O534" s="5"/>
      <c r="P534" s="5"/>
      <c r="W534" s="3"/>
      <c r="Y534" s="3"/>
      <c r="Z534" s="5"/>
      <c r="AA534" s="12"/>
    </row>
    <row r="535" spans="1:27" x14ac:dyDescent="0.15">
      <c r="A535" t="s">
        <v>1734</v>
      </c>
      <c r="F535" s="11"/>
      <c r="N535" s="5"/>
      <c r="O535" s="5"/>
      <c r="P535" s="5"/>
      <c r="W535" s="3"/>
      <c r="Y535" s="3"/>
      <c r="Z535" s="5"/>
      <c r="AA535" s="12"/>
    </row>
    <row r="536" spans="1:27" x14ac:dyDescent="0.15">
      <c r="A536" t="s">
        <v>2059</v>
      </c>
      <c r="F536" s="11"/>
      <c r="N536" s="5"/>
      <c r="O536" s="5"/>
      <c r="P536" s="5"/>
      <c r="W536" s="3"/>
      <c r="Y536" s="3"/>
      <c r="Z536" s="5"/>
      <c r="AA536" s="12"/>
    </row>
    <row r="537" spans="1:27" x14ac:dyDescent="0.15">
      <c r="A537" t="s">
        <v>1567</v>
      </c>
      <c r="F537" s="11"/>
      <c r="N537" s="5"/>
      <c r="O537" s="5"/>
      <c r="P537" s="5"/>
      <c r="W537" s="3"/>
      <c r="Y537" s="3"/>
      <c r="Z537" s="5"/>
      <c r="AA537" s="12"/>
    </row>
    <row r="538" spans="1:27" x14ac:dyDescent="0.15">
      <c r="A538" t="s">
        <v>1460</v>
      </c>
      <c r="F538" s="11"/>
      <c r="N538" s="5"/>
      <c r="O538" s="5"/>
      <c r="P538" s="5"/>
      <c r="W538" s="3"/>
      <c r="Y538" s="3"/>
      <c r="Z538" s="5"/>
      <c r="AA538" s="12"/>
    </row>
  </sheetData>
  <autoFilter ref="A1:T538" xr:uid="{00000000-0009-0000-0000-000000000000}">
    <sortState xmlns:xlrd2="http://schemas.microsoft.com/office/spreadsheetml/2017/richdata2" ref="A2:S538">
      <sortCondition ref="C1:C538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C527"/>
  <sheetViews>
    <sheetView showGridLines="0" topLeftCell="A66" zoomScale="78" zoomScaleNormal="78" workbookViewId="0">
      <selection activeCell="E82" sqref="E82:G86"/>
    </sheetView>
  </sheetViews>
  <sheetFormatPr baseColWidth="10" defaultColWidth="8.83203125" defaultRowHeight="16" x14ac:dyDescent="0.25"/>
  <cols>
    <col min="1" max="1" width="8.83203125" style="22"/>
    <col min="2" max="2" width="18" style="22" customWidth="1"/>
    <col min="3" max="3" width="12" style="22" customWidth="1"/>
    <col min="4" max="5" width="11" style="22" customWidth="1"/>
    <col min="6" max="6" width="15" style="22" customWidth="1"/>
    <col min="7" max="7" width="11.5" style="22" customWidth="1"/>
    <col min="8" max="8" width="11.33203125" style="22" customWidth="1"/>
    <col min="9" max="9" width="15" style="22" customWidth="1"/>
    <col min="10" max="10" width="8.5" style="22" customWidth="1"/>
    <col min="11" max="11" width="6.5" style="41" customWidth="1"/>
    <col min="12" max="14" width="8.83203125" style="22"/>
    <col min="15" max="15" width="10.1640625" style="22" customWidth="1"/>
    <col min="16" max="16" width="11.1640625" style="22" customWidth="1"/>
    <col min="17" max="18" width="8.83203125" style="22"/>
    <col min="19" max="19" width="9.6640625" style="22" bestFit="1" customWidth="1"/>
    <col min="20" max="20" width="10.5" style="22" bestFit="1" customWidth="1"/>
    <col min="21" max="21" width="8.83203125" style="22"/>
    <col min="22" max="22" width="9.83203125" style="22" customWidth="1"/>
    <col min="23" max="16384" width="8.83203125" style="22"/>
  </cols>
  <sheetData>
    <row r="1" spans="2:29" x14ac:dyDescent="0.25">
      <c r="D1" s="24"/>
    </row>
    <row r="2" spans="2:29" x14ac:dyDescent="0.25">
      <c r="D2" s="42"/>
    </row>
    <row r="3" spans="2:29" x14ac:dyDescent="0.25">
      <c r="D3" s="42"/>
    </row>
    <row r="4" spans="2:29" x14ac:dyDescent="0.25">
      <c r="B4" s="45"/>
      <c r="C4" s="45"/>
      <c r="D4" s="45"/>
      <c r="E4" s="45"/>
      <c r="F4" s="45"/>
      <c r="G4" s="45"/>
      <c r="H4" s="45"/>
      <c r="I4" s="45"/>
    </row>
    <row r="5" spans="2:29" ht="34" x14ac:dyDescent="0.25">
      <c r="B5" s="86" t="s">
        <v>9334</v>
      </c>
      <c r="C5" s="87" t="s">
        <v>9336</v>
      </c>
      <c r="D5" s="87" t="s">
        <v>9338</v>
      </c>
      <c r="E5" s="100" t="s">
        <v>9489</v>
      </c>
      <c r="F5" s="87" t="s">
        <v>9339</v>
      </c>
      <c r="G5" s="87" t="s">
        <v>9337</v>
      </c>
      <c r="H5" s="87" t="s">
        <v>9340</v>
      </c>
      <c r="I5" s="87" t="s">
        <v>9341</v>
      </c>
      <c r="O5" s="25" t="s">
        <v>2155</v>
      </c>
      <c r="P5" s="26">
        <v>2005</v>
      </c>
      <c r="Q5" s="26">
        <v>2006</v>
      </c>
      <c r="R5" s="26">
        <v>2007</v>
      </c>
      <c r="S5" s="26">
        <v>2008</v>
      </c>
      <c r="T5" s="26">
        <v>2009</v>
      </c>
      <c r="U5" s="26">
        <v>2010</v>
      </c>
      <c r="V5" s="26">
        <v>2011</v>
      </c>
      <c r="W5" s="26">
        <v>2012</v>
      </c>
      <c r="X5" s="26">
        <v>2013</v>
      </c>
      <c r="Y5" s="26">
        <v>2014</v>
      </c>
      <c r="Z5" s="26">
        <v>2015</v>
      </c>
      <c r="AA5" s="26">
        <v>2016</v>
      </c>
      <c r="AB5" s="26">
        <v>2017</v>
      </c>
      <c r="AC5" s="26">
        <v>2018</v>
      </c>
    </row>
    <row r="6" spans="2:29" ht="21" customHeight="1" x14ac:dyDescent="0.25">
      <c r="B6" s="24" t="s">
        <v>53</v>
      </c>
      <c r="C6" s="33">
        <f>COUNTIF(Dataset!$AI$2:$AI$527,"Energy")</f>
        <v>37</v>
      </c>
      <c r="D6" s="34">
        <f>AVERAGEIF(Dataset!$AI$2:$AI$527,B6,Dataset!$J$2:$J$527)</f>
        <v>-1.1829868744567592E-2</v>
      </c>
      <c r="E6" s="74">
        <f>AVERAGEIF(Dataset!$AI$2:$AI$527,'Des. statistics'!B6,Dataset!$D$2:$D$527)</f>
        <v>-0.12120826216216217</v>
      </c>
      <c r="F6" s="34" cm="1">
        <f t="array" ref="F6">MEDIAN((IF(Dataset!$AI$2:$AI$527='Des. statistics'!B6,Dataset!$J$2:$J$527)))</f>
        <v>1.2317721175999944E-2</v>
      </c>
      <c r="G6" s="102" cm="1">
        <f t="array" ref="G6">STDEV((IF(Dataset!$AI$2:$AI$527='Des. statistics'!B6,Dataset!$J$2:$J$527)))</f>
        <v>0.23806145724937094</v>
      </c>
      <c r="H6" s="34" cm="1">
        <f t="array" ref="H6">MIN((IF(Dataset!$AI$2:$AI$527='Des. statistics'!B6,Dataset!$J$2:$J$527)))</f>
        <v>-0.95585557250000008</v>
      </c>
      <c r="I6" s="34" cm="1">
        <f t="array" ref="I6">MAX((IF(Dataset!$AI$2:$AI$527='Des. statistics'!B6,Dataset!$J$2:$J$527)))</f>
        <v>0.60000538789999991</v>
      </c>
      <c r="J6" s="22">
        <f>RANK(E6,$E$6:$E$14)</f>
        <v>4</v>
      </c>
      <c r="K6" s="41">
        <f>RANK(D6,$D$6:$D$14)</f>
        <v>9</v>
      </c>
      <c r="O6" s="25" t="s">
        <v>9323</v>
      </c>
      <c r="P6" s="43">
        <f>COUNTIF(Draft!$C$2:$C$527,"2005")</f>
        <v>38</v>
      </c>
      <c r="Q6" s="43">
        <f>COUNTIF(Draft!$C$2:$C$527,"2006")</f>
        <v>44</v>
      </c>
      <c r="R6" s="43">
        <f>COUNTIF(Draft!$C$2:$C$527,"2007")</f>
        <v>47</v>
      </c>
      <c r="S6" s="43">
        <f>COUNTIF(Draft!$C$2:$C$527,"2008")</f>
        <v>19</v>
      </c>
      <c r="T6" s="43">
        <f>COUNTIF(Draft!$C$2:$C$527,"2009")</f>
        <v>3</v>
      </c>
      <c r="U6" s="43">
        <f>COUNTIF(Draft!$C$2:$C$527,"2010")</f>
        <v>29</v>
      </c>
      <c r="V6" s="43">
        <f>COUNTIF(Draft!$C$2:$C$527,"2011")</f>
        <v>19</v>
      </c>
      <c r="W6" s="43">
        <f>COUNTIF(Draft!$C$2:$C$527,"2012")</f>
        <v>9</v>
      </c>
      <c r="X6" s="43">
        <f>COUNTIF(Draft!$C$2:$C$527,"2013")</f>
        <v>14</v>
      </c>
      <c r="Y6" s="43">
        <f>COUNTIF(Draft!$C$2:$C$527,"2014")</f>
        <v>26</v>
      </c>
      <c r="Z6" s="43">
        <f>COUNTIF(Draft!$C$2:$C$527,"2015")</f>
        <v>54</v>
      </c>
      <c r="AA6" s="43">
        <f>COUNTIF(Draft!$C$2:$C$527,"2016")</f>
        <v>75</v>
      </c>
      <c r="AB6" s="43">
        <f>COUNTIF(Draft!$C$2:$C$527,"2017")</f>
        <v>92</v>
      </c>
      <c r="AC6" s="43">
        <f>COUNTIF(Draft!$C$2:$C$527,"2018")</f>
        <v>57</v>
      </c>
    </row>
    <row r="7" spans="2:29" x14ac:dyDescent="0.25">
      <c r="B7" s="24" t="s">
        <v>96</v>
      </c>
      <c r="C7" s="33">
        <f>COUNTIF(Dataset!$AI$2:$AI$527,"Industrial")</f>
        <v>90</v>
      </c>
      <c r="D7" s="34">
        <f>AVERAGEIF(Dataset!$AI$2:$AI$527,B7,Dataset!$J$2:$J$527)</f>
        <v>0.20644460084039748</v>
      </c>
      <c r="E7" s="74">
        <f>AVERAGEIF(Dataset!$AI$2:$AI$527,'Des. statistics'!B7,Dataset!$D$2:$D$527)</f>
        <v>-0.15363757999999997</v>
      </c>
      <c r="F7" s="34" cm="1">
        <f t="array" ref="F7">MEDIAN((IF(Dataset!$AI$2:$AI$527='Des. statistics'!B7,Dataset!$J$2:$J$527)))</f>
        <v>2.6722746944999921E-2</v>
      </c>
      <c r="G7" s="102" cm="1">
        <f t="array" ref="G7">STDEV((IF(Dataset!$AI$2:$AI$527='Des. statistics'!B7,Dataset!$J$2:$J$527)))</f>
        <v>1.4781362776636773</v>
      </c>
      <c r="H7" s="34" cm="1">
        <f t="array" ref="H7">MIN((IF(Dataset!$AI$2:$AI$527='Des. statistics'!B7,Dataset!$J$2:$J$527)))</f>
        <v>-0.86338648679999996</v>
      </c>
      <c r="I7" s="34" cm="1">
        <f t="array" ref="I7">MAX((IF(Dataset!$AI$2:$AI$527='Des. statistics'!B7,Dataset!$J$2:$J$527)))</f>
        <v>13.53</v>
      </c>
      <c r="J7" s="22">
        <f t="shared" ref="J7:J14" si="0">RANK(E7,$E$6:$E$14)</f>
        <v>5</v>
      </c>
      <c r="K7" s="41">
        <f t="shared" ref="K7:K14" si="1">RANK(D7,$D$6:$D$14)</f>
        <v>1</v>
      </c>
      <c r="O7" s="25" t="s">
        <v>9324</v>
      </c>
      <c r="P7" s="44" t="str">
        <f>IF(P6&gt;$P$10,"Hot","Cold")</f>
        <v>Hot</v>
      </c>
      <c r="Q7" s="44" t="str">
        <f>IF(Q6&gt;$P$10,"Hot","Cold")</f>
        <v>Hot</v>
      </c>
      <c r="R7" s="44" t="str">
        <f>IF(R6&gt;$P$10,"Hot","Cold")</f>
        <v>Hot</v>
      </c>
      <c r="S7" s="44" t="str">
        <f>IF(S6&gt;$P$10,"Hot","Cold")</f>
        <v>Cold</v>
      </c>
      <c r="T7" s="44" t="str">
        <f>IF(T6&gt;$P$10,"Hot","Cold")</f>
        <v>Cold</v>
      </c>
      <c r="U7" s="44" t="s">
        <v>9326</v>
      </c>
      <c r="V7" s="44" t="str">
        <f>IF(V6&gt;$P$10,"Hot","Cold")</f>
        <v>Cold</v>
      </c>
      <c r="W7" s="44" t="str">
        <f>IF(W6&gt;$P$10,"Hot","Cold")</f>
        <v>Cold</v>
      </c>
      <c r="X7" s="44" t="str">
        <f>IF(X6&gt;$P$10,"Hot","Cold")</f>
        <v>Cold</v>
      </c>
      <c r="Y7" s="44" t="str">
        <f>IF(Y6&gt;$P$10,"Hot","Cold")</f>
        <v>Cold</v>
      </c>
      <c r="Z7" s="44" t="str">
        <f>IF(Z6&gt;$P$10,"Hot","Cold")</f>
        <v>Hot</v>
      </c>
      <c r="AA7" s="44" t="str">
        <f>IF(AA6&gt;$P$10,"Hot","Cold")</f>
        <v>Hot</v>
      </c>
      <c r="AB7" s="44" t="str">
        <f>IF(AB6&gt;$P$10,"Hot","Cold")</f>
        <v>Hot</v>
      </c>
      <c r="AC7" s="44" t="str">
        <f>IF(AC6&gt;$P$10,"Hot","Cold")</f>
        <v>Hot</v>
      </c>
    </row>
    <row r="8" spans="2:29" x14ac:dyDescent="0.25">
      <c r="B8" s="24" t="s">
        <v>45</v>
      </c>
      <c r="C8" s="33">
        <f>COUNTIF(Dataset!$AI$2:$AI$527,"Financial")</f>
        <v>70</v>
      </c>
      <c r="D8" s="34">
        <f>AVERAGEIF(Dataset!$AI$2:$AI$527,B8,Dataset!$J$2:$J$527)</f>
        <v>8.9073532979580691E-2</v>
      </c>
      <c r="E8" s="74">
        <f>AVERAGEIF(Dataset!$AI$2:$AI$527,'Des. statistics'!B8,Dataset!$D$2:$D$527)</f>
        <v>-7.4547527142857103E-2</v>
      </c>
      <c r="F8" s="34" cm="1">
        <f t="array" ref="F8">MEDIAN((IF(Dataset!$AI$2:$AI$527='Des. statistics'!B8,Dataset!$J$2:$J$527)))</f>
        <v>5.1417586450000089E-3</v>
      </c>
      <c r="G8" s="102" cm="1">
        <f t="array" ref="G8">STDEV((IF(Dataset!$AI$2:$AI$527='Des. statistics'!B8,Dataset!$J$2:$J$527)))</f>
        <v>0.34515781133627982</v>
      </c>
      <c r="H8" s="34" cm="1">
        <f t="array" ref="H8">MIN((IF(Dataset!$AI$2:$AI$527='Des. statistics'!B8,Dataset!$J$2:$J$527)))</f>
        <v>-0.52325285340000005</v>
      </c>
      <c r="I8" s="34" cm="1">
        <f t="array" ref="I8">MAX((IF(Dataset!$AI$2:$AI$527='Des. statistics'!B8,Dataset!$J$2:$J$527)))</f>
        <v>2.1289000000000002</v>
      </c>
      <c r="J8" s="22">
        <f t="shared" si="0"/>
        <v>2</v>
      </c>
      <c r="K8" s="41">
        <f t="shared" si="1"/>
        <v>3</v>
      </c>
    </row>
    <row r="9" spans="2:29" x14ac:dyDescent="0.25">
      <c r="B9" s="24" t="s">
        <v>38</v>
      </c>
      <c r="C9" s="33">
        <f>COUNTIF(Dataset!$AI$2:$AI$527,"Consumer, Cyclical")</f>
        <v>56</v>
      </c>
      <c r="D9" s="34">
        <f>AVERAGEIF(Dataset!$AI$2:$AI$527,B9,Dataset!$J$2:$J$527)</f>
        <v>0.1034855779152659</v>
      </c>
      <c r="E9" s="74">
        <f>AVERAGEIF(Dataset!$AI$2:$AI$527,'Des. statistics'!B9,Dataset!$D$2:$D$527)</f>
        <v>-0.2023474910714286</v>
      </c>
      <c r="F9" s="34" cm="1">
        <f t="array" ref="F9">MEDIAN((IF(Dataset!$AI$2:$AI$527='Des. statistics'!B9,Dataset!$J$2:$J$527)))</f>
        <v>4.3103383060000069E-2</v>
      </c>
      <c r="G9" s="102" cm="1">
        <f t="array" ref="G9">STDEV((IF(Dataset!$AI$2:$AI$527='Des. statistics'!B9,Dataset!$J$2:$J$527)))</f>
        <v>0.36273875115671189</v>
      </c>
      <c r="H9" s="34" cm="1">
        <f t="array" ref="H9">MIN((IF(Dataset!$AI$2:$AI$527='Des. statistics'!B9,Dataset!$J$2:$J$527)))</f>
        <v>-0.41392221370000004</v>
      </c>
      <c r="I9" s="34" cm="1">
        <f t="array" ref="I9">MAX((IF(Dataset!$AI$2:$AI$527='Des. statistics'!B9,Dataset!$J$2:$J$527)))</f>
        <v>2.1267</v>
      </c>
      <c r="J9" s="22">
        <f t="shared" si="0"/>
        <v>9</v>
      </c>
      <c r="K9" s="41">
        <f t="shared" si="1"/>
        <v>2</v>
      </c>
      <c r="P9" s="22">
        <f>SUM(P6:R6,U6,Z6:AC6)</f>
        <v>436</v>
      </c>
      <c r="Q9" s="22">
        <f>SUM(S6:T6,V6:Y6)</f>
        <v>90</v>
      </c>
    </row>
    <row r="10" spans="2:29" x14ac:dyDescent="0.25">
      <c r="B10" s="24" t="s">
        <v>9335</v>
      </c>
      <c r="C10" s="33">
        <f>COUNTIF(Dataset!$AI$2:$AI$527,"Consumer, non-cyclical")</f>
        <v>144</v>
      </c>
      <c r="D10" s="34">
        <f>AVERAGEIF(Dataset!$AI$2:$AI$527,B10,Dataset!$J$2:$J$527)</f>
        <v>5.666294974421341E-2</v>
      </c>
      <c r="E10" s="74">
        <f>AVERAGEIF(Dataset!$AI$2:$AI$527,'Des. statistics'!B10,Dataset!$D$2:$D$527)</f>
        <v>-0.17901107638888891</v>
      </c>
      <c r="F10" s="34" cm="1">
        <f t="array" ref="F10">MEDIAN((IF(Dataset!$AI$2:$AI$527='Des. statistics'!B10,Dataset!$J$2:$J$527)))</f>
        <v>2.7105880025000018E-2</v>
      </c>
      <c r="G10" s="102" cm="1">
        <f t="array" ref="G10">STDEV((IF(Dataset!$AI$2:$AI$527='Des. statistics'!B10,Dataset!$J$2:$J$527)))</f>
        <v>0.28764088415864297</v>
      </c>
      <c r="H10" s="34" cm="1">
        <f t="array" ref="H10">MIN((IF(Dataset!$AI$2:$AI$527='Des. statistics'!B10,Dataset!$J$2:$J$527)))</f>
        <v>-0.6002222519</v>
      </c>
      <c r="I10" s="34" cm="1">
        <f t="array" ref="I10">MAX((IF(Dataset!$AI$2:$AI$527='Des. statistics'!B10,Dataset!$J$2:$J$527)))</f>
        <v>1.4766332820000003</v>
      </c>
      <c r="J10" s="22">
        <f t="shared" si="0"/>
        <v>8</v>
      </c>
      <c r="K10" s="41">
        <f t="shared" si="1"/>
        <v>4</v>
      </c>
      <c r="O10" s="22" t="s">
        <v>9325</v>
      </c>
      <c r="P10" s="22">
        <f>AVERAGE(P6:AC6)</f>
        <v>37.571428571428569</v>
      </c>
    </row>
    <row r="11" spans="2:29" x14ac:dyDescent="0.25">
      <c r="B11" s="24" t="s">
        <v>152</v>
      </c>
      <c r="C11" s="33">
        <f>COUNTIF(Dataset!$AI$2:$AI$527,"Technology")</f>
        <v>77</v>
      </c>
      <c r="D11" s="34">
        <f>AVERAGEIF(Dataset!$AI$2:$AI$527,B11,Dataset!$J$2:$J$527)</f>
        <v>4.1184508362415558E-2</v>
      </c>
      <c r="E11" s="74">
        <f>AVERAGEIF(Dataset!$AI$2:$AI$527,'Des. statistics'!B11,Dataset!$D$2:$D$527)</f>
        <v>-0.17697001038961044</v>
      </c>
      <c r="F11" s="34" cm="1">
        <f t="array" ref="F11">MEDIAN((IF(Dataset!$AI$2:$AI$527='Des. statistics'!B11,Dataset!$J$2:$J$527)))</f>
        <v>3.0999999999999483E-3</v>
      </c>
      <c r="G11" s="102" cm="1">
        <f t="array" ref="G11">STDEV((IF(Dataset!$AI$2:$AI$527='Des. statistics'!B11,Dataset!$J$2:$J$527)))</f>
        <v>0.23329478076042087</v>
      </c>
      <c r="H11" s="34" cm="1">
        <f t="array" ref="H11">MIN((IF(Dataset!$AI$2:$AI$527='Des. statistics'!B11,Dataset!$J$2:$J$527)))</f>
        <v>-0.83899998470000003</v>
      </c>
      <c r="I11" s="34" cm="1">
        <f t="array" ref="I11">MAX((IF(Dataset!$AI$2:$AI$527='Des. statistics'!B11,Dataset!$J$2:$J$527)))</f>
        <v>0.81892363589999984</v>
      </c>
      <c r="J11" s="22">
        <f t="shared" si="0"/>
        <v>7</v>
      </c>
      <c r="K11" s="41">
        <f t="shared" si="1"/>
        <v>6</v>
      </c>
    </row>
    <row r="12" spans="2:29" x14ac:dyDescent="0.25">
      <c r="B12" s="24" t="s">
        <v>81</v>
      </c>
      <c r="C12" s="33">
        <f>COUNTIF(Dataset!$AI$2:$AI$527,"Communications")</f>
        <v>34</v>
      </c>
      <c r="D12" s="34">
        <f>AVERAGEIF(Dataset!$AI$2:$AI$527,B12,Dataset!$J$2:$J$527)</f>
        <v>1.1410967289117654E-2</v>
      </c>
      <c r="E12" s="74">
        <f>AVERAGEIF(Dataset!$AI$2:$AI$527,'Des. statistics'!B12,Dataset!$D$2:$D$527)</f>
        <v>-0.11569047941176469</v>
      </c>
      <c r="F12" s="34" cm="1">
        <f t="array" ref="F12">MEDIAN((IF(Dataset!$AI$2:$AI$527='Des. statistics'!B12,Dataset!$J$2:$J$527)))</f>
        <v>2.5347687624999962E-2</v>
      </c>
      <c r="G12" s="102" cm="1">
        <f t="array" ref="G12">STDEV((IF(Dataset!$AI$2:$AI$527='Des. statistics'!B12,Dataset!$J$2:$J$527)))</f>
        <v>0.21644918401792015</v>
      </c>
      <c r="H12" s="34" cm="1">
        <f t="array" ref="H12">MIN((IF(Dataset!$AI$2:$AI$527='Des. statistics'!B12,Dataset!$J$2:$J$527)))</f>
        <v>-0.84439999999999993</v>
      </c>
      <c r="I12" s="34" cm="1">
        <f t="array" ref="I12">MAX((IF(Dataset!$AI$2:$AI$527='Des. statistics'!B12,Dataset!$J$2:$J$527)))</f>
        <v>0.5328999619</v>
      </c>
      <c r="J12" s="22">
        <f t="shared" si="0"/>
        <v>3</v>
      </c>
      <c r="K12" s="41">
        <f t="shared" si="1"/>
        <v>8</v>
      </c>
    </row>
    <row r="13" spans="2:29" x14ac:dyDescent="0.25">
      <c r="B13" s="24" t="s">
        <v>74</v>
      </c>
      <c r="C13" s="33">
        <f>COUNTIF(Dataset!$AI$2:$AI$527,"Basic Materials")</f>
        <v>15</v>
      </c>
      <c r="D13" s="34">
        <f>AVERAGEIF(Dataset!$AI$2:$AI$527,B13,Dataset!$J$2:$J$527)</f>
        <v>5.2133270013733309E-2</v>
      </c>
      <c r="E13" s="74">
        <f>AVERAGEIF(Dataset!$AI$2:$AI$527,'Des. statistics'!B13,Dataset!$D$2:$D$527)</f>
        <v>2.172874666666668E-2</v>
      </c>
      <c r="F13" s="34" cm="1">
        <f t="array" ref="F13">MEDIAN((IF(Dataset!$AI$2:$AI$527='Des. statistics'!B13,Dataset!$J$2:$J$527)))</f>
        <v>4.1819047159999977E-2</v>
      </c>
      <c r="G13" s="102" cm="1">
        <f t="array" ref="G13">STDEV((IF(Dataset!$AI$2:$AI$527='Des. statistics'!B13,Dataset!$J$2:$J$527)))</f>
        <v>0.1231994413612548</v>
      </c>
      <c r="H13" s="34" cm="1">
        <f t="array" ref="H13">MIN((IF(Dataset!$AI$2:$AI$527='Des. statistics'!B13,Dataset!$J$2:$J$527)))</f>
        <v>-0.16680000379999999</v>
      </c>
      <c r="I13" s="34" cm="1">
        <f t="array" ref="I13">MAX((IF(Dataset!$AI$2:$AI$527='Des. statistics'!B13,Dataset!$J$2:$J$527)))</f>
        <v>0.28359999999999996</v>
      </c>
      <c r="J13" s="22">
        <f t="shared" si="0"/>
        <v>1</v>
      </c>
      <c r="K13" s="41">
        <f t="shared" si="1"/>
        <v>5</v>
      </c>
    </row>
    <row r="14" spans="2:29" x14ac:dyDescent="0.25">
      <c r="B14" s="86" t="s">
        <v>24</v>
      </c>
      <c r="C14" s="88">
        <f>COUNTIF(Dataset!$AI$2:$AI$527,"Utilities")</f>
        <v>3</v>
      </c>
      <c r="D14" s="89">
        <f>AVERAGEIF(Dataset!$AI$2:$AI$527,B14,Dataset!$J$2:$J$527)</f>
        <v>2.4367536671333328E-2</v>
      </c>
      <c r="E14" s="101">
        <f>AVERAGEIF(Dataset!$AI$2:$AI$527,'Des. statistics'!B14,Dataset!$D$2:$D$527)</f>
        <v>-0.15605653333333333</v>
      </c>
      <c r="F14" s="89" cm="1">
        <f t="array" ref="F14">MEDIAN((IF(Dataset!$AI$2:$AI$527='Des. statistics'!B14,Dataset!$J$2:$J$527)))</f>
        <v>-1.4670588445999928E-2</v>
      </c>
      <c r="G14" s="103" cm="1">
        <f t="array" ref="G14">STDEV((IF(Dataset!$AI$2:$AI$527='Des. statistics'!B14,Dataset!$J$2:$J$527)))</f>
        <v>0.1131204606256295</v>
      </c>
      <c r="H14" s="89" cm="1">
        <f t="array" ref="H14">MIN((IF(Dataset!$AI$2:$AI$527='Des. statistics'!B14,Dataset!$J$2:$J$527)))</f>
        <v>-6.4063654139999926E-2</v>
      </c>
      <c r="I14" s="89" cm="1">
        <f t="array" ref="I14">MAX((IF(Dataset!$AI$2:$AI$527='Des. statistics'!B14,Dataset!$J$2:$J$527)))</f>
        <v>0.15183685259999982</v>
      </c>
      <c r="J14" s="22">
        <f t="shared" si="0"/>
        <v>6</v>
      </c>
      <c r="K14" s="41">
        <f t="shared" si="1"/>
        <v>7</v>
      </c>
    </row>
    <row r="15" spans="2:29" x14ac:dyDescent="0.25">
      <c r="O15" s="53"/>
      <c r="P15" s="66" t="s">
        <v>9384</v>
      </c>
      <c r="Q15" s="66" t="s">
        <v>2166</v>
      </c>
      <c r="R15" s="66" t="s">
        <v>9385</v>
      </c>
      <c r="S15" s="66" t="s">
        <v>9386</v>
      </c>
      <c r="T15" s="66" t="s">
        <v>9387</v>
      </c>
      <c r="U15" s="66" t="s">
        <v>2158</v>
      </c>
      <c r="V15" s="66" t="s">
        <v>2161</v>
      </c>
    </row>
    <row r="16" spans="2:29" ht="17" customHeight="1" x14ac:dyDescent="0.25">
      <c r="O16" s="24" t="s">
        <v>9384</v>
      </c>
      <c r="P16" s="46">
        <v>1</v>
      </c>
      <c r="Q16" s="47">
        <v>0.999</v>
      </c>
      <c r="R16" s="47">
        <v>3.09E-2</v>
      </c>
      <c r="S16" s="47">
        <v>2.0299999999999999E-2</v>
      </c>
      <c r="T16" s="47">
        <v>-4.2700000000000002E-2</v>
      </c>
      <c r="U16" s="47">
        <v>-2.46E-2</v>
      </c>
      <c r="V16" s="47">
        <v>-0.108</v>
      </c>
    </row>
    <row r="17" spans="2:22" ht="16" customHeight="1" x14ac:dyDescent="0.25">
      <c r="B17" s="45"/>
      <c r="O17" s="24" t="s">
        <v>2166</v>
      </c>
      <c r="P17" s="47">
        <v>0.999</v>
      </c>
      <c r="Q17" s="46">
        <v>1</v>
      </c>
      <c r="R17" s="47">
        <v>2.93E-2</v>
      </c>
      <c r="S17" s="47">
        <v>1.8200000000000001E-2</v>
      </c>
      <c r="T17" s="47">
        <v>-4.02E-2</v>
      </c>
      <c r="U17" s="47">
        <v>-2.2499999999999999E-2</v>
      </c>
      <c r="V17" s="47">
        <v>-0.1065</v>
      </c>
    </row>
    <row r="18" spans="2:22" x14ac:dyDescent="0.25">
      <c r="B18" s="64"/>
      <c r="C18" s="94"/>
      <c r="D18" s="63"/>
      <c r="E18" s="94"/>
      <c r="F18" s="94"/>
      <c r="G18" s="98"/>
      <c r="H18" s="63"/>
      <c r="I18" s="64"/>
      <c r="O18" s="24" t="s">
        <v>9385</v>
      </c>
      <c r="P18" s="47">
        <v>3.09E-2</v>
      </c>
      <c r="Q18" s="47">
        <v>2.93E-2</v>
      </c>
      <c r="R18" s="46">
        <v>1</v>
      </c>
      <c r="S18" s="47">
        <v>5.4100000000000002E-2</v>
      </c>
      <c r="T18" s="47">
        <v>1.9099999999999999E-2</v>
      </c>
      <c r="U18" s="47">
        <v>-9.4999999999999998E-3</v>
      </c>
      <c r="V18" s="47">
        <v>0.2021</v>
      </c>
    </row>
    <row r="19" spans="2:22" ht="21" customHeight="1" x14ac:dyDescent="0.25">
      <c r="B19" s="45"/>
      <c r="C19" s="41"/>
      <c r="E19" s="41"/>
      <c r="F19" s="41"/>
      <c r="G19" s="99"/>
      <c r="H19" s="45"/>
      <c r="O19" s="24" t="s">
        <v>9386</v>
      </c>
      <c r="P19" s="47">
        <v>2.0299999999999999E-2</v>
      </c>
      <c r="Q19" s="47">
        <v>1.8200000000000001E-2</v>
      </c>
      <c r="R19" s="47">
        <v>5.4100000000000002E-2</v>
      </c>
      <c r="S19" s="46">
        <v>1</v>
      </c>
      <c r="T19" s="47">
        <v>3.0599999999999999E-2</v>
      </c>
      <c r="U19" s="47">
        <v>-5.5800000000000002E-2</v>
      </c>
      <c r="V19" s="47">
        <v>2.3699999999999999E-2</v>
      </c>
    </row>
    <row r="20" spans="2:22" ht="15" customHeight="1" x14ac:dyDescent="0.25">
      <c r="B20" s="64"/>
      <c r="C20" s="91" t="s">
        <v>2166</v>
      </c>
      <c r="D20" s="92" t="s">
        <v>2166</v>
      </c>
      <c r="E20" s="93" t="s">
        <v>9384</v>
      </c>
      <c r="F20" s="93" t="s">
        <v>2166</v>
      </c>
      <c r="G20" s="96" t="s">
        <v>2166</v>
      </c>
      <c r="H20" s="92" t="s">
        <v>2166</v>
      </c>
      <c r="I20" s="24"/>
      <c r="J20" s="24"/>
      <c r="K20" s="48"/>
      <c r="O20" s="24" t="s">
        <v>9387</v>
      </c>
      <c r="P20" s="47">
        <v>-4.2700000000000002E-2</v>
      </c>
      <c r="Q20" s="47">
        <v>-4.02E-2</v>
      </c>
      <c r="R20" s="47">
        <v>1.9099999999999999E-2</v>
      </c>
      <c r="S20" s="47">
        <v>3.0599999999999999E-2</v>
      </c>
      <c r="T20" s="46">
        <v>1</v>
      </c>
      <c r="U20" s="47">
        <v>0.4551</v>
      </c>
      <c r="V20" s="47">
        <v>0.21</v>
      </c>
    </row>
    <row r="21" spans="2:22" x14ac:dyDescent="0.25">
      <c r="B21" s="62" t="s">
        <v>2163</v>
      </c>
      <c r="C21" s="90" t="s">
        <v>9342</v>
      </c>
      <c r="D21" s="65" t="s">
        <v>9343</v>
      </c>
      <c r="E21" s="90" t="s">
        <v>9344</v>
      </c>
      <c r="F21" s="95" t="s">
        <v>9345</v>
      </c>
      <c r="G21" s="97" t="s">
        <v>9346</v>
      </c>
      <c r="H21" s="65" t="s">
        <v>9487</v>
      </c>
      <c r="O21" s="24" t="s">
        <v>2158</v>
      </c>
      <c r="P21" s="47">
        <v>-2.46E-2</v>
      </c>
      <c r="Q21" s="47">
        <v>-2.2499999999999999E-2</v>
      </c>
      <c r="R21" s="47">
        <v>-9.4999999999999998E-3</v>
      </c>
      <c r="S21" s="47">
        <v>-5.5800000000000002E-2</v>
      </c>
      <c r="T21" s="47">
        <v>0.4551</v>
      </c>
      <c r="U21" s="46">
        <v>1</v>
      </c>
      <c r="V21" s="47">
        <v>0.31440000000000001</v>
      </c>
    </row>
    <row r="22" spans="2:22" x14ac:dyDescent="0.25">
      <c r="O22" s="56" t="s">
        <v>2161</v>
      </c>
      <c r="P22" s="82">
        <v>-0.108</v>
      </c>
      <c r="Q22" s="82">
        <v>-0.1065</v>
      </c>
      <c r="R22" s="82">
        <v>0.2021</v>
      </c>
      <c r="S22" s="82">
        <v>2.3699999999999999E-2</v>
      </c>
      <c r="T22" s="82">
        <v>0.21</v>
      </c>
      <c r="U22" s="82">
        <v>0.31440000000000001</v>
      </c>
      <c r="V22" s="83">
        <v>1</v>
      </c>
    </row>
    <row r="23" spans="2:22" x14ac:dyDescent="0.25">
      <c r="B23" s="22" t="s">
        <v>9347</v>
      </c>
      <c r="C23" s="67" t="s">
        <v>9348</v>
      </c>
      <c r="D23" s="67" t="s">
        <v>9367</v>
      </c>
      <c r="E23" s="67" t="s">
        <v>9381</v>
      </c>
      <c r="F23" s="47">
        <v>3.0844333218847698E-2</v>
      </c>
      <c r="G23" s="80">
        <v>1.2797800654170299</v>
      </c>
      <c r="H23" s="78">
        <v>5.8574540534379098E-2</v>
      </c>
      <c r="J23" s="76"/>
      <c r="K23" s="49"/>
    </row>
    <row r="24" spans="2:22" x14ac:dyDescent="0.25">
      <c r="C24" s="67" t="s">
        <v>9349</v>
      </c>
      <c r="D24" s="67" t="s">
        <v>9431</v>
      </c>
      <c r="E24" s="67" t="s">
        <v>9430</v>
      </c>
      <c r="F24" s="79" t="s">
        <v>9434</v>
      </c>
      <c r="G24" s="69" t="s">
        <v>9456</v>
      </c>
      <c r="H24" s="67" t="s">
        <v>9472</v>
      </c>
      <c r="I24" s="49"/>
      <c r="J24" s="76"/>
      <c r="K24" s="49"/>
    </row>
    <row r="25" spans="2:22" ht="20" customHeight="1" x14ac:dyDescent="0.25">
      <c r="B25" s="22" t="s">
        <v>9350</v>
      </c>
      <c r="C25" s="67"/>
      <c r="D25" s="67" t="s">
        <v>9415</v>
      </c>
      <c r="E25" s="67" t="s">
        <v>9382</v>
      </c>
      <c r="F25" s="47">
        <v>-1.6177449677427801E-2</v>
      </c>
      <c r="G25" s="80">
        <v>0.117435435996588</v>
      </c>
      <c r="H25" s="47">
        <v>-6.71926691091665E-3</v>
      </c>
      <c r="I25" s="49"/>
      <c r="J25" s="77"/>
      <c r="K25" s="49"/>
    </row>
    <row r="26" spans="2:22" x14ac:dyDescent="0.25">
      <c r="C26" s="67"/>
      <c r="D26" s="67" t="s">
        <v>9383</v>
      </c>
      <c r="E26" s="67" t="s">
        <v>9429</v>
      </c>
      <c r="F26" s="69" t="s">
        <v>9435</v>
      </c>
      <c r="G26" s="69" t="s">
        <v>9457</v>
      </c>
      <c r="H26" s="67" t="s">
        <v>9473</v>
      </c>
      <c r="I26" s="49"/>
      <c r="J26" s="77"/>
      <c r="K26" s="49"/>
    </row>
    <row r="27" spans="2:22" ht="21" customHeight="1" x14ac:dyDescent="0.25">
      <c r="B27" s="22" t="s">
        <v>9351</v>
      </c>
      <c r="C27" s="67"/>
      <c r="D27" s="67" t="s">
        <v>9352</v>
      </c>
      <c r="E27" s="67" t="s">
        <v>9352</v>
      </c>
      <c r="F27" s="47">
        <v>-6.7519812707546597E-6</v>
      </c>
      <c r="G27" s="69" t="s">
        <v>9352</v>
      </c>
      <c r="H27" s="67" t="s">
        <v>9352</v>
      </c>
      <c r="I27" s="49"/>
      <c r="J27" s="77"/>
      <c r="K27" s="49"/>
    </row>
    <row r="28" spans="2:22" x14ac:dyDescent="0.25">
      <c r="C28" s="67"/>
      <c r="D28" s="67" t="s">
        <v>9432</v>
      </c>
      <c r="E28" s="67" t="s">
        <v>9353</v>
      </c>
      <c r="F28" s="69" t="s">
        <v>9436</v>
      </c>
      <c r="G28" s="69" t="s">
        <v>9458</v>
      </c>
      <c r="H28" s="67" t="s">
        <v>9474</v>
      </c>
      <c r="I28" s="49"/>
      <c r="J28" s="77"/>
      <c r="K28" s="49"/>
    </row>
    <row r="29" spans="2:22" ht="21" customHeight="1" x14ac:dyDescent="0.25">
      <c r="B29" s="22" t="s">
        <v>9354</v>
      </c>
      <c r="C29" s="67"/>
      <c r="D29" s="67" t="s">
        <v>9352</v>
      </c>
      <c r="E29" s="67" t="s">
        <v>9352</v>
      </c>
      <c r="F29" s="47">
        <v>5.9064216574113802E-6</v>
      </c>
      <c r="G29" s="69" t="s">
        <v>9352</v>
      </c>
      <c r="H29" s="67" t="s">
        <v>9352</v>
      </c>
      <c r="I29" s="49"/>
      <c r="J29" s="77"/>
      <c r="K29" s="49"/>
    </row>
    <row r="30" spans="2:22" x14ac:dyDescent="0.25">
      <c r="C30" s="67"/>
      <c r="D30" s="67" t="s">
        <v>9433</v>
      </c>
      <c r="E30" s="67" t="s">
        <v>9428</v>
      </c>
      <c r="F30" s="69" t="s">
        <v>9437</v>
      </c>
      <c r="G30" s="69" t="s">
        <v>9459</v>
      </c>
      <c r="H30" s="67" t="s">
        <v>9475</v>
      </c>
      <c r="I30" s="49"/>
      <c r="K30" s="49"/>
    </row>
    <row r="31" spans="2:22" ht="21" customHeight="1" x14ac:dyDescent="0.25">
      <c r="B31" s="22" t="s">
        <v>9398</v>
      </c>
      <c r="C31" s="67"/>
      <c r="D31" s="67" t="s">
        <v>9426</v>
      </c>
      <c r="E31" s="67" t="s">
        <v>9427</v>
      </c>
      <c r="F31" s="67" t="s">
        <v>9488</v>
      </c>
      <c r="G31" s="69" t="s">
        <v>9447</v>
      </c>
      <c r="H31" s="67" t="s">
        <v>9468</v>
      </c>
      <c r="I31" s="49"/>
      <c r="K31" s="49"/>
    </row>
    <row r="32" spans="2:22" x14ac:dyDescent="0.25">
      <c r="C32" s="67"/>
      <c r="D32" s="67" t="s">
        <v>9399</v>
      </c>
      <c r="E32" s="67" t="s">
        <v>9399</v>
      </c>
      <c r="F32" s="69" t="s">
        <v>9438</v>
      </c>
      <c r="G32" s="69" t="s">
        <v>9460</v>
      </c>
      <c r="H32" s="67" t="s">
        <v>9476</v>
      </c>
      <c r="I32" s="49"/>
      <c r="J32" s="72"/>
      <c r="K32" s="49"/>
    </row>
    <row r="33" spans="2:11" ht="17" customHeight="1" x14ac:dyDescent="0.25">
      <c r="B33" s="22" t="s">
        <v>9355</v>
      </c>
      <c r="C33" s="67"/>
      <c r="D33" s="67" t="s">
        <v>9416</v>
      </c>
      <c r="E33" s="67" t="s">
        <v>9400</v>
      </c>
      <c r="F33" s="47">
        <v>-4.6921345560095903E-2</v>
      </c>
      <c r="G33" s="69" t="s">
        <v>9448</v>
      </c>
      <c r="H33" s="67" t="s">
        <v>9356</v>
      </c>
      <c r="I33" s="49"/>
      <c r="J33" s="75"/>
      <c r="K33" s="49"/>
    </row>
    <row r="34" spans="2:11" x14ac:dyDescent="0.25">
      <c r="C34" s="67"/>
      <c r="D34" s="67" t="s">
        <v>9401</v>
      </c>
      <c r="E34" s="67" t="s">
        <v>9401</v>
      </c>
      <c r="F34" s="69" t="s">
        <v>9439</v>
      </c>
      <c r="G34" s="69" t="s">
        <v>9461</v>
      </c>
      <c r="H34" s="67" t="s">
        <v>9477</v>
      </c>
      <c r="I34" s="49"/>
      <c r="J34" s="75"/>
      <c r="K34" s="49"/>
    </row>
    <row r="35" spans="2:11" ht="21" customHeight="1" x14ac:dyDescent="0.25">
      <c r="B35" s="22" t="s">
        <v>9357</v>
      </c>
      <c r="C35" s="67"/>
      <c r="D35" s="67" t="s">
        <v>9402</v>
      </c>
      <c r="E35" s="67" t="s">
        <v>9402</v>
      </c>
      <c r="F35" s="47">
        <v>-2.7405608359623301E-2</v>
      </c>
      <c r="G35" s="69" t="s">
        <v>9449</v>
      </c>
      <c r="H35" s="47">
        <v>-1.9707290547320799E-2</v>
      </c>
      <c r="I35" s="49"/>
      <c r="J35" s="75"/>
      <c r="K35" s="49"/>
    </row>
    <row r="36" spans="2:11" x14ac:dyDescent="0.25">
      <c r="C36" s="67"/>
      <c r="D36" s="67" t="s">
        <v>9403</v>
      </c>
      <c r="E36" s="67" t="s">
        <v>9403</v>
      </c>
      <c r="F36" s="69" t="s">
        <v>9440</v>
      </c>
      <c r="G36" s="69" t="s">
        <v>9462</v>
      </c>
      <c r="H36" s="67" t="s">
        <v>9478</v>
      </c>
      <c r="I36" s="49"/>
    </row>
    <row r="37" spans="2:11" ht="19" customHeight="1" x14ac:dyDescent="0.25">
      <c r="B37" s="22" t="s">
        <v>9358</v>
      </c>
      <c r="C37" s="67"/>
      <c r="D37" s="67" t="s">
        <v>9417</v>
      </c>
      <c r="E37" s="67" t="s">
        <v>9404</v>
      </c>
      <c r="F37" s="47">
        <v>3.8367459443133099E-2</v>
      </c>
      <c r="G37" s="69" t="s">
        <v>9450</v>
      </c>
      <c r="H37" s="47">
        <v>2.92989552064784E-3</v>
      </c>
    </row>
    <row r="38" spans="2:11" x14ac:dyDescent="0.25">
      <c r="C38" s="67"/>
      <c r="D38" s="67" t="s">
        <v>9425</v>
      </c>
      <c r="E38" s="67" t="s">
        <v>9414</v>
      </c>
      <c r="F38" s="69" t="s">
        <v>9441</v>
      </c>
      <c r="G38" s="69" t="s">
        <v>9463</v>
      </c>
      <c r="H38" s="67" t="s">
        <v>9479</v>
      </c>
    </row>
    <row r="39" spans="2:11" ht="20" customHeight="1" x14ac:dyDescent="0.25">
      <c r="B39" s="22" t="s">
        <v>9359</v>
      </c>
      <c r="C39" s="67"/>
      <c r="D39" s="67" t="s">
        <v>9361</v>
      </c>
      <c r="E39" s="67" t="s">
        <v>9361</v>
      </c>
      <c r="F39" s="47">
        <v>6.6403761070012196E-2</v>
      </c>
      <c r="G39" s="69" t="s">
        <v>9451</v>
      </c>
      <c r="H39" s="47">
        <v>0.104941758261251</v>
      </c>
      <c r="J39" s="73"/>
    </row>
    <row r="40" spans="2:11" x14ac:dyDescent="0.25">
      <c r="C40" s="67"/>
      <c r="D40" s="67" t="s">
        <v>9413</v>
      </c>
      <c r="E40" s="67" t="s">
        <v>9413</v>
      </c>
      <c r="F40" s="69" t="s">
        <v>9442</v>
      </c>
      <c r="G40" s="69" t="s">
        <v>9464</v>
      </c>
      <c r="H40" s="67" t="s">
        <v>9480</v>
      </c>
      <c r="J40" s="73"/>
    </row>
    <row r="41" spans="2:11" ht="21" customHeight="1" x14ac:dyDescent="0.25">
      <c r="B41" s="22" t="s">
        <v>9360</v>
      </c>
      <c r="C41" s="67"/>
      <c r="D41" s="67" t="s">
        <v>9418</v>
      </c>
      <c r="E41" s="67" t="s">
        <v>9405</v>
      </c>
      <c r="F41" s="47">
        <v>8.0661077730355801E-2</v>
      </c>
      <c r="G41" s="69" t="s">
        <v>9452</v>
      </c>
      <c r="H41" s="67" t="s">
        <v>9469</v>
      </c>
      <c r="J41" s="73"/>
    </row>
    <row r="42" spans="2:11" x14ac:dyDescent="0.25">
      <c r="B42" s="22" t="s">
        <v>9362</v>
      </c>
      <c r="C42" s="67"/>
      <c r="D42" s="67" t="s">
        <v>9424</v>
      </c>
      <c r="E42" s="67" t="s">
        <v>9412</v>
      </c>
      <c r="F42" s="69" t="s">
        <v>9443</v>
      </c>
      <c r="G42" s="69" t="s">
        <v>9364</v>
      </c>
      <c r="H42" s="67" t="s">
        <v>9481</v>
      </c>
      <c r="J42" s="73"/>
    </row>
    <row r="43" spans="2:11" x14ac:dyDescent="0.25">
      <c r="C43" s="67"/>
      <c r="D43" s="67"/>
      <c r="E43" s="67"/>
      <c r="F43" s="47"/>
      <c r="G43" s="69"/>
      <c r="H43" s="67"/>
    </row>
    <row r="44" spans="2:11" x14ac:dyDescent="0.25">
      <c r="B44" s="22" t="s">
        <v>9360</v>
      </c>
      <c r="C44" s="67"/>
      <c r="D44" s="67" t="s">
        <v>9419</v>
      </c>
      <c r="E44" s="67" t="s">
        <v>9406</v>
      </c>
      <c r="F44" s="47">
        <v>4.0536087477298102E-2</v>
      </c>
      <c r="G44" s="69" t="s">
        <v>9453</v>
      </c>
      <c r="H44" s="67" t="s">
        <v>9348</v>
      </c>
    </row>
    <row r="45" spans="2:11" x14ac:dyDescent="0.25">
      <c r="B45" s="22" t="s">
        <v>9363</v>
      </c>
      <c r="C45" s="67"/>
      <c r="D45" s="67" t="s">
        <v>9423</v>
      </c>
      <c r="E45" s="67" t="s">
        <v>9411</v>
      </c>
      <c r="F45" s="69" t="s">
        <v>9444</v>
      </c>
      <c r="G45" s="69" t="s">
        <v>9465</v>
      </c>
      <c r="H45" s="67" t="s">
        <v>9482</v>
      </c>
    </row>
    <row r="46" spans="2:11" x14ac:dyDescent="0.25">
      <c r="C46" s="67"/>
      <c r="D46" s="67"/>
      <c r="E46" s="67"/>
      <c r="F46" s="47"/>
      <c r="G46" s="69"/>
      <c r="H46" s="67"/>
    </row>
    <row r="47" spans="2:11" x14ac:dyDescent="0.25">
      <c r="B47" s="22" t="s">
        <v>9365</v>
      </c>
      <c r="C47" s="67"/>
      <c r="D47" s="67" t="s">
        <v>9407</v>
      </c>
      <c r="E47" s="67" t="s">
        <v>9407</v>
      </c>
      <c r="F47" s="47">
        <v>2.09044257003629E-2</v>
      </c>
      <c r="G47" s="69" t="s">
        <v>9454</v>
      </c>
      <c r="H47" s="67" t="s">
        <v>9470</v>
      </c>
    </row>
    <row r="48" spans="2:11" x14ac:dyDescent="0.25">
      <c r="C48" s="67"/>
      <c r="D48" s="67" t="s">
        <v>9422</v>
      </c>
      <c r="E48" s="67" t="s">
        <v>9410</v>
      </c>
      <c r="F48" s="69" t="s">
        <v>9445</v>
      </c>
      <c r="G48" s="69" t="s">
        <v>9466</v>
      </c>
      <c r="H48" s="67" t="s">
        <v>9483</v>
      </c>
    </row>
    <row r="49" spans="2:8" ht="21" customHeight="1" x14ac:dyDescent="0.25">
      <c r="B49" s="22" t="s">
        <v>9366</v>
      </c>
      <c r="C49" s="67"/>
      <c r="D49" s="67" t="s">
        <v>9420</v>
      </c>
      <c r="E49" s="67" t="s">
        <v>9408</v>
      </c>
      <c r="F49" s="47">
        <v>0.174500972859743</v>
      </c>
      <c r="G49" s="69" t="s">
        <v>9455</v>
      </c>
      <c r="H49" s="67" t="s">
        <v>9471</v>
      </c>
    </row>
    <row r="50" spans="2:8" x14ac:dyDescent="0.25">
      <c r="B50" s="45"/>
      <c r="C50" s="68"/>
      <c r="D50" s="68" t="s">
        <v>9421</v>
      </c>
      <c r="E50" s="68" t="s">
        <v>9409</v>
      </c>
      <c r="F50" s="68" t="s">
        <v>9446</v>
      </c>
      <c r="G50" s="68" t="s">
        <v>9467</v>
      </c>
      <c r="H50" s="68" t="s">
        <v>9484</v>
      </c>
    </row>
    <row r="51" spans="2:8" ht="22" customHeight="1" x14ac:dyDescent="0.25">
      <c r="B51" s="22" t="s">
        <v>9485</v>
      </c>
      <c r="C51" s="78">
        <v>0</v>
      </c>
      <c r="D51" s="70">
        <v>3.7999999999999999E-2</v>
      </c>
      <c r="E51" s="70">
        <v>3.9E-2</v>
      </c>
      <c r="F51" s="23">
        <v>2.5000000000000001E-2</v>
      </c>
      <c r="G51" s="81">
        <v>0.11</v>
      </c>
      <c r="H51" s="70">
        <v>4.2000000000000003E-2</v>
      </c>
    </row>
    <row r="52" spans="2:8" x14ac:dyDescent="0.25">
      <c r="B52" s="22" t="s">
        <v>9486</v>
      </c>
      <c r="C52" s="74">
        <v>-1E-3</v>
      </c>
      <c r="D52" s="70">
        <v>1.4999999999999999E-2</v>
      </c>
      <c r="E52" s="70">
        <v>1.6E-2</v>
      </c>
      <c r="F52" s="23">
        <v>2E-3</v>
      </c>
      <c r="G52" s="70">
        <v>3.5999999999999997E-2</v>
      </c>
      <c r="H52" s="70">
        <v>8.9999999999999993E-3</v>
      </c>
    </row>
    <row r="53" spans="2:8" x14ac:dyDescent="0.25">
      <c r="B53" s="45" t="s">
        <v>9397</v>
      </c>
      <c r="C53" s="71">
        <v>526</v>
      </c>
      <c r="D53" s="71">
        <v>526</v>
      </c>
      <c r="E53" s="71">
        <v>526</v>
      </c>
      <c r="F53" s="71">
        <v>526</v>
      </c>
      <c r="G53" s="71">
        <v>158</v>
      </c>
      <c r="H53" s="71">
        <v>368</v>
      </c>
    </row>
    <row r="57" spans="2:8" x14ac:dyDescent="0.25">
      <c r="D57" s="42"/>
    </row>
    <row r="58" spans="2:8" x14ac:dyDescent="0.25">
      <c r="D58" s="42"/>
    </row>
    <row r="61" spans="2:8" x14ac:dyDescent="0.25">
      <c r="B61" s="22" t="s">
        <v>9368</v>
      </c>
    </row>
    <row r="63" spans="2:8" x14ac:dyDescent="0.25">
      <c r="B63" s="22">
        <v>2005</v>
      </c>
      <c r="C63" s="32">
        <f>AVERAGEIF(Dataset!$C$2:$C$527,'Des. statistics'!B63,Dataset!$J$2:$J$527)</f>
        <v>6.3303693094495725E-2</v>
      </c>
      <c r="D63" s="22">
        <f>COUNTIF(Dataset!C2:C527,'Des. statistics'!B63)</f>
        <v>38</v>
      </c>
    </row>
    <row r="64" spans="2:8" x14ac:dyDescent="0.25">
      <c r="B64" s="22">
        <v>2006</v>
      </c>
      <c r="C64" s="32">
        <f>AVERAGEIF(Dataset!$C$2:$C$527,'Des. statistics'!B64,Dataset!$J$2:$J$527)</f>
        <v>1.4677079466409094E-2</v>
      </c>
      <c r="D64" s="22">
        <f>COUNTIF(Dataset!C3:C528,'Des. statistics'!B64)</f>
        <v>44</v>
      </c>
    </row>
    <row r="65" spans="2:4" x14ac:dyDescent="0.25">
      <c r="B65" s="22">
        <v>2007</v>
      </c>
      <c r="C65" s="32">
        <f>AVERAGEIF(Dataset!$C$2:$C$527,'Des. statistics'!B65,Dataset!$J$2:$J$527)</f>
        <v>1.7338415397782057E-2</v>
      </c>
      <c r="D65" s="22">
        <f>COUNTIF(Dataset!C4:C529,'Des. statistics'!B65)</f>
        <v>47</v>
      </c>
    </row>
    <row r="66" spans="2:4" x14ac:dyDescent="0.25">
      <c r="B66" s="22">
        <v>2008</v>
      </c>
      <c r="C66" s="32">
        <f>AVERAGEIF(Dataset!$C$2:$C$527,'Des. statistics'!B66,Dataset!$J$2:$J$527)</f>
        <v>0.67438105058483622</v>
      </c>
      <c r="D66" s="22">
        <f>COUNTIF(Dataset!C5:C530,'Des. statistics'!B66)</f>
        <v>19</v>
      </c>
    </row>
    <row r="67" spans="2:4" x14ac:dyDescent="0.25">
      <c r="B67" s="22">
        <v>2009</v>
      </c>
      <c r="C67" s="32">
        <f>AVERAGEIF(Dataset!$C$2:$C$527,'Des. statistics'!B67,Dataset!$J$2:$J$527)</f>
        <v>0.44033808800000002</v>
      </c>
      <c r="D67" s="22">
        <f>COUNTIF(Dataset!C6:C531,'Des. statistics'!B67)</f>
        <v>3</v>
      </c>
    </row>
    <row r="68" spans="2:4" x14ac:dyDescent="0.25">
      <c r="B68" s="22">
        <v>2010</v>
      </c>
      <c r="C68" s="32">
        <f>AVERAGEIF(Dataset!$C$2:$C$527,'Des. statistics'!B68,Dataset!$J$2:$J$527)</f>
        <v>-1.3062695099726332E-2</v>
      </c>
      <c r="D68" s="22">
        <f>COUNTIF(Dataset!C7:C532,'Des. statistics'!B68)</f>
        <v>29</v>
      </c>
    </row>
    <row r="69" spans="2:4" x14ac:dyDescent="0.25">
      <c r="B69" s="22">
        <v>2011</v>
      </c>
      <c r="C69" s="32">
        <f>AVERAGEIF(Dataset!$C$2:$C$527,'Des. statistics'!B69,Dataset!$J$2:$J$527)</f>
        <v>5.7064290244947379E-2</v>
      </c>
      <c r="D69" s="22">
        <f>COUNTIF(Dataset!C8:C533,'Des. statistics'!B69)</f>
        <v>19</v>
      </c>
    </row>
    <row r="70" spans="2:4" x14ac:dyDescent="0.25">
      <c r="B70" s="22">
        <v>2012</v>
      </c>
      <c r="C70" s="32">
        <f>AVERAGEIF(Dataset!$C$2:$C$527,'Des. statistics'!B70,Dataset!$J$2:$J$527)</f>
        <v>3.2837580392777774E-2</v>
      </c>
      <c r="D70" s="22">
        <f>COUNTIF(Dataset!C9:C534,'Des. statistics'!B70)</f>
        <v>9</v>
      </c>
    </row>
    <row r="71" spans="2:4" x14ac:dyDescent="0.25">
      <c r="B71" s="22">
        <v>2013</v>
      </c>
      <c r="C71" s="32">
        <f>AVERAGEIF(Dataset!$C$2:$C$527,'Des. statistics'!B71,Dataset!$J$2:$J$527)</f>
        <v>0.13519625170685715</v>
      </c>
      <c r="D71" s="22">
        <f>COUNTIF(Dataset!C10:C535,'Des. statistics'!B71)</f>
        <v>14</v>
      </c>
    </row>
    <row r="72" spans="2:4" x14ac:dyDescent="0.25">
      <c r="B72" s="22">
        <v>2014</v>
      </c>
      <c r="C72" s="32">
        <f>AVERAGEIF(Dataset!$C$2:$C$527,'Des. statistics'!B72,Dataset!$J$2:$J$527)</f>
        <v>9.1314963258346149E-2</v>
      </c>
      <c r="D72" s="22">
        <f>COUNTIF(Dataset!C11:C536,'Des. statistics'!B72)</f>
        <v>26</v>
      </c>
    </row>
    <row r="73" spans="2:4" x14ac:dyDescent="0.25">
      <c r="B73" s="22">
        <v>2015</v>
      </c>
      <c r="C73" s="32">
        <f>AVERAGEIF(Dataset!$C$2:$C$527,'Des. statistics'!B73,Dataset!$J$2:$J$527)</f>
        <v>5.848543651753705E-2</v>
      </c>
      <c r="D73" s="22">
        <f>COUNTIF(Dataset!C12:C537,'Des. statistics'!B73)</f>
        <v>54</v>
      </c>
    </row>
    <row r="74" spans="2:4" x14ac:dyDescent="0.25">
      <c r="B74" s="22">
        <v>2016</v>
      </c>
      <c r="C74" s="32">
        <f>AVERAGEIF(Dataset!$C$2:$C$527,'Des. statistics'!B74,Dataset!$J$2:$J$527)</f>
        <v>7.240966378931786E-2</v>
      </c>
      <c r="D74" s="22">
        <f>COUNTIF(Dataset!C13:C538,'Des. statistics'!B74)</f>
        <v>75</v>
      </c>
    </row>
    <row r="75" spans="2:4" x14ac:dyDescent="0.25">
      <c r="B75" s="22">
        <v>2017</v>
      </c>
      <c r="C75" s="32">
        <f>AVERAGEIF(Dataset!$C$2:$C$527,'Des. statistics'!B75,Dataset!$J$2:$J$527)</f>
        <v>0.12261795678074754</v>
      </c>
      <c r="D75" s="22">
        <f>COUNTIF(Dataset!C14:C539,'Des. statistics'!B75)</f>
        <v>92</v>
      </c>
    </row>
    <row r="76" spans="2:4" x14ac:dyDescent="0.25">
      <c r="B76" s="22">
        <v>2018</v>
      </c>
      <c r="C76" s="32">
        <f>AVERAGEIF(Dataset!$C$2:$C$527,'Des. statistics'!B76,Dataset!$J$2:$J$527)</f>
        <v>-6.8730711012280846E-3</v>
      </c>
      <c r="D76" s="22">
        <f>COUNTIF(Dataset!C15:C540,'Des. statistics'!B76)</f>
        <v>57</v>
      </c>
    </row>
    <row r="77" spans="2:4" x14ac:dyDescent="0.25">
      <c r="D77" s="42"/>
    </row>
    <row r="78" spans="2:4" x14ac:dyDescent="0.25">
      <c r="D78" s="42"/>
    </row>
    <row r="79" spans="2:4" x14ac:dyDescent="0.25">
      <c r="D79" s="42"/>
    </row>
    <row r="80" spans="2:4" x14ac:dyDescent="0.25">
      <c r="D80" s="42"/>
    </row>
    <row r="81" spans="2:7" x14ac:dyDescent="0.25">
      <c r="D81" s="42"/>
    </row>
    <row r="82" spans="2:7" x14ac:dyDescent="0.25">
      <c r="E82" s="42"/>
      <c r="F82" s="50" t="s">
        <v>9373</v>
      </c>
      <c r="G82" s="50" t="s">
        <v>2164</v>
      </c>
    </row>
    <row r="83" spans="2:7" x14ac:dyDescent="0.25">
      <c r="B83" s="22" t="s">
        <v>44</v>
      </c>
      <c r="E83" s="24" t="s">
        <v>9369</v>
      </c>
      <c r="F83" s="23">
        <f>COUNTIF(Dataset!$AU$2:$AU$527,'Des. statistics'!E83)</f>
        <v>121</v>
      </c>
      <c r="G83" s="51">
        <f>AVERAGEIF(Dataset!$AU$2:$AU$527,'Des. statistics'!B83,Dataset!$J$2:$J$527)</f>
        <v>4.8255184272031723E-2</v>
      </c>
    </row>
    <row r="84" spans="2:7" x14ac:dyDescent="0.25">
      <c r="B84" s="22" t="s">
        <v>80</v>
      </c>
      <c r="E84" s="24" t="s">
        <v>9370</v>
      </c>
      <c r="F84" s="23">
        <f>COUNTIF(Dataset!$AU$2:$AU$527,'Des. statistics'!E84)</f>
        <v>283</v>
      </c>
      <c r="G84" s="51">
        <f>AVERAGEIF(Dataset!$AU$2:$AU$527,'Des. statistics'!B84,Dataset!$J$2:$J$527)</f>
        <v>0.11290532698107268</v>
      </c>
    </row>
    <row r="85" spans="2:7" x14ac:dyDescent="0.25">
      <c r="B85" s="22" t="s">
        <v>23</v>
      </c>
      <c r="E85" s="24" t="s">
        <v>9371</v>
      </c>
      <c r="F85" s="23">
        <f>COUNTIF(Dataset!$AU$2:$AU$527,'Des. statistics'!E85)</f>
        <v>64</v>
      </c>
      <c r="G85" s="51">
        <f>AVERAGEIF(Dataset!$AU$2:$AU$527,'Des. statistics'!B85,Dataset!$J$2:$J$527)</f>
        <v>1.5450108916556978E-2</v>
      </c>
    </row>
    <row r="86" spans="2:7" x14ac:dyDescent="0.25">
      <c r="B86" s="22" t="s">
        <v>64</v>
      </c>
      <c r="E86" s="24" t="s">
        <v>9372</v>
      </c>
      <c r="F86" s="23">
        <f>COUNTIF(Dataset!$AU$2:$AU$527,'Des. statistics'!E86)</f>
        <v>58</v>
      </c>
      <c r="G86" s="51">
        <f>AVERAGEIF(Dataset!$AU$2:$AU$527,'Des. statistics'!B86,Dataset!$J$2:$J$527)</f>
        <v>6.8387987169241354E-2</v>
      </c>
    </row>
    <row r="87" spans="2:7" x14ac:dyDescent="0.25">
      <c r="D87" s="42"/>
    </row>
    <row r="88" spans="2:7" x14ac:dyDescent="0.25">
      <c r="D88" s="42"/>
    </row>
    <row r="89" spans="2:7" x14ac:dyDescent="0.25">
      <c r="D89" s="42"/>
    </row>
    <row r="90" spans="2:7" x14ac:dyDescent="0.25">
      <c r="D90" s="42"/>
    </row>
    <row r="91" spans="2:7" x14ac:dyDescent="0.25">
      <c r="D91" s="42"/>
    </row>
    <row r="92" spans="2:7" x14ac:dyDescent="0.25">
      <c r="B92" s="57" t="s">
        <v>2163</v>
      </c>
      <c r="C92" s="54" t="s">
        <v>2165</v>
      </c>
      <c r="D92" s="55" t="s">
        <v>9388</v>
      </c>
      <c r="E92" s="54" t="s">
        <v>9389</v>
      </c>
      <c r="F92" s="54" t="s">
        <v>9390</v>
      </c>
      <c r="G92" s="54" t="s">
        <v>9391</v>
      </c>
    </row>
    <row r="93" spans="2:7" ht="19" customHeight="1" x14ac:dyDescent="0.25">
      <c r="B93" s="24" t="s">
        <v>9384</v>
      </c>
      <c r="C93" s="59">
        <v>8.2000000000000003E-2</v>
      </c>
      <c r="D93" s="59">
        <v>1.7999999999999999E-2</v>
      </c>
      <c r="E93" s="59">
        <v>0.66400000000000003</v>
      </c>
      <c r="F93" s="59">
        <v>-0.95599999999999996</v>
      </c>
      <c r="G93" s="59">
        <v>13.5</v>
      </c>
    </row>
    <row r="94" spans="2:7" x14ac:dyDescent="0.25">
      <c r="B94" s="24" t="s">
        <v>2166</v>
      </c>
      <c r="C94" s="59">
        <v>8.1000000000000003E-2</v>
      </c>
      <c r="D94" s="59">
        <v>1.7999999999999999E-2</v>
      </c>
      <c r="E94" s="59">
        <v>0.66500000000000004</v>
      </c>
      <c r="F94" s="59">
        <v>-0.95599999999999996</v>
      </c>
      <c r="G94" s="59">
        <v>13.53</v>
      </c>
    </row>
    <row r="95" spans="2:7" x14ac:dyDescent="0.25">
      <c r="B95" s="24" t="s">
        <v>9385</v>
      </c>
      <c r="C95" s="59">
        <v>-0.14899999999999999</v>
      </c>
      <c r="D95" s="59">
        <v>-0.16500000000000001</v>
      </c>
      <c r="E95" s="59">
        <v>0.28699999999999998</v>
      </c>
      <c r="F95" s="59">
        <v>-0.90200000000000002</v>
      </c>
      <c r="G95" s="59">
        <v>0.60099999999999998</v>
      </c>
    </row>
    <row r="96" spans="2:7" x14ac:dyDescent="0.25">
      <c r="B96" s="24" t="s">
        <v>9392</v>
      </c>
      <c r="C96" s="59">
        <v>818.86099999999999</v>
      </c>
      <c r="D96" s="59">
        <v>148.92599999999999</v>
      </c>
      <c r="E96" s="59">
        <v>1990.338</v>
      </c>
      <c r="F96" s="59">
        <v>6.5000000000000002E-2</v>
      </c>
      <c r="G96" s="59">
        <v>24366.9</v>
      </c>
    </row>
    <row r="97" spans="2:10" x14ac:dyDescent="0.25">
      <c r="B97" s="24" t="s">
        <v>9393</v>
      </c>
      <c r="C97" s="59">
        <v>348.09300000000002</v>
      </c>
      <c r="D97" s="59">
        <v>29.876000000000001</v>
      </c>
      <c r="E97" s="59">
        <v>5018.7960000000003</v>
      </c>
      <c r="F97" s="59">
        <v>0.43</v>
      </c>
      <c r="G97" s="59">
        <v>112075.894</v>
      </c>
    </row>
    <row r="98" spans="2:10" x14ac:dyDescent="0.25">
      <c r="B98" s="24" t="s">
        <v>9394</v>
      </c>
      <c r="C98" s="59">
        <v>11.21</v>
      </c>
      <c r="D98" s="59">
        <v>11.289</v>
      </c>
      <c r="E98" s="59">
        <v>2.4590000000000001</v>
      </c>
      <c r="F98" s="59">
        <v>4.6040000000000001</v>
      </c>
      <c r="G98" s="59">
        <v>18.597000000000001</v>
      </c>
    </row>
    <row r="99" spans="2:10" x14ac:dyDescent="0.25">
      <c r="B99" s="56" t="s">
        <v>2161</v>
      </c>
      <c r="C99" s="61">
        <v>1258.163</v>
      </c>
      <c r="D99" s="84">
        <v>306</v>
      </c>
      <c r="E99" s="61">
        <v>3038.4810000000002</v>
      </c>
      <c r="F99" s="61">
        <v>1</v>
      </c>
      <c r="G99" s="84">
        <v>36345</v>
      </c>
    </row>
    <row r="100" spans="2:10" x14ac:dyDescent="0.25">
      <c r="D100" s="42"/>
    </row>
    <row r="101" spans="2:10" x14ac:dyDescent="0.25">
      <c r="B101" s="45"/>
      <c r="C101" s="45"/>
      <c r="D101" s="85"/>
      <c r="E101" s="45"/>
      <c r="F101" s="45"/>
      <c r="G101" s="45"/>
      <c r="H101" s="45"/>
      <c r="I101" s="45"/>
      <c r="J101" s="45"/>
    </row>
    <row r="104" spans="2:10" x14ac:dyDescent="0.25">
      <c r="B104" s="57" t="s">
        <v>2163</v>
      </c>
      <c r="C104" s="54" t="s">
        <v>2165</v>
      </c>
      <c r="D104" s="55" t="s">
        <v>9388</v>
      </c>
      <c r="E104" s="54" t="s">
        <v>9389</v>
      </c>
      <c r="F104" s="54" t="s">
        <v>2165</v>
      </c>
      <c r="G104" s="55" t="s">
        <v>9388</v>
      </c>
      <c r="H104" s="54" t="s">
        <v>9389</v>
      </c>
      <c r="I104" s="54" t="s">
        <v>9395</v>
      </c>
      <c r="J104" s="54" t="s">
        <v>9396</v>
      </c>
    </row>
    <row r="105" spans="2:10" x14ac:dyDescent="0.25">
      <c r="B105" s="24" t="s">
        <v>9384</v>
      </c>
      <c r="C105" s="58">
        <v>0.128</v>
      </c>
      <c r="D105" s="59">
        <v>0.01</v>
      </c>
      <c r="E105" s="58">
        <v>1.1240000000000001</v>
      </c>
      <c r="F105" s="58">
        <v>6.2E-2</v>
      </c>
      <c r="G105" s="58">
        <v>2.1000000000000001E-2</v>
      </c>
      <c r="H105" s="58">
        <v>0.29699999999999999</v>
      </c>
      <c r="I105" s="58">
        <v>6.6000000000000003E-2</v>
      </c>
      <c r="J105" s="58">
        <v>5.1999999999999998E-2</v>
      </c>
    </row>
    <row r="106" spans="2:10" x14ac:dyDescent="0.25">
      <c r="B106" s="24" t="s">
        <v>2166</v>
      </c>
      <c r="C106" s="58">
        <v>0.129</v>
      </c>
      <c r="D106" s="59">
        <v>1.7000000000000001E-2</v>
      </c>
      <c r="E106" s="58">
        <v>1.1220000000000001</v>
      </c>
      <c r="F106" s="58">
        <v>6.3E-2</v>
      </c>
      <c r="G106" s="58">
        <v>2.3E-2</v>
      </c>
      <c r="H106" s="58">
        <v>0.29699999999999999</v>
      </c>
      <c r="I106" s="58">
        <v>6.6000000000000003E-2</v>
      </c>
      <c r="J106" s="58">
        <v>5.1999999999999998E-2</v>
      </c>
    </row>
    <row r="107" spans="2:10" x14ac:dyDescent="0.25">
      <c r="B107" s="24" t="s">
        <v>9385</v>
      </c>
      <c r="C107" s="58">
        <v>0.17599999999999999</v>
      </c>
      <c r="D107" s="59">
        <v>0.16</v>
      </c>
      <c r="E107" s="58">
        <v>0.13</v>
      </c>
      <c r="F107" s="58">
        <v>-0.28699999999999998</v>
      </c>
      <c r="G107" s="58">
        <v>-0.26100000000000001</v>
      </c>
      <c r="H107" s="58">
        <v>0.19900000000000001</v>
      </c>
      <c r="I107" s="58">
        <v>0.46300000000000002</v>
      </c>
      <c r="J107" s="58">
        <v>1.0720000000000001</v>
      </c>
    </row>
    <row r="108" spans="2:10" x14ac:dyDescent="0.25">
      <c r="B108" s="24" t="s">
        <v>9392</v>
      </c>
      <c r="C108" s="58">
        <v>685.10400000000004</v>
      </c>
      <c r="D108" s="59">
        <v>157.33600000000001</v>
      </c>
      <c r="E108" s="58">
        <v>2122.4279999999999</v>
      </c>
      <c r="F108" s="58">
        <v>875.02599999999995</v>
      </c>
      <c r="G108" s="58">
        <v>143.52600000000001</v>
      </c>
      <c r="H108" s="58">
        <v>1931.479</v>
      </c>
      <c r="I108" s="58">
        <v>-189.922</v>
      </c>
      <c r="J108" s="58">
        <v>-3.452</v>
      </c>
    </row>
    <row r="109" spans="2:10" x14ac:dyDescent="0.25">
      <c r="B109" s="24" t="s">
        <v>9393</v>
      </c>
      <c r="C109" s="58">
        <v>934.75900000000001</v>
      </c>
      <c r="D109" s="59">
        <v>25</v>
      </c>
      <c r="E109" s="58">
        <v>8282.732</v>
      </c>
      <c r="F109" s="58">
        <v>34.237000000000002</v>
      </c>
      <c r="G109" s="58">
        <v>21.5</v>
      </c>
      <c r="H109" s="58">
        <v>39.627000000000002</v>
      </c>
      <c r="I109" s="58">
        <v>900.52200000000005</v>
      </c>
      <c r="J109" s="58">
        <v>8.3030000000000008</v>
      </c>
    </row>
    <row r="110" spans="2:10" x14ac:dyDescent="0.25">
      <c r="B110" s="24" t="s">
        <v>9394</v>
      </c>
      <c r="C110" s="58">
        <v>11.654</v>
      </c>
      <c r="D110" s="59">
        <v>11.692</v>
      </c>
      <c r="E110" s="58">
        <v>2.827</v>
      </c>
      <c r="F110" s="58">
        <v>11.02</v>
      </c>
      <c r="G110" s="58">
        <v>11.21</v>
      </c>
      <c r="H110" s="58">
        <v>2.2599999999999998</v>
      </c>
      <c r="I110" s="58">
        <v>0.63400000000000001</v>
      </c>
      <c r="J110" s="58">
        <v>0.316</v>
      </c>
    </row>
    <row r="111" spans="2:10" x14ac:dyDescent="0.25">
      <c r="B111" s="56" t="s">
        <v>2161</v>
      </c>
      <c r="C111" s="60">
        <v>1244.2940000000001</v>
      </c>
      <c r="D111" s="61">
        <v>628</v>
      </c>
      <c r="E111" s="60">
        <v>2757.0970000000002</v>
      </c>
      <c r="F111" s="60">
        <v>1264.1179999999999</v>
      </c>
      <c r="G111" s="60">
        <v>219.5</v>
      </c>
      <c r="H111" s="60">
        <v>3155.1619999999998</v>
      </c>
      <c r="I111" s="60">
        <v>-19.824000000000002</v>
      </c>
      <c r="J111" s="60">
        <v>-0.316</v>
      </c>
    </row>
    <row r="112" spans="2:10" x14ac:dyDescent="0.25">
      <c r="D112" s="42"/>
    </row>
    <row r="113" spans="4:4" x14ac:dyDescent="0.25">
      <c r="D113" s="42"/>
    </row>
    <row r="114" spans="4:4" x14ac:dyDescent="0.25">
      <c r="D114" s="42"/>
    </row>
    <row r="115" spans="4:4" x14ac:dyDescent="0.25">
      <c r="D115" s="42"/>
    </row>
    <row r="116" spans="4:4" x14ac:dyDescent="0.25">
      <c r="D116" s="42"/>
    </row>
    <row r="117" spans="4:4" x14ac:dyDescent="0.25">
      <c r="D117" s="42"/>
    </row>
    <row r="118" spans="4:4" x14ac:dyDescent="0.25">
      <c r="D118" s="42"/>
    </row>
    <row r="119" spans="4:4" x14ac:dyDescent="0.25">
      <c r="D119" s="42"/>
    </row>
    <row r="120" spans="4:4" x14ac:dyDescent="0.25">
      <c r="D120" s="42"/>
    </row>
    <row r="121" spans="4:4" x14ac:dyDescent="0.25">
      <c r="D121" s="42"/>
    </row>
    <row r="122" spans="4:4" x14ac:dyDescent="0.25">
      <c r="D122" s="42"/>
    </row>
    <row r="123" spans="4:4" x14ac:dyDescent="0.25">
      <c r="D123" s="42"/>
    </row>
    <row r="124" spans="4:4" x14ac:dyDescent="0.25">
      <c r="D124" s="42"/>
    </row>
    <row r="125" spans="4:4" x14ac:dyDescent="0.25">
      <c r="D125" s="42"/>
    </row>
    <row r="126" spans="4:4" x14ac:dyDescent="0.25">
      <c r="D126" s="42"/>
    </row>
    <row r="127" spans="4:4" x14ac:dyDescent="0.25">
      <c r="D127" s="42"/>
    </row>
    <row r="128" spans="4:4" x14ac:dyDescent="0.25">
      <c r="D128" s="42"/>
    </row>
    <row r="129" spans="4:4" x14ac:dyDescent="0.25">
      <c r="D129" s="42"/>
    </row>
    <row r="130" spans="4:4" x14ac:dyDescent="0.25">
      <c r="D130" s="42"/>
    </row>
    <row r="131" spans="4:4" x14ac:dyDescent="0.25">
      <c r="D131" s="42"/>
    </row>
    <row r="132" spans="4:4" x14ac:dyDescent="0.25">
      <c r="D132" s="42"/>
    </row>
    <row r="133" spans="4:4" x14ac:dyDescent="0.25">
      <c r="D133" s="42"/>
    </row>
    <row r="134" spans="4:4" x14ac:dyDescent="0.25">
      <c r="D134" s="42"/>
    </row>
    <row r="135" spans="4:4" x14ac:dyDescent="0.25">
      <c r="D135" s="42"/>
    </row>
    <row r="136" spans="4:4" x14ac:dyDescent="0.25">
      <c r="D136" s="42"/>
    </row>
    <row r="137" spans="4:4" x14ac:dyDescent="0.25">
      <c r="D137" s="42"/>
    </row>
    <row r="138" spans="4:4" x14ac:dyDescent="0.25">
      <c r="D138" s="42"/>
    </row>
    <row r="139" spans="4:4" x14ac:dyDescent="0.25">
      <c r="D139" s="42"/>
    </row>
    <row r="140" spans="4:4" x14ac:dyDescent="0.25">
      <c r="D140" s="42"/>
    </row>
    <row r="141" spans="4:4" x14ac:dyDescent="0.25">
      <c r="D141" s="42"/>
    </row>
    <row r="142" spans="4:4" x14ac:dyDescent="0.25">
      <c r="D142" s="42"/>
    </row>
    <row r="143" spans="4:4" x14ac:dyDescent="0.25">
      <c r="D143" s="42"/>
    </row>
    <row r="144" spans="4:4" x14ac:dyDescent="0.25">
      <c r="D144" s="42"/>
    </row>
    <row r="145" spans="4:4" x14ac:dyDescent="0.25">
      <c r="D145" s="42"/>
    </row>
    <row r="146" spans="4:4" x14ac:dyDescent="0.25">
      <c r="D146" s="42"/>
    </row>
    <row r="147" spans="4:4" x14ac:dyDescent="0.25">
      <c r="D147" s="42"/>
    </row>
    <row r="148" spans="4:4" x14ac:dyDescent="0.25">
      <c r="D148" s="42"/>
    </row>
    <row r="149" spans="4:4" x14ac:dyDescent="0.25">
      <c r="D149" s="42"/>
    </row>
    <row r="150" spans="4:4" x14ac:dyDescent="0.25">
      <c r="D150" s="42"/>
    </row>
    <row r="151" spans="4:4" x14ac:dyDescent="0.25">
      <c r="D151" s="42"/>
    </row>
    <row r="152" spans="4:4" x14ac:dyDescent="0.25">
      <c r="D152" s="42"/>
    </row>
    <row r="153" spans="4:4" x14ac:dyDescent="0.25">
      <c r="D153" s="42"/>
    </row>
    <row r="154" spans="4:4" x14ac:dyDescent="0.25">
      <c r="D154" s="42"/>
    </row>
    <row r="155" spans="4:4" x14ac:dyDescent="0.25">
      <c r="D155" s="42"/>
    </row>
    <row r="156" spans="4:4" x14ac:dyDescent="0.25">
      <c r="D156" s="42"/>
    </row>
    <row r="157" spans="4:4" x14ac:dyDescent="0.25">
      <c r="D157" s="42"/>
    </row>
    <row r="158" spans="4:4" x14ac:dyDescent="0.25">
      <c r="D158" s="42"/>
    </row>
    <row r="159" spans="4:4" x14ac:dyDescent="0.25">
      <c r="D159" s="42"/>
    </row>
    <row r="160" spans="4:4" x14ac:dyDescent="0.25">
      <c r="D160" s="42"/>
    </row>
    <row r="161" spans="4:4" x14ac:dyDescent="0.25">
      <c r="D161" s="42"/>
    </row>
    <row r="162" spans="4:4" x14ac:dyDescent="0.25">
      <c r="D162" s="42"/>
    </row>
    <row r="163" spans="4:4" x14ac:dyDescent="0.25">
      <c r="D163" s="42"/>
    </row>
    <row r="164" spans="4:4" x14ac:dyDescent="0.25">
      <c r="D164" s="42"/>
    </row>
    <row r="165" spans="4:4" x14ac:dyDescent="0.25">
      <c r="D165" s="42"/>
    </row>
    <row r="166" spans="4:4" x14ac:dyDescent="0.25">
      <c r="D166" s="42"/>
    </row>
    <row r="167" spans="4:4" x14ac:dyDescent="0.25">
      <c r="D167" s="42"/>
    </row>
    <row r="168" spans="4:4" x14ac:dyDescent="0.25">
      <c r="D168" s="42"/>
    </row>
    <row r="169" spans="4:4" x14ac:dyDescent="0.25">
      <c r="D169" s="42"/>
    </row>
    <row r="170" spans="4:4" x14ac:dyDescent="0.25">
      <c r="D170" s="42"/>
    </row>
    <row r="171" spans="4:4" x14ac:dyDescent="0.25">
      <c r="D171" s="42"/>
    </row>
    <row r="172" spans="4:4" x14ac:dyDescent="0.25">
      <c r="D172" s="42"/>
    </row>
    <row r="173" spans="4:4" x14ac:dyDescent="0.25">
      <c r="D173" s="42"/>
    </row>
    <row r="174" spans="4:4" x14ac:dyDescent="0.25">
      <c r="D174" s="42"/>
    </row>
    <row r="175" spans="4:4" x14ac:dyDescent="0.25">
      <c r="D175" s="42"/>
    </row>
    <row r="176" spans="4:4" x14ac:dyDescent="0.25">
      <c r="D176" s="42"/>
    </row>
    <row r="177" spans="4:4" x14ac:dyDescent="0.25">
      <c r="D177" s="42"/>
    </row>
    <row r="178" spans="4:4" x14ac:dyDescent="0.25">
      <c r="D178" s="42"/>
    </row>
    <row r="179" spans="4:4" x14ac:dyDescent="0.25">
      <c r="D179" s="42"/>
    </row>
    <row r="180" spans="4:4" x14ac:dyDescent="0.25">
      <c r="D180" s="42"/>
    </row>
    <row r="181" spans="4:4" x14ac:dyDescent="0.25">
      <c r="D181" s="42"/>
    </row>
    <row r="182" spans="4:4" x14ac:dyDescent="0.25">
      <c r="D182" s="42"/>
    </row>
    <row r="183" spans="4:4" x14ac:dyDescent="0.25">
      <c r="D183" s="42"/>
    </row>
    <row r="184" spans="4:4" x14ac:dyDescent="0.25">
      <c r="D184" s="42"/>
    </row>
    <row r="185" spans="4:4" x14ac:dyDescent="0.25">
      <c r="D185" s="42"/>
    </row>
    <row r="186" spans="4:4" x14ac:dyDescent="0.25">
      <c r="D186" s="42"/>
    </row>
    <row r="187" spans="4:4" x14ac:dyDescent="0.25">
      <c r="D187" s="42"/>
    </row>
    <row r="188" spans="4:4" x14ac:dyDescent="0.25">
      <c r="D188" s="42"/>
    </row>
    <row r="189" spans="4:4" x14ac:dyDescent="0.25">
      <c r="D189" s="42"/>
    </row>
    <row r="190" spans="4:4" x14ac:dyDescent="0.25">
      <c r="D190" s="42"/>
    </row>
    <row r="191" spans="4:4" x14ac:dyDescent="0.25">
      <c r="D191" s="42"/>
    </row>
    <row r="192" spans="4:4" x14ac:dyDescent="0.25">
      <c r="D192" s="42"/>
    </row>
    <row r="193" spans="4:4" x14ac:dyDescent="0.25">
      <c r="D193" s="42"/>
    </row>
    <row r="194" spans="4:4" x14ac:dyDescent="0.25">
      <c r="D194" s="42"/>
    </row>
    <row r="195" spans="4:4" x14ac:dyDescent="0.25">
      <c r="D195" s="42"/>
    </row>
    <row r="196" spans="4:4" x14ac:dyDescent="0.25">
      <c r="D196" s="42"/>
    </row>
    <row r="197" spans="4:4" x14ac:dyDescent="0.25">
      <c r="D197" s="42"/>
    </row>
    <row r="198" spans="4:4" x14ac:dyDescent="0.25">
      <c r="D198" s="42"/>
    </row>
    <row r="199" spans="4:4" x14ac:dyDescent="0.25">
      <c r="D199" s="42"/>
    </row>
    <row r="200" spans="4:4" x14ac:dyDescent="0.25">
      <c r="D200" s="42"/>
    </row>
    <row r="201" spans="4:4" x14ac:dyDescent="0.25">
      <c r="D201" s="42"/>
    </row>
    <row r="202" spans="4:4" x14ac:dyDescent="0.25">
      <c r="D202" s="42"/>
    </row>
    <row r="203" spans="4:4" x14ac:dyDescent="0.25">
      <c r="D203" s="42"/>
    </row>
    <row r="204" spans="4:4" x14ac:dyDescent="0.25">
      <c r="D204" s="42"/>
    </row>
    <row r="205" spans="4:4" x14ac:dyDescent="0.25">
      <c r="D205" s="42"/>
    </row>
    <row r="206" spans="4:4" x14ac:dyDescent="0.25">
      <c r="D206" s="42"/>
    </row>
    <row r="207" spans="4:4" x14ac:dyDescent="0.25">
      <c r="D207" s="42"/>
    </row>
    <row r="208" spans="4:4" x14ac:dyDescent="0.25">
      <c r="D208" s="42"/>
    </row>
    <row r="209" spans="4:5" x14ac:dyDescent="0.25">
      <c r="D209" s="42"/>
    </row>
    <row r="210" spans="4:5" x14ac:dyDescent="0.25">
      <c r="D210" s="42"/>
      <c r="E210" s="52">
        <f>D210</f>
        <v>0</v>
      </c>
    </row>
    <row r="211" spans="4:5" x14ac:dyDescent="0.25">
      <c r="D211" s="42"/>
    </row>
    <row r="212" spans="4:5" x14ac:dyDescent="0.25">
      <c r="D212" s="42"/>
    </row>
    <row r="213" spans="4:5" x14ac:dyDescent="0.25">
      <c r="D213" s="42"/>
    </row>
    <row r="214" spans="4:5" x14ac:dyDescent="0.25">
      <c r="D214" s="42"/>
    </row>
    <row r="215" spans="4:5" x14ac:dyDescent="0.25">
      <c r="D215" s="42"/>
    </row>
    <row r="216" spans="4:5" x14ac:dyDescent="0.25">
      <c r="D216" s="42"/>
    </row>
    <row r="217" spans="4:5" x14ac:dyDescent="0.25">
      <c r="D217" s="42"/>
    </row>
    <row r="218" spans="4:5" x14ac:dyDescent="0.25">
      <c r="D218" s="42"/>
    </row>
    <row r="219" spans="4:5" x14ac:dyDescent="0.25">
      <c r="D219" s="42"/>
    </row>
    <row r="220" spans="4:5" x14ac:dyDescent="0.25">
      <c r="D220" s="42"/>
    </row>
    <row r="221" spans="4:5" x14ac:dyDescent="0.25">
      <c r="D221" s="42"/>
    </row>
    <row r="222" spans="4:5" x14ac:dyDescent="0.25">
      <c r="D222" s="42"/>
    </row>
    <row r="223" spans="4:5" x14ac:dyDescent="0.25">
      <c r="D223" s="42"/>
    </row>
    <row r="224" spans="4:5" x14ac:dyDescent="0.25">
      <c r="D224" s="42"/>
    </row>
    <row r="225" spans="4:4" x14ac:dyDescent="0.25">
      <c r="D225" s="42"/>
    </row>
    <row r="226" spans="4:4" x14ac:dyDescent="0.25">
      <c r="D226" s="42"/>
    </row>
    <row r="227" spans="4:4" x14ac:dyDescent="0.25">
      <c r="D227" s="42"/>
    </row>
    <row r="228" spans="4:4" x14ac:dyDescent="0.25">
      <c r="D228" s="42"/>
    </row>
    <row r="229" spans="4:4" x14ac:dyDescent="0.25">
      <c r="D229" s="42"/>
    </row>
    <row r="230" spans="4:4" x14ac:dyDescent="0.25">
      <c r="D230" s="42"/>
    </row>
    <row r="231" spans="4:4" x14ac:dyDescent="0.25">
      <c r="D231" s="42"/>
    </row>
    <row r="232" spans="4:4" x14ac:dyDescent="0.25">
      <c r="D232" s="42"/>
    </row>
    <row r="233" spans="4:4" x14ac:dyDescent="0.25">
      <c r="D233" s="42"/>
    </row>
    <row r="234" spans="4:4" x14ac:dyDescent="0.25">
      <c r="D234" s="42"/>
    </row>
    <row r="235" spans="4:4" x14ac:dyDescent="0.25">
      <c r="D235" s="42"/>
    </row>
    <row r="236" spans="4:4" x14ac:dyDescent="0.25">
      <c r="D236" s="42"/>
    </row>
    <row r="237" spans="4:4" x14ac:dyDescent="0.25">
      <c r="D237" s="42"/>
    </row>
    <row r="238" spans="4:4" x14ac:dyDescent="0.25">
      <c r="D238" s="42"/>
    </row>
    <row r="239" spans="4:4" x14ac:dyDescent="0.25">
      <c r="D239" s="42"/>
    </row>
    <row r="240" spans="4:4" x14ac:dyDescent="0.25">
      <c r="D240" s="42"/>
    </row>
    <row r="241" spans="4:4" x14ac:dyDescent="0.25">
      <c r="D241" s="42"/>
    </row>
    <row r="242" spans="4:4" x14ac:dyDescent="0.25">
      <c r="D242" s="42"/>
    </row>
    <row r="243" spans="4:4" x14ac:dyDescent="0.25">
      <c r="D243" s="42"/>
    </row>
    <row r="244" spans="4:4" x14ac:dyDescent="0.25">
      <c r="D244" s="42"/>
    </row>
    <row r="245" spans="4:4" x14ac:dyDescent="0.25">
      <c r="D245" s="42"/>
    </row>
    <row r="246" spans="4:4" x14ac:dyDescent="0.25">
      <c r="D246" s="42"/>
    </row>
    <row r="247" spans="4:4" x14ac:dyDescent="0.25">
      <c r="D247" s="42"/>
    </row>
    <row r="248" spans="4:4" x14ac:dyDescent="0.25">
      <c r="D248" s="42"/>
    </row>
    <row r="249" spans="4:4" x14ac:dyDescent="0.25">
      <c r="D249" s="42"/>
    </row>
    <row r="250" spans="4:4" x14ac:dyDescent="0.25">
      <c r="D250" s="42"/>
    </row>
    <row r="251" spans="4:4" x14ac:dyDescent="0.25">
      <c r="D251" s="42"/>
    </row>
    <row r="252" spans="4:4" x14ac:dyDescent="0.25">
      <c r="D252" s="42"/>
    </row>
    <row r="253" spans="4:4" x14ac:dyDescent="0.25">
      <c r="D253" s="42"/>
    </row>
    <row r="254" spans="4:4" x14ac:dyDescent="0.25">
      <c r="D254" s="42"/>
    </row>
    <row r="255" spans="4:4" x14ac:dyDescent="0.25">
      <c r="D255" s="42"/>
    </row>
    <row r="256" spans="4:4" x14ac:dyDescent="0.25">
      <c r="D256" s="42"/>
    </row>
    <row r="257" spans="4:4" x14ac:dyDescent="0.25">
      <c r="D257" s="42"/>
    </row>
    <row r="258" spans="4:4" x14ac:dyDescent="0.25">
      <c r="D258" s="42"/>
    </row>
    <row r="259" spans="4:4" x14ac:dyDescent="0.25">
      <c r="D259" s="42"/>
    </row>
    <row r="260" spans="4:4" x14ac:dyDescent="0.25">
      <c r="D260" s="42"/>
    </row>
    <row r="261" spans="4:4" x14ac:dyDescent="0.25">
      <c r="D261" s="42"/>
    </row>
    <row r="262" spans="4:4" x14ac:dyDescent="0.25">
      <c r="D262" s="42"/>
    </row>
    <row r="263" spans="4:4" x14ac:dyDescent="0.25">
      <c r="D263" s="42"/>
    </row>
    <row r="264" spans="4:4" x14ac:dyDescent="0.25">
      <c r="D264" s="42"/>
    </row>
    <row r="265" spans="4:4" x14ac:dyDescent="0.25">
      <c r="D265" s="42"/>
    </row>
    <row r="266" spans="4:4" x14ac:dyDescent="0.25">
      <c r="D266" s="42"/>
    </row>
    <row r="267" spans="4:4" x14ac:dyDescent="0.25">
      <c r="D267" s="42"/>
    </row>
    <row r="268" spans="4:4" x14ac:dyDescent="0.25">
      <c r="D268" s="42"/>
    </row>
    <row r="269" spans="4:4" x14ac:dyDescent="0.25">
      <c r="D269" s="42"/>
    </row>
    <row r="270" spans="4:4" x14ac:dyDescent="0.25">
      <c r="D270" s="42"/>
    </row>
    <row r="271" spans="4:4" x14ac:dyDescent="0.25">
      <c r="D271" s="42"/>
    </row>
    <row r="272" spans="4:4" x14ac:dyDescent="0.25">
      <c r="D272" s="42"/>
    </row>
    <row r="273" spans="4:4" x14ac:dyDescent="0.25">
      <c r="D273" s="42"/>
    </row>
    <row r="274" spans="4:4" x14ac:dyDescent="0.25">
      <c r="D274" s="42"/>
    </row>
    <row r="275" spans="4:4" x14ac:dyDescent="0.25">
      <c r="D275" s="42"/>
    </row>
    <row r="276" spans="4:4" x14ac:dyDescent="0.25">
      <c r="D276" s="42"/>
    </row>
    <row r="277" spans="4:4" x14ac:dyDescent="0.25">
      <c r="D277" s="42"/>
    </row>
    <row r="278" spans="4:4" x14ac:dyDescent="0.25">
      <c r="D278" s="42"/>
    </row>
    <row r="279" spans="4:4" x14ac:dyDescent="0.25">
      <c r="D279" s="42"/>
    </row>
    <row r="280" spans="4:4" x14ac:dyDescent="0.25">
      <c r="D280" s="42"/>
    </row>
    <row r="281" spans="4:4" x14ac:dyDescent="0.25">
      <c r="D281" s="42"/>
    </row>
    <row r="282" spans="4:4" x14ac:dyDescent="0.25">
      <c r="D282" s="42"/>
    </row>
    <row r="283" spans="4:4" x14ac:dyDescent="0.25">
      <c r="D283" s="42"/>
    </row>
    <row r="284" spans="4:4" x14ac:dyDescent="0.25">
      <c r="D284" s="42"/>
    </row>
    <row r="285" spans="4:4" x14ac:dyDescent="0.25">
      <c r="D285" s="42"/>
    </row>
    <row r="286" spans="4:4" x14ac:dyDescent="0.25">
      <c r="D286" s="42"/>
    </row>
    <row r="287" spans="4:4" x14ac:dyDescent="0.25">
      <c r="D287" s="42"/>
    </row>
    <row r="288" spans="4:4" x14ac:dyDescent="0.25">
      <c r="D288" s="42"/>
    </row>
    <row r="289" spans="4:4" x14ac:dyDescent="0.25">
      <c r="D289" s="42"/>
    </row>
    <row r="290" spans="4:4" x14ac:dyDescent="0.25">
      <c r="D290" s="42"/>
    </row>
    <row r="291" spans="4:4" x14ac:dyDescent="0.25">
      <c r="D291" s="42"/>
    </row>
    <row r="292" spans="4:4" x14ac:dyDescent="0.25">
      <c r="D292" s="42"/>
    </row>
    <row r="293" spans="4:4" x14ac:dyDescent="0.25">
      <c r="D293" s="42"/>
    </row>
    <row r="294" spans="4:4" x14ac:dyDescent="0.25">
      <c r="D294" s="42"/>
    </row>
    <row r="295" spans="4:4" x14ac:dyDescent="0.25">
      <c r="D295" s="42"/>
    </row>
    <row r="296" spans="4:4" x14ac:dyDescent="0.25">
      <c r="D296" s="42"/>
    </row>
    <row r="297" spans="4:4" x14ac:dyDescent="0.25">
      <c r="D297" s="42"/>
    </row>
    <row r="298" spans="4:4" x14ac:dyDescent="0.25">
      <c r="D298" s="42"/>
    </row>
    <row r="299" spans="4:4" x14ac:dyDescent="0.25">
      <c r="D299" s="42"/>
    </row>
    <row r="300" spans="4:4" x14ac:dyDescent="0.25">
      <c r="D300" s="42"/>
    </row>
    <row r="301" spans="4:4" x14ac:dyDescent="0.25">
      <c r="D301" s="42"/>
    </row>
    <row r="302" spans="4:4" x14ac:dyDescent="0.25">
      <c r="D302" s="42"/>
    </row>
    <row r="303" spans="4:4" x14ac:dyDescent="0.25">
      <c r="D303" s="42"/>
    </row>
    <row r="304" spans="4:4" x14ac:dyDescent="0.25">
      <c r="D304" s="42"/>
    </row>
    <row r="305" spans="4:4" x14ac:dyDescent="0.25">
      <c r="D305" s="42"/>
    </row>
    <row r="306" spans="4:4" x14ac:dyDescent="0.25">
      <c r="D306" s="42"/>
    </row>
    <row r="307" spans="4:4" x14ac:dyDescent="0.25">
      <c r="D307" s="42"/>
    </row>
    <row r="308" spans="4:4" x14ac:dyDescent="0.25">
      <c r="D308" s="42"/>
    </row>
    <row r="309" spans="4:4" x14ac:dyDescent="0.25">
      <c r="D309" s="42"/>
    </row>
    <row r="310" spans="4:4" x14ac:dyDescent="0.25">
      <c r="D310" s="42"/>
    </row>
    <row r="311" spans="4:4" x14ac:dyDescent="0.25">
      <c r="D311" s="42"/>
    </row>
    <row r="312" spans="4:4" x14ac:dyDescent="0.25">
      <c r="D312" s="42"/>
    </row>
    <row r="313" spans="4:4" x14ac:dyDescent="0.25">
      <c r="D313" s="42"/>
    </row>
    <row r="314" spans="4:4" x14ac:dyDescent="0.25">
      <c r="D314" s="42"/>
    </row>
    <row r="315" spans="4:4" x14ac:dyDescent="0.25">
      <c r="D315" s="42"/>
    </row>
    <row r="316" spans="4:4" x14ac:dyDescent="0.25">
      <c r="D316" s="42"/>
    </row>
    <row r="317" spans="4:4" x14ac:dyDescent="0.25">
      <c r="D317" s="42"/>
    </row>
    <row r="318" spans="4:4" x14ac:dyDescent="0.25">
      <c r="D318" s="42"/>
    </row>
    <row r="319" spans="4:4" x14ac:dyDescent="0.25">
      <c r="D319" s="42"/>
    </row>
    <row r="320" spans="4:4" x14ac:dyDescent="0.25">
      <c r="D320" s="42"/>
    </row>
    <row r="321" spans="4:4" x14ac:dyDescent="0.25">
      <c r="D321" s="42"/>
    </row>
    <row r="322" spans="4:4" x14ac:dyDescent="0.25">
      <c r="D322" s="42"/>
    </row>
    <row r="323" spans="4:4" x14ac:dyDescent="0.25">
      <c r="D323" s="42"/>
    </row>
    <row r="324" spans="4:4" x14ac:dyDescent="0.25">
      <c r="D324" s="42"/>
    </row>
    <row r="325" spans="4:4" x14ac:dyDescent="0.25">
      <c r="D325" s="42"/>
    </row>
    <row r="326" spans="4:4" x14ac:dyDescent="0.25">
      <c r="D326" s="42"/>
    </row>
    <row r="327" spans="4:4" x14ac:dyDescent="0.25">
      <c r="D327" s="42"/>
    </row>
    <row r="328" spans="4:4" x14ac:dyDescent="0.25">
      <c r="D328" s="42"/>
    </row>
    <row r="329" spans="4:4" x14ac:dyDescent="0.25">
      <c r="D329" s="42"/>
    </row>
    <row r="330" spans="4:4" x14ac:dyDescent="0.25">
      <c r="D330" s="42"/>
    </row>
    <row r="331" spans="4:4" x14ac:dyDescent="0.25">
      <c r="D331" s="42"/>
    </row>
    <row r="332" spans="4:4" x14ac:dyDescent="0.25">
      <c r="D332" s="42"/>
    </row>
    <row r="333" spans="4:4" x14ac:dyDescent="0.25">
      <c r="D333" s="42"/>
    </row>
    <row r="334" spans="4:4" x14ac:dyDescent="0.25">
      <c r="D334" s="42"/>
    </row>
    <row r="335" spans="4:4" x14ac:dyDescent="0.25">
      <c r="D335" s="42"/>
    </row>
    <row r="336" spans="4:4" x14ac:dyDescent="0.25">
      <c r="D336" s="42"/>
    </row>
    <row r="337" spans="4:4" x14ac:dyDescent="0.25">
      <c r="D337" s="42"/>
    </row>
    <row r="338" spans="4:4" x14ac:dyDescent="0.25">
      <c r="D338" s="42"/>
    </row>
    <row r="339" spans="4:4" x14ac:dyDescent="0.25">
      <c r="D339" s="42"/>
    </row>
    <row r="340" spans="4:4" x14ac:dyDescent="0.25">
      <c r="D340" s="42"/>
    </row>
    <row r="341" spans="4:4" x14ac:dyDescent="0.25">
      <c r="D341" s="42"/>
    </row>
    <row r="342" spans="4:4" x14ac:dyDescent="0.25">
      <c r="D342" s="42"/>
    </row>
    <row r="343" spans="4:4" x14ac:dyDescent="0.25">
      <c r="D343" s="42"/>
    </row>
    <row r="344" spans="4:4" x14ac:dyDescent="0.25">
      <c r="D344" s="42"/>
    </row>
    <row r="345" spans="4:4" x14ac:dyDescent="0.25">
      <c r="D345" s="42"/>
    </row>
    <row r="346" spans="4:4" x14ac:dyDescent="0.25">
      <c r="D346" s="42"/>
    </row>
    <row r="347" spans="4:4" x14ac:dyDescent="0.25">
      <c r="D347" s="42"/>
    </row>
    <row r="348" spans="4:4" x14ac:dyDescent="0.25">
      <c r="D348" s="42"/>
    </row>
    <row r="349" spans="4:4" x14ac:dyDescent="0.25">
      <c r="D349" s="42"/>
    </row>
    <row r="350" spans="4:4" x14ac:dyDescent="0.25">
      <c r="D350" s="42"/>
    </row>
    <row r="351" spans="4:4" x14ac:dyDescent="0.25">
      <c r="D351" s="42"/>
    </row>
    <row r="352" spans="4:4" x14ac:dyDescent="0.25">
      <c r="D352" s="42"/>
    </row>
    <row r="353" spans="4:4" x14ac:dyDescent="0.25">
      <c r="D353" s="42"/>
    </row>
    <row r="354" spans="4:4" x14ac:dyDescent="0.25">
      <c r="D354" s="42"/>
    </row>
    <row r="355" spans="4:4" x14ac:dyDescent="0.25">
      <c r="D355" s="42"/>
    </row>
    <row r="356" spans="4:4" x14ac:dyDescent="0.25">
      <c r="D356" s="42"/>
    </row>
    <row r="357" spans="4:4" x14ac:dyDescent="0.25">
      <c r="D357" s="42"/>
    </row>
    <row r="358" spans="4:4" x14ac:dyDescent="0.25">
      <c r="D358" s="42"/>
    </row>
    <row r="359" spans="4:4" x14ac:dyDescent="0.25">
      <c r="D359" s="42"/>
    </row>
    <row r="360" spans="4:4" x14ac:dyDescent="0.25">
      <c r="D360" s="42"/>
    </row>
    <row r="361" spans="4:4" x14ac:dyDescent="0.25">
      <c r="D361" s="42"/>
    </row>
    <row r="362" spans="4:4" x14ac:dyDescent="0.25">
      <c r="D362" s="42"/>
    </row>
    <row r="363" spans="4:4" x14ac:dyDescent="0.25">
      <c r="D363" s="42"/>
    </row>
    <row r="364" spans="4:4" x14ac:dyDescent="0.25">
      <c r="D364" s="42"/>
    </row>
    <row r="365" spans="4:4" x14ac:dyDescent="0.25">
      <c r="D365" s="42"/>
    </row>
    <row r="366" spans="4:4" x14ac:dyDescent="0.25">
      <c r="D366" s="42"/>
    </row>
    <row r="367" spans="4:4" x14ac:dyDescent="0.25">
      <c r="D367" s="42"/>
    </row>
    <row r="368" spans="4:4" x14ac:dyDescent="0.25">
      <c r="D368" s="42"/>
    </row>
    <row r="369" spans="4:4" x14ac:dyDescent="0.25">
      <c r="D369" s="42"/>
    </row>
    <row r="370" spans="4:4" x14ac:dyDescent="0.25">
      <c r="D370" s="42"/>
    </row>
    <row r="371" spans="4:4" x14ac:dyDescent="0.25">
      <c r="D371" s="42"/>
    </row>
    <row r="372" spans="4:4" x14ac:dyDescent="0.25">
      <c r="D372" s="42"/>
    </row>
    <row r="373" spans="4:4" x14ac:dyDescent="0.25">
      <c r="D373" s="42"/>
    </row>
    <row r="374" spans="4:4" x14ac:dyDescent="0.25">
      <c r="D374" s="42"/>
    </row>
    <row r="375" spans="4:4" x14ac:dyDescent="0.25">
      <c r="D375" s="42"/>
    </row>
    <row r="376" spans="4:4" x14ac:dyDescent="0.25">
      <c r="D376" s="42"/>
    </row>
    <row r="377" spans="4:4" x14ac:dyDescent="0.25">
      <c r="D377" s="42"/>
    </row>
    <row r="378" spans="4:4" x14ac:dyDescent="0.25">
      <c r="D378" s="42"/>
    </row>
    <row r="379" spans="4:4" x14ac:dyDescent="0.25">
      <c r="D379" s="42"/>
    </row>
    <row r="380" spans="4:4" x14ac:dyDescent="0.25">
      <c r="D380" s="42"/>
    </row>
    <row r="381" spans="4:4" x14ac:dyDescent="0.25">
      <c r="D381" s="42"/>
    </row>
    <row r="382" spans="4:4" x14ac:dyDescent="0.25">
      <c r="D382" s="42"/>
    </row>
    <row r="383" spans="4:4" x14ac:dyDescent="0.25">
      <c r="D383" s="42"/>
    </row>
    <row r="384" spans="4:4" x14ac:dyDescent="0.25">
      <c r="D384" s="42"/>
    </row>
    <row r="385" spans="4:4" x14ac:dyDescent="0.25">
      <c r="D385" s="42"/>
    </row>
    <row r="386" spans="4:4" x14ac:dyDescent="0.25">
      <c r="D386" s="42"/>
    </row>
    <row r="387" spans="4:4" x14ac:dyDescent="0.25">
      <c r="D387" s="42"/>
    </row>
    <row r="388" spans="4:4" x14ac:dyDescent="0.25">
      <c r="D388" s="42"/>
    </row>
    <row r="389" spans="4:4" x14ac:dyDescent="0.25">
      <c r="D389" s="42"/>
    </row>
    <row r="390" spans="4:4" x14ac:dyDescent="0.25">
      <c r="D390" s="42"/>
    </row>
    <row r="391" spans="4:4" x14ac:dyDescent="0.25">
      <c r="D391" s="42"/>
    </row>
    <row r="392" spans="4:4" x14ac:dyDescent="0.25">
      <c r="D392" s="42"/>
    </row>
    <row r="393" spans="4:4" x14ac:dyDescent="0.25">
      <c r="D393" s="42"/>
    </row>
    <row r="394" spans="4:4" x14ac:dyDescent="0.25">
      <c r="D394" s="42"/>
    </row>
    <row r="395" spans="4:4" x14ac:dyDescent="0.25">
      <c r="D395" s="42"/>
    </row>
    <row r="396" spans="4:4" x14ac:dyDescent="0.25">
      <c r="D396" s="42"/>
    </row>
    <row r="397" spans="4:4" x14ac:dyDescent="0.25">
      <c r="D397" s="42"/>
    </row>
    <row r="398" spans="4:4" x14ac:dyDescent="0.25">
      <c r="D398" s="42"/>
    </row>
    <row r="399" spans="4:4" x14ac:dyDescent="0.25">
      <c r="D399" s="42"/>
    </row>
    <row r="400" spans="4:4" x14ac:dyDescent="0.25">
      <c r="D400" s="42"/>
    </row>
    <row r="401" spans="4:4" x14ac:dyDescent="0.25">
      <c r="D401" s="42"/>
    </row>
    <row r="402" spans="4:4" x14ac:dyDescent="0.25">
      <c r="D402" s="42"/>
    </row>
    <row r="403" spans="4:4" x14ac:dyDescent="0.25">
      <c r="D403" s="42"/>
    </row>
    <row r="404" spans="4:4" x14ac:dyDescent="0.25">
      <c r="D404" s="42"/>
    </row>
    <row r="405" spans="4:4" x14ac:dyDescent="0.25">
      <c r="D405" s="42"/>
    </row>
    <row r="406" spans="4:4" x14ac:dyDescent="0.25">
      <c r="D406" s="42"/>
    </row>
    <row r="407" spans="4:4" x14ac:dyDescent="0.25">
      <c r="D407" s="42"/>
    </row>
    <row r="408" spans="4:4" x14ac:dyDescent="0.25">
      <c r="D408" s="42"/>
    </row>
    <row r="409" spans="4:4" x14ac:dyDescent="0.25">
      <c r="D409" s="42"/>
    </row>
    <row r="410" spans="4:4" x14ac:dyDescent="0.25">
      <c r="D410" s="42"/>
    </row>
    <row r="411" spans="4:4" x14ac:dyDescent="0.25">
      <c r="D411" s="42"/>
    </row>
    <row r="412" spans="4:4" x14ac:dyDescent="0.25">
      <c r="D412" s="42"/>
    </row>
    <row r="413" spans="4:4" x14ac:dyDescent="0.25">
      <c r="D413" s="42"/>
    </row>
    <row r="414" spans="4:4" x14ac:dyDescent="0.25">
      <c r="D414" s="42"/>
    </row>
    <row r="415" spans="4:4" x14ac:dyDescent="0.25">
      <c r="D415" s="42"/>
    </row>
    <row r="416" spans="4:4" x14ac:dyDescent="0.25">
      <c r="D416" s="42"/>
    </row>
    <row r="417" spans="4:4" x14ac:dyDescent="0.25">
      <c r="D417" s="42"/>
    </row>
    <row r="418" spans="4:4" x14ac:dyDescent="0.25">
      <c r="D418" s="42"/>
    </row>
    <row r="419" spans="4:4" x14ac:dyDescent="0.25">
      <c r="D419" s="42"/>
    </row>
    <row r="420" spans="4:4" x14ac:dyDescent="0.25">
      <c r="D420" s="42"/>
    </row>
    <row r="421" spans="4:4" x14ac:dyDescent="0.25">
      <c r="D421" s="42"/>
    </row>
    <row r="422" spans="4:4" x14ac:dyDescent="0.25">
      <c r="D422" s="42"/>
    </row>
    <row r="423" spans="4:4" x14ac:dyDescent="0.25">
      <c r="D423" s="42"/>
    </row>
    <row r="424" spans="4:4" x14ac:dyDescent="0.25">
      <c r="D424" s="42"/>
    </row>
    <row r="425" spans="4:4" x14ac:dyDescent="0.25">
      <c r="D425" s="42"/>
    </row>
    <row r="426" spans="4:4" x14ac:dyDescent="0.25">
      <c r="D426" s="42"/>
    </row>
    <row r="427" spans="4:4" x14ac:dyDescent="0.25">
      <c r="D427" s="42"/>
    </row>
    <row r="428" spans="4:4" x14ac:dyDescent="0.25">
      <c r="D428" s="42"/>
    </row>
    <row r="429" spans="4:4" x14ac:dyDescent="0.25">
      <c r="D429" s="42"/>
    </row>
    <row r="430" spans="4:4" x14ac:dyDescent="0.25">
      <c r="D430" s="42"/>
    </row>
    <row r="431" spans="4:4" x14ac:dyDescent="0.25">
      <c r="D431" s="42"/>
    </row>
    <row r="432" spans="4:4" x14ac:dyDescent="0.25">
      <c r="D432" s="42"/>
    </row>
    <row r="433" spans="4:4" x14ac:dyDescent="0.25">
      <c r="D433" s="42"/>
    </row>
    <row r="434" spans="4:4" x14ac:dyDescent="0.25">
      <c r="D434" s="42"/>
    </row>
    <row r="435" spans="4:4" x14ac:dyDescent="0.25">
      <c r="D435" s="42"/>
    </row>
    <row r="436" spans="4:4" x14ac:dyDescent="0.25">
      <c r="D436" s="42"/>
    </row>
    <row r="437" spans="4:4" x14ac:dyDescent="0.25">
      <c r="D437" s="42"/>
    </row>
    <row r="438" spans="4:4" x14ac:dyDescent="0.25">
      <c r="D438" s="42"/>
    </row>
    <row r="439" spans="4:4" x14ac:dyDescent="0.25">
      <c r="D439" s="42"/>
    </row>
    <row r="440" spans="4:4" x14ac:dyDescent="0.25">
      <c r="D440" s="42"/>
    </row>
    <row r="441" spans="4:4" x14ac:dyDescent="0.25">
      <c r="D441" s="42"/>
    </row>
    <row r="442" spans="4:4" x14ac:dyDescent="0.25">
      <c r="D442" s="42"/>
    </row>
    <row r="443" spans="4:4" x14ac:dyDescent="0.25">
      <c r="D443" s="42"/>
    </row>
    <row r="444" spans="4:4" x14ac:dyDescent="0.25">
      <c r="D444" s="42"/>
    </row>
    <row r="445" spans="4:4" x14ac:dyDescent="0.25">
      <c r="D445" s="42"/>
    </row>
    <row r="446" spans="4:4" x14ac:dyDescent="0.25">
      <c r="D446" s="42"/>
    </row>
    <row r="447" spans="4:4" x14ac:dyDescent="0.25">
      <c r="D447" s="42"/>
    </row>
    <row r="448" spans="4:4" x14ac:dyDescent="0.25">
      <c r="D448" s="42"/>
    </row>
    <row r="449" spans="4:4" x14ac:dyDescent="0.25">
      <c r="D449" s="42"/>
    </row>
    <row r="450" spans="4:4" x14ac:dyDescent="0.25">
      <c r="D450" s="42"/>
    </row>
    <row r="451" spans="4:4" x14ac:dyDescent="0.25">
      <c r="D451" s="42"/>
    </row>
    <row r="452" spans="4:4" x14ac:dyDescent="0.25">
      <c r="D452" s="42"/>
    </row>
    <row r="453" spans="4:4" x14ac:dyDescent="0.25">
      <c r="D453" s="42"/>
    </row>
    <row r="454" spans="4:4" x14ac:dyDescent="0.25">
      <c r="D454" s="42"/>
    </row>
    <row r="455" spans="4:4" x14ac:dyDescent="0.25">
      <c r="D455" s="42"/>
    </row>
    <row r="456" spans="4:4" x14ac:dyDescent="0.25">
      <c r="D456" s="42"/>
    </row>
    <row r="457" spans="4:4" x14ac:dyDescent="0.25">
      <c r="D457" s="42"/>
    </row>
    <row r="458" spans="4:4" x14ac:dyDescent="0.25">
      <c r="D458" s="42"/>
    </row>
    <row r="459" spans="4:4" x14ac:dyDescent="0.25">
      <c r="D459" s="42"/>
    </row>
    <row r="460" spans="4:4" x14ac:dyDescent="0.25">
      <c r="D460" s="42"/>
    </row>
    <row r="461" spans="4:4" x14ac:dyDescent="0.25">
      <c r="D461" s="42"/>
    </row>
    <row r="462" spans="4:4" x14ac:dyDescent="0.25">
      <c r="D462" s="42"/>
    </row>
    <row r="463" spans="4:4" x14ac:dyDescent="0.25">
      <c r="D463" s="42"/>
    </row>
    <row r="464" spans="4:4" x14ac:dyDescent="0.25">
      <c r="D464" s="42"/>
    </row>
    <row r="465" spans="4:4" x14ac:dyDescent="0.25">
      <c r="D465" s="42"/>
    </row>
    <row r="466" spans="4:4" x14ac:dyDescent="0.25">
      <c r="D466" s="42"/>
    </row>
    <row r="467" spans="4:4" x14ac:dyDescent="0.25">
      <c r="D467" s="42"/>
    </row>
    <row r="468" spans="4:4" x14ac:dyDescent="0.25">
      <c r="D468" s="42"/>
    </row>
    <row r="469" spans="4:4" x14ac:dyDescent="0.25">
      <c r="D469" s="42"/>
    </row>
    <row r="470" spans="4:4" x14ac:dyDescent="0.25">
      <c r="D470" s="42"/>
    </row>
    <row r="471" spans="4:4" x14ac:dyDescent="0.25">
      <c r="D471" s="42"/>
    </row>
    <row r="472" spans="4:4" x14ac:dyDescent="0.25">
      <c r="D472" s="42"/>
    </row>
    <row r="473" spans="4:4" x14ac:dyDescent="0.25">
      <c r="D473" s="42"/>
    </row>
    <row r="474" spans="4:4" x14ac:dyDescent="0.25">
      <c r="D474" s="42"/>
    </row>
    <row r="475" spans="4:4" x14ac:dyDescent="0.25">
      <c r="D475" s="42"/>
    </row>
    <row r="476" spans="4:4" x14ac:dyDescent="0.25">
      <c r="D476" s="42"/>
    </row>
    <row r="477" spans="4:4" x14ac:dyDescent="0.25">
      <c r="D477" s="42"/>
    </row>
    <row r="478" spans="4:4" x14ac:dyDescent="0.25">
      <c r="D478" s="42"/>
    </row>
    <row r="479" spans="4:4" x14ac:dyDescent="0.25">
      <c r="D479" s="42"/>
    </row>
    <row r="480" spans="4:4" x14ac:dyDescent="0.25">
      <c r="D480" s="42"/>
    </row>
    <row r="481" spans="4:4" x14ac:dyDescent="0.25">
      <c r="D481" s="42"/>
    </row>
    <row r="482" spans="4:4" x14ac:dyDescent="0.25">
      <c r="D482" s="42"/>
    </row>
    <row r="483" spans="4:4" x14ac:dyDescent="0.25">
      <c r="D483" s="42"/>
    </row>
    <row r="484" spans="4:4" x14ac:dyDescent="0.25">
      <c r="D484" s="42"/>
    </row>
    <row r="485" spans="4:4" x14ac:dyDescent="0.25">
      <c r="D485" s="42"/>
    </row>
    <row r="486" spans="4:4" x14ac:dyDescent="0.25">
      <c r="D486" s="42"/>
    </row>
    <row r="487" spans="4:4" x14ac:dyDescent="0.25">
      <c r="D487" s="42"/>
    </row>
    <row r="488" spans="4:4" x14ac:dyDescent="0.25">
      <c r="D488" s="42"/>
    </row>
    <row r="489" spans="4:4" x14ac:dyDescent="0.25">
      <c r="D489" s="42"/>
    </row>
    <row r="490" spans="4:4" x14ac:dyDescent="0.25">
      <c r="D490" s="42"/>
    </row>
    <row r="491" spans="4:4" x14ac:dyDescent="0.25">
      <c r="D491" s="42"/>
    </row>
    <row r="492" spans="4:4" x14ac:dyDescent="0.25">
      <c r="D492" s="42"/>
    </row>
    <row r="493" spans="4:4" x14ac:dyDescent="0.25">
      <c r="D493" s="42"/>
    </row>
    <row r="494" spans="4:4" x14ac:dyDescent="0.25">
      <c r="D494" s="42"/>
    </row>
    <row r="495" spans="4:4" x14ac:dyDescent="0.25">
      <c r="D495" s="42"/>
    </row>
    <row r="496" spans="4:4" x14ac:dyDescent="0.25">
      <c r="D496" s="42"/>
    </row>
    <row r="497" spans="4:4" x14ac:dyDescent="0.25">
      <c r="D497" s="42"/>
    </row>
    <row r="498" spans="4:4" x14ac:dyDescent="0.25">
      <c r="D498" s="42"/>
    </row>
    <row r="499" spans="4:4" x14ac:dyDescent="0.25">
      <c r="D499" s="42"/>
    </row>
    <row r="500" spans="4:4" x14ac:dyDescent="0.25">
      <c r="D500" s="42"/>
    </row>
    <row r="501" spans="4:4" x14ac:dyDescent="0.25">
      <c r="D501" s="42"/>
    </row>
    <row r="502" spans="4:4" x14ac:dyDescent="0.25">
      <c r="D502" s="42"/>
    </row>
    <row r="503" spans="4:4" x14ac:dyDescent="0.25">
      <c r="D503" s="42"/>
    </row>
    <row r="504" spans="4:4" x14ac:dyDescent="0.25">
      <c r="D504" s="42"/>
    </row>
    <row r="505" spans="4:4" x14ac:dyDescent="0.25">
      <c r="D505" s="42"/>
    </row>
    <row r="506" spans="4:4" x14ac:dyDescent="0.25">
      <c r="D506" s="42"/>
    </row>
    <row r="507" spans="4:4" x14ac:dyDescent="0.25">
      <c r="D507" s="42"/>
    </row>
    <row r="508" spans="4:4" x14ac:dyDescent="0.25">
      <c r="D508" s="42"/>
    </row>
    <row r="509" spans="4:4" x14ac:dyDescent="0.25">
      <c r="D509" s="42"/>
    </row>
    <row r="510" spans="4:4" x14ac:dyDescent="0.25">
      <c r="D510" s="42"/>
    </row>
    <row r="511" spans="4:4" x14ac:dyDescent="0.25">
      <c r="D511" s="42"/>
    </row>
    <row r="512" spans="4:4" x14ac:dyDescent="0.25">
      <c r="D512" s="42"/>
    </row>
    <row r="513" spans="4:4" x14ac:dyDescent="0.25">
      <c r="D513" s="42"/>
    </row>
    <row r="514" spans="4:4" x14ac:dyDescent="0.25">
      <c r="D514" s="42"/>
    </row>
    <row r="515" spans="4:4" x14ac:dyDescent="0.25">
      <c r="D515" s="42"/>
    </row>
    <row r="516" spans="4:4" x14ac:dyDescent="0.25">
      <c r="D516" s="42"/>
    </row>
    <row r="517" spans="4:4" x14ac:dyDescent="0.25">
      <c r="D517" s="42"/>
    </row>
    <row r="518" spans="4:4" x14ac:dyDescent="0.25">
      <c r="D518" s="42"/>
    </row>
    <row r="519" spans="4:4" x14ac:dyDescent="0.25">
      <c r="D519" s="42"/>
    </row>
    <row r="520" spans="4:4" x14ac:dyDescent="0.25">
      <c r="D520" s="42"/>
    </row>
    <row r="521" spans="4:4" x14ac:dyDescent="0.25">
      <c r="D521" s="42"/>
    </row>
    <row r="522" spans="4:4" x14ac:dyDescent="0.25">
      <c r="D522" s="42"/>
    </row>
    <row r="523" spans="4:4" x14ac:dyDescent="0.25">
      <c r="D523" s="42"/>
    </row>
    <row r="524" spans="4:4" x14ac:dyDescent="0.25">
      <c r="D524" s="42"/>
    </row>
    <row r="525" spans="4:4" x14ac:dyDescent="0.25">
      <c r="D525" s="42"/>
    </row>
    <row r="526" spans="4:4" x14ac:dyDescent="0.25">
      <c r="D526" s="42"/>
    </row>
    <row r="527" spans="4:4" x14ac:dyDescent="0.25">
      <c r="D527" s="42"/>
    </row>
  </sheetData>
  <sortState xmlns:xlrd2="http://schemas.microsoft.com/office/spreadsheetml/2017/richdata2" ref="D2:E527">
    <sortCondition ref="D2:D527"/>
  </sortState>
  <pageMargins left="0.75" right="0.75" top="1" bottom="1" header="0.5" footer="0.5"/>
  <pageSetup paperSize="9" orientation="portrait" horizontalDpi="0" verticalDpi="0"/>
  <ignoredErrors>
    <ignoredError sqref="C27:C30 C23 C32 C31 C36 C33 C38 C37 C41 C24 C25 C26 C43 C34 C35 C40 C39 C46 C44 C48 C47 C50 C49 C45 C42 G29:H29 G46:H46 G43:H43 H33 G27:H27 E27 E29 E32:E50 E25 D24:H24 D26:H26 D25 F25:H25 D32:D50 F32:H32 D30:H30 D29 F29 D28:H28 D27 F27 F34:H42 F33:G33 F44:H45 F43 F47:H50 F46 D31:E31 G31:H31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7BB4A-30A3-D14F-8739-1477B15D6E8A}">
  <dimension ref="A2:G33"/>
  <sheetViews>
    <sheetView workbookViewId="0">
      <selection activeCell="A3" sqref="A3:A16"/>
    </sheetView>
  </sheetViews>
  <sheetFormatPr baseColWidth="10" defaultRowHeight="13" x14ac:dyDescent="0.15"/>
  <sheetData>
    <row r="2" spans="1:7" x14ac:dyDescent="0.15">
      <c r="B2" s="1" t="s">
        <v>9376</v>
      </c>
      <c r="C2" s="1" t="s">
        <v>9377</v>
      </c>
      <c r="D2" s="1" t="s">
        <v>9378</v>
      </c>
    </row>
    <row r="3" spans="1:7" x14ac:dyDescent="0.15">
      <c r="A3" s="1">
        <v>2005</v>
      </c>
      <c r="B3" s="36">
        <v>8.0134519999999991</v>
      </c>
      <c r="C3" s="36">
        <v>0.86368400000000001</v>
      </c>
      <c r="D3" s="36">
        <v>1.0753740000000001</v>
      </c>
    </row>
    <row r="4" spans="1:7" x14ac:dyDescent="0.15">
      <c r="A4" s="1">
        <v>2006</v>
      </c>
      <c r="B4" s="36">
        <v>8.0508950000000006</v>
      </c>
      <c r="C4" s="36">
        <v>0.86998900000000001</v>
      </c>
      <c r="D4" s="36">
        <v>1.079121</v>
      </c>
      <c r="G4" s="37"/>
    </row>
    <row r="5" spans="1:7" x14ac:dyDescent="0.15">
      <c r="A5" s="1">
        <v>2007</v>
      </c>
      <c r="B5" s="36">
        <v>8.0160619999999998</v>
      </c>
      <c r="C5" s="36">
        <v>0.86670499999999995</v>
      </c>
      <c r="D5" s="36">
        <v>1.0758570000000001</v>
      </c>
      <c r="G5" s="37"/>
    </row>
    <row r="6" spans="1:7" x14ac:dyDescent="0.15">
      <c r="A6" s="1">
        <v>2008</v>
      </c>
      <c r="B6" s="36">
        <v>8.2322970000000009</v>
      </c>
      <c r="C6" s="36">
        <v>0.85498200000000002</v>
      </c>
      <c r="D6" s="36">
        <v>1.104196</v>
      </c>
      <c r="G6" s="37"/>
    </row>
    <row r="7" spans="1:7" x14ac:dyDescent="0.15">
      <c r="A7" s="1">
        <v>2009</v>
      </c>
      <c r="B7" s="36">
        <v>8.7453880000000002</v>
      </c>
      <c r="C7" s="36">
        <v>0.82338900000000004</v>
      </c>
      <c r="D7" s="36">
        <v>1.1745730000000001</v>
      </c>
      <c r="G7" s="37"/>
    </row>
    <row r="8" spans="1:7" x14ac:dyDescent="0.15">
      <c r="A8" s="1">
        <v>2010</v>
      </c>
      <c r="B8" s="36">
        <v>8.0109010000000005</v>
      </c>
      <c r="C8" s="36">
        <v>0.83962400000000004</v>
      </c>
      <c r="D8" s="36">
        <v>1.0757030000000001</v>
      </c>
      <c r="G8" s="37"/>
    </row>
    <row r="9" spans="1:7" x14ac:dyDescent="0.15">
      <c r="A9" s="1">
        <v>2011</v>
      </c>
      <c r="B9" s="36">
        <v>7.798133</v>
      </c>
      <c r="C9" s="36">
        <v>0.86378299999999997</v>
      </c>
      <c r="D9" s="36">
        <v>1.046643</v>
      </c>
      <c r="G9" s="37"/>
    </row>
    <row r="10" spans="1:7" x14ac:dyDescent="0.15">
      <c r="A10" s="1">
        <v>2012</v>
      </c>
      <c r="B10" s="36">
        <v>7.479317</v>
      </c>
      <c r="C10" s="36">
        <v>0.85936400000000002</v>
      </c>
      <c r="D10" s="36">
        <v>1.0047159999999999</v>
      </c>
      <c r="G10" s="37"/>
    </row>
    <row r="11" spans="1:7" x14ac:dyDescent="0.15">
      <c r="A11" s="1">
        <v>2013</v>
      </c>
      <c r="B11" s="36">
        <v>7.8129970000000002</v>
      </c>
      <c r="C11" s="36">
        <v>0.90233799999999997</v>
      </c>
      <c r="D11" s="36">
        <v>1.0474129999999999</v>
      </c>
      <c r="G11" s="37"/>
    </row>
    <row r="12" spans="1:7" x14ac:dyDescent="0.15">
      <c r="A12" s="1">
        <v>2014</v>
      </c>
      <c r="B12" s="36">
        <v>8.3599340000000009</v>
      </c>
      <c r="C12" s="36">
        <v>0.91880300000000004</v>
      </c>
      <c r="D12" s="36">
        <v>1.1214230000000001</v>
      </c>
      <c r="G12" s="37"/>
    </row>
    <row r="13" spans="1:7" x14ac:dyDescent="0.15">
      <c r="A13" s="1">
        <v>2015</v>
      </c>
      <c r="B13" s="36">
        <v>8.9468010000000007</v>
      </c>
      <c r="C13" s="36">
        <v>0.95605899999999999</v>
      </c>
      <c r="D13" s="36">
        <v>1.199435</v>
      </c>
      <c r="G13" s="37"/>
    </row>
    <row r="14" spans="1:7" x14ac:dyDescent="0.15">
      <c r="A14" s="1">
        <v>2016</v>
      </c>
      <c r="B14" s="36">
        <v>9.297193</v>
      </c>
      <c r="C14" s="36">
        <v>0.98262799999999995</v>
      </c>
      <c r="D14" s="36">
        <v>1.2486729999999999</v>
      </c>
      <c r="G14" s="37"/>
    </row>
    <row r="15" spans="1:7" x14ac:dyDescent="0.15">
      <c r="A15" s="1">
        <v>2017</v>
      </c>
      <c r="B15" s="36">
        <v>9.333043</v>
      </c>
      <c r="C15" s="36">
        <v>0.96818099999999996</v>
      </c>
      <c r="D15" s="36">
        <v>1.2546349999999999</v>
      </c>
      <c r="G15" s="37"/>
    </row>
    <row r="16" spans="1:7" x14ac:dyDescent="0.15">
      <c r="A16" s="1">
        <v>2018</v>
      </c>
      <c r="B16" s="36">
        <v>9.6073629999999994</v>
      </c>
      <c r="C16" s="36">
        <v>0.93651499999999999</v>
      </c>
      <c r="D16" s="36">
        <v>1.2887040000000001</v>
      </c>
      <c r="G16" s="37"/>
    </row>
    <row r="20" spans="5:6" x14ac:dyDescent="0.15">
      <c r="F20" s="36"/>
    </row>
    <row r="21" spans="5:6" x14ac:dyDescent="0.15">
      <c r="E21" s="37"/>
      <c r="F21" s="36"/>
    </row>
    <row r="22" spans="5:6" x14ac:dyDescent="0.15">
      <c r="E22" s="37"/>
      <c r="F22" s="36"/>
    </row>
    <row r="23" spans="5:6" x14ac:dyDescent="0.15">
      <c r="E23" s="37"/>
      <c r="F23" s="36"/>
    </row>
    <row r="24" spans="5:6" x14ac:dyDescent="0.15">
      <c r="E24" s="37"/>
      <c r="F24" s="36"/>
    </row>
    <row r="25" spans="5:6" x14ac:dyDescent="0.15">
      <c r="E25" s="37"/>
      <c r="F25" s="36"/>
    </row>
    <row r="26" spans="5:6" x14ac:dyDescent="0.15">
      <c r="E26" s="37"/>
      <c r="F26" s="36"/>
    </row>
    <row r="27" spans="5:6" x14ac:dyDescent="0.15">
      <c r="E27" s="37"/>
      <c r="F27" s="36"/>
    </row>
    <row r="28" spans="5:6" x14ac:dyDescent="0.15">
      <c r="E28" s="37"/>
      <c r="F28" s="36"/>
    </row>
    <row r="29" spans="5:6" x14ac:dyDescent="0.15">
      <c r="E29" s="37"/>
      <c r="F29" s="36"/>
    </row>
    <row r="30" spans="5:6" x14ac:dyDescent="0.15">
      <c r="E30" s="37"/>
      <c r="F30" s="36"/>
    </row>
    <row r="31" spans="5:6" x14ac:dyDescent="0.15">
      <c r="E31" s="37"/>
      <c r="F31" s="36"/>
    </row>
    <row r="32" spans="5:6" x14ac:dyDescent="0.15">
      <c r="E32" s="37"/>
      <c r="F32" s="36"/>
    </row>
    <row r="33" spans="5:6" x14ac:dyDescent="0.15">
      <c r="E33" s="37"/>
      <c r="F33" s="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70"/>
  <sheetViews>
    <sheetView workbookViewId="0">
      <selection activeCell="D14" sqref="D14"/>
    </sheetView>
  </sheetViews>
  <sheetFormatPr baseColWidth="10" defaultColWidth="8.83203125" defaultRowHeight="13" x14ac:dyDescent="0.15"/>
  <cols>
    <col min="1" max="2" width="12.33203125" customWidth="1"/>
  </cols>
  <sheetData>
    <row r="1" spans="1:15" x14ac:dyDescent="0.15">
      <c r="A1" s="1"/>
      <c r="B1" s="1"/>
      <c r="E1" s="1"/>
      <c r="F1" s="1"/>
      <c r="G1" s="1"/>
      <c r="H1" s="1"/>
      <c r="I1" s="1"/>
      <c r="L1" s="1"/>
      <c r="N1" s="1" t="s">
        <v>9490</v>
      </c>
    </row>
    <row r="2" spans="1:15" x14ac:dyDescent="0.15">
      <c r="A2" s="10">
        <v>4.5582200000000003E-2</v>
      </c>
      <c r="B2" s="19">
        <v>38353</v>
      </c>
      <c r="E2">
        <v>1</v>
      </c>
      <c r="F2" s="18">
        <v>200501</v>
      </c>
      <c r="G2" s="6">
        <v>0.23841570000000001</v>
      </c>
      <c r="I2">
        <v>2005</v>
      </c>
      <c r="L2">
        <v>2005</v>
      </c>
      <c r="N2" s="10">
        <f>A2</f>
        <v>4.5582200000000003E-2</v>
      </c>
      <c r="O2" s="10"/>
    </row>
    <row r="3" spans="1:15" x14ac:dyDescent="0.15">
      <c r="A3" s="10">
        <v>1.1540999999999999E-3</v>
      </c>
      <c r="B3" s="19">
        <v>38384</v>
      </c>
      <c r="E3">
        <v>2</v>
      </c>
      <c r="F3" s="8">
        <v>200502</v>
      </c>
      <c r="G3" s="6">
        <v>0.15172189999999999</v>
      </c>
      <c r="L3">
        <v>2005</v>
      </c>
      <c r="N3" s="10">
        <f>AVERAGE(A2:A3)</f>
        <v>2.3368150000000001E-2</v>
      </c>
      <c r="O3" s="10"/>
    </row>
    <row r="4" spans="1:15" x14ac:dyDescent="0.15">
      <c r="A4" s="10">
        <v>-1.9739900000000001E-2</v>
      </c>
      <c r="B4" s="19">
        <v>38412</v>
      </c>
      <c r="E4">
        <v>3</v>
      </c>
      <c r="F4" s="8">
        <v>200503</v>
      </c>
      <c r="G4" s="6">
        <v>7.0648100000000005E-2</v>
      </c>
      <c r="L4">
        <v>2005</v>
      </c>
      <c r="N4" s="10">
        <f>AVERAGE(A2:A4)</f>
        <v>8.9987999999999995E-3</v>
      </c>
      <c r="O4" s="10"/>
    </row>
    <row r="5" spans="1:15" x14ac:dyDescent="0.15">
      <c r="A5" s="10">
        <v>3.2043000000000002E-2</v>
      </c>
      <c r="B5" s="19">
        <v>38443</v>
      </c>
      <c r="E5">
        <v>4</v>
      </c>
      <c r="F5" s="8">
        <v>200504</v>
      </c>
      <c r="G5" s="6">
        <v>0.24509410000000001</v>
      </c>
      <c r="L5">
        <v>2005</v>
      </c>
      <c r="N5" s="10">
        <f>AVERAGE(A3:A5)</f>
        <v>4.4857333333333345E-3</v>
      </c>
      <c r="O5" s="10"/>
    </row>
    <row r="6" spans="1:15" x14ac:dyDescent="0.15">
      <c r="A6" s="10">
        <v>3.6714400000000001E-2</v>
      </c>
      <c r="B6" s="19">
        <v>38473</v>
      </c>
      <c r="E6">
        <v>5</v>
      </c>
      <c r="F6" s="8">
        <v>200505</v>
      </c>
      <c r="G6" s="6">
        <v>0.24072760000000001</v>
      </c>
      <c r="L6">
        <v>2005</v>
      </c>
      <c r="N6" s="10">
        <f t="shared" ref="N6:N69" si="0">AVERAGE(A4:A6)</f>
        <v>1.6339166666666669E-2</v>
      </c>
      <c r="O6" s="10"/>
    </row>
    <row r="7" spans="1:15" x14ac:dyDescent="0.15">
      <c r="A7" s="10">
        <v>2.9862400000000001E-2</v>
      </c>
      <c r="B7" s="19">
        <v>38504</v>
      </c>
      <c r="E7">
        <v>6</v>
      </c>
      <c r="F7" s="8">
        <v>200506</v>
      </c>
      <c r="G7" s="6">
        <v>0.15424950000000001</v>
      </c>
      <c r="L7">
        <v>2005</v>
      </c>
      <c r="N7" s="10">
        <f t="shared" si="0"/>
        <v>3.2873266666666665E-2</v>
      </c>
      <c r="O7" s="10"/>
    </row>
    <row r="8" spans="1:15" x14ac:dyDescent="0.15">
      <c r="A8" s="10">
        <v>-0.1687873</v>
      </c>
      <c r="B8" s="19">
        <v>38534</v>
      </c>
      <c r="E8">
        <v>7</v>
      </c>
      <c r="F8" s="8">
        <v>200507</v>
      </c>
      <c r="G8" s="6">
        <v>5.1812900000000002E-2</v>
      </c>
      <c r="L8">
        <v>2005</v>
      </c>
      <c r="N8" s="10">
        <f t="shared" si="0"/>
        <v>-3.4070166666666665E-2</v>
      </c>
      <c r="O8" s="10"/>
    </row>
    <row r="9" spans="1:15" x14ac:dyDescent="0.15">
      <c r="A9" s="10">
        <v>-0.14050699999999999</v>
      </c>
      <c r="B9" s="19">
        <v>38565</v>
      </c>
      <c r="E9">
        <v>8</v>
      </c>
      <c r="F9" s="8">
        <v>200508</v>
      </c>
      <c r="G9" s="6">
        <v>0.16927880000000001</v>
      </c>
      <c r="L9">
        <v>2005</v>
      </c>
      <c r="N9" s="10">
        <f t="shared" si="0"/>
        <v>-9.3143966666666647E-2</v>
      </c>
      <c r="O9" s="10"/>
    </row>
    <row r="10" spans="1:15" x14ac:dyDescent="0.15">
      <c r="A10" s="10">
        <v>-7.7263600000000002E-2</v>
      </c>
      <c r="B10" s="19">
        <v>38596</v>
      </c>
      <c r="E10">
        <v>9</v>
      </c>
      <c r="F10" s="8">
        <v>200509</v>
      </c>
      <c r="G10" s="6">
        <v>0.34504449999999998</v>
      </c>
      <c r="L10">
        <v>2005</v>
      </c>
      <c r="N10" s="10">
        <f t="shared" si="0"/>
        <v>-0.12885263333333333</v>
      </c>
      <c r="O10" s="10"/>
    </row>
    <row r="11" spans="1:15" x14ac:dyDescent="0.15">
      <c r="A11" s="10">
        <v>-4.8474299999999998E-2</v>
      </c>
      <c r="B11" s="19">
        <v>38626</v>
      </c>
      <c r="E11">
        <v>10</v>
      </c>
      <c r="F11" s="8">
        <v>200510</v>
      </c>
      <c r="G11" s="6">
        <v>0.3704325</v>
      </c>
      <c r="L11">
        <v>2005</v>
      </c>
      <c r="N11" s="10">
        <f t="shared" si="0"/>
        <v>-8.8748300000000002E-2</v>
      </c>
      <c r="O11" s="10"/>
    </row>
    <row r="12" spans="1:15" x14ac:dyDescent="0.15">
      <c r="A12" s="10">
        <v>-6.6289000000000001E-3</v>
      </c>
      <c r="B12" s="19">
        <v>38657</v>
      </c>
      <c r="E12">
        <v>11</v>
      </c>
      <c r="F12" s="8">
        <v>200511</v>
      </c>
      <c r="G12" s="6">
        <v>0.2701635</v>
      </c>
      <c r="L12">
        <v>2005</v>
      </c>
      <c r="N12" s="10">
        <f t="shared" si="0"/>
        <v>-4.4122266666666667E-2</v>
      </c>
      <c r="O12" s="10"/>
    </row>
    <row r="13" spans="1:15" x14ac:dyDescent="0.15">
      <c r="A13" s="10">
        <v>6.41679E-2</v>
      </c>
      <c r="B13" s="19">
        <v>38687</v>
      </c>
      <c r="E13">
        <v>12</v>
      </c>
      <c r="F13" s="8">
        <v>200512</v>
      </c>
      <c r="G13" s="6">
        <v>0.35372019999999998</v>
      </c>
      <c r="L13">
        <v>2005</v>
      </c>
      <c r="N13" s="10">
        <f t="shared" si="0"/>
        <v>3.0215666666666675E-3</v>
      </c>
      <c r="O13" s="10"/>
    </row>
    <row r="14" spans="1:15" x14ac:dyDescent="0.15">
      <c r="A14" s="10">
        <v>-5.9180999999999999E-3</v>
      </c>
      <c r="B14" s="19">
        <v>38718</v>
      </c>
      <c r="E14">
        <v>13</v>
      </c>
      <c r="F14" s="8">
        <v>200601</v>
      </c>
      <c r="G14" s="6">
        <v>0.353995</v>
      </c>
      <c r="I14">
        <v>2006</v>
      </c>
      <c r="L14">
        <v>2006</v>
      </c>
      <c r="N14" s="10">
        <f t="shared" si="0"/>
        <v>1.7206966666666667E-2</v>
      </c>
    </row>
    <row r="15" spans="1:15" x14ac:dyDescent="0.15">
      <c r="A15" s="10">
        <v>-9.0800199999999998E-2</v>
      </c>
      <c r="B15" s="19">
        <v>38749</v>
      </c>
      <c r="E15">
        <v>14</v>
      </c>
      <c r="F15" s="8">
        <v>200602</v>
      </c>
      <c r="G15" s="6">
        <v>0.28298010000000001</v>
      </c>
      <c r="L15">
        <v>2006</v>
      </c>
      <c r="N15" s="10">
        <f t="shared" si="0"/>
        <v>-1.0850133333333333E-2</v>
      </c>
    </row>
    <row r="16" spans="1:15" x14ac:dyDescent="0.15">
      <c r="A16" s="10">
        <v>-0.1178864</v>
      </c>
      <c r="B16" s="19">
        <v>38777</v>
      </c>
      <c r="E16">
        <v>15</v>
      </c>
      <c r="F16" s="8">
        <v>200603</v>
      </c>
      <c r="G16" s="6">
        <v>0.2293473</v>
      </c>
      <c r="L16">
        <v>2006</v>
      </c>
      <c r="N16" s="10">
        <f t="shared" si="0"/>
        <v>-7.1534899999999998E-2</v>
      </c>
    </row>
    <row r="17" spans="1:14" x14ac:dyDescent="0.15">
      <c r="A17" s="10">
        <v>-0.1689068</v>
      </c>
      <c r="B17" s="19">
        <v>38808</v>
      </c>
      <c r="E17">
        <v>16</v>
      </c>
      <c r="F17" s="8">
        <v>200604</v>
      </c>
      <c r="G17" s="6">
        <v>0.17088059999999999</v>
      </c>
      <c r="L17">
        <v>2006</v>
      </c>
      <c r="N17" s="10">
        <f t="shared" si="0"/>
        <v>-0.12586446666666665</v>
      </c>
    </row>
    <row r="18" spans="1:14" x14ac:dyDescent="0.15">
      <c r="A18" s="10">
        <v>-3.3432299999999998E-2</v>
      </c>
      <c r="B18" s="19">
        <v>38838</v>
      </c>
      <c r="E18">
        <v>17</v>
      </c>
      <c r="F18" s="8">
        <v>200605</v>
      </c>
      <c r="G18" s="6">
        <v>0.3575624</v>
      </c>
      <c r="L18">
        <v>2006</v>
      </c>
      <c r="N18" s="10">
        <f t="shared" si="0"/>
        <v>-0.10674183333333331</v>
      </c>
    </row>
    <row r="19" spans="1:14" x14ac:dyDescent="0.15">
      <c r="A19" s="10">
        <v>3.4986200000000002E-2</v>
      </c>
      <c r="B19" s="19">
        <v>38869</v>
      </c>
      <c r="E19">
        <v>18</v>
      </c>
      <c r="F19" s="8">
        <v>200606</v>
      </c>
      <c r="G19" s="6">
        <v>0.39858830000000001</v>
      </c>
      <c r="L19">
        <v>2006</v>
      </c>
      <c r="N19" s="10">
        <f t="shared" si="0"/>
        <v>-5.5784300000000002E-2</v>
      </c>
    </row>
    <row r="20" spans="1:14" x14ac:dyDescent="0.15">
      <c r="A20" s="10">
        <v>0.1207409</v>
      </c>
      <c r="B20" s="19">
        <v>38899</v>
      </c>
      <c r="E20">
        <v>19</v>
      </c>
      <c r="F20" s="8">
        <v>200607</v>
      </c>
      <c r="G20" s="6">
        <v>0.46518350000000003</v>
      </c>
      <c r="L20">
        <v>2006</v>
      </c>
      <c r="N20" s="10">
        <f t="shared" si="0"/>
        <v>4.0764933333333336E-2</v>
      </c>
    </row>
    <row r="21" spans="1:14" x14ac:dyDescent="0.15">
      <c r="A21" s="10">
        <v>0.13358600000000001</v>
      </c>
      <c r="B21" s="19">
        <v>38930</v>
      </c>
      <c r="E21">
        <v>20</v>
      </c>
      <c r="F21" s="8">
        <v>200608</v>
      </c>
      <c r="G21" s="6">
        <v>0.5028629</v>
      </c>
      <c r="L21">
        <v>2006</v>
      </c>
      <c r="N21" s="10">
        <f t="shared" si="0"/>
        <v>9.6437700000000001E-2</v>
      </c>
    </row>
    <row r="22" spans="1:14" x14ac:dyDescent="0.15">
      <c r="A22" s="10">
        <v>0.15011189999999999</v>
      </c>
      <c r="B22" s="19">
        <v>38961</v>
      </c>
      <c r="E22">
        <v>21</v>
      </c>
      <c r="F22" s="8">
        <v>200609</v>
      </c>
      <c r="G22" s="6">
        <v>0.33357500000000001</v>
      </c>
      <c r="L22">
        <v>2006</v>
      </c>
      <c r="N22" s="10">
        <f t="shared" si="0"/>
        <v>0.13481293333333333</v>
      </c>
    </row>
    <row r="23" spans="1:14" x14ac:dyDescent="0.15">
      <c r="A23" s="10">
        <v>0.1505988</v>
      </c>
      <c r="B23" s="19">
        <v>38991</v>
      </c>
      <c r="E23">
        <v>22</v>
      </c>
      <c r="F23" s="8">
        <v>200610</v>
      </c>
      <c r="G23" s="6">
        <v>0.30063099999999998</v>
      </c>
      <c r="L23">
        <v>2006</v>
      </c>
      <c r="N23" s="10">
        <f t="shared" si="0"/>
        <v>0.14476556666666665</v>
      </c>
    </row>
    <row r="24" spans="1:14" x14ac:dyDescent="0.15">
      <c r="A24" s="10">
        <v>0.22461970000000001</v>
      </c>
      <c r="B24" s="19">
        <v>39022</v>
      </c>
      <c r="E24">
        <v>23</v>
      </c>
      <c r="F24" s="8">
        <v>200611</v>
      </c>
      <c r="G24" s="6">
        <v>0.47782219999999997</v>
      </c>
      <c r="L24">
        <v>2006</v>
      </c>
      <c r="N24" s="10">
        <f t="shared" si="0"/>
        <v>0.17511013333333333</v>
      </c>
    </row>
    <row r="25" spans="1:14" x14ac:dyDescent="0.15">
      <c r="A25" s="10">
        <v>0.21592520000000001</v>
      </c>
      <c r="B25" s="19">
        <v>39052</v>
      </c>
      <c r="E25">
        <v>24</v>
      </c>
      <c r="F25" s="8">
        <v>200612</v>
      </c>
      <c r="G25" s="6">
        <v>0.53095720000000002</v>
      </c>
      <c r="L25">
        <v>2006</v>
      </c>
      <c r="N25" s="10">
        <f t="shared" si="0"/>
        <v>0.19704790000000003</v>
      </c>
    </row>
    <row r="26" spans="1:14" x14ac:dyDescent="0.15">
      <c r="A26" s="10">
        <v>0.28044989999999997</v>
      </c>
      <c r="B26" s="19">
        <v>39083</v>
      </c>
      <c r="E26">
        <v>25</v>
      </c>
      <c r="F26" s="8">
        <v>200701</v>
      </c>
      <c r="G26" s="6">
        <v>0.48287479999999999</v>
      </c>
      <c r="I26">
        <v>2007</v>
      </c>
      <c r="L26">
        <v>2007</v>
      </c>
      <c r="N26" s="10">
        <f t="shared" si="0"/>
        <v>0.24033159999999998</v>
      </c>
    </row>
    <row r="27" spans="1:14" x14ac:dyDescent="0.15">
      <c r="A27" s="10">
        <v>0.48493249999999999</v>
      </c>
      <c r="B27" s="19">
        <v>39114</v>
      </c>
      <c r="E27">
        <v>26</v>
      </c>
      <c r="F27" s="8">
        <v>200702</v>
      </c>
      <c r="G27" s="6">
        <v>0.69631690000000002</v>
      </c>
      <c r="L27">
        <v>2007</v>
      </c>
      <c r="N27" s="10">
        <f t="shared" si="0"/>
        <v>0.32710253333333333</v>
      </c>
    </row>
    <row r="28" spans="1:14" x14ac:dyDescent="0.15">
      <c r="A28" s="10">
        <v>0.54632879999999995</v>
      </c>
      <c r="B28" s="19">
        <v>39142</v>
      </c>
      <c r="E28">
        <v>27</v>
      </c>
      <c r="F28" s="8">
        <v>200703</v>
      </c>
      <c r="G28" s="6">
        <v>0.84169709999999998</v>
      </c>
      <c r="L28">
        <v>2007</v>
      </c>
      <c r="N28" s="10">
        <f t="shared" si="0"/>
        <v>0.43723706666666667</v>
      </c>
    </row>
    <row r="29" spans="1:14" x14ac:dyDescent="0.15">
      <c r="A29" s="10">
        <v>0.6012499</v>
      </c>
      <c r="B29" s="19">
        <v>39173</v>
      </c>
      <c r="E29">
        <v>28</v>
      </c>
      <c r="F29" s="8">
        <v>200704</v>
      </c>
      <c r="G29" s="6">
        <v>0.86622209999999999</v>
      </c>
      <c r="L29">
        <v>2007</v>
      </c>
      <c r="N29" s="10">
        <f t="shared" si="0"/>
        <v>0.54417039999999994</v>
      </c>
    </row>
    <row r="30" spans="1:14" x14ac:dyDescent="0.15">
      <c r="A30" s="10">
        <v>0.33268140000000002</v>
      </c>
      <c r="B30" s="19">
        <v>39203</v>
      </c>
      <c r="E30">
        <v>29</v>
      </c>
      <c r="F30" s="8">
        <v>200705</v>
      </c>
      <c r="G30" s="6">
        <v>0.62248460000000005</v>
      </c>
      <c r="L30">
        <v>2007</v>
      </c>
      <c r="N30" s="10">
        <f t="shared" si="0"/>
        <v>0.49342003333333334</v>
      </c>
    </row>
    <row r="31" spans="1:14" x14ac:dyDescent="0.15">
      <c r="A31" s="10">
        <v>0.34872039999999999</v>
      </c>
      <c r="B31" s="19">
        <v>39234</v>
      </c>
      <c r="E31">
        <v>30</v>
      </c>
      <c r="F31" s="8">
        <v>200706</v>
      </c>
      <c r="G31" s="6">
        <v>0.68884369999999995</v>
      </c>
      <c r="L31">
        <v>2007</v>
      </c>
      <c r="N31" s="10">
        <f t="shared" si="0"/>
        <v>0.42755056666666663</v>
      </c>
    </row>
    <row r="32" spans="1:14" x14ac:dyDescent="0.15">
      <c r="A32" s="10">
        <v>0.25780310000000001</v>
      </c>
      <c r="B32" s="19">
        <v>39264</v>
      </c>
      <c r="E32">
        <v>31</v>
      </c>
      <c r="F32" s="8">
        <v>200707</v>
      </c>
      <c r="G32" s="6">
        <v>0.60526369999999996</v>
      </c>
      <c r="L32">
        <v>2007</v>
      </c>
      <c r="N32" s="10">
        <f t="shared" si="0"/>
        <v>0.31306830000000002</v>
      </c>
    </row>
    <row r="33" spans="1:14" x14ac:dyDescent="0.15">
      <c r="A33" s="10">
        <v>0.18426529999999999</v>
      </c>
      <c r="B33" s="19">
        <v>39295</v>
      </c>
      <c r="E33">
        <v>32</v>
      </c>
      <c r="F33" s="8">
        <v>200708</v>
      </c>
      <c r="G33" s="6">
        <v>0.3765117</v>
      </c>
      <c r="L33">
        <v>2007</v>
      </c>
      <c r="N33" s="10">
        <f t="shared" si="0"/>
        <v>0.26359626666666663</v>
      </c>
    </row>
    <row r="34" spans="1:14" x14ac:dyDescent="0.15">
      <c r="A34" s="10">
        <v>0.12930050000000001</v>
      </c>
      <c r="B34" s="19">
        <v>39326</v>
      </c>
      <c r="E34">
        <v>33</v>
      </c>
      <c r="F34" s="8">
        <v>200709</v>
      </c>
      <c r="G34" s="6">
        <v>0.33839170000000002</v>
      </c>
      <c r="L34">
        <v>2007</v>
      </c>
      <c r="N34" s="10">
        <f t="shared" si="0"/>
        <v>0.19045630000000002</v>
      </c>
    </row>
    <row r="35" spans="1:14" x14ac:dyDescent="0.15">
      <c r="A35" s="10">
        <v>0.12823480000000001</v>
      </c>
      <c r="B35" s="19">
        <v>39356</v>
      </c>
      <c r="E35">
        <v>34</v>
      </c>
      <c r="F35" s="8">
        <v>200710</v>
      </c>
      <c r="G35" s="6">
        <v>0.35366570000000003</v>
      </c>
      <c r="L35">
        <v>2007</v>
      </c>
      <c r="N35" s="10">
        <f t="shared" si="0"/>
        <v>0.14726686666666666</v>
      </c>
    </row>
    <row r="36" spans="1:14" x14ac:dyDescent="0.15">
      <c r="A36" s="10">
        <v>0.1221424</v>
      </c>
      <c r="B36" s="19">
        <v>39387</v>
      </c>
      <c r="E36">
        <v>35</v>
      </c>
      <c r="F36" s="8">
        <v>200711</v>
      </c>
      <c r="G36" s="6">
        <v>0.41539670000000001</v>
      </c>
      <c r="L36">
        <v>2007</v>
      </c>
      <c r="N36" s="10">
        <f t="shared" si="0"/>
        <v>0.12655923333333333</v>
      </c>
    </row>
    <row r="37" spans="1:14" x14ac:dyDescent="0.15">
      <c r="A37" s="10">
        <v>9.2505000000000004E-2</v>
      </c>
      <c r="B37" s="19">
        <v>39417</v>
      </c>
      <c r="E37">
        <v>36</v>
      </c>
      <c r="F37" s="8">
        <v>200712</v>
      </c>
      <c r="G37" s="6">
        <v>0.41692279999999998</v>
      </c>
      <c r="L37">
        <v>2007</v>
      </c>
      <c r="N37" s="10">
        <f t="shared" si="0"/>
        <v>0.11429406666666668</v>
      </c>
    </row>
    <row r="38" spans="1:14" x14ac:dyDescent="0.15">
      <c r="A38" s="10">
        <v>0.2216436</v>
      </c>
      <c r="B38" s="19">
        <v>39448</v>
      </c>
      <c r="E38">
        <v>37</v>
      </c>
      <c r="F38" s="8">
        <v>200801</v>
      </c>
      <c r="G38" s="6">
        <v>0.41378310000000001</v>
      </c>
      <c r="I38">
        <v>2008</v>
      </c>
      <c r="L38">
        <v>2008</v>
      </c>
      <c r="N38" s="10">
        <f t="shared" si="0"/>
        <v>0.14543033333333333</v>
      </c>
    </row>
    <row r="39" spans="1:14" x14ac:dyDescent="0.15">
      <c r="A39" s="10">
        <v>0.26776040000000001</v>
      </c>
      <c r="B39" s="19">
        <v>39479</v>
      </c>
      <c r="E39">
        <v>38</v>
      </c>
      <c r="F39" s="8">
        <v>200802</v>
      </c>
      <c r="G39" s="6">
        <v>0.1494982</v>
      </c>
      <c r="L39">
        <v>2008</v>
      </c>
      <c r="N39" s="10">
        <f t="shared" si="0"/>
        <v>0.19396966666666668</v>
      </c>
    </row>
    <row r="40" spans="1:14" x14ac:dyDescent="0.15">
      <c r="A40" s="10">
        <v>0.19907849999999999</v>
      </c>
      <c r="B40" s="19">
        <v>39508</v>
      </c>
      <c r="E40">
        <v>39</v>
      </c>
      <c r="F40" s="8">
        <v>200803</v>
      </c>
      <c r="G40" s="6">
        <v>8.2521499999999998E-2</v>
      </c>
      <c r="L40">
        <v>2008</v>
      </c>
      <c r="N40" s="10">
        <f t="shared" si="0"/>
        <v>0.22949416666666667</v>
      </c>
    </row>
    <row r="41" spans="1:14" x14ac:dyDescent="0.15">
      <c r="A41" s="10">
        <v>9.8295300000000002E-2</v>
      </c>
      <c r="B41" s="19">
        <v>39539</v>
      </c>
      <c r="E41">
        <v>40</v>
      </c>
      <c r="F41" s="8">
        <v>200804</v>
      </c>
      <c r="G41" s="6">
        <v>1.2696000000000001E-2</v>
      </c>
      <c r="L41">
        <v>2008</v>
      </c>
      <c r="N41" s="10">
        <f t="shared" si="0"/>
        <v>0.18837806666666668</v>
      </c>
    </row>
    <row r="42" spans="1:14" x14ac:dyDescent="0.15">
      <c r="A42" s="10">
        <v>4.9206399999999997E-2</v>
      </c>
      <c r="B42" s="19">
        <v>39569</v>
      </c>
      <c r="E42">
        <v>41</v>
      </c>
      <c r="F42" s="8">
        <v>200805</v>
      </c>
      <c r="G42" s="6">
        <v>-6.5106800000000006E-2</v>
      </c>
      <c r="L42">
        <v>2008</v>
      </c>
      <c r="N42" s="10">
        <f t="shared" si="0"/>
        <v>0.11552673333333334</v>
      </c>
    </row>
    <row r="43" spans="1:14" x14ac:dyDescent="0.15">
      <c r="A43" s="10">
        <v>4.2594199999999999E-2</v>
      </c>
      <c r="B43" s="19">
        <v>39600</v>
      </c>
      <c r="E43">
        <v>42</v>
      </c>
      <c r="F43" s="8">
        <v>200806</v>
      </c>
      <c r="G43" s="6">
        <v>-7.9229000000000001E-3</v>
      </c>
      <c r="L43">
        <v>2008</v>
      </c>
      <c r="N43" s="10">
        <f t="shared" si="0"/>
        <v>6.3365299999999999E-2</v>
      </c>
    </row>
    <row r="44" spans="1:14" x14ac:dyDescent="0.15">
      <c r="A44" s="10">
        <v>2.0308199999999998E-2</v>
      </c>
      <c r="B44" s="19">
        <v>39630</v>
      </c>
      <c r="E44">
        <v>43</v>
      </c>
      <c r="F44" s="8">
        <v>200807</v>
      </c>
      <c r="G44" s="6">
        <v>1.44849E-2</v>
      </c>
      <c r="L44">
        <v>2008</v>
      </c>
      <c r="N44" s="10">
        <f t="shared" si="0"/>
        <v>3.7369599999999996E-2</v>
      </c>
    </row>
    <row r="45" spans="1:14" x14ac:dyDescent="0.15">
      <c r="A45" s="10">
        <v>4.6558500000000003E-2</v>
      </c>
      <c r="B45" s="19">
        <v>39661</v>
      </c>
      <c r="E45">
        <v>44</v>
      </c>
      <c r="F45" s="8">
        <v>200808</v>
      </c>
      <c r="G45" s="6">
        <v>8.5087899999999994E-2</v>
      </c>
      <c r="L45">
        <v>2008</v>
      </c>
      <c r="N45" s="10">
        <f t="shared" si="0"/>
        <v>3.6486966666666669E-2</v>
      </c>
    </row>
    <row r="46" spans="1:14" x14ac:dyDescent="0.15">
      <c r="A46" s="10">
        <v>-0.21299470000000001</v>
      </c>
      <c r="B46" s="19">
        <v>39692</v>
      </c>
      <c r="E46">
        <v>45</v>
      </c>
      <c r="F46" s="8">
        <v>200809</v>
      </c>
      <c r="G46" s="6">
        <v>-8.3872000000000002E-2</v>
      </c>
      <c r="L46">
        <v>2008</v>
      </c>
      <c r="N46" s="10">
        <f t="shared" si="0"/>
        <v>-4.8709333333333334E-2</v>
      </c>
    </row>
    <row r="47" spans="1:14" x14ac:dyDescent="0.15">
      <c r="A47" s="10">
        <v>-0.1971482</v>
      </c>
      <c r="B47" s="19">
        <v>39722</v>
      </c>
      <c r="E47">
        <v>46</v>
      </c>
      <c r="F47" s="8">
        <v>200810</v>
      </c>
      <c r="G47" s="6">
        <v>-0.224416</v>
      </c>
      <c r="L47">
        <v>2008</v>
      </c>
      <c r="N47" s="10">
        <f t="shared" si="0"/>
        <v>-0.12119480000000001</v>
      </c>
    </row>
    <row r="48" spans="1:14" x14ac:dyDescent="0.15">
      <c r="A48" s="10">
        <v>-0.56489129999999999</v>
      </c>
      <c r="B48" s="19">
        <v>39753</v>
      </c>
      <c r="E48">
        <v>47</v>
      </c>
      <c r="F48" s="8">
        <v>200811</v>
      </c>
      <c r="G48" s="6">
        <v>-0.76323399999999997</v>
      </c>
      <c r="L48">
        <v>2008</v>
      </c>
      <c r="N48" s="10">
        <f t="shared" si="0"/>
        <v>-0.32501140000000001</v>
      </c>
    </row>
    <row r="49" spans="1:14" x14ac:dyDescent="0.15">
      <c r="A49" s="10">
        <v>-0.46385029999999999</v>
      </c>
      <c r="B49" s="19">
        <v>39783</v>
      </c>
      <c r="E49">
        <v>48</v>
      </c>
      <c r="F49" s="8">
        <v>200812</v>
      </c>
      <c r="G49" s="6">
        <v>-0.67418599999999995</v>
      </c>
      <c r="L49">
        <v>2008</v>
      </c>
      <c r="N49" s="10">
        <f t="shared" si="0"/>
        <v>-0.40862993333333336</v>
      </c>
    </row>
    <row r="50" spans="1:14" x14ac:dyDescent="0.15">
      <c r="A50" s="10">
        <v>-0.46304830000000002</v>
      </c>
      <c r="B50" s="19">
        <v>39814</v>
      </c>
      <c r="E50">
        <v>49</v>
      </c>
      <c r="F50" s="8">
        <v>200901</v>
      </c>
      <c r="G50" s="6">
        <v>-0.53665640000000003</v>
      </c>
      <c r="I50">
        <v>2009</v>
      </c>
      <c r="L50">
        <v>2009</v>
      </c>
      <c r="N50" s="10">
        <f t="shared" si="0"/>
        <v>-0.49726330000000002</v>
      </c>
    </row>
    <row r="51" spans="1:14" x14ac:dyDescent="0.15">
      <c r="A51" s="10">
        <v>-0.66322170000000003</v>
      </c>
      <c r="B51" s="19">
        <v>39845</v>
      </c>
      <c r="E51">
        <v>50</v>
      </c>
      <c r="F51" s="8">
        <v>200902</v>
      </c>
      <c r="G51" s="6">
        <v>-0.70248759999999999</v>
      </c>
      <c r="L51">
        <v>2009</v>
      </c>
      <c r="N51" s="10">
        <f t="shared" si="0"/>
        <v>-0.53004010000000001</v>
      </c>
    </row>
    <row r="52" spans="1:14" x14ac:dyDescent="0.15">
      <c r="A52" s="10">
        <v>-0.66439219999999999</v>
      </c>
      <c r="B52" s="19">
        <v>39873</v>
      </c>
      <c r="E52">
        <v>51</v>
      </c>
      <c r="F52" s="8">
        <v>200903</v>
      </c>
      <c r="G52" s="6">
        <v>-0.72602739999999999</v>
      </c>
      <c r="L52">
        <v>2009</v>
      </c>
      <c r="N52" s="10">
        <f t="shared" si="0"/>
        <v>-0.59688740000000007</v>
      </c>
    </row>
    <row r="53" spans="1:14" x14ac:dyDescent="0.15">
      <c r="A53" s="10">
        <v>-0.815724</v>
      </c>
      <c r="B53" s="19">
        <v>39904</v>
      </c>
      <c r="E53">
        <v>52</v>
      </c>
      <c r="F53" s="8">
        <v>200904</v>
      </c>
      <c r="G53" s="6">
        <v>-0.88747050000000005</v>
      </c>
      <c r="L53">
        <v>2009</v>
      </c>
      <c r="N53" s="10">
        <f t="shared" si="0"/>
        <v>-0.71444596666666671</v>
      </c>
    </row>
    <row r="54" spans="1:14" x14ac:dyDescent="0.15">
      <c r="A54" s="10">
        <v>-0.72876240000000003</v>
      </c>
      <c r="B54" s="19">
        <v>39934</v>
      </c>
      <c r="E54">
        <v>53</v>
      </c>
      <c r="F54" s="8">
        <v>200905</v>
      </c>
      <c r="G54" s="6">
        <v>-0.82740369999999996</v>
      </c>
      <c r="L54">
        <v>2009</v>
      </c>
      <c r="N54" s="10">
        <f t="shared" si="0"/>
        <v>-0.7362928666666666</v>
      </c>
    </row>
    <row r="55" spans="1:14" x14ac:dyDescent="0.15">
      <c r="A55" s="10">
        <v>-0.72493920000000001</v>
      </c>
      <c r="B55" s="19">
        <v>39965</v>
      </c>
      <c r="E55">
        <v>54</v>
      </c>
      <c r="F55" s="8">
        <v>200906</v>
      </c>
      <c r="G55" s="6">
        <v>-0.82717600000000002</v>
      </c>
      <c r="L55">
        <v>2009</v>
      </c>
      <c r="N55" s="10">
        <f t="shared" si="0"/>
        <v>-0.75647520000000001</v>
      </c>
    </row>
    <row r="56" spans="1:14" x14ac:dyDescent="0.15">
      <c r="A56" s="10">
        <v>-0.52692430000000001</v>
      </c>
      <c r="B56" s="19">
        <v>39995</v>
      </c>
      <c r="E56">
        <v>55</v>
      </c>
      <c r="F56" s="8">
        <v>200907</v>
      </c>
      <c r="G56" s="6">
        <v>-0.56352239999999998</v>
      </c>
      <c r="L56">
        <v>2009</v>
      </c>
      <c r="N56" s="10">
        <f t="shared" si="0"/>
        <v>-0.66020863333333335</v>
      </c>
    </row>
    <row r="57" spans="1:14" x14ac:dyDescent="0.15">
      <c r="A57" s="10">
        <v>-0.56626010000000004</v>
      </c>
      <c r="B57" s="19">
        <v>40026</v>
      </c>
      <c r="E57">
        <v>56</v>
      </c>
      <c r="F57" s="8">
        <v>200908</v>
      </c>
      <c r="G57" s="6">
        <v>-0.35492000000000001</v>
      </c>
      <c r="L57">
        <v>2009</v>
      </c>
      <c r="N57" s="10">
        <f t="shared" si="0"/>
        <v>-0.60604120000000006</v>
      </c>
    </row>
    <row r="58" spans="1:14" x14ac:dyDescent="0.15">
      <c r="A58" s="10">
        <v>-0.63804349999999999</v>
      </c>
      <c r="B58" s="19">
        <v>40057</v>
      </c>
      <c r="E58">
        <v>57</v>
      </c>
      <c r="F58" s="8">
        <v>200909</v>
      </c>
      <c r="G58" s="6">
        <v>-0.54019030000000001</v>
      </c>
      <c r="L58">
        <v>2009</v>
      </c>
      <c r="N58" s="10">
        <f t="shared" si="0"/>
        <v>-0.57707596666666672</v>
      </c>
    </row>
    <row r="59" spans="1:14" x14ac:dyDescent="0.15">
      <c r="A59" s="10">
        <v>-0.81098429999999999</v>
      </c>
      <c r="B59" s="19">
        <v>40087</v>
      </c>
      <c r="E59">
        <v>58</v>
      </c>
      <c r="F59" s="8">
        <v>200910</v>
      </c>
      <c r="G59" s="6">
        <v>-0.56406849999999997</v>
      </c>
      <c r="L59">
        <v>2009</v>
      </c>
      <c r="N59" s="10">
        <f t="shared" si="0"/>
        <v>-0.67176263333333341</v>
      </c>
    </row>
    <row r="60" spans="1:14" x14ac:dyDescent="0.15">
      <c r="A60" s="10">
        <v>-0.90229060000000005</v>
      </c>
      <c r="B60" s="19">
        <v>40118</v>
      </c>
      <c r="E60">
        <v>59</v>
      </c>
      <c r="F60" s="8">
        <v>200911</v>
      </c>
      <c r="G60" s="6">
        <v>-0.57333029999999996</v>
      </c>
      <c r="L60">
        <v>2009</v>
      </c>
      <c r="N60" s="10">
        <f t="shared" si="0"/>
        <v>-0.78377280000000005</v>
      </c>
    </row>
    <row r="61" spans="1:14" x14ac:dyDescent="0.15">
      <c r="A61" s="10">
        <v>-0.84183180000000002</v>
      </c>
      <c r="B61" s="19">
        <v>40148</v>
      </c>
      <c r="E61">
        <v>60</v>
      </c>
      <c r="F61" s="8">
        <v>200912</v>
      </c>
      <c r="G61" s="6">
        <v>-0.67808310000000005</v>
      </c>
      <c r="L61">
        <v>2009</v>
      </c>
      <c r="N61" s="10">
        <f t="shared" si="0"/>
        <v>-0.85170223333333339</v>
      </c>
    </row>
    <row r="62" spans="1:14" x14ac:dyDescent="0.15">
      <c r="A62" s="10">
        <v>-0.82211299999999998</v>
      </c>
      <c r="B62" s="19">
        <v>40179</v>
      </c>
      <c r="E62">
        <v>61</v>
      </c>
      <c r="F62" s="8">
        <v>201001</v>
      </c>
      <c r="G62" s="6">
        <v>-0.79785810000000001</v>
      </c>
      <c r="I62">
        <v>2010</v>
      </c>
      <c r="L62">
        <v>2010</v>
      </c>
      <c r="N62" s="10">
        <f t="shared" si="0"/>
        <v>-0.85541180000000006</v>
      </c>
    </row>
    <row r="63" spans="1:14" x14ac:dyDescent="0.15">
      <c r="A63" s="10">
        <v>-0.74605600000000005</v>
      </c>
      <c r="B63" s="19">
        <v>40210</v>
      </c>
      <c r="E63">
        <v>62</v>
      </c>
      <c r="F63" s="8">
        <v>201002</v>
      </c>
      <c r="G63" s="6">
        <v>-0.80439530000000004</v>
      </c>
      <c r="L63">
        <v>2010</v>
      </c>
      <c r="N63" s="10">
        <f t="shared" si="0"/>
        <v>-0.80333359999999987</v>
      </c>
    </row>
    <row r="64" spans="1:14" x14ac:dyDescent="0.15">
      <c r="A64" s="10">
        <v>-0.75336749999999997</v>
      </c>
      <c r="B64" s="19">
        <v>40238</v>
      </c>
      <c r="E64">
        <v>63</v>
      </c>
      <c r="F64" s="8">
        <v>201003</v>
      </c>
      <c r="G64" s="6">
        <v>-0.89394309999999999</v>
      </c>
      <c r="L64">
        <v>2010</v>
      </c>
      <c r="N64" s="10">
        <f t="shared" si="0"/>
        <v>-0.77384550000000007</v>
      </c>
    </row>
    <row r="65" spans="1:14" x14ac:dyDescent="0.15">
      <c r="A65" s="10">
        <v>-0.53958490000000003</v>
      </c>
      <c r="B65" s="19">
        <v>40269</v>
      </c>
      <c r="E65">
        <v>64</v>
      </c>
      <c r="F65" s="8">
        <v>201004</v>
      </c>
      <c r="G65" s="6">
        <v>-0.69358430000000004</v>
      </c>
      <c r="L65">
        <v>2010</v>
      </c>
      <c r="N65" s="10">
        <f t="shared" si="0"/>
        <v>-0.67966946666666672</v>
      </c>
    </row>
    <row r="66" spans="1:14" x14ac:dyDescent="0.15">
      <c r="A66" s="10">
        <v>-0.51565919999999998</v>
      </c>
      <c r="B66" s="19">
        <v>40299</v>
      </c>
      <c r="E66">
        <v>65</v>
      </c>
      <c r="F66" s="8">
        <v>201005</v>
      </c>
      <c r="G66" s="6">
        <v>-0.79088250000000004</v>
      </c>
      <c r="L66">
        <v>2010</v>
      </c>
      <c r="N66" s="10">
        <f t="shared" si="0"/>
        <v>-0.60287053333333329</v>
      </c>
    </row>
    <row r="67" spans="1:14" x14ac:dyDescent="0.15">
      <c r="A67" s="10">
        <v>-0.27671380000000001</v>
      </c>
      <c r="B67" s="19">
        <v>40330</v>
      </c>
      <c r="E67">
        <v>66</v>
      </c>
      <c r="F67" s="8">
        <v>201006</v>
      </c>
      <c r="G67" s="6">
        <v>-0.63303140000000002</v>
      </c>
      <c r="L67">
        <v>2010</v>
      </c>
      <c r="N67" s="10">
        <f t="shared" si="0"/>
        <v>-0.44398596666666662</v>
      </c>
    </row>
    <row r="68" spans="1:14" x14ac:dyDescent="0.15">
      <c r="A68" s="10">
        <v>-0.28637610000000002</v>
      </c>
      <c r="B68" s="19">
        <v>40360</v>
      </c>
      <c r="E68">
        <v>67</v>
      </c>
      <c r="F68" s="8">
        <v>201007</v>
      </c>
      <c r="G68" s="6">
        <v>-0.63729570000000002</v>
      </c>
      <c r="L68">
        <v>2010</v>
      </c>
      <c r="N68" s="10">
        <f t="shared" si="0"/>
        <v>-0.35958303333333336</v>
      </c>
    </row>
    <row r="69" spans="1:14" x14ac:dyDescent="0.15">
      <c r="A69" s="10">
        <v>-0.20458799999999999</v>
      </c>
      <c r="B69" s="19">
        <v>40391</v>
      </c>
      <c r="E69">
        <v>68</v>
      </c>
      <c r="F69" s="8">
        <v>201008</v>
      </c>
      <c r="G69" s="6">
        <v>-0.46814309999999998</v>
      </c>
      <c r="L69">
        <v>2010</v>
      </c>
      <c r="N69" s="10">
        <f t="shared" si="0"/>
        <v>-0.25589263333333334</v>
      </c>
    </row>
    <row r="70" spans="1:14" x14ac:dyDescent="0.15">
      <c r="A70" s="10">
        <v>-0.20058010000000001</v>
      </c>
      <c r="B70" s="19">
        <v>40422</v>
      </c>
      <c r="E70">
        <v>69</v>
      </c>
      <c r="F70" s="8">
        <v>201009</v>
      </c>
      <c r="G70" s="6">
        <v>-0.29949360000000003</v>
      </c>
      <c r="L70">
        <v>2010</v>
      </c>
      <c r="N70" s="10">
        <f t="shared" ref="N70:N133" si="1">AVERAGE(A68:A70)</f>
        <v>-0.23051473333333336</v>
      </c>
    </row>
    <row r="71" spans="1:14" x14ac:dyDescent="0.15">
      <c r="A71" s="10">
        <v>-0.32306299999999999</v>
      </c>
      <c r="B71" s="19">
        <v>40452</v>
      </c>
      <c r="E71">
        <v>70</v>
      </c>
      <c r="F71" s="8">
        <v>201010</v>
      </c>
      <c r="G71" s="6">
        <v>-0.39175510000000002</v>
      </c>
      <c r="L71">
        <v>2010</v>
      </c>
      <c r="N71" s="10">
        <f t="shared" si="1"/>
        <v>-0.24274370000000001</v>
      </c>
    </row>
    <row r="72" spans="1:14" x14ac:dyDescent="0.15">
      <c r="A72" s="10">
        <v>-0.37064750000000002</v>
      </c>
      <c r="B72" s="19">
        <v>40483</v>
      </c>
      <c r="E72">
        <v>71</v>
      </c>
      <c r="F72" s="8">
        <v>201011</v>
      </c>
      <c r="G72" s="6">
        <v>-0.38688600000000001</v>
      </c>
      <c r="L72">
        <v>2010</v>
      </c>
      <c r="N72" s="10">
        <f t="shared" si="1"/>
        <v>-0.29809686666666668</v>
      </c>
    </row>
    <row r="73" spans="1:14" x14ac:dyDescent="0.15">
      <c r="A73" s="10">
        <v>-0.36197410000000002</v>
      </c>
      <c r="B73" s="19">
        <v>40513</v>
      </c>
      <c r="E73">
        <v>72</v>
      </c>
      <c r="F73" s="8">
        <v>201012</v>
      </c>
      <c r="G73" s="6">
        <v>-0.2242614</v>
      </c>
      <c r="L73">
        <v>2010</v>
      </c>
      <c r="N73" s="10">
        <f t="shared" si="1"/>
        <v>-0.35189486666666664</v>
      </c>
    </row>
    <row r="74" spans="1:14" x14ac:dyDescent="0.15">
      <c r="A74" s="10">
        <v>-0.35473729999999998</v>
      </c>
      <c r="B74" s="19">
        <v>40544</v>
      </c>
      <c r="E74">
        <v>73</v>
      </c>
      <c r="F74" s="8">
        <v>201101</v>
      </c>
      <c r="G74" s="6">
        <v>-6.9793900000000006E-2</v>
      </c>
      <c r="I74">
        <v>2011</v>
      </c>
      <c r="L74">
        <v>2011</v>
      </c>
      <c r="N74" s="10">
        <f t="shared" si="1"/>
        <v>-0.36245296666666671</v>
      </c>
    </row>
    <row r="75" spans="1:14" x14ac:dyDescent="0.15">
      <c r="A75" s="10">
        <v>-0.29446870000000003</v>
      </c>
      <c r="B75" s="19">
        <v>40575</v>
      </c>
      <c r="E75">
        <v>74</v>
      </c>
      <c r="F75" s="8">
        <v>201102</v>
      </c>
      <c r="G75" s="6">
        <v>3.8663700000000002E-2</v>
      </c>
      <c r="L75">
        <v>2011</v>
      </c>
      <c r="N75" s="10">
        <f t="shared" si="1"/>
        <v>-0.33706003333333334</v>
      </c>
    </row>
    <row r="76" spans="1:14" x14ac:dyDescent="0.15">
      <c r="A76" s="10">
        <v>-0.2436827</v>
      </c>
      <c r="B76" s="19">
        <v>40603</v>
      </c>
      <c r="E76">
        <v>75</v>
      </c>
      <c r="F76" s="8">
        <v>201103</v>
      </c>
      <c r="G76" s="6">
        <v>7.59552E-2</v>
      </c>
      <c r="L76">
        <v>2011</v>
      </c>
      <c r="N76" s="10">
        <f t="shared" si="1"/>
        <v>-0.29762956666666668</v>
      </c>
    </row>
    <row r="77" spans="1:14" x14ac:dyDescent="0.15">
      <c r="A77" s="10">
        <v>-0.2471322</v>
      </c>
      <c r="B77" s="19">
        <v>40634</v>
      </c>
      <c r="E77">
        <v>76</v>
      </c>
      <c r="F77" s="8">
        <v>201104</v>
      </c>
      <c r="G77" s="6">
        <v>0.1474355</v>
      </c>
      <c r="L77">
        <v>2011</v>
      </c>
      <c r="N77" s="10">
        <f t="shared" si="1"/>
        <v>-0.26176120000000003</v>
      </c>
    </row>
    <row r="78" spans="1:14" x14ac:dyDescent="0.15">
      <c r="A78" s="10">
        <v>-0.10637969999999999</v>
      </c>
      <c r="B78" s="19">
        <v>40664</v>
      </c>
      <c r="E78">
        <v>77</v>
      </c>
      <c r="F78" s="8">
        <v>201105</v>
      </c>
      <c r="G78" s="6">
        <v>0.38418780000000002</v>
      </c>
      <c r="L78">
        <v>2011</v>
      </c>
      <c r="N78" s="10">
        <f t="shared" si="1"/>
        <v>-0.19906486666666667</v>
      </c>
    </row>
    <row r="79" spans="1:14" x14ac:dyDescent="0.15">
      <c r="A79" s="10">
        <v>-0.1911272</v>
      </c>
      <c r="B79" s="19">
        <v>40695</v>
      </c>
      <c r="E79">
        <v>78</v>
      </c>
      <c r="F79" s="8">
        <v>201106</v>
      </c>
      <c r="G79" s="6">
        <v>0.31653579999999998</v>
      </c>
      <c r="L79">
        <v>2011</v>
      </c>
      <c r="N79" s="10">
        <f t="shared" si="1"/>
        <v>-0.18154636666666665</v>
      </c>
    </row>
    <row r="80" spans="1:14" x14ac:dyDescent="0.15">
      <c r="A80" s="10">
        <v>-0.20909849999999999</v>
      </c>
      <c r="B80" s="19">
        <v>40725</v>
      </c>
      <c r="E80">
        <v>79</v>
      </c>
      <c r="F80" s="8">
        <v>201107</v>
      </c>
      <c r="G80" s="6">
        <v>0.27290449999999999</v>
      </c>
      <c r="L80">
        <v>2011</v>
      </c>
      <c r="N80" s="10">
        <f t="shared" si="1"/>
        <v>-0.16886846666666666</v>
      </c>
    </row>
    <row r="81" spans="1:14" x14ac:dyDescent="0.15">
      <c r="A81" s="10">
        <v>-0.2182722</v>
      </c>
      <c r="B81" s="19">
        <v>40756</v>
      </c>
      <c r="E81">
        <v>80</v>
      </c>
      <c r="F81" s="8">
        <v>201108</v>
      </c>
      <c r="G81" s="6">
        <v>0.29454599999999997</v>
      </c>
      <c r="L81">
        <v>2011</v>
      </c>
      <c r="N81" s="10">
        <f t="shared" si="1"/>
        <v>-0.20616596666666667</v>
      </c>
    </row>
    <row r="82" spans="1:14" x14ac:dyDescent="0.15">
      <c r="A82" s="10">
        <v>-0.15101029999999999</v>
      </c>
      <c r="B82" s="19">
        <v>40787</v>
      </c>
      <c r="E82">
        <v>81</v>
      </c>
      <c r="F82" s="8">
        <v>201109</v>
      </c>
      <c r="G82" s="6">
        <v>0.27716879999999999</v>
      </c>
      <c r="L82">
        <v>2011</v>
      </c>
      <c r="N82" s="10">
        <f t="shared" si="1"/>
        <v>-0.19279366666666667</v>
      </c>
    </row>
    <row r="83" spans="1:14" x14ac:dyDescent="0.15">
      <c r="A83" s="10">
        <v>-0.15770519999999999</v>
      </c>
      <c r="B83" s="19">
        <v>40817</v>
      </c>
      <c r="E83">
        <v>82</v>
      </c>
      <c r="F83" s="8">
        <v>201110</v>
      </c>
      <c r="G83" s="6">
        <v>0.173925</v>
      </c>
      <c r="L83">
        <v>2011</v>
      </c>
      <c r="N83" s="10">
        <f t="shared" si="1"/>
        <v>-0.17566256666666666</v>
      </c>
    </row>
    <row r="84" spans="1:14" x14ac:dyDescent="0.15">
      <c r="A84" s="10">
        <v>-0.29960229999999999</v>
      </c>
      <c r="B84" s="19">
        <v>40848</v>
      </c>
      <c r="E84">
        <v>83</v>
      </c>
      <c r="F84" s="8">
        <v>201111</v>
      </c>
      <c r="G84" s="6">
        <v>4.8566900000000003E-2</v>
      </c>
      <c r="L84">
        <v>2011</v>
      </c>
      <c r="N84" s="10">
        <f t="shared" si="1"/>
        <v>-0.2027726</v>
      </c>
    </row>
    <row r="85" spans="1:14" x14ac:dyDescent="0.15">
      <c r="A85" s="10">
        <v>-0.33209559999999999</v>
      </c>
      <c r="B85" s="19">
        <v>40878</v>
      </c>
      <c r="E85">
        <v>84</v>
      </c>
      <c r="F85" s="8">
        <v>201112</v>
      </c>
      <c r="G85" s="6">
        <v>8.5685999999999991E-3</v>
      </c>
      <c r="L85">
        <v>2011</v>
      </c>
      <c r="N85" s="10">
        <f t="shared" si="1"/>
        <v>-0.26313436666666662</v>
      </c>
    </row>
    <row r="86" spans="1:14" x14ac:dyDescent="0.15">
      <c r="A86" s="10">
        <v>-0.38963619999999999</v>
      </c>
      <c r="B86" s="19">
        <v>40909</v>
      </c>
      <c r="E86">
        <v>85</v>
      </c>
      <c r="F86" s="8">
        <v>201201</v>
      </c>
      <c r="G86" s="6">
        <v>-0.13339129999999999</v>
      </c>
      <c r="I86">
        <v>2012</v>
      </c>
      <c r="L86">
        <v>2012</v>
      </c>
      <c r="N86" s="10">
        <f t="shared" si="1"/>
        <v>-0.34044469999999999</v>
      </c>
    </row>
    <row r="87" spans="1:14" x14ac:dyDescent="0.15">
      <c r="A87" s="10">
        <v>-0.32304519999999998</v>
      </c>
      <c r="B87" s="19">
        <v>40940</v>
      </c>
      <c r="E87">
        <v>86</v>
      </c>
      <c r="F87" s="8">
        <v>201202</v>
      </c>
      <c r="G87" s="6">
        <v>-0.100394</v>
      </c>
      <c r="L87">
        <v>2012</v>
      </c>
      <c r="N87" s="10">
        <f t="shared" si="1"/>
        <v>-0.34825899999999993</v>
      </c>
    </row>
    <row r="88" spans="1:14" x14ac:dyDescent="0.15">
      <c r="A88" s="10">
        <v>-0.32679000000000002</v>
      </c>
      <c r="B88" s="19">
        <v>40969</v>
      </c>
      <c r="E88">
        <v>87</v>
      </c>
      <c r="F88" s="8">
        <v>201203</v>
      </c>
      <c r="G88" s="6">
        <v>2.1194899999999999E-2</v>
      </c>
      <c r="L88">
        <v>2012</v>
      </c>
      <c r="N88" s="10">
        <f t="shared" si="1"/>
        <v>-0.34649046666666666</v>
      </c>
    </row>
    <row r="89" spans="1:14" x14ac:dyDescent="0.15">
      <c r="A89" s="10">
        <v>-0.32054690000000002</v>
      </c>
      <c r="B89" s="19">
        <v>41000</v>
      </c>
      <c r="E89">
        <v>88</v>
      </c>
      <c r="F89" s="8">
        <v>201204</v>
      </c>
      <c r="G89" s="6">
        <v>-8.5122400000000001E-2</v>
      </c>
      <c r="L89">
        <v>2012</v>
      </c>
      <c r="N89" s="10">
        <f t="shared" si="1"/>
        <v>-0.32346070000000005</v>
      </c>
    </row>
    <row r="90" spans="1:14" x14ac:dyDescent="0.15">
      <c r="A90" s="10">
        <v>-0.30013820000000002</v>
      </c>
      <c r="B90" s="19">
        <v>41030</v>
      </c>
      <c r="E90">
        <v>89</v>
      </c>
      <c r="F90" s="8">
        <v>201205</v>
      </c>
      <c r="G90" s="6">
        <v>-8.0619200000000002E-2</v>
      </c>
      <c r="L90">
        <v>2012</v>
      </c>
      <c r="N90" s="10">
        <f t="shared" si="1"/>
        <v>-0.31582503333333334</v>
      </c>
    </row>
    <row r="91" spans="1:14" x14ac:dyDescent="0.15">
      <c r="A91" s="10">
        <v>-0.43278349999999999</v>
      </c>
      <c r="B91" s="19">
        <v>41061</v>
      </c>
      <c r="E91">
        <v>90</v>
      </c>
      <c r="F91" s="8">
        <v>201206</v>
      </c>
      <c r="G91" s="6">
        <v>-0.22667880000000001</v>
      </c>
      <c r="L91">
        <v>2012</v>
      </c>
      <c r="N91" s="10">
        <f t="shared" si="1"/>
        <v>-0.35115619999999997</v>
      </c>
    </row>
    <row r="92" spans="1:14" x14ac:dyDescent="0.15">
      <c r="A92" s="10">
        <v>-0.29892170000000001</v>
      </c>
      <c r="B92" s="19">
        <v>41091</v>
      </c>
      <c r="E92">
        <v>91</v>
      </c>
      <c r="F92" s="8">
        <v>201207</v>
      </c>
      <c r="G92" s="6">
        <v>-7.8384300000000004E-2</v>
      </c>
      <c r="L92">
        <v>2012</v>
      </c>
      <c r="N92" s="10">
        <f t="shared" si="1"/>
        <v>-0.34394780000000003</v>
      </c>
    </row>
    <row r="93" spans="1:14" x14ac:dyDescent="0.15">
      <c r="A93" s="10">
        <v>-0.31298409999999999</v>
      </c>
      <c r="B93" s="19">
        <v>41122</v>
      </c>
      <c r="E93">
        <v>92</v>
      </c>
      <c r="F93" s="8">
        <v>201208</v>
      </c>
      <c r="G93" s="6">
        <v>2.79072E-2</v>
      </c>
      <c r="L93">
        <v>2012</v>
      </c>
      <c r="N93" s="10">
        <f t="shared" si="1"/>
        <v>-0.34822976666666666</v>
      </c>
    </row>
    <row r="94" spans="1:14" x14ac:dyDescent="0.15">
      <c r="A94" s="10">
        <v>-0.30201169999999999</v>
      </c>
      <c r="B94" s="19">
        <v>41153</v>
      </c>
      <c r="E94">
        <v>93</v>
      </c>
      <c r="F94" s="8">
        <v>201209</v>
      </c>
      <c r="G94" s="6">
        <v>-7.6900000000000004E-4</v>
      </c>
      <c r="L94">
        <v>2012</v>
      </c>
      <c r="N94" s="10">
        <f t="shared" si="1"/>
        <v>-0.30463916666666663</v>
      </c>
    </row>
    <row r="95" spans="1:14" x14ac:dyDescent="0.15">
      <c r="A95" s="10">
        <v>-0.23716280000000001</v>
      </c>
      <c r="B95" s="19">
        <v>41183</v>
      </c>
      <c r="E95">
        <v>94</v>
      </c>
      <c r="F95" s="8">
        <v>201210</v>
      </c>
      <c r="G95" s="6">
        <v>9.50318E-2</v>
      </c>
      <c r="L95">
        <v>2012</v>
      </c>
      <c r="N95" s="10">
        <f t="shared" si="1"/>
        <v>-0.28405286666666668</v>
      </c>
    </row>
    <row r="96" spans="1:14" x14ac:dyDescent="0.15">
      <c r="A96" s="10">
        <v>-0.36466379999999998</v>
      </c>
      <c r="B96" s="19">
        <v>41214</v>
      </c>
      <c r="E96">
        <v>95</v>
      </c>
      <c r="F96" s="8">
        <v>201211</v>
      </c>
      <c r="G96" s="6">
        <v>-0.1316956</v>
      </c>
      <c r="L96">
        <v>2012</v>
      </c>
      <c r="N96" s="10">
        <f t="shared" si="1"/>
        <v>-0.30127943333333335</v>
      </c>
    </row>
    <row r="97" spans="1:14" x14ac:dyDescent="0.15">
      <c r="A97" s="10">
        <v>-0.42370370000000002</v>
      </c>
      <c r="B97" s="19">
        <v>41244</v>
      </c>
      <c r="E97">
        <v>96</v>
      </c>
      <c r="F97" s="8">
        <v>201212</v>
      </c>
      <c r="G97" s="6">
        <v>-0.20711689999999999</v>
      </c>
      <c r="L97">
        <v>2012</v>
      </c>
      <c r="N97" s="10">
        <f t="shared" si="1"/>
        <v>-0.34184343333333334</v>
      </c>
    </row>
    <row r="98" spans="1:14" x14ac:dyDescent="0.15">
      <c r="A98" s="10">
        <v>-0.31256060000000002</v>
      </c>
      <c r="B98" s="19">
        <v>41275</v>
      </c>
      <c r="E98">
        <v>97</v>
      </c>
      <c r="F98" s="8">
        <v>201301</v>
      </c>
      <c r="G98" s="6">
        <v>-3.2231200000000002E-2</v>
      </c>
      <c r="I98">
        <v>2013</v>
      </c>
      <c r="L98">
        <v>2013</v>
      </c>
      <c r="N98" s="10">
        <f t="shared" si="1"/>
        <v>-0.36697603333333334</v>
      </c>
    </row>
    <row r="99" spans="1:14" x14ac:dyDescent="0.15">
      <c r="A99" s="10">
        <v>-0.18482599999999999</v>
      </c>
      <c r="B99" s="19">
        <v>41306</v>
      </c>
      <c r="E99">
        <v>98</v>
      </c>
      <c r="F99" s="8">
        <v>201302</v>
      </c>
      <c r="G99" s="6">
        <v>0.12765470000000001</v>
      </c>
      <c r="L99">
        <v>2013</v>
      </c>
      <c r="N99" s="10">
        <f t="shared" si="1"/>
        <v>-0.30703009999999997</v>
      </c>
    </row>
    <row r="100" spans="1:14" x14ac:dyDescent="0.15">
      <c r="A100" s="10">
        <v>-0.1173066</v>
      </c>
      <c r="B100" s="19">
        <v>41334</v>
      </c>
      <c r="E100">
        <v>99</v>
      </c>
      <c r="F100" s="8">
        <v>201303</v>
      </c>
      <c r="G100" s="6">
        <v>7.2298500000000002E-2</v>
      </c>
      <c r="L100">
        <v>2013</v>
      </c>
      <c r="N100" s="10">
        <f t="shared" si="1"/>
        <v>-0.20489773333333336</v>
      </c>
    </row>
    <row r="101" spans="1:14" x14ac:dyDescent="0.15">
      <c r="A101" s="10">
        <v>-0.2178929</v>
      </c>
      <c r="B101" s="19">
        <v>41365</v>
      </c>
      <c r="E101">
        <v>100</v>
      </c>
      <c r="F101" s="8">
        <v>201304</v>
      </c>
      <c r="G101" s="6">
        <v>1.9938999999999998E-3</v>
      </c>
      <c r="L101">
        <v>2013</v>
      </c>
      <c r="N101" s="10">
        <f t="shared" si="1"/>
        <v>-0.17334183333333333</v>
      </c>
    </row>
    <row r="102" spans="1:14" x14ac:dyDescent="0.15">
      <c r="A102" s="10">
        <v>-0.16513800000000001</v>
      </c>
      <c r="B102" s="19">
        <v>41395</v>
      </c>
      <c r="E102">
        <v>101</v>
      </c>
      <c r="F102" s="8">
        <v>201305</v>
      </c>
      <c r="G102" s="6">
        <v>8.0449000000000007E-2</v>
      </c>
      <c r="L102">
        <v>2013</v>
      </c>
      <c r="N102" s="10">
        <f t="shared" si="1"/>
        <v>-0.16677916666666667</v>
      </c>
    </row>
    <row r="103" spans="1:14" x14ac:dyDescent="0.15">
      <c r="A103" s="10">
        <v>-0.10297240000000001</v>
      </c>
      <c r="B103" s="19">
        <v>41426</v>
      </c>
      <c r="E103">
        <v>102</v>
      </c>
      <c r="F103" s="8">
        <v>201306</v>
      </c>
      <c r="G103" s="6">
        <v>0.1422592</v>
      </c>
      <c r="L103">
        <v>2013</v>
      </c>
      <c r="N103" s="10">
        <f t="shared" si="1"/>
        <v>-0.16200110000000001</v>
      </c>
    </row>
    <row r="104" spans="1:14" x14ac:dyDescent="0.15">
      <c r="A104" s="10">
        <v>-0.19578010000000001</v>
      </c>
      <c r="B104" s="19">
        <v>41456</v>
      </c>
      <c r="E104">
        <v>103</v>
      </c>
      <c r="F104" s="8">
        <v>201307</v>
      </c>
      <c r="G104" s="6">
        <v>0.1284177</v>
      </c>
      <c r="L104">
        <v>2013</v>
      </c>
      <c r="N104" s="10">
        <f t="shared" si="1"/>
        <v>-0.15463016666666668</v>
      </c>
    </row>
    <row r="105" spans="1:14" x14ac:dyDescent="0.15">
      <c r="A105" s="10">
        <v>-0.1081459</v>
      </c>
      <c r="B105" s="19">
        <v>41487</v>
      </c>
      <c r="E105">
        <v>104</v>
      </c>
      <c r="F105" s="8">
        <v>201308</v>
      </c>
      <c r="G105" s="6">
        <v>8.2840899999999995E-2</v>
      </c>
      <c r="L105">
        <v>2013</v>
      </c>
      <c r="N105" s="10">
        <f t="shared" si="1"/>
        <v>-0.13563280000000003</v>
      </c>
    </row>
    <row r="106" spans="1:14" x14ac:dyDescent="0.15">
      <c r="A106" s="10">
        <v>-7.82529E-2</v>
      </c>
      <c r="B106" s="19">
        <v>41518</v>
      </c>
      <c r="E106">
        <v>105</v>
      </c>
      <c r="F106" s="8">
        <v>201309</v>
      </c>
      <c r="G106" s="6">
        <v>8.5169999999999996E-2</v>
      </c>
      <c r="L106">
        <v>2013</v>
      </c>
      <c r="N106" s="10">
        <f t="shared" si="1"/>
        <v>-0.12739296666666669</v>
      </c>
    </row>
    <row r="107" spans="1:14" x14ac:dyDescent="0.15">
      <c r="A107" s="10">
        <v>-0.12505250000000001</v>
      </c>
      <c r="B107" s="19">
        <v>41548</v>
      </c>
      <c r="E107">
        <v>106</v>
      </c>
      <c r="F107" s="8">
        <v>201310</v>
      </c>
      <c r="G107" s="6">
        <v>3.4221300000000003E-2</v>
      </c>
      <c r="L107">
        <v>2013</v>
      </c>
      <c r="N107" s="10">
        <f t="shared" si="1"/>
        <v>-0.1038171</v>
      </c>
    </row>
    <row r="108" spans="1:14" x14ac:dyDescent="0.15">
      <c r="A108" s="10">
        <v>-0.17702300000000001</v>
      </c>
      <c r="B108" s="19">
        <v>41579</v>
      </c>
      <c r="E108">
        <v>107</v>
      </c>
      <c r="F108" s="8">
        <v>201311</v>
      </c>
      <c r="G108" s="6">
        <v>-2.47444E-2</v>
      </c>
      <c r="L108">
        <v>2013</v>
      </c>
      <c r="N108" s="10">
        <f t="shared" si="1"/>
        <v>-0.12677613333333335</v>
      </c>
    </row>
    <row r="109" spans="1:14" x14ac:dyDescent="0.15">
      <c r="A109" s="10">
        <v>-6.7515699999999998E-2</v>
      </c>
      <c r="B109" s="19">
        <v>41609</v>
      </c>
      <c r="E109">
        <v>108</v>
      </c>
      <c r="F109" s="8">
        <v>201312</v>
      </c>
      <c r="G109" s="6">
        <v>9.7370899999999996E-2</v>
      </c>
      <c r="L109">
        <v>2013</v>
      </c>
      <c r="N109" s="10">
        <f t="shared" si="1"/>
        <v>-0.12319706666666669</v>
      </c>
    </row>
    <row r="110" spans="1:14" x14ac:dyDescent="0.15">
      <c r="A110" s="10">
        <v>-0.2611465</v>
      </c>
      <c r="B110" s="19">
        <v>41640</v>
      </c>
      <c r="E110">
        <v>109</v>
      </c>
      <c r="F110" s="9">
        <v>201401</v>
      </c>
      <c r="G110" s="6">
        <v>-9.3232300000000004E-2</v>
      </c>
      <c r="I110">
        <v>2014</v>
      </c>
      <c r="L110">
        <v>2014</v>
      </c>
      <c r="N110" s="10">
        <f t="shared" si="1"/>
        <v>-0.16856173333333335</v>
      </c>
    </row>
    <row r="111" spans="1:14" x14ac:dyDescent="0.15">
      <c r="A111" s="10">
        <v>-0.22209470000000001</v>
      </c>
      <c r="B111" s="19">
        <v>41671</v>
      </c>
      <c r="E111">
        <v>110</v>
      </c>
      <c r="F111" s="8">
        <v>201402</v>
      </c>
      <c r="G111" s="6">
        <v>-7.9322199999999995E-2</v>
      </c>
      <c r="L111">
        <v>2014</v>
      </c>
      <c r="N111" s="10">
        <f t="shared" si="1"/>
        <v>-0.18358563333333333</v>
      </c>
    </row>
    <row r="112" spans="1:14" x14ac:dyDescent="0.15">
      <c r="A112" s="10">
        <v>-0.21917519999999999</v>
      </c>
      <c r="B112" s="19">
        <v>41699</v>
      </c>
      <c r="E112">
        <v>111</v>
      </c>
      <c r="F112" s="8">
        <v>201403</v>
      </c>
      <c r="G112" s="6">
        <v>-7.8164600000000001E-2</v>
      </c>
      <c r="L112">
        <v>2014</v>
      </c>
      <c r="N112" s="10">
        <f t="shared" si="1"/>
        <v>-0.23413880000000001</v>
      </c>
    </row>
    <row r="113" spans="1:14" x14ac:dyDescent="0.15">
      <c r="A113" s="10">
        <v>-0.23548330000000001</v>
      </c>
      <c r="B113" s="19">
        <v>41730</v>
      </c>
      <c r="E113">
        <v>112</v>
      </c>
      <c r="F113" s="8">
        <v>201404</v>
      </c>
      <c r="G113" s="6">
        <v>-8.1955799999999995E-2</v>
      </c>
      <c r="L113">
        <v>2014</v>
      </c>
      <c r="N113" s="10">
        <f t="shared" si="1"/>
        <v>-0.22558440000000002</v>
      </c>
    </row>
    <row r="114" spans="1:14" x14ac:dyDescent="0.15">
      <c r="A114" s="10">
        <v>-0.17990220000000001</v>
      </c>
      <c r="B114" s="19">
        <v>41760</v>
      </c>
      <c r="E114">
        <v>113</v>
      </c>
      <c r="F114" s="8">
        <v>201405</v>
      </c>
      <c r="G114" s="6">
        <v>-6.5090099999999998E-2</v>
      </c>
      <c r="L114">
        <v>2014</v>
      </c>
      <c r="N114" s="10">
        <f t="shared" si="1"/>
        <v>-0.21152023333333334</v>
      </c>
    </row>
    <row r="115" spans="1:14" x14ac:dyDescent="0.15">
      <c r="A115" s="10">
        <v>-0.1384224</v>
      </c>
      <c r="B115" s="19">
        <v>41791</v>
      </c>
      <c r="E115">
        <v>114</v>
      </c>
      <c r="F115" s="8">
        <v>201406</v>
      </c>
      <c r="G115" s="6">
        <v>-2.2386699999999999E-2</v>
      </c>
      <c r="L115">
        <v>2014</v>
      </c>
      <c r="N115" s="10">
        <f t="shared" si="1"/>
        <v>-0.18460263333333335</v>
      </c>
    </row>
    <row r="116" spans="1:14" x14ac:dyDescent="0.15">
      <c r="A116" s="10">
        <v>-2.9332E-3</v>
      </c>
      <c r="B116" s="19">
        <v>41821</v>
      </c>
      <c r="E116">
        <v>115</v>
      </c>
      <c r="F116" s="8">
        <v>201407</v>
      </c>
      <c r="G116" s="6">
        <v>6.5955899999999998E-2</v>
      </c>
      <c r="L116">
        <v>2014</v>
      </c>
      <c r="N116" s="10">
        <f t="shared" si="1"/>
        <v>-0.10708593333333334</v>
      </c>
    </row>
    <row r="117" spans="1:14" x14ac:dyDescent="0.15">
      <c r="A117" s="10">
        <v>-4.2207099999999997E-2</v>
      </c>
      <c r="B117" s="19">
        <v>41852</v>
      </c>
      <c r="E117">
        <v>116</v>
      </c>
      <c r="F117" s="8">
        <v>201408</v>
      </c>
      <c r="G117" s="6">
        <v>1.32341E-2</v>
      </c>
      <c r="L117">
        <v>2014</v>
      </c>
      <c r="N117" s="10">
        <f t="shared" si="1"/>
        <v>-6.1187566666666665E-2</v>
      </c>
    </row>
    <row r="118" spans="1:14" x14ac:dyDescent="0.15">
      <c r="A118" s="10">
        <v>1.6292000000000001E-2</v>
      </c>
      <c r="B118" s="19">
        <v>41883</v>
      </c>
      <c r="E118">
        <v>117</v>
      </c>
      <c r="F118" s="8">
        <v>201409</v>
      </c>
      <c r="G118" s="6">
        <v>7.4586200000000005E-2</v>
      </c>
      <c r="L118">
        <v>2014</v>
      </c>
      <c r="N118" s="10">
        <f t="shared" si="1"/>
        <v>-9.6160999999999972E-3</v>
      </c>
    </row>
    <row r="119" spans="1:14" x14ac:dyDescent="0.15">
      <c r="A119" s="10">
        <v>-7.9386999999999999E-2</v>
      </c>
      <c r="B119" s="19">
        <v>41913</v>
      </c>
      <c r="E119">
        <v>118</v>
      </c>
      <c r="F119" s="8">
        <v>201410</v>
      </c>
      <c r="G119" s="6">
        <v>-3.6843000000000001E-2</v>
      </c>
      <c r="L119">
        <v>2014</v>
      </c>
      <c r="N119" s="10">
        <f t="shared" si="1"/>
        <v>-3.5100699999999999E-2</v>
      </c>
    </row>
    <row r="120" spans="1:14" x14ac:dyDescent="0.15">
      <c r="A120" s="10">
        <v>-1.6699599999999998E-2</v>
      </c>
      <c r="B120" s="19">
        <v>41944</v>
      </c>
      <c r="E120">
        <v>119</v>
      </c>
      <c r="F120" s="8">
        <v>201411</v>
      </c>
      <c r="G120" s="6">
        <v>1.00897E-2</v>
      </c>
      <c r="L120">
        <v>2014</v>
      </c>
      <c r="N120" s="10">
        <f t="shared" si="1"/>
        <v>-2.6598199999999999E-2</v>
      </c>
    </row>
    <row r="121" spans="1:14" x14ac:dyDescent="0.15">
      <c r="A121" s="10">
        <v>3.4698399999999997E-2</v>
      </c>
      <c r="B121" s="19">
        <v>41974</v>
      </c>
      <c r="E121">
        <v>120</v>
      </c>
      <c r="F121" s="8">
        <v>201412</v>
      </c>
      <c r="G121" s="6">
        <v>5.7968100000000002E-2</v>
      </c>
      <c r="L121">
        <v>2014</v>
      </c>
      <c r="N121" s="10">
        <f t="shared" si="1"/>
        <v>-2.0462733333333333E-2</v>
      </c>
    </row>
    <row r="122" spans="1:14" x14ac:dyDescent="0.15">
      <c r="A122" s="10">
        <v>0.16288179999999999</v>
      </c>
      <c r="B122" s="19">
        <v>42005</v>
      </c>
      <c r="E122">
        <v>121</v>
      </c>
      <c r="F122" s="8">
        <v>201501</v>
      </c>
      <c r="G122" s="6">
        <v>8.7479799999999996E-2</v>
      </c>
      <c r="I122">
        <v>2015</v>
      </c>
      <c r="L122">
        <v>2015</v>
      </c>
      <c r="N122" s="10">
        <f t="shared" si="1"/>
        <v>6.0293533333333336E-2</v>
      </c>
    </row>
    <row r="123" spans="1:14" x14ac:dyDescent="0.15">
      <c r="A123" s="10">
        <v>0.209563</v>
      </c>
      <c r="B123" s="19">
        <v>42036</v>
      </c>
      <c r="E123">
        <v>122</v>
      </c>
      <c r="F123" s="8">
        <v>201502</v>
      </c>
      <c r="G123" s="6">
        <v>0.15242530000000001</v>
      </c>
      <c r="L123">
        <v>2015</v>
      </c>
      <c r="N123" s="10">
        <f t="shared" si="1"/>
        <v>0.13571439999999999</v>
      </c>
    </row>
    <row r="124" spans="1:14" x14ac:dyDescent="0.15">
      <c r="A124" s="10">
        <v>0.1571371</v>
      </c>
      <c r="B124" s="19">
        <v>42064</v>
      </c>
      <c r="E124">
        <v>123</v>
      </c>
      <c r="F124" s="8">
        <v>201503</v>
      </c>
      <c r="G124" s="6">
        <v>0.1805792</v>
      </c>
      <c r="L124">
        <v>2015</v>
      </c>
      <c r="N124" s="10">
        <f t="shared" si="1"/>
        <v>0.17652730000000003</v>
      </c>
    </row>
    <row r="125" spans="1:14" x14ac:dyDescent="0.15">
      <c r="A125" s="10">
        <v>-3.4694599999999999E-2</v>
      </c>
      <c r="B125" s="19">
        <v>42095</v>
      </c>
      <c r="E125">
        <v>124</v>
      </c>
      <c r="F125" s="8">
        <v>201504</v>
      </c>
      <c r="G125" s="6">
        <v>-6.8850999999999999E-3</v>
      </c>
      <c r="L125">
        <v>2015</v>
      </c>
      <c r="N125" s="10">
        <f t="shared" si="1"/>
        <v>0.11066849999999999</v>
      </c>
    </row>
    <row r="126" spans="1:14" x14ac:dyDescent="0.15">
      <c r="A126" s="10">
        <v>-1.21271E-2</v>
      </c>
      <c r="B126" s="19">
        <v>42125</v>
      </c>
      <c r="E126">
        <v>125</v>
      </c>
      <c r="F126" s="8">
        <v>201505</v>
      </c>
      <c r="G126" s="6">
        <v>0.1011483</v>
      </c>
      <c r="L126">
        <v>2015</v>
      </c>
      <c r="N126" s="10">
        <f t="shared" si="1"/>
        <v>3.67718E-2</v>
      </c>
    </row>
    <row r="127" spans="1:14" x14ac:dyDescent="0.15">
      <c r="A127" s="10">
        <v>3.6516399999999997E-2</v>
      </c>
      <c r="B127" s="19">
        <v>42156</v>
      </c>
      <c r="E127">
        <v>126</v>
      </c>
      <c r="F127" s="8">
        <v>201506</v>
      </c>
      <c r="G127" s="6">
        <v>0.18175959999999999</v>
      </c>
      <c r="L127">
        <v>2015</v>
      </c>
      <c r="N127" s="10">
        <f t="shared" si="1"/>
        <v>-3.4351000000000013E-3</v>
      </c>
    </row>
    <row r="128" spans="1:14" x14ac:dyDescent="0.15">
      <c r="A128" s="10">
        <v>-0.13335620000000001</v>
      </c>
      <c r="B128" s="19">
        <v>42186</v>
      </c>
      <c r="E128">
        <v>127</v>
      </c>
      <c r="F128" s="8">
        <v>201507</v>
      </c>
      <c r="G128" s="6">
        <v>1.34235E-2</v>
      </c>
      <c r="L128">
        <v>2015</v>
      </c>
      <c r="N128" s="10">
        <f t="shared" si="1"/>
        <v>-3.6322300000000002E-2</v>
      </c>
    </row>
    <row r="129" spans="1:14" x14ac:dyDescent="0.15">
      <c r="A129" s="10">
        <v>-0.1431878</v>
      </c>
      <c r="B129" s="19">
        <v>42217</v>
      </c>
      <c r="E129">
        <v>128</v>
      </c>
      <c r="F129" s="8">
        <v>201508</v>
      </c>
      <c r="G129" s="6">
        <v>-9.6571000000000001E-3</v>
      </c>
      <c r="L129">
        <v>2015</v>
      </c>
      <c r="N129" s="10">
        <f t="shared" si="1"/>
        <v>-8.0009200000000003E-2</v>
      </c>
    </row>
    <row r="130" spans="1:14" x14ac:dyDescent="0.15">
      <c r="A130" s="10">
        <v>-0.2404326</v>
      </c>
      <c r="B130" s="19">
        <v>42248</v>
      </c>
      <c r="E130">
        <v>129</v>
      </c>
      <c r="F130" s="8">
        <v>201509</v>
      </c>
      <c r="G130" s="6">
        <v>-0.12384009999999999</v>
      </c>
      <c r="L130">
        <v>2015</v>
      </c>
      <c r="N130" s="10">
        <f t="shared" si="1"/>
        <v>-0.17232553333333334</v>
      </c>
    </row>
    <row r="131" spans="1:14" x14ac:dyDescent="0.15">
      <c r="A131" s="10">
        <v>-0.30287950000000002</v>
      </c>
      <c r="B131" s="19">
        <v>42278</v>
      </c>
      <c r="E131">
        <v>130</v>
      </c>
      <c r="F131" s="8">
        <v>201510</v>
      </c>
      <c r="G131" s="6">
        <v>-0.14324890000000001</v>
      </c>
      <c r="L131">
        <v>2015</v>
      </c>
      <c r="N131" s="10">
        <f t="shared" si="1"/>
        <v>-0.22883330000000002</v>
      </c>
    </row>
    <row r="132" spans="1:14" x14ac:dyDescent="0.15">
      <c r="A132" s="10">
        <v>-0.38076389999999999</v>
      </c>
      <c r="B132" s="19">
        <v>42309</v>
      </c>
      <c r="E132">
        <v>131</v>
      </c>
      <c r="F132" s="8">
        <v>201511</v>
      </c>
      <c r="G132" s="6">
        <v>-0.12531809999999999</v>
      </c>
      <c r="L132">
        <v>2015</v>
      </c>
      <c r="N132" s="10">
        <f t="shared" si="1"/>
        <v>-0.30802533333333337</v>
      </c>
    </row>
    <row r="133" spans="1:14" x14ac:dyDescent="0.15">
      <c r="A133" s="10">
        <v>-0.35363800000000001</v>
      </c>
      <c r="B133" s="19">
        <v>42339</v>
      </c>
      <c r="E133">
        <v>132</v>
      </c>
      <c r="F133" s="8">
        <v>201512</v>
      </c>
      <c r="G133" s="6">
        <v>-8.8461399999999996E-2</v>
      </c>
      <c r="L133">
        <v>2015</v>
      </c>
      <c r="N133" s="10">
        <f t="shared" si="1"/>
        <v>-0.34576046666666665</v>
      </c>
    </row>
    <row r="134" spans="1:14" x14ac:dyDescent="0.15">
      <c r="A134" s="10">
        <v>-0.42401640000000002</v>
      </c>
      <c r="B134" s="19">
        <v>42370</v>
      </c>
      <c r="E134">
        <v>133</v>
      </c>
      <c r="F134" s="8">
        <v>201601</v>
      </c>
      <c r="G134" s="6">
        <v>-0.2082997</v>
      </c>
      <c r="I134">
        <v>2016</v>
      </c>
      <c r="L134">
        <v>2016</v>
      </c>
      <c r="N134" s="10">
        <f t="shared" ref="N134:N169" si="2">AVERAGE(A132:A134)</f>
        <v>-0.38613943333333328</v>
      </c>
    </row>
    <row r="135" spans="1:14" x14ac:dyDescent="0.15">
      <c r="A135" s="10">
        <v>-0.40610950000000001</v>
      </c>
      <c r="B135" s="19">
        <v>42401</v>
      </c>
      <c r="E135">
        <v>134</v>
      </c>
      <c r="F135" s="8">
        <v>201602</v>
      </c>
      <c r="G135" s="6">
        <v>-0.22419500000000001</v>
      </c>
      <c r="L135">
        <v>2016</v>
      </c>
      <c r="N135" s="10">
        <f t="shared" si="2"/>
        <v>-0.39458796666666673</v>
      </c>
    </row>
    <row r="136" spans="1:14" x14ac:dyDescent="0.15">
      <c r="A136" s="10">
        <v>-0.36613059999999997</v>
      </c>
      <c r="B136" s="19">
        <v>42430</v>
      </c>
      <c r="E136">
        <v>135</v>
      </c>
      <c r="F136" s="8">
        <v>201603</v>
      </c>
      <c r="G136" s="6">
        <v>-0.16363230000000001</v>
      </c>
      <c r="L136">
        <v>2016</v>
      </c>
      <c r="N136" s="10">
        <f t="shared" si="2"/>
        <v>-0.39875216666666669</v>
      </c>
    </row>
    <row r="137" spans="1:14" x14ac:dyDescent="0.15">
      <c r="A137" s="10">
        <v>-0.36911179999999999</v>
      </c>
      <c r="B137" s="19">
        <v>42461</v>
      </c>
      <c r="E137">
        <v>136</v>
      </c>
      <c r="F137" s="8">
        <v>201604</v>
      </c>
      <c r="G137" s="6">
        <v>-0.19550409999999999</v>
      </c>
      <c r="L137">
        <v>2016</v>
      </c>
      <c r="N137" s="10">
        <f t="shared" si="2"/>
        <v>-0.38045063333333334</v>
      </c>
    </row>
    <row r="138" spans="1:14" x14ac:dyDescent="0.15">
      <c r="A138" s="10">
        <v>-0.33893309999999999</v>
      </c>
      <c r="B138" s="19">
        <v>42491</v>
      </c>
      <c r="E138">
        <v>137</v>
      </c>
      <c r="F138" s="8">
        <v>201605</v>
      </c>
      <c r="G138" s="6">
        <v>-0.20721970000000001</v>
      </c>
      <c r="L138">
        <v>2016</v>
      </c>
      <c r="N138" s="10">
        <f t="shared" si="2"/>
        <v>-0.3580585</v>
      </c>
    </row>
    <row r="139" spans="1:14" x14ac:dyDescent="0.15">
      <c r="A139" s="10">
        <v>-0.27875270000000002</v>
      </c>
      <c r="B139" s="19">
        <v>42522</v>
      </c>
      <c r="E139">
        <v>138</v>
      </c>
      <c r="F139" s="8">
        <v>201606</v>
      </c>
      <c r="G139" s="6">
        <v>-0.16398270000000001</v>
      </c>
      <c r="L139">
        <v>2016</v>
      </c>
      <c r="N139" s="10">
        <f t="shared" si="2"/>
        <v>-0.32893253333333333</v>
      </c>
    </row>
    <row r="140" spans="1:14" x14ac:dyDescent="0.15">
      <c r="A140" s="10">
        <v>-0.2007477</v>
      </c>
      <c r="B140" s="19">
        <v>42552</v>
      </c>
      <c r="E140">
        <v>139</v>
      </c>
      <c r="F140" s="8">
        <v>201607</v>
      </c>
      <c r="G140" s="6">
        <v>-0.11159520000000001</v>
      </c>
      <c r="L140">
        <v>2016</v>
      </c>
      <c r="N140" s="10">
        <f t="shared" si="2"/>
        <v>-0.27281116666666666</v>
      </c>
    </row>
    <row r="141" spans="1:14" x14ac:dyDescent="0.15">
      <c r="A141" s="10">
        <v>-0.19868369999999999</v>
      </c>
      <c r="B141" s="19">
        <v>42583</v>
      </c>
      <c r="E141">
        <v>140</v>
      </c>
      <c r="F141" s="8">
        <v>201608</v>
      </c>
      <c r="G141" s="6">
        <v>-8.60485E-2</v>
      </c>
      <c r="L141">
        <v>2016</v>
      </c>
      <c r="N141" s="10">
        <f t="shared" si="2"/>
        <v>-0.22606136666666668</v>
      </c>
    </row>
    <row r="142" spans="1:14" x14ac:dyDescent="0.15">
      <c r="A142" s="10">
        <v>-0.3041568</v>
      </c>
      <c r="B142" s="19">
        <v>42614</v>
      </c>
      <c r="E142">
        <v>141</v>
      </c>
      <c r="F142" s="8">
        <v>201609</v>
      </c>
      <c r="G142" s="6">
        <v>-0.17446510000000001</v>
      </c>
      <c r="L142">
        <v>2016</v>
      </c>
      <c r="N142" s="10">
        <f t="shared" si="2"/>
        <v>-0.2345294</v>
      </c>
    </row>
    <row r="143" spans="1:14" x14ac:dyDescent="0.15">
      <c r="A143" s="10">
        <v>-0.28772300000000001</v>
      </c>
      <c r="B143" s="19">
        <v>42644</v>
      </c>
      <c r="E143">
        <v>142</v>
      </c>
      <c r="F143" s="8">
        <v>201610</v>
      </c>
      <c r="G143" s="6">
        <v>-0.17300489999999999</v>
      </c>
      <c r="L143">
        <v>2016</v>
      </c>
      <c r="N143" s="10">
        <f t="shared" si="2"/>
        <v>-0.26352116666666664</v>
      </c>
    </row>
    <row r="144" spans="1:14" x14ac:dyDescent="0.15">
      <c r="A144" s="10">
        <v>-0.23103660000000001</v>
      </c>
      <c r="B144" s="19">
        <v>42675</v>
      </c>
      <c r="E144">
        <v>143</v>
      </c>
      <c r="F144" s="8">
        <v>201611</v>
      </c>
      <c r="G144" s="6">
        <v>-0.1789415</v>
      </c>
      <c r="L144">
        <v>2016</v>
      </c>
      <c r="N144" s="10">
        <f t="shared" si="2"/>
        <v>-0.27430546666666672</v>
      </c>
    </row>
    <row r="145" spans="1:14" x14ac:dyDescent="0.15">
      <c r="A145" s="10">
        <v>-0.24529529999999999</v>
      </c>
      <c r="B145" s="19">
        <v>42705</v>
      </c>
      <c r="E145">
        <v>144</v>
      </c>
      <c r="F145" s="8">
        <v>201612</v>
      </c>
      <c r="G145" s="6">
        <v>-0.20603579999999999</v>
      </c>
      <c r="L145">
        <v>2016</v>
      </c>
      <c r="N145" s="10">
        <f t="shared" si="2"/>
        <v>-0.25468496666666668</v>
      </c>
    </row>
    <row r="146" spans="1:14" x14ac:dyDescent="0.15">
      <c r="A146" s="10">
        <v>-0.32426870000000002</v>
      </c>
      <c r="B146" s="19">
        <v>42736</v>
      </c>
      <c r="E146">
        <v>145</v>
      </c>
      <c r="F146" s="8">
        <v>201701</v>
      </c>
      <c r="G146" s="6">
        <v>-0.1380863</v>
      </c>
      <c r="I146">
        <v>2017</v>
      </c>
      <c r="L146">
        <v>2017</v>
      </c>
      <c r="N146" s="10">
        <f t="shared" si="2"/>
        <v>-0.2668668666666667</v>
      </c>
    </row>
    <row r="147" spans="1:14" x14ac:dyDescent="0.15">
      <c r="A147" s="10">
        <v>-0.28719820000000001</v>
      </c>
      <c r="B147" s="19">
        <v>42767</v>
      </c>
      <c r="E147">
        <v>146</v>
      </c>
      <c r="F147" s="8">
        <v>201702</v>
      </c>
      <c r="G147" s="6">
        <v>-9.9595699999999995E-2</v>
      </c>
      <c r="L147">
        <v>2017</v>
      </c>
      <c r="N147" s="10">
        <f t="shared" si="2"/>
        <v>-0.28558739999999999</v>
      </c>
    </row>
    <row r="148" spans="1:14" x14ac:dyDescent="0.15">
      <c r="A148" s="10">
        <v>-0.2485551</v>
      </c>
      <c r="B148" s="19">
        <v>42795</v>
      </c>
      <c r="E148">
        <v>147</v>
      </c>
      <c r="F148" s="8">
        <v>201703</v>
      </c>
      <c r="G148" s="6">
        <v>-0.15039469999999999</v>
      </c>
      <c r="L148">
        <v>2017</v>
      </c>
      <c r="N148" s="10">
        <f t="shared" si="2"/>
        <v>-0.28667400000000004</v>
      </c>
    </row>
    <row r="149" spans="1:14" x14ac:dyDescent="0.15">
      <c r="A149" s="10">
        <v>-0.33407029999999999</v>
      </c>
      <c r="B149" s="19">
        <v>42826</v>
      </c>
      <c r="E149">
        <v>148</v>
      </c>
      <c r="F149" s="8">
        <v>201704</v>
      </c>
      <c r="G149" s="6">
        <v>-0.22602749999999999</v>
      </c>
      <c r="L149">
        <v>2017</v>
      </c>
      <c r="N149" s="10">
        <f t="shared" si="2"/>
        <v>-0.28994119999999995</v>
      </c>
    </row>
    <row r="150" spans="1:14" x14ac:dyDescent="0.15">
      <c r="A150" s="10">
        <v>-0.2477917</v>
      </c>
      <c r="B150" s="19">
        <v>42856</v>
      </c>
      <c r="E150">
        <v>149</v>
      </c>
      <c r="F150" s="8">
        <v>201705</v>
      </c>
      <c r="G150" s="6">
        <v>-0.1650151</v>
      </c>
      <c r="L150">
        <v>2017</v>
      </c>
      <c r="N150" s="10">
        <f t="shared" si="2"/>
        <v>-0.27680569999999999</v>
      </c>
    </row>
    <row r="151" spans="1:14" x14ac:dyDescent="0.15">
      <c r="A151" s="10">
        <v>-0.34332839999999998</v>
      </c>
      <c r="B151" s="19">
        <v>42887</v>
      </c>
      <c r="E151">
        <v>150</v>
      </c>
      <c r="F151" s="8">
        <v>201706</v>
      </c>
      <c r="G151" s="6">
        <v>-0.25995780000000002</v>
      </c>
      <c r="L151">
        <v>2017</v>
      </c>
      <c r="N151" s="10">
        <f t="shared" si="2"/>
        <v>-0.30839679999999997</v>
      </c>
    </row>
    <row r="152" spans="1:14" x14ac:dyDescent="0.15">
      <c r="A152" s="10">
        <v>-0.36414570000000002</v>
      </c>
      <c r="B152" s="19">
        <v>42917</v>
      </c>
      <c r="E152">
        <v>151</v>
      </c>
      <c r="F152" s="8">
        <v>201707</v>
      </c>
      <c r="G152" s="6">
        <v>-0.26706740000000001</v>
      </c>
      <c r="L152">
        <v>2017</v>
      </c>
      <c r="N152" s="10">
        <f t="shared" si="2"/>
        <v>-0.3184219333333333</v>
      </c>
    </row>
    <row r="153" spans="1:14" x14ac:dyDescent="0.15">
      <c r="A153" s="10">
        <v>-0.40157860000000001</v>
      </c>
      <c r="B153" s="19">
        <v>42948</v>
      </c>
      <c r="E153">
        <v>152</v>
      </c>
      <c r="F153" s="8">
        <v>201708</v>
      </c>
      <c r="G153" s="6">
        <v>-0.2368469</v>
      </c>
      <c r="L153">
        <v>2017</v>
      </c>
      <c r="N153" s="10">
        <f t="shared" si="2"/>
        <v>-0.36968423333333328</v>
      </c>
    </row>
    <row r="154" spans="1:14" x14ac:dyDescent="0.15">
      <c r="A154" s="10">
        <v>-0.22259699999999999</v>
      </c>
      <c r="B154" s="19">
        <v>42979</v>
      </c>
      <c r="E154">
        <v>153</v>
      </c>
      <c r="F154" s="8">
        <v>201709</v>
      </c>
      <c r="G154" s="6">
        <v>-3.7416400000000002E-2</v>
      </c>
      <c r="L154">
        <v>2017</v>
      </c>
      <c r="N154" s="10">
        <f t="shared" si="2"/>
        <v>-0.32944043333333334</v>
      </c>
    </row>
    <row r="155" spans="1:14" x14ac:dyDescent="0.15">
      <c r="A155" s="10">
        <v>-0.18763669999999999</v>
      </c>
      <c r="B155" s="19">
        <v>43009</v>
      </c>
      <c r="E155">
        <v>154</v>
      </c>
      <c r="F155" s="8">
        <v>201710</v>
      </c>
      <c r="G155" s="6">
        <v>-7.4719499999999994E-2</v>
      </c>
      <c r="L155">
        <v>2017</v>
      </c>
      <c r="N155" s="10">
        <f t="shared" si="2"/>
        <v>-0.27060410000000001</v>
      </c>
    </row>
    <row r="156" spans="1:14" x14ac:dyDescent="0.15">
      <c r="A156" s="10">
        <v>-0.19866349999999999</v>
      </c>
      <c r="B156" s="19">
        <v>43040</v>
      </c>
      <c r="E156">
        <v>155</v>
      </c>
      <c r="F156" s="8">
        <v>201711</v>
      </c>
      <c r="G156" s="6">
        <v>-6.2673300000000001E-2</v>
      </c>
      <c r="L156">
        <v>2017</v>
      </c>
      <c r="N156" s="10">
        <f t="shared" si="2"/>
        <v>-0.20296573333333331</v>
      </c>
    </row>
    <row r="157" spans="1:14" x14ac:dyDescent="0.15">
      <c r="A157" s="10">
        <v>-0.19124430000000001</v>
      </c>
      <c r="B157" s="19">
        <v>43070</v>
      </c>
      <c r="E157">
        <v>156</v>
      </c>
      <c r="F157" s="8">
        <v>201712</v>
      </c>
      <c r="G157" s="6">
        <v>-3.8848199999999999E-2</v>
      </c>
      <c r="L157">
        <v>2017</v>
      </c>
      <c r="N157" s="10">
        <f t="shared" si="2"/>
        <v>-0.19251483333333333</v>
      </c>
    </row>
    <row r="158" spans="1:14" x14ac:dyDescent="0.15">
      <c r="A158" s="10">
        <v>-0.11131820000000001</v>
      </c>
      <c r="B158" s="19">
        <v>43101</v>
      </c>
      <c r="E158">
        <v>157</v>
      </c>
      <c r="F158" s="8">
        <v>201801</v>
      </c>
      <c r="G158" s="6">
        <v>3.76989E-2</v>
      </c>
      <c r="I158">
        <v>2018</v>
      </c>
      <c r="L158">
        <v>2018</v>
      </c>
      <c r="N158" s="10">
        <f t="shared" si="2"/>
        <v>-0.16707533333333335</v>
      </c>
    </row>
    <row r="159" spans="1:14" x14ac:dyDescent="0.15">
      <c r="A159" s="10">
        <v>-5.1943299999999998E-2</v>
      </c>
      <c r="B159" s="19">
        <v>43132</v>
      </c>
      <c r="E159">
        <v>158</v>
      </c>
      <c r="F159" s="8">
        <v>201802</v>
      </c>
      <c r="G159" s="6">
        <v>0.13291600000000001</v>
      </c>
      <c r="L159">
        <v>2018</v>
      </c>
      <c r="N159" s="10">
        <f t="shared" si="2"/>
        <v>-0.1181686</v>
      </c>
    </row>
    <row r="160" spans="1:14" x14ac:dyDescent="0.15">
      <c r="A160" s="10">
        <v>-1.3270799999999999E-2</v>
      </c>
      <c r="B160" s="19">
        <v>43160</v>
      </c>
      <c r="E160">
        <v>159</v>
      </c>
      <c r="F160" s="8">
        <v>201803</v>
      </c>
      <c r="G160" s="6">
        <v>0.1639958</v>
      </c>
      <c r="L160">
        <v>2018</v>
      </c>
      <c r="N160" s="10">
        <f t="shared" si="2"/>
        <v>-5.8844100000000003E-2</v>
      </c>
    </row>
    <row r="161" spans="1:14" x14ac:dyDescent="0.15">
      <c r="A161" s="10">
        <v>-0.28265420000000002</v>
      </c>
      <c r="B161" s="19">
        <v>43191</v>
      </c>
      <c r="E161">
        <v>160</v>
      </c>
      <c r="F161" s="8">
        <v>201804</v>
      </c>
      <c r="G161" s="6">
        <v>-9.1929800000000006E-2</v>
      </c>
      <c r="L161">
        <v>2018</v>
      </c>
      <c r="N161" s="10">
        <f t="shared" si="2"/>
        <v>-0.11595610000000001</v>
      </c>
    </row>
    <row r="162" spans="1:14" x14ac:dyDescent="0.15">
      <c r="A162" s="10">
        <v>-0.3047261</v>
      </c>
      <c r="B162" s="19">
        <v>43221</v>
      </c>
      <c r="E162">
        <v>161</v>
      </c>
      <c r="F162" s="8">
        <v>201805</v>
      </c>
      <c r="G162" s="6">
        <v>-4.6846100000000002E-2</v>
      </c>
      <c r="L162">
        <v>2018</v>
      </c>
      <c r="N162" s="10">
        <f t="shared" si="2"/>
        <v>-0.20021703333333332</v>
      </c>
    </row>
    <row r="163" spans="1:14" x14ac:dyDescent="0.15">
      <c r="A163" s="10">
        <v>-0.29568450000000002</v>
      </c>
      <c r="B163" s="19">
        <v>43252</v>
      </c>
      <c r="E163">
        <v>162</v>
      </c>
      <c r="F163" s="8">
        <v>201806</v>
      </c>
      <c r="G163" s="6">
        <v>-9.17742E-2</v>
      </c>
      <c r="L163">
        <v>2018</v>
      </c>
      <c r="N163" s="10">
        <f t="shared" si="2"/>
        <v>-0.29435493333333335</v>
      </c>
    </row>
    <row r="164" spans="1:14" x14ac:dyDescent="0.15">
      <c r="A164" s="10">
        <v>-0.24107290000000001</v>
      </c>
      <c r="B164" s="19">
        <v>43282</v>
      </c>
      <c r="E164">
        <v>163</v>
      </c>
      <c r="F164" s="8">
        <v>201807</v>
      </c>
      <c r="G164" s="6">
        <v>-5.4916600000000003E-2</v>
      </c>
      <c r="L164">
        <v>2018</v>
      </c>
      <c r="N164" s="10">
        <f t="shared" si="2"/>
        <v>-0.28049450000000004</v>
      </c>
    </row>
    <row r="165" spans="1:14" x14ac:dyDescent="0.15">
      <c r="A165" s="10">
        <v>-0.2370342</v>
      </c>
      <c r="B165" s="19">
        <v>43313</v>
      </c>
      <c r="E165">
        <v>164</v>
      </c>
      <c r="F165" s="8">
        <v>201808</v>
      </c>
      <c r="G165" s="6">
        <v>-0.13296530000000001</v>
      </c>
      <c r="L165">
        <v>2018</v>
      </c>
      <c r="N165" s="10">
        <f t="shared" si="2"/>
        <v>-0.25793053333333332</v>
      </c>
    </row>
    <row r="166" spans="1:14" x14ac:dyDescent="0.15">
      <c r="A166" s="10">
        <v>-0.2942922</v>
      </c>
      <c r="B166" s="19">
        <v>43344</v>
      </c>
      <c r="E166">
        <v>165</v>
      </c>
      <c r="F166" s="8">
        <v>201809</v>
      </c>
      <c r="G166" s="6">
        <v>-0.2098428</v>
      </c>
      <c r="L166">
        <v>2018</v>
      </c>
      <c r="N166" s="10">
        <f t="shared" si="2"/>
        <v>-0.25746643333333336</v>
      </c>
    </row>
    <row r="167" spans="1:14" x14ac:dyDescent="0.15">
      <c r="A167" s="10">
        <v>-0.31959789999999999</v>
      </c>
      <c r="B167" s="19">
        <v>43374</v>
      </c>
      <c r="E167">
        <v>166</v>
      </c>
      <c r="F167" s="8">
        <v>201810</v>
      </c>
      <c r="G167" s="6">
        <v>-0.1572199</v>
      </c>
      <c r="L167">
        <v>2018</v>
      </c>
      <c r="N167" s="10">
        <f t="shared" si="2"/>
        <v>-0.2836414333333333</v>
      </c>
    </row>
    <row r="168" spans="1:14" x14ac:dyDescent="0.15">
      <c r="A168" s="10">
        <v>-0.36210179999999997</v>
      </c>
      <c r="B168" s="19">
        <v>43405</v>
      </c>
      <c r="E168">
        <v>167</v>
      </c>
      <c r="F168" s="8">
        <v>201811</v>
      </c>
      <c r="G168" s="6">
        <v>-0.23277519999999999</v>
      </c>
      <c r="L168">
        <v>2018</v>
      </c>
      <c r="N168" s="10">
        <f t="shared" si="2"/>
        <v>-0.32533063333333329</v>
      </c>
    </row>
    <row r="169" spans="1:14" x14ac:dyDescent="0.15">
      <c r="A169" s="10">
        <v>-0.40996090000000002</v>
      </c>
      <c r="B169" s="19">
        <v>43435</v>
      </c>
      <c r="E169">
        <v>168</v>
      </c>
      <c r="F169" s="8">
        <v>201812</v>
      </c>
      <c r="G169" s="6">
        <v>-0.28208729999999999</v>
      </c>
      <c r="L169">
        <v>2018</v>
      </c>
      <c r="N169" s="10">
        <f t="shared" si="2"/>
        <v>-0.36388686666666664</v>
      </c>
    </row>
    <row r="170" spans="1:14" x14ac:dyDescent="0.15">
      <c r="G170" s="19"/>
    </row>
  </sheetData>
  <autoFilter ref="A1:B169" xr:uid="{00000000-0001-0000-0200-000000000000}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DF104-AA39-9346-9266-D78AE48F7493}">
  <dimension ref="A1:BU551"/>
  <sheetViews>
    <sheetView topLeftCell="A394" zoomScale="91" zoomScaleNormal="91" workbookViewId="0">
      <selection activeCell="K161" sqref="K161"/>
    </sheetView>
  </sheetViews>
  <sheetFormatPr baseColWidth="10" defaultColWidth="8.83203125" defaultRowHeight="13" x14ac:dyDescent="0.15"/>
  <cols>
    <col min="2" max="2" width="14.5" customWidth="1"/>
    <col min="3" max="3" width="30.5" bestFit="1" customWidth="1"/>
    <col min="4" max="4" width="15.1640625" customWidth="1"/>
    <col min="5" max="5" width="14.33203125" customWidth="1"/>
    <col min="7" max="7" width="15.33203125" bestFit="1" customWidth="1"/>
    <col min="8" max="8" width="11.33203125" customWidth="1"/>
    <col min="9" max="10" width="14.1640625" customWidth="1"/>
    <col min="12" max="12" width="13.1640625" customWidth="1"/>
    <col min="13" max="13" width="16.83203125" bestFit="1" customWidth="1"/>
    <col min="14" max="14" width="9.5" bestFit="1" customWidth="1"/>
    <col min="15" max="15" width="11.5" bestFit="1" customWidth="1"/>
    <col min="16" max="16" width="11.1640625" bestFit="1" customWidth="1"/>
    <col min="17" max="17" width="19.83203125" bestFit="1" customWidth="1"/>
    <col min="18" max="18" width="23.1640625" bestFit="1" customWidth="1"/>
    <col min="19" max="19" width="13.1640625" bestFit="1" customWidth="1"/>
    <col min="20" max="20" width="17.33203125" bestFit="1" customWidth="1"/>
    <col min="21" max="21" width="13.83203125" bestFit="1" customWidth="1"/>
    <col min="38" max="38" width="15.1640625" customWidth="1"/>
    <col min="39" max="39" width="12.5" customWidth="1"/>
    <col min="58" max="58" width="25.33203125" bestFit="1" customWidth="1"/>
    <col min="59" max="59" width="21" bestFit="1" customWidth="1"/>
    <col min="60" max="60" width="15.5" bestFit="1" customWidth="1"/>
    <col min="61" max="61" width="5.5" customWidth="1"/>
    <col min="62" max="62" width="12.83203125" hidden="1" customWidth="1"/>
    <col min="63" max="63" width="14.33203125" hidden="1" customWidth="1"/>
    <col min="64" max="64" width="14.6640625" hidden="1" customWidth="1"/>
    <col min="65" max="65" width="17.33203125" customWidth="1"/>
    <col min="66" max="66" width="17.83203125" bestFit="1" customWidth="1"/>
    <col min="67" max="67" width="16.6640625" customWidth="1"/>
    <col min="68" max="68" width="16.1640625" customWidth="1"/>
    <col min="69" max="69" width="14" bestFit="1" customWidth="1"/>
    <col min="70" max="70" width="12.6640625" bestFit="1" customWidth="1"/>
    <col min="71" max="72" width="12.6640625" customWidth="1"/>
    <col min="73" max="73" width="15.33203125" customWidth="1"/>
  </cols>
  <sheetData>
    <row r="1" spans="1:73" x14ac:dyDescent="0.15">
      <c r="B1" s="1" t="s">
        <v>2167</v>
      </c>
      <c r="C1" s="1" t="s">
        <v>9322</v>
      </c>
      <c r="D1" s="1" t="s">
        <v>2155</v>
      </c>
      <c r="E1" s="1" t="s">
        <v>2156</v>
      </c>
      <c r="F1" s="1" t="s">
        <v>2158</v>
      </c>
      <c r="G1" s="1" t="s">
        <v>2159</v>
      </c>
      <c r="H1" s="1" t="s">
        <v>2161</v>
      </c>
      <c r="I1" s="1" t="s">
        <v>10</v>
      </c>
      <c r="J1" s="1" t="s">
        <v>11</v>
      </c>
      <c r="K1" s="1" t="s">
        <v>2166</v>
      </c>
      <c r="L1" s="1" t="s">
        <v>9321</v>
      </c>
      <c r="M1" s="1" t="s">
        <v>9328</v>
      </c>
      <c r="N1" s="1" t="s">
        <v>53</v>
      </c>
      <c r="O1" s="1" t="s">
        <v>96</v>
      </c>
      <c r="P1" s="1" t="s">
        <v>45</v>
      </c>
      <c r="Q1" s="1" t="s">
        <v>38</v>
      </c>
      <c r="R1" s="1" t="s">
        <v>9335</v>
      </c>
      <c r="S1" s="1" t="s">
        <v>152</v>
      </c>
      <c r="T1" s="1" t="s">
        <v>81</v>
      </c>
      <c r="U1" s="1" t="s">
        <v>74</v>
      </c>
      <c r="AL1" s="1" t="s">
        <v>2160</v>
      </c>
      <c r="AM1" s="1" t="s">
        <v>2161</v>
      </c>
      <c r="BB1" s="1" t="s">
        <v>12</v>
      </c>
      <c r="BC1" s="1" t="s">
        <v>13</v>
      </c>
      <c r="BD1" s="1" t="s">
        <v>14</v>
      </c>
      <c r="BF1" s="1" t="s">
        <v>3</v>
      </c>
      <c r="BG1" s="1" t="s">
        <v>4</v>
      </c>
      <c r="BH1" s="1" t="s">
        <v>5</v>
      </c>
      <c r="BI1" s="1" t="s">
        <v>6</v>
      </c>
      <c r="BJ1" s="1" t="s">
        <v>7</v>
      </c>
      <c r="BK1" s="1" t="s">
        <v>8</v>
      </c>
      <c r="BL1" s="1" t="s">
        <v>9</v>
      </c>
      <c r="BM1" s="1" t="s">
        <v>10</v>
      </c>
      <c r="BN1" s="1" t="s">
        <v>11</v>
      </c>
      <c r="BO1" s="1" t="s">
        <v>12</v>
      </c>
      <c r="BP1" s="1" t="s">
        <v>13</v>
      </c>
      <c r="BQ1" s="1" t="s">
        <v>14</v>
      </c>
      <c r="BR1" s="1" t="s">
        <v>15</v>
      </c>
      <c r="BS1" s="1" t="s">
        <v>16</v>
      </c>
      <c r="BT1" s="1" t="s">
        <v>17</v>
      </c>
      <c r="BU1" s="1" t="s">
        <v>18</v>
      </c>
    </row>
    <row r="2" spans="1:73" x14ac:dyDescent="0.15">
      <c r="A2" t="str">
        <f>IF(E2&gt;=0,"1","0")</f>
        <v>1</v>
      </c>
      <c r="B2">
        <v>2</v>
      </c>
      <c r="C2" s="7">
        <v>38401</v>
      </c>
      <c r="D2" s="11">
        <v>2005</v>
      </c>
      <c r="E2" s="3">
        <f>_xlfn.XLOOKUP(B2,'Sentiment index'!$E$2:$E$169,'Sentiment index'!$A$2:$A$169)</f>
        <v>1.1540999999999999E-3</v>
      </c>
      <c r="F2">
        <f>IF(B2="","",Dataset!E2)</f>
        <v>14.451505226094831</v>
      </c>
      <c r="G2" s="5">
        <f>(AL2-BN2)/BN2</f>
        <v>3.4177211759999437E-3</v>
      </c>
      <c r="H2" s="12">
        <f>IF(B2="","",Dataset!G2)</f>
        <v>47</v>
      </c>
      <c r="I2" s="2">
        <v>1000</v>
      </c>
      <c r="J2" s="2">
        <v>20</v>
      </c>
      <c r="K2" s="13">
        <f>G2-L2</f>
        <v>1.2317721175999944E-2</v>
      </c>
      <c r="L2" s="5">
        <f>-0.0089</f>
        <v>-8.8999999999999999E-3</v>
      </c>
      <c r="M2">
        <f>IF($B2="","",Dataset!L2)</f>
        <v>1</v>
      </c>
      <c r="N2">
        <f>IF($B2="","",Dataset!M2)</f>
        <v>1</v>
      </c>
      <c r="O2">
        <f>IF($B2="","",Dataset!N2)</f>
        <v>0</v>
      </c>
      <c r="P2">
        <f>IF($B2="","",Dataset!O2)</f>
        <v>0</v>
      </c>
      <c r="Q2">
        <f>IF($B2="","",Dataset!P2)</f>
        <v>0</v>
      </c>
      <c r="R2">
        <f>IF($B2="","",Dataset!Q2)</f>
        <v>0</v>
      </c>
      <c r="S2">
        <f>IF($B2="","",Dataset!R2)</f>
        <v>0</v>
      </c>
      <c r="T2">
        <f>IF($B2="","",Dataset!S2)</f>
        <v>0</v>
      </c>
      <c r="U2">
        <f>IF($B2="","",Dataset!T2)</f>
        <v>0</v>
      </c>
      <c r="AJ2" t="s">
        <v>44</v>
      </c>
      <c r="AL2" s="3">
        <f>BN2*(1+BP2)</f>
        <v>20.068354423519999</v>
      </c>
      <c r="AM2">
        <v>47</v>
      </c>
      <c r="BB2" s="2">
        <v>3.0379734040000002</v>
      </c>
      <c r="BC2" s="2">
        <f>34.17721176/100</f>
        <v>0.34177211759999998</v>
      </c>
      <c r="BD2" s="2">
        <v>117.7215195</v>
      </c>
      <c r="BF2" t="s">
        <v>455</v>
      </c>
      <c r="BG2" t="s">
        <v>456</v>
      </c>
      <c r="BH2" t="s">
        <v>44</v>
      </c>
      <c r="BI2" t="s">
        <v>53</v>
      </c>
      <c r="BJ2" t="s">
        <v>457</v>
      </c>
      <c r="BK2" t="s">
        <v>146</v>
      </c>
      <c r="BL2" t="s">
        <v>27</v>
      </c>
      <c r="BM2" s="2">
        <v>1000</v>
      </c>
      <c r="BN2" s="2">
        <v>20</v>
      </c>
      <c r="BO2" s="5">
        <f>BB2/100</f>
        <v>3.0379734040000002E-2</v>
      </c>
      <c r="BP2" s="5">
        <f>BC2/100</f>
        <v>3.4177211759999996E-3</v>
      </c>
      <c r="BQ2" s="5">
        <f>BD2/100</f>
        <v>1.177215195</v>
      </c>
      <c r="BR2" s="2"/>
      <c r="BS2" s="2"/>
      <c r="BT2" s="2"/>
      <c r="BU2" s="2">
        <v>0</v>
      </c>
    </row>
    <row r="3" spans="1:73" x14ac:dyDescent="0.15">
      <c r="C3" s="7"/>
      <c r="D3" s="11"/>
      <c r="E3" s="3"/>
      <c r="G3" s="5"/>
      <c r="H3" s="12"/>
      <c r="I3" s="2"/>
      <c r="J3" s="2"/>
      <c r="K3" s="13"/>
      <c r="L3" s="5"/>
      <c r="AL3" s="3"/>
      <c r="BB3" s="2"/>
      <c r="BC3" s="2"/>
      <c r="BD3" s="2"/>
      <c r="BM3" s="2"/>
      <c r="BN3" s="2"/>
      <c r="BO3" s="5"/>
      <c r="BP3" s="5"/>
      <c r="BQ3" s="5"/>
      <c r="BR3" s="2"/>
      <c r="BS3" s="2"/>
      <c r="BT3" s="2"/>
      <c r="BU3" s="2"/>
    </row>
    <row r="4" spans="1:73" x14ac:dyDescent="0.15">
      <c r="C4" s="7"/>
      <c r="D4" s="11"/>
      <c r="E4" s="3"/>
      <c r="G4" s="5"/>
      <c r="H4" s="12"/>
      <c r="I4" s="2"/>
      <c r="J4" s="2"/>
      <c r="K4" s="13"/>
      <c r="L4" s="5"/>
      <c r="AL4" s="3"/>
      <c r="BB4" s="2"/>
      <c r="BC4" s="2"/>
      <c r="BD4" s="2"/>
      <c r="BM4" s="2"/>
      <c r="BN4" s="2"/>
      <c r="BO4" s="5"/>
      <c r="BP4" s="5"/>
      <c r="BQ4" s="5"/>
      <c r="BR4" s="2"/>
      <c r="BS4" s="2"/>
      <c r="BT4" s="2"/>
      <c r="BU4" s="2"/>
    </row>
    <row r="5" spans="1:73" x14ac:dyDescent="0.15">
      <c r="A5" t="str">
        <f t="shared" ref="A5:A66" si="0">IF(E5&gt;=0,"1","0")</f>
        <v>1</v>
      </c>
      <c r="B5">
        <v>4</v>
      </c>
      <c r="C5" s="7">
        <v>38460</v>
      </c>
      <c r="D5" s="11">
        <v>2005</v>
      </c>
      <c r="E5" s="3">
        <f>_xlfn.XLOOKUP(B5,'Sentiment index'!$E$2:$E$169,'Sentiment index'!$A$2:$A$169)</f>
        <v>3.2043000000000002E-2</v>
      </c>
      <c r="F5">
        <f>IF(B5="","",Dataset!E5)</f>
        <v>14.992307573576536</v>
      </c>
      <c r="G5" s="5">
        <f>(AL5-BN5)/BN5</f>
        <v>0.19200000759999986</v>
      </c>
      <c r="H5" s="12">
        <f>IF(B5="","",Dataset!G5)</f>
        <v>4845</v>
      </c>
      <c r="I5" s="2">
        <v>4714.95</v>
      </c>
      <c r="J5" s="2">
        <v>120.20177999999999</v>
      </c>
      <c r="K5" s="13">
        <f t="shared" ref="K5:K66" si="1">G5-L5</f>
        <v>0.20550000759999987</v>
      </c>
      <c r="L5" s="5">
        <f>IF(AJ5="NORWAY",_xlfn.XLOOKUP(C5,'Oslo OBX Historical Data'!$A$3:$A$3478,'Oslo OBX Historical Data'!$G$2:$G$3477),IF(AJ5="FINLAND",_xlfn.XLOOKUP(C5,'OMX Helsinki Historical Data'!$A$3:$A$3480,'OMX Helsinki Historical Data'!$G$2:$G$3479),IF(AJ5="DENMARK",_xlfn.XLOOKUP(C5,'OMX Copenhagen All shares Histo'!$A$3:$A$3462,'OMX Copenhagen All shares Histo'!$G$2:$G$3461),_xlfn.XLOOKUP('Pos. inv sent'!C5,'OMX Stockholm Historical Data'!$A$3:$A$3478,'OMX Stockholm Historical Data'!$G$2:$G$3477))))</f>
        <v>-1.35E-2</v>
      </c>
      <c r="M5">
        <f>IF($B5="","",Dataset!L5)</f>
        <v>1</v>
      </c>
      <c r="N5">
        <f>IF($B5="","",Dataset!M5)</f>
        <v>1</v>
      </c>
      <c r="O5">
        <f>IF($B5="","",Dataset!N5)</f>
        <v>0</v>
      </c>
      <c r="P5">
        <f>IF($B5="","",Dataset!O5)</f>
        <v>0</v>
      </c>
      <c r="Q5">
        <f>IF($B5="","",Dataset!P5)</f>
        <v>0</v>
      </c>
      <c r="R5">
        <f>IF($B5="","",Dataset!Q5)</f>
        <v>0</v>
      </c>
      <c r="S5">
        <f>IF($B5="","",Dataset!R5)</f>
        <v>0</v>
      </c>
      <c r="T5">
        <f>IF($B5="","",Dataset!S5)</f>
        <v>0</v>
      </c>
      <c r="U5">
        <f>IF($B5="","",Dataset!T5)</f>
        <v>0</v>
      </c>
      <c r="AJ5" t="s">
        <v>64</v>
      </c>
      <c r="AL5" s="3">
        <f t="shared" ref="AL5:AL17" si="2">BN5*(1+BP5)</f>
        <v>17.880000113999998</v>
      </c>
      <c r="AM5">
        <v>4845</v>
      </c>
      <c r="BB5" s="2">
        <v>28</v>
      </c>
      <c r="BC5" s="2">
        <v>19.200000760000002</v>
      </c>
      <c r="BD5" s="2">
        <v>13.600000380000001</v>
      </c>
      <c r="BF5" t="s">
        <v>106</v>
      </c>
      <c r="BG5" t="s">
        <v>107</v>
      </c>
      <c r="BH5" t="s">
        <v>64</v>
      </c>
      <c r="BI5" t="s">
        <v>53</v>
      </c>
      <c r="BJ5" t="s">
        <v>25</v>
      </c>
      <c r="BK5" t="s">
        <v>46</v>
      </c>
      <c r="BL5" t="s">
        <v>27</v>
      </c>
      <c r="BM5" s="2">
        <v>4714.95</v>
      </c>
      <c r="BN5" s="2">
        <v>15</v>
      </c>
      <c r="BO5" s="5">
        <f t="shared" ref="BO5:BO17" si="3">BB5/100</f>
        <v>0.28000000000000003</v>
      </c>
      <c r="BP5" s="5">
        <f t="shared" ref="BP5:BP17" si="4">BC5/100</f>
        <v>0.19200000760000002</v>
      </c>
      <c r="BQ5" s="5">
        <f t="shared" ref="BQ5:BQ17" si="5">BD5/100</f>
        <v>0.13600000380000002</v>
      </c>
      <c r="BR5" s="2">
        <v>43.64</v>
      </c>
      <c r="BS5" s="2">
        <v>796.40002440000001</v>
      </c>
      <c r="BT5" s="2">
        <v>43.89</v>
      </c>
      <c r="BU5" s="2">
        <v>256.404</v>
      </c>
    </row>
    <row r="6" spans="1:73" x14ac:dyDescent="0.15">
      <c r="A6" t="str">
        <f t="shared" si="0"/>
        <v>1</v>
      </c>
      <c r="B6">
        <v>4</v>
      </c>
      <c r="C6" s="7">
        <v>38468</v>
      </c>
      <c r="D6" s="11">
        <v>2005</v>
      </c>
      <c r="E6" s="3">
        <f>_xlfn.XLOOKUP(B6,'Sentiment index'!$E$2:$E$169,'Sentiment index'!$A$2:$A$169)</f>
        <v>3.2043000000000002E-2</v>
      </c>
      <c r="F6">
        <f>IF(B6="","",Dataset!E6)</f>
        <v>13.773595536053669</v>
      </c>
      <c r="G6" s="5">
        <f>(AL6-BN6)/BN6</f>
        <v>3.107142944</v>
      </c>
      <c r="H6" s="12">
        <f>IF(B6="","",Dataset!G6)</f>
        <v>2728</v>
      </c>
      <c r="I6" s="2">
        <v>704.22500000000002</v>
      </c>
      <c r="J6" s="2">
        <v>21.5</v>
      </c>
      <c r="K6" s="13">
        <f t="shared" si="1"/>
        <v>3.1222429439999999</v>
      </c>
      <c r="L6" s="5">
        <f>IF(AJ6="NORWAY",_xlfn.XLOOKUP(C6,'Oslo OBX Historical Data'!$A$3:$A$3478,'Oslo OBX Historical Data'!$G$2:$G$3477),IF(AJ6="FINLAND",_xlfn.XLOOKUP(C6,'OMX Helsinki Historical Data'!$A$3:$A$3480,'OMX Helsinki Historical Data'!$G$2:$G$3479),IF(AJ6="DENMARK",_xlfn.XLOOKUP(C6,'OMX Copenhagen All shares Histo'!$A$3:$A$3462,'OMX Copenhagen All shares Histo'!$G$2:$G$3461),_xlfn.XLOOKUP('Pos. inv sent'!C6,'OMX Stockholm Historical Data'!$A$3:$A$3478,'OMX Stockholm Historical Data'!$G$2:$G$3477))))</f>
        <v>-1.5100000000000001E-2</v>
      </c>
      <c r="M6">
        <f>IF($B6="","",Dataset!L6)</f>
        <v>1</v>
      </c>
      <c r="N6">
        <f>IF($B6="","",Dataset!M6)</f>
        <v>0</v>
      </c>
      <c r="O6">
        <f>IF($B6="","",Dataset!N6)</f>
        <v>1</v>
      </c>
      <c r="P6">
        <f>IF($B6="","",Dataset!O6)</f>
        <v>0</v>
      </c>
      <c r="Q6">
        <f>IF($B6="","",Dataset!P6)</f>
        <v>0</v>
      </c>
      <c r="R6">
        <f>IF($B6="","",Dataset!Q6)</f>
        <v>0</v>
      </c>
      <c r="S6">
        <f>IF($B6="","",Dataset!R6)</f>
        <v>0</v>
      </c>
      <c r="T6">
        <f>IF($B6="","",Dataset!S6)</f>
        <v>0</v>
      </c>
      <c r="U6">
        <f>IF($B6="","",Dataset!T6)</f>
        <v>0</v>
      </c>
      <c r="AJ6" t="s">
        <v>44</v>
      </c>
      <c r="AL6" s="3">
        <f t="shared" si="2"/>
        <v>88.303573295999996</v>
      </c>
      <c r="AM6">
        <v>2728</v>
      </c>
      <c r="BB6" s="2">
        <v>212.5</v>
      </c>
      <c r="BC6" s="2">
        <v>310.71429439999997</v>
      </c>
      <c r="BD6" s="2">
        <v>136.60714719999999</v>
      </c>
      <c r="BF6" t="s">
        <v>573</v>
      </c>
      <c r="BG6" t="s">
        <v>574</v>
      </c>
      <c r="BH6" t="s">
        <v>44</v>
      </c>
      <c r="BI6" t="s">
        <v>96</v>
      </c>
      <c r="BJ6" t="s">
        <v>25</v>
      </c>
      <c r="BK6" t="s">
        <v>75</v>
      </c>
      <c r="BL6" t="s">
        <v>27</v>
      </c>
      <c r="BM6" s="2">
        <v>704.22500000000002</v>
      </c>
      <c r="BN6" s="2">
        <v>21.5</v>
      </c>
      <c r="BO6" s="5">
        <f t="shared" si="3"/>
        <v>2.125</v>
      </c>
      <c r="BP6" s="5">
        <f t="shared" si="4"/>
        <v>3.1071429439999996</v>
      </c>
      <c r="BQ6" s="5">
        <f t="shared" si="5"/>
        <v>1.3660714719999998</v>
      </c>
      <c r="BR6" s="2"/>
      <c r="BS6" s="2"/>
      <c r="BT6" s="2"/>
      <c r="BU6" s="2">
        <v>38.604700000000001</v>
      </c>
    </row>
    <row r="7" spans="1:73" x14ac:dyDescent="0.15">
      <c r="A7" t="str">
        <f t="shared" si="0"/>
        <v>1</v>
      </c>
      <c r="B7">
        <v>5</v>
      </c>
      <c r="C7" s="7">
        <v>38475</v>
      </c>
      <c r="D7" s="11">
        <v>2005</v>
      </c>
      <c r="E7" s="3">
        <f>_xlfn.XLOOKUP(B7,'Sentiment index'!$E$2:$E$169,'Sentiment index'!$A$2:$A$169)</f>
        <v>3.6714400000000001E-2</v>
      </c>
      <c r="F7">
        <f>IF(B7="","",Dataset!E7)</f>
        <v>13.349292336687038</v>
      </c>
      <c r="G7" s="5">
        <f>(AL7-BN7)/BN7</f>
        <v>0.58181819920000011</v>
      </c>
      <c r="H7" s="12">
        <f>IF(B7="","",Dataset!G7)</f>
        <v>1204.1404718728309</v>
      </c>
      <c r="I7" s="2">
        <v>324.36</v>
      </c>
      <c r="J7" s="2">
        <v>53</v>
      </c>
      <c r="K7" s="13">
        <f t="shared" si="1"/>
        <v>0.57601819920000008</v>
      </c>
      <c r="L7" s="5">
        <f>IF(AJ7="NORWAY",_xlfn.XLOOKUP(C7,'Oslo OBX Historical Data'!$A$3:$A$3478,'Oslo OBX Historical Data'!$G$2:$G$3477),IF(AJ7="FINLAND",_xlfn.XLOOKUP(C7,'OMX Helsinki Historical Data'!$A$3:$A$3480,'OMX Helsinki Historical Data'!$G$2:$G$3479),IF(AJ7="DENMARK",_xlfn.XLOOKUP(C7,'OMX Copenhagen All shares Histo'!$A$3:$A$3462,'OMX Copenhagen All shares Histo'!$G$2:$G$3461),_xlfn.XLOOKUP('Pos. inv sent'!C7,'OMX Stockholm Historical Data'!$A$3:$A$3478,'OMX Stockholm Historical Data'!$G$2:$G$3477))))</f>
        <v>5.7999999999999996E-3</v>
      </c>
      <c r="M7">
        <f>IF($B7="","",Dataset!L7)</f>
        <v>1</v>
      </c>
      <c r="N7">
        <f>IF($B7="","",Dataset!M7)</f>
        <v>0</v>
      </c>
      <c r="O7">
        <f>IF($B7="","",Dataset!N7)</f>
        <v>0</v>
      </c>
      <c r="P7">
        <f>IF($B7="","",Dataset!O7)</f>
        <v>1</v>
      </c>
      <c r="Q7">
        <f>IF($B7="","",Dataset!P7)</f>
        <v>0</v>
      </c>
      <c r="R7">
        <f>IF($B7="","",Dataset!Q7)</f>
        <v>0</v>
      </c>
      <c r="S7">
        <f>IF($B7="","",Dataset!R7)</f>
        <v>0</v>
      </c>
      <c r="T7">
        <f>IF($B7="","",Dataset!S7)</f>
        <v>0</v>
      </c>
      <c r="U7">
        <f>IF($B7="","",Dataset!T7)</f>
        <v>0</v>
      </c>
      <c r="AH7" s="13">
        <f>AVERAGE(K2:K527)</f>
        <v>0.12874417941367397</v>
      </c>
      <c r="AJ7" t="s">
        <v>44</v>
      </c>
      <c r="AL7" s="3">
        <f t="shared" si="2"/>
        <v>83.836364557600007</v>
      </c>
      <c r="BB7" s="2">
        <v>18.181818010000001</v>
      </c>
      <c r="BC7" s="2">
        <v>58.181819920000002</v>
      </c>
      <c r="BD7" s="2">
        <v>56.363636020000001</v>
      </c>
      <c r="BF7" t="s">
        <v>895</v>
      </c>
      <c r="BG7" t="s">
        <v>896</v>
      </c>
      <c r="BH7" t="s">
        <v>44</v>
      </c>
      <c r="BI7" t="s">
        <v>45</v>
      </c>
      <c r="BJ7" t="s">
        <v>25</v>
      </c>
      <c r="BK7" t="s">
        <v>75</v>
      </c>
      <c r="BL7" t="s">
        <v>27</v>
      </c>
      <c r="BM7" s="2">
        <v>324.36</v>
      </c>
      <c r="BN7" s="2">
        <v>53</v>
      </c>
      <c r="BO7" s="5">
        <f t="shared" si="3"/>
        <v>0.1818181801</v>
      </c>
      <c r="BP7" s="5">
        <f t="shared" si="4"/>
        <v>0.5818181992</v>
      </c>
      <c r="BQ7" s="5">
        <f t="shared" si="5"/>
        <v>0.56363636019999996</v>
      </c>
      <c r="BR7" s="2"/>
      <c r="BS7" s="2"/>
      <c r="BT7" s="2"/>
      <c r="BU7" s="2">
        <v>22.638000000000002</v>
      </c>
    </row>
    <row r="8" spans="1:73" x14ac:dyDescent="0.15">
      <c r="A8" t="str">
        <f t="shared" si="0"/>
        <v>1</v>
      </c>
      <c r="B8">
        <v>5</v>
      </c>
      <c r="C8" s="7">
        <v>38485</v>
      </c>
      <c r="D8" s="11">
        <v>2005</v>
      </c>
      <c r="E8" s="3">
        <f>_xlfn.XLOOKUP(B8,'Sentiment index'!$E$2:$E$169,'Sentiment index'!$A$2:$A$169)</f>
        <v>3.6714400000000001E-2</v>
      </c>
      <c r="F8">
        <f>IF(B8="","",Dataset!E8)</f>
        <v>12.823569605791947</v>
      </c>
      <c r="G8" s="5">
        <f>(AL8-BN8)/BN8</f>
        <v>-9.999999999999995E-2</v>
      </c>
      <c r="H8" s="12">
        <f>IF(B8="","",Dataset!G8)</f>
        <v>381</v>
      </c>
      <c r="I8" s="2">
        <v>734.57600000000002</v>
      </c>
      <c r="J8" s="2">
        <v>29</v>
      </c>
      <c r="K8" s="13">
        <f t="shared" si="1"/>
        <v>-8.4299999999999958E-2</v>
      </c>
      <c r="L8" s="5">
        <f>IF(AJ8="NORWAY",_xlfn.XLOOKUP(C8,'Oslo OBX Historical Data'!$A$3:$A$3478,'Oslo OBX Historical Data'!$G$2:$G$3477),IF(AJ8="FINLAND",_xlfn.XLOOKUP(C8,'OMX Helsinki Historical Data'!$A$3:$A$3480,'OMX Helsinki Historical Data'!$G$2:$G$3479),IF(AJ8="DENMARK",_xlfn.XLOOKUP(C8,'OMX Copenhagen All shares Histo'!$A$3:$A$3462,'OMX Copenhagen All shares Histo'!$G$2:$G$3461),_xlfn.XLOOKUP('Pos. inv sent'!C8,'OMX Stockholm Historical Data'!$A$3:$A$3478,'OMX Stockholm Historical Data'!$G$2:$G$3477))))</f>
        <v>-1.5699999999999999E-2</v>
      </c>
      <c r="M8">
        <f>IF($B8="","",Dataset!L8)</f>
        <v>1</v>
      </c>
      <c r="N8">
        <f>IF($B8="","",Dataset!M8)</f>
        <v>0</v>
      </c>
      <c r="O8">
        <f>IF($B8="","",Dataset!N8)</f>
        <v>0</v>
      </c>
      <c r="P8">
        <f>IF($B8="","",Dataset!O8)</f>
        <v>0</v>
      </c>
      <c r="Q8">
        <f>IF($B8="","",Dataset!P8)</f>
        <v>0</v>
      </c>
      <c r="R8">
        <f>IF($B8="","",Dataset!Q8)</f>
        <v>1</v>
      </c>
      <c r="S8">
        <f>IF($B8="","",Dataset!R8)</f>
        <v>0</v>
      </c>
      <c r="T8">
        <f>IF($B8="","",Dataset!S8)</f>
        <v>0</v>
      </c>
      <c r="U8">
        <f>IF($B8="","",Dataset!T8)</f>
        <v>0</v>
      </c>
      <c r="Y8" s="2"/>
      <c r="AJ8" t="s">
        <v>44</v>
      </c>
      <c r="AL8" s="3">
        <f t="shared" si="2"/>
        <v>26.1</v>
      </c>
      <c r="AM8">
        <v>381</v>
      </c>
      <c r="BB8" s="2">
        <v>40</v>
      </c>
      <c r="BC8" s="2">
        <v>-10</v>
      </c>
      <c r="BD8" s="2">
        <v>125</v>
      </c>
      <c r="BF8" t="s">
        <v>565</v>
      </c>
      <c r="BG8" t="s">
        <v>566</v>
      </c>
      <c r="BH8" t="s">
        <v>44</v>
      </c>
      <c r="BI8" t="s">
        <v>32</v>
      </c>
      <c r="BJ8" t="s">
        <v>25</v>
      </c>
      <c r="BK8" t="s">
        <v>75</v>
      </c>
      <c r="BL8" t="s">
        <v>27</v>
      </c>
      <c r="BM8" s="2">
        <v>734.57600000000002</v>
      </c>
      <c r="BN8" s="2">
        <v>29</v>
      </c>
      <c r="BO8" s="5">
        <f t="shared" si="3"/>
        <v>0.4</v>
      </c>
      <c r="BP8" s="5">
        <f t="shared" si="4"/>
        <v>-0.1</v>
      </c>
      <c r="BQ8" s="5">
        <f t="shared" si="5"/>
        <v>1.25</v>
      </c>
      <c r="BR8" s="2"/>
      <c r="BS8" s="2"/>
      <c r="BT8" s="2"/>
      <c r="BU8" s="2">
        <v>0</v>
      </c>
    </row>
    <row r="9" spans="1:73" x14ac:dyDescent="0.15">
      <c r="A9" t="str">
        <f t="shared" si="0"/>
        <v>1</v>
      </c>
      <c r="B9">
        <v>5</v>
      </c>
      <c r="C9" s="7">
        <v>38497</v>
      </c>
      <c r="D9" s="11">
        <v>2005</v>
      </c>
      <c r="E9" s="3">
        <f>_xlfn.XLOOKUP(B9,'Sentiment index'!$E$2:$E$169,'Sentiment index'!$A$2:$A$169)</f>
        <v>3.6714400000000001E-2</v>
      </c>
      <c r="F9">
        <f>IF(B9="","",Dataset!E9)</f>
        <v>18.596997280840927</v>
      </c>
      <c r="G9" s="5">
        <f>(AL9-BN9)/BN9</f>
        <v>-2.0000000000000018E-2</v>
      </c>
      <c r="H9" s="12">
        <f>IF(B9="","",Dataset!G9)</f>
        <v>782.20133169660949</v>
      </c>
      <c r="I9" s="2">
        <v>64</v>
      </c>
      <c r="J9" s="2">
        <v>8</v>
      </c>
      <c r="K9" s="13">
        <f t="shared" si="1"/>
        <v>-1.8800000000000018E-2</v>
      </c>
      <c r="L9" s="5">
        <f>IF(AJ9="NORWAY",_xlfn.XLOOKUP(C9,'Oslo OBX Historical Data'!$A$3:$A$3478,'Oslo OBX Historical Data'!$G$2:$G$3477),IF(AJ9="FINLAND",_xlfn.XLOOKUP(C9,'OMX Helsinki Historical Data'!$A$3:$A$3480,'OMX Helsinki Historical Data'!$G$2:$G$3479),IF(AJ9="DENMARK",_xlfn.XLOOKUP(C9,'OMX Copenhagen All shares Histo'!$A$3:$A$3462,'OMX Copenhagen All shares Histo'!$G$2:$G$3461),_xlfn.XLOOKUP('Pos. inv sent'!C9,'OMX Stockholm Historical Data'!$A$3:$A$3478,'OMX Stockholm Historical Data'!$G$2:$G$3477))))</f>
        <v>-1.1999999999999999E-3</v>
      </c>
      <c r="M9">
        <f>IF($B9="","",Dataset!L9)</f>
        <v>1</v>
      </c>
      <c r="N9">
        <f>IF($B9="","",Dataset!M9)</f>
        <v>0</v>
      </c>
      <c r="O9">
        <f>IF($B9="","",Dataset!N9)</f>
        <v>0</v>
      </c>
      <c r="P9">
        <f>IF($B9="","",Dataset!O9)</f>
        <v>0</v>
      </c>
      <c r="Q9">
        <f>IF($B9="","",Dataset!P9)</f>
        <v>0</v>
      </c>
      <c r="R9">
        <f>IF($B9="","",Dataset!Q9)</f>
        <v>0</v>
      </c>
      <c r="S9">
        <f>IF($B9="","",Dataset!R9)</f>
        <v>1</v>
      </c>
      <c r="T9">
        <f>IF($B9="","",Dataset!S9)</f>
        <v>0</v>
      </c>
      <c r="U9">
        <f>IF($B9="","",Dataset!T9)</f>
        <v>0</v>
      </c>
      <c r="Y9" s="2"/>
      <c r="AJ9" t="s">
        <v>44</v>
      </c>
      <c r="AL9" s="3">
        <f t="shared" si="2"/>
        <v>7.84</v>
      </c>
      <c r="BB9" s="2">
        <v>0</v>
      </c>
      <c r="BC9" s="2">
        <v>-2</v>
      </c>
      <c r="BD9" s="2">
        <v>40</v>
      </c>
      <c r="BF9" t="s">
        <v>1367</v>
      </c>
      <c r="BG9" t="s">
        <v>1368</v>
      </c>
      <c r="BH9" t="s">
        <v>44</v>
      </c>
      <c r="BI9" t="s">
        <v>152</v>
      </c>
      <c r="BJ9" t="s">
        <v>25</v>
      </c>
      <c r="BK9" t="s">
        <v>54</v>
      </c>
      <c r="BL9" t="s">
        <v>27</v>
      </c>
      <c r="BM9" s="2">
        <v>64</v>
      </c>
      <c r="BN9" s="2">
        <v>8</v>
      </c>
      <c r="BO9" s="5">
        <f t="shared" si="3"/>
        <v>0</v>
      </c>
      <c r="BP9" s="5">
        <f t="shared" si="4"/>
        <v>-0.02</v>
      </c>
      <c r="BQ9" s="5">
        <f t="shared" si="5"/>
        <v>0.4</v>
      </c>
      <c r="BR9" s="2"/>
      <c r="BS9" s="2"/>
      <c r="BT9" s="2"/>
      <c r="BU9" s="2">
        <v>33.792000000000002</v>
      </c>
    </row>
    <row r="10" spans="1:73" x14ac:dyDescent="0.15">
      <c r="A10" t="str">
        <f t="shared" si="0"/>
        <v>1</v>
      </c>
      <c r="B10">
        <v>5</v>
      </c>
      <c r="C10" s="7">
        <v>38497</v>
      </c>
      <c r="D10" s="11">
        <v>2005</v>
      </c>
      <c r="E10" s="3">
        <f>_xlfn.XLOOKUP(B10,'Sentiment index'!$E$2:$E$169,'Sentiment index'!$A$2:$A$169)</f>
        <v>3.6714400000000001E-2</v>
      </c>
      <c r="F10">
        <f>IF(B10="","",Dataset!E10)</f>
        <v>12.840576838266475</v>
      </c>
      <c r="G10" s="5">
        <f>(AL10-BN10)/BN10</f>
        <v>-0.1230769253</v>
      </c>
      <c r="H10" s="12">
        <f>IF(B10="","",Dataset!G10)</f>
        <v>411</v>
      </c>
      <c r="I10" s="2">
        <v>10</v>
      </c>
      <c r="J10" s="2">
        <v>40</v>
      </c>
      <c r="K10" s="13">
        <f t="shared" si="1"/>
        <v>-0.12187692529999999</v>
      </c>
      <c r="L10" s="5">
        <f>IF(AJ10="NORWAY",_xlfn.XLOOKUP(C10,'Oslo OBX Historical Data'!$A$3:$A$3478,'Oslo OBX Historical Data'!$G$2:$G$3477),IF(AJ10="FINLAND",_xlfn.XLOOKUP(C10,'OMX Helsinki Historical Data'!$A$3:$A$3480,'OMX Helsinki Historical Data'!$G$2:$G$3479),IF(AJ10="DENMARK",_xlfn.XLOOKUP(C10,'OMX Copenhagen All shares Histo'!$A$3:$A$3462,'OMX Copenhagen All shares Histo'!$G$2:$G$3461),_xlfn.XLOOKUP('Pos. inv sent'!C10,'OMX Stockholm Historical Data'!$A$3:$A$3478,'OMX Stockholm Historical Data'!$G$2:$G$3477))))</f>
        <v>-1.1999999999999999E-3</v>
      </c>
      <c r="M10">
        <f>IF($B10="","",Dataset!L10)</f>
        <v>1</v>
      </c>
      <c r="N10">
        <f>IF($B10="","",Dataset!M10)</f>
        <v>0</v>
      </c>
      <c r="O10">
        <f>IF($B10="","",Dataset!N10)</f>
        <v>1</v>
      </c>
      <c r="P10">
        <f>IF($B10="","",Dataset!O10)</f>
        <v>0</v>
      </c>
      <c r="Q10">
        <f>IF($B10="","",Dataset!P10)</f>
        <v>0</v>
      </c>
      <c r="R10">
        <f>IF($B10="","",Dataset!Q10)</f>
        <v>0</v>
      </c>
      <c r="S10">
        <f>IF($B10="","",Dataset!R10)</f>
        <v>0</v>
      </c>
      <c r="T10">
        <f>IF($B10="","",Dataset!S10)</f>
        <v>0</v>
      </c>
      <c r="U10">
        <f>IF($B10="","",Dataset!T10)</f>
        <v>0</v>
      </c>
      <c r="Y10" s="2"/>
      <c r="AJ10" t="s">
        <v>44</v>
      </c>
      <c r="AL10" s="3">
        <f t="shared" si="2"/>
        <v>35.076922988</v>
      </c>
      <c r="AM10">
        <v>411</v>
      </c>
      <c r="BB10" s="2">
        <v>20</v>
      </c>
      <c r="BC10" s="2">
        <v>-12.307692530000001</v>
      </c>
      <c r="BD10" s="2">
        <v>-16.153846739999999</v>
      </c>
      <c r="BF10" t="s">
        <v>1881</v>
      </c>
      <c r="BG10" t="s">
        <v>1882</v>
      </c>
      <c r="BH10" t="s">
        <v>44</v>
      </c>
      <c r="BI10" t="s">
        <v>96</v>
      </c>
      <c r="BJ10" t="s">
        <v>25</v>
      </c>
      <c r="BK10" t="s">
        <v>54</v>
      </c>
      <c r="BL10" t="s">
        <v>27</v>
      </c>
      <c r="BM10" s="2">
        <v>10</v>
      </c>
      <c r="BN10" s="2">
        <v>40</v>
      </c>
      <c r="BO10" s="5">
        <f t="shared" si="3"/>
        <v>0.2</v>
      </c>
      <c r="BP10" s="5">
        <f t="shared" si="4"/>
        <v>-0.1230769253</v>
      </c>
      <c r="BQ10" s="5">
        <f t="shared" si="5"/>
        <v>-0.1615384674</v>
      </c>
      <c r="BR10" s="2">
        <v>3.97</v>
      </c>
      <c r="BS10" s="2" t="s">
        <v>216</v>
      </c>
      <c r="BT10" s="2">
        <v>4</v>
      </c>
      <c r="BU10" s="2">
        <v>14.51</v>
      </c>
    </row>
    <row r="11" spans="1:73" x14ac:dyDescent="0.15">
      <c r="A11" t="str">
        <f t="shared" si="0"/>
        <v>1</v>
      </c>
      <c r="B11">
        <v>5</v>
      </c>
      <c r="C11" s="7">
        <v>38499</v>
      </c>
      <c r="D11" s="11">
        <v>2005</v>
      </c>
      <c r="E11" s="3">
        <f>_xlfn.XLOOKUP(B11,'Sentiment index'!$E$2:$E$169,'Sentiment index'!$A$2:$A$169)</f>
        <v>3.6714400000000001E-2</v>
      </c>
      <c r="F11">
        <f>IF(B11="","",Dataset!E11)</f>
        <v>14.749152020376526</v>
      </c>
      <c r="G11" s="5">
        <f>(AL11-BN11)/BN11</f>
        <v>0.4609374618999999</v>
      </c>
      <c r="H11" s="12">
        <f>IF(B11="","",Dataset!G11)</f>
        <v>1020</v>
      </c>
      <c r="I11" s="2">
        <v>355.84800000000001</v>
      </c>
      <c r="J11" s="2">
        <v>38.464569599999997</v>
      </c>
      <c r="K11" s="13">
        <f t="shared" si="1"/>
        <v>0.45603746189999989</v>
      </c>
      <c r="L11" s="5">
        <f>IF(AJ11="NORWAY",_xlfn.XLOOKUP(C11,'Oslo OBX Historical Data'!$A$3:$A$3478,'Oslo OBX Historical Data'!$G$2:$G$3477),IF(AJ11="FINLAND",_xlfn.XLOOKUP(C11,'OMX Helsinki Historical Data'!$A$3:$A$3480,'OMX Helsinki Historical Data'!$G$2:$G$3479),IF(AJ11="DENMARK",_xlfn.XLOOKUP(C11,'OMX Copenhagen All shares Histo'!$A$3:$A$3462,'OMX Copenhagen All shares Histo'!$G$2:$G$3461),_xlfn.XLOOKUP('Pos. inv sent'!C11,'OMX Stockholm Historical Data'!$A$3:$A$3478,'OMX Stockholm Historical Data'!$G$2:$G$3477))))</f>
        <v>4.8999999999999998E-3</v>
      </c>
      <c r="M11">
        <f>IF($B11="","",Dataset!L11)</f>
        <v>1</v>
      </c>
      <c r="N11">
        <f>IF($B11="","",Dataset!M11)</f>
        <v>0</v>
      </c>
      <c r="O11">
        <f>IF($B11="","",Dataset!N11)</f>
        <v>0</v>
      </c>
      <c r="P11">
        <f>IF($B11="","",Dataset!O11)</f>
        <v>0</v>
      </c>
      <c r="Q11">
        <f>IF($B11="","",Dataset!P11)</f>
        <v>0</v>
      </c>
      <c r="R11">
        <f>IF($B11="","",Dataset!Q11)</f>
        <v>0</v>
      </c>
      <c r="S11">
        <f>IF($B11="","",Dataset!R11)</f>
        <v>1</v>
      </c>
      <c r="T11">
        <f>IF($B11="","",Dataset!S11)</f>
        <v>0</v>
      </c>
      <c r="U11">
        <f>IF($B11="","",Dataset!T11)</f>
        <v>0</v>
      </c>
      <c r="Y11" s="2"/>
      <c r="AH11" s="13"/>
      <c r="AJ11" t="s">
        <v>64</v>
      </c>
      <c r="AL11" s="3">
        <f t="shared" si="2"/>
        <v>7.0124998171199993</v>
      </c>
      <c r="AM11">
        <v>1020</v>
      </c>
      <c r="BB11" s="2">
        <v>18.749998089999998</v>
      </c>
      <c r="BC11" s="2">
        <v>46.093746189999997</v>
      </c>
      <c r="BD11" s="2">
        <v>40.624996189999997</v>
      </c>
      <c r="BF11" t="s">
        <v>877</v>
      </c>
      <c r="BG11" t="s">
        <v>878</v>
      </c>
      <c r="BH11" t="s">
        <v>64</v>
      </c>
      <c r="BI11" t="s">
        <v>152</v>
      </c>
      <c r="BJ11" t="s">
        <v>25</v>
      </c>
      <c r="BK11" t="s">
        <v>75</v>
      </c>
      <c r="BL11" t="s">
        <v>27</v>
      </c>
      <c r="BM11" s="2">
        <v>355.84800000000001</v>
      </c>
      <c r="BN11" s="2">
        <v>4.8</v>
      </c>
      <c r="BO11" s="5">
        <f t="shared" si="3"/>
        <v>0.18749998089999997</v>
      </c>
      <c r="BP11" s="5">
        <f t="shared" si="4"/>
        <v>0.46093746189999996</v>
      </c>
      <c r="BQ11" s="5">
        <f t="shared" si="5"/>
        <v>0.40624996189999996</v>
      </c>
      <c r="BR11" s="2"/>
      <c r="BS11" s="2"/>
      <c r="BT11" s="2"/>
      <c r="BU11" s="2">
        <v>15.396000000000001</v>
      </c>
    </row>
    <row r="12" spans="1:73" x14ac:dyDescent="0.15">
      <c r="A12" t="str">
        <f t="shared" si="0"/>
        <v>1</v>
      </c>
      <c r="B12">
        <v>6</v>
      </c>
      <c r="C12" s="7">
        <v>38510</v>
      </c>
      <c r="D12" s="11">
        <v>2005</v>
      </c>
      <c r="E12" s="3">
        <f>_xlfn.XLOOKUP(B12,'Sentiment index'!$E$2:$E$169,'Sentiment index'!$A$2:$A$169)</f>
        <v>2.9862400000000001E-2</v>
      </c>
      <c r="F12">
        <f>IF(B12="","",Dataset!E12)</f>
        <v>14.97506232474421</v>
      </c>
      <c r="G12" s="5">
        <f>(AL12-BN12)/BN12</f>
        <v>-0.95555557250000012</v>
      </c>
      <c r="H12" s="12">
        <f>IF(B12="","",Dataset!G12)</f>
        <v>1047.7110997715906</v>
      </c>
      <c r="I12" s="2">
        <v>1280</v>
      </c>
      <c r="J12" s="2">
        <v>64</v>
      </c>
      <c r="K12" s="13">
        <f t="shared" si="1"/>
        <v>-0.96195557250000008</v>
      </c>
      <c r="L12" s="5">
        <f>IF(AJ12="NORWAY",_xlfn.XLOOKUP(C12,'Oslo OBX Historical Data'!$A$3:$A$3478,'Oslo OBX Historical Data'!$G$2:$G$3477),IF(AJ12="FINLAND",_xlfn.XLOOKUP(C12,'OMX Helsinki Historical Data'!$A$3:$A$3480,'OMX Helsinki Historical Data'!$G$2:$G$3479),IF(AJ12="DENMARK",_xlfn.XLOOKUP(C12,'OMX Copenhagen All shares Histo'!$A$3:$A$3462,'OMX Copenhagen All shares Histo'!$G$2:$G$3461),_xlfn.XLOOKUP('Pos. inv sent'!C12,'OMX Stockholm Historical Data'!$A$3:$A$3478,'OMX Stockholm Historical Data'!$G$2:$G$3477))))</f>
        <v>6.4000000000000003E-3</v>
      </c>
      <c r="M12">
        <f>IF($B12="","",Dataset!L12)</f>
        <v>1</v>
      </c>
      <c r="N12">
        <f>IF($B12="","",Dataset!M12)</f>
        <v>1</v>
      </c>
      <c r="O12">
        <f>IF($B12="","",Dataset!N12)</f>
        <v>0</v>
      </c>
      <c r="P12">
        <f>IF($B12="","",Dataset!O12)</f>
        <v>0</v>
      </c>
      <c r="Q12">
        <f>IF($B12="","",Dataset!P12)</f>
        <v>0</v>
      </c>
      <c r="R12">
        <f>IF($B12="","",Dataset!Q12)</f>
        <v>0</v>
      </c>
      <c r="S12">
        <f>IF($B12="","",Dataset!R12)</f>
        <v>0</v>
      </c>
      <c r="T12">
        <f>IF($B12="","",Dataset!S12)</f>
        <v>0</v>
      </c>
      <c r="U12">
        <f>IF($B12="","",Dataset!T12)</f>
        <v>0</v>
      </c>
      <c r="Y12" s="2"/>
      <c r="AJ12" t="s">
        <v>44</v>
      </c>
      <c r="AL12" s="3">
        <f t="shared" si="2"/>
        <v>2.8444433599999925</v>
      </c>
      <c r="BB12" s="2">
        <v>-95.866668700000005</v>
      </c>
      <c r="BC12" s="2">
        <v>-95.555557250000007</v>
      </c>
      <c r="BD12" s="2"/>
      <c r="BF12" t="s">
        <v>392</v>
      </c>
      <c r="BG12" t="s">
        <v>393</v>
      </c>
      <c r="BH12" t="s">
        <v>44</v>
      </c>
      <c r="BI12" t="s">
        <v>53</v>
      </c>
      <c r="BJ12" t="s">
        <v>25</v>
      </c>
      <c r="BK12" t="s">
        <v>54</v>
      </c>
      <c r="BL12" t="s">
        <v>27</v>
      </c>
      <c r="BM12" s="2">
        <v>1280</v>
      </c>
      <c r="BN12" s="2">
        <v>64</v>
      </c>
      <c r="BO12" s="5">
        <f t="shared" si="3"/>
        <v>-0.95866668700000002</v>
      </c>
      <c r="BP12" s="5">
        <f t="shared" si="4"/>
        <v>-0.95555557250000012</v>
      </c>
      <c r="BQ12" s="5">
        <f t="shared" si="5"/>
        <v>0</v>
      </c>
      <c r="BR12" s="2"/>
      <c r="BS12" s="2"/>
      <c r="BT12" s="2"/>
      <c r="BU12" s="2">
        <v>0</v>
      </c>
    </row>
    <row r="13" spans="1:73" x14ac:dyDescent="0.15">
      <c r="A13" t="str">
        <f t="shared" si="0"/>
        <v>1</v>
      </c>
      <c r="B13">
        <v>6</v>
      </c>
      <c r="C13" s="7">
        <v>38510</v>
      </c>
      <c r="D13" s="11">
        <v>2005</v>
      </c>
      <c r="E13" s="3">
        <f>_xlfn.XLOOKUP(B13,'Sentiment index'!$E$2:$E$169,'Sentiment index'!$A$2:$A$169)</f>
        <v>2.9862400000000001E-2</v>
      </c>
      <c r="F13">
        <f>IF(B13="","",Dataset!E13)</f>
        <v>14.59844670570771</v>
      </c>
      <c r="G13" s="5">
        <f>(AL13-BN13)/BN13</f>
        <v>-0.19411764139999996</v>
      </c>
      <c r="H13" s="12">
        <f>IF(B13="","",Dataset!G13)</f>
        <v>1060.1472495125845</v>
      </c>
      <c r="I13" s="2">
        <v>109.2</v>
      </c>
      <c r="J13" s="2">
        <v>28</v>
      </c>
      <c r="K13" s="13">
        <f t="shared" si="1"/>
        <v>-0.20051764139999995</v>
      </c>
      <c r="L13" s="5">
        <f>IF(AJ13="NORWAY",_xlfn.XLOOKUP(C13,'Oslo OBX Historical Data'!$A$3:$A$3478,'Oslo OBX Historical Data'!$G$2:$G$3477),IF(AJ13="FINLAND",_xlfn.XLOOKUP(C13,'OMX Helsinki Historical Data'!$A$3:$A$3480,'OMX Helsinki Historical Data'!$G$2:$G$3479),IF(AJ13="DENMARK",_xlfn.XLOOKUP(C13,'OMX Copenhagen All shares Histo'!$A$3:$A$3462,'OMX Copenhagen All shares Histo'!$G$2:$G$3461),_xlfn.XLOOKUP('Pos. inv sent'!C13,'OMX Stockholm Historical Data'!$A$3:$A$3478,'OMX Stockholm Historical Data'!$G$2:$G$3477))))</f>
        <v>6.4000000000000003E-3</v>
      </c>
      <c r="M13">
        <f>IF($B13="","",Dataset!L13)</f>
        <v>1</v>
      </c>
      <c r="N13">
        <f>IF($B13="","",Dataset!M13)</f>
        <v>0</v>
      </c>
      <c r="O13">
        <f>IF($B13="","",Dataset!N13)</f>
        <v>0</v>
      </c>
      <c r="P13">
        <f>IF($B13="","",Dataset!O13)</f>
        <v>1</v>
      </c>
      <c r="Q13">
        <f>IF($B13="","",Dataset!P13)</f>
        <v>0</v>
      </c>
      <c r="R13">
        <f>IF($B13="","",Dataset!Q13)</f>
        <v>0</v>
      </c>
      <c r="S13">
        <f>IF($B13="","",Dataset!R13)</f>
        <v>0</v>
      </c>
      <c r="T13">
        <f>IF($B13="","",Dataset!S13)</f>
        <v>0</v>
      </c>
      <c r="U13">
        <f>IF($B13="","",Dataset!T13)</f>
        <v>0</v>
      </c>
      <c r="Y13" s="2"/>
      <c r="AJ13" t="s">
        <v>44</v>
      </c>
      <c r="AL13" s="3">
        <f t="shared" si="2"/>
        <v>22.564706040800001</v>
      </c>
      <c r="BB13" s="2">
        <v>-23.529411320000001</v>
      </c>
      <c r="BC13" s="2">
        <v>-19.411764139999999</v>
      </c>
      <c r="BD13" s="2">
        <v>-4.705882549</v>
      </c>
      <c r="BF13" t="s">
        <v>1231</v>
      </c>
      <c r="BG13" t="s">
        <v>1232</v>
      </c>
      <c r="BH13" t="s">
        <v>44</v>
      </c>
      <c r="BI13" t="s">
        <v>45</v>
      </c>
      <c r="BJ13" t="s">
        <v>457</v>
      </c>
      <c r="BK13" t="s">
        <v>54</v>
      </c>
      <c r="BL13" t="s">
        <v>27</v>
      </c>
      <c r="BM13" s="2">
        <v>109.2</v>
      </c>
      <c r="BN13" s="2">
        <v>28</v>
      </c>
      <c r="BO13" s="5">
        <f t="shared" si="3"/>
        <v>-0.23529411320000002</v>
      </c>
      <c r="BP13" s="5">
        <f t="shared" si="4"/>
        <v>-0.19411764139999999</v>
      </c>
      <c r="BQ13" s="5">
        <f t="shared" si="5"/>
        <v>-4.7058825489999997E-2</v>
      </c>
      <c r="BR13" s="2"/>
      <c r="BS13" s="2"/>
      <c r="BT13" s="2"/>
      <c r="BU13" s="2">
        <v>0</v>
      </c>
    </row>
    <row r="14" spans="1:73" x14ac:dyDescent="0.15">
      <c r="A14" t="str">
        <f t="shared" si="0"/>
        <v>1</v>
      </c>
      <c r="B14">
        <v>6</v>
      </c>
      <c r="C14" s="7">
        <v>38512</v>
      </c>
      <c r="D14" s="11">
        <v>2005</v>
      </c>
      <c r="E14" s="3">
        <f>_xlfn.XLOOKUP(B14,'Sentiment index'!$E$2:$E$169,'Sentiment index'!$A$2:$A$169)</f>
        <v>2.9862400000000001E-2</v>
      </c>
      <c r="F14">
        <f>IF(B14="","",Dataset!E14)</f>
        <v>13.284965428924714</v>
      </c>
      <c r="G14" s="5">
        <f>(AL14-BN14)/BN14</f>
        <v>-7.0000000000000034E-2</v>
      </c>
      <c r="H14" s="12">
        <f>IF(B14="","",Dataset!G14)</f>
        <v>1433.0113612447487</v>
      </c>
      <c r="I14" s="2">
        <v>145.61600000000001</v>
      </c>
      <c r="J14" s="2">
        <v>29</v>
      </c>
      <c r="K14" s="13">
        <f t="shared" si="1"/>
        <v>-6.8500000000000033E-2</v>
      </c>
      <c r="L14" s="5">
        <f>IF(AJ14="NORWAY",_xlfn.XLOOKUP(C14,'Oslo OBX Historical Data'!$A$3:$A$3478,'Oslo OBX Historical Data'!$G$2:$G$3477),IF(AJ14="FINLAND",_xlfn.XLOOKUP(C14,'OMX Helsinki Historical Data'!$A$3:$A$3480,'OMX Helsinki Historical Data'!$G$2:$G$3479),IF(AJ14="DENMARK",_xlfn.XLOOKUP(C14,'OMX Copenhagen All shares Histo'!$A$3:$A$3462,'OMX Copenhagen All shares Histo'!$G$2:$G$3461),_xlfn.XLOOKUP('Pos. inv sent'!C14,'OMX Stockholm Historical Data'!$A$3:$A$3478,'OMX Stockholm Historical Data'!$G$2:$G$3477))))</f>
        <v>-1.5E-3</v>
      </c>
      <c r="M14">
        <f>IF($B14="","",Dataset!L14)</f>
        <v>1</v>
      </c>
      <c r="N14">
        <f>IF($B14="","",Dataset!M14)</f>
        <v>0</v>
      </c>
      <c r="O14">
        <f>IF($B14="","",Dataset!N14)</f>
        <v>0</v>
      </c>
      <c r="P14">
        <f>IF($B14="","",Dataset!O14)</f>
        <v>0</v>
      </c>
      <c r="Q14">
        <f>IF($B14="","",Dataset!P14)</f>
        <v>1</v>
      </c>
      <c r="R14">
        <f>IF($B14="","",Dataset!Q14)</f>
        <v>0</v>
      </c>
      <c r="S14">
        <f>IF($B14="","",Dataset!R14)</f>
        <v>0</v>
      </c>
      <c r="T14">
        <f>IF($B14="","",Dataset!S14)</f>
        <v>0</v>
      </c>
      <c r="U14">
        <f>IF($B14="","",Dataset!T14)</f>
        <v>0</v>
      </c>
      <c r="Y14" s="2"/>
      <c r="AJ14" t="s">
        <v>44</v>
      </c>
      <c r="AL14" s="3">
        <f t="shared" si="2"/>
        <v>26.97</v>
      </c>
      <c r="BB14" s="2">
        <v>-20</v>
      </c>
      <c r="BC14" s="2">
        <v>-7</v>
      </c>
      <c r="BD14" s="2">
        <v>0</v>
      </c>
      <c r="BF14" t="s">
        <v>1134</v>
      </c>
      <c r="BG14" t="s">
        <v>1135</v>
      </c>
      <c r="BH14" t="s">
        <v>44</v>
      </c>
      <c r="BI14" t="s">
        <v>38</v>
      </c>
      <c r="BJ14" t="s">
        <v>25</v>
      </c>
      <c r="BK14" t="s">
        <v>75</v>
      </c>
      <c r="BL14" t="s">
        <v>27</v>
      </c>
      <c r="BM14" s="2">
        <v>145.61600000000001</v>
      </c>
      <c r="BN14" s="2">
        <v>29</v>
      </c>
      <c r="BO14" s="5">
        <f t="shared" si="3"/>
        <v>-0.2</v>
      </c>
      <c r="BP14" s="5">
        <f t="shared" si="4"/>
        <v>-7.0000000000000007E-2</v>
      </c>
      <c r="BQ14" s="5">
        <f t="shared" si="5"/>
        <v>0</v>
      </c>
      <c r="BR14" s="2"/>
      <c r="BS14" s="2"/>
      <c r="BT14" s="2"/>
      <c r="BU14" s="2">
        <v>13.6348</v>
      </c>
    </row>
    <row r="15" spans="1:73" x14ac:dyDescent="0.15">
      <c r="A15" t="str">
        <f t="shared" si="0"/>
        <v>1</v>
      </c>
      <c r="B15">
        <v>6</v>
      </c>
      <c r="C15" s="7">
        <v>38513</v>
      </c>
      <c r="D15" s="11">
        <v>2005</v>
      </c>
      <c r="E15" s="3">
        <f>_xlfn.XLOOKUP(B15,'Sentiment index'!$E$2:$E$169,'Sentiment index'!$A$2:$A$169)</f>
        <v>2.9862400000000001E-2</v>
      </c>
      <c r="F15">
        <f>IF(B15="","",Dataset!E15)</f>
        <v>13.095957216201377</v>
      </c>
      <c r="G15" s="5">
        <f>(AL15-BN15)/BN15</f>
        <v>0</v>
      </c>
      <c r="H15" s="12">
        <f>IF(B15="","",Dataset!G15)</f>
        <v>12</v>
      </c>
      <c r="I15" s="2">
        <v>280.89299999999997</v>
      </c>
      <c r="J15" s="2">
        <v>24.195914999999999</v>
      </c>
      <c r="K15" s="13">
        <f t="shared" si="1"/>
        <v>-8.6E-3</v>
      </c>
      <c r="L15" s="5">
        <f>IF(AJ15="NORWAY",_xlfn.XLOOKUP(C15,'Oslo OBX Historical Data'!$A$3:$A$3478,'Oslo OBX Historical Data'!$G$2:$G$3477),IF(AJ15="FINLAND",_xlfn.XLOOKUP(C15,'OMX Helsinki Historical Data'!$A$3:$A$3480,'OMX Helsinki Historical Data'!$G$2:$G$3479),IF(AJ15="DENMARK",_xlfn.XLOOKUP(C15,'OMX Copenhagen All shares Histo'!$A$3:$A$3462,'OMX Copenhagen All shares Histo'!$G$2:$G$3461),_xlfn.XLOOKUP('Pos. inv sent'!C15,'OMX Stockholm Historical Data'!$A$3:$A$3478,'OMX Stockholm Historical Data'!$G$2:$G$3477))))</f>
        <v>8.6E-3</v>
      </c>
      <c r="M15">
        <f>IF($B15="","",Dataset!L15)</f>
        <v>1</v>
      </c>
      <c r="N15">
        <f>IF($B15="","",Dataset!M15)</f>
        <v>0</v>
      </c>
      <c r="O15">
        <f>IF($B15="","",Dataset!N15)</f>
        <v>0</v>
      </c>
      <c r="P15">
        <f>IF($B15="","",Dataset!O15)</f>
        <v>0</v>
      </c>
      <c r="Q15">
        <f>IF($B15="","",Dataset!P15)</f>
        <v>0</v>
      </c>
      <c r="R15">
        <f>IF($B15="","",Dataset!Q15)</f>
        <v>1</v>
      </c>
      <c r="S15">
        <f>IF($B15="","",Dataset!R15)</f>
        <v>0</v>
      </c>
      <c r="T15">
        <f>IF($B15="","",Dataset!S15)</f>
        <v>0</v>
      </c>
      <c r="U15">
        <f>IF($B15="","",Dataset!T15)</f>
        <v>0</v>
      </c>
      <c r="Y15" s="2"/>
      <c r="AJ15" t="s">
        <v>23</v>
      </c>
      <c r="AL15" s="3">
        <f t="shared" si="2"/>
        <v>22.5</v>
      </c>
      <c r="AM15">
        <v>12</v>
      </c>
      <c r="BB15" s="2">
        <v>0</v>
      </c>
      <c r="BC15" s="2">
        <v>0</v>
      </c>
      <c r="BD15" s="2">
        <v>0</v>
      </c>
      <c r="BF15" t="s">
        <v>940</v>
      </c>
      <c r="BG15" t="s">
        <v>941</v>
      </c>
      <c r="BH15" t="s">
        <v>23</v>
      </c>
      <c r="BI15" t="s">
        <v>32</v>
      </c>
      <c r="BJ15" t="s">
        <v>25</v>
      </c>
      <c r="BK15" t="s">
        <v>54</v>
      </c>
      <c r="BL15" t="s">
        <v>27</v>
      </c>
      <c r="BM15" s="2">
        <v>280.89299999999997</v>
      </c>
      <c r="BN15" s="2">
        <v>22.5</v>
      </c>
      <c r="BO15" s="5">
        <f t="shared" si="3"/>
        <v>0</v>
      </c>
      <c r="BP15" s="5">
        <f t="shared" si="4"/>
        <v>0</v>
      </c>
      <c r="BQ15" s="5">
        <f t="shared" si="5"/>
        <v>0</v>
      </c>
      <c r="BR15" s="2"/>
      <c r="BS15" s="2"/>
      <c r="BT15" s="2"/>
      <c r="BU15" s="2">
        <v>38.366900000000001</v>
      </c>
    </row>
    <row r="16" spans="1:73" x14ac:dyDescent="0.15">
      <c r="A16" t="str">
        <f t="shared" si="0"/>
        <v>1</v>
      </c>
      <c r="B16">
        <v>6</v>
      </c>
      <c r="C16" s="7">
        <v>38520</v>
      </c>
      <c r="D16" s="11">
        <v>2005</v>
      </c>
      <c r="E16" s="3">
        <f>_xlfn.XLOOKUP(B16,'Sentiment index'!$E$2:$E$169,'Sentiment index'!$A$2:$A$169)</f>
        <v>2.9862400000000001E-2</v>
      </c>
      <c r="F16">
        <f>IF(B16="","",Dataset!E16)</f>
        <v>15.464569432042968</v>
      </c>
      <c r="G16" s="5">
        <f>(AL16-BN16)/BN16</f>
        <v>-0.17249999999999996</v>
      </c>
      <c r="H16" s="12">
        <f>IF(B16="","",Dataset!G16)</f>
        <v>1484</v>
      </c>
      <c r="I16" s="2">
        <v>715</v>
      </c>
      <c r="J16" s="2">
        <v>20</v>
      </c>
      <c r="K16" s="13">
        <f t="shared" si="1"/>
        <v>-0.17999999999999997</v>
      </c>
      <c r="L16" s="5">
        <f>IF(AJ16="NORWAY",_xlfn.XLOOKUP(C16,'Oslo OBX Historical Data'!$A$3:$A$3478,'Oslo OBX Historical Data'!$G$2:$G$3477),IF(AJ16="FINLAND",_xlfn.XLOOKUP(C16,'OMX Helsinki Historical Data'!$A$3:$A$3480,'OMX Helsinki Historical Data'!$G$2:$G$3479),IF(AJ16="DENMARK",_xlfn.XLOOKUP(C16,'OMX Copenhagen All shares Histo'!$A$3:$A$3462,'OMX Copenhagen All shares Histo'!$G$2:$G$3461),_xlfn.XLOOKUP('Pos. inv sent'!C16,'OMX Stockholm Historical Data'!$A$3:$A$3478,'OMX Stockholm Historical Data'!$G$2:$G$3477))))</f>
        <v>7.4999999999999997E-3</v>
      </c>
      <c r="M16">
        <f>IF($B16="","",Dataset!L16)</f>
        <v>1</v>
      </c>
      <c r="N16">
        <f>IF($B16="","",Dataset!M16)</f>
        <v>1</v>
      </c>
      <c r="O16">
        <f>IF($B16="","",Dataset!N16)</f>
        <v>0</v>
      </c>
      <c r="P16">
        <f>IF($B16="","",Dataset!O16)</f>
        <v>0</v>
      </c>
      <c r="Q16">
        <f>IF($B16="","",Dataset!P16)</f>
        <v>0</v>
      </c>
      <c r="R16">
        <f>IF($B16="","",Dataset!Q16)</f>
        <v>0</v>
      </c>
      <c r="S16">
        <f>IF($B16="","",Dataset!R16)</f>
        <v>0</v>
      </c>
      <c r="T16">
        <f>IF($B16="","",Dataset!S16)</f>
        <v>0</v>
      </c>
      <c r="U16">
        <f>IF($B16="","",Dataset!T16)</f>
        <v>0</v>
      </c>
      <c r="Y16" s="2"/>
      <c r="AJ16" t="s">
        <v>44</v>
      </c>
      <c r="AL16" s="3">
        <f t="shared" si="2"/>
        <v>16.55</v>
      </c>
      <c r="AM16">
        <v>1484</v>
      </c>
      <c r="BB16" s="2">
        <v>0</v>
      </c>
      <c r="BC16" s="2">
        <v>-17.25</v>
      </c>
      <c r="BD16" s="2">
        <v>-22.166666029999998</v>
      </c>
      <c r="BF16" t="s">
        <v>582</v>
      </c>
      <c r="BG16" t="s">
        <v>583</v>
      </c>
      <c r="BH16" t="s">
        <v>44</v>
      </c>
      <c r="BI16" t="s">
        <v>53</v>
      </c>
      <c r="BJ16" t="s">
        <v>457</v>
      </c>
      <c r="BK16" t="s">
        <v>54</v>
      </c>
      <c r="BL16" t="s">
        <v>27</v>
      </c>
      <c r="BM16" s="2">
        <v>715</v>
      </c>
      <c r="BN16" s="2">
        <v>20</v>
      </c>
      <c r="BO16" s="5">
        <f t="shared" si="3"/>
        <v>0</v>
      </c>
      <c r="BP16" s="5">
        <f t="shared" si="4"/>
        <v>-0.17249999999999999</v>
      </c>
      <c r="BQ16" s="5">
        <f t="shared" si="5"/>
        <v>-0.22166666029999998</v>
      </c>
      <c r="BR16" s="2"/>
      <c r="BS16" s="2"/>
      <c r="BT16" s="2"/>
      <c r="BU16" s="2">
        <v>85.75</v>
      </c>
    </row>
    <row r="17" spans="1:73" x14ac:dyDescent="0.15">
      <c r="A17" t="str">
        <f t="shared" si="0"/>
        <v>1</v>
      </c>
      <c r="B17">
        <v>6</v>
      </c>
      <c r="C17" s="7">
        <v>38530</v>
      </c>
      <c r="D17" s="11">
        <v>2005</v>
      </c>
      <c r="E17" s="3">
        <f>_xlfn.XLOOKUP(B17,'Sentiment index'!$E$2:$E$169,'Sentiment index'!$A$2:$A$169)</f>
        <v>2.9862400000000001E-2</v>
      </c>
      <c r="F17">
        <f>IF(B17="","",Dataset!E17)</f>
        <v>13.305836688629777</v>
      </c>
      <c r="G17" s="5">
        <f>(AL17-BN17)/BN17</f>
        <v>3.6585366730000048E-2</v>
      </c>
      <c r="H17" s="12">
        <f>IF(B17="","",Dataset!G17)</f>
        <v>1309.2901954586673</v>
      </c>
      <c r="I17" s="2">
        <v>1305.8</v>
      </c>
      <c r="J17" s="2">
        <v>42</v>
      </c>
      <c r="K17" s="13">
        <f t="shared" si="1"/>
        <v>4.6985366730000047E-2</v>
      </c>
      <c r="L17" s="5">
        <f>IF(AJ17="NORWAY",_xlfn.XLOOKUP(C17,'Oslo OBX Historical Data'!$A$3:$A$3478,'Oslo OBX Historical Data'!$G$2:$G$3477),IF(AJ17="FINLAND",_xlfn.XLOOKUP(C17,'OMX Helsinki Historical Data'!$A$3:$A$3480,'OMX Helsinki Historical Data'!$G$2:$G$3479),IF(AJ17="DENMARK",_xlfn.XLOOKUP(C17,'OMX Copenhagen All shares Histo'!$A$3:$A$3462,'OMX Copenhagen All shares Histo'!$G$2:$G$3461),_xlfn.XLOOKUP('Pos. inv sent'!C17,'OMX Stockholm Historical Data'!$A$3:$A$3478,'OMX Stockholm Historical Data'!$G$2:$G$3477))))</f>
        <v>-1.04E-2</v>
      </c>
      <c r="M17">
        <f>IF($B17="","",Dataset!L17)</f>
        <v>1</v>
      </c>
      <c r="N17">
        <f>IF($B17="","",Dataset!M17)</f>
        <v>1</v>
      </c>
      <c r="O17">
        <f>IF($B17="","",Dataset!N17)</f>
        <v>0</v>
      </c>
      <c r="P17">
        <f>IF($B17="","",Dataset!O17)</f>
        <v>0</v>
      </c>
      <c r="Q17">
        <f>IF($B17="","",Dataset!P17)</f>
        <v>0</v>
      </c>
      <c r="R17">
        <f>IF($B17="","",Dataset!Q17)</f>
        <v>0</v>
      </c>
      <c r="S17">
        <f>IF($B17="","",Dataset!R17)</f>
        <v>0</v>
      </c>
      <c r="T17">
        <f>IF($B17="","",Dataset!S17)</f>
        <v>0</v>
      </c>
      <c r="U17">
        <f>IF($B17="","",Dataset!T17)</f>
        <v>0</v>
      </c>
      <c r="Y17" s="2"/>
      <c r="AJ17" t="s">
        <v>44</v>
      </c>
      <c r="AL17" s="3">
        <f t="shared" si="2"/>
        <v>43.536585402660002</v>
      </c>
      <c r="BB17" s="2">
        <v>0</v>
      </c>
      <c r="BC17" s="2">
        <v>3.658536673</v>
      </c>
      <c r="BD17" s="2">
        <v>2.4390244480000001</v>
      </c>
      <c r="BF17" t="s">
        <v>389</v>
      </c>
      <c r="BG17" t="s">
        <v>390</v>
      </c>
      <c r="BH17" t="s">
        <v>44</v>
      </c>
      <c r="BI17" t="s">
        <v>53</v>
      </c>
      <c r="BJ17" t="s">
        <v>25</v>
      </c>
      <c r="BK17" t="s">
        <v>75</v>
      </c>
      <c r="BL17" t="s">
        <v>27</v>
      </c>
      <c r="BM17" s="2">
        <v>1305.8</v>
      </c>
      <c r="BN17" s="2">
        <v>42</v>
      </c>
      <c r="BO17" s="5">
        <f t="shared" si="3"/>
        <v>0</v>
      </c>
      <c r="BP17" s="5">
        <f t="shared" si="4"/>
        <v>3.6585366729999999E-2</v>
      </c>
      <c r="BQ17" s="5">
        <f t="shared" si="5"/>
        <v>2.439024448E-2</v>
      </c>
      <c r="BR17" s="2"/>
      <c r="BS17" s="2"/>
      <c r="BT17" s="2"/>
      <c r="BU17" s="2">
        <v>32.999600000000001</v>
      </c>
    </row>
    <row r="18" spans="1:73" x14ac:dyDescent="0.15">
      <c r="C18" s="7"/>
      <c r="D18" s="11"/>
      <c r="E18" s="3"/>
      <c r="G18" s="5"/>
      <c r="H18" s="12"/>
      <c r="I18" s="2"/>
      <c r="J18" s="2"/>
      <c r="K18" s="13"/>
      <c r="L18" s="5"/>
      <c r="Y18" s="2"/>
      <c r="AL18" s="3"/>
      <c r="BB18" s="2"/>
      <c r="BC18" s="2"/>
      <c r="BD18" s="2"/>
      <c r="BM18" s="2"/>
      <c r="BN18" s="2"/>
      <c r="BO18" s="5"/>
      <c r="BP18" s="5"/>
      <c r="BQ18" s="5"/>
      <c r="BR18" s="2"/>
      <c r="BS18" s="2"/>
      <c r="BT18" s="2"/>
      <c r="BU18" s="2"/>
    </row>
    <row r="19" spans="1:73" x14ac:dyDescent="0.15">
      <c r="C19" s="7"/>
      <c r="D19" s="11"/>
      <c r="E19" s="3"/>
      <c r="G19" s="5"/>
      <c r="H19" s="12"/>
      <c r="I19" s="2"/>
      <c r="J19" s="2"/>
      <c r="K19" s="13"/>
      <c r="L19" s="5"/>
      <c r="Y19" s="2"/>
      <c r="AL19" s="3"/>
      <c r="BB19" s="2"/>
      <c r="BC19" s="2"/>
      <c r="BD19" s="2"/>
      <c r="BM19" s="2"/>
      <c r="BN19" s="2"/>
      <c r="BO19" s="5"/>
      <c r="BP19" s="5"/>
      <c r="BQ19" s="5"/>
      <c r="BR19" s="2"/>
      <c r="BS19" s="2"/>
      <c r="BT19" s="2"/>
      <c r="BU19" s="2"/>
    </row>
    <row r="20" spans="1:73" x14ac:dyDescent="0.15">
      <c r="C20" s="7"/>
      <c r="D20" s="11"/>
      <c r="E20" s="3"/>
      <c r="G20" s="5"/>
      <c r="H20" s="12"/>
      <c r="I20" s="4"/>
      <c r="J20" s="4"/>
      <c r="K20" s="13"/>
      <c r="L20" s="5"/>
      <c r="Y20" s="2"/>
      <c r="AL20" s="3"/>
      <c r="BB20" s="2"/>
      <c r="BC20" s="2"/>
      <c r="BD20" s="2"/>
      <c r="BM20" s="4"/>
      <c r="BN20" s="4"/>
      <c r="BO20" s="5"/>
      <c r="BP20" s="5"/>
      <c r="BQ20" s="5"/>
      <c r="BR20" s="4"/>
      <c r="BS20" s="4"/>
      <c r="BT20" s="4"/>
      <c r="BU20" s="4"/>
    </row>
    <row r="21" spans="1:73" x14ac:dyDescent="0.15">
      <c r="C21" s="7"/>
      <c r="D21" s="11"/>
      <c r="E21" s="3"/>
      <c r="G21" s="5"/>
      <c r="H21" s="12"/>
      <c r="I21" s="4"/>
      <c r="J21" s="4"/>
      <c r="K21" s="13"/>
      <c r="L21" s="5"/>
      <c r="Y21" s="2"/>
      <c r="AL21" s="3"/>
      <c r="BB21" s="2"/>
      <c r="BC21" s="2"/>
      <c r="BD21" s="2"/>
      <c r="BM21" s="4"/>
      <c r="BN21" s="4"/>
      <c r="BO21" s="5"/>
      <c r="BP21" s="5"/>
      <c r="BQ21" s="5"/>
      <c r="BR21" s="4"/>
      <c r="BS21" s="4"/>
      <c r="BT21" s="4"/>
      <c r="BU21" s="4"/>
    </row>
    <row r="22" spans="1:73" x14ac:dyDescent="0.15">
      <c r="C22" s="7"/>
      <c r="D22" s="11"/>
      <c r="E22" s="3"/>
      <c r="G22" s="5"/>
      <c r="H22" s="12"/>
      <c r="I22" s="4"/>
      <c r="J22" s="4"/>
      <c r="K22" s="13"/>
      <c r="L22" s="5"/>
      <c r="Y22" s="2"/>
      <c r="AL22" s="3"/>
      <c r="BB22" s="2"/>
      <c r="BC22" s="2"/>
      <c r="BD22" s="2"/>
      <c r="BM22" s="4"/>
      <c r="BN22" s="4"/>
      <c r="BO22" s="5"/>
      <c r="BP22" s="5"/>
      <c r="BQ22" s="5"/>
      <c r="BR22" s="4"/>
      <c r="BS22" s="4"/>
      <c r="BT22" s="4"/>
      <c r="BU22" s="4"/>
    </row>
    <row r="23" spans="1:73" x14ac:dyDescent="0.15">
      <c r="C23" s="7"/>
      <c r="D23" s="11"/>
      <c r="E23" s="3"/>
      <c r="G23" s="5"/>
      <c r="H23" s="12"/>
      <c r="I23" s="4"/>
      <c r="J23" s="4"/>
      <c r="K23" s="13"/>
      <c r="L23" s="5"/>
      <c r="Y23" s="2"/>
      <c r="AL23" s="3"/>
      <c r="BB23" s="2"/>
      <c r="BC23" s="2"/>
      <c r="BD23" s="2"/>
      <c r="BM23" s="4"/>
      <c r="BN23" s="4"/>
      <c r="BO23" s="5"/>
      <c r="BP23" s="5"/>
      <c r="BQ23" s="5"/>
      <c r="BR23" s="4"/>
      <c r="BS23" s="4"/>
      <c r="BT23" s="4"/>
      <c r="BU23" s="4"/>
    </row>
    <row r="24" spans="1:73" x14ac:dyDescent="0.15">
      <c r="C24" s="7"/>
      <c r="D24" s="11"/>
      <c r="E24" s="3"/>
      <c r="G24" s="5"/>
      <c r="H24" s="12"/>
      <c r="I24" s="4"/>
      <c r="J24" s="4"/>
      <c r="K24" s="13"/>
      <c r="L24" s="5"/>
      <c r="Y24" s="2"/>
      <c r="AL24" s="3"/>
      <c r="BB24" s="2"/>
      <c r="BC24" s="2"/>
      <c r="BD24" s="2"/>
      <c r="BM24" s="4"/>
      <c r="BN24" s="4"/>
      <c r="BO24" s="5"/>
      <c r="BP24" s="5"/>
      <c r="BQ24" s="5"/>
      <c r="BR24" s="4"/>
      <c r="BS24" s="4"/>
      <c r="BT24" s="4"/>
      <c r="BU24" s="4"/>
    </row>
    <row r="25" spans="1:73" x14ac:dyDescent="0.15">
      <c r="C25" s="7"/>
      <c r="D25" s="11"/>
      <c r="E25" s="3"/>
      <c r="G25" s="5"/>
      <c r="H25" s="12"/>
      <c r="I25" s="4"/>
      <c r="J25" s="4"/>
      <c r="K25" s="13"/>
      <c r="L25" s="5"/>
      <c r="Y25" s="2"/>
      <c r="AL25" s="3"/>
      <c r="BB25" s="2"/>
      <c r="BC25" s="2"/>
      <c r="BD25" s="2"/>
      <c r="BM25" s="4"/>
      <c r="BN25" s="4"/>
      <c r="BO25" s="5"/>
      <c r="BP25" s="5"/>
      <c r="BQ25" s="5"/>
      <c r="BR25" s="4"/>
      <c r="BS25" s="4"/>
      <c r="BT25" s="4"/>
      <c r="BU25" s="4"/>
    </row>
    <row r="26" spans="1:73" x14ac:dyDescent="0.15">
      <c r="C26" s="7"/>
      <c r="D26" s="11"/>
      <c r="E26" s="3"/>
      <c r="G26" s="5"/>
      <c r="H26" s="12"/>
      <c r="I26" s="4"/>
      <c r="J26" s="4"/>
      <c r="K26" s="13"/>
      <c r="L26" s="5"/>
      <c r="Y26" s="2"/>
      <c r="AL26" s="3"/>
      <c r="BB26" s="2"/>
      <c r="BC26" s="2"/>
      <c r="BD26" s="2"/>
      <c r="BM26" s="4"/>
      <c r="BN26" s="4"/>
      <c r="BO26" s="5"/>
      <c r="BP26" s="5"/>
      <c r="BQ26" s="5"/>
      <c r="BR26" s="4"/>
      <c r="BS26" s="4"/>
      <c r="BT26" s="4"/>
      <c r="BU26" s="4"/>
    </row>
    <row r="27" spans="1:73" x14ac:dyDescent="0.15">
      <c r="C27" s="7"/>
      <c r="D27" s="11"/>
      <c r="E27" s="3"/>
      <c r="G27" s="5"/>
      <c r="H27" s="12"/>
      <c r="I27" s="4"/>
      <c r="J27" s="4"/>
      <c r="K27" s="13"/>
      <c r="L27" s="5"/>
      <c r="Y27" s="2"/>
      <c r="AL27" s="3"/>
      <c r="BB27" s="2"/>
      <c r="BC27" s="2"/>
      <c r="BD27" s="2"/>
      <c r="BM27" s="4"/>
      <c r="BN27" s="4"/>
      <c r="BO27" s="5"/>
      <c r="BP27" s="5"/>
      <c r="BQ27" s="5"/>
      <c r="BR27" s="4"/>
      <c r="BS27" s="4"/>
      <c r="BT27" s="4"/>
      <c r="BU27" s="4"/>
    </row>
    <row r="28" spans="1:73" x14ac:dyDescent="0.15">
      <c r="C28" s="7"/>
      <c r="D28" s="11"/>
      <c r="E28" s="3"/>
      <c r="G28" s="5"/>
      <c r="H28" s="12"/>
      <c r="I28" s="4"/>
      <c r="J28" s="4"/>
      <c r="K28" s="13"/>
      <c r="L28" s="5"/>
      <c r="Y28" s="2"/>
      <c r="AL28" s="3"/>
      <c r="BB28" s="2"/>
      <c r="BC28" s="2"/>
      <c r="BD28" s="2"/>
      <c r="BM28" s="4"/>
      <c r="BN28" s="4"/>
      <c r="BO28" s="5"/>
      <c r="BP28" s="5"/>
      <c r="BQ28" s="5"/>
      <c r="BR28" s="4"/>
      <c r="BS28" s="4"/>
      <c r="BT28" s="4"/>
      <c r="BU28" s="4"/>
    </row>
    <row r="29" spans="1:73" x14ac:dyDescent="0.15">
      <c r="C29" s="7"/>
      <c r="D29" s="11"/>
      <c r="E29" s="3"/>
      <c r="G29" s="5"/>
      <c r="H29" s="12"/>
      <c r="I29" s="4"/>
      <c r="J29" s="4"/>
      <c r="K29" s="13"/>
      <c r="L29" s="5"/>
      <c r="Y29" s="2"/>
      <c r="AL29" s="3"/>
      <c r="BB29" s="2"/>
      <c r="BC29" s="2"/>
      <c r="BD29" s="2"/>
      <c r="BM29" s="4"/>
      <c r="BN29" s="4"/>
      <c r="BO29" s="5"/>
      <c r="BP29" s="5"/>
      <c r="BQ29" s="5"/>
      <c r="BR29" s="4"/>
      <c r="BS29" s="4"/>
      <c r="BT29" s="4"/>
      <c r="BU29" s="4"/>
    </row>
    <row r="30" spans="1:73" x14ac:dyDescent="0.15">
      <c r="C30" s="7"/>
      <c r="D30" s="11"/>
      <c r="E30" s="3"/>
      <c r="G30" s="5"/>
      <c r="H30" s="12"/>
      <c r="I30" s="4"/>
      <c r="J30" s="4"/>
      <c r="K30" s="13"/>
      <c r="L30" s="5"/>
      <c r="Y30" s="2"/>
      <c r="AL30" s="3"/>
      <c r="BB30" s="2"/>
      <c r="BC30" s="2"/>
      <c r="BD30" s="2"/>
      <c r="BM30" s="4"/>
      <c r="BN30" s="4"/>
      <c r="BO30" s="5"/>
      <c r="BP30" s="5"/>
      <c r="BQ30" s="5"/>
      <c r="BR30" s="4"/>
      <c r="BS30" s="4"/>
      <c r="BT30" s="4"/>
      <c r="BU30" s="4"/>
    </row>
    <row r="31" spans="1:73" x14ac:dyDescent="0.15">
      <c r="C31" s="7"/>
      <c r="D31" s="11"/>
      <c r="E31" s="3"/>
      <c r="G31" s="5"/>
      <c r="H31" s="12"/>
      <c r="I31" s="4"/>
      <c r="J31" s="4"/>
      <c r="K31" s="13"/>
      <c r="L31" s="5"/>
      <c r="Y31" s="2"/>
      <c r="AL31" s="3"/>
      <c r="BB31" s="2"/>
      <c r="BC31" s="2"/>
      <c r="BD31" s="2"/>
      <c r="BM31" s="4"/>
      <c r="BN31" s="4"/>
      <c r="BO31" s="5"/>
      <c r="BP31" s="5"/>
      <c r="BQ31" s="5"/>
      <c r="BR31" s="4"/>
      <c r="BS31" s="4"/>
      <c r="BT31" s="4"/>
      <c r="BU31" s="4"/>
    </row>
    <row r="32" spans="1:73" x14ac:dyDescent="0.15">
      <c r="C32" s="7"/>
      <c r="D32" s="11"/>
      <c r="E32" s="3"/>
      <c r="G32" s="5"/>
      <c r="H32" s="12"/>
      <c r="I32" s="4"/>
      <c r="J32" s="4"/>
      <c r="K32" s="13"/>
      <c r="L32" s="5"/>
      <c r="Y32" s="2"/>
      <c r="AL32" s="3"/>
      <c r="BB32" s="2"/>
      <c r="BC32" s="2"/>
      <c r="BD32" s="2"/>
      <c r="BM32" s="4"/>
      <c r="BN32" s="4"/>
      <c r="BO32" s="5"/>
      <c r="BP32" s="5"/>
      <c r="BQ32" s="5"/>
      <c r="BR32" s="4"/>
      <c r="BS32" s="4"/>
      <c r="BT32" s="4"/>
      <c r="BU32" s="4"/>
    </row>
    <row r="33" spans="1:73" x14ac:dyDescent="0.15">
      <c r="C33" s="7"/>
      <c r="D33" s="11"/>
      <c r="E33" s="3"/>
      <c r="G33" s="5"/>
      <c r="H33" s="12"/>
      <c r="I33" s="4"/>
      <c r="J33" s="4"/>
      <c r="K33" s="13"/>
      <c r="L33" s="5"/>
      <c r="Y33" s="2"/>
      <c r="AL33" s="3"/>
      <c r="BB33" s="2"/>
      <c r="BC33" s="2"/>
      <c r="BD33" s="2"/>
      <c r="BM33" s="4"/>
      <c r="BN33" s="4"/>
      <c r="BO33" s="5"/>
      <c r="BP33" s="5"/>
      <c r="BQ33" s="5"/>
      <c r="BR33" s="4"/>
      <c r="BS33" s="4"/>
      <c r="BT33" s="4"/>
      <c r="BU33" s="4"/>
    </row>
    <row r="34" spans="1:73" x14ac:dyDescent="0.15">
      <c r="C34" s="7"/>
      <c r="D34" s="11"/>
      <c r="E34" s="3"/>
      <c r="G34" s="5"/>
      <c r="H34" s="12"/>
      <c r="I34" s="4"/>
      <c r="J34" s="4"/>
      <c r="K34" s="13"/>
      <c r="L34" s="5"/>
      <c r="Y34" s="2"/>
      <c r="AL34" s="3"/>
      <c r="BB34" s="2"/>
      <c r="BC34" s="2"/>
      <c r="BD34" s="2"/>
      <c r="BM34" s="4"/>
      <c r="BN34" s="4"/>
      <c r="BO34" s="5"/>
      <c r="BP34" s="5"/>
      <c r="BQ34" s="5"/>
      <c r="BR34" s="4"/>
      <c r="BS34" s="4"/>
      <c r="BT34" s="4"/>
      <c r="BU34" s="4"/>
    </row>
    <row r="35" spans="1:73" x14ac:dyDescent="0.15">
      <c r="C35" s="7"/>
      <c r="D35" s="11"/>
      <c r="E35" s="3"/>
      <c r="G35" s="5"/>
      <c r="H35" s="12"/>
      <c r="I35" s="4"/>
      <c r="J35" s="4"/>
      <c r="K35" s="13"/>
      <c r="L35" s="5"/>
      <c r="Y35" s="2"/>
      <c r="AL35" s="3"/>
      <c r="BB35" s="2"/>
      <c r="BC35" s="2"/>
      <c r="BD35" s="2"/>
      <c r="BM35" s="4"/>
      <c r="BN35" s="4"/>
      <c r="BO35" s="5"/>
      <c r="BP35" s="5"/>
      <c r="BQ35" s="5"/>
      <c r="BR35" s="4"/>
      <c r="BS35" s="4"/>
      <c r="BT35" s="4"/>
      <c r="BU35" s="4"/>
    </row>
    <row r="36" spans="1:73" x14ac:dyDescent="0.15">
      <c r="A36" t="str">
        <f t="shared" si="0"/>
        <v>1</v>
      </c>
      <c r="B36">
        <v>12</v>
      </c>
      <c r="C36" s="7">
        <v>38694</v>
      </c>
      <c r="D36" s="11">
        <v>2005</v>
      </c>
      <c r="E36" s="3">
        <f>_xlfn.XLOOKUP(B36,'Sentiment index'!$E$2:$E$169,'Sentiment index'!$A$2:$A$169)</f>
        <v>6.41679E-2</v>
      </c>
      <c r="F36">
        <f>IF(B36="","",Dataset!E36)</f>
        <v>16.001344002125052</v>
      </c>
      <c r="G36" s="5">
        <f>(AL36-BN36)/BN36</f>
        <v>-3.7037036420000009E-2</v>
      </c>
      <c r="H36" s="12">
        <f>IF(B36="","",Dataset!G36)</f>
        <v>24043</v>
      </c>
      <c r="I36" s="4">
        <v>879.93499999999995</v>
      </c>
      <c r="J36" s="4">
        <v>66.503668000000005</v>
      </c>
      <c r="K36" s="13">
        <f t="shared" si="1"/>
        <v>-4.2437036420000011E-2</v>
      </c>
      <c r="L36" s="5">
        <f>IF(AJ36="NORWAY",_xlfn.XLOOKUP(C36,'Oslo OBX Historical Data'!$A$3:$A$3478,'Oslo OBX Historical Data'!$G$2:$G$3477),IF(AJ36="FINLAND",_xlfn.XLOOKUP(C36,'OMX Helsinki Historical Data'!$A$3:$A$3480,'OMX Helsinki Historical Data'!$G$2:$G$3479),IF(AJ36="DENMARK",_xlfn.XLOOKUP(C36,'OMX Copenhagen All shares Histo'!$A$3:$A$3462,'OMX Copenhagen All shares Histo'!$G$2:$G$3461),_xlfn.XLOOKUP('Pos. inv sent'!C36,'OMX Stockholm Historical Data'!$A$3:$A$3478,'OMX Stockholm Historical Data'!$G$2:$G$3477))))</f>
        <v>5.4000000000000003E-3</v>
      </c>
      <c r="M36">
        <f>IF($B36="","",Dataset!L36)</f>
        <v>1</v>
      </c>
      <c r="N36">
        <f>IF($B36="","",Dataset!M36)</f>
        <v>0</v>
      </c>
      <c r="O36">
        <f>IF($B36="","",Dataset!N36)</f>
        <v>0</v>
      </c>
      <c r="P36">
        <f>IF($B36="","",Dataset!O36)</f>
        <v>0</v>
      </c>
      <c r="Q36">
        <f>IF($B36="","",Dataset!P36)</f>
        <v>0</v>
      </c>
      <c r="R36">
        <f>IF($B36="","",Dataset!Q36)</f>
        <v>1</v>
      </c>
      <c r="S36">
        <f>IF($B36="","",Dataset!R36)</f>
        <v>0</v>
      </c>
      <c r="T36">
        <f>IF($B36="","",Dataset!S36)</f>
        <v>0</v>
      </c>
      <c r="U36">
        <f>IF($B36="","",Dataset!T36)</f>
        <v>0</v>
      </c>
      <c r="Y36" s="2"/>
      <c r="AJ36" t="s">
        <v>80</v>
      </c>
      <c r="AL36" s="3">
        <f>BN36*(1+BP36)</f>
        <v>74.148148195659999</v>
      </c>
      <c r="AM36">
        <v>24043</v>
      </c>
      <c r="BB36" s="2">
        <v>-3.7037036419999998</v>
      </c>
      <c r="BC36" s="2">
        <v>-3.7037036419999998</v>
      </c>
      <c r="BD36" s="2">
        <v>-3.7037036419999998</v>
      </c>
      <c r="BF36" t="s">
        <v>497</v>
      </c>
      <c r="BG36" t="s">
        <v>498</v>
      </c>
      <c r="BH36" t="s">
        <v>80</v>
      </c>
      <c r="BI36" t="s">
        <v>32</v>
      </c>
      <c r="BJ36" t="s">
        <v>25</v>
      </c>
      <c r="BK36" t="s">
        <v>146</v>
      </c>
      <c r="BL36" t="s">
        <v>27</v>
      </c>
      <c r="BM36" s="4">
        <v>879.93499999999995</v>
      </c>
      <c r="BN36" s="4">
        <v>77</v>
      </c>
      <c r="BO36" s="5">
        <f t="shared" ref="BO36:BQ39" si="6">BB36/100</f>
        <v>-3.7037036419999995E-2</v>
      </c>
      <c r="BP36" s="5">
        <f t="shared" si="6"/>
        <v>-3.7037036419999995E-2</v>
      </c>
      <c r="BQ36" s="5">
        <f t="shared" si="6"/>
        <v>-3.7037036419999995E-2</v>
      </c>
      <c r="BR36" s="4">
        <v>536</v>
      </c>
      <c r="BS36" s="4">
        <v>644.05157469999995</v>
      </c>
      <c r="BT36" s="4">
        <v>536</v>
      </c>
      <c r="BU36" s="4">
        <v>0</v>
      </c>
    </row>
    <row r="37" spans="1:73" x14ac:dyDescent="0.15">
      <c r="A37" t="str">
        <f t="shared" si="0"/>
        <v>1</v>
      </c>
      <c r="B37">
        <v>12</v>
      </c>
      <c r="C37" s="7">
        <v>38698</v>
      </c>
      <c r="D37" s="11">
        <v>2005</v>
      </c>
      <c r="E37" s="3">
        <f>_xlfn.XLOOKUP(B37,'Sentiment index'!$E$2:$E$169,'Sentiment index'!$A$2:$A$169)</f>
        <v>6.41679E-2</v>
      </c>
      <c r="F37">
        <f>IF(B37="","",Dataset!E37)</f>
        <v>15.185192519338711</v>
      </c>
      <c r="G37" s="5">
        <f>(AL37-BN37)/BN37</f>
        <v>6.5217390059999839E-2</v>
      </c>
      <c r="H37" s="12">
        <f>IF(B37="","",Dataset!G37)</f>
        <v>1042</v>
      </c>
      <c r="I37" s="4">
        <v>48.15</v>
      </c>
      <c r="J37" s="4">
        <v>18</v>
      </c>
      <c r="K37" s="13">
        <f t="shared" si="1"/>
        <v>6.9317390059999845E-2</v>
      </c>
      <c r="L37" s="5">
        <f>IF(AJ37="NORWAY",_xlfn.XLOOKUP(C37,'Oslo OBX Historical Data'!$A$3:$A$3478,'Oslo OBX Historical Data'!$G$2:$G$3477),IF(AJ37="FINLAND",_xlfn.XLOOKUP(C37,'OMX Helsinki Historical Data'!$A$3:$A$3480,'OMX Helsinki Historical Data'!$G$2:$G$3479),IF(AJ37="DENMARK",_xlfn.XLOOKUP(C37,'OMX Copenhagen All shares Histo'!$A$3:$A$3462,'OMX Copenhagen All shares Histo'!$G$2:$G$3461),_xlfn.XLOOKUP('Pos. inv sent'!C37,'OMX Stockholm Historical Data'!$A$3:$A$3478,'OMX Stockholm Historical Data'!$G$2:$G$3477))))</f>
        <v>-4.1000000000000003E-3</v>
      </c>
      <c r="M37">
        <f>IF($B37="","",Dataset!L37)</f>
        <v>1</v>
      </c>
      <c r="N37">
        <f>IF($B37="","",Dataset!M37)</f>
        <v>1</v>
      </c>
      <c r="O37">
        <f>IF($B37="","",Dataset!N37)</f>
        <v>0</v>
      </c>
      <c r="P37">
        <f>IF($B37="","",Dataset!O37)</f>
        <v>0</v>
      </c>
      <c r="Q37">
        <f>IF($B37="","",Dataset!P37)</f>
        <v>0</v>
      </c>
      <c r="R37">
        <f>IF($B37="","",Dataset!Q37)</f>
        <v>0</v>
      </c>
      <c r="S37">
        <f>IF($B37="","",Dataset!R37)</f>
        <v>0</v>
      </c>
      <c r="T37">
        <f>IF($B37="","",Dataset!S37)</f>
        <v>0</v>
      </c>
      <c r="U37">
        <f>IF($B37="","",Dataset!T37)</f>
        <v>0</v>
      </c>
      <c r="Y37" s="2"/>
      <c r="AJ37" t="s">
        <v>44</v>
      </c>
      <c r="AL37" s="3">
        <f>BN37*(1+BP37)</f>
        <v>19.173913021079997</v>
      </c>
      <c r="AM37">
        <v>1042</v>
      </c>
      <c r="BB37" s="2">
        <v>5.4347825050000003</v>
      </c>
      <c r="BC37" s="2">
        <v>6.5217390059999998</v>
      </c>
      <c r="BD37" s="2">
        <v>13.043478009999999</v>
      </c>
      <c r="BF37" t="s">
        <v>1443</v>
      </c>
      <c r="BG37" t="s">
        <v>1444</v>
      </c>
      <c r="BH37" t="s">
        <v>44</v>
      </c>
      <c r="BI37" t="s">
        <v>53</v>
      </c>
      <c r="BJ37" t="s">
        <v>25</v>
      </c>
      <c r="BK37" t="s">
        <v>146</v>
      </c>
      <c r="BL37" t="s">
        <v>27</v>
      </c>
      <c r="BM37" s="4">
        <v>48.15</v>
      </c>
      <c r="BN37" s="4">
        <v>18</v>
      </c>
      <c r="BO37" s="5">
        <f t="shared" si="6"/>
        <v>5.434782505E-2</v>
      </c>
      <c r="BP37" s="5">
        <f t="shared" si="6"/>
        <v>6.5217390059999991E-2</v>
      </c>
      <c r="BQ37" s="5">
        <f t="shared" si="6"/>
        <v>0.13043478009999998</v>
      </c>
      <c r="BR37" s="4"/>
      <c r="BS37" s="4"/>
      <c r="BT37" s="4"/>
      <c r="BU37" s="4">
        <v>0</v>
      </c>
    </row>
    <row r="38" spans="1:73" x14ac:dyDescent="0.15">
      <c r="A38" t="str">
        <f t="shared" si="0"/>
        <v>1</v>
      </c>
      <c r="B38">
        <v>12</v>
      </c>
      <c r="C38" s="7">
        <v>38699</v>
      </c>
      <c r="D38" s="11">
        <v>2005</v>
      </c>
      <c r="E38" s="3">
        <f>_xlfn.XLOOKUP(B38,'Sentiment index'!$E$2:$E$169,'Sentiment index'!$A$2:$A$169)</f>
        <v>6.41679E-2</v>
      </c>
      <c r="F38">
        <f>IF(B38="","",Dataset!E38)</f>
        <v>15.673913880247595</v>
      </c>
      <c r="G38" s="5">
        <f>(AL38-BN38)/BN38</f>
        <v>-0.32478630070000009</v>
      </c>
      <c r="H38" s="12">
        <f>IF(B38="","",Dataset!G38)</f>
        <v>185</v>
      </c>
      <c r="I38" s="4">
        <v>187.965</v>
      </c>
      <c r="J38" s="4">
        <v>15</v>
      </c>
      <c r="K38" s="13">
        <f t="shared" si="1"/>
        <v>-0.33258630070000006</v>
      </c>
      <c r="L38" s="5">
        <f>IF(AJ38="NORWAY",_xlfn.XLOOKUP(C38,'Oslo OBX Historical Data'!$A$3:$A$3478,'Oslo OBX Historical Data'!$G$2:$G$3477),IF(AJ38="FINLAND",_xlfn.XLOOKUP(C38,'OMX Helsinki Historical Data'!$A$3:$A$3480,'OMX Helsinki Historical Data'!$G$2:$G$3479),IF(AJ38="DENMARK",_xlfn.XLOOKUP(C38,'OMX Copenhagen All shares Histo'!$A$3:$A$3462,'OMX Copenhagen All shares Histo'!$G$2:$G$3461),_xlfn.XLOOKUP('Pos. inv sent'!C38,'OMX Stockholm Historical Data'!$A$3:$A$3478,'OMX Stockholm Historical Data'!$G$2:$G$3477))))</f>
        <v>7.7999999999999996E-3</v>
      </c>
      <c r="M38">
        <f>IF($B38="","",Dataset!L38)</f>
        <v>1</v>
      </c>
      <c r="N38">
        <f>IF($B38="","",Dataset!M38)</f>
        <v>0</v>
      </c>
      <c r="O38">
        <f>IF($B38="","",Dataset!N38)</f>
        <v>0</v>
      </c>
      <c r="P38">
        <f>IF($B38="","",Dataset!O38)</f>
        <v>0</v>
      </c>
      <c r="Q38">
        <f>IF($B38="","",Dataset!P38)</f>
        <v>0</v>
      </c>
      <c r="R38">
        <f>IF($B38="","",Dataset!Q38)</f>
        <v>0</v>
      </c>
      <c r="S38">
        <f>IF($B38="","",Dataset!R38)</f>
        <v>1</v>
      </c>
      <c r="T38">
        <f>IF($B38="","",Dataset!S38)</f>
        <v>0</v>
      </c>
      <c r="U38">
        <f>IF($B38="","",Dataset!T38)</f>
        <v>0</v>
      </c>
      <c r="Y38" s="2"/>
      <c r="AJ38" t="s">
        <v>44</v>
      </c>
      <c r="AL38" s="3">
        <f>BN38*(1+BP38)</f>
        <v>10.128205489499999</v>
      </c>
      <c r="AM38">
        <v>185</v>
      </c>
      <c r="BB38" s="2">
        <v>-29.914527889999999</v>
      </c>
      <c r="BC38" s="2">
        <v>-32.478630070000001</v>
      </c>
      <c r="BD38" s="2">
        <v>-50.42734909</v>
      </c>
      <c r="BF38" t="s">
        <v>1074</v>
      </c>
      <c r="BG38" t="s">
        <v>1075</v>
      </c>
      <c r="BH38" t="s">
        <v>44</v>
      </c>
      <c r="BI38" t="s">
        <v>152</v>
      </c>
      <c r="BJ38" t="s">
        <v>25</v>
      </c>
      <c r="BK38" t="s">
        <v>54</v>
      </c>
      <c r="BL38" t="s">
        <v>27</v>
      </c>
      <c r="BM38" s="4">
        <v>187.965</v>
      </c>
      <c r="BN38" s="4">
        <v>15</v>
      </c>
      <c r="BO38" s="5">
        <f t="shared" si="6"/>
        <v>-0.29914527889999998</v>
      </c>
      <c r="BP38" s="5">
        <f t="shared" si="6"/>
        <v>-0.32478630070000003</v>
      </c>
      <c r="BQ38" s="5">
        <f t="shared" si="6"/>
        <v>-0.50427349089999995</v>
      </c>
      <c r="BR38" s="4"/>
      <c r="BS38" s="4"/>
      <c r="BT38" s="4"/>
      <c r="BU38" s="4">
        <v>0</v>
      </c>
    </row>
    <row r="39" spans="1:73" x14ac:dyDescent="0.15">
      <c r="A39" t="str">
        <f t="shared" si="0"/>
        <v>1</v>
      </c>
      <c r="B39">
        <v>12</v>
      </c>
      <c r="C39" s="7">
        <v>38700</v>
      </c>
      <c r="D39" s="11">
        <v>2005</v>
      </c>
      <c r="E39" s="3">
        <f>_xlfn.XLOOKUP(B39,'Sentiment index'!$E$2:$E$169,'Sentiment index'!$A$2:$A$169)</f>
        <v>6.41679E-2</v>
      </c>
      <c r="F39">
        <f>IF(B39="","",Dataset!E39)</f>
        <v>11.732790314054258</v>
      </c>
      <c r="G39" s="5">
        <f>(AL39-BN39)/BN39</f>
        <v>0.3</v>
      </c>
      <c r="H39" s="12">
        <f>IF(B39="","",Dataset!G39)</f>
        <v>1070.6187196260851</v>
      </c>
      <c r="I39" s="4">
        <v>75</v>
      </c>
      <c r="J39" s="4">
        <v>10</v>
      </c>
      <c r="K39" s="13">
        <f t="shared" si="1"/>
        <v>0.29880000000000001</v>
      </c>
      <c r="L39" s="5">
        <f>IF(AJ39="NORWAY",_xlfn.XLOOKUP(C39,'Oslo OBX Historical Data'!$A$3:$A$3478,'Oslo OBX Historical Data'!$G$2:$G$3477),IF(AJ39="FINLAND",_xlfn.XLOOKUP(C39,'OMX Helsinki Historical Data'!$A$3:$A$3480,'OMX Helsinki Historical Data'!$G$2:$G$3479),IF(AJ39="DENMARK",_xlfn.XLOOKUP(C39,'OMX Copenhagen All shares Histo'!$A$3:$A$3462,'OMX Copenhagen All shares Histo'!$G$2:$G$3461),_xlfn.XLOOKUP('Pos. inv sent'!C39,'OMX Stockholm Historical Data'!$A$3:$A$3478,'OMX Stockholm Historical Data'!$G$2:$G$3477))))</f>
        <v>1.1999999999999999E-3</v>
      </c>
      <c r="M39">
        <f>IF($B39="","",Dataset!L39)</f>
        <v>1</v>
      </c>
      <c r="N39">
        <f>IF($B39="","",Dataset!M39)</f>
        <v>0</v>
      </c>
      <c r="O39">
        <f>IF($B39="","",Dataset!N39)</f>
        <v>0</v>
      </c>
      <c r="P39">
        <f>IF($B39="","",Dataset!O39)</f>
        <v>0</v>
      </c>
      <c r="Q39">
        <f>IF($B39="","",Dataset!P39)</f>
        <v>0</v>
      </c>
      <c r="R39">
        <f>IF($B39="","",Dataset!Q39)</f>
        <v>1</v>
      </c>
      <c r="S39">
        <f>IF($B39="","",Dataset!R39)</f>
        <v>0</v>
      </c>
      <c r="T39">
        <f>IF($B39="","",Dataset!S39)</f>
        <v>0</v>
      </c>
      <c r="U39">
        <f>IF($B39="","",Dataset!T39)</f>
        <v>0</v>
      </c>
      <c r="Y39" s="2"/>
      <c r="AJ39" t="s">
        <v>44</v>
      </c>
      <c r="AL39" s="3">
        <f>BN39*(1+BP39)</f>
        <v>13</v>
      </c>
      <c r="BB39" s="2">
        <v>20</v>
      </c>
      <c r="BC39" s="2">
        <v>30</v>
      </c>
      <c r="BD39" s="2">
        <v>36</v>
      </c>
      <c r="BF39" t="s">
        <v>1347</v>
      </c>
      <c r="BG39" t="s">
        <v>1348</v>
      </c>
      <c r="BH39" t="s">
        <v>44</v>
      </c>
      <c r="BI39" t="s">
        <v>32</v>
      </c>
      <c r="BJ39" t="s">
        <v>25</v>
      </c>
      <c r="BK39" t="s">
        <v>54</v>
      </c>
      <c r="BL39" t="s">
        <v>27</v>
      </c>
      <c r="BM39" s="4">
        <v>75</v>
      </c>
      <c r="BN39" s="4">
        <v>10</v>
      </c>
      <c r="BO39" s="5">
        <f t="shared" si="6"/>
        <v>0.2</v>
      </c>
      <c r="BP39" s="5">
        <f t="shared" si="6"/>
        <v>0.3</v>
      </c>
      <c r="BQ39" s="5">
        <f t="shared" si="6"/>
        <v>0.36</v>
      </c>
      <c r="BR39" s="4"/>
      <c r="BS39" s="4"/>
      <c r="BT39" s="4"/>
      <c r="BU39" s="4">
        <v>23.507400000000001</v>
      </c>
    </row>
    <row r="40" spans="1:73" x14ac:dyDescent="0.15">
      <c r="C40" s="7"/>
      <c r="D40" s="11"/>
      <c r="E40" s="3"/>
      <c r="G40" s="5"/>
      <c r="H40" s="12"/>
      <c r="I40" s="2"/>
      <c r="J40" s="2"/>
      <c r="K40" s="13"/>
      <c r="L40" s="5"/>
      <c r="Y40" s="2"/>
      <c r="AL40" s="3"/>
      <c r="BB40" s="2"/>
      <c r="BC40" s="2"/>
      <c r="BD40" s="2"/>
      <c r="BM40" s="2"/>
      <c r="BN40" s="2"/>
      <c r="BO40" s="5"/>
      <c r="BP40" s="5"/>
      <c r="BQ40" s="5"/>
      <c r="BR40" s="2"/>
      <c r="BS40" s="2"/>
      <c r="BT40" s="2"/>
      <c r="BU40" s="2"/>
    </row>
    <row r="41" spans="1:73" x14ac:dyDescent="0.15">
      <c r="C41" s="7"/>
      <c r="D41" s="11"/>
      <c r="E41" s="3"/>
      <c r="G41" s="5"/>
      <c r="H41" s="12"/>
      <c r="I41" s="2"/>
      <c r="J41" s="2"/>
      <c r="K41" s="13"/>
      <c r="L41" s="5"/>
      <c r="Y41" s="2"/>
      <c r="AL41" s="3"/>
      <c r="BB41" s="2"/>
      <c r="BC41" s="2"/>
      <c r="BD41" s="2"/>
      <c r="BM41" s="2"/>
      <c r="BN41" s="2"/>
      <c r="BO41" s="5"/>
      <c r="BP41" s="5"/>
      <c r="BQ41" s="5"/>
      <c r="BR41" s="2"/>
      <c r="BS41" s="2"/>
      <c r="BT41" s="2"/>
      <c r="BU41" s="2"/>
    </row>
    <row r="42" spans="1:73" x14ac:dyDescent="0.15">
      <c r="C42" s="7"/>
      <c r="D42" s="11"/>
      <c r="E42" s="3"/>
      <c r="G42" s="5"/>
      <c r="H42" s="12"/>
      <c r="I42" s="2"/>
      <c r="J42" s="2"/>
      <c r="K42" s="13"/>
      <c r="L42" s="5"/>
      <c r="Y42" s="2"/>
      <c r="AL42" s="3"/>
      <c r="BB42" s="2"/>
      <c r="BC42" s="2"/>
      <c r="BD42" s="2"/>
      <c r="BM42" s="2"/>
      <c r="BN42" s="2"/>
      <c r="BO42" s="5"/>
      <c r="BP42" s="5"/>
      <c r="BQ42" s="5"/>
      <c r="BR42" s="2"/>
      <c r="BS42" s="2"/>
      <c r="BT42" s="2"/>
      <c r="BU42" s="2"/>
    </row>
    <row r="43" spans="1:73" x14ac:dyDescent="0.15">
      <c r="C43" s="7"/>
      <c r="D43" s="11"/>
      <c r="E43" s="3"/>
      <c r="G43" s="5"/>
      <c r="H43" s="12"/>
      <c r="I43" s="2"/>
      <c r="J43" s="2"/>
      <c r="K43" s="13"/>
      <c r="L43" s="5"/>
      <c r="Y43" s="2"/>
      <c r="AL43" s="3"/>
      <c r="BB43" s="2"/>
      <c r="BC43" s="2"/>
      <c r="BD43" s="2"/>
      <c r="BM43" s="2"/>
      <c r="BN43" s="2"/>
      <c r="BO43" s="5"/>
      <c r="BP43" s="5"/>
      <c r="BQ43" s="5"/>
      <c r="BR43" s="2"/>
      <c r="BS43" s="2"/>
      <c r="BT43" s="2"/>
      <c r="BU43" s="2"/>
    </row>
    <row r="44" spans="1:73" x14ac:dyDescent="0.15">
      <c r="C44" s="7"/>
      <c r="D44" s="11"/>
      <c r="E44" s="3"/>
      <c r="G44" s="5"/>
      <c r="H44" s="12"/>
      <c r="I44" s="2"/>
      <c r="J44" s="2"/>
      <c r="K44" s="13"/>
      <c r="L44" s="5"/>
      <c r="Y44" s="2"/>
      <c r="AL44" s="3"/>
      <c r="BB44" s="2"/>
      <c r="BC44" s="2"/>
      <c r="BD44" s="2"/>
      <c r="BM44" s="2"/>
      <c r="BN44" s="2"/>
      <c r="BO44" s="5"/>
      <c r="BP44" s="5"/>
      <c r="BQ44" s="5"/>
      <c r="BR44" s="2"/>
      <c r="BS44" s="2"/>
      <c r="BT44" s="2"/>
      <c r="BU44" s="2"/>
    </row>
    <row r="45" spans="1:73" x14ac:dyDescent="0.15">
      <c r="C45" s="7"/>
      <c r="D45" s="11"/>
      <c r="E45" s="3"/>
      <c r="G45" s="5"/>
      <c r="H45" s="12"/>
      <c r="I45" s="2"/>
      <c r="J45" s="2"/>
      <c r="K45" s="13"/>
      <c r="L45" s="5"/>
      <c r="Y45" s="2"/>
      <c r="AL45" s="3"/>
      <c r="BB45" s="2"/>
      <c r="BC45" s="2"/>
      <c r="BD45" s="2"/>
      <c r="BM45" s="2"/>
      <c r="BN45" s="2"/>
      <c r="BO45" s="5"/>
      <c r="BP45" s="5"/>
      <c r="BQ45" s="5"/>
      <c r="BR45" s="2"/>
      <c r="BS45" s="2"/>
      <c r="BT45" s="2"/>
      <c r="BU45" s="2"/>
    </row>
    <row r="46" spans="1:73" x14ac:dyDescent="0.15">
      <c r="C46" s="7"/>
      <c r="D46" s="11"/>
      <c r="E46" s="3"/>
      <c r="G46" s="5"/>
      <c r="H46" s="12"/>
      <c r="I46" s="2"/>
      <c r="J46" s="2"/>
      <c r="K46" s="13"/>
      <c r="L46" s="5"/>
      <c r="Y46" s="2"/>
      <c r="AL46" s="3"/>
      <c r="BB46" s="2"/>
      <c r="BC46" s="2"/>
      <c r="BD46" s="2"/>
      <c r="BM46" s="2"/>
      <c r="BN46" s="2"/>
      <c r="BO46" s="5"/>
      <c r="BP46" s="5"/>
      <c r="BQ46" s="5"/>
      <c r="BR46" s="2"/>
      <c r="BS46" s="2"/>
      <c r="BT46" s="2"/>
      <c r="BU46" s="2"/>
    </row>
    <row r="47" spans="1:73" x14ac:dyDescent="0.15">
      <c r="C47" s="7"/>
      <c r="D47" s="11"/>
      <c r="E47" s="3"/>
      <c r="G47" s="5"/>
      <c r="H47" s="12"/>
      <c r="I47" s="2"/>
      <c r="J47" s="2"/>
      <c r="K47" s="13"/>
      <c r="L47" s="5"/>
      <c r="Y47" s="2"/>
      <c r="AL47" s="3"/>
      <c r="BB47" s="2"/>
      <c r="BC47" s="2"/>
      <c r="BD47" s="2"/>
      <c r="BM47" s="2"/>
      <c r="BN47" s="2"/>
      <c r="BO47" s="5"/>
      <c r="BP47" s="5"/>
      <c r="BQ47" s="5"/>
      <c r="BR47" s="2"/>
      <c r="BS47" s="2"/>
      <c r="BT47" s="2"/>
      <c r="BU47" s="2"/>
    </row>
    <row r="48" spans="1:73" x14ac:dyDescent="0.15">
      <c r="C48" s="7"/>
      <c r="D48" s="11"/>
      <c r="E48" s="3"/>
      <c r="G48" s="5"/>
      <c r="H48" s="12"/>
      <c r="I48" s="2"/>
      <c r="J48" s="2"/>
      <c r="K48" s="13"/>
      <c r="L48" s="5"/>
      <c r="Y48" s="2"/>
      <c r="AL48" s="3"/>
      <c r="BB48" s="2"/>
      <c r="BC48" s="2"/>
      <c r="BD48" s="2"/>
      <c r="BM48" s="2"/>
      <c r="BN48" s="2"/>
      <c r="BO48" s="5"/>
      <c r="BP48" s="5"/>
      <c r="BQ48" s="5"/>
      <c r="BR48" s="2"/>
      <c r="BS48" s="2"/>
      <c r="BT48" s="2"/>
      <c r="BU48" s="2"/>
    </row>
    <row r="49" spans="1:73" x14ac:dyDescent="0.15">
      <c r="C49" s="7"/>
      <c r="D49" s="11"/>
      <c r="E49" s="3"/>
      <c r="G49" s="5"/>
      <c r="H49" s="12"/>
      <c r="I49" s="2"/>
      <c r="J49" s="2"/>
      <c r="K49" s="13"/>
      <c r="L49" s="5"/>
      <c r="Y49" s="2"/>
      <c r="AL49" s="3"/>
      <c r="BB49" s="2"/>
      <c r="BC49" s="2"/>
      <c r="BD49" s="2"/>
      <c r="BM49" s="2"/>
      <c r="BN49" s="2"/>
      <c r="BO49" s="5"/>
      <c r="BP49" s="5"/>
      <c r="BQ49" s="5"/>
      <c r="BR49" s="2"/>
      <c r="BS49" s="2"/>
      <c r="BT49" s="2"/>
      <c r="BU49" s="2"/>
    </row>
    <row r="50" spans="1:73" x14ac:dyDescent="0.15">
      <c r="C50" s="7"/>
      <c r="D50" s="11"/>
      <c r="E50" s="3"/>
      <c r="G50" s="5"/>
      <c r="H50" s="12"/>
      <c r="I50" s="2"/>
      <c r="J50" s="2"/>
      <c r="K50" s="13"/>
      <c r="L50" s="5"/>
      <c r="Y50" s="2"/>
      <c r="AL50" s="3"/>
      <c r="BB50" s="2"/>
      <c r="BC50" s="2"/>
      <c r="BD50" s="2"/>
      <c r="BM50" s="2"/>
      <c r="BN50" s="2"/>
      <c r="BO50" s="5"/>
      <c r="BP50" s="5"/>
      <c r="BQ50" s="5"/>
      <c r="BR50" s="2"/>
      <c r="BS50" s="2"/>
      <c r="BT50" s="2"/>
      <c r="BU50" s="2"/>
    </row>
    <row r="51" spans="1:73" x14ac:dyDescent="0.15">
      <c r="C51" s="7"/>
      <c r="D51" s="11"/>
      <c r="E51" s="3"/>
      <c r="G51" s="5"/>
      <c r="H51" s="12"/>
      <c r="I51" s="2"/>
      <c r="J51" s="2"/>
      <c r="K51" s="13"/>
      <c r="L51" s="5"/>
      <c r="Y51" s="2"/>
      <c r="AL51" s="3"/>
      <c r="BB51" s="2"/>
      <c r="BC51" s="2"/>
      <c r="BD51" s="2"/>
      <c r="BM51" s="2"/>
      <c r="BN51" s="2"/>
      <c r="BO51" s="5"/>
      <c r="BP51" s="5"/>
      <c r="BQ51" s="5"/>
      <c r="BR51" s="2"/>
      <c r="BS51" s="2"/>
      <c r="BT51" s="2"/>
      <c r="BU51" s="2"/>
    </row>
    <row r="52" spans="1:73" x14ac:dyDescent="0.15">
      <c r="C52" s="7"/>
      <c r="D52" s="11"/>
      <c r="E52" s="3"/>
      <c r="G52" s="5"/>
      <c r="H52" s="12"/>
      <c r="I52" s="2"/>
      <c r="J52" s="2"/>
      <c r="K52" s="13"/>
      <c r="L52" s="5"/>
      <c r="Y52" s="2"/>
      <c r="AL52" s="3"/>
      <c r="BB52" s="2"/>
      <c r="BC52" s="2"/>
      <c r="BD52" s="2"/>
      <c r="BM52" s="2"/>
      <c r="BN52" s="2"/>
      <c r="BO52" s="5"/>
      <c r="BP52" s="5"/>
      <c r="BQ52" s="5"/>
      <c r="BR52" s="2"/>
      <c r="BS52" s="2"/>
      <c r="BT52" s="2"/>
      <c r="BU52" s="2"/>
    </row>
    <row r="53" spans="1:73" x14ac:dyDescent="0.15">
      <c r="C53" s="7"/>
      <c r="D53" s="11"/>
      <c r="E53" s="3"/>
      <c r="G53" s="5"/>
      <c r="H53" s="12"/>
      <c r="I53" s="2"/>
      <c r="J53" s="2"/>
      <c r="K53" s="13"/>
      <c r="L53" s="5"/>
      <c r="Y53" s="2"/>
      <c r="AL53" s="3"/>
      <c r="BB53" s="2"/>
      <c r="BC53" s="2"/>
      <c r="BD53" s="2"/>
      <c r="BM53" s="2"/>
      <c r="BN53" s="2"/>
      <c r="BO53" s="5"/>
      <c r="BP53" s="5"/>
      <c r="BQ53" s="5"/>
      <c r="BR53" s="2"/>
      <c r="BS53" s="2"/>
      <c r="BT53" s="2"/>
      <c r="BU53" s="2"/>
    </row>
    <row r="54" spans="1:73" x14ac:dyDescent="0.15">
      <c r="A54" t="str">
        <f t="shared" si="0"/>
        <v>1</v>
      </c>
      <c r="B54">
        <v>18</v>
      </c>
      <c r="C54" s="7">
        <v>38869</v>
      </c>
      <c r="D54" s="11">
        <v>2006</v>
      </c>
      <c r="E54" s="3">
        <f>_xlfn.XLOOKUP(B54,'Sentiment index'!$E$2:$E$169,'Sentiment index'!$A$2:$A$169)</f>
        <v>3.4986200000000002E-2</v>
      </c>
      <c r="F54">
        <f>IF(B54="","",Dataset!E54)</f>
        <v>13.858017768824192</v>
      </c>
      <c r="G54" s="5">
        <f>(AL54-BN54)/BN54</f>
        <v>4.9261084200001434E-3</v>
      </c>
      <c r="H54" s="12">
        <f>IF(B54="","",Dataset!G54)</f>
        <v>8</v>
      </c>
      <c r="I54" s="2">
        <v>226.12700000000001</v>
      </c>
      <c r="J54" s="2">
        <v>80.934074999999993</v>
      </c>
      <c r="K54" s="13">
        <f t="shared" si="1"/>
        <v>7.426108420000143E-3</v>
      </c>
      <c r="L54" s="5">
        <f>IF(AJ54="NORWAY",_xlfn.XLOOKUP(C54,'Oslo OBX Historical Data'!$A$3:$A$3478,'Oslo OBX Historical Data'!$G$2:$G$3477),IF(AJ54="FINLAND",_xlfn.XLOOKUP(C54,'OMX Helsinki Historical Data'!$A$3:$A$3480,'OMX Helsinki Historical Data'!$G$2:$G$3479),IF(AJ54="DENMARK",_xlfn.XLOOKUP(C54,'OMX Copenhagen All shares Histo'!$A$3:$A$3462,'OMX Copenhagen All shares Histo'!$G$2:$G$3461),_xlfn.XLOOKUP('Pos. inv sent'!C54,'OMX Stockholm Historical Data'!$A$3:$A$3478,'OMX Stockholm Historical Data'!$G$2:$G$3477))))</f>
        <v>-2.5000000000000001E-3</v>
      </c>
      <c r="M54">
        <f>IF($B54="","",Dataset!L54)</f>
        <v>1</v>
      </c>
      <c r="N54">
        <f>IF($B54="","",Dataset!M54)</f>
        <v>0</v>
      </c>
      <c r="O54">
        <f>IF($B54="","",Dataset!N54)</f>
        <v>0</v>
      </c>
      <c r="P54">
        <f>IF($B54="","",Dataset!O54)</f>
        <v>0</v>
      </c>
      <c r="Q54">
        <f>IF($B54="","",Dataset!P54)</f>
        <v>0</v>
      </c>
      <c r="R54">
        <f>IF($B54="","",Dataset!Q54)</f>
        <v>1</v>
      </c>
      <c r="S54">
        <f>IF($B54="","",Dataset!R54)</f>
        <v>0</v>
      </c>
      <c r="T54">
        <f>IF($B54="","",Dataset!S54)</f>
        <v>0</v>
      </c>
      <c r="U54">
        <f>IF($B54="","",Dataset!T54)</f>
        <v>0</v>
      </c>
      <c r="Y54" s="2"/>
      <c r="AJ54" t="s">
        <v>23</v>
      </c>
      <c r="AL54" s="3">
        <f t="shared" ref="AL54:AL85" si="7">BN54*(1+BP54)</f>
        <v>75.369458131500011</v>
      </c>
      <c r="AM54">
        <v>8</v>
      </c>
      <c r="BB54" s="2">
        <v>0.49261084199999999</v>
      </c>
      <c r="BC54" s="2">
        <v>0.49261084199999999</v>
      </c>
      <c r="BD54" s="2">
        <v>0.49261084199999999</v>
      </c>
      <c r="BF54" t="s">
        <v>981</v>
      </c>
      <c r="BG54" t="s">
        <v>982</v>
      </c>
      <c r="BH54" t="s">
        <v>23</v>
      </c>
      <c r="BI54" t="s">
        <v>32</v>
      </c>
      <c r="BJ54" t="s">
        <v>25</v>
      </c>
      <c r="BK54" t="s">
        <v>54</v>
      </c>
      <c r="BL54" t="s">
        <v>27</v>
      </c>
      <c r="BM54" s="2">
        <v>226.12700000000001</v>
      </c>
      <c r="BN54" s="2">
        <v>75</v>
      </c>
      <c r="BO54" s="5">
        <f t="shared" ref="BO54:BO85" si="8">BB54/100</f>
        <v>4.9261084200000003E-3</v>
      </c>
      <c r="BP54" s="5">
        <f t="shared" ref="BP54:BP85" si="9">BC54/100</f>
        <v>4.9261084200000003E-3</v>
      </c>
      <c r="BQ54" s="5">
        <f t="shared" ref="BQ54:BQ85" si="10">BD54/100</f>
        <v>4.9261084200000003E-3</v>
      </c>
      <c r="BR54" s="2"/>
      <c r="BS54" s="2"/>
      <c r="BT54" s="2"/>
      <c r="BU54" s="2">
        <v>0</v>
      </c>
    </row>
    <row r="55" spans="1:73" x14ac:dyDescent="0.15">
      <c r="A55" t="str">
        <f t="shared" si="0"/>
        <v>1</v>
      </c>
      <c r="B55">
        <v>18</v>
      </c>
      <c r="C55" s="7">
        <v>38880</v>
      </c>
      <c r="D55" s="11">
        <v>2006</v>
      </c>
      <c r="E55" s="3">
        <f>_xlfn.XLOOKUP(B55,'Sentiment index'!$E$2:$E$169,'Sentiment index'!$A$2:$A$169)</f>
        <v>3.4986200000000002E-2</v>
      </c>
      <c r="F55">
        <f>IF(B55="","",Dataset!E55)</f>
        <v>11.102293659568389</v>
      </c>
      <c r="G55" s="5">
        <f>(AL55-BN55)/BN55</f>
        <v>0.17391304020000006</v>
      </c>
      <c r="H55" s="12">
        <f>IF(B55="","",Dataset!G55)</f>
        <v>1090</v>
      </c>
      <c r="I55" s="2">
        <v>132.80500000000001</v>
      </c>
      <c r="J55" s="2">
        <v>17.39978</v>
      </c>
      <c r="K55" s="13">
        <f t="shared" si="1"/>
        <v>0.18931304020000006</v>
      </c>
      <c r="L55" s="5">
        <f>IF(AJ55="NORWAY",_xlfn.XLOOKUP(C55,'Oslo OBX Historical Data'!$A$3:$A$3478,'Oslo OBX Historical Data'!$G$2:$G$3477),IF(AJ55="FINLAND",_xlfn.XLOOKUP(C55,'OMX Helsinki Historical Data'!$A$3:$A$3480,'OMX Helsinki Historical Data'!$G$2:$G$3479),IF(AJ55="DENMARK",_xlfn.XLOOKUP(C55,'OMX Copenhagen All shares Histo'!$A$3:$A$3462,'OMX Copenhagen All shares Histo'!$G$2:$G$3461),_xlfn.XLOOKUP('Pos. inv sent'!C55,'OMX Stockholm Historical Data'!$A$3:$A$3478,'OMX Stockholm Historical Data'!$G$2:$G$3477))))</f>
        <v>-1.54E-2</v>
      </c>
      <c r="M55">
        <f>IF($B55="","",Dataset!L55)</f>
        <v>1</v>
      </c>
      <c r="N55">
        <f>IF($B55="","",Dataset!M55)</f>
        <v>0</v>
      </c>
      <c r="O55">
        <f>IF($B55="","",Dataset!N55)</f>
        <v>0</v>
      </c>
      <c r="P55">
        <f>IF($B55="","",Dataset!O55)</f>
        <v>0</v>
      </c>
      <c r="Q55">
        <f>IF($B55="","",Dataset!P55)</f>
        <v>1</v>
      </c>
      <c r="R55">
        <f>IF($B55="","",Dataset!Q55)</f>
        <v>0</v>
      </c>
      <c r="S55">
        <f>IF($B55="","",Dataset!R55)</f>
        <v>0</v>
      </c>
      <c r="T55">
        <f>IF($B55="","",Dataset!S55)</f>
        <v>0</v>
      </c>
      <c r="U55">
        <f>IF($B55="","",Dataset!T55)</f>
        <v>0</v>
      </c>
      <c r="Y55" s="2"/>
      <c r="AJ55" t="s">
        <v>80</v>
      </c>
      <c r="AL55" s="3">
        <f t="shared" si="7"/>
        <v>23.478260804000001</v>
      </c>
      <c r="AM55">
        <v>1090</v>
      </c>
      <c r="BB55" s="2">
        <v>20</v>
      </c>
      <c r="BC55" s="2">
        <v>17.39130402</v>
      </c>
      <c r="BD55" s="2">
        <v>12.173913000000001</v>
      </c>
      <c r="BF55" t="s">
        <v>1162</v>
      </c>
      <c r="BG55" t="s">
        <v>1163</v>
      </c>
      <c r="BH55" t="s">
        <v>80</v>
      </c>
      <c r="BI55" t="s">
        <v>38</v>
      </c>
      <c r="BJ55" t="s">
        <v>25</v>
      </c>
      <c r="BK55" t="s">
        <v>75</v>
      </c>
      <c r="BL55" t="s">
        <v>27</v>
      </c>
      <c r="BM55" s="2">
        <v>132.80500000000001</v>
      </c>
      <c r="BN55" s="2">
        <v>20</v>
      </c>
      <c r="BO55" s="5">
        <f t="shared" si="8"/>
        <v>0.2</v>
      </c>
      <c r="BP55" s="5">
        <f t="shared" si="9"/>
        <v>0.17391304020000001</v>
      </c>
      <c r="BQ55" s="5">
        <f t="shared" si="10"/>
        <v>0.12173913</v>
      </c>
      <c r="BR55" s="2"/>
      <c r="BS55" s="2"/>
      <c r="BT55" s="2"/>
      <c r="BU55" s="2">
        <v>0</v>
      </c>
    </row>
    <row r="56" spans="1:73" x14ac:dyDescent="0.15">
      <c r="A56" t="str">
        <f t="shared" si="0"/>
        <v>1</v>
      </c>
      <c r="B56">
        <v>18</v>
      </c>
      <c r="C56" s="7">
        <v>38898</v>
      </c>
      <c r="D56" s="11">
        <v>2006</v>
      </c>
      <c r="E56" s="3">
        <f>_xlfn.XLOOKUP(B56,'Sentiment index'!$E$2:$E$169,'Sentiment index'!$A$2:$A$169)</f>
        <v>3.4986200000000002E-2</v>
      </c>
      <c r="F56">
        <f>IF(B56="","",Dataset!E56)</f>
        <v>10.945990553672686</v>
      </c>
      <c r="G56" s="5">
        <f>(AL56-BN56)/BN56</f>
        <v>-0.85208648679999999</v>
      </c>
      <c r="H56" s="12">
        <f>IF(B56="","",Dataset!G56)</f>
        <v>555</v>
      </c>
      <c r="I56" s="2">
        <v>366.9</v>
      </c>
      <c r="J56" s="2">
        <v>43</v>
      </c>
      <c r="K56" s="13">
        <f t="shared" si="1"/>
        <v>-0.85588648680000001</v>
      </c>
      <c r="L56" s="5">
        <f>IF(AJ56="NORWAY",_xlfn.XLOOKUP(C56,'Oslo OBX Historical Data'!$A$3:$A$3478,'Oslo OBX Historical Data'!$G$2:$G$3477),IF(AJ56="FINLAND",_xlfn.XLOOKUP(C56,'OMX Helsinki Historical Data'!$A$3:$A$3480,'OMX Helsinki Historical Data'!$G$2:$G$3479),IF(AJ56="DENMARK",_xlfn.XLOOKUP(C56,'OMX Copenhagen All shares Histo'!$A$3:$A$3462,'OMX Copenhagen All shares Histo'!$G$2:$G$3461),_xlfn.XLOOKUP('Pos. inv sent'!C56,'OMX Stockholm Historical Data'!$A$3:$A$3478,'OMX Stockholm Historical Data'!$G$2:$G$3477))))</f>
        <v>3.8E-3</v>
      </c>
      <c r="M56">
        <f>IF($B56="","",Dataset!L56)</f>
        <v>1</v>
      </c>
      <c r="N56">
        <f>IF($B56="","",Dataset!M56)</f>
        <v>0</v>
      </c>
      <c r="O56">
        <f>IF($B56="","",Dataset!N56)</f>
        <v>1</v>
      </c>
      <c r="P56">
        <f>IF($B56="","",Dataset!O56)</f>
        <v>0</v>
      </c>
      <c r="Q56">
        <f>IF($B56="","",Dataset!P56)</f>
        <v>0</v>
      </c>
      <c r="R56">
        <f>IF($B56="","",Dataset!Q56)</f>
        <v>0</v>
      </c>
      <c r="S56">
        <f>IF($B56="","",Dataset!R56)</f>
        <v>0</v>
      </c>
      <c r="T56">
        <f>IF($B56="","",Dataset!S56)</f>
        <v>0</v>
      </c>
      <c r="U56">
        <f>IF($B56="","",Dataset!T56)</f>
        <v>0</v>
      </c>
      <c r="Y56" s="2"/>
      <c r="AJ56" t="s">
        <v>44</v>
      </c>
      <c r="AL56" s="3">
        <f t="shared" si="7"/>
        <v>6.3602810676000008</v>
      </c>
      <c r="AM56">
        <v>555</v>
      </c>
      <c r="BB56" s="2">
        <v>-85.208648679999996</v>
      </c>
      <c r="BC56" s="2">
        <v>-85.208648679999996</v>
      </c>
      <c r="BD56" s="2">
        <v>-85.150703429999993</v>
      </c>
      <c r="BF56" t="s">
        <v>849</v>
      </c>
      <c r="BG56" t="s">
        <v>850</v>
      </c>
      <c r="BH56" t="s">
        <v>44</v>
      </c>
      <c r="BI56" t="s">
        <v>96</v>
      </c>
      <c r="BJ56" t="s">
        <v>25</v>
      </c>
      <c r="BK56" t="s">
        <v>46</v>
      </c>
      <c r="BL56" t="s">
        <v>27</v>
      </c>
      <c r="BM56" s="2">
        <v>366.9</v>
      </c>
      <c r="BN56" s="2">
        <v>43</v>
      </c>
      <c r="BO56" s="5">
        <f t="shared" si="8"/>
        <v>-0.85208648679999999</v>
      </c>
      <c r="BP56" s="5">
        <f t="shared" si="9"/>
        <v>-0.85208648679999999</v>
      </c>
      <c r="BQ56" s="5">
        <f t="shared" si="10"/>
        <v>-0.85150703429999997</v>
      </c>
      <c r="BR56" s="2"/>
      <c r="BS56" s="2"/>
      <c r="BT56" s="2"/>
      <c r="BU56" s="2">
        <v>75</v>
      </c>
    </row>
    <row r="57" spans="1:73" x14ac:dyDescent="0.15">
      <c r="A57" t="str">
        <f t="shared" si="0"/>
        <v>1</v>
      </c>
      <c r="B57">
        <v>19</v>
      </c>
      <c r="C57" s="7">
        <v>38901</v>
      </c>
      <c r="D57" s="11">
        <v>2006</v>
      </c>
      <c r="E57" s="3">
        <f>_xlfn.XLOOKUP(B57,'Sentiment index'!$E$2:$E$169,'Sentiment index'!$A$2:$A$169)</f>
        <v>0.1207409</v>
      </c>
      <c r="F57">
        <f>IF(B57="","",Dataset!E57)</f>
        <v>12.213984197533817</v>
      </c>
      <c r="G57" s="5">
        <f>(AL57-BN57)/BN57</f>
        <v>-4.5141831040000201E-3</v>
      </c>
      <c r="H57" s="12">
        <f>IF(B57="","",Dataset!G57)</f>
        <v>231</v>
      </c>
      <c r="I57" s="2">
        <v>1120.01</v>
      </c>
      <c r="J57" s="2">
        <v>47</v>
      </c>
      <c r="K57" s="13">
        <f t="shared" si="1"/>
        <v>-2.1514183104000023E-2</v>
      </c>
      <c r="L57" s="5">
        <f>IF(AJ57="NORWAY",_xlfn.XLOOKUP(C57,'Oslo OBX Historical Data'!$A$3:$A$3478,'Oslo OBX Historical Data'!$G$2:$G$3477),IF(AJ57="FINLAND",_xlfn.XLOOKUP(C57,'OMX Helsinki Historical Data'!$A$3:$A$3480,'OMX Helsinki Historical Data'!$G$2:$G$3479),IF(AJ57="DENMARK",_xlfn.XLOOKUP(C57,'OMX Copenhagen All shares Histo'!$A$3:$A$3462,'OMX Copenhagen All shares Histo'!$G$2:$G$3461),_xlfn.XLOOKUP('Pos. inv sent'!C57,'OMX Stockholm Historical Data'!$A$3:$A$3478,'OMX Stockholm Historical Data'!$G$2:$G$3477))))</f>
        <v>1.7000000000000001E-2</v>
      </c>
      <c r="M57">
        <f>IF($B57="","",Dataset!L57)</f>
        <v>1</v>
      </c>
      <c r="N57">
        <f>IF($B57="","",Dataset!M57)</f>
        <v>1</v>
      </c>
      <c r="O57">
        <f>IF($B57="","",Dataset!N57)</f>
        <v>0</v>
      </c>
      <c r="P57">
        <f>IF($B57="","",Dataset!O57)</f>
        <v>0</v>
      </c>
      <c r="Q57">
        <f>IF($B57="","",Dataset!P57)</f>
        <v>0</v>
      </c>
      <c r="R57">
        <f>IF($B57="","",Dataset!Q57)</f>
        <v>0</v>
      </c>
      <c r="S57">
        <f>IF($B57="","",Dataset!R57)</f>
        <v>0</v>
      </c>
      <c r="T57">
        <f>IF($B57="","",Dataset!S57)</f>
        <v>0</v>
      </c>
      <c r="U57">
        <f>IF($B57="","",Dataset!T57)</f>
        <v>0</v>
      </c>
      <c r="Y57" s="2"/>
      <c r="AJ57" t="s">
        <v>44</v>
      </c>
      <c r="AL57" s="3">
        <f t="shared" si="7"/>
        <v>46.787833394111999</v>
      </c>
      <c r="AM57">
        <v>231</v>
      </c>
      <c r="BB57" s="2">
        <v>1.421277761</v>
      </c>
      <c r="BC57" s="2">
        <v>-0.45141831040000002</v>
      </c>
      <c r="BD57" s="2">
        <v>0.43362292650000001</v>
      </c>
      <c r="BF57" t="s">
        <v>420</v>
      </c>
      <c r="BG57" t="s">
        <v>421</v>
      </c>
      <c r="BH57" t="s">
        <v>44</v>
      </c>
      <c r="BI57" t="s">
        <v>53</v>
      </c>
      <c r="BJ57" t="s">
        <v>25</v>
      </c>
      <c r="BK57" t="s">
        <v>75</v>
      </c>
      <c r="BL57" t="s">
        <v>27</v>
      </c>
      <c r="BM57" s="2">
        <v>1120.01</v>
      </c>
      <c r="BN57" s="2">
        <v>47</v>
      </c>
      <c r="BO57" s="5">
        <f t="shared" si="8"/>
        <v>1.421277761E-2</v>
      </c>
      <c r="BP57" s="5">
        <f t="shared" si="9"/>
        <v>-4.5141831040000002E-3</v>
      </c>
      <c r="BQ57" s="5">
        <f t="shared" si="10"/>
        <v>4.3362292649999998E-3</v>
      </c>
      <c r="BR57" s="2"/>
      <c r="BS57" s="2"/>
      <c r="BT57" s="2"/>
      <c r="BU57" s="2">
        <v>63.738</v>
      </c>
    </row>
    <row r="58" spans="1:73" x14ac:dyDescent="0.15">
      <c r="A58" t="str">
        <f t="shared" si="0"/>
        <v>1</v>
      </c>
      <c r="B58">
        <v>19</v>
      </c>
      <c r="C58" s="7">
        <v>38903</v>
      </c>
      <c r="D58" s="11">
        <v>2006</v>
      </c>
      <c r="E58" s="3">
        <f>_xlfn.XLOOKUP(B58,'Sentiment index'!$E$2:$E$169,'Sentiment index'!$A$2:$A$169)</f>
        <v>0.1207409</v>
      </c>
      <c r="F58">
        <f>IF(B58="","",Dataset!E58)</f>
        <v>12.314447924727981</v>
      </c>
      <c r="G58" s="5">
        <f>(AL58-BN58)/BN58</f>
        <v>-3.1250149010000339E-3</v>
      </c>
      <c r="H58" s="12">
        <f>IF(B58="","",Dataset!G58)</f>
        <v>251</v>
      </c>
      <c r="I58" s="2">
        <v>138</v>
      </c>
      <c r="J58" s="2">
        <v>16</v>
      </c>
      <c r="K58" s="13">
        <f t="shared" si="1"/>
        <v>1.6474985098999965E-2</v>
      </c>
      <c r="L58" s="5">
        <f>IF(AJ58="NORWAY",_xlfn.XLOOKUP(C58,'Oslo OBX Historical Data'!$A$3:$A$3478,'Oslo OBX Historical Data'!$G$2:$G$3477),IF(AJ58="FINLAND",_xlfn.XLOOKUP(C58,'OMX Helsinki Historical Data'!$A$3:$A$3480,'OMX Helsinki Historical Data'!$G$2:$G$3479),IF(AJ58="DENMARK",_xlfn.XLOOKUP(C58,'OMX Copenhagen All shares Histo'!$A$3:$A$3462,'OMX Copenhagen All shares Histo'!$G$2:$G$3461),_xlfn.XLOOKUP('Pos. inv sent'!C58,'OMX Stockholm Historical Data'!$A$3:$A$3478,'OMX Stockholm Historical Data'!$G$2:$G$3477))))</f>
        <v>-1.9599999999999999E-2</v>
      </c>
      <c r="M58">
        <f>IF($B58="","",Dataset!L58)</f>
        <v>1</v>
      </c>
      <c r="N58">
        <f>IF($B58="","",Dataset!M58)</f>
        <v>0</v>
      </c>
      <c r="O58">
        <f>IF($B58="","",Dataset!N58)</f>
        <v>0</v>
      </c>
      <c r="P58">
        <f>IF($B58="","",Dataset!O58)</f>
        <v>0</v>
      </c>
      <c r="Q58">
        <f>IF($B58="","",Dataset!P58)</f>
        <v>0</v>
      </c>
      <c r="R58">
        <f>IF($B58="","",Dataset!Q58)</f>
        <v>0</v>
      </c>
      <c r="S58">
        <f>IF($B58="","",Dataset!R58)</f>
        <v>1</v>
      </c>
      <c r="T58">
        <f>IF($B58="","",Dataset!S58)</f>
        <v>0</v>
      </c>
      <c r="U58">
        <f>IF($B58="","",Dataset!T58)</f>
        <v>0</v>
      </c>
      <c r="Y58" s="2"/>
      <c r="AJ58" t="s">
        <v>44</v>
      </c>
      <c r="AL58" s="3">
        <f t="shared" si="7"/>
        <v>15.949999761583999</v>
      </c>
      <c r="AM58">
        <v>251</v>
      </c>
      <c r="BB58" s="2">
        <v>-1.4901161190000001E-6</v>
      </c>
      <c r="BC58" s="2">
        <v>-0.3125014901</v>
      </c>
      <c r="BD58" s="2">
        <v>-3.7500014309999998</v>
      </c>
      <c r="BF58" t="s">
        <v>1154</v>
      </c>
      <c r="BG58" t="s">
        <v>1155</v>
      </c>
      <c r="BH58" t="s">
        <v>44</v>
      </c>
      <c r="BI58" t="s">
        <v>152</v>
      </c>
      <c r="BJ58" t="s">
        <v>25</v>
      </c>
      <c r="BK58" t="s">
        <v>54</v>
      </c>
      <c r="BL58" t="s">
        <v>27</v>
      </c>
      <c r="BM58" s="2">
        <v>138</v>
      </c>
      <c r="BN58" s="2">
        <v>16</v>
      </c>
      <c r="BO58" s="5">
        <f t="shared" si="8"/>
        <v>-1.4901161190000001E-8</v>
      </c>
      <c r="BP58" s="5">
        <f t="shared" si="9"/>
        <v>-3.125014901E-3</v>
      </c>
      <c r="BQ58" s="5">
        <f t="shared" si="10"/>
        <v>-3.7500014309999996E-2</v>
      </c>
      <c r="BR58" s="2"/>
      <c r="BS58" s="2"/>
      <c r="BT58" s="2"/>
      <c r="BU58" s="2">
        <v>51.103999999999999</v>
      </c>
    </row>
    <row r="59" spans="1:73" x14ac:dyDescent="0.15">
      <c r="A59" t="str">
        <f t="shared" si="0"/>
        <v>1</v>
      </c>
      <c r="B59">
        <v>19</v>
      </c>
      <c r="C59" s="7">
        <v>38905</v>
      </c>
      <c r="D59" s="11">
        <v>2006</v>
      </c>
      <c r="E59" s="3">
        <f>_xlfn.XLOOKUP(B59,'Sentiment index'!$E$2:$E$169,'Sentiment index'!$A$2:$A$169)</f>
        <v>0.1207409</v>
      </c>
      <c r="F59">
        <f>IF(B59="","",Dataset!E59)</f>
        <v>13.290888454517107</v>
      </c>
      <c r="G59" s="5">
        <f>(AL59-BN59)/BN59</f>
        <v>0.14187499999999995</v>
      </c>
      <c r="H59" s="12">
        <f>IF(B59="","",Dataset!G59)</f>
        <v>1187.8706981541511</v>
      </c>
      <c r="I59" s="2">
        <v>19.86</v>
      </c>
      <c r="J59" s="2">
        <v>45.5</v>
      </c>
      <c r="K59" s="13">
        <f t="shared" si="1"/>
        <v>0.13157499999999994</v>
      </c>
      <c r="L59" s="5">
        <f>IF(AJ59="NORWAY",_xlfn.XLOOKUP(C59,'Oslo OBX Historical Data'!$A$3:$A$3478,'Oslo OBX Historical Data'!$G$2:$G$3477),IF(AJ59="FINLAND",_xlfn.XLOOKUP(C59,'OMX Helsinki Historical Data'!$A$3:$A$3480,'OMX Helsinki Historical Data'!$G$2:$G$3479),IF(AJ59="DENMARK",_xlfn.XLOOKUP(C59,'OMX Copenhagen All shares Histo'!$A$3:$A$3462,'OMX Copenhagen All shares Histo'!$G$2:$G$3461),_xlfn.XLOOKUP('Pos. inv sent'!C59,'OMX Stockholm Historical Data'!$A$3:$A$3478,'OMX Stockholm Historical Data'!$G$2:$G$3477))))</f>
        <v>1.03E-2</v>
      </c>
      <c r="M59">
        <f>IF($B59="","",Dataset!L59)</f>
        <v>1</v>
      </c>
      <c r="N59">
        <f>IF($B59="","",Dataset!M59)</f>
        <v>0</v>
      </c>
      <c r="O59">
        <f>IF($B59="","",Dataset!N59)</f>
        <v>0</v>
      </c>
      <c r="P59">
        <f>IF($B59="","",Dataset!O59)</f>
        <v>0</v>
      </c>
      <c r="Q59">
        <f>IF($B59="","",Dataset!P59)</f>
        <v>1</v>
      </c>
      <c r="R59">
        <f>IF($B59="","",Dataset!Q59)</f>
        <v>0</v>
      </c>
      <c r="S59">
        <f>IF($B59="","",Dataset!R59)</f>
        <v>0</v>
      </c>
      <c r="T59">
        <f>IF($B59="","",Dataset!S59)</f>
        <v>0</v>
      </c>
      <c r="U59">
        <f>IF($B59="","",Dataset!T59)</f>
        <v>0</v>
      </c>
      <c r="Y59" s="2"/>
      <c r="AJ59" t="s">
        <v>44</v>
      </c>
      <c r="AL59" s="3">
        <f t="shared" si="7"/>
        <v>51.955312499999998</v>
      </c>
      <c r="BB59" s="2">
        <v>9.375</v>
      </c>
      <c r="BC59" s="2">
        <v>14.1875</v>
      </c>
      <c r="BD59" s="2">
        <v>11.875</v>
      </c>
      <c r="BF59" t="s">
        <v>1643</v>
      </c>
      <c r="BG59" t="s">
        <v>1644</v>
      </c>
      <c r="BH59" t="s">
        <v>44</v>
      </c>
      <c r="BI59" t="s">
        <v>38</v>
      </c>
      <c r="BJ59" t="s">
        <v>25</v>
      </c>
      <c r="BK59" t="s">
        <v>1645</v>
      </c>
      <c r="BL59" t="s">
        <v>27</v>
      </c>
      <c r="BM59" s="2">
        <v>19.86</v>
      </c>
      <c r="BN59" s="2">
        <v>45.5</v>
      </c>
      <c r="BO59" s="5">
        <f t="shared" si="8"/>
        <v>9.375E-2</v>
      </c>
      <c r="BP59" s="5">
        <f t="shared" si="9"/>
        <v>0.141875</v>
      </c>
      <c r="BQ59" s="5">
        <f t="shared" si="10"/>
        <v>0.11874999999999999</v>
      </c>
      <c r="BR59" s="2"/>
      <c r="BS59" s="2"/>
      <c r="BT59" s="2"/>
      <c r="BU59" s="2">
        <v>0</v>
      </c>
    </row>
    <row r="60" spans="1:73" x14ac:dyDescent="0.15">
      <c r="A60" t="str">
        <f t="shared" si="0"/>
        <v>1</v>
      </c>
      <c r="B60">
        <v>20</v>
      </c>
      <c r="C60" s="7">
        <v>38957</v>
      </c>
      <c r="D60" s="11">
        <v>2006</v>
      </c>
      <c r="E60" s="3">
        <f>_xlfn.XLOOKUP(B60,'Sentiment index'!$E$2:$E$169,'Sentiment index'!$A$2:$A$169)</f>
        <v>0.13358600000000001</v>
      </c>
      <c r="F60">
        <f>IF(B60="","",Dataset!E60)</f>
        <v>14.365660103127167</v>
      </c>
      <c r="G60" s="5">
        <f>(AL60-BN60)/BN60</f>
        <v>0.11136363979999998</v>
      </c>
      <c r="H60" s="12">
        <f>IF(B60="","",Dataset!G60)</f>
        <v>474</v>
      </c>
      <c r="I60" s="4">
        <v>376.08699999999999</v>
      </c>
      <c r="J60" s="4">
        <v>43.499450000000003</v>
      </c>
      <c r="K60" s="13">
        <f t="shared" si="1"/>
        <v>0.10626363979999998</v>
      </c>
      <c r="L60" s="5">
        <f>IF(AJ60="NORWAY",_xlfn.XLOOKUP(C60,'Oslo OBX Historical Data'!$A$3:$A$3478,'Oslo OBX Historical Data'!$G$2:$G$3477),IF(AJ60="FINLAND",_xlfn.XLOOKUP(C60,'OMX Helsinki Historical Data'!$A$3:$A$3480,'OMX Helsinki Historical Data'!$G$2:$G$3479),IF(AJ60="DENMARK",_xlfn.XLOOKUP(C60,'OMX Copenhagen All shares Histo'!$A$3:$A$3462,'OMX Copenhagen All shares Histo'!$G$2:$G$3461),_xlfn.XLOOKUP('Pos. inv sent'!C60,'OMX Stockholm Historical Data'!$A$3:$A$3478,'OMX Stockholm Historical Data'!$G$2:$G$3477))))</f>
        <v>5.1000000000000004E-3</v>
      </c>
      <c r="M60">
        <f>IF($B60="","",Dataset!L60)</f>
        <v>1</v>
      </c>
      <c r="N60">
        <f>IF($B60="","",Dataset!M60)</f>
        <v>0</v>
      </c>
      <c r="O60">
        <f>IF($B60="","",Dataset!N60)</f>
        <v>1</v>
      </c>
      <c r="P60">
        <f>IF($B60="","",Dataset!O60)</f>
        <v>0</v>
      </c>
      <c r="Q60">
        <f>IF($B60="","",Dataset!P60)</f>
        <v>0</v>
      </c>
      <c r="R60">
        <f>IF($B60="","",Dataset!Q60)</f>
        <v>0</v>
      </c>
      <c r="S60">
        <f>IF($B60="","",Dataset!R60)</f>
        <v>0</v>
      </c>
      <c r="T60">
        <f>IF($B60="","",Dataset!S60)</f>
        <v>0</v>
      </c>
      <c r="U60">
        <f>IF($B60="","",Dataset!T60)</f>
        <v>0</v>
      </c>
      <c r="Y60" s="2"/>
      <c r="AJ60" t="s">
        <v>80</v>
      </c>
      <c r="AL60" s="3">
        <f t="shared" si="7"/>
        <v>55.568181989999999</v>
      </c>
      <c r="AM60">
        <v>474</v>
      </c>
      <c r="BB60" s="2">
        <v>11.36363602</v>
      </c>
      <c r="BC60" s="2">
        <v>11.13636398</v>
      </c>
      <c r="BD60" s="2">
        <v>11.818181989999999</v>
      </c>
      <c r="BF60" t="s">
        <v>874</v>
      </c>
      <c r="BG60" t="s">
        <v>875</v>
      </c>
      <c r="BH60" t="s">
        <v>80</v>
      </c>
      <c r="BI60" t="s">
        <v>96</v>
      </c>
      <c r="BJ60" t="s">
        <v>25</v>
      </c>
      <c r="BK60" t="s">
        <v>146</v>
      </c>
      <c r="BL60" t="s">
        <v>27</v>
      </c>
      <c r="BM60" s="4">
        <v>376.08699999999999</v>
      </c>
      <c r="BN60" s="4">
        <v>50</v>
      </c>
      <c r="BO60" s="5">
        <f t="shared" si="8"/>
        <v>0.11363636019999999</v>
      </c>
      <c r="BP60" s="5">
        <f t="shared" si="9"/>
        <v>0.11136363980000001</v>
      </c>
      <c r="BQ60" s="5">
        <f t="shared" si="10"/>
        <v>0.1181818199</v>
      </c>
      <c r="BR60" s="4"/>
      <c r="BS60" s="4"/>
      <c r="BT60" s="4"/>
      <c r="BU60" s="4">
        <v>0</v>
      </c>
    </row>
    <row r="61" spans="1:73" x14ac:dyDescent="0.15">
      <c r="A61" t="str">
        <f t="shared" si="0"/>
        <v>1</v>
      </c>
      <c r="B61">
        <v>21</v>
      </c>
      <c r="C61" s="7">
        <v>38965</v>
      </c>
      <c r="D61" s="11">
        <v>2006</v>
      </c>
      <c r="E61" s="3">
        <f>_xlfn.XLOOKUP(B61,'Sentiment index'!$E$2:$E$169,'Sentiment index'!$A$2:$A$169)</f>
        <v>0.15011189999999999</v>
      </c>
      <c r="F61">
        <f>IF(B61="","",Dataset!E61)</f>
        <v>15.868430865880047</v>
      </c>
      <c r="G61" s="5">
        <f>(AL61-BN61)/BN61</f>
        <v>-1.2499999999999947E-2</v>
      </c>
      <c r="H61" s="12">
        <f>IF(B61="","",Dataset!G61)</f>
        <v>1293.6458128678787</v>
      </c>
      <c r="I61" s="4">
        <v>595.38</v>
      </c>
      <c r="J61" s="4">
        <v>81.07427491</v>
      </c>
      <c r="K61" s="13">
        <f t="shared" si="1"/>
        <v>-9.6999999999999465E-3</v>
      </c>
      <c r="L61" s="5">
        <f>IF(AJ61="NORWAY",_xlfn.XLOOKUP(C61,'Oslo OBX Historical Data'!$A$3:$A$3478,'Oslo OBX Historical Data'!$G$2:$G$3477),IF(AJ61="FINLAND",_xlfn.XLOOKUP(C61,'OMX Helsinki Historical Data'!$A$3:$A$3480,'OMX Helsinki Historical Data'!$G$2:$G$3479),IF(AJ61="DENMARK",_xlfn.XLOOKUP(C61,'OMX Copenhagen All shares Histo'!$A$3:$A$3462,'OMX Copenhagen All shares Histo'!$G$2:$G$3461),_xlfn.XLOOKUP('Pos. inv sent'!C61,'OMX Stockholm Historical Data'!$A$3:$A$3478,'OMX Stockholm Historical Data'!$G$2:$G$3477))))</f>
        <v>-2.8E-3</v>
      </c>
      <c r="M61">
        <f>IF($B61="","",Dataset!L61)</f>
        <v>1</v>
      </c>
      <c r="N61">
        <f>IF($B61="","",Dataset!M61)</f>
        <v>0</v>
      </c>
      <c r="O61">
        <f>IF($B61="","",Dataset!N61)</f>
        <v>0</v>
      </c>
      <c r="P61">
        <f>IF($B61="","",Dataset!O61)</f>
        <v>1</v>
      </c>
      <c r="Q61">
        <f>IF($B61="","",Dataset!P61)</f>
        <v>0</v>
      </c>
      <c r="R61">
        <f>IF($B61="","",Dataset!Q61)</f>
        <v>0</v>
      </c>
      <c r="S61">
        <f>IF($B61="","",Dataset!R61)</f>
        <v>0</v>
      </c>
      <c r="T61">
        <f>IF($B61="","",Dataset!S61)</f>
        <v>0</v>
      </c>
      <c r="U61">
        <f>IF($B61="","",Dataset!T61)</f>
        <v>0</v>
      </c>
      <c r="Y61" s="2"/>
      <c r="AJ61" t="s">
        <v>80</v>
      </c>
      <c r="AL61" s="3">
        <f t="shared" si="7"/>
        <v>92.025125000000003</v>
      </c>
      <c r="BB61" s="2">
        <v>1.8541666269999999</v>
      </c>
      <c r="BC61" s="2">
        <v>-1.25</v>
      </c>
      <c r="BD61" s="2">
        <v>-8.3333330149999991</v>
      </c>
      <c r="BF61" t="s">
        <v>652</v>
      </c>
      <c r="BG61" t="s">
        <v>653</v>
      </c>
      <c r="BH61" t="s">
        <v>80</v>
      </c>
      <c r="BI61" t="s">
        <v>45</v>
      </c>
      <c r="BJ61" t="s">
        <v>25</v>
      </c>
      <c r="BK61" t="s">
        <v>146</v>
      </c>
      <c r="BL61" t="s">
        <v>27</v>
      </c>
      <c r="BM61" s="4">
        <v>595.38</v>
      </c>
      <c r="BN61" s="4">
        <v>93.19</v>
      </c>
      <c r="BO61" s="5">
        <f t="shared" si="8"/>
        <v>1.854166627E-2</v>
      </c>
      <c r="BP61" s="5">
        <f t="shared" si="9"/>
        <v>-1.2500000000000001E-2</v>
      </c>
      <c r="BQ61" s="5">
        <f t="shared" si="10"/>
        <v>-8.3333330149999996E-2</v>
      </c>
      <c r="BR61" s="4"/>
      <c r="BS61" s="4"/>
      <c r="BT61" s="4"/>
      <c r="BU61" s="4">
        <v>117.932</v>
      </c>
    </row>
    <row r="62" spans="1:73" x14ac:dyDescent="0.15">
      <c r="A62" t="str">
        <f t="shared" si="0"/>
        <v>1</v>
      </c>
      <c r="B62">
        <v>21</v>
      </c>
      <c r="C62" s="7">
        <v>38975</v>
      </c>
      <c r="D62" s="11">
        <v>2006</v>
      </c>
      <c r="E62" s="3">
        <f>_xlfn.XLOOKUP(B62,'Sentiment index'!$E$2:$E$169,'Sentiment index'!$A$2:$A$169)</f>
        <v>0.15011189999999999</v>
      </c>
      <c r="F62">
        <f>IF(B62="","",Dataset!E62)</f>
        <v>12.654249451755371</v>
      </c>
      <c r="G62" s="5">
        <f>(AL62-BN62)/BN62</f>
        <v>-2.4999964239999884E-2</v>
      </c>
      <c r="H62" s="12">
        <f>IF(B62="","",Dataset!G62)</f>
        <v>1559</v>
      </c>
      <c r="I62" s="4">
        <v>673.904</v>
      </c>
      <c r="J62" s="4">
        <v>86.998900000000006</v>
      </c>
      <c r="K62" s="13">
        <f t="shared" si="1"/>
        <v>-2.3399964239999883E-2</v>
      </c>
      <c r="L62" s="5">
        <f>IF(AJ62="NORWAY",_xlfn.XLOOKUP(C62,'Oslo OBX Historical Data'!$A$3:$A$3478,'Oslo OBX Historical Data'!$G$2:$G$3477),IF(AJ62="FINLAND",_xlfn.XLOOKUP(C62,'OMX Helsinki Historical Data'!$A$3:$A$3480,'OMX Helsinki Historical Data'!$G$2:$G$3479),IF(AJ62="DENMARK",_xlfn.XLOOKUP(C62,'OMX Copenhagen All shares Histo'!$A$3:$A$3462,'OMX Copenhagen All shares Histo'!$G$2:$G$3461),_xlfn.XLOOKUP('Pos. inv sent'!C62,'OMX Stockholm Historical Data'!$A$3:$A$3478,'OMX Stockholm Historical Data'!$G$2:$G$3477))))</f>
        <v>-1.6000000000000001E-3</v>
      </c>
      <c r="M62">
        <f>IF($B62="","",Dataset!L62)</f>
        <v>1</v>
      </c>
      <c r="N62">
        <f>IF($B62="","",Dataset!M62)</f>
        <v>0</v>
      </c>
      <c r="O62">
        <f>IF($B62="","",Dataset!N62)</f>
        <v>0</v>
      </c>
      <c r="P62">
        <f>IF($B62="","",Dataset!O62)</f>
        <v>0</v>
      </c>
      <c r="Q62">
        <f>IF($B62="","",Dataset!P62)</f>
        <v>0</v>
      </c>
      <c r="R62">
        <f>IF($B62="","",Dataset!Q62)</f>
        <v>1</v>
      </c>
      <c r="S62">
        <f>IF($B62="","",Dataset!R62)</f>
        <v>0</v>
      </c>
      <c r="T62">
        <f>IF($B62="","",Dataset!S62)</f>
        <v>0</v>
      </c>
      <c r="U62">
        <f>IF($B62="","",Dataset!T62)</f>
        <v>0</v>
      </c>
      <c r="Y62" s="2"/>
      <c r="AJ62" t="s">
        <v>80</v>
      </c>
      <c r="AL62" s="3">
        <f t="shared" si="7"/>
        <v>97.500003576000012</v>
      </c>
      <c r="AM62">
        <v>1559</v>
      </c>
      <c r="BB62" s="2">
        <v>51.923084260000003</v>
      </c>
      <c r="BC62" s="2">
        <v>-2.4999964239999999</v>
      </c>
      <c r="BD62" s="2">
        <v>-3.8461503979999998</v>
      </c>
      <c r="BF62" t="s">
        <v>590</v>
      </c>
      <c r="BG62" t="s">
        <v>591</v>
      </c>
      <c r="BH62" t="s">
        <v>80</v>
      </c>
      <c r="BI62" t="s">
        <v>32</v>
      </c>
      <c r="BJ62" t="s">
        <v>25</v>
      </c>
      <c r="BK62" t="s">
        <v>592</v>
      </c>
      <c r="BL62" t="s">
        <v>27</v>
      </c>
      <c r="BM62" s="4">
        <v>673.904</v>
      </c>
      <c r="BN62" s="4">
        <v>100</v>
      </c>
      <c r="BO62" s="5">
        <f t="shared" si="8"/>
        <v>0.51923084260000008</v>
      </c>
      <c r="BP62" s="5">
        <f t="shared" si="9"/>
        <v>-2.4999964239999999E-2</v>
      </c>
      <c r="BQ62" s="5">
        <f t="shared" si="10"/>
        <v>-3.8461503979999999E-2</v>
      </c>
      <c r="BR62" s="4">
        <v>183.5</v>
      </c>
      <c r="BS62" s="4">
        <v>306.31198119999999</v>
      </c>
      <c r="BT62" s="4">
        <v>185.45</v>
      </c>
      <c r="BU62" s="4">
        <v>0</v>
      </c>
    </row>
    <row r="63" spans="1:73" x14ac:dyDescent="0.15">
      <c r="A63" t="str">
        <f t="shared" si="0"/>
        <v>1</v>
      </c>
      <c r="B63">
        <v>21</v>
      </c>
      <c r="C63" s="7">
        <v>38975</v>
      </c>
      <c r="D63" s="11">
        <v>2006</v>
      </c>
      <c r="E63" s="3">
        <f>_xlfn.XLOOKUP(B63,'Sentiment index'!$E$2:$E$169,'Sentiment index'!$A$2:$A$169)</f>
        <v>0.15011189999999999</v>
      </c>
      <c r="F63">
        <f>IF(B63="","",Dataset!E63)</f>
        <v>13.591584063002143</v>
      </c>
      <c r="G63" s="5">
        <f>(AL63-BN63)/BN63</f>
        <v>0.39726028439999989</v>
      </c>
      <c r="H63" s="12">
        <f>IF(B63="","",Dataset!G63)</f>
        <v>8</v>
      </c>
      <c r="I63" s="4">
        <v>29.286899999999999</v>
      </c>
      <c r="J63" s="4">
        <v>11.9188493</v>
      </c>
      <c r="K63" s="13">
        <f t="shared" si="1"/>
        <v>0.39886028439999988</v>
      </c>
      <c r="L63" s="5">
        <f>IF(AJ63="NORWAY",_xlfn.XLOOKUP(C63,'Oslo OBX Historical Data'!$A$3:$A$3478,'Oslo OBX Historical Data'!$G$2:$G$3477),IF(AJ63="FINLAND",_xlfn.XLOOKUP(C63,'OMX Helsinki Historical Data'!$A$3:$A$3480,'OMX Helsinki Historical Data'!$G$2:$G$3479),IF(AJ63="DENMARK",_xlfn.XLOOKUP(C63,'OMX Copenhagen All shares Histo'!$A$3:$A$3462,'OMX Copenhagen All shares Histo'!$G$2:$G$3461),_xlfn.XLOOKUP('Pos. inv sent'!C63,'OMX Stockholm Historical Data'!$A$3:$A$3478,'OMX Stockholm Historical Data'!$G$2:$G$3477))))</f>
        <v>-1.6000000000000001E-3</v>
      </c>
      <c r="M63">
        <f>IF($B63="","",Dataset!L63)</f>
        <v>1</v>
      </c>
      <c r="N63">
        <f>IF($B63="","",Dataset!M63)</f>
        <v>0</v>
      </c>
      <c r="O63">
        <f>IF($B63="","",Dataset!N63)</f>
        <v>0</v>
      </c>
      <c r="P63">
        <f>IF($B63="","",Dataset!O63)</f>
        <v>0</v>
      </c>
      <c r="Q63">
        <f>IF($B63="","",Dataset!P63)</f>
        <v>0</v>
      </c>
      <c r="R63">
        <f>IF($B63="","",Dataset!Q63)</f>
        <v>1</v>
      </c>
      <c r="S63">
        <f>IF($B63="","",Dataset!R63)</f>
        <v>0</v>
      </c>
      <c r="T63">
        <f>IF($B63="","",Dataset!S63)</f>
        <v>0</v>
      </c>
      <c r="U63">
        <f>IF($B63="","",Dataset!T63)</f>
        <v>0</v>
      </c>
      <c r="Y63" s="2"/>
      <c r="AJ63" t="s">
        <v>80</v>
      </c>
      <c r="AL63" s="3">
        <f t="shared" si="7"/>
        <v>19.142465896279997</v>
      </c>
      <c r="AM63">
        <v>8</v>
      </c>
      <c r="BB63" s="2">
        <v>24.657533650000001</v>
      </c>
      <c r="BC63" s="2">
        <v>39.72602844</v>
      </c>
      <c r="BD63" s="2">
        <v>41.438354490000002</v>
      </c>
      <c r="BF63" t="s">
        <v>1555</v>
      </c>
      <c r="BG63" t="s">
        <v>1556</v>
      </c>
      <c r="BH63" t="s">
        <v>80</v>
      </c>
      <c r="BI63" t="s">
        <v>32</v>
      </c>
      <c r="BJ63" t="s">
        <v>25</v>
      </c>
      <c r="BK63" t="s">
        <v>54</v>
      </c>
      <c r="BL63" t="s">
        <v>27</v>
      </c>
      <c r="BM63" s="4">
        <v>29.286899999999999</v>
      </c>
      <c r="BN63" s="4">
        <v>13.7</v>
      </c>
      <c r="BO63" s="5">
        <f t="shared" si="8"/>
        <v>0.24657533650000002</v>
      </c>
      <c r="BP63" s="5">
        <f t="shared" si="9"/>
        <v>0.3972602844</v>
      </c>
      <c r="BQ63" s="5">
        <f t="shared" si="10"/>
        <v>0.41438354490000001</v>
      </c>
      <c r="BR63" s="4">
        <v>2.42</v>
      </c>
      <c r="BS63" s="4">
        <v>-70.603088380000003</v>
      </c>
      <c r="BT63" s="4">
        <v>2.4750000000000001</v>
      </c>
      <c r="BU63" s="4">
        <v>0</v>
      </c>
    </row>
    <row r="64" spans="1:73" x14ac:dyDescent="0.15">
      <c r="A64" t="str">
        <f t="shared" si="0"/>
        <v>1</v>
      </c>
      <c r="B64">
        <v>22</v>
      </c>
      <c r="C64" s="7">
        <v>39000</v>
      </c>
      <c r="D64" s="11">
        <v>2006</v>
      </c>
      <c r="E64" s="3">
        <f>_xlfn.XLOOKUP(B64,'Sentiment index'!$E$2:$E$169,'Sentiment index'!$A$2:$A$169)</f>
        <v>0.1505988</v>
      </c>
      <c r="F64">
        <f>IF(B64="","",Dataset!E64)</f>
        <v>15.933436481365165</v>
      </c>
      <c r="G64" s="5">
        <f>(AL64-BN64)/BN64</f>
        <v>0.11515151979999999</v>
      </c>
      <c r="H64" s="12">
        <f>IF(B64="","",Dataset!G64)</f>
        <v>15630</v>
      </c>
      <c r="I64" s="4">
        <v>3843.32</v>
      </c>
      <c r="J64" s="4">
        <v>100.63618750000001</v>
      </c>
      <c r="K64" s="13">
        <f t="shared" si="1"/>
        <v>0.10145151979999999</v>
      </c>
      <c r="L64" s="5">
        <f>IF(AJ64="NORWAY",_xlfn.XLOOKUP(C64,'Oslo OBX Historical Data'!$A$3:$A$3478,'Oslo OBX Historical Data'!$G$2:$G$3477),IF(AJ64="FINLAND",_xlfn.XLOOKUP(C64,'OMX Helsinki Historical Data'!$A$3:$A$3480,'OMX Helsinki Historical Data'!$G$2:$G$3479),IF(AJ64="DENMARK",_xlfn.XLOOKUP(C64,'OMX Copenhagen All shares Histo'!$A$3:$A$3462,'OMX Copenhagen All shares Histo'!$G$2:$G$3461),_xlfn.XLOOKUP('Pos. inv sent'!C64,'OMX Stockholm Historical Data'!$A$3:$A$3478,'OMX Stockholm Historical Data'!$G$2:$G$3477))))</f>
        <v>1.37E-2</v>
      </c>
      <c r="M64">
        <f>IF($B64="","",Dataset!L64)</f>
        <v>1</v>
      </c>
      <c r="N64">
        <f>IF($B64="","",Dataset!M64)</f>
        <v>0</v>
      </c>
      <c r="O64">
        <f>IF($B64="","",Dataset!N64)</f>
        <v>1</v>
      </c>
      <c r="P64">
        <f>IF($B64="","",Dataset!O64)</f>
        <v>0</v>
      </c>
      <c r="Q64">
        <f>IF($B64="","",Dataset!P64)</f>
        <v>0</v>
      </c>
      <c r="R64">
        <f>IF($B64="","",Dataset!Q64)</f>
        <v>0</v>
      </c>
      <c r="S64">
        <f>IF($B64="","",Dataset!R64)</f>
        <v>0</v>
      </c>
      <c r="T64">
        <f>IF($B64="","",Dataset!S64)</f>
        <v>0</v>
      </c>
      <c r="U64">
        <f>IF($B64="","",Dataset!T64)</f>
        <v>0</v>
      </c>
      <c r="Y64" s="2"/>
      <c r="AJ64" t="s">
        <v>64</v>
      </c>
      <c r="AL64" s="3">
        <f t="shared" si="7"/>
        <v>13.9393939975</v>
      </c>
      <c r="AM64">
        <v>15630</v>
      </c>
      <c r="BB64" s="2">
        <v>15.151515010000001</v>
      </c>
      <c r="BC64" s="2">
        <v>11.515151980000001</v>
      </c>
      <c r="BD64" s="2">
        <v>8.1818180080000005</v>
      </c>
      <c r="BF64" t="s">
        <v>135</v>
      </c>
      <c r="BG64" t="s">
        <v>136</v>
      </c>
      <c r="BH64" t="s">
        <v>64</v>
      </c>
      <c r="BI64" t="s">
        <v>96</v>
      </c>
      <c r="BJ64" t="s">
        <v>25</v>
      </c>
      <c r="BK64" t="s">
        <v>46</v>
      </c>
      <c r="BL64" t="s">
        <v>27</v>
      </c>
      <c r="BM64" s="4">
        <v>3843.32</v>
      </c>
      <c r="BN64" s="4">
        <v>12.5</v>
      </c>
      <c r="BO64" s="5">
        <f t="shared" si="8"/>
        <v>0.1515151501</v>
      </c>
      <c r="BP64" s="5">
        <f t="shared" si="9"/>
        <v>0.1151515198</v>
      </c>
      <c r="BQ64" s="5">
        <f t="shared" si="10"/>
        <v>8.1818180080000011E-2</v>
      </c>
      <c r="BR64" s="4">
        <v>10.345000000000001</v>
      </c>
      <c r="BS64" s="4">
        <v>220.96000670000001</v>
      </c>
      <c r="BT64" s="4">
        <v>10.305</v>
      </c>
      <c r="BU64" s="4">
        <v>42</v>
      </c>
    </row>
    <row r="65" spans="1:73" x14ac:dyDescent="0.15">
      <c r="A65" t="str">
        <f t="shared" si="0"/>
        <v>1</v>
      </c>
      <c r="B65">
        <v>22</v>
      </c>
      <c r="C65" s="7">
        <v>39001</v>
      </c>
      <c r="D65" s="11">
        <v>2006</v>
      </c>
      <c r="E65" s="3">
        <f>_xlfn.XLOOKUP(B65,'Sentiment index'!$E$2:$E$169,'Sentiment index'!$A$2:$A$169)</f>
        <v>0.1505988</v>
      </c>
      <c r="F65">
        <f>IF(B65="","",Dataset!E65)</f>
        <v>15.65645723505919</v>
      </c>
      <c r="G65" s="5">
        <f>(AL65-BN65)/BN65</f>
        <v>0.14687500000000014</v>
      </c>
      <c r="H65" s="12">
        <f>IF(B65="","",Dataset!G65)</f>
        <v>6342</v>
      </c>
      <c r="I65" s="4">
        <v>780</v>
      </c>
      <c r="J65" s="4">
        <v>39</v>
      </c>
      <c r="K65" s="13">
        <f t="shared" si="1"/>
        <v>0.14947500000000014</v>
      </c>
      <c r="L65" s="5">
        <f>IF(AJ65="NORWAY",_xlfn.XLOOKUP(C65,'Oslo OBX Historical Data'!$A$3:$A$3478,'Oslo OBX Historical Data'!$G$2:$G$3477),IF(AJ65="FINLAND",_xlfn.XLOOKUP(C65,'OMX Helsinki Historical Data'!$A$3:$A$3480,'OMX Helsinki Historical Data'!$G$2:$G$3479),IF(AJ65="DENMARK",_xlfn.XLOOKUP(C65,'OMX Copenhagen All shares Histo'!$A$3:$A$3462,'OMX Copenhagen All shares Histo'!$G$2:$G$3461),_xlfn.XLOOKUP('Pos. inv sent'!C65,'OMX Stockholm Historical Data'!$A$3:$A$3478,'OMX Stockholm Historical Data'!$G$2:$G$3477))))</f>
        <v>-2.5999999999999999E-3</v>
      </c>
      <c r="M65">
        <f>IF($B65="","",Dataset!L65)</f>
        <v>1</v>
      </c>
      <c r="N65">
        <f>IF($B65="","",Dataset!M65)</f>
        <v>0</v>
      </c>
      <c r="O65">
        <f>IF($B65="","",Dataset!N65)</f>
        <v>0</v>
      </c>
      <c r="P65">
        <f>IF($B65="","",Dataset!O65)</f>
        <v>0</v>
      </c>
      <c r="Q65">
        <f>IF($B65="","",Dataset!P65)</f>
        <v>0</v>
      </c>
      <c r="R65">
        <f>IF($B65="","",Dataset!Q65)</f>
        <v>1</v>
      </c>
      <c r="S65">
        <f>IF($B65="","",Dataset!R65)</f>
        <v>0</v>
      </c>
      <c r="T65">
        <f>IF($B65="","",Dataset!S65)</f>
        <v>0</v>
      </c>
      <c r="U65">
        <f>IF($B65="","",Dataset!T65)</f>
        <v>0</v>
      </c>
      <c r="Y65" s="2"/>
      <c r="AJ65" t="s">
        <v>44</v>
      </c>
      <c r="AL65" s="3">
        <f t="shared" si="7"/>
        <v>44.728125000000006</v>
      </c>
      <c r="AM65">
        <v>6342</v>
      </c>
      <c r="BB65" s="2">
        <v>40.625</v>
      </c>
      <c r="BC65" s="2">
        <v>14.6875</v>
      </c>
      <c r="BD65" s="2">
        <v>17.8125</v>
      </c>
      <c r="BF65" t="s">
        <v>557</v>
      </c>
      <c r="BG65" t="s">
        <v>558</v>
      </c>
      <c r="BH65" t="s">
        <v>44</v>
      </c>
      <c r="BI65" t="s">
        <v>32</v>
      </c>
      <c r="BJ65" t="s">
        <v>25</v>
      </c>
      <c r="BK65" t="s">
        <v>54</v>
      </c>
      <c r="BL65" t="s">
        <v>27</v>
      </c>
      <c r="BM65" s="4">
        <v>780</v>
      </c>
      <c r="BN65" s="4">
        <v>39</v>
      </c>
      <c r="BO65" s="5">
        <f t="shared" si="8"/>
        <v>0.40625</v>
      </c>
      <c r="BP65" s="5">
        <f t="shared" si="9"/>
        <v>0.14687500000000001</v>
      </c>
      <c r="BQ65" s="5">
        <f t="shared" si="10"/>
        <v>0.17812500000000001</v>
      </c>
      <c r="BR65" s="4">
        <v>111.2</v>
      </c>
      <c r="BS65" s="4">
        <v>176.9230804</v>
      </c>
      <c r="BT65" s="4">
        <v>113.3</v>
      </c>
      <c r="BU65" s="4">
        <v>178.22399999999999</v>
      </c>
    </row>
    <row r="66" spans="1:73" x14ac:dyDescent="0.15">
      <c r="A66" t="str">
        <f t="shared" si="0"/>
        <v>1</v>
      </c>
      <c r="B66">
        <v>22</v>
      </c>
      <c r="C66" s="7">
        <v>39002</v>
      </c>
      <c r="D66" s="11">
        <v>2006</v>
      </c>
      <c r="E66" s="3">
        <f>_xlfn.XLOOKUP(B66,'Sentiment index'!$E$2:$E$169,'Sentiment index'!$A$2:$A$169)</f>
        <v>0.1505988</v>
      </c>
      <c r="F66">
        <f>IF(B66="","",Dataset!E66)</f>
        <v>13.299204306773184</v>
      </c>
      <c r="G66" s="5">
        <f>(AL66-BN66)/BN66</f>
        <v>0.16326530459999994</v>
      </c>
      <c r="H66" s="12">
        <f>IF(B66="","",Dataset!G66)</f>
        <v>647</v>
      </c>
      <c r="I66" s="4">
        <v>28</v>
      </c>
      <c r="J66" s="4">
        <v>14</v>
      </c>
      <c r="K66" s="13">
        <f t="shared" si="1"/>
        <v>0.15106530459999995</v>
      </c>
      <c r="L66" s="5">
        <f>IF(AJ66="NORWAY",_xlfn.XLOOKUP(C66,'Oslo OBX Historical Data'!$A$3:$A$3478,'Oslo OBX Historical Data'!$G$2:$G$3477),IF(AJ66="FINLAND",_xlfn.XLOOKUP(C66,'OMX Helsinki Historical Data'!$A$3:$A$3480,'OMX Helsinki Historical Data'!$G$2:$G$3479),IF(AJ66="DENMARK",_xlfn.XLOOKUP(C66,'OMX Copenhagen All shares Histo'!$A$3:$A$3462,'OMX Copenhagen All shares Histo'!$G$2:$G$3461),_xlfn.XLOOKUP('Pos. inv sent'!C66,'OMX Stockholm Historical Data'!$A$3:$A$3478,'OMX Stockholm Historical Data'!$G$2:$G$3477))))</f>
        <v>1.2200000000000001E-2</v>
      </c>
      <c r="M66">
        <f>IF($B66="","",Dataset!L66)</f>
        <v>1</v>
      </c>
      <c r="N66">
        <f>IF($B66="","",Dataset!M66)</f>
        <v>0</v>
      </c>
      <c r="O66">
        <f>IF($B66="","",Dataset!N66)</f>
        <v>0</v>
      </c>
      <c r="P66">
        <f>IF($B66="","",Dataset!O66)</f>
        <v>0</v>
      </c>
      <c r="Q66">
        <f>IF($B66="","",Dataset!P66)</f>
        <v>0</v>
      </c>
      <c r="R66">
        <f>IF($B66="","",Dataset!Q66)</f>
        <v>1</v>
      </c>
      <c r="S66">
        <f>IF($B66="","",Dataset!R66)</f>
        <v>0</v>
      </c>
      <c r="T66">
        <f>IF($B66="","",Dataset!S66)</f>
        <v>0</v>
      </c>
      <c r="U66">
        <f>IF($B66="","",Dataset!T66)</f>
        <v>0</v>
      </c>
      <c r="Y66" s="2"/>
      <c r="AJ66" t="s">
        <v>44</v>
      </c>
      <c r="AL66" s="3">
        <f t="shared" si="7"/>
        <v>16.285714264399999</v>
      </c>
      <c r="AM66">
        <v>647</v>
      </c>
      <c r="BB66" s="2">
        <v>16.326530460000001</v>
      </c>
      <c r="BC66" s="2">
        <v>16.326530460000001</v>
      </c>
      <c r="BD66" s="2">
        <v>12.24489784</v>
      </c>
      <c r="BF66" t="s">
        <v>1586</v>
      </c>
      <c r="BG66" t="s">
        <v>1587</v>
      </c>
      <c r="BH66" t="s">
        <v>44</v>
      </c>
      <c r="BI66" t="s">
        <v>32</v>
      </c>
      <c r="BJ66" t="s">
        <v>25</v>
      </c>
      <c r="BK66" t="s">
        <v>75</v>
      </c>
      <c r="BL66" t="s">
        <v>27</v>
      </c>
      <c r="BM66" s="4">
        <v>28</v>
      </c>
      <c r="BN66" s="4">
        <v>14</v>
      </c>
      <c r="BO66" s="5">
        <f t="shared" si="8"/>
        <v>0.16326530459999999</v>
      </c>
      <c r="BP66" s="5">
        <f t="shared" si="9"/>
        <v>0.16326530459999999</v>
      </c>
      <c r="BQ66" s="5">
        <f t="shared" si="10"/>
        <v>0.12244897840000001</v>
      </c>
      <c r="BR66" s="4"/>
      <c r="BS66" s="4"/>
      <c r="BT66" s="4"/>
      <c r="BU66" s="4">
        <v>33.318600000000004</v>
      </c>
    </row>
    <row r="67" spans="1:73" x14ac:dyDescent="0.15">
      <c r="A67" t="str">
        <f t="shared" ref="A67:A130" si="11">IF(E67&gt;=0,"1","0")</f>
        <v>1</v>
      </c>
      <c r="B67">
        <v>22</v>
      </c>
      <c r="C67" s="7">
        <v>39009</v>
      </c>
      <c r="D67" s="11">
        <v>2006</v>
      </c>
      <c r="E67" s="3">
        <f>_xlfn.XLOOKUP(B67,'Sentiment index'!$E$2:$E$169,'Sentiment index'!$A$2:$A$169)</f>
        <v>0.1505988</v>
      </c>
      <c r="F67">
        <f>IF(B67="","",Dataset!E67)</f>
        <v>14.001902120013323</v>
      </c>
      <c r="G67" s="5">
        <f>(AL67-BN67)/BN67</f>
        <v>1.9999999999999983E-2</v>
      </c>
      <c r="H67" s="12">
        <f>IF(B67="","",Dataset!G67)</f>
        <v>1077.0633999909387</v>
      </c>
      <c r="I67" s="4">
        <v>117</v>
      </c>
      <c r="J67" s="4">
        <v>26</v>
      </c>
      <c r="K67" s="13">
        <f t="shared" ref="K67:K130" si="12">G67-L67</f>
        <v>1.2099999999999982E-2</v>
      </c>
      <c r="L67" s="5">
        <f>IF(AJ67="NORWAY",_xlfn.XLOOKUP(C67,'Oslo OBX Historical Data'!$A$3:$A$3478,'Oslo OBX Historical Data'!$G$2:$G$3477),IF(AJ67="FINLAND",_xlfn.XLOOKUP(C67,'OMX Helsinki Historical Data'!$A$3:$A$3480,'OMX Helsinki Historical Data'!$G$2:$G$3479),IF(AJ67="DENMARK",_xlfn.XLOOKUP(C67,'OMX Copenhagen All shares Histo'!$A$3:$A$3462,'OMX Copenhagen All shares Histo'!$G$2:$G$3461),_xlfn.XLOOKUP('Pos. inv sent'!C67,'OMX Stockholm Historical Data'!$A$3:$A$3478,'OMX Stockholm Historical Data'!$G$2:$G$3477))))</f>
        <v>7.9000000000000008E-3</v>
      </c>
      <c r="M67">
        <f>IF($B67="","",Dataset!L67)</f>
        <v>1</v>
      </c>
      <c r="N67">
        <f>IF($B67="","",Dataset!M67)</f>
        <v>0</v>
      </c>
      <c r="O67">
        <f>IF($B67="","",Dataset!N67)</f>
        <v>0</v>
      </c>
      <c r="P67">
        <f>IF($B67="","",Dataset!O67)</f>
        <v>0</v>
      </c>
      <c r="Q67">
        <f>IF($B67="","",Dataset!P67)</f>
        <v>0</v>
      </c>
      <c r="R67">
        <f>IF($B67="","",Dataset!Q67)</f>
        <v>1</v>
      </c>
      <c r="S67">
        <f>IF($B67="","",Dataset!R67)</f>
        <v>0</v>
      </c>
      <c r="T67">
        <f>IF($B67="","",Dataset!S67)</f>
        <v>0</v>
      </c>
      <c r="U67">
        <f>IF($B67="","",Dataset!T67)</f>
        <v>0</v>
      </c>
      <c r="Y67" s="2"/>
      <c r="AJ67" t="s">
        <v>44</v>
      </c>
      <c r="AL67" s="3">
        <f t="shared" si="7"/>
        <v>26.52</v>
      </c>
      <c r="BB67" s="2">
        <v>2</v>
      </c>
      <c r="BC67" s="2">
        <v>2</v>
      </c>
      <c r="BD67" s="2">
        <v>2</v>
      </c>
      <c r="BF67" t="s">
        <v>1220</v>
      </c>
      <c r="BG67" t="s">
        <v>1221</v>
      </c>
      <c r="BH67" t="s">
        <v>44</v>
      </c>
      <c r="BI67" t="s">
        <v>32</v>
      </c>
      <c r="BJ67" t="s">
        <v>25</v>
      </c>
      <c r="BK67" t="s">
        <v>54</v>
      </c>
      <c r="BL67" t="s">
        <v>27</v>
      </c>
      <c r="BM67" s="4">
        <v>117</v>
      </c>
      <c r="BN67" s="4">
        <v>26</v>
      </c>
      <c r="BO67" s="5">
        <f t="shared" si="8"/>
        <v>0.02</v>
      </c>
      <c r="BP67" s="5">
        <f t="shared" si="9"/>
        <v>0.02</v>
      </c>
      <c r="BQ67" s="5">
        <f t="shared" si="10"/>
        <v>0.02</v>
      </c>
      <c r="BR67" s="4"/>
      <c r="BS67" s="4"/>
      <c r="BT67" s="4"/>
      <c r="BU67" s="4">
        <v>15.389200000000001</v>
      </c>
    </row>
    <row r="68" spans="1:73" x14ac:dyDescent="0.15">
      <c r="A68" t="str">
        <f t="shared" si="11"/>
        <v>1</v>
      </c>
      <c r="B68">
        <v>22</v>
      </c>
      <c r="C68" s="7">
        <v>39017</v>
      </c>
      <c r="D68" s="11">
        <v>2006</v>
      </c>
      <c r="E68" s="3">
        <f>_xlfn.XLOOKUP(B68,'Sentiment index'!$E$2:$E$169,'Sentiment index'!$A$2:$A$169)</f>
        <v>0.1505988</v>
      </c>
      <c r="F68">
        <f>IF(B68="","",Dataset!E68)</f>
        <v>12.533161740489481</v>
      </c>
      <c r="G68" s="5">
        <f>(AL68-BN68)/BN68</f>
        <v>-3.3333332540000066E-2</v>
      </c>
      <c r="H68" s="12">
        <f>IF(B68="","",Dataset!G68)</f>
        <v>1297.7433702963044</v>
      </c>
      <c r="I68" s="4">
        <v>640.16600000000005</v>
      </c>
      <c r="J68" s="4">
        <v>282.19014149999998</v>
      </c>
      <c r="K68" s="13">
        <f t="shared" si="12"/>
        <v>-2.3433332540000067E-2</v>
      </c>
      <c r="L68" s="5">
        <f>IF(AJ68="NORWAY",_xlfn.XLOOKUP(C68,'Oslo OBX Historical Data'!$A$3:$A$3478,'Oslo OBX Historical Data'!$G$2:$G$3477),IF(AJ68="FINLAND",_xlfn.XLOOKUP(C68,'OMX Helsinki Historical Data'!$A$3:$A$3480,'OMX Helsinki Historical Data'!$G$2:$G$3479),IF(AJ68="DENMARK",_xlfn.XLOOKUP(C68,'OMX Copenhagen All shares Histo'!$A$3:$A$3462,'OMX Copenhagen All shares Histo'!$G$2:$G$3461),_xlfn.XLOOKUP('Pos. inv sent'!C68,'OMX Stockholm Historical Data'!$A$3:$A$3478,'OMX Stockholm Historical Data'!$G$2:$G$3477))))</f>
        <v>-9.9000000000000008E-3</v>
      </c>
      <c r="M68">
        <f>IF($B68="","",Dataset!L68)</f>
        <v>1</v>
      </c>
      <c r="N68">
        <f>IF($B68="","",Dataset!M68)</f>
        <v>0</v>
      </c>
      <c r="O68">
        <f>IF($B68="","",Dataset!N68)</f>
        <v>0</v>
      </c>
      <c r="P68">
        <f>IF($B68="","",Dataset!O68)</f>
        <v>1</v>
      </c>
      <c r="Q68">
        <f>IF($B68="","",Dataset!P68)</f>
        <v>0</v>
      </c>
      <c r="R68">
        <f>IF($B68="","",Dataset!Q68)</f>
        <v>0</v>
      </c>
      <c r="S68">
        <f>IF($B68="","",Dataset!R68)</f>
        <v>0</v>
      </c>
      <c r="T68">
        <f>IF($B68="","",Dataset!S68)</f>
        <v>0</v>
      </c>
      <c r="U68">
        <f>IF($B68="","",Dataset!T68)</f>
        <v>0</v>
      </c>
      <c r="Y68" s="2"/>
      <c r="AJ68" t="s">
        <v>23</v>
      </c>
      <c r="AL68" s="3">
        <f t="shared" si="7"/>
        <v>252.78333354078998</v>
      </c>
      <c r="BB68" s="2">
        <v>0</v>
      </c>
      <c r="BC68" s="2">
        <v>-3.3333332539999998</v>
      </c>
      <c r="BD68" s="2">
        <v>-0.277777791</v>
      </c>
      <c r="BF68" t="s">
        <v>642</v>
      </c>
      <c r="BG68" t="s">
        <v>643</v>
      </c>
      <c r="BH68" t="s">
        <v>23</v>
      </c>
      <c r="BI68" t="s">
        <v>45</v>
      </c>
      <c r="BJ68" t="s">
        <v>25</v>
      </c>
      <c r="BK68" t="s">
        <v>54</v>
      </c>
      <c r="BL68" t="s">
        <v>27</v>
      </c>
      <c r="BM68" s="4">
        <v>640.16600000000005</v>
      </c>
      <c r="BN68" s="4">
        <v>261.5</v>
      </c>
      <c r="BO68" s="5">
        <f t="shared" si="8"/>
        <v>0</v>
      </c>
      <c r="BP68" s="5">
        <f t="shared" si="9"/>
        <v>-3.3333332539999996E-2</v>
      </c>
      <c r="BQ68" s="5">
        <f t="shared" si="10"/>
        <v>-2.7777779099999998E-3</v>
      </c>
      <c r="BR68" s="4"/>
      <c r="BS68" s="4"/>
      <c r="BT68" s="4"/>
      <c r="BU68" s="4">
        <v>3.35</v>
      </c>
    </row>
    <row r="69" spans="1:73" x14ac:dyDescent="0.15">
      <c r="A69" t="str">
        <f t="shared" si="11"/>
        <v>1</v>
      </c>
      <c r="B69">
        <v>23</v>
      </c>
      <c r="C69" s="7">
        <v>39031</v>
      </c>
      <c r="D69" s="11">
        <v>2006</v>
      </c>
      <c r="E69" s="3">
        <f>_xlfn.XLOOKUP(B69,'Sentiment index'!$E$2:$E$169,'Sentiment index'!$A$2:$A$169)</f>
        <v>0.22461970000000001</v>
      </c>
      <c r="F69">
        <f>IF(B69="","",Dataset!E69)</f>
        <v>14.992608487199435</v>
      </c>
      <c r="G69" s="5">
        <f>(AL69-BN69)/BN69</f>
        <v>0.121875</v>
      </c>
      <c r="H69" s="12">
        <f>IF(B69="","",Dataset!G69)</f>
        <v>1290.514013575767</v>
      </c>
      <c r="I69" s="4">
        <v>229.64699999999999</v>
      </c>
      <c r="J69" s="4">
        <v>35</v>
      </c>
      <c r="K69" s="13">
        <f t="shared" si="12"/>
        <v>0.13197500000000001</v>
      </c>
      <c r="L69" s="5">
        <f>IF(AJ69="NORWAY",_xlfn.XLOOKUP(C69,'Oslo OBX Historical Data'!$A$3:$A$3478,'Oslo OBX Historical Data'!$G$2:$G$3477),IF(AJ69="FINLAND",_xlfn.XLOOKUP(C69,'OMX Helsinki Historical Data'!$A$3:$A$3480,'OMX Helsinki Historical Data'!$G$2:$G$3479),IF(AJ69="DENMARK",_xlfn.XLOOKUP(C69,'OMX Copenhagen All shares Histo'!$A$3:$A$3462,'OMX Copenhagen All shares Histo'!$G$2:$G$3461),_xlfn.XLOOKUP('Pos. inv sent'!C69,'OMX Stockholm Historical Data'!$A$3:$A$3478,'OMX Stockholm Historical Data'!$G$2:$G$3477))))</f>
        <v>-1.01E-2</v>
      </c>
      <c r="M69">
        <f>IF($B69="","",Dataset!L69)</f>
        <v>1</v>
      </c>
      <c r="N69">
        <f>IF($B69="","",Dataset!M69)</f>
        <v>0</v>
      </c>
      <c r="O69">
        <f>IF($B69="","",Dataset!N69)</f>
        <v>1</v>
      </c>
      <c r="P69">
        <f>IF($B69="","",Dataset!O69)</f>
        <v>0</v>
      </c>
      <c r="Q69">
        <f>IF($B69="","",Dataset!P69)</f>
        <v>0</v>
      </c>
      <c r="R69">
        <f>IF($B69="","",Dataset!Q69)</f>
        <v>0</v>
      </c>
      <c r="S69">
        <f>IF($B69="","",Dataset!R69)</f>
        <v>0</v>
      </c>
      <c r="T69">
        <f>IF($B69="","",Dataset!S69)</f>
        <v>0</v>
      </c>
      <c r="U69">
        <f>IF($B69="","",Dataset!T69)</f>
        <v>0</v>
      </c>
      <c r="Y69" s="2"/>
      <c r="AJ69" t="s">
        <v>44</v>
      </c>
      <c r="AL69" s="3">
        <f t="shared" si="7"/>
        <v>39.265625</v>
      </c>
      <c r="BB69" s="2">
        <v>15.3125</v>
      </c>
      <c r="BC69" s="2">
        <v>12.1875</v>
      </c>
      <c r="BD69" s="2">
        <v>19.0625</v>
      </c>
      <c r="BF69" t="s">
        <v>990</v>
      </c>
      <c r="BG69" t="s">
        <v>991</v>
      </c>
      <c r="BH69" t="s">
        <v>44</v>
      </c>
      <c r="BI69" t="s">
        <v>96</v>
      </c>
      <c r="BJ69" t="s">
        <v>25</v>
      </c>
      <c r="BK69" t="s">
        <v>75</v>
      </c>
      <c r="BL69" t="s">
        <v>27</v>
      </c>
      <c r="BM69" s="4">
        <v>229.64699999999999</v>
      </c>
      <c r="BN69" s="4">
        <v>35</v>
      </c>
      <c r="BO69" s="5">
        <f t="shared" si="8"/>
        <v>0.15312500000000001</v>
      </c>
      <c r="BP69" s="5">
        <f t="shared" si="9"/>
        <v>0.121875</v>
      </c>
      <c r="BQ69" s="5">
        <f t="shared" si="10"/>
        <v>0.19062499999999999</v>
      </c>
      <c r="BR69" s="4">
        <v>88.8</v>
      </c>
      <c r="BS69" s="4">
        <v>187.0432892</v>
      </c>
      <c r="BT69" s="4">
        <v>87.2</v>
      </c>
      <c r="BU69" s="4">
        <v>17.209099999999999</v>
      </c>
    </row>
    <row r="70" spans="1:73" x14ac:dyDescent="0.15">
      <c r="A70" t="str">
        <f t="shared" si="11"/>
        <v>1</v>
      </c>
      <c r="B70">
        <v>23</v>
      </c>
      <c r="C70" s="7">
        <v>39031</v>
      </c>
      <c r="D70" s="11">
        <v>2006</v>
      </c>
      <c r="E70" s="3">
        <f>_xlfn.XLOOKUP(B70,'Sentiment index'!$E$2:$E$169,'Sentiment index'!$A$2:$A$169)</f>
        <v>0.22461970000000001</v>
      </c>
      <c r="F70">
        <f>IF(B70="","",Dataset!E70)</f>
        <v>11.823288257563105</v>
      </c>
      <c r="G70" s="5">
        <f>(AL70-BN70)/BN70</f>
        <v>0.18604646679999987</v>
      </c>
      <c r="H70" s="12">
        <f>IF(B70="","",Dataset!G70)</f>
        <v>146</v>
      </c>
      <c r="I70" s="4">
        <v>54.972000000000001</v>
      </c>
      <c r="J70" s="4">
        <v>60</v>
      </c>
      <c r="K70" s="13">
        <f t="shared" si="12"/>
        <v>0.19614646679999986</v>
      </c>
      <c r="L70" s="5">
        <f>IF(AJ70="NORWAY",_xlfn.XLOOKUP(C70,'Oslo OBX Historical Data'!$A$3:$A$3478,'Oslo OBX Historical Data'!$G$2:$G$3477),IF(AJ70="FINLAND",_xlfn.XLOOKUP(C70,'OMX Helsinki Historical Data'!$A$3:$A$3480,'OMX Helsinki Historical Data'!$G$2:$G$3479),IF(AJ70="DENMARK",_xlfn.XLOOKUP(C70,'OMX Copenhagen All shares Histo'!$A$3:$A$3462,'OMX Copenhagen All shares Histo'!$G$2:$G$3461),_xlfn.XLOOKUP('Pos. inv sent'!C70,'OMX Stockholm Historical Data'!$A$3:$A$3478,'OMX Stockholm Historical Data'!$G$2:$G$3477))))</f>
        <v>-1.01E-2</v>
      </c>
      <c r="M70">
        <f>IF($B70="","",Dataset!L70)</f>
        <v>1</v>
      </c>
      <c r="N70">
        <f>IF($B70="","",Dataset!M70)</f>
        <v>1</v>
      </c>
      <c r="O70">
        <f>IF($B70="","",Dataset!N70)</f>
        <v>0</v>
      </c>
      <c r="P70">
        <f>IF($B70="","",Dataset!O70)</f>
        <v>0</v>
      </c>
      <c r="Q70">
        <f>IF($B70="","",Dataset!P70)</f>
        <v>0</v>
      </c>
      <c r="R70">
        <f>IF($B70="","",Dataset!Q70)</f>
        <v>0</v>
      </c>
      <c r="S70">
        <f>IF($B70="","",Dataset!R70)</f>
        <v>0</v>
      </c>
      <c r="T70">
        <f>IF($B70="","",Dataset!S70)</f>
        <v>0</v>
      </c>
      <c r="U70">
        <f>IF($B70="","",Dataset!T70)</f>
        <v>0</v>
      </c>
      <c r="Y70" s="2"/>
      <c r="AJ70" t="s">
        <v>44</v>
      </c>
      <c r="AL70" s="3">
        <f t="shared" si="7"/>
        <v>71.162788007999993</v>
      </c>
      <c r="AM70">
        <v>146</v>
      </c>
      <c r="BB70" s="2">
        <v>22.674413680000001</v>
      </c>
      <c r="BC70" s="2">
        <v>18.604646679999998</v>
      </c>
      <c r="BD70" s="2">
        <v>8.7209253310000001</v>
      </c>
      <c r="BF70" t="s">
        <v>1402</v>
      </c>
      <c r="BG70" t="s">
        <v>1403</v>
      </c>
      <c r="BH70" t="s">
        <v>44</v>
      </c>
      <c r="BI70" t="s">
        <v>53</v>
      </c>
      <c r="BJ70" t="s">
        <v>25</v>
      </c>
      <c r="BK70" t="s">
        <v>54</v>
      </c>
      <c r="BL70" t="s">
        <v>27</v>
      </c>
      <c r="BM70" s="4">
        <v>54.972000000000001</v>
      </c>
      <c r="BN70" s="4">
        <v>60</v>
      </c>
      <c r="BO70" s="5">
        <f t="shared" si="8"/>
        <v>0.2267441368</v>
      </c>
      <c r="BP70" s="5">
        <f t="shared" si="9"/>
        <v>0.18604646679999998</v>
      </c>
      <c r="BQ70" s="5">
        <f t="shared" si="10"/>
        <v>8.7209253309999998E-2</v>
      </c>
      <c r="BR70" s="4"/>
      <c r="BS70" s="4"/>
      <c r="BT70" s="4"/>
      <c r="BU70" s="4">
        <v>26.5107</v>
      </c>
    </row>
    <row r="71" spans="1:73" x14ac:dyDescent="0.15">
      <c r="A71" t="str">
        <f t="shared" si="11"/>
        <v>1</v>
      </c>
      <c r="B71">
        <v>23</v>
      </c>
      <c r="C71" s="7">
        <v>39034</v>
      </c>
      <c r="D71" s="11">
        <v>2006</v>
      </c>
      <c r="E71" s="3">
        <f>_xlfn.XLOOKUP(B71,'Sentiment index'!$E$2:$E$169,'Sentiment index'!$A$2:$A$169)</f>
        <v>0.22461970000000001</v>
      </c>
      <c r="F71">
        <f>IF(B71="","",Dataset!E71)</f>
        <v>11.982685982931306</v>
      </c>
      <c r="G71" s="5">
        <f>(AL71-BN71)/BN71</f>
        <v>4.8387098310000098E-2</v>
      </c>
      <c r="H71" s="12">
        <f>IF(B71="","",Dataset!G71)</f>
        <v>62</v>
      </c>
      <c r="I71" s="4">
        <v>633.07299999999998</v>
      </c>
      <c r="J71" s="4">
        <v>47.481324000000001</v>
      </c>
      <c r="K71" s="13">
        <f t="shared" si="12"/>
        <v>5.0287098310000097E-2</v>
      </c>
      <c r="L71" s="5">
        <f>IF(AJ71="NORWAY",_xlfn.XLOOKUP(C71,'Oslo OBX Historical Data'!$A$3:$A$3478,'Oslo OBX Historical Data'!$G$2:$G$3477),IF(AJ71="FINLAND",_xlfn.XLOOKUP(C71,'OMX Helsinki Historical Data'!$A$3:$A$3480,'OMX Helsinki Historical Data'!$G$2:$G$3479),IF(AJ71="DENMARK",_xlfn.XLOOKUP(C71,'OMX Copenhagen All shares Histo'!$A$3:$A$3462,'OMX Copenhagen All shares Histo'!$G$2:$G$3461),_xlfn.XLOOKUP('Pos. inv sent'!C71,'OMX Stockholm Historical Data'!$A$3:$A$3478,'OMX Stockholm Historical Data'!$G$2:$G$3477))))</f>
        <v>-1.9E-3</v>
      </c>
      <c r="M71">
        <f>IF($B71="","",Dataset!L71)</f>
        <v>1</v>
      </c>
      <c r="N71">
        <f>IF($B71="","",Dataset!M71)</f>
        <v>0</v>
      </c>
      <c r="O71">
        <f>IF($B71="","",Dataset!N71)</f>
        <v>0</v>
      </c>
      <c r="P71">
        <f>IF($B71="","",Dataset!O71)</f>
        <v>0</v>
      </c>
      <c r="Q71">
        <f>IF($B71="","",Dataset!P71)</f>
        <v>0</v>
      </c>
      <c r="R71">
        <f>IF($B71="","",Dataset!Q71)</f>
        <v>1</v>
      </c>
      <c r="S71">
        <f>IF($B71="","",Dataset!R71)</f>
        <v>0</v>
      </c>
      <c r="T71">
        <f>IF($B71="","",Dataset!S71)</f>
        <v>0</v>
      </c>
      <c r="U71">
        <f>IF($B71="","",Dataset!T71)</f>
        <v>0</v>
      </c>
      <c r="Y71" s="2"/>
      <c r="AJ71" t="s">
        <v>23</v>
      </c>
      <c r="AL71" s="3">
        <f t="shared" si="7"/>
        <v>46.129032325640004</v>
      </c>
      <c r="AM71">
        <v>62</v>
      </c>
      <c r="BB71" s="2">
        <v>5.913978577</v>
      </c>
      <c r="BC71" s="2">
        <v>4.8387098310000001</v>
      </c>
      <c r="BD71" s="2">
        <v>6.7204298969999998</v>
      </c>
      <c r="BF71" t="s">
        <v>656</v>
      </c>
      <c r="BG71" t="s">
        <v>657</v>
      </c>
      <c r="BH71" t="s">
        <v>23</v>
      </c>
      <c r="BI71" t="s">
        <v>32</v>
      </c>
      <c r="BJ71" t="s">
        <v>25</v>
      </c>
      <c r="BK71" t="s">
        <v>54</v>
      </c>
      <c r="BL71" t="s">
        <v>27</v>
      </c>
      <c r="BM71" s="4">
        <v>633.07299999999998</v>
      </c>
      <c r="BN71" s="4">
        <v>44</v>
      </c>
      <c r="BO71" s="5">
        <f t="shared" si="8"/>
        <v>5.9139785770000002E-2</v>
      </c>
      <c r="BP71" s="5">
        <f t="shared" si="9"/>
        <v>4.8387098310000001E-2</v>
      </c>
      <c r="BQ71" s="5">
        <f t="shared" si="10"/>
        <v>6.7204298969999993E-2</v>
      </c>
      <c r="BR71" s="4"/>
      <c r="BS71" s="4"/>
      <c r="BT71" s="4"/>
      <c r="BU71" s="4">
        <v>0</v>
      </c>
    </row>
    <row r="72" spans="1:73" x14ac:dyDescent="0.15">
      <c r="A72" t="str">
        <f t="shared" si="11"/>
        <v>1</v>
      </c>
      <c r="B72">
        <v>23</v>
      </c>
      <c r="C72" s="7">
        <v>39036</v>
      </c>
      <c r="D72" s="11">
        <v>2006</v>
      </c>
      <c r="E72" s="3">
        <f>_xlfn.XLOOKUP(B72,'Sentiment index'!$E$2:$E$169,'Sentiment index'!$A$2:$A$169)</f>
        <v>0.22461970000000001</v>
      </c>
      <c r="F72">
        <f>IF(B72="","",Dataset!E72)</f>
        <v>13.172307111906486</v>
      </c>
      <c r="G72" s="5">
        <f>(AL72-BN72)/BN72</f>
        <v>0</v>
      </c>
      <c r="H72" s="12">
        <f>IF(B72="","",Dataset!G72)</f>
        <v>1532.6373367086151</v>
      </c>
      <c r="I72" s="4">
        <v>1444.51</v>
      </c>
      <c r="J72" s="4">
        <v>53.5</v>
      </c>
      <c r="K72" s="13">
        <f t="shared" si="12"/>
        <v>-7.1999999999999998E-3</v>
      </c>
      <c r="L72" s="5">
        <f>IF(AJ72="NORWAY",_xlfn.XLOOKUP(C72,'Oslo OBX Historical Data'!$A$3:$A$3478,'Oslo OBX Historical Data'!$G$2:$G$3477),IF(AJ72="FINLAND",_xlfn.XLOOKUP(C72,'OMX Helsinki Historical Data'!$A$3:$A$3480,'OMX Helsinki Historical Data'!$G$2:$G$3479),IF(AJ72="DENMARK",_xlfn.XLOOKUP(C72,'OMX Copenhagen All shares Histo'!$A$3:$A$3462,'OMX Copenhagen All shares Histo'!$G$2:$G$3461),_xlfn.XLOOKUP('Pos. inv sent'!C72,'OMX Stockholm Historical Data'!$A$3:$A$3478,'OMX Stockholm Historical Data'!$G$2:$G$3477))))</f>
        <v>7.1999999999999998E-3</v>
      </c>
      <c r="M72">
        <f>IF($B72="","",Dataset!L72)</f>
        <v>1</v>
      </c>
      <c r="N72">
        <f>IF($B72="","",Dataset!M72)</f>
        <v>0</v>
      </c>
      <c r="O72">
        <f>IF($B72="","",Dataset!N72)</f>
        <v>0</v>
      </c>
      <c r="P72">
        <f>IF($B72="","",Dataset!O72)</f>
        <v>1</v>
      </c>
      <c r="Q72">
        <f>IF($B72="","",Dataset!P72)</f>
        <v>0</v>
      </c>
      <c r="R72">
        <f>IF($B72="","",Dataset!Q72)</f>
        <v>0</v>
      </c>
      <c r="S72">
        <f>IF($B72="","",Dataset!R72)</f>
        <v>0</v>
      </c>
      <c r="T72">
        <f>IF($B72="","",Dataset!S72)</f>
        <v>0</v>
      </c>
      <c r="U72">
        <f>IF($B72="","",Dataset!T72)</f>
        <v>0</v>
      </c>
      <c r="Y72" s="2"/>
      <c r="AJ72" t="s">
        <v>44</v>
      </c>
      <c r="AL72" s="3">
        <f t="shared" si="7"/>
        <v>53.5</v>
      </c>
      <c r="BB72" s="2">
        <v>3.2258064750000002</v>
      </c>
      <c r="BC72" s="2">
        <v>0</v>
      </c>
      <c r="BD72" s="2">
        <v>3.677419424</v>
      </c>
      <c r="BF72" t="s">
        <v>350</v>
      </c>
      <c r="BG72" t="s">
        <v>351</v>
      </c>
      <c r="BH72" t="s">
        <v>44</v>
      </c>
      <c r="BI72" t="s">
        <v>45</v>
      </c>
      <c r="BJ72" t="s">
        <v>25</v>
      </c>
      <c r="BK72" t="s">
        <v>75</v>
      </c>
      <c r="BL72" t="s">
        <v>27</v>
      </c>
      <c r="BM72" s="4">
        <v>1444.51</v>
      </c>
      <c r="BN72" s="4">
        <v>53.5</v>
      </c>
      <c r="BO72" s="5">
        <f t="shared" si="8"/>
        <v>3.2258064750000003E-2</v>
      </c>
      <c r="BP72" s="5">
        <f t="shared" si="9"/>
        <v>0</v>
      </c>
      <c r="BQ72" s="5">
        <f t="shared" si="10"/>
        <v>3.6774194240000002E-2</v>
      </c>
      <c r="BR72" s="4"/>
      <c r="BS72" s="4"/>
      <c r="BT72" s="4"/>
      <c r="BU72" s="4">
        <v>96.058400000000006</v>
      </c>
    </row>
    <row r="73" spans="1:73" x14ac:dyDescent="0.15">
      <c r="A73" t="str">
        <f t="shared" si="11"/>
        <v>1</v>
      </c>
      <c r="B73">
        <v>23</v>
      </c>
      <c r="C73" s="7">
        <v>39044</v>
      </c>
      <c r="D73" s="11">
        <v>2006</v>
      </c>
      <c r="E73" s="3">
        <f>_xlfn.XLOOKUP(B73,'Sentiment index'!$E$2:$E$169,'Sentiment index'!$A$2:$A$169)</f>
        <v>0.22461970000000001</v>
      </c>
      <c r="F73">
        <f>IF(B73="","",Dataset!E73)</f>
        <v>11.974599099887181</v>
      </c>
      <c r="G73" s="5">
        <f>(AL73-BN73)/BN73</f>
        <v>0.19354839319999989</v>
      </c>
      <c r="H73" s="12">
        <f>IF(B73="","",Dataset!G73)</f>
        <v>1258.1798925019432</v>
      </c>
      <c r="I73" s="4">
        <v>131.6</v>
      </c>
      <c r="J73" s="4">
        <v>28</v>
      </c>
      <c r="K73" s="13">
        <f t="shared" si="12"/>
        <v>0.20224839319999988</v>
      </c>
      <c r="L73" s="5">
        <f>IF(AJ73="NORWAY",_xlfn.XLOOKUP(C73,'Oslo OBX Historical Data'!$A$3:$A$3478,'Oslo OBX Historical Data'!$G$2:$G$3477),IF(AJ73="FINLAND",_xlfn.XLOOKUP(C73,'OMX Helsinki Historical Data'!$A$3:$A$3480,'OMX Helsinki Historical Data'!$G$2:$G$3479),IF(AJ73="DENMARK",_xlfn.XLOOKUP(C73,'OMX Copenhagen All shares Histo'!$A$3:$A$3462,'OMX Copenhagen All shares Histo'!$G$2:$G$3461),_xlfn.XLOOKUP('Pos. inv sent'!C73,'OMX Stockholm Historical Data'!$A$3:$A$3478,'OMX Stockholm Historical Data'!$G$2:$G$3477))))</f>
        <v>-8.6999999999999994E-3</v>
      </c>
      <c r="M73">
        <f>IF($B73="","",Dataset!L73)</f>
        <v>1</v>
      </c>
      <c r="N73">
        <f>IF($B73="","",Dataset!M73)</f>
        <v>0</v>
      </c>
      <c r="O73">
        <f>IF($B73="","",Dataset!N73)</f>
        <v>1</v>
      </c>
      <c r="P73">
        <f>IF($B73="","",Dataset!O73)</f>
        <v>0</v>
      </c>
      <c r="Q73">
        <f>IF($B73="","",Dataset!P73)</f>
        <v>0</v>
      </c>
      <c r="R73">
        <f>IF($B73="","",Dataset!Q73)</f>
        <v>0</v>
      </c>
      <c r="S73">
        <f>IF($B73="","",Dataset!R73)</f>
        <v>0</v>
      </c>
      <c r="T73">
        <f>IF($B73="","",Dataset!S73)</f>
        <v>0</v>
      </c>
      <c r="U73">
        <f>IF($B73="","",Dataset!T73)</f>
        <v>0</v>
      </c>
      <c r="Y73" s="2"/>
      <c r="AJ73" t="s">
        <v>44</v>
      </c>
      <c r="AL73" s="3">
        <f t="shared" si="7"/>
        <v>33.419355009599997</v>
      </c>
      <c r="BB73" s="2">
        <v>12.096774099999999</v>
      </c>
      <c r="BC73" s="2">
        <v>19.35483932</v>
      </c>
      <c r="BD73" s="2">
        <v>10.483870509999999</v>
      </c>
      <c r="BF73" t="s">
        <v>1197</v>
      </c>
      <c r="BG73" t="s">
        <v>1198</v>
      </c>
      <c r="BH73" t="s">
        <v>44</v>
      </c>
      <c r="BI73" t="s">
        <v>96</v>
      </c>
      <c r="BJ73" t="s">
        <v>25</v>
      </c>
      <c r="BK73" t="s">
        <v>54</v>
      </c>
      <c r="BL73" t="s">
        <v>27</v>
      </c>
      <c r="BM73" s="4">
        <v>131.6</v>
      </c>
      <c r="BN73" s="4">
        <v>28</v>
      </c>
      <c r="BO73" s="5">
        <f t="shared" si="8"/>
        <v>0.12096774099999999</v>
      </c>
      <c r="BP73" s="5">
        <f t="shared" si="9"/>
        <v>0.1935483932</v>
      </c>
      <c r="BQ73" s="5">
        <f t="shared" si="10"/>
        <v>0.10483870509999998</v>
      </c>
      <c r="BR73" s="4"/>
      <c r="BS73" s="4"/>
      <c r="BT73" s="4"/>
      <c r="BU73" s="4">
        <v>170.57400000000001</v>
      </c>
    </row>
    <row r="74" spans="1:73" x14ac:dyDescent="0.15">
      <c r="A74" t="str">
        <f t="shared" si="11"/>
        <v>1</v>
      </c>
      <c r="B74">
        <v>23</v>
      </c>
      <c r="C74" s="7">
        <v>39045</v>
      </c>
      <c r="D74" s="11">
        <v>2006</v>
      </c>
      <c r="E74" s="3">
        <f>_xlfn.XLOOKUP(B74,'Sentiment index'!$E$2:$E$169,'Sentiment index'!$A$2:$A$169)</f>
        <v>0.22461970000000001</v>
      </c>
      <c r="F74">
        <f>IF(B74="","",Dataset!E74)</f>
        <v>11.805455650002957</v>
      </c>
      <c r="G74" s="5">
        <f>(AL74-BN74)/BN74</f>
        <v>-0.16600000379999999</v>
      </c>
      <c r="H74" s="12">
        <f>IF(B74="","",Dataset!G74)</f>
        <v>627</v>
      </c>
      <c r="I74" s="4">
        <v>1604.12</v>
      </c>
      <c r="J74" s="4">
        <v>53.939318</v>
      </c>
      <c r="K74" s="13">
        <f t="shared" si="12"/>
        <v>-0.1518000038</v>
      </c>
      <c r="L74" s="5">
        <f>IF(AJ74="NORWAY",_xlfn.XLOOKUP(C74,'Oslo OBX Historical Data'!$A$3:$A$3478,'Oslo OBX Historical Data'!$G$2:$G$3477),IF(AJ74="FINLAND",_xlfn.XLOOKUP(C74,'OMX Helsinki Historical Data'!$A$3:$A$3480,'OMX Helsinki Historical Data'!$G$2:$G$3479),IF(AJ74="DENMARK",_xlfn.XLOOKUP(C74,'OMX Copenhagen All shares Histo'!$A$3:$A$3462,'OMX Copenhagen All shares Histo'!$G$2:$G$3461),_xlfn.XLOOKUP('Pos. inv sent'!C74,'OMX Stockholm Historical Data'!$A$3:$A$3478,'OMX Stockholm Historical Data'!$G$2:$G$3477))))</f>
        <v>-1.4200000000000001E-2</v>
      </c>
      <c r="M74">
        <f>IF($B74="","",Dataset!L74)</f>
        <v>1</v>
      </c>
      <c r="N74">
        <f>IF($B74="","",Dataset!M74)</f>
        <v>0</v>
      </c>
      <c r="O74">
        <f>IF($B74="","",Dataset!N74)</f>
        <v>0</v>
      </c>
      <c r="P74">
        <f>IF($B74="","",Dataset!O74)</f>
        <v>0</v>
      </c>
      <c r="Q74">
        <f>IF($B74="","",Dataset!P74)</f>
        <v>0</v>
      </c>
      <c r="R74">
        <f>IF($B74="","",Dataset!Q74)</f>
        <v>0</v>
      </c>
      <c r="S74">
        <f>IF($B74="","",Dataset!R74)</f>
        <v>0</v>
      </c>
      <c r="T74">
        <f>IF($B74="","",Dataset!S74)</f>
        <v>0</v>
      </c>
      <c r="U74">
        <f>IF($B74="","",Dataset!T74)</f>
        <v>1</v>
      </c>
      <c r="Y74" s="2"/>
      <c r="AJ74" t="s">
        <v>80</v>
      </c>
      <c r="AL74" s="3">
        <f t="shared" si="7"/>
        <v>51.7079997644</v>
      </c>
      <c r="AM74">
        <v>627</v>
      </c>
      <c r="BB74" s="2">
        <v>-20.399999619999999</v>
      </c>
      <c r="BC74" s="2">
        <v>-16.600000380000001</v>
      </c>
      <c r="BD74" s="2">
        <v>7</v>
      </c>
      <c r="BF74" t="s">
        <v>314</v>
      </c>
      <c r="BG74" t="s">
        <v>315</v>
      </c>
      <c r="BH74" t="s">
        <v>80</v>
      </c>
      <c r="BI74" t="s">
        <v>74</v>
      </c>
      <c r="BJ74" t="s">
        <v>25</v>
      </c>
      <c r="BK74" t="s">
        <v>132</v>
      </c>
      <c r="BL74" t="s">
        <v>27</v>
      </c>
      <c r="BM74" s="4">
        <v>1604.12</v>
      </c>
      <c r="BN74" s="4">
        <v>62</v>
      </c>
      <c r="BO74" s="5">
        <f t="shared" si="8"/>
        <v>-0.20399999619999998</v>
      </c>
      <c r="BP74" s="5">
        <f t="shared" si="9"/>
        <v>-0.16600000380000002</v>
      </c>
      <c r="BQ74" s="5">
        <f t="shared" si="10"/>
        <v>7.0000000000000007E-2</v>
      </c>
      <c r="BR74" s="4">
        <v>118</v>
      </c>
      <c r="BS74" s="4">
        <v>-75.810630799999998</v>
      </c>
      <c r="BT74" s="4">
        <v>117</v>
      </c>
      <c r="BU74" s="4">
        <v>0</v>
      </c>
    </row>
    <row r="75" spans="1:73" x14ac:dyDescent="0.15">
      <c r="A75" t="str">
        <f t="shared" si="11"/>
        <v>1</v>
      </c>
      <c r="B75">
        <v>24</v>
      </c>
      <c r="C75" s="7">
        <v>39052</v>
      </c>
      <c r="D75" s="11">
        <v>2006</v>
      </c>
      <c r="E75" s="3">
        <f>_xlfn.XLOOKUP(B75,'Sentiment index'!$E$2:$E$169,'Sentiment index'!$A$2:$A$169)</f>
        <v>0.21592520000000001</v>
      </c>
      <c r="F75">
        <f>IF(B75="","",Dataset!E75)</f>
        <v>11.538818922058766</v>
      </c>
      <c r="G75" s="5">
        <f>(AL75-BN75)/BN75</f>
        <v>-4.1379308699999937E-2</v>
      </c>
      <c r="H75" s="12">
        <f>IF(B75="","",Dataset!G75)</f>
        <v>5182</v>
      </c>
      <c r="I75" s="4">
        <v>3935.21</v>
      </c>
      <c r="J75" s="4">
        <v>95.698790000000002</v>
      </c>
      <c r="K75" s="13">
        <f t="shared" si="12"/>
        <v>-3.5379308699999938E-2</v>
      </c>
      <c r="L75" s="5">
        <f>IF(AJ75="NORWAY",_xlfn.XLOOKUP(C75,'Oslo OBX Historical Data'!$A$3:$A$3478,'Oslo OBX Historical Data'!$G$2:$G$3477),IF(AJ75="FINLAND",_xlfn.XLOOKUP(C75,'OMX Helsinki Historical Data'!$A$3:$A$3480,'OMX Helsinki Historical Data'!$G$2:$G$3479),IF(AJ75="DENMARK",_xlfn.XLOOKUP(C75,'OMX Copenhagen All shares Histo'!$A$3:$A$3462,'OMX Copenhagen All shares Histo'!$G$2:$G$3461),_xlfn.XLOOKUP('Pos. inv sent'!C75,'OMX Stockholm Historical Data'!$A$3:$A$3478,'OMX Stockholm Historical Data'!$G$2:$G$3477))))</f>
        <v>-6.0000000000000001E-3</v>
      </c>
      <c r="M75">
        <f>IF($B75="","",Dataset!L75)</f>
        <v>1</v>
      </c>
      <c r="N75">
        <f>IF($B75="","",Dataset!M75)</f>
        <v>0</v>
      </c>
      <c r="O75">
        <f>IF($B75="","",Dataset!N75)</f>
        <v>1</v>
      </c>
      <c r="P75">
        <f>IF($B75="","",Dataset!O75)</f>
        <v>0</v>
      </c>
      <c r="Q75">
        <f>IF($B75="","",Dataset!P75)</f>
        <v>0</v>
      </c>
      <c r="R75">
        <f>IF($B75="","",Dataset!Q75)</f>
        <v>0</v>
      </c>
      <c r="S75">
        <f>IF($B75="","",Dataset!R75)</f>
        <v>0</v>
      </c>
      <c r="T75">
        <f>IF($B75="","",Dataset!S75)</f>
        <v>0</v>
      </c>
      <c r="U75">
        <f>IF($B75="","",Dataset!T75)</f>
        <v>0</v>
      </c>
      <c r="Y75" s="2"/>
      <c r="AJ75" t="s">
        <v>80</v>
      </c>
      <c r="AL75" s="3">
        <f t="shared" si="7"/>
        <v>105.44827604300001</v>
      </c>
      <c r="AM75">
        <v>5182</v>
      </c>
      <c r="BB75" s="2">
        <v>-3.6206896309999999</v>
      </c>
      <c r="BC75" s="2">
        <v>-4.1379308699999999</v>
      </c>
      <c r="BD75" s="2">
        <v>3.965517282</v>
      </c>
      <c r="BF75" t="s">
        <v>130</v>
      </c>
      <c r="BG75" t="s">
        <v>131</v>
      </c>
      <c r="BH75" t="s">
        <v>80</v>
      </c>
      <c r="BI75" t="s">
        <v>96</v>
      </c>
      <c r="BJ75" t="s">
        <v>25</v>
      </c>
      <c r="BK75" t="s">
        <v>132</v>
      </c>
      <c r="BL75" t="s">
        <v>27</v>
      </c>
      <c r="BM75" s="4">
        <v>3935.21</v>
      </c>
      <c r="BN75" s="4">
        <v>110</v>
      </c>
      <c r="BO75" s="5">
        <f t="shared" si="8"/>
        <v>-3.620689631E-2</v>
      </c>
      <c r="BP75" s="5">
        <f t="shared" si="9"/>
        <v>-4.1379308699999999E-2</v>
      </c>
      <c r="BQ75" s="5">
        <f t="shared" si="10"/>
        <v>3.9655172820000001E-2</v>
      </c>
      <c r="BR75" s="4">
        <v>273.8</v>
      </c>
      <c r="BS75" s="4">
        <v>178.1818237</v>
      </c>
      <c r="BT75" s="4">
        <v>272</v>
      </c>
      <c r="BU75" s="4">
        <v>78.707800000000006</v>
      </c>
    </row>
    <row r="76" spans="1:73" x14ac:dyDescent="0.15">
      <c r="A76" t="str">
        <f t="shared" si="11"/>
        <v>1</v>
      </c>
      <c r="B76">
        <v>24</v>
      </c>
      <c r="C76" s="7">
        <v>39056</v>
      </c>
      <c r="D76" s="11">
        <v>2006</v>
      </c>
      <c r="E76" s="3">
        <f>_xlfn.XLOOKUP(B76,'Sentiment index'!$E$2:$E$169,'Sentiment index'!$A$2:$A$169)</f>
        <v>0.21592520000000001</v>
      </c>
      <c r="F76">
        <f>IF(B76="","",Dataset!E76)</f>
        <v>14.607086214842921</v>
      </c>
      <c r="G76" s="5">
        <f>(AL76-BN76)/BN76</f>
        <v>0</v>
      </c>
      <c r="H76" s="12">
        <f>IF(B76="","",Dataset!G76)</f>
        <v>1527.5616078076141</v>
      </c>
      <c r="I76" s="4">
        <v>66.519900000000007</v>
      </c>
      <c r="J76" s="4">
        <v>11.49263865</v>
      </c>
      <c r="K76" s="13">
        <f t="shared" si="12"/>
        <v>-7.3000000000000001E-3</v>
      </c>
      <c r="L76" s="5">
        <f>IF(AJ76="NORWAY",_xlfn.XLOOKUP(C76,'Oslo OBX Historical Data'!$A$3:$A$3478,'Oslo OBX Historical Data'!$G$2:$G$3477),IF(AJ76="FINLAND",_xlfn.XLOOKUP(C76,'OMX Helsinki Historical Data'!$A$3:$A$3480,'OMX Helsinki Historical Data'!$G$2:$G$3479),IF(AJ76="DENMARK",_xlfn.XLOOKUP(C76,'OMX Copenhagen All shares Histo'!$A$3:$A$3462,'OMX Copenhagen All shares Histo'!$G$2:$G$3461),_xlfn.XLOOKUP('Pos. inv sent'!C76,'OMX Stockholm Historical Data'!$A$3:$A$3478,'OMX Stockholm Historical Data'!$G$2:$G$3477))))</f>
        <v>7.3000000000000001E-3</v>
      </c>
      <c r="M76">
        <f>IF($B76="","",Dataset!L76)</f>
        <v>1</v>
      </c>
      <c r="N76">
        <f>IF($B76="","",Dataset!M76)</f>
        <v>0</v>
      </c>
      <c r="O76">
        <f>IF($B76="","",Dataset!N76)</f>
        <v>1</v>
      </c>
      <c r="P76">
        <f>IF($B76="","",Dataset!O76)</f>
        <v>0</v>
      </c>
      <c r="Q76">
        <f>IF($B76="","",Dataset!P76)</f>
        <v>0</v>
      </c>
      <c r="R76">
        <f>IF($B76="","",Dataset!Q76)</f>
        <v>0</v>
      </c>
      <c r="S76">
        <f>IF($B76="","",Dataset!R76)</f>
        <v>0</v>
      </c>
      <c r="T76">
        <f>IF($B76="","",Dataset!S76)</f>
        <v>0</v>
      </c>
      <c r="U76">
        <f>IF($B76="","",Dataset!T76)</f>
        <v>0</v>
      </c>
      <c r="Y76" s="2"/>
      <c r="AJ76" t="s">
        <v>23</v>
      </c>
      <c r="AL76" s="3">
        <f t="shared" si="7"/>
        <v>10.65</v>
      </c>
      <c r="BB76" s="2">
        <v>2</v>
      </c>
      <c r="BC76" s="2">
        <v>0</v>
      </c>
      <c r="BD76" s="2">
        <v>6</v>
      </c>
      <c r="BF76" t="s">
        <v>1363</v>
      </c>
      <c r="BG76" t="s">
        <v>1364</v>
      </c>
      <c r="BH76" t="s">
        <v>23</v>
      </c>
      <c r="BI76" t="s">
        <v>96</v>
      </c>
      <c r="BJ76" t="s">
        <v>25</v>
      </c>
      <c r="BK76" t="s">
        <v>75</v>
      </c>
      <c r="BL76" t="s">
        <v>27</v>
      </c>
      <c r="BM76" s="4">
        <v>66.519900000000007</v>
      </c>
      <c r="BN76" s="4">
        <v>10.65</v>
      </c>
      <c r="BO76" s="5">
        <f t="shared" si="8"/>
        <v>0.02</v>
      </c>
      <c r="BP76" s="5">
        <f t="shared" si="9"/>
        <v>0</v>
      </c>
      <c r="BQ76" s="5">
        <f t="shared" si="10"/>
        <v>0.06</v>
      </c>
      <c r="BR76" s="4">
        <v>80</v>
      </c>
      <c r="BS76" s="4">
        <v>-98.347419740000007</v>
      </c>
      <c r="BT76" s="4">
        <v>81.2</v>
      </c>
      <c r="BU76" s="4">
        <v>0</v>
      </c>
    </row>
    <row r="77" spans="1:73" x14ac:dyDescent="0.15">
      <c r="A77" t="str">
        <f t="shared" si="11"/>
        <v>1</v>
      </c>
      <c r="B77">
        <v>24</v>
      </c>
      <c r="C77" s="7">
        <v>39058</v>
      </c>
      <c r="D77" s="11">
        <v>2006</v>
      </c>
      <c r="E77" s="3">
        <f>_xlfn.XLOOKUP(B77,'Sentiment index'!$E$2:$E$169,'Sentiment index'!$A$2:$A$169)</f>
        <v>0.21592520000000001</v>
      </c>
      <c r="F77">
        <f>IF(B77="","",Dataset!E77)</f>
        <v>15.111925366248988</v>
      </c>
      <c r="G77" s="5">
        <f>(AL77-BN77)/BN77</f>
        <v>0.12855262759999997</v>
      </c>
      <c r="H77" s="12">
        <f>IF(B77="","",Dataset!G77)</f>
        <v>5</v>
      </c>
      <c r="I77" s="4">
        <v>13.7347</v>
      </c>
      <c r="J77" s="4">
        <v>2.6099670000000001</v>
      </c>
      <c r="K77" s="13">
        <f t="shared" si="12"/>
        <v>0.11995262759999997</v>
      </c>
      <c r="L77" s="5">
        <f>IF(AJ77="NORWAY",_xlfn.XLOOKUP(C77,'Oslo OBX Historical Data'!$A$3:$A$3478,'Oslo OBX Historical Data'!$G$2:$G$3477),IF(AJ77="FINLAND",_xlfn.XLOOKUP(C77,'OMX Helsinki Historical Data'!$A$3:$A$3480,'OMX Helsinki Historical Data'!$G$2:$G$3479),IF(AJ77="DENMARK",_xlfn.XLOOKUP(C77,'OMX Copenhagen All shares Histo'!$A$3:$A$3462,'OMX Copenhagen All shares Histo'!$G$2:$G$3461),_xlfn.XLOOKUP('Pos. inv sent'!C77,'OMX Stockholm Historical Data'!$A$3:$A$3478,'OMX Stockholm Historical Data'!$G$2:$G$3477))))</f>
        <v>8.6E-3</v>
      </c>
      <c r="M77">
        <f>IF($B77="","",Dataset!L77)</f>
        <v>1</v>
      </c>
      <c r="N77">
        <f>IF($B77="","",Dataset!M77)</f>
        <v>0</v>
      </c>
      <c r="O77">
        <f>IF($B77="","",Dataset!N77)</f>
        <v>1</v>
      </c>
      <c r="P77">
        <f>IF($B77="","",Dataset!O77)</f>
        <v>0</v>
      </c>
      <c r="Q77">
        <f>IF($B77="","",Dataset!P77)</f>
        <v>0</v>
      </c>
      <c r="R77">
        <f>IF($B77="","",Dataset!Q77)</f>
        <v>0</v>
      </c>
      <c r="S77">
        <f>IF($B77="","",Dataset!R77)</f>
        <v>0</v>
      </c>
      <c r="T77">
        <f>IF($B77="","",Dataset!S77)</f>
        <v>0</v>
      </c>
      <c r="U77">
        <f>IF($B77="","",Dataset!T77)</f>
        <v>0</v>
      </c>
      <c r="Y77" s="2"/>
      <c r="AJ77" t="s">
        <v>80</v>
      </c>
      <c r="AL77" s="3">
        <f t="shared" si="7"/>
        <v>3.3856578827999999</v>
      </c>
      <c r="AM77">
        <v>5</v>
      </c>
      <c r="BB77" s="2">
        <v>1.8421052689999999</v>
      </c>
      <c r="BC77" s="2">
        <v>12.85526276</v>
      </c>
      <c r="BD77" s="2">
        <v>-8.6842107770000005</v>
      </c>
      <c r="BF77" t="s">
        <v>1821</v>
      </c>
      <c r="BG77" t="s">
        <v>1822</v>
      </c>
      <c r="BH77" t="s">
        <v>80</v>
      </c>
      <c r="BI77" t="s">
        <v>96</v>
      </c>
      <c r="BJ77" t="s">
        <v>25</v>
      </c>
      <c r="BK77" t="s">
        <v>146</v>
      </c>
      <c r="BL77" t="s">
        <v>27</v>
      </c>
      <c r="BM77" s="4">
        <v>13.7347</v>
      </c>
      <c r="BN77" s="4">
        <v>3</v>
      </c>
      <c r="BO77" s="5">
        <f t="shared" si="8"/>
        <v>1.8421052689999998E-2</v>
      </c>
      <c r="BP77" s="5">
        <f t="shared" si="9"/>
        <v>0.1285526276</v>
      </c>
      <c r="BQ77" s="5">
        <f t="shared" si="10"/>
        <v>-8.684210777000001E-2</v>
      </c>
      <c r="BR77" s="4"/>
      <c r="BS77" s="4"/>
      <c r="BT77" s="4"/>
      <c r="BU77" s="4">
        <v>0</v>
      </c>
    </row>
    <row r="78" spans="1:73" x14ac:dyDescent="0.15">
      <c r="A78" t="str">
        <f t="shared" si="11"/>
        <v>1</v>
      </c>
      <c r="B78">
        <v>24</v>
      </c>
      <c r="C78" s="7">
        <v>39059</v>
      </c>
      <c r="D78" s="11">
        <v>2006</v>
      </c>
      <c r="E78" s="3">
        <f>_xlfn.XLOOKUP(B78,'Sentiment index'!$E$2:$E$169,'Sentiment index'!$A$2:$A$169)</f>
        <v>0.21592520000000001</v>
      </c>
      <c r="F78">
        <f>IF(B78="","",Dataset!E78)</f>
        <v>14.020601772292725</v>
      </c>
      <c r="G78" s="5">
        <f>(AL78-BN78)/BN78</f>
        <v>-3.0303030010000093E-2</v>
      </c>
      <c r="H78" s="12">
        <f>IF(B78="","",Dataset!G78)</f>
        <v>470</v>
      </c>
      <c r="I78" s="4">
        <v>677.25</v>
      </c>
      <c r="J78" s="4">
        <v>35</v>
      </c>
      <c r="K78" s="13">
        <f t="shared" si="12"/>
        <v>-3.4303030010000096E-2</v>
      </c>
      <c r="L78" s="5">
        <f>IF(AJ78="NORWAY",_xlfn.XLOOKUP(C78,'Oslo OBX Historical Data'!$A$3:$A$3478,'Oslo OBX Historical Data'!$G$2:$G$3477),IF(AJ78="FINLAND",_xlfn.XLOOKUP(C78,'OMX Helsinki Historical Data'!$A$3:$A$3480,'OMX Helsinki Historical Data'!$G$2:$G$3479),IF(AJ78="DENMARK",_xlfn.XLOOKUP(C78,'OMX Copenhagen All shares Histo'!$A$3:$A$3462,'OMX Copenhagen All shares Histo'!$G$2:$G$3461),_xlfn.XLOOKUP('Pos. inv sent'!C78,'OMX Stockholm Historical Data'!$A$3:$A$3478,'OMX Stockholm Historical Data'!$G$2:$G$3477))))</f>
        <v>4.0000000000000001E-3</v>
      </c>
      <c r="M78">
        <f>IF($B78="","",Dataset!L78)</f>
        <v>1</v>
      </c>
      <c r="N78">
        <f>IF($B78="","",Dataset!M78)</f>
        <v>0</v>
      </c>
      <c r="O78">
        <f>IF($B78="","",Dataset!N78)</f>
        <v>0</v>
      </c>
      <c r="P78">
        <f>IF($B78="","",Dataset!O78)</f>
        <v>1</v>
      </c>
      <c r="Q78">
        <f>IF($B78="","",Dataset!P78)</f>
        <v>0</v>
      </c>
      <c r="R78">
        <f>IF($B78="","",Dataset!Q78)</f>
        <v>0</v>
      </c>
      <c r="S78">
        <f>IF($B78="","",Dataset!R78)</f>
        <v>0</v>
      </c>
      <c r="T78">
        <f>IF($B78="","",Dataset!S78)</f>
        <v>0</v>
      </c>
      <c r="U78">
        <f>IF($B78="","",Dataset!T78)</f>
        <v>0</v>
      </c>
      <c r="Y78" s="2"/>
      <c r="AJ78" t="s">
        <v>44</v>
      </c>
      <c r="AL78" s="3">
        <f t="shared" si="7"/>
        <v>33.939393949649997</v>
      </c>
      <c r="AM78">
        <v>470</v>
      </c>
      <c r="BB78" s="2">
        <v>-1.5151515010000001</v>
      </c>
      <c r="BC78" s="2">
        <v>-3.0303030010000001</v>
      </c>
      <c r="BD78" s="2">
        <v>-1.5151515010000001</v>
      </c>
      <c r="BF78" t="s">
        <v>586</v>
      </c>
      <c r="BG78" t="s">
        <v>587</v>
      </c>
      <c r="BH78" t="s">
        <v>44</v>
      </c>
      <c r="BI78" t="s">
        <v>45</v>
      </c>
      <c r="BJ78" t="s">
        <v>25</v>
      </c>
      <c r="BK78" t="s">
        <v>75</v>
      </c>
      <c r="BL78" t="s">
        <v>27</v>
      </c>
      <c r="BM78" s="4">
        <v>677.25</v>
      </c>
      <c r="BN78" s="4">
        <v>35</v>
      </c>
      <c r="BO78" s="5">
        <f t="shared" si="8"/>
        <v>-1.515151501E-2</v>
      </c>
      <c r="BP78" s="5">
        <f t="shared" si="9"/>
        <v>-3.0303030009999999E-2</v>
      </c>
      <c r="BQ78" s="5">
        <f t="shared" si="10"/>
        <v>-1.515151501E-2</v>
      </c>
      <c r="BR78" s="4"/>
      <c r="BS78" s="4"/>
      <c r="BT78" s="4"/>
      <c r="BU78" s="4">
        <v>64.3</v>
      </c>
    </row>
    <row r="79" spans="1:73" x14ac:dyDescent="0.15">
      <c r="A79" t="str">
        <f t="shared" si="11"/>
        <v>1</v>
      </c>
      <c r="B79">
        <v>24</v>
      </c>
      <c r="C79" s="7">
        <v>39063</v>
      </c>
      <c r="D79" s="11">
        <v>2006</v>
      </c>
      <c r="E79" s="3">
        <f>_xlfn.XLOOKUP(B79,'Sentiment index'!$E$2:$E$169,'Sentiment index'!$A$2:$A$169)</f>
        <v>0.21592520000000001</v>
      </c>
      <c r="F79">
        <f>IF(B79="","",Dataset!E79)</f>
        <v>13.749718710518131</v>
      </c>
      <c r="G79" s="5">
        <f>(AL79-BN79)/BN79</f>
        <v>7.8125E-2</v>
      </c>
      <c r="H79" s="12">
        <f>IF(B79="","",Dataset!G79)</f>
        <v>1329.9399734602516</v>
      </c>
      <c r="I79" s="4">
        <v>1199.7</v>
      </c>
      <c r="J79" s="4">
        <v>90</v>
      </c>
      <c r="K79" s="13">
        <f t="shared" si="12"/>
        <v>7.1325E-2</v>
      </c>
      <c r="L79" s="5">
        <f>IF(AJ79="NORWAY",_xlfn.XLOOKUP(C79,'Oslo OBX Historical Data'!$A$3:$A$3478,'Oslo OBX Historical Data'!$G$2:$G$3477),IF(AJ79="FINLAND",_xlfn.XLOOKUP(C79,'OMX Helsinki Historical Data'!$A$3:$A$3480,'OMX Helsinki Historical Data'!$G$2:$G$3479),IF(AJ79="DENMARK",_xlfn.XLOOKUP(C79,'OMX Copenhagen All shares Histo'!$A$3:$A$3462,'OMX Copenhagen All shares Histo'!$G$2:$G$3461),_xlfn.XLOOKUP('Pos. inv sent'!C79,'OMX Stockholm Historical Data'!$A$3:$A$3478,'OMX Stockholm Historical Data'!$G$2:$G$3477))))</f>
        <v>6.7999999999999996E-3</v>
      </c>
      <c r="M79">
        <f>IF($B79="","",Dataset!L79)</f>
        <v>1</v>
      </c>
      <c r="N79">
        <f>IF($B79="","",Dataset!M79)</f>
        <v>0</v>
      </c>
      <c r="O79">
        <f>IF($B79="","",Dataset!N79)</f>
        <v>0</v>
      </c>
      <c r="P79">
        <f>IF($B79="","",Dataset!O79)</f>
        <v>0</v>
      </c>
      <c r="Q79">
        <f>IF($B79="","",Dataset!P79)</f>
        <v>0</v>
      </c>
      <c r="R79">
        <f>IF($B79="","",Dataset!Q79)</f>
        <v>1</v>
      </c>
      <c r="S79">
        <f>IF($B79="","",Dataset!R79)</f>
        <v>0</v>
      </c>
      <c r="T79">
        <f>IF($B79="","",Dataset!S79)</f>
        <v>0</v>
      </c>
      <c r="U79">
        <f>IF($B79="","",Dataset!T79)</f>
        <v>0</v>
      </c>
      <c r="Y79" s="2"/>
      <c r="AJ79" t="s">
        <v>44</v>
      </c>
      <c r="AL79" s="3">
        <f t="shared" si="7"/>
        <v>97.03125</v>
      </c>
      <c r="BB79" s="2">
        <v>8.125</v>
      </c>
      <c r="BC79" s="2">
        <v>7.8125</v>
      </c>
      <c r="BD79" s="2">
        <v>18.75</v>
      </c>
      <c r="BF79" t="s">
        <v>399</v>
      </c>
      <c r="BG79" t="s">
        <v>400</v>
      </c>
      <c r="BH79" t="s">
        <v>44</v>
      </c>
      <c r="BI79" t="s">
        <v>32</v>
      </c>
      <c r="BJ79" t="s">
        <v>25</v>
      </c>
      <c r="BK79" t="s">
        <v>54</v>
      </c>
      <c r="BL79" t="s">
        <v>27</v>
      </c>
      <c r="BM79" s="4">
        <v>1199.7</v>
      </c>
      <c r="BN79" s="4">
        <v>90</v>
      </c>
      <c r="BO79" s="5">
        <f t="shared" si="8"/>
        <v>8.1250000000000003E-2</v>
      </c>
      <c r="BP79" s="5">
        <f t="shared" si="9"/>
        <v>7.8125E-2</v>
      </c>
      <c r="BQ79" s="5">
        <f t="shared" si="10"/>
        <v>0.1875</v>
      </c>
      <c r="BR79" s="4"/>
      <c r="BS79" s="4"/>
      <c r="BT79" s="4"/>
      <c r="BU79" s="4">
        <v>56.333300000000001</v>
      </c>
    </row>
    <row r="80" spans="1:73" x14ac:dyDescent="0.15">
      <c r="A80" t="str">
        <f t="shared" si="11"/>
        <v>1</v>
      </c>
      <c r="B80">
        <v>24</v>
      </c>
      <c r="C80" s="7">
        <v>39063</v>
      </c>
      <c r="D80" s="11">
        <v>2006</v>
      </c>
      <c r="E80" s="3">
        <f>_xlfn.XLOOKUP(B80,'Sentiment index'!$E$2:$E$169,'Sentiment index'!$A$2:$A$169)</f>
        <v>0.21592520000000001</v>
      </c>
      <c r="F80">
        <f>IF(B80="","",Dataset!E80)</f>
        <v>14.681769860585195</v>
      </c>
      <c r="G80" s="5">
        <f>(AL80-BN80)/BN80</f>
        <v>0.11956521989999983</v>
      </c>
      <c r="H80" s="12">
        <f>IF(B80="","",Dataset!G80)</f>
        <v>57</v>
      </c>
      <c r="I80" s="4">
        <v>192.06299999999999</v>
      </c>
      <c r="J80" s="4">
        <v>60.899230000000003</v>
      </c>
      <c r="K80" s="13">
        <f t="shared" si="12"/>
        <v>0.10566521989999983</v>
      </c>
      <c r="L80" s="5">
        <f>IF(AJ80="NORWAY",_xlfn.XLOOKUP(C80,'Oslo OBX Historical Data'!$A$3:$A$3478,'Oslo OBX Historical Data'!$G$2:$G$3477),IF(AJ80="FINLAND",_xlfn.XLOOKUP(C80,'OMX Helsinki Historical Data'!$A$3:$A$3480,'OMX Helsinki Historical Data'!$G$2:$G$3479),IF(AJ80="DENMARK",_xlfn.XLOOKUP(C80,'OMX Copenhagen All shares Histo'!$A$3:$A$3462,'OMX Copenhagen All shares Histo'!$G$2:$G$3461),_xlfn.XLOOKUP('Pos. inv sent'!C80,'OMX Stockholm Historical Data'!$A$3:$A$3478,'OMX Stockholm Historical Data'!$G$2:$G$3477))))</f>
        <v>1.3899999999999999E-2</v>
      </c>
      <c r="M80">
        <f>IF($B80="","",Dataset!L80)</f>
        <v>1</v>
      </c>
      <c r="N80">
        <f>IF($B80="","",Dataset!M80)</f>
        <v>0</v>
      </c>
      <c r="O80">
        <f>IF($B80="","",Dataset!N80)</f>
        <v>0</v>
      </c>
      <c r="P80">
        <f>IF($B80="","",Dataset!O80)</f>
        <v>1</v>
      </c>
      <c r="Q80">
        <f>IF($B80="","",Dataset!P80)</f>
        <v>0</v>
      </c>
      <c r="R80">
        <f>IF($B80="","",Dataset!Q80)</f>
        <v>0</v>
      </c>
      <c r="S80">
        <f>IF($B80="","",Dataset!R80)</f>
        <v>0</v>
      </c>
      <c r="T80">
        <f>IF($B80="","",Dataset!S80)</f>
        <v>0</v>
      </c>
      <c r="U80">
        <f>IF($B80="","",Dataset!T80)</f>
        <v>0</v>
      </c>
      <c r="Y80" s="2"/>
      <c r="AJ80" t="s">
        <v>80</v>
      </c>
      <c r="AL80" s="3">
        <f t="shared" si="7"/>
        <v>78.369565392999988</v>
      </c>
      <c r="AM80">
        <v>57</v>
      </c>
      <c r="BB80" s="2">
        <v>19.565217969999999</v>
      </c>
      <c r="BC80" s="2">
        <v>11.956521990000001</v>
      </c>
      <c r="BD80" s="2">
        <v>9.7826089859999996</v>
      </c>
      <c r="BF80" t="s">
        <v>1052</v>
      </c>
      <c r="BG80" t="s">
        <v>1053</v>
      </c>
      <c r="BH80" t="s">
        <v>80</v>
      </c>
      <c r="BI80" t="s">
        <v>45</v>
      </c>
      <c r="BJ80" t="s">
        <v>25</v>
      </c>
      <c r="BK80" t="s">
        <v>54</v>
      </c>
      <c r="BL80" t="s">
        <v>27</v>
      </c>
      <c r="BM80" s="4">
        <v>192.06299999999999</v>
      </c>
      <c r="BN80" s="4">
        <v>70</v>
      </c>
      <c r="BO80" s="5">
        <f t="shared" si="8"/>
        <v>0.19565217969999998</v>
      </c>
      <c r="BP80" s="5">
        <f t="shared" si="9"/>
        <v>0.11956521990000001</v>
      </c>
      <c r="BQ80" s="5">
        <f t="shared" si="10"/>
        <v>9.7826089859999993E-2</v>
      </c>
      <c r="BR80" s="4"/>
      <c r="BS80" s="4"/>
      <c r="BT80" s="4"/>
      <c r="BU80" s="4">
        <v>0</v>
      </c>
    </row>
    <row r="81" spans="1:73" x14ac:dyDescent="0.15">
      <c r="A81" t="str">
        <f t="shared" si="11"/>
        <v>1</v>
      </c>
      <c r="B81">
        <v>24</v>
      </c>
      <c r="C81" s="7">
        <v>39066</v>
      </c>
      <c r="D81" s="11">
        <v>2006</v>
      </c>
      <c r="E81" s="3">
        <f>_xlfn.XLOOKUP(B81,'Sentiment index'!$E$2:$E$169,'Sentiment index'!$A$2:$A$169)</f>
        <v>0.21592520000000001</v>
      </c>
      <c r="F81">
        <f>IF(B81="","",Dataset!E81)</f>
        <v>14.436329848549594</v>
      </c>
      <c r="G81" s="5">
        <f>(AL81-BN81)/BN81</f>
        <v>0.20253162380000006</v>
      </c>
      <c r="H81" s="12">
        <f>IF(B81="","",Dataset!G81)</f>
        <v>34</v>
      </c>
      <c r="I81" s="4">
        <v>136.97200000000001</v>
      </c>
      <c r="J81" s="4">
        <v>21.749725000000002</v>
      </c>
      <c r="K81" s="13">
        <f t="shared" si="12"/>
        <v>0.19403162380000005</v>
      </c>
      <c r="L81" s="5">
        <f>IF(AJ81="NORWAY",_xlfn.XLOOKUP(C81,'Oslo OBX Historical Data'!$A$3:$A$3478,'Oslo OBX Historical Data'!$G$2:$G$3477),IF(AJ81="FINLAND",_xlfn.XLOOKUP(C81,'OMX Helsinki Historical Data'!$A$3:$A$3480,'OMX Helsinki Historical Data'!$G$2:$G$3479),IF(AJ81="DENMARK",_xlfn.XLOOKUP(C81,'OMX Copenhagen All shares Histo'!$A$3:$A$3462,'OMX Copenhagen All shares Histo'!$G$2:$G$3461),_xlfn.XLOOKUP('Pos. inv sent'!C81,'OMX Stockholm Historical Data'!$A$3:$A$3478,'OMX Stockholm Historical Data'!$G$2:$G$3477))))</f>
        <v>8.5000000000000006E-3</v>
      </c>
      <c r="M81">
        <f>IF($B81="","",Dataset!L81)</f>
        <v>1</v>
      </c>
      <c r="N81">
        <f>IF($B81="","",Dataset!M81)</f>
        <v>0</v>
      </c>
      <c r="O81">
        <f>IF($B81="","",Dataset!N81)</f>
        <v>0</v>
      </c>
      <c r="P81">
        <f>IF($B81="","",Dataset!O81)</f>
        <v>0</v>
      </c>
      <c r="Q81">
        <f>IF($B81="","",Dataset!P81)</f>
        <v>0</v>
      </c>
      <c r="R81">
        <f>IF($B81="","",Dataset!Q81)</f>
        <v>0</v>
      </c>
      <c r="S81">
        <f>IF($B81="","",Dataset!R81)</f>
        <v>0</v>
      </c>
      <c r="T81">
        <f>IF($B81="","",Dataset!S81)</f>
        <v>0</v>
      </c>
      <c r="U81">
        <f>IF($B81="","",Dataset!T81)</f>
        <v>1</v>
      </c>
      <c r="Y81" s="2"/>
      <c r="AJ81" t="s">
        <v>80</v>
      </c>
      <c r="AL81" s="3">
        <f t="shared" si="7"/>
        <v>30.063290595000002</v>
      </c>
      <c r="AM81">
        <v>34</v>
      </c>
      <c r="BB81" s="2">
        <v>15.443037029999999</v>
      </c>
      <c r="BC81" s="2">
        <v>20.253162379999999</v>
      </c>
      <c r="BD81" s="2">
        <v>13.92404938</v>
      </c>
      <c r="BF81" t="s">
        <v>1166</v>
      </c>
      <c r="BG81" t="s">
        <v>1167</v>
      </c>
      <c r="BH81" t="s">
        <v>80</v>
      </c>
      <c r="BI81" t="s">
        <v>74</v>
      </c>
      <c r="BJ81" t="s">
        <v>25</v>
      </c>
      <c r="BK81" t="s">
        <v>54</v>
      </c>
      <c r="BL81" t="s">
        <v>27</v>
      </c>
      <c r="BM81" s="4">
        <v>136.97200000000001</v>
      </c>
      <c r="BN81" s="4">
        <v>25</v>
      </c>
      <c r="BO81" s="5">
        <f t="shared" si="8"/>
        <v>0.15443037029999998</v>
      </c>
      <c r="BP81" s="5">
        <f t="shared" si="9"/>
        <v>0.2025316238</v>
      </c>
      <c r="BQ81" s="5">
        <f t="shared" si="10"/>
        <v>0.1392404938</v>
      </c>
      <c r="BR81" s="4"/>
      <c r="BS81" s="4"/>
      <c r="BT81" s="4"/>
      <c r="BU81" s="4">
        <v>18</v>
      </c>
    </row>
    <row r="82" spans="1:73" x14ac:dyDescent="0.15">
      <c r="A82" t="str">
        <f t="shared" si="11"/>
        <v>1</v>
      </c>
      <c r="B82">
        <v>24</v>
      </c>
      <c r="C82" s="7">
        <v>39066</v>
      </c>
      <c r="D82" s="11">
        <v>2006</v>
      </c>
      <c r="E82" s="3">
        <f>_xlfn.XLOOKUP(B82,'Sentiment index'!$E$2:$E$169,'Sentiment index'!$A$2:$A$169)</f>
        <v>0.21592520000000001</v>
      </c>
      <c r="F82">
        <f>IF(B82="","",Dataset!E82)</f>
        <v>13.433352663085866</v>
      </c>
      <c r="G82" s="5">
        <f>(AL82-BN82)/BN82</f>
        <v>2.9333333969999983E-2</v>
      </c>
      <c r="H82" s="12">
        <f>IF(B82="","",Dataset!G82)</f>
        <v>1412.9863044739452</v>
      </c>
      <c r="I82" s="4">
        <v>77.739800000000002</v>
      </c>
      <c r="J82" s="4">
        <v>21.749725000000002</v>
      </c>
      <c r="K82" s="13">
        <f t="shared" si="12"/>
        <v>2.0833333969999982E-2</v>
      </c>
      <c r="L82" s="5">
        <f>IF(AJ82="NORWAY",_xlfn.XLOOKUP(C82,'Oslo OBX Historical Data'!$A$3:$A$3478,'Oslo OBX Historical Data'!$G$2:$G$3477),IF(AJ82="FINLAND",_xlfn.XLOOKUP(C82,'OMX Helsinki Historical Data'!$A$3:$A$3480,'OMX Helsinki Historical Data'!$G$2:$G$3479),IF(AJ82="DENMARK",_xlfn.XLOOKUP(C82,'OMX Copenhagen All shares Histo'!$A$3:$A$3462,'OMX Copenhagen All shares Histo'!$G$2:$G$3461),_xlfn.XLOOKUP('Pos. inv sent'!C82,'OMX Stockholm Historical Data'!$A$3:$A$3478,'OMX Stockholm Historical Data'!$G$2:$G$3477))))</f>
        <v>8.5000000000000006E-3</v>
      </c>
      <c r="M82">
        <f>IF($B82="","",Dataset!L82)</f>
        <v>1</v>
      </c>
      <c r="N82">
        <f>IF($B82="","",Dataset!M82)</f>
        <v>0</v>
      </c>
      <c r="O82">
        <f>IF($B82="","",Dataset!N82)</f>
        <v>0</v>
      </c>
      <c r="P82">
        <f>IF($B82="","",Dataset!O82)</f>
        <v>0</v>
      </c>
      <c r="Q82">
        <f>IF($B82="","",Dataset!P82)</f>
        <v>0</v>
      </c>
      <c r="R82">
        <f>IF($B82="","",Dataset!Q82)</f>
        <v>0</v>
      </c>
      <c r="S82">
        <f>IF($B82="","",Dataset!R82)</f>
        <v>0</v>
      </c>
      <c r="T82">
        <f>IF($B82="","",Dataset!S82)</f>
        <v>1</v>
      </c>
      <c r="U82">
        <f>IF($B82="","",Dataset!T82)</f>
        <v>0</v>
      </c>
      <c r="Y82" s="2"/>
      <c r="AJ82" t="s">
        <v>80</v>
      </c>
      <c r="AL82" s="3">
        <f t="shared" si="7"/>
        <v>25.73333334925</v>
      </c>
      <c r="BB82" s="2">
        <v>0.66666668650000005</v>
      </c>
      <c r="BC82" s="2">
        <v>2.9333333970000002</v>
      </c>
      <c r="BD82" s="2">
        <v>6.8000001909999996</v>
      </c>
      <c r="BF82" t="s">
        <v>1305</v>
      </c>
      <c r="BG82" t="s">
        <v>1306</v>
      </c>
      <c r="BH82" t="s">
        <v>80</v>
      </c>
      <c r="BI82" t="s">
        <v>81</v>
      </c>
      <c r="BJ82" t="s">
        <v>25</v>
      </c>
      <c r="BK82" t="s">
        <v>146</v>
      </c>
      <c r="BL82" t="s">
        <v>27</v>
      </c>
      <c r="BM82" s="4">
        <v>77.739800000000002</v>
      </c>
      <c r="BN82" s="4">
        <v>25</v>
      </c>
      <c r="BO82" s="5">
        <f t="shared" si="8"/>
        <v>6.6666668650000004E-3</v>
      </c>
      <c r="BP82" s="5">
        <f t="shared" si="9"/>
        <v>2.933333397E-2</v>
      </c>
      <c r="BQ82" s="5">
        <f t="shared" si="10"/>
        <v>6.8000001909999996E-2</v>
      </c>
      <c r="BR82" s="4"/>
      <c r="BS82" s="4"/>
      <c r="BT82" s="4"/>
      <c r="BU82" s="4">
        <v>22.1996</v>
      </c>
    </row>
    <row r="83" spans="1:73" x14ac:dyDescent="0.15">
      <c r="A83" t="str">
        <f t="shared" si="11"/>
        <v>1</v>
      </c>
      <c r="B83">
        <v>24</v>
      </c>
      <c r="C83" s="7">
        <v>39069</v>
      </c>
      <c r="D83" s="11">
        <v>2006</v>
      </c>
      <c r="E83" s="3">
        <f>_xlfn.XLOOKUP(B83,'Sentiment index'!$E$2:$E$169,'Sentiment index'!$A$2:$A$169)</f>
        <v>0.21592520000000001</v>
      </c>
      <c r="F83">
        <f>IF(B83="","",Dataset!E83)</f>
        <v>15.5970485154415</v>
      </c>
      <c r="G83" s="5">
        <f>(AL83-BN83)/BN83</f>
        <v>-5.7142859699999722E-3</v>
      </c>
      <c r="H83" s="12">
        <f>IF(B83="","",Dataset!G83)</f>
        <v>1222.6746037417033</v>
      </c>
      <c r="I83" s="4">
        <v>915</v>
      </c>
      <c r="J83" s="4">
        <v>61</v>
      </c>
      <c r="K83" s="13">
        <f t="shared" si="12"/>
        <v>-3.3314285969999968E-2</v>
      </c>
      <c r="L83" s="5">
        <f>IF(AJ83="NORWAY",_xlfn.XLOOKUP(C83,'Oslo OBX Historical Data'!$A$3:$A$3478,'Oslo OBX Historical Data'!$G$2:$G$3477),IF(AJ83="FINLAND",_xlfn.XLOOKUP(C83,'OMX Helsinki Historical Data'!$A$3:$A$3480,'OMX Helsinki Historical Data'!$G$2:$G$3479),IF(AJ83="DENMARK",_xlfn.XLOOKUP(C83,'OMX Copenhagen All shares Histo'!$A$3:$A$3462,'OMX Copenhagen All shares Histo'!$G$2:$G$3461),_xlfn.XLOOKUP('Pos. inv sent'!C83,'OMX Stockholm Historical Data'!$A$3:$A$3478,'OMX Stockholm Historical Data'!$G$2:$G$3477))))</f>
        <v>2.76E-2</v>
      </c>
      <c r="M83">
        <f>IF($B83="","",Dataset!L83)</f>
        <v>1</v>
      </c>
      <c r="N83">
        <f>IF($B83="","",Dataset!M83)</f>
        <v>1</v>
      </c>
      <c r="O83">
        <f>IF($B83="","",Dataset!N83)</f>
        <v>0</v>
      </c>
      <c r="P83">
        <f>IF($B83="","",Dataset!O83)</f>
        <v>0</v>
      </c>
      <c r="Q83">
        <f>IF($B83="","",Dataset!P83)</f>
        <v>0</v>
      </c>
      <c r="R83">
        <f>IF($B83="","",Dataset!Q83)</f>
        <v>0</v>
      </c>
      <c r="S83">
        <f>IF($B83="","",Dataset!R83)</f>
        <v>0</v>
      </c>
      <c r="T83">
        <f>IF($B83="","",Dataset!S83)</f>
        <v>0</v>
      </c>
      <c r="U83">
        <f>IF($B83="","",Dataset!T83)</f>
        <v>0</v>
      </c>
      <c r="Y83" s="2"/>
      <c r="AJ83" t="s">
        <v>44</v>
      </c>
      <c r="AL83" s="3">
        <f t="shared" si="7"/>
        <v>60.651428555830002</v>
      </c>
      <c r="BB83" s="2">
        <v>0</v>
      </c>
      <c r="BC83" s="2">
        <v>-0.57142859700000004</v>
      </c>
      <c r="BD83" s="2">
        <v>-1.9047619099999999</v>
      </c>
      <c r="BF83" t="s">
        <v>468</v>
      </c>
      <c r="BG83" t="s">
        <v>469</v>
      </c>
      <c r="BH83" t="s">
        <v>44</v>
      </c>
      <c r="BI83" t="s">
        <v>53</v>
      </c>
      <c r="BJ83" t="s">
        <v>25</v>
      </c>
      <c r="BK83" t="s">
        <v>54</v>
      </c>
      <c r="BL83" t="s">
        <v>27</v>
      </c>
      <c r="BM83" s="4">
        <v>915</v>
      </c>
      <c r="BN83" s="4">
        <v>61</v>
      </c>
      <c r="BO83" s="5">
        <f t="shared" si="8"/>
        <v>0</v>
      </c>
      <c r="BP83" s="5">
        <f t="shared" si="9"/>
        <v>-5.71428597E-3</v>
      </c>
      <c r="BQ83" s="5">
        <f t="shared" si="10"/>
        <v>-1.90476191E-2</v>
      </c>
      <c r="BR83" s="4">
        <v>307</v>
      </c>
      <c r="BS83" s="4">
        <v>414.3427734</v>
      </c>
      <c r="BT83" s="4">
        <v>307.8</v>
      </c>
      <c r="BU83" s="4">
        <v>0</v>
      </c>
    </row>
    <row r="84" spans="1:73" x14ac:dyDescent="0.15">
      <c r="A84" t="str">
        <f t="shared" si="11"/>
        <v>1</v>
      </c>
      <c r="B84">
        <v>25</v>
      </c>
      <c r="C84" s="7">
        <v>39111</v>
      </c>
      <c r="D84" s="11">
        <v>2007</v>
      </c>
      <c r="E84" s="3">
        <f>_xlfn.XLOOKUP(B84,'Sentiment index'!$E$2:$E$169,'Sentiment index'!$A$2:$A$169)</f>
        <v>0.28044989999999997</v>
      </c>
      <c r="F84">
        <f>IF(B84="","",Dataset!E84)</f>
        <v>11.035279831967564</v>
      </c>
      <c r="G84" s="5">
        <f>(AL84-BN84)/BN84</f>
        <v>-2.2727272509999997E-2</v>
      </c>
      <c r="H84" s="12">
        <f>IF(B84="","",Dataset!G84)</f>
        <v>1179.454892379764</v>
      </c>
      <c r="I84" s="2">
        <v>110</v>
      </c>
      <c r="J84" s="2">
        <v>45.935364999999997</v>
      </c>
      <c r="K84" s="13">
        <f t="shared" si="12"/>
        <v>-2.4127272509999995E-2</v>
      </c>
      <c r="L84" s="5">
        <f>IF(AJ84="NORWAY",_xlfn.XLOOKUP(C84,'Oslo OBX Historical Data'!$A$3:$A$3478,'Oslo OBX Historical Data'!$G$2:$G$3477),IF(AJ84="FINLAND",_xlfn.XLOOKUP(C84,'OMX Helsinki Historical Data'!$A$3:$A$3480,'OMX Helsinki Historical Data'!$G$2:$G$3479),IF(AJ84="DENMARK",_xlfn.XLOOKUP(C84,'OMX Copenhagen All shares Histo'!$A$3:$A$3462,'OMX Copenhagen All shares Histo'!$G$2:$G$3461),_xlfn.XLOOKUP('Pos. inv sent'!C84,'OMX Stockholm Historical Data'!$A$3:$A$3478,'OMX Stockholm Historical Data'!$G$2:$G$3477))))</f>
        <v>1.4E-3</v>
      </c>
      <c r="M84">
        <f>IF($B84="","",Dataset!L84)</f>
        <v>1</v>
      </c>
      <c r="N84">
        <f>IF($B84="","",Dataset!M84)</f>
        <v>0</v>
      </c>
      <c r="O84">
        <f>IF($B84="","",Dataset!N84)</f>
        <v>0</v>
      </c>
      <c r="P84">
        <f>IF($B84="","",Dataset!O84)</f>
        <v>0</v>
      </c>
      <c r="Q84">
        <f>IF($B84="","",Dataset!P84)</f>
        <v>1</v>
      </c>
      <c r="R84">
        <f>IF($B84="","",Dataset!Q84)</f>
        <v>0</v>
      </c>
      <c r="S84">
        <f>IF($B84="","",Dataset!R84)</f>
        <v>0</v>
      </c>
      <c r="T84">
        <f>IF($B84="","",Dataset!S84)</f>
        <v>0</v>
      </c>
      <c r="U84">
        <f>IF($B84="","",Dataset!T84)</f>
        <v>0</v>
      </c>
      <c r="Y84" s="2"/>
      <c r="AJ84" t="s">
        <v>80</v>
      </c>
      <c r="AL84" s="3">
        <f t="shared" si="7"/>
        <v>51.79545455697</v>
      </c>
      <c r="BB84" s="2">
        <v>0</v>
      </c>
      <c r="BC84" s="2">
        <v>-2.2727272510000001</v>
      </c>
      <c r="BD84" s="2">
        <v>-1.818181872</v>
      </c>
      <c r="BF84" t="s">
        <v>1224</v>
      </c>
      <c r="BG84" t="s">
        <v>1225</v>
      </c>
      <c r="BH84" t="s">
        <v>80</v>
      </c>
      <c r="BI84" t="s">
        <v>38</v>
      </c>
      <c r="BJ84" t="s">
        <v>25</v>
      </c>
      <c r="BK84" t="s">
        <v>54</v>
      </c>
      <c r="BL84" t="s">
        <v>27</v>
      </c>
      <c r="BM84" s="2">
        <v>110</v>
      </c>
      <c r="BN84" s="2">
        <v>53</v>
      </c>
      <c r="BO84" s="5">
        <f t="shared" si="8"/>
        <v>0</v>
      </c>
      <c r="BP84" s="5">
        <f t="shared" si="9"/>
        <v>-2.272727251E-2</v>
      </c>
      <c r="BQ84" s="5">
        <f t="shared" si="10"/>
        <v>-1.8181818719999999E-2</v>
      </c>
      <c r="BR84" s="2"/>
      <c r="BS84" s="2"/>
      <c r="BT84" s="2"/>
      <c r="BU84" s="2">
        <v>0</v>
      </c>
    </row>
    <row r="85" spans="1:73" x14ac:dyDescent="0.15">
      <c r="A85" t="str">
        <f t="shared" si="11"/>
        <v>1</v>
      </c>
      <c r="B85">
        <v>26</v>
      </c>
      <c r="C85" s="7">
        <v>39125</v>
      </c>
      <c r="D85" s="11">
        <v>2007</v>
      </c>
      <c r="E85" s="3">
        <f>_xlfn.XLOOKUP(B85,'Sentiment index'!$E$2:$E$169,'Sentiment index'!$A$2:$A$169)</f>
        <v>0.48493249999999999</v>
      </c>
      <c r="F85">
        <f>IF(B85="","",Dataset!E85)</f>
        <v>10.724228531868548</v>
      </c>
      <c r="G85" s="5">
        <f>(AL85-BN85)/BN85</f>
        <v>-2.8049244065186941E-8</v>
      </c>
      <c r="H85" s="12">
        <f>IF(B85="","",Dataset!G85)</f>
        <v>1</v>
      </c>
      <c r="I85" s="2">
        <v>888.81399999999996</v>
      </c>
      <c r="J85" s="2">
        <v>21517.140000000003</v>
      </c>
      <c r="K85" s="13">
        <f t="shared" si="12"/>
        <v>5.4999719507559343E-3</v>
      </c>
      <c r="L85" s="5">
        <f>IF(AJ85="NORWAY",_xlfn.XLOOKUP(C85,'Oslo OBX Historical Data'!$A$3:$A$3478,'Oslo OBX Historical Data'!$G$2:$G$3477),IF(AJ85="FINLAND",_xlfn.XLOOKUP(C85,'OMX Helsinki Historical Data'!$A$3:$A$3480,'OMX Helsinki Historical Data'!$G$2:$G$3479),IF(AJ85="DENMARK",_xlfn.XLOOKUP(C85,'OMX Copenhagen All shares Histo'!$A$3:$A$3462,'OMX Copenhagen All shares Histo'!$G$2:$G$3461),_xlfn.XLOOKUP('Pos. inv sent'!C85,'OMX Stockholm Historical Data'!$A$3:$A$3478,'OMX Stockholm Historical Data'!$G$2:$G$3477))))</f>
        <v>-5.4999999999999997E-3</v>
      </c>
      <c r="M85">
        <f>IF($B85="","",Dataset!L85)</f>
        <v>1</v>
      </c>
      <c r="N85">
        <f>IF($B85="","",Dataset!M85)</f>
        <v>0</v>
      </c>
      <c r="O85">
        <f>IF($B85="","",Dataset!N85)</f>
        <v>0</v>
      </c>
      <c r="P85">
        <f>IF($B85="","",Dataset!O85)</f>
        <v>1</v>
      </c>
      <c r="Q85">
        <f>IF($B85="","",Dataset!P85)</f>
        <v>0</v>
      </c>
      <c r="R85">
        <f>IF($B85="","",Dataset!Q85)</f>
        <v>0</v>
      </c>
      <c r="S85">
        <f>IF($B85="","",Dataset!R85)</f>
        <v>0</v>
      </c>
      <c r="T85">
        <f>IF($B85="","",Dataset!S85)</f>
        <v>0</v>
      </c>
      <c r="U85">
        <f>IF($B85="","",Dataset!T85)</f>
        <v>0</v>
      </c>
      <c r="Y85" s="2"/>
      <c r="AJ85" t="s">
        <v>23</v>
      </c>
      <c r="AL85" s="3">
        <f t="shared" si="7"/>
        <v>19999.999439015119</v>
      </c>
      <c r="AM85">
        <v>1</v>
      </c>
      <c r="BB85" s="2">
        <v>-25.88235474</v>
      </c>
      <c r="BC85" s="2">
        <v>-2.8049244070000002E-6</v>
      </c>
      <c r="BD85" s="2">
        <v>-35.294120790000001</v>
      </c>
      <c r="BF85" t="s">
        <v>493</v>
      </c>
      <c r="BG85" t="s">
        <v>494</v>
      </c>
      <c r="BH85" t="s">
        <v>23</v>
      </c>
      <c r="BI85" t="s">
        <v>45</v>
      </c>
      <c r="BJ85" t="s">
        <v>25</v>
      </c>
      <c r="BK85" t="s">
        <v>54</v>
      </c>
      <c r="BL85" t="s">
        <v>27</v>
      </c>
      <c r="BM85" s="2">
        <v>888.81399999999996</v>
      </c>
      <c r="BN85" s="2">
        <v>20000</v>
      </c>
      <c r="BO85" s="5">
        <f t="shared" si="8"/>
        <v>-0.25882354740000002</v>
      </c>
      <c r="BP85" s="5">
        <f t="shared" si="9"/>
        <v>-2.8049244070000001E-8</v>
      </c>
      <c r="BQ85" s="5">
        <f t="shared" si="10"/>
        <v>-0.3529412079</v>
      </c>
      <c r="BR85" s="2"/>
      <c r="BS85" s="2"/>
      <c r="BT85" s="2"/>
      <c r="BU85" s="2">
        <v>0</v>
      </c>
    </row>
    <row r="86" spans="1:73" x14ac:dyDescent="0.15">
      <c r="A86" t="str">
        <f t="shared" si="11"/>
        <v>1</v>
      </c>
      <c r="B86">
        <v>26</v>
      </c>
      <c r="C86" s="7">
        <v>39126</v>
      </c>
      <c r="D86" s="11">
        <v>2007</v>
      </c>
      <c r="E86" s="3">
        <f>_xlfn.XLOOKUP(B86,'Sentiment index'!$E$2:$E$169,'Sentiment index'!$A$2:$A$169)</f>
        <v>0.48493249999999999</v>
      </c>
      <c r="F86">
        <f>IF(B86="","",Dataset!E86)</f>
        <v>6.5422517017464674</v>
      </c>
      <c r="G86" s="5">
        <f>(AL86-BN86)/BN86</f>
        <v>0.13965517039999994</v>
      </c>
      <c r="H86" s="12">
        <f>IF(B86="","",Dataset!G86)</f>
        <v>27</v>
      </c>
      <c r="I86" s="2">
        <v>28.720300000000002</v>
      </c>
      <c r="J86" s="2">
        <v>26.896425000000001</v>
      </c>
      <c r="K86" s="13">
        <f t="shared" si="12"/>
        <v>0.14065517039999995</v>
      </c>
      <c r="L86" s="5">
        <f>IF(AJ86="NORWAY",_xlfn.XLOOKUP(C86,'Oslo OBX Historical Data'!$A$3:$A$3478,'Oslo OBX Historical Data'!$G$2:$G$3477),IF(AJ86="FINLAND",_xlfn.XLOOKUP(C86,'OMX Helsinki Historical Data'!$A$3:$A$3480,'OMX Helsinki Historical Data'!$G$2:$G$3479),IF(AJ86="DENMARK",_xlfn.XLOOKUP(C86,'OMX Copenhagen All shares Histo'!$A$3:$A$3462,'OMX Copenhagen All shares Histo'!$G$2:$G$3461),_xlfn.XLOOKUP('Pos. inv sent'!C86,'OMX Stockholm Historical Data'!$A$3:$A$3478,'OMX Stockholm Historical Data'!$G$2:$G$3477))))</f>
        <v>-1E-3</v>
      </c>
      <c r="M86">
        <f>IF($B86="","",Dataset!L86)</f>
        <v>1</v>
      </c>
      <c r="N86">
        <f>IF($B86="","",Dataset!M86)</f>
        <v>0</v>
      </c>
      <c r="O86">
        <f>IF($B86="","",Dataset!N86)</f>
        <v>0</v>
      </c>
      <c r="P86">
        <f>IF($B86="","",Dataset!O86)</f>
        <v>0</v>
      </c>
      <c r="Q86">
        <f>IF($B86="","",Dataset!P86)</f>
        <v>0</v>
      </c>
      <c r="R86">
        <f>IF($B86="","",Dataset!Q86)</f>
        <v>0</v>
      </c>
      <c r="S86">
        <f>IF($B86="","",Dataset!R86)</f>
        <v>1</v>
      </c>
      <c r="T86">
        <f>IF($B86="","",Dataset!S86)</f>
        <v>0</v>
      </c>
      <c r="U86">
        <f>IF($B86="","",Dataset!T86)</f>
        <v>0</v>
      </c>
      <c r="Y86" s="2"/>
      <c r="AJ86" t="s">
        <v>23</v>
      </c>
      <c r="AL86" s="3">
        <f t="shared" ref="AL86:AL117" si="13">BN86*(1+BP86)</f>
        <v>28.491379259999999</v>
      </c>
      <c r="AM86">
        <v>27</v>
      </c>
      <c r="BB86" s="2">
        <v>12.068965909999999</v>
      </c>
      <c r="BC86" s="2">
        <v>13.96551704</v>
      </c>
      <c r="BD86" s="2">
        <v>15.517241479999999</v>
      </c>
      <c r="BF86" t="s">
        <v>1572</v>
      </c>
      <c r="BG86" t="s">
        <v>1573</v>
      </c>
      <c r="BH86" t="s">
        <v>23</v>
      </c>
      <c r="BI86" t="s">
        <v>152</v>
      </c>
      <c r="BJ86" t="s">
        <v>25</v>
      </c>
      <c r="BK86" t="s">
        <v>146</v>
      </c>
      <c r="BL86" t="s">
        <v>27</v>
      </c>
      <c r="BM86" s="2">
        <v>28.720300000000002</v>
      </c>
      <c r="BN86" s="2">
        <v>25</v>
      </c>
      <c r="BO86" s="5">
        <f t="shared" ref="BO86:BO117" si="14">BB86/100</f>
        <v>0.1206896591</v>
      </c>
      <c r="BP86" s="5">
        <f t="shared" ref="BP86:BP117" si="15">BC86/100</f>
        <v>0.1396551704</v>
      </c>
      <c r="BQ86" s="5">
        <f t="shared" ref="BQ86:BQ117" si="16">BD86/100</f>
        <v>0.15517241479999999</v>
      </c>
      <c r="BR86" s="2">
        <v>4.3600000000000003</v>
      </c>
      <c r="BS86" s="2">
        <v>-81.199996949999999</v>
      </c>
      <c r="BT86" s="2">
        <v>4.3600000000000003</v>
      </c>
      <c r="BU86" s="2">
        <v>0</v>
      </c>
    </row>
    <row r="87" spans="1:73" x14ac:dyDescent="0.15">
      <c r="A87" t="str">
        <f t="shared" si="11"/>
        <v>1</v>
      </c>
      <c r="B87">
        <v>26</v>
      </c>
      <c r="C87" s="7">
        <v>39134</v>
      </c>
      <c r="D87" s="11">
        <v>2007</v>
      </c>
      <c r="E87" s="3">
        <f>_xlfn.XLOOKUP(B87,'Sentiment index'!$E$2:$E$169,'Sentiment index'!$A$2:$A$169)</f>
        <v>0.48493249999999999</v>
      </c>
      <c r="F87">
        <f>IF(B87="","",Dataset!E87)</f>
        <v>8.4929697917348825</v>
      </c>
      <c r="G87" s="5">
        <f>(AL87-BN87)/BN87</f>
        <v>-0.1290322304</v>
      </c>
      <c r="H87" s="12">
        <f>IF(B87="","",Dataset!G87)</f>
        <v>20</v>
      </c>
      <c r="I87" s="2">
        <v>1188</v>
      </c>
      <c r="J87" s="2">
        <v>27</v>
      </c>
      <c r="K87" s="13">
        <f t="shared" si="12"/>
        <v>-0.12713223039999999</v>
      </c>
      <c r="L87" s="5">
        <f>IF(AJ87="NORWAY",_xlfn.XLOOKUP(C87,'Oslo OBX Historical Data'!$A$3:$A$3478,'Oslo OBX Historical Data'!$G$2:$G$3477),IF(AJ87="FINLAND",_xlfn.XLOOKUP(C87,'OMX Helsinki Historical Data'!$A$3:$A$3480,'OMX Helsinki Historical Data'!$G$2:$G$3479),IF(AJ87="DENMARK",_xlfn.XLOOKUP(C87,'OMX Copenhagen All shares Histo'!$A$3:$A$3462,'OMX Copenhagen All shares Histo'!$G$2:$G$3461),_xlfn.XLOOKUP('Pos. inv sent'!C87,'OMX Stockholm Historical Data'!$A$3:$A$3478,'OMX Stockholm Historical Data'!$G$2:$G$3477))))</f>
        <v>-1.9E-3</v>
      </c>
      <c r="M87">
        <f>IF($B87="","",Dataset!L87)</f>
        <v>1</v>
      </c>
      <c r="N87">
        <f>IF($B87="","",Dataset!M87)</f>
        <v>1</v>
      </c>
      <c r="O87">
        <f>IF($B87="","",Dataset!N87)</f>
        <v>0</v>
      </c>
      <c r="P87">
        <f>IF($B87="","",Dataset!O87)</f>
        <v>0</v>
      </c>
      <c r="Q87">
        <f>IF($B87="","",Dataset!P87)</f>
        <v>0</v>
      </c>
      <c r="R87">
        <f>IF($B87="","",Dataset!Q87)</f>
        <v>0</v>
      </c>
      <c r="S87">
        <f>IF($B87="","",Dataset!R87)</f>
        <v>0</v>
      </c>
      <c r="T87">
        <f>IF($B87="","",Dataset!S87)</f>
        <v>0</v>
      </c>
      <c r="U87">
        <f>IF($B87="","",Dataset!T87)</f>
        <v>0</v>
      </c>
      <c r="Y87" s="2"/>
      <c r="AJ87" t="s">
        <v>44</v>
      </c>
      <c r="AL87" s="3">
        <f t="shared" si="13"/>
        <v>23.5161297792</v>
      </c>
      <c r="AM87">
        <v>20</v>
      </c>
      <c r="BB87" s="2">
        <v>-12.90322304</v>
      </c>
      <c r="BC87" s="2">
        <v>-12.90322304</v>
      </c>
      <c r="BD87" s="2">
        <v>-12.90322304</v>
      </c>
      <c r="BF87" t="s">
        <v>403</v>
      </c>
      <c r="BG87" t="s">
        <v>404</v>
      </c>
      <c r="BH87" t="s">
        <v>44</v>
      </c>
      <c r="BI87" t="s">
        <v>53</v>
      </c>
      <c r="BJ87" t="s">
        <v>25</v>
      </c>
      <c r="BK87" t="s">
        <v>54</v>
      </c>
      <c r="BL87" t="s">
        <v>27</v>
      </c>
      <c r="BM87" s="2">
        <v>1188</v>
      </c>
      <c r="BN87" s="2">
        <v>27</v>
      </c>
      <c r="BO87" s="5">
        <f t="shared" si="14"/>
        <v>-0.1290322304</v>
      </c>
      <c r="BP87" s="5">
        <f t="shared" si="15"/>
        <v>-0.1290322304</v>
      </c>
      <c r="BQ87" s="5">
        <f t="shared" si="16"/>
        <v>-0.1290322304</v>
      </c>
      <c r="BR87" s="2"/>
      <c r="BS87" s="2"/>
      <c r="BT87" s="2"/>
      <c r="BU87" s="2">
        <v>0</v>
      </c>
    </row>
    <row r="88" spans="1:73" x14ac:dyDescent="0.15">
      <c r="A88" t="str">
        <f t="shared" si="11"/>
        <v>1</v>
      </c>
      <c r="B88">
        <v>27</v>
      </c>
      <c r="C88" s="7">
        <v>39160</v>
      </c>
      <c r="D88" s="11">
        <v>2007</v>
      </c>
      <c r="E88" s="3">
        <f>_xlfn.XLOOKUP(B88,'Sentiment index'!$E$2:$E$169,'Sentiment index'!$A$2:$A$169)</f>
        <v>0.54632879999999995</v>
      </c>
      <c r="F88">
        <f>IF(B88="","",Dataset!E88)</f>
        <v>7.9699610811182868</v>
      </c>
      <c r="G88" s="5">
        <f>(AL88-BN88)/BN88</f>
        <v>-0.01</v>
      </c>
      <c r="H88" s="12">
        <f>IF(B88="","",Dataset!G88)</f>
        <v>1488.9827462846977</v>
      </c>
      <c r="I88" s="2">
        <v>3000</v>
      </c>
      <c r="J88" s="2">
        <v>50</v>
      </c>
      <c r="K88" s="13">
        <f t="shared" si="12"/>
        <v>-2.8999999999999998E-2</v>
      </c>
      <c r="L88" s="5">
        <f>IF(AJ88="NORWAY",_xlfn.XLOOKUP(C88,'Oslo OBX Historical Data'!$A$3:$A$3478,'Oslo OBX Historical Data'!$G$2:$G$3477),IF(AJ88="FINLAND",_xlfn.XLOOKUP(C88,'OMX Helsinki Historical Data'!$A$3:$A$3480,'OMX Helsinki Historical Data'!$G$2:$G$3479),IF(AJ88="DENMARK",_xlfn.XLOOKUP(C88,'OMX Copenhagen All shares Histo'!$A$3:$A$3462,'OMX Copenhagen All shares Histo'!$G$2:$G$3461),_xlfn.XLOOKUP('Pos. inv sent'!C88,'OMX Stockholm Historical Data'!$A$3:$A$3478,'OMX Stockholm Historical Data'!$G$2:$G$3477))))</f>
        <v>1.9E-2</v>
      </c>
      <c r="M88">
        <f>IF($B88="","",Dataset!L88)</f>
        <v>1</v>
      </c>
      <c r="N88">
        <f>IF($B88="","",Dataset!M88)</f>
        <v>0</v>
      </c>
      <c r="O88">
        <f>IF($B88="","",Dataset!N88)</f>
        <v>0</v>
      </c>
      <c r="P88">
        <f>IF($B88="","",Dataset!O88)</f>
        <v>1</v>
      </c>
      <c r="Q88">
        <f>IF($B88="","",Dataset!P88)</f>
        <v>0</v>
      </c>
      <c r="R88">
        <f>IF($B88="","",Dataset!Q88)</f>
        <v>0</v>
      </c>
      <c r="S88">
        <f>IF($B88="","",Dataset!R88)</f>
        <v>0</v>
      </c>
      <c r="T88">
        <f>IF($B88="","",Dataset!S88)</f>
        <v>0</v>
      </c>
      <c r="U88">
        <f>IF($B88="","",Dataset!T88)</f>
        <v>0</v>
      </c>
      <c r="Y88" s="2"/>
      <c r="AJ88" t="s">
        <v>44</v>
      </c>
      <c r="AL88" s="3">
        <f t="shared" si="13"/>
        <v>49.5</v>
      </c>
      <c r="BB88" s="2">
        <v>0</v>
      </c>
      <c r="BC88" s="2">
        <v>-1</v>
      </c>
      <c r="BD88" s="2">
        <v>-1</v>
      </c>
      <c r="BF88" t="s">
        <v>205</v>
      </c>
      <c r="BG88" t="s">
        <v>206</v>
      </c>
      <c r="BH88" t="s">
        <v>44</v>
      </c>
      <c r="BI88" t="s">
        <v>45</v>
      </c>
      <c r="BJ88" t="s">
        <v>25</v>
      </c>
      <c r="BK88" t="s">
        <v>54</v>
      </c>
      <c r="BL88" t="s">
        <v>27</v>
      </c>
      <c r="BM88" s="2">
        <v>3000</v>
      </c>
      <c r="BN88" s="2">
        <v>50</v>
      </c>
      <c r="BO88" s="5">
        <f t="shared" si="14"/>
        <v>0</v>
      </c>
      <c r="BP88" s="5">
        <f t="shared" si="15"/>
        <v>-0.01</v>
      </c>
      <c r="BQ88" s="5">
        <f t="shared" si="16"/>
        <v>-0.01</v>
      </c>
      <c r="BR88" s="2"/>
      <c r="BS88" s="2"/>
      <c r="BT88" s="2"/>
      <c r="BU88" s="2">
        <v>0</v>
      </c>
    </row>
    <row r="89" spans="1:73" x14ac:dyDescent="0.15">
      <c r="A89" t="str">
        <f t="shared" si="11"/>
        <v>1</v>
      </c>
      <c r="B89">
        <v>27</v>
      </c>
      <c r="C89" s="7">
        <v>39164</v>
      </c>
      <c r="D89" s="11">
        <v>2007</v>
      </c>
      <c r="E89" s="3">
        <f>_xlfn.XLOOKUP(B89,'Sentiment index'!$E$2:$E$169,'Sentiment index'!$A$2:$A$169)</f>
        <v>0.54632879999999995</v>
      </c>
      <c r="F89">
        <f>IF(B89="","",Dataset!E89)</f>
        <v>8.8929154313053136</v>
      </c>
      <c r="G89" s="5">
        <f>(AL89-BN89)/BN89</f>
        <v>-6.3829789160000025E-2</v>
      </c>
      <c r="H89" s="12">
        <f>IF(B89="","",Dataset!G89)</f>
        <v>764</v>
      </c>
      <c r="I89" s="2">
        <v>123.75</v>
      </c>
      <c r="J89" s="2">
        <v>33</v>
      </c>
      <c r="K89" s="13">
        <f t="shared" si="12"/>
        <v>-7.4029789160000026E-2</v>
      </c>
      <c r="L89" s="5">
        <f>IF(AJ89="NORWAY",_xlfn.XLOOKUP(C89,'Oslo OBX Historical Data'!$A$3:$A$3478,'Oslo OBX Historical Data'!$G$2:$G$3477),IF(AJ89="FINLAND",_xlfn.XLOOKUP(C89,'OMX Helsinki Historical Data'!$A$3:$A$3480,'OMX Helsinki Historical Data'!$G$2:$G$3479),IF(AJ89="DENMARK",_xlfn.XLOOKUP(C89,'OMX Copenhagen All shares Histo'!$A$3:$A$3462,'OMX Copenhagen All shares Histo'!$G$2:$G$3461),_xlfn.XLOOKUP('Pos. inv sent'!C89,'OMX Stockholm Historical Data'!$A$3:$A$3478,'OMX Stockholm Historical Data'!$G$2:$G$3477))))</f>
        <v>1.0200000000000001E-2</v>
      </c>
      <c r="M89">
        <f>IF($B89="","",Dataset!L89)</f>
        <v>1</v>
      </c>
      <c r="N89">
        <f>IF($B89="","",Dataset!M89)</f>
        <v>0</v>
      </c>
      <c r="O89">
        <f>IF($B89="","",Dataset!N89)</f>
        <v>0</v>
      </c>
      <c r="P89">
        <f>IF($B89="","",Dataset!O89)</f>
        <v>1</v>
      </c>
      <c r="Q89">
        <f>IF($B89="","",Dataset!P89)</f>
        <v>0</v>
      </c>
      <c r="R89">
        <f>IF($B89="","",Dataset!Q89)</f>
        <v>0</v>
      </c>
      <c r="S89">
        <f>IF($B89="","",Dataset!R89)</f>
        <v>0</v>
      </c>
      <c r="T89">
        <f>IF($B89="","",Dataset!S89)</f>
        <v>0</v>
      </c>
      <c r="U89">
        <f>IF($B89="","",Dataset!T89)</f>
        <v>0</v>
      </c>
      <c r="Y89" s="2"/>
      <c r="AJ89" t="s">
        <v>44</v>
      </c>
      <c r="AL89" s="3">
        <f t="shared" si="13"/>
        <v>30.893616957719999</v>
      </c>
      <c r="AM89">
        <v>764</v>
      </c>
      <c r="BB89" s="2">
        <v>2.127659559</v>
      </c>
      <c r="BC89" s="2">
        <v>-6.3829789159999999</v>
      </c>
      <c r="BD89" s="2">
        <v>-3.1914894579999999</v>
      </c>
      <c r="BF89" t="s">
        <v>1204</v>
      </c>
      <c r="BG89" t="s">
        <v>1205</v>
      </c>
      <c r="BH89" t="s">
        <v>44</v>
      </c>
      <c r="BI89" t="s">
        <v>45</v>
      </c>
      <c r="BJ89" t="s">
        <v>25</v>
      </c>
      <c r="BK89" t="s">
        <v>75</v>
      </c>
      <c r="BL89" t="s">
        <v>27</v>
      </c>
      <c r="BM89" s="2">
        <v>123.75</v>
      </c>
      <c r="BN89" s="2">
        <v>33</v>
      </c>
      <c r="BO89" s="5">
        <f t="shared" si="14"/>
        <v>2.1276595589999999E-2</v>
      </c>
      <c r="BP89" s="5">
        <f t="shared" si="15"/>
        <v>-6.3829789159999997E-2</v>
      </c>
      <c r="BQ89" s="5">
        <f t="shared" si="16"/>
        <v>-3.1914894579999999E-2</v>
      </c>
      <c r="BR89" s="2"/>
      <c r="BS89" s="2"/>
      <c r="BT89" s="2"/>
      <c r="BU89" s="2">
        <v>7.8254299999999999</v>
      </c>
    </row>
    <row r="90" spans="1:73" x14ac:dyDescent="0.15">
      <c r="A90" t="str">
        <f t="shared" si="11"/>
        <v>1</v>
      </c>
      <c r="B90">
        <v>27</v>
      </c>
      <c r="C90" s="7">
        <v>39168</v>
      </c>
      <c r="D90" s="11">
        <v>2007</v>
      </c>
      <c r="E90" s="3">
        <f>_xlfn.XLOOKUP(B90,'Sentiment index'!$E$2:$E$169,'Sentiment index'!$A$2:$A$169)</f>
        <v>0.54632879999999995</v>
      </c>
      <c r="F90">
        <f>IF(B90="","",Dataset!E90)</f>
        <v>11.071615552343522</v>
      </c>
      <c r="G90" s="5">
        <f>(AL90-BN90)/BN90</f>
        <v>3.3220338820000056E-2</v>
      </c>
      <c r="H90" s="12">
        <f>IF(B90="","",Dataset!G90)</f>
        <v>182</v>
      </c>
      <c r="I90" s="2">
        <v>250</v>
      </c>
      <c r="J90" s="2">
        <v>47</v>
      </c>
      <c r="K90" s="13">
        <f t="shared" si="12"/>
        <v>4.3220338820000058E-2</v>
      </c>
      <c r="L90" s="5">
        <f>IF(AJ90="NORWAY",_xlfn.XLOOKUP(C90,'Oslo OBX Historical Data'!$A$3:$A$3478,'Oslo OBX Historical Data'!$G$2:$G$3477),IF(AJ90="FINLAND",_xlfn.XLOOKUP(C90,'OMX Helsinki Historical Data'!$A$3:$A$3480,'OMX Helsinki Historical Data'!$G$2:$G$3479),IF(AJ90="DENMARK",_xlfn.XLOOKUP(C90,'OMX Copenhagen All shares Histo'!$A$3:$A$3462,'OMX Copenhagen All shares Histo'!$G$2:$G$3461),_xlfn.XLOOKUP('Pos. inv sent'!C90,'OMX Stockholm Historical Data'!$A$3:$A$3478,'OMX Stockholm Historical Data'!$G$2:$G$3477))))</f>
        <v>-0.01</v>
      </c>
      <c r="M90">
        <f>IF($B90="","",Dataset!L90)</f>
        <v>1</v>
      </c>
      <c r="N90">
        <f>IF($B90="","",Dataset!M90)</f>
        <v>0</v>
      </c>
      <c r="O90">
        <f>IF($B90="","",Dataset!N90)</f>
        <v>0</v>
      </c>
      <c r="P90">
        <f>IF($B90="","",Dataset!O90)</f>
        <v>0</v>
      </c>
      <c r="Q90">
        <f>IF($B90="","",Dataset!P90)</f>
        <v>0</v>
      </c>
      <c r="R90">
        <f>IF($B90="","",Dataset!Q90)</f>
        <v>1</v>
      </c>
      <c r="S90">
        <f>IF($B90="","",Dataset!R90)</f>
        <v>0</v>
      </c>
      <c r="T90">
        <f>IF($B90="","",Dataset!S90)</f>
        <v>0</v>
      </c>
      <c r="U90">
        <f>IF($B90="","",Dataset!T90)</f>
        <v>0</v>
      </c>
      <c r="Y90" s="2"/>
      <c r="AJ90" t="s">
        <v>44</v>
      </c>
      <c r="AL90" s="3">
        <f t="shared" si="13"/>
        <v>48.561355924540003</v>
      </c>
      <c r="AM90">
        <v>182</v>
      </c>
      <c r="BB90" s="2">
        <v>2.5762712959999998</v>
      </c>
      <c r="BC90" s="2">
        <v>3.3220338819999999</v>
      </c>
      <c r="BD90" s="2">
        <v>1.3559322359999999</v>
      </c>
      <c r="BF90" t="s">
        <v>961</v>
      </c>
      <c r="BG90" t="s">
        <v>962</v>
      </c>
      <c r="BH90" t="s">
        <v>44</v>
      </c>
      <c r="BI90" t="s">
        <v>32</v>
      </c>
      <c r="BJ90" t="s">
        <v>25</v>
      </c>
      <c r="BK90" t="s">
        <v>54</v>
      </c>
      <c r="BL90" t="s">
        <v>27</v>
      </c>
      <c r="BM90" s="2">
        <v>250</v>
      </c>
      <c r="BN90" s="2">
        <v>47</v>
      </c>
      <c r="BO90" s="5">
        <f t="shared" si="14"/>
        <v>2.576271296E-2</v>
      </c>
      <c r="BP90" s="5">
        <f t="shared" si="15"/>
        <v>3.322033882E-2</v>
      </c>
      <c r="BQ90" s="5">
        <f t="shared" si="16"/>
        <v>1.3559322359999999E-2</v>
      </c>
      <c r="BR90" s="2"/>
      <c r="BS90" s="2"/>
      <c r="BT90" s="2"/>
      <c r="BU90" s="2">
        <v>16.4633</v>
      </c>
    </row>
    <row r="91" spans="1:73" x14ac:dyDescent="0.15">
      <c r="A91" t="str">
        <f t="shared" si="11"/>
        <v>1</v>
      </c>
      <c r="B91">
        <v>27</v>
      </c>
      <c r="C91" s="7">
        <v>39171</v>
      </c>
      <c r="D91" s="11">
        <v>2007</v>
      </c>
      <c r="E91" s="3">
        <f>_xlfn.XLOOKUP(B91,'Sentiment index'!$E$2:$E$169,'Sentiment index'!$A$2:$A$169)</f>
        <v>0.54632879999999995</v>
      </c>
      <c r="F91">
        <f>IF(B91="","",Dataset!E91)</f>
        <v>7.0256902083121275</v>
      </c>
      <c r="G91" s="5">
        <f>(AL91-BN91)/BN91</f>
        <v>0.19318181989999988</v>
      </c>
      <c r="H91" s="12">
        <f>IF(B91="","",Dataset!G91)</f>
        <v>1248.5379380137852</v>
      </c>
      <c r="I91" s="2">
        <v>2898.88</v>
      </c>
      <c r="J91" s="2">
        <v>135</v>
      </c>
      <c r="K91" s="13">
        <f t="shared" si="12"/>
        <v>0.19528181989999988</v>
      </c>
      <c r="L91" s="5">
        <f>IF(AJ91="NORWAY",_xlfn.XLOOKUP(C91,'Oslo OBX Historical Data'!$A$3:$A$3478,'Oslo OBX Historical Data'!$G$2:$G$3477),IF(AJ91="FINLAND",_xlfn.XLOOKUP(C91,'OMX Helsinki Historical Data'!$A$3:$A$3480,'OMX Helsinki Historical Data'!$G$2:$G$3479),IF(AJ91="DENMARK",_xlfn.XLOOKUP(C91,'OMX Copenhagen All shares Histo'!$A$3:$A$3462,'OMX Copenhagen All shares Histo'!$G$2:$G$3461),_xlfn.XLOOKUP('Pos. inv sent'!C91,'OMX Stockholm Historical Data'!$A$3:$A$3478,'OMX Stockholm Historical Data'!$G$2:$G$3477))))</f>
        <v>-2.0999999999999999E-3</v>
      </c>
      <c r="M91">
        <f>IF($B91="","",Dataset!L91)</f>
        <v>1</v>
      </c>
      <c r="N91">
        <f>IF($B91="","",Dataset!M91)</f>
        <v>1</v>
      </c>
      <c r="O91">
        <f>IF($B91="","",Dataset!N91)</f>
        <v>0</v>
      </c>
      <c r="P91">
        <f>IF($B91="","",Dataset!O91)</f>
        <v>0</v>
      </c>
      <c r="Q91">
        <f>IF($B91="","",Dataset!P91)</f>
        <v>0</v>
      </c>
      <c r="R91">
        <f>IF($B91="","",Dataset!Q91)</f>
        <v>0</v>
      </c>
      <c r="S91">
        <f>IF($B91="","",Dataset!R91)</f>
        <v>0</v>
      </c>
      <c r="T91">
        <f>IF($B91="","",Dataset!S91)</f>
        <v>0</v>
      </c>
      <c r="U91">
        <f>IF($B91="","",Dataset!T91)</f>
        <v>0</v>
      </c>
      <c r="Y91" s="2"/>
      <c r="AJ91" t="s">
        <v>44</v>
      </c>
      <c r="AL91" s="3">
        <f t="shared" si="13"/>
        <v>161.07954568649998</v>
      </c>
      <c r="BB91" s="2">
        <v>13.63636398</v>
      </c>
      <c r="BC91" s="2">
        <v>19.318181989999999</v>
      </c>
      <c r="BD91" s="2">
        <v>17.424242020000001</v>
      </c>
      <c r="BF91" t="s">
        <v>214</v>
      </c>
      <c r="BG91" t="s">
        <v>215</v>
      </c>
      <c r="BH91" t="s">
        <v>44</v>
      </c>
      <c r="BI91" t="s">
        <v>53</v>
      </c>
      <c r="BJ91" t="s">
        <v>25</v>
      </c>
      <c r="BK91" t="s">
        <v>75</v>
      </c>
      <c r="BL91" t="s">
        <v>27</v>
      </c>
      <c r="BM91" s="2">
        <v>2898.88</v>
      </c>
      <c r="BN91" s="2">
        <v>135</v>
      </c>
      <c r="BO91" s="5">
        <f t="shared" si="14"/>
        <v>0.13636363979999999</v>
      </c>
      <c r="BP91" s="5">
        <f t="shared" si="15"/>
        <v>0.1931818199</v>
      </c>
      <c r="BQ91" s="5">
        <f t="shared" si="16"/>
        <v>0.17424242020000003</v>
      </c>
      <c r="BR91" s="2">
        <v>1.306</v>
      </c>
      <c r="BS91" s="2" t="s">
        <v>216</v>
      </c>
      <c r="BT91" s="2">
        <v>1.32</v>
      </c>
      <c r="BU91" s="2">
        <v>73.446600000000004</v>
      </c>
    </row>
    <row r="92" spans="1:73" x14ac:dyDescent="0.15">
      <c r="A92" t="str">
        <f t="shared" si="11"/>
        <v>1</v>
      </c>
      <c r="B92">
        <v>28</v>
      </c>
      <c r="C92" s="7">
        <v>39175</v>
      </c>
      <c r="D92" s="11">
        <v>2007</v>
      </c>
      <c r="E92" s="3">
        <f>_xlfn.XLOOKUP(B92,'Sentiment index'!$E$2:$E$169,'Sentiment index'!$A$2:$A$169)</f>
        <v>0.6012499</v>
      </c>
      <c r="F92">
        <f>IF(B92="","",Dataset!E92)</f>
        <v>8.1473854141754316</v>
      </c>
      <c r="G92" s="5">
        <f>(AL92-BN92)/BN92</f>
        <v>-0.3406779861</v>
      </c>
      <c r="H92" s="12">
        <f>IF(B92="","",Dataset!G92)</f>
        <v>7262</v>
      </c>
      <c r="I92" s="2">
        <v>399.59199999999998</v>
      </c>
      <c r="J92" s="2">
        <v>17.31469392</v>
      </c>
      <c r="K92" s="13">
        <f t="shared" si="12"/>
        <v>-0.35357798610000002</v>
      </c>
      <c r="L92" s="5">
        <f>IF(AJ92="NORWAY",_xlfn.XLOOKUP(C92,'Oslo OBX Historical Data'!$A$3:$A$3478,'Oslo OBX Historical Data'!$G$2:$G$3477),IF(AJ92="FINLAND",_xlfn.XLOOKUP(C92,'OMX Helsinki Historical Data'!$A$3:$A$3480,'OMX Helsinki Historical Data'!$G$2:$G$3479),IF(AJ92="DENMARK",_xlfn.XLOOKUP(C92,'OMX Copenhagen All shares Histo'!$A$3:$A$3462,'OMX Copenhagen All shares Histo'!$G$2:$G$3461),_xlfn.XLOOKUP('Pos. inv sent'!C92,'OMX Stockholm Historical Data'!$A$3:$A$3478,'OMX Stockholm Historical Data'!$G$2:$G$3477))))</f>
        <v>1.29E-2</v>
      </c>
      <c r="M92">
        <f>IF($B92="","",Dataset!L92)</f>
        <v>1</v>
      </c>
      <c r="N92">
        <f>IF($B92="","",Dataset!M92)</f>
        <v>0</v>
      </c>
      <c r="O92">
        <f>IF($B92="","",Dataset!N92)</f>
        <v>0</v>
      </c>
      <c r="P92">
        <f>IF($B92="","",Dataset!O92)</f>
        <v>0</v>
      </c>
      <c r="Q92">
        <f>IF($B92="","",Dataset!P92)</f>
        <v>0</v>
      </c>
      <c r="R92">
        <f>IF($B92="","",Dataset!Q92)</f>
        <v>1</v>
      </c>
      <c r="S92">
        <f>IF($B92="","",Dataset!R92)</f>
        <v>0</v>
      </c>
      <c r="T92">
        <f>IF($B92="","",Dataset!S92)</f>
        <v>0</v>
      </c>
      <c r="U92">
        <f>IF($B92="","",Dataset!T92)</f>
        <v>0</v>
      </c>
      <c r="Y92" s="2"/>
      <c r="AJ92" t="s">
        <v>64</v>
      </c>
      <c r="AL92" s="3">
        <f t="shared" si="13"/>
        <v>1.4241355500240001</v>
      </c>
      <c r="AM92">
        <v>7262</v>
      </c>
      <c r="BB92" s="2">
        <v>-29.661018370000001</v>
      </c>
      <c r="BC92" s="2">
        <v>-34.067798609999997</v>
      </c>
      <c r="BD92" s="2">
        <v>-32.881355290000002</v>
      </c>
      <c r="BF92" t="s">
        <v>808</v>
      </c>
      <c r="BG92" t="s">
        <v>809</v>
      </c>
      <c r="BH92" t="s">
        <v>64</v>
      </c>
      <c r="BI92" t="s">
        <v>32</v>
      </c>
      <c r="BJ92" t="s">
        <v>25</v>
      </c>
      <c r="BK92" t="s">
        <v>54</v>
      </c>
      <c r="BL92" t="s">
        <v>27</v>
      </c>
      <c r="BM92" s="2">
        <v>399.59199999999998</v>
      </c>
      <c r="BN92" s="2">
        <v>2.16</v>
      </c>
      <c r="BO92" s="5">
        <f t="shared" si="14"/>
        <v>-0.29661018370000003</v>
      </c>
      <c r="BP92" s="5">
        <f t="shared" si="15"/>
        <v>-0.3406779861</v>
      </c>
      <c r="BQ92" s="5">
        <f t="shared" si="16"/>
        <v>-0.32881355290000003</v>
      </c>
      <c r="BR92" s="2"/>
      <c r="BS92" s="2"/>
      <c r="BT92" s="2"/>
      <c r="BU92" s="2">
        <v>0</v>
      </c>
    </row>
    <row r="93" spans="1:73" x14ac:dyDescent="0.15">
      <c r="A93" t="str">
        <f t="shared" si="11"/>
        <v>1</v>
      </c>
      <c r="B93">
        <v>29</v>
      </c>
      <c r="C93" s="7">
        <v>39204</v>
      </c>
      <c r="D93" s="11">
        <v>2007</v>
      </c>
      <c r="E93" s="3">
        <f>_xlfn.XLOOKUP(B93,'Sentiment index'!$E$2:$E$169,'Sentiment index'!$A$2:$A$169)</f>
        <v>0.33268140000000002</v>
      </c>
      <c r="F93">
        <f>IF(B93="","",Dataset!E93)</f>
        <v>9.2529017883875255</v>
      </c>
      <c r="G93" s="5">
        <f>(AL93-BN93)/BN93</f>
        <v>-0.11578947070000005</v>
      </c>
      <c r="H93" s="12">
        <f>IF(B93="","",Dataset!G93)</f>
        <v>163</v>
      </c>
      <c r="I93" s="2">
        <v>200</v>
      </c>
      <c r="J93" s="2">
        <v>5</v>
      </c>
      <c r="K93" s="13">
        <f t="shared" si="12"/>
        <v>-0.12898947070000005</v>
      </c>
      <c r="L93" s="5">
        <f>IF(AJ93="NORWAY",_xlfn.XLOOKUP(C93,'Oslo OBX Historical Data'!$A$3:$A$3478,'Oslo OBX Historical Data'!$G$2:$G$3477),IF(AJ93="FINLAND",_xlfn.XLOOKUP(C93,'OMX Helsinki Historical Data'!$A$3:$A$3480,'OMX Helsinki Historical Data'!$G$2:$G$3479),IF(AJ93="DENMARK",_xlfn.XLOOKUP(C93,'OMX Copenhagen All shares Histo'!$A$3:$A$3462,'OMX Copenhagen All shares Histo'!$G$2:$G$3461),_xlfn.XLOOKUP('Pos. inv sent'!C93,'OMX Stockholm Historical Data'!$A$3:$A$3478,'OMX Stockholm Historical Data'!$G$2:$G$3477))))</f>
        <v>1.32E-2</v>
      </c>
      <c r="M93">
        <f>IF($B93="","",Dataset!L93)</f>
        <v>1</v>
      </c>
      <c r="N93">
        <f>IF($B93="","",Dataset!M93)</f>
        <v>0</v>
      </c>
      <c r="O93">
        <f>IF($B93="","",Dataset!N93)</f>
        <v>0</v>
      </c>
      <c r="P93">
        <f>IF($B93="","",Dataset!O93)</f>
        <v>0</v>
      </c>
      <c r="Q93">
        <f>IF($B93="","",Dataset!P93)</f>
        <v>0</v>
      </c>
      <c r="R93">
        <f>IF($B93="","",Dataset!Q93)</f>
        <v>0</v>
      </c>
      <c r="S93">
        <f>IF($B93="","",Dataset!R93)</f>
        <v>0</v>
      </c>
      <c r="T93">
        <f>IF($B93="","",Dataset!S93)</f>
        <v>0</v>
      </c>
      <c r="U93">
        <f>IF($B93="","",Dataset!T93)</f>
        <v>1</v>
      </c>
      <c r="Y93" s="2"/>
      <c r="AJ93" t="s">
        <v>44</v>
      </c>
      <c r="AL93" s="3">
        <f t="shared" si="13"/>
        <v>4.4210526464999997</v>
      </c>
      <c r="AM93">
        <v>163</v>
      </c>
      <c r="BB93" s="2">
        <v>1.0526316170000001</v>
      </c>
      <c r="BC93" s="2">
        <v>-11.57894707</v>
      </c>
      <c r="BD93" s="2">
        <v>-12</v>
      </c>
      <c r="BF93" t="s">
        <v>1022</v>
      </c>
      <c r="BG93" t="s">
        <v>1023</v>
      </c>
      <c r="BH93" t="s">
        <v>44</v>
      </c>
      <c r="BI93" t="s">
        <v>74</v>
      </c>
      <c r="BJ93" t="s">
        <v>25</v>
      </c>
      <c r="BK93" t="s">
        <v>54</v>
      </c>
      <c r="BL93" t="s">
        <v>27</v>
      </c>
      <c r="BM93" s="2">
        <v>200</v>
      </c>
      <c r="BN93" s="2">
        <v>5</v>
      </c>
      <c r="BO93" s="5">
        <f t="shared" si="14"/>
        <v>1.0526316170000001E-2</v>
      </c>
      <c r="BP93" s="5">
        <f t="shared" si="15"/>
        <v>-0.11578947069999999</v>
      </c>
      <c r="BQ93" s="5">
        <f t="shared" si="16"/>
        <v>-0.12</v>
      </c>
      <c r="BR93" s="2"/>
      <c r="BS93" s="2"/>
      <c r="BT93" s="2"/>
      <c r="BU93" s="2">
        <v>268.36</v>
      </c>
    </row>
    <row r="94" spans="1:73" x14ac:dyDescent="0.15">
      <c r="A94" t="str">
        <f t="shared" si="11"/>
        <v>1</v>
      </c>
      <c r="B94">
        <v>29</v>
      </c>
      <c r="C94" s="7">
        <v>39204</v>
      </c>
      <c r="D94" s="11">
        <v>2007</v>
      </c>
      <c r="E94" s="3">
        <f>_xlfn.XLOOKUP(B94,'Sentiment index'!$E$2:$E$169,'Sentiment index'!$A$2:$A$169)</f>
        <v>0.33268140000000002</v>
      </c>
      <c r="F94">
        <f>IF(B94="","",Dataset!E94)</f>
        <v>8.9791739470550205</v>
      </c>
      <c r="G94" s="5">
        <f>(AL94-BN94)/BN94</f>
        <v>0.37234043120000021</v>
      </c>
      <c r="H94" s="12">
        <f>IF(B94="","",Dataset!G94)</f>
        <v>970.67378801273458</v>
      </c>
      <c r="I94" s="2">
        <v>5.71455</v>
      </c>
      <c r="J94" s="2">
        <v>1.3000574999999999</v>
      </c>
      <c r="K94" s="13">
        <f t="shared" si="12"/>
        <v>0.37414043120000023</v>
      </c>
      <c r="L94" s="5">
        <f>IF(AJ94="NORWAY",_xlfn.XLOOKUP(C94,'Oslo OBX Historical Data'!$A$3:$A$3478,'Oslo OBX Historical Data'!$G$2:$G$3477),IF(AJ94="FINLAND",_xlfn.XLOOKUP(C94,'OMX Helsinki Historical Data'!$A$3:$A$3480,'OMX Helsinki Historical Data'!$G$2:$G$3479),IF(AJ94="DENMARK",_xlfn.XLOOKUP(C94,'OMX Copenhagen All shares Histo'!$A$3:$A$3462,'OMX Copenhagen All shares Histo'!$G$2:$G$3461),_xlfn.XLOOKUP('Pos. inv sent'!C94,'OMX Stockholm Historical Data'!$A$3:$A$3478,'OMX Stockholm Historical Data'!$G$2:$G$3477))))</f>
        <v>-1.8E-3</v>
      </c>
      <c r="M94">
        <f>IF($B94="","",Dataset!L94)</f>
        <v>1</v>
      </c>
      <c r="N94">
        <f>IF($B94="","",Dataset!M94)</f>
        <v>0</v>
      </c>
      <c r="O94">
        <f>IF($B94="","",Dataset!N94)</f>
        <v>0</v>
      </c>
      <c r="P94">
        <f>IF($B94="","",Dataset!O94)</f>
        <v>1</v>
      </c>
      <c r="Q94">
        <f>IF($B94="","",Dataset!P94)</f>
        <v>0</v>
      </c>
      <c r="R94">
        <f>IF($B94="","",Dataset!Q94)</f>
        <v>0</v>
      </c>
      <c r="S94">
        <f>IF($B94="","",Dataset!R94)</f>
        <v>0</v>
      </c>
      <c r="T94">
        <f>IF($B94="","",Dataset!S94)</f>
        <v>0</v>
      </c>
      <c r="U94">
        <f>IF($B94="","",Dataset!T94)</f>
        <v>0</v>
      </c>
      <c r="Y94" s="2"/>
      <c r="AJ94" t="s">
        <v>80</v>
      </c>
      <c r="AL94" s="3">
        <f t="shared" si="13"/>
        <v>2.0585106468000003</v>
      </c>
      <c r="BB94" s="2">
        <v>28.368793490000002</v>
      </c>
      <c r="BC94" s="2">
        <v>37.234043120000003</v>
      </c>
      <c r="BD94" s="2">
        <v>33.333332059999996</v>
      </c>
      <c r="BF94" t="s">
        <v>2050</v>
      </c>
      <c r="BG94" t="s">
        <v>2051</v>
      </c>
      <c r="BH94" t="s">
        <v>80</v>
      </c>
      <c r="BI94" t="s">
        <v>45</v>
      </c>
      <c r="BJ94" t="s">
        <v>25</v>
      </c>
      <c r="BK94" t="s">
        <v>54</v>
      </c>
      <c r="BL94" t="s">
        <v>27</v>
      </c>
      <c r="BM94" s="2">
        <v>5.71455</v>
      </c>
      <c r="BN94" s="2">
        <v>1.5</v>
      </c>
      <c r="BO94" s="5">
        <f t="shared" si="14"/>
        <v>0.28368793489999999</v>
      </c>
      <c r="BP94" s="5">
        <f t="shared" si="15"/>
        <v>0.37234043120000004</v>
      </c>
      <c r="BQ94" s="5">
        <f t="shared" si="16"/>
        <v>0.33333332059999998</v>
      </c>
      <c r="BR94" s="2"/>
      <c r="BS94" s="2"/>
      <c r="BT94" s="2"/>
      <c r="BU94" s="2">
        <v>4.8339999999999996</v>
      </c>
    </row>
    <row r="95" spans="1:73" x14ac:dyDescent="0.15">
      <c r="A95" t="str">
        <f t="shared" si="11"/>
        <v>1</v>
      </c>
      <c r="B95">
        <v>29</v>
      </c>
      <c r="C95" s="7">
        <v>39210</v>
      </c>
      <c r="D95" s="11">
        <v>2007</v>
      </c>
      <c r="E95" s="3">
        <f>_xlfn.XLOOKUP(B95,'Sentiment index'!$E$2:$E$169,'Sentiment index'!$A$2:$A$169)</f>
        <v>0.33268140000000002</v>
      </c>
      <c r="F95">
        <f>IF(B95="","",Dataset!E95)</f>
        <v>7.0872526009785419</v>
      </c>
      <c r="G95" s="5">
        <f>(AL95-BN95)/BN95</f>
        <v>0.20689655299999998</v>
      </c>
      <c r="H95" s="12">
        <f>IF(B95="","",Dataset!G95)</f>
        <v>1763</v>
      </c>
      <c r="I95" s="2">
        <v>101.4</v>
      </c>
      <c r="J95" s="2">
        <v>39</v>
      </c>
      <c r="K95" s="13">
        <f t="shared" si="12"/>
        <v>0.23269655299999997</v>
      </c>
      <c r="L95" s="5">
        <f>IF(AJ95="NORWAY",_xlfn.XLOOKUP(C95,'Oslo OBX Historical Data'!$A$3:$A$3478,'Oslo OBX Historical Data'!$G$2:$G$3477),IF(AJ95="FINLAND",_xlfn.XLOOKUP(C95,'OMX Helsinki Historical Data'!$A$3:$A$3480,'OMX Helsinki Historical Data'!$G$2:$G$3479),IF(AJ95="DENMARK",_xlfn.XLOOKUP(C95,'OMX Copenhagen All shares Histo'!$A$3:$A$3462,'OMX Copenhagen All shares Histo'!$G$2:$G$3461),_xlfn.XLOOKUP('Pos. inv sent'!C95,'OMX Stockholm Historical Data'!$A$3:$A$3478,'OMX Stockholm Historical Data'!$G$2:$G$3477))))</f>
        <v>-2.58E-2</v>
      </c>
      <c r="M95">
        <f>IF($B95="","",Dataset!L95)</f>
        <v>1</v>
      </c>
      <c r="N95">
        <f>IF($B95="","",Dataset!M95)</f>
        <v>0</v>
      </c>
      <c r="O95">
        <f>IF($B95="","",Dataset!N95)</f>
        <v>0</v>
      </c>
      <c r="P95">
        <f>IF($B95="","",Dataset!O95)</f>
        <v>0</v>
      </c>
      <c r="Q95">
        <f>IF($B95="","",Dataset!P95)</f>
        <v>0</v>
      </c>
      <c r="R95">
        <f>IF($B95="","",Dataset!Q95)</f>
        <v>1</v>
      </c>
      <c r="S95">
        <f>IF($B95="","",Dataset!R95)</f>
        <v>0</v>
      </c>
      <c r="T95">
        <f>IF($B95="","",Dataset!S95)</f>
        <v>0</v>
      </c>
      <c r="U95">
        <f>IF($B95="","",Dataset!T95)</f>
        <v>0</v>
      </c>
      <c r="Y95" s="2"/>
      <c r="AJ95" t="s">
        <v>44</v>
      </c>
      <c r="AL95" s="3">
        <f t="shared" si="13"/>
        <v>47.068965566999999</v>
      </c>
      <c r="AM95">
        <v>1763</v>
      </c>
      <c r="BB95" s="2">
        <v>17.931034090000001</v>
      </c>
      <c r="BC95" s="2">
        <v>20.689655299999998</v>
      </c>
      <c r="BD95" s="2">
        <v>22.413793559999998</v>
      </c>
      <c r="BF95" t="s">
        <v>1227</v>
      </c>
      <c r="BG95" t="s">
        <v>1228</v>
      </c>
      <c r="BH95" t="s">
        <v>44</v>
      </c>
      <c r="BI95" t="s">
        <v>32</v>
      </c>
      <c r="BJ95" t="s">
        <v>25</v>
      </c>
      <c r="BK95" t="s">
        <v>54</v>
      </c>
      <c r="BL95" t="s">
        <v>27</v>
      </c>
      <c r="BM95" s="2">
        <v>101.4</v>
      </c>
      <c r="BN95" s="2">
        <v>39</v>
      </c>
      <c r="BO95" s="5">
        <f t="shared" si="14"/>
        <v>0.1793103409</v>
      </c>
      <c r="BP95" s="5">
        <f t="shared" si="15"/>
        <v>0.20689655299999998</v>
      </c>
      <c r="BQ95" s="5">
        <f t="shared" si="16"/>
        <v>0.22413793559999998</v>
      </c>
      <c r="BR95" s="2">
        <v>593.6</v>
      </c>
      <c r="BS95" s="2">
        <v>1440</v>
      </c>
      <c r="BT95" s="2">
        <v>599</v>
      </c>
      <c r="BU95" s="2">
        <v>0</v>
      </c>
    </row>
    <row r="96" spans="1:73" x14ac:dyDescent="0.15">
      <c r="A96" t="str">
        <f t="shared" si="11"/>
        <v>1</v>
      </c>
      <c r="B96">
        <v>29</v>
      </c>
      <c r="C96" s="7">
        <v>39212</v>
      </c>
      <c r="D96" s="11">
        <v>2007</v>
      </c>
      <c r="E96" s="3">
        <f>_xlfn.XLOOKUP(B96,'Sentiment index'!$E$2:$E$169,'Sentiment index'!$A$2:$A$169)</f>
        <v>0.33268140000000002</v>
      </c>
      <c r="F96">
        <f>IF(B96="","",Dataset!E96)</f>
        <v>9.128991486915945</v>
      </c>
      <c r="G96" s="5">
        <f>(AL96-BN96)/BN96</f>
        <v>0.22500000000000001</v>
      </c>
      <c r="H96" s="12">
        <f>IF(B96="","",Dataset!G96)</f>
        <v>2</v>
      </c>
      <c r="I96" s="2">
        <v>610.30799999999999</v>
      </c>
      <c r="J96" s="2">
        <v>40</v>
      </c>
      <c r="K96" s="13">
        <f t="shared" si="12"/>
        <v>0.22939999999999999</v>
      </c>
      <c r="L96" s="5">
        <f>IF(AJ96="NORWAY",_xlfn.XLOOKUP(C96,'Oslo OBX Historical Data'!$A$3:$A$3478,'Oslo OBX Historical Data'!$G$2:$G$3477),IF(AJ96="FINLAND",_xlfn.XLOOKUP(C96,'OMX Helsinki Historical Data'!$A$3:$A$3480,'OMX Helsinki Historical Data'!$G$2:$G$3479),IF(AJ96="DENMARK",_xlfn.XLOOKUP(C96,'OMX Copenhagen All shares Histo'!$A$3:$A$3462,'OMX Copenhagen All shares Histo'!$G$2:$G$3461),_xlfn.XLOOKUP('Pos. inv sent'!C96,'OMX Stockholm Historical Data'!$A$3:$A$3478,'OMX Stockholm Historical Data'!$G$2:$G$3477))))</f>
        <v>-4.4000000000000003E-3</v>
      </c>
      <c r="M96">
        <f>IF($B96="","",Dataset!L96)</f>
        <v>1</v>
      </c>
      <c r="N96">
        <f>IF($B96="","",Dataset!M96)</f>
        <v>0</v>
      </c>
      <c r="O96">
        <f>IF($B96="","",Dataset!N96)</f>
        <v>0</v>
      </c>
      <c r="P96">
        <f>IF($B96="","",Dataset!O96)</f>
        <v>0</v>
      </c>
      <c r="Q96">
        <f>IF($B96="","",Dataset!P96)</f>
        <v>0</v>
      </c>
      <c r="R96">
        <f>IF($B96="","",Dataset!Q96)</f>
        <v>0</v>
      </c>
      <c r="S96">
        <f>IF($B96="","",Dataset!R96)</f>
        <v>0</v>
      </c>
      <c r="T96">
        <f>IF($B96="","",Dataset!S96)</f>
        <v>0</v>
      </c>
      <c r="U96">
        <f>IF($B96="","",Dataset!T96)</f>
        <v>1</v>
      </c>
      <c r="Y96" s="2"/>
      <c r="AJ96" t="s">
        <v>44</v>
      </c>
      <c r="AL96" s="3">
        <f t="shared" si="13"/>
        <v>49</v>
      </c>
      <c r="AM96">
        <v>2</v>
      </c>
      <c r="BB96" s="2">
        <v>50</v>
      </c>
      <c r="BC96" s="2">
        <v>22.5</v>
      </c>
      <c r="BD96" s="2">
        <v>15</v>
      </c>
      <c r="BF96" t="s">
        <v>609</v>
      </c>
      <c r="BG96" t="s">
        <v>610</v>
      </c>
      <c r="BH96" t="s">
        <v>44</v>
      </c>
      <c r="BI96" t="s">
        <v>74</v>
      </c>
      <c r="BJ96" t="s">
        <v>25</v>
      </c>
      <c r="BK96" t="s">
        <v>75</v>
      </c>
      <c r="BL96" t="s">
        <v>27</v>
      </c>
      <c r="BM96" s="2">
        <v>610.30799999999999</v>
      </c>
      <c r="BN96" s="2">
        <v>40</v>
      </c>
      <c r="BO96" s="5">
        <f t="shared" si="14"/>
        <v>0.5</v>
      </c>
      <c r="BP96" s="5">
        <f t="shared" si="15"/>
        <v>0.22500000000000001</v>
      </c>
      <c r="BQ96" s="5">
        <f t="shared" si="16"/>
        <v>0.15</v>
      </c>
      <c r="BR96" s="2"/>
      <c r="BS96" s="2"/>
      <c r="BT96" s="2"/>
      <c r="BU96" s="2">
        <v>30.4574</v>
      </c>
    </row>
    <row r="97" spans="1:73" x14ac:dyDescent="0.15">
      <c r="A97" t="str">
        <f t="shared" si="11"/>
        <v>1</v>
      </c>
      <c r="B97">
        <v>29</v>
      </c>
      <c r="C97" s="7">
        <v>39213</v>
      </c>
      <c r="D97" s="11">
        <v>2007</v>
      </c>
      <c r="E97" s="3">
        <f>_xlfn.XLOOKUP(B97,'Sentiment index'!$E$2:$E$169,'Sentiment index'!$A$2:$A$169)</f>
        <v>0.33268140000000002</v>
      </c>
      <c r="F97">
        <f>IF(B97="","",Dataset!E97)</f>
        <v>14.078433687858013</v>
      </c>
      <c r="G97" s="5">
        <f>(AL97-BN97)/BN97</f>
        <v>3.8095238209999917E-2</v>
      </c>
      <c r="H97" s="12">
        <f>IF(B97="","",Dataset!G97)</f>
        <v>820.94234170143773</v>
      </c>
      <c r="I97" s="2">
        <v>578.25900000000001</v>
      </c>
      <c r="J97" s="2">
        <v>881.76681999999994</v>
      </c>
      <c r="K97" s="13">
        <f t="shared" si="12"/>
        <v>3.4595238209999914E-2</v>
      </c>
      <c r="L97" s="5">
        <f>IF(AJ97="NORWAY",_xlfn.XLOOKUP(C97,'Oslo OBX Historical Data'!$A$3:$A$3478,'Oslo OBX Historical Data'!$G$2:$G$3477),IF(AJ97="FINLAND",_xlfn.XLOOKUP(C97,'OMX Helsinki Historical Data'!$A$3:$A$3480,'OMX Helsinki Historical Data'!$G$2:$G$3479),IF(AJ97="DENMARK",_xlfn.XLOOKUP(C97,'OMX Copenhagen All shares Histo'!$A$3:$A$3462,'OMX Copenhagen All shares Histo'!$G$2:$G$3461),_xlfn.XLOOKUP('Pos. inv sent'!C97,'OMX Stockholm Historical Data'!$A$3:$A$3478,'OMX Stockholm Historical Data'!$G$2:$G$3477))))</f>
        <v>3.5000000000000001E-3</v>
      </c>
      <c r="M97">
        <f>IF($B97="","",Dataset!L97)</f>
        <v>1</v>
      </c>
      <c r="N97">
        <f>IF($B97="","",Dataset!M97)</f>
        <v>0</v>
      </c>
      <c r="O97">
        <f>IF($B97="","",Dataset!N97)</f>
        <v>0</v>
      </c>
      <c r="P97">
        <f>IF($B97="","",Dataset!O97)</f>
        <v>0</v>
      </c>
      <c r="Q97">
        <f>IF($B97="","",Dataset!P97)</f>
        <v>0</v>
      </c>
      <c r="R97">
        <f>IF($B97="","",Dataset!Q97)</f>
        <v>0</v>
      </c>
      <c r="S97">
        <f>IF($B97="","",Dataset!R97)</f>
        <v>0</v>
      </c>
      <c r="T97">
        <f>IF($B97="","",Dataset!S97)</f>
        <v>0</v>
      </c>
      <c r="U97">
        <f>IF($B97="","",Dataset!T97)</f>
        <v>1</v>
      </c>
      <c r="Y97" s="2"/>
      <c r="AJ97" t="s">
        <v>64</v>
      </c>
      <c r="AL97" s="3">
        <f t="shared" si="13"/>
        <v>114.19047620309999</v>
      </c>
      <c r="BB97" s="2">
        <v>2.380952358</v>
      </c>
      <c r="BC97" s="2">
        <v>3.809523821</v>
      </c>
      <c r="BD97" s="2">
        <v>3.809523821</v>
      </c>
      <c r="BF97" t="s">
        <v>637</v>
      </c>
      <c r="BG97" t="s">
        <v>638</v>
      </c>
      <c r="BH97" t="s">
        <v>64</v>
      </c>
      <c r="BI97" t="s">
        <v>74</v>
      </c>
      <c r="BJ97" t="s">
        <v>25</v>
      </c>
      <c r="BK97" t="s">
        <v>639</v>
      </c>
      <c r="BL97" t="s">
        <v>27</v>
      </c>
      <c r="BM97" s="2">
        <v>578.25900000000001</v>
      </c>
      <c r="BN97" s="2">
        <v>110</v>
      </c>
      <c r="BO97" s="5">
        <f t="shared" si="14"/>
        <v>2.3809523580000002E-2</v>
      </c>
      <c r="BP97" s="5">
        <f t="shared" si="15"/>
        <v>3.809523821E-2</v>
      </c>
      <c r="BQ97" s="5">
        <f t="shared" si="16"/>
        <v>3.809523821E-2</v>
      </c>
      <c r="BR97" s="2"/>
      <c r="BS97" s="2"/>
      <c r="BT97" s="2"/>
      <c r="BU97" s="2">
        <v>88</v>
      </c>
    </row>
    <row r="98" spans="1:73" x14ac:dyDescent="0.15">
      <c r="A98" t="str">
        <f t="shared" si="11"/>
        <v>1</v>
      </c>
      <c r="B98">
        <v>29</v>
      </c>
      <c r="C98" s="7">
        <v>39218</v>
      </c>
      <c r="D98" s="11">
        <v>2007</v>
      </c>
      <c r="E98" s="3">
        <f>_xlfn.XLOOKUP(B98,'Sentiment index'!$E$2:$E$169,'Sentiment index'!$A$2:$A$169)</f>
        <v>0.33268140000000002</v>
      </c>
      <c r="F98">
        <f>IF(B98="","",Dataset!E98)</f>
        <v>9.5059952639577432</v>
      </c>
      <c r="G98" s="5">
        <f>(AL98-BN98)/BN98</f>
        <v>7.777777672000015E-2</v>
      </c>
      <c r="H98" s="12">
        <f>IF(B98="","",Dataset!G98)</f>
        <v>2169</v>
      </c>
      <c r="I98" s="2">
        <v>630.58000000000004</v>
      </c>
      <c r="J98" s="2">
        <v>75.403334999999998</v>
      </c>
      <c r="K98" s="13">
        <f t="shared" si="12"/>
        <v>7.6977776720000154E-2</v>
      </c>
      <c r="L98" s="5">
        <f>IF(AJ98="NORWAY",_xlfn.XLOOKUP(C98,'Oslo OBX Historical Data'!$A$3:$A$3478,'Oslo OBX Historical Data'!$G$2:$G$3477),IF(AJ98="FINLAND",_xlfn.XLOOKUP(C98,'OMX Helsinki Historical Data'!$A$3:$A$3480,'OMX Helsinki Historical Data'!$G$2:$G$3479),IF(AJ98="DENMARK",_xlfn.XLOOKUP(C98,'OMX Copenhagen All shares Histo'!$A$3:$A$3462,'OMX Copenhagen All shares Histo'!$G$2:$G$3461),_xlfn.XLOOKUP('Pos. inv sent'!C98,'OMX Stockholm Historical Data'!$A$3:$A$3478,'OMX Stockholm Historical Data'!$G$2:$G$3477))))</f>
        <v>8.0000000000000004E-4</v>
      </c>
      <c r="M98">
        <f>IF($B98="","",Dataset!L98)</f>
        <v>1</v>
      </c>
      <c r="N98">
        <f>IF($B98="","",Dataset!M98)</f>
        <v>0</v>
      </c>
      <c r="O98">
        <f>IF($B98="","",Dataset!N98)</f>
        <v>1</v>
      </c>
      <c r="P98">
        <f>IF($B98="","",Dataset!O98)</f>
        <v>0</v>
      </c>
      <c r="Q98">
        <f>IF($B98="","",Dataset!P98)</f>
        <v>0</v>
      </c>
      <c r="R98">
        <f>IF($B98="","",Dataset!Q98)</f>
        <v>0</v>
      </c>
      <c r="S98">
        <f>IF($B98="","",Dataset!R98)</f>
        <v>0</v>
      </c>
      <c r="T98">
        <f>IF($B98="","",Dataset!S98)</f>
        <v>0</v>
      </c>
      <c r="U98">
        <f>IF($B98="","",Dataset!T98)</f>
        <v>0</v>
      </c>
      <c r="Y98" s="2"/>
      <c r="AJ98" t="s">
        <v>80</v>
      </c>
      <c r="AL98" s="3">
        <f t="shared" si="13"/>
        <v>93.766666574640013</v>
      </c>
      <c r="AM98">
        <v>2169</v>
      </c>
      <c r="BB98" s="2">
        <v>11.11111069</v>
      </c>
      <c r="BC98" s="2">
        <v>7.777777672</v>
      </c>
      <c r="BD98" s="2">
        <v>0.74074071649999995</v>
      </c>
      <c r="BF98" t="s">
        <v>599</v>
      </c>
      <c r="BG98" t="s">
        <v>600</v>
      </c>
      <c r="BH98" t="s">
        <v>80</v>
      </c>
      <c r="BI98" t="s">
        <v>96</v>
      </c>
      <c r="BJ98" t="s">
        <v>25</v>
      </c>
      <c r="BK98" t="s">
        <v>601</v>
      </c>
      <c r="BL98" t="s">
        <v>27</v>
      </c>
      <c r="BM98" s="2">
        <v>630.58000000000004</v>
      </c>
      <c r="BN98" s="2">
        <v>87</v>
      </c>
      <c r="BO98" s="5">
        <f t="shared" si="14"/>
        <v>0.11111110690000001</v>
      </c>
      <c r="BP98" s="5">
        <f t="shared" si="15"/>
        <v>7.7777776719999997E-2</v>
      </c>
      <c r="BQ98" s="5">
        <f t="shared" si="16"/>
        <v>7.4074071649999993E-3</v>
      </c>
      <c r="BR98" s="2">
        <v>197</v>
      </c>
      <c r="BS98" s="2">
        <v>634.48278809999999</v>
      </c>
      <c r="BT98" s="2">
        <v>193.5</v>
      </c>
      <c r="BU98" s="2">
        <v>0</v>
      </c>
    </row>
    <row r="99" spans="1:73" x14ac:dyDescent="0.15">
      <c r="A99" t="str">
        <f t="shared" si="11"/>
        <v>1</v>
      </c>
      <c r="B99">
        <v>29</v>
      </c>
      <c r="C99" s="7">
        <v>39227</v>
      </c>
      <c r="D99" s="11">
        <v>2007</v>
      </c>
      <c r="E99" s="3">
        <f>_xlfn.XLOOKUP(B99,'Sentiment index'!$E$2:$E$169,'Sentiment index'!$A$2:$A$169)</f>
        <v>0.33268140000000002</v>
      </c>
      <c r="F99">
        <f>IF(B99="","",Dataset!E99)</f>
        <v>7.8000569270941256</v>
      </c>
      <c r="G99" s="5">
        <f>(AL99-BN99)/BN99</f>
        <v>0</v>
      </c>
      <c r="H99" s="12">
        <f>IF(B99="","",Dataset!G99)</f>
        <v>840.03821818499864</v>
      </c>
      <c r="I99" s="2">
        <v>438.28899999999999</v>
      </c>
      <c r="J99" s="2">
        <v>14</v>
      </c>
      <c r="K99" s="13">
        <f t="shared" si="12"/>
        <v>1.24E-2</v>
      </c>
      <c r="L99" s="5">
        <f>IF(AJ99="NORWAY",_xlfn.XLOOKUP(C99,'Oslo OBX Historical Data'!$A$3:$A$3478,'Oslo OBX Historical Data'!$G$2:$G$3477),IF(AJ99="FINLAND",_xlfn.XLOOKUP(C99,'OMX Helsinki Historical Data'!$A$3:$A$3480,'OMX Helsinki Historical Data'!$G$2:$G$3479),IF(AJ99="DENMARK",_xlfn.XLOOKUP(C99,'OMX Copenhagen All shares Histo'!$A$3:$A$3462,'OMX Copenhagen All shares Histo'!$G$2:$G$3461),_xlfn.XLOOKUP('Pos. inv sent'!C99,'OMX Stockholm Historical Data'!$A$3:$A$3478,'OMX Stockholm Historical Data'!$G$2:$G$3477))))</f>
        <v>-1.24E-2</v>
      </c>
      <c r="M99">
        <f>IF($B99="","",Dataset!L99)</f>
        <v>1</v>
      </c>
      <c r="N99">
        <f>IF($B99="","",Dataset!M99)</f>
        <v>0</v>
      </c>
      <c r="O99">
        <f>IF($B99="","",Dataset!N99)</f>
        <v>0</v>
      </c>
      <c r="P99">
        <f>IF($B99="","",Dataset!O99)</f>
        <v>1</v>
      </c>
      <c r="Q99">
        <f>IF($B99="","",Dataset!P99)</f>
        <v>0</v>
      </c>
      <c r="R99">
        <f>IF($B99="","",Dataset!Q99)</f>
        <v>0</v>
      </c>
      <c r="S99">
        <f>IF($B99="","",Dataset!R99)</f>
        <v>0</v>
      </c>
      <c r="T99">
        <f>IF($B99="","",Dataset!S99)</f>
        <v>0</v>
      </c>
      <c r="U99">
        <f>IF($B99="","",Dataset!T99)</f>
        <v>0</v>
      </c>
      <c r="Y99" s="2"/>
      <c r="AJ99" t="s">
        <v>44</v>
      </c>
      <c r="AL99" s="3">
        <f t="shared" si="13"/>
        <v>14</v>
      </c>
      <c r="BB99" s="2">
        <v>4</v>
      </c>
      <c r="BC99" s="2">
        <v>0</v>
      </c>
      <c r="BD99" s="2">
        <v>-4</v>
      </c>
      <c r="BF99" t="s">
        <v>759</v>
      </c>
      <c r="BG99" t="s">
        <v>760</v>
      </c>
      <c r="BH99" t="s">
        <v>44</v>
      </c>
      <c r="BI99" t="s">
        <v>45</v>
      </c>
      <c r="BJ99" t="s">
        <v>25</v>
      </c>
      <c r="BK99" t="s">
        <v>75</v>
      </c>
      <c r="BL99" t="s">
        <v>27</v>
      </c>
      <c r="BM99" s="2">
        <v>438.28899999999999</v>
      </c>
      <c r="BN99" s="2">
        <v>14</v>
      </c>
      <c r="BO99" s="5">
        <f t="shared" si="14"/>
        <v>0.04</v>
      </c>
      <c r="BP99" s="5">
        <f t="shared" si="15"/>
        <v>0</v>
      </c>
      <c r="BQ99" s="5">
        <f t="shared" si="16"/>
        <v>-0.04</v>
      </c>
      <c r="BR99" s="2">
        <v>120.6</v>
      </c>
      <c r="BS99" s="2">
        <v>700</v>
      </c>
      <c r="BT99" s="2">
        <v>120.4</v>
      </c>
      <c r="BU99" s="2">
        <v>103.364</v>
      </c>
    </row>
    <row r="100" spans="1:73" x14ac:dyDescent="0.15">
      <c r="A100" t="str">
        <f t="shared" si="11"/>
        <v>1</v>
      </c>
      <c r="B100">
        <v>29</v>
      </c>
      <c r="C100" s="7">
        <v>39227</v>
      </c>
      <c r="D100" s="11">
        <v>2007</v>
      </c>
      <c r="E100" s="3">
        <f>_xlfn.XLOOKUP(B100,'Sentiment index'!$E$2:$E$169,'Sentiment index'!$A$2:$A$169)</f>
        <v>0.33268140000000002</v>
      </c>
      <c r="F100">
        <f>IF(B100="","",Dataset!E100)</f>
        <v>7.8494032379199661</v>
      </c>
      <c r="G100" s="5">
        <f>(AL100-BN100)/BN100</f>
        <v>0.14999998090000019</v>
      </c>
      <c r="H100" s="12">
        <f>IF(B100="","",Dataset!G100)</f>
        <v>58</v>
      </c>
      <c r="I100" s="2">
        <v>350</v>
      </c>
      <c r="J100" s="2">
        <v>70</v>
      </c>
      <c r="K100" s="13">
        <f t="shared" si="12"/>
        <v>0.16239998090000018</v>
      </c>
      <c r="L100" s="5">
        <f>IF(AJ100="NORWAY",_xlfn.XLOOKUP(C100,'Oslo OBX Historical Data'!$A$3:$A$3478,'Oslo OBX Historical Data'!$G$2:$G$3477),IF(AJ100="FINLAND",_xlfn.XLOOKUP(C100,'OMX Helsinki Historical Data'!$A$3:$A$3480,'OMX Helsinki Historical Data'!$G$2:$G$3479),IF(AJ100="DENMARK",_xlfn.XLOOKUP(C100,'OMX Copenhagen All shares Histo'!$A$3:$A$3462,'OMX Copenhagen All shares Histo'!$G$2:$G$3461),_xlfn.XLOOKUP('Pos. inv sent'!C100,'OMX Stockholm Historical Data'!$A$3:$A$3478,'OMX Stockholm Historical Data'!$G$2:$G$3477))))</f>
        <v>-1.24E-2</v>
      </c>
      <c r="M100">
        <f>IF($B100="","",Dataset!L100)</f>
        <v>1</v>
      </c>
      <c r="N100">
        <f>IF($B100="","",Dataset!M100)</f>
        <v>1</v>
      </c>
      <c r="O100">
        <f>IF($B100="","",Dataset!N100)</f>
        <v>0</v>
      </c>
      <c r="P100">
        <f>IF($B100="","",Dataset!O100)</f>
        <v>0</v>
      </c>
      <c r="Q100">
        <f>IF($B100="","",Dataset!P100)</f>
        <v>0</v>
      </c>
      <c r="R100">
        <f>IF($B100="","",Dataset!Q100)</f>
        <v>0</v>
      </c>
      <c r="S100">
        <f>IF($B100="","",Dataset!R100)</f>
        <v>0</v>
      </c>
      <c r="T100">
        <f>IF($B100="","",Dataset!S100)</f>
        <v>0</v>
      </c>
      <c r="U100">
        <f>IF($B100="","",Dataset!T100)</f>
        <v>0</v>
      </c>
      <c r="Y100" s="2"/>
      <c r="AJ100" t="s">
        <v>44</v>
      </c>
      <c r="AL100" s="3">
        <f t="shared" si="13"/>
        <v>80.499998663000014</v>
      </c>
      <c r="AM100">
        <v>58</v>
      </c>
      <c r="BB100" s="2">
        <v>19.687498089999998</v>
      </c>
      <c r="BC100" s="2">
        <v>14.99999809</v>
      </c>
      <c r="BD100" s="2">
        <v>14.68749809</v>
      </c>
      <c r="BF100" t="s">
        <v>866</v>
      </c>
      <c r="BG100" t="s">
        <v>867</v>
      </c>
      <c r="BH100" t="s">
        <v>44</v>
      </c>
      <c r="BI100" t="s">
        <v>53</v>
      </c>
      <c r="BJ100" t="s">
        <v>25</v>
      </c>
      <c r="BK100" t="s">
        <v>54</v>
      </c>
      <c r="BL100" t="s">
        <v>27</v>
      </c>
      <c r="BM100" s="2">
        <v>350</v>
      </c>
      <c r="BN100" s="2">
        <v>70</v>
      </c>
      <c r="BO100" s="5">
        <f t="shared" si="14"/>
        <v>0.1968749809</v>
      </c>
      <c r="BP100" s="5">
        <f t="shared" si="15"/>
        <v>0.1499999809</v>
      </c>
      <c r="BQ100" s="5">
        <f t="shared" si="16"/>
        <v>0.14687498090000001</v>
      </c>
      <c r="BR100" s="2"/>
      <c r="BS100" s="2"/>
      <c r="BT100" s="2"/>
      <c r="BU100" s="2">
        <v>0</v>
      </c>
    </row>
    <row r="101" spans="1:73" x14ac:dyDescent="0.15">
      <c r="A101" t="str">
        <f t="shared" si="11"/>
        <v>1</v>
      </c>
      <c r="B101">
        <v>29</v>
      </c>
      <c r="C101" s="7">
        <v>39231</v>
      </c>
      <c r="D101" s="11">
        <v>2007</v>
      </c>
      <c r="E101" s="3">
        <f>_xlfn.XLOOKUP(B101,'Sentiment index'!$E$2:$E$169,'Sentiment index'!$A$2:$A$169)</f>
        <v>0.33268140000000002</v>
      </c>
      <c r="F101">
        <f>IF(B101="","",Dataset!E101)</f>
        <v>13.035281489122585</v>
      </c>
      <c r="G101" s="5">
        <f>(AL101-BN101)/BN101</f>
        <v>0.1</v>
      </c>
      <c r="H101" s="12">
        <f>IF(B101="","",Dataset!G101)</f>
        <v>94</v>
      </c>
      <c r="I101" s="2">
        <v>439.57299999999998</v>
      </c>
      <c r="J101" s="2">
        <v>43.034280000000003</v>
      </c>
      <c r="K101" s="13">
        <f t="shared" si="12"/>
        <v>9.6300000000000011E-2</v>
      </c>
      <c r="L101" s="5">
        <f>IF(AJ101="NORWAY",_xlfn.XLOOKUP(C101,'Oslo OBX Historical Data'!$A$3:$A$3478,'Oslo OBX Historical Data'!$G$2:$G$3477),IF(AJ101="FINLAND",_xlfn.XLOOKUP(C101,'OMX Helsinki Historical Data'!$A$3:$A$3480,'OMX Helsinki Historical Data'!$G$2:$G$3479),IF(AJ101="DENMARK",_xlfn.XLOOKUP(C101,'OMX Copenhagen All shares Histo'!$A$3:$A$3462,'OMX Copenhagen All shares Histo'!$G$2:$G$3461),_xlfn.XLOOKUP('Pos. inv sent'!C101,'OMX Stockholm Historical Data'!$A$3:$A$3478,'OMX Stockholm Historical Data'!$G$2:$G$3477))))</f>
        <v>3.7000000000000002E-3</v>
      </c>
      <c r="M101">
        <f>IF($B101="","",Dataset!L101)</f>
        <v>1</v>
      </c>
      <c r="N101">
        <f>IF($B101="","",Dataset!M101)</f>
        <v>0</v>
      </c>
      <c r="O101">
        <f>IF($B101="","",Dataset!N101)</f>
        <v>0</v>
      </c>
      <c r="P101">
        <f>IF($B101="","",Dataset!O101)</f>
        <v>0</v>
      </c>
      <c r="Q101">
        <f>IF($B101="","",Dataset!P101)</f>
        <v>0</v>
      </c>
      <c r="R101">
        <f>IF($B101="","",Dataset!Q101)</f>
        <v>1</v>
      </c>
      <c r="S101">
        <f>IF($B101="","",Dataset!R101)</f>
        <v>0</v>
      </c>
      <c r="T101">
        <f>IF($B101="","",Dataset!S101)</f>
        <v>0</v>
      </c>
      <c r="U101">
        <f>IF($B101="","",Dataset!T101)</f>
        <v>0</v>
      </c>
      <c r="Y101" s="2"/>
      <c r="AJ101" t="s">
        <v>23</v>
      </c>
      <c r="AL101" s="3">
        <f t="shared" si="13"/>
        <v>44</v>
      </c>
      <c r="AM101">
        <v>94</v>
      </c>
      <c r="BB101" s="2">
        <v>6.6666665079999996</v>
      </c>
      <c r="BC101" s="2">
        <v>10</v>
      </c>
      <c r="BD101" s="2">
        <v>7.3333334920000004</v>
      </c>
      <c r="BF101" t="s">
        <v>771</v>
      </c>
      <c r="BG101" t="s">
        <v>772</v>
      </c>
      <c r="BH101" t="s">
        <v>23</v>
      </c>
      <c r="BI101" t="s">
        <v>32</v>
      </c>
      <c r="BJ101" t="s">
        <v>25</v>
      </c>
      <c r="BK101" t="s">
        <v>54</v>
      </c>
      <c r="BL101" t="s">
        <v>27</v>
      </c>
      <c r="BM101" s="2">
        <v>439.57299999999998</v>
      </c>
      <c r="BN101" s="2">
        <v>40</v>
      </c>
      <c r="BO101" s="5">
        <f t="shared" si="14"/>
        <v>6.6666665079999993E-2</v>
      </c>
      <c r="BP101" s="5">
        <f t="shared" si="15"/>
        <v>0.1</v>
      </c>
      <c r="BQ101" s="5">
        <f t="shared" si="16"/>
        <v>7.3333334920000007E-2</v>
      </c>
      <c r="BR101" s="2"/>
      <c r="BS101" s="2"/>
      <c r="BT101" s="2"/>
      <c r="BU101" s="2">
        <v>0</v>
      </c>
    </row>
    <row r="102" spans="1:73" x14ac:dyDescent="0.15">
      <c r="A102" t="str">
        <f t="shared" si="11"/>
        <v>1</v>
      </c>
      <c r="B102">
        <v>29</v>
      </c>
      <c r="C102" s="7">
        <v>39232</v>
      </c>
      <c r="D102" s="11">
        <v>2007</v>
      </c>
      <c r="E102" s="3">
        <f>_xlfn.XLOOKUP(B102,'Sentiment index'!$E$2:$E$169,'Sentiment index'!$A$2:$A$169)</f>
        <v>0.33268140000000002</v>
      </c>
      <c r="F102">
        <f>IF(B102="","",Dataset!E102)</f>
        <v>11.272775039639109</v>
      </c>
      <c r="G102" s="5">
        <f>(AL102-BN102)/BN102</f>
        <v>0.12</v>
      </c>
      <c r="H102" s="12">
        <f>IF(B102="","",Dataset!G102)</f>
        <v>19</v>
      </c>
      <c r="I102" s="2">
        <v>2535.4299999999998</v>
      </c>
      <c r="J102" s="2">
        <v>2004.0155</v>
      </c>
      <c r="K102" s="13">
        <f t="shared" si="12"/>
        <v>0.11599999999999999</v>
      </c>
      <c r="L102" s="5">
        <f>IF(AJ102="NORWAY",_xlfn.XLOOKUP(C102,'Oslo OBX Historical Data'!$A$3:$A$3478,'Oslo OBX Historical Data'!$G$2:$G$3477),IF(AJ102="FINLAND",_xlfn.XLOOKUP(C102,'OMX Helsinki Historical Data'!$A$3:$A$3480,'OMX Helsinki Historical Data'!$G$2:$G$3479),IF(AJ102="DENMARK",_xlfn.XLOOKUP(C102,'OMX Copenhagen All shares Histo'!$A$3:$A$3462,'OMX Copenhagen All shares Histo'!$G$2:$G$3461),_xlfn.XLOOKUP('Pos. inv sent'!C102,'OMX Stockholm Historical Data'!$A$3:$A$3478,'OMX Stockholm Historical Data'!$G$2:$G$3477))))</f>
        <v>4.0000000000000001E-3</v>
      </c>
      <c r="M102">
        <f>IF($B102="","",Dataset!L102)</f>
        <v>1</v>
      </c>
      <c r="N102">
        <f>IF($B102="","",Dataset!M102)</f>
        <v>0</v>
      </c>
      <c r="O102">
        <f>IF($B102="","",Dataset!N102)</f>
        <v>0</v>
      </c>
      <c r="P102">
        <f>IF($B102="","",Dataset!O102)</f>
        <v>0</v>
      </c>
      <c r="Q102">
        <f>IF($B102="","",Dataset!P102)</f>
        <v>0</v>
      </c>
      <c r="R102">
        <f>IF($B102="","",Dataset!Q102)</f>
        <v>0</v>
      </c>
      <c r="S102">
        <f>IF($B102="","",Dataset!R102)</f>
        <v>0</v>
      </c>
      <c r="T102">
        <f>IF($B102="","",Dataset!S102)</f>
        <v>0</v>
      </c>
      <c r="U102">
        <f>IF($B102="","",Dataset!T102)</f>
        <v>1</v>
      </c>
      <c r="Y102" s="2"/>
      <c r="AJ102" t="s">
        <v>64</v>
      </c>
      <c r="AL102" s="3">
        <f t="shared" si="13"/>
        <v>280</v>
      </c>
      <c r="AM102">
        <v>19</v>
      </c>
      <c r="BB102" s="2">
        <v>4</v>
      </c>
      <c r="BC102" s="2">
        <v>12</v>
      </c>
      <c r="BD102" s="2">
        <v>20</v>
      </c>
      <c r="BF102" t="s">
        <v>227</v>
      </c>
      <c r="BG102" t="s">
        <v>228</v>
      </c>
      <c r="BH102" t="s">
        <v>64</v>
      </c>
      <c r="BI102" t="s">
        <v>74</v>
      </c>
      <c r="BJ102" t="s">
        <v>25</v>
      </c>
      <c r="BK102" t="s">
        <v>54</v>
      </c>
      <c r="BL102" t="s">
        <v>27</v>
      </c>
      <c r="BM102" s="2">
        <v>2535.4299999999998</v>
      </c>
      <c r="BN102" s="2">
        <v>250</v>
      </c>
      <c r="BO102" s="5">
        <f t="shared" si="14"/>
        <v>0.04</v>
      </c>
      <c r="BP102" s="5">
        <f t="shared" si="15"/>
        <v>0.12</v>
      </c>
      <c r="BQ102" s="5">
        <f t="shared" si="16"/>
        <v>0.2</v>
      </c>
      <c r="BR102" s="2"/>
      <c r="BS102" s="2"/>
      <c r="BT102" s="2"/>
      <c r="BU102" s="2">
        <v>0</v>
      </c>
    </row>
    <row r="103" spans="1:73" x14ac:dyDescent="0.15">
      <c r="A103" t="str">
        <f t="shared" si="11"/>
        <v>1</v>
      </c>
      <c r="B103">
        <v>29</v>
      </c>
      <c r="C103" s="7">
        <v>39233</v>
      </c>
      <c r="D103" s="11">
        <v>2007</v>
      </c>
      <c r="E103" s="3">
        <f>_xlfn.XLOOKUP(B103,'Sentiment index'!$E$2:$E$169,'Sentiment index'!$A$2:$A$169)</f>
        <v>0.33268140000000002</v>
      </c>
      <c r="F103">
        <f>IF(B103="","",Dataset!E103)</f>
        <v>9.8950041764738899</v>
      </c>
      <c r="G103" s="5">
        <f>(AL103-BN103)/BN103</f>
        <v>0.12962958340000003</v>
      </c>
      <c r="H103" s="12">
        <f>IF(B103="","",Dataset!G103)</f>
        <v>629</v>
      </c>
      <c r="I103" s="2">
        <v>598</v>
      </c>
      <c r="J103" s="2">
        <v>23</v>
      </c>
      <c r="K103" s="13">
        <f t="shared" si="12"/>
        <v>0.11102958340000002</v>
      </c>
      <c r="L103" s="5">
        <f>IF(AJ103="NORWAY",_xlfn.XLOOKUP(C103,'Oslo OBX Historical Data'!$A$3:$A$3478,'Oslo OBX Historical Data'!$G$2:$G$3477),IF(AJ103="FINLAND",_xlfn.XLOOKUP(C103,'OMX Helsinki Historical Data'!$A$3:$A$3480,'OMX Helsinki Historical Data'!$G$2:$G$3479),IF(AJ103="DENMARK",_xlfn.XLOOKUP(C103,'OMX Copenhagen All shares Histo'!$A$3:$A$3462,'OMX Copenhagen All shares Histo'!$G$2:$G$3461),_xlfn.XLOOKUP('Pos. inv sent'!C103,'OMX Stockholm Historical Data'!$A$3:$A$3478,'OMX Stockholm Historical Data'!$G$2:$G$3477))))</f>
        <v>1.8599999999999998E-2</v>
      </c>
      <c r="M103">
        <f>IF($B103="","",Dataset!L103)</f>
        <v>1</v>
      </c>
      <c r="N103">
        <f>IF($B103="","",Dataset!M103)</f>
        <v>0</v>
      </c>
      <c r="O103">
        <f>IF($B103="","",Dataset!N103)</f>
        <v>0</v>
      </c>
      <c r="P103">
        <f>IF($B103="","",Dataset!O103)</f>
        <v>0</v>
      </c>
      <c r="Q103">
        <f>IF($B103="","",Dataset!P103)</f>
        <v>0</v>
      </c>
      <c r="R103">
        <f>IF($B103="","",Dataset!Q103)</f>
        <v>1</v>
      </c>
      <c r="S103">
        <f>IF($B103="","",Dataset!R103)</f>
        <v>0</v>
      </c>
      <c r="T103">
        <f>IF($B103="","",Dataset!S103)</f>
        <v>0</v>
      </c>
      <c r="U103">
        <f>IF($B103="","",Dataset!T103)</f>
        <v>0</v>
      </c>
      <c r="Y103" s="2"/>
      <c r="AJ103" t="s">
        <v>44</v>
      </c>
      <c r="AL103" s="3">
        <f t="shared" si="13"/>
        <v>25.9814804182</v>
      </c>
      <c r="AM103">
        <v>629</v>
      </c>
      <c r="BB103" s="2">
        <v>15.740736009999999</v>
      </c>
      <c r="BC103" s="2">
        <v>12.96295834</v>
      </c>
      <c r="BD103" s="2">
        <v>11.11110687</v>
      </c>
      <c r="BF103" t="s">
        <v>624</v>
      </c>
      <c r="BG103" t="s">
        <v>625</v>
      </c>
      <c r="BH103" t="s">
        <v>44</v>
      </c>
      <c r="BI103" t="s">
        <v>32</v>
      </c>
      <c r="BJ103" t="s">
        <v>25</v>
      </c>
      <c r="BK103" t="s">
        <v>54</v>
      </c>
      <c r="BL103" t="s">
        <v>27</v>
      </c>
      <c r="BM103" s="2">
        <v>598</v>
      </c>
      <c r="BN103" s="2">
        <v>23</v>
      </c>
      <c r="BO103" s="5">
        <f t="shared" si="14"/>
        <v>0.1574073601</v>
      </c>
      <c r="BP103" s="5">
        <f t="shared" si="15"/>
        <v>0.1296295834</v>
      </c>
      <c r="BQ103" s="5">
        <f t="shared" si="16"/>
        <v>0.11111106870000001</v>
      </c>
      <c r="BR103" s="2">
        <v>88.8</v>
      </c>
      <c r="BS103" s="2">
        <v>266.52172849999999</v>
      </c>
      <c r="BT103" s="2">
        <v>89.85</v>
      </c>
      <c r="BU103" s="2">
        <v>0</v>
      </c>
    </row>
    <row r="104" spans="1:73" x14ac:dyDescent="0.15">
      <c r="A104" t="str">
        <f t="shared" si="11"/>
        <v>1</v>
      </c>
      <c r="B104">
        <v>30</v>
      </c>
      <c r="C104" s="7">
        <v>39234</v>
      </c>
      <c r="D104" s="11">
        <v>2007</v>
      </c>
      <c r="E104" s="3">
        <f>_xlfn.XLOOKUP(B104,'Sentiment index'!$E$2:$E$169,'Sentiment index'!$A$2:$A$169)</f>
        <v>0.34872039999999999</v>
      </c>
      <c r="F104">
        <f>IF(B104="","",Dataset!E104)</f>
        <v>7.3599362928651155</v>
      </c>
      <c r="G104" s="5">
        <f>(AL104-BN104)/BN104</f>
        <v>3.2173912529999994E-2</v>
      </c>
      <c r="H104" s="12">
        <f>IF(B104="","",Dataset!G104)</f>
        <v>40</v>
      </c>
      <c r="I104" s="2">
        <v>4.3686299999999996</v>
      </c>
      <c r="J104" s="2">
        <v>3.2068085000000002</v>
      </c>
      <c r="K104" s="13">
        <f t="shared" si="12"/>
        <v>2.1473912529999993E-2</v>
      </c>
      <c r="L104" s="5">
        <f>IF(AJ104="NORWAY",_xlfn.XLOOKUP(C104,'Oslo OBX Historical Data'!$A$3:$A$3478,'Oslo OBX Historical Data'!$G$2:$G$3477),IF(AJ104="FINLAND",_xlfn.XLOOKUP(C104,'OMX Helsinki Historical Data'!$A$3:$A$3480,'OMX Helsinki Historical Data'!$G$2:$G$3479),IF(AJ104="DENMARK",_xlfn.XLOOKUP(C104,'OMX Copenhagen All shares Histo'!$A$3:$A$3462,'OMX Copenhagen All shares Histo'!$G$2:$G$3461),_xlfn.XLOOKUP('Pos. inv sent'!C104,'OMX Stockholm Historical Data'!$A$3:$A$3478,'OMX Stockholm Historical Data'!$G$2:$G$3477))))</f>
        <v>1.0699999999999999E-2</v>
      </c>
      <c r="M104">
        <f>IF($B104="","",Dataset!L104)</f>
        <v>1</v>
      </c>
      <c r="N104">
        <f>IF($B104="","",Dataset!M104)</f>
        <v>0</v>
      </c>
      <c r="O104">
        <f>IF($B104="","",Dataset!N104)</f>
        <v>0</v>
      </c>
      <c r="P104">
        <f>IF($B104="","",Dataset!O104)</f>
        <v>0</v>
      </c>
      <c r="Q104">
        <f>IF($B104="","",Dataset!P104)</f>
        <v>0</v>
      </c>
      <c r="R104">
        <f>IF($B104="","",Dataset!Q104)</f>
        <v>0</v>
      </c>
      <c r="S104">
        <f>IF($B104="","",Dataset!R104)</f>
        <v>0</v>
      </c>
      <c r="T104">
        <f>IF($B104="","",Dataset!S104)</f>
        <v>1</v>
      </c>
      <c r="U104">
        <f>IF($B104="","",Dataset!T104)</f>
        <v>0</v>
      </c>
      <c r="Y104" s="2"/>
      <c r="AJ104" t="s">
        <v>80</v>
      </c>
      <c r="AL104" s="3">
        <f t="shared" si="13"/>
        <v>3.8190434763610002</v>
      </c>
      <c r="AM104">
        <v>40</v>
      </c>
      <c r="BB104" s="2">
        <v>8.6521739960000001</v>
      </c>
      <c r="BC104" s="2">
        <v>3.2173912530000002</v>
      </c>
      <c r="BD104" s="2">
        <v>-8.6956523359999996E-2</v>
      </c>
      <c r="BF104" t="s">
        <v>2090</v>
      </c>
      <c r="BG104" t="s">
        <v>2091</v>
      </c>
      <c r="BH104" t="s">
        <v>80</v>
      </c>
      <c r="BI104" t="s">
        <v>81</v>
      </c>
      <c r="BJ104" t="s">
        <v>25</v>
      </c>
      <c r="BK104" t="s">
        <v>54</v>
      </c>
      <c r="BL104" t="s">
        <v>27</v>
      </c>
      <c r="BM104" s="2">
        <v>4.3686299999999996</v>
      </c>
      <c r="BN104" s="2">
        <v>3.7</v>
      </c>
      <c r="BO104" s="5">
        <f t="shared" si="14"/>
        <v>8.6521739959999996E-2</v>
      </c>
      <c r="BP104" s="5">
        <f t="shared" si="15"/>
        <v>3.2173912530000001E-2</v>
      </c>
      <c r="BQ104" s="5">
        <f t="shared" si="16"/>
        <v>-8.6956523360000001E-4</v>
      </c>
      <c r="BR104" s="2">
        <v>6.35</v>
      </c>
      <c r="BS104" s="2">
        <v>140.78633120000001</v>
      </c>
      <c r="BT104" s="2">
        <v>6.3</v>
      </c>
      <c r="BU104" s="2">
        <v>5.9269999999999996</v>
      </c>
    </row>
    <row r="105" spans="1:73" x14ac:dyDescent="0.15">
      <c r="A105" t="str">
        <f t="shared" si="11"/>
        <v>1</v>
      </c>
      <c r="B105">
        <v>30</v>
      </c>
      <c r="C105" s="7">
        <v>39245</v>
      </c>
      <c r="D105" s="11">
        <v>2007</v>
      </c>
      <c r="E105" s="3">
        <f>_xlfn.XLOOKUP(B105,'Sentiment index'!$E$2:$E$169,'Sentiment index'!$A$2:$A$169)</f>
        <v>0.34872039999999999</v>
      </c>
      <c r="F105">
        <f>IF(B105="","",Dataset!E105)</f>
        <v>8.590504945764339</v>
      </c>
      <c r="G105" s="5">
        <f>(AL105-BN105)/BN105</f>
        <v>-6.8965516089999956E-2</v>
      </c>
      <c r="H105" s="12">
        <f>IF(B105="","",Dataset!G105)</f>
        <v>944</v>
      </c>
      <c r="I105" s="2">
        <v>948.60799999999995</v>
      </c>
      <c r="J105" s="2">
        <v>72.144558000000004</v>
      </c>
      <c r="K105" s="13">
        <f t="shared" si="12"/>
        <v>-5.7765516089999955E-2</v>
      </c>
      <c r="L105" s="5">
        <f>IF(AJ105="NORWAY",_xlfn.XLOOKUP(C105,'Oslo OBX Historical Data'!$A$3:$A$3478,'Oslo OBX Historical Data'!$G$2:$G$3477),IF(AJ105="FINLAND",_xlfn.XLOOKUP(C105,'OMX Helsinki Historical Data'!$A$3:$A$3480,'OMX Helsinki Historical Data'!$G$2:$G$3479),IF(AJ105="DENMARK",_xlfn.XLOOKUP(C105,'OMX Copenhagen All shares Histo'!$A$3:$A$3462,'OMX Copenhagen All shares Histo'!$G$2:$G$3461),_xlfn.XLOOKUP('Pos. inv sent'!C105,'OMX Stockholm Historical Data'!$A$3:$A$3478,'OMX Stockholm Historical Data'!$G$2:$G$3477))))</f>
        <v>-1.12E-2</v>
      </c>
      <c r="M105">
        <f>IF($B105="","",Dataset!L105)</f>
        <v>1</v>
      </c>
      <c r="N105">
        <f>IF($B105="","",Dataset!M105)</f>
        <v>0</v>
      </c>
      <c r="O105">
        <f>IF($B105="","",Dataset!N105)</f>
        <v>1</v>
      </c>
      <c r="P105">
        <f>IF($B105="","",Dataset!O105)</f>
        <v>0</v>
      </c>
      <c r="Q105">
        <f>IF($B105="","",Dataset!P105)</f>
        <v>0</v>
      </c>
      <c r="R105">
        <f>IF($B105="","",Dataset!Q105)</f>
        <v>0</v>
      </c>
      <c r="S105">
        <f>IF($B105="","",Dataset!R105)</f>
        <v>0</v>
      </c>
      <c r="T105">
        <f>IF($B105="","",Dataset!S105)</f>
        <v>0</v>
      </c>
      <c r="U105">
        <f>IF($B105="","",Dataset!T105)</f>
        <v>0</v>
      </c>
      <c r="Y105" s="2"/>
      <c r="AJ105" t="s">
        <v>64</v>
      </c>
      <c r="AL105" s="3">
        <f t="shared" si="13"/>
        <v>8.3793103551900003</v>
      </c>
      <c r="AM105">
        <v>944</v>
      </c>
      <c r="BB105" s="2">
        <v>-1.3793103689999999</v>
      </c>
      <c r="BC105" s="2">
        <v>-6.8965516090000003</v>
      </c>
      <c r="BD105" s="2">
        <v>-9.6551723480000007</v>
      </c>
      <c r="BF105" t="s">
        <v>451</v>
      </c>
      <c r="BG105" t="s">
        <v>452</v>
      </c>
      <c r="BH105" t="s">
        <v>64</v>
      </c>
      <c r="BI105" t="s">
        <v>96</v>
      </c>
      <c r="BJ105" t="s">
        <v>25</v>
      </c>
      <c r="BK105" t="s">
        <v>54</v>
      </c>
      <c r="BL105" t="s">
        <v>27</v>
      </c>
      <c r="BM105" s="2">
        <v>948.60799999999995</v>
      </c>
      <c r="BN105" s="2">
        <v>9</v>
      </c>
      <c r="BO105" s="5">
        <f t="shared" si="14"/>
        <v>-1.3793103689999999E-2</v>
      </c>
      <c r="BP105" s="5">
        <f t="shared" si="15"/>
        <v>-6.8965516089999998E-2</v>
      </c>
      <c r="BQ105" s="5">
        <f t="shared" si="16"/>
        <v>-9.6551723480000004E-2</v>
      </c>
      <c r="BR105" s="2">
        <v>0.51400000000000001</v>
      </c>
      <c r="BS105" s="2">
        <v>-89.953811650000006</v>
      </c>
      <c r="BT105" s="2">
        <v>0.51</v>
      </c>
      <c r="BU105" s="2">
        <v>39.064</v>
      </c>
    </row>
    <row r="106" spans="1:73" x14ac:dyDescent="0.15">
      <c r="A106" t="str">
        <f t="shared" si="11"/>
        <v>1</v>
      </c>
      <c r="B106">
        <v>30</v>
      </c>
      <c r="C106" s="7">
        <v>39245</v>
      </c>
      <c r="D106" s="11">
        <v>2007</v>
      </c>
      <c r="E106" s="3">
        <f>_xlfn.XLOOKUP(B106,'Sentiment index'!$E$2:$E$169,'Sentiment index'!$A$2:$A$169)</f>
        <v>0.34872039999999999</v>
      </c>
      <c r="F106">
        <f>IF(B106="","",Dataset!E106)</f>
        <v>5.2242786368172949</v>
      </c>
      <c r="G106" s="5">
        <f>(AL106-BN106)/BN106</f>
        <v>0.28496730800000009</v>
      </c>
      <c r="H106" s="12">
        <f>IF(B106="","",Dataset!G106)</f>
        <v>1</v>
      </c>
      <c r="I106" s="2">
        <v>197.428</v>
      </c>
      <c r="J106" s="2">
        <v>91.447845000000001</v>
      </c>
      <c r="K106" s="13">
        <f t="shared" si="12"/>
        <v>0.29216730800000007</v>
      </c>
      <c r="L106" s="5">
        <f>IF(AJ106="NORWAY",_xlfn.XLOOKUP(C106,'Oslo OBX Historical Data'!$A$3:$A$3478,'Oslo OBX Historical Data'!$G$2:$G$3477),IF(AJ106="FINLAND",_xlfn.XLOOKUP(C106,'OMX Helsinki Historical Data'!$A$3:$A$3480,'OMX Helsinki Historical Data'!$G$2:$G$3479),IF(AJ106="DENMARK",_xlfn.XLOOKUP(C106,'OMX Copenhagen All shares Histo'!$A$3:$A$3462,'OMX Copenhagen All shares Histo'!$G$2:$G$3461),_xlfn.XLOOKUP('Pos. inv sent'!C106,'OMX Stockholm Historical Data'!$A$3:$A$3478,'OMX Stockholm Historical Data'!$G$2:$G$3477))))</f>
        <v>-7.1999999999999998E-3</v>
      </c>
      <c r="M106">
        <f>IF($B106="","",Dataset!L106)</f>
        <v>1</v>
      </c>
      <c r="N106">
        <f>IF($B106="","",Dataset!M106)</f>
        <v>0</v>
      </c>
      <c r="O106">
        <f>IF($B106="","",Dataset!N106)</f>
        <v>1</v>
      </c>
      <c r="P106">
        <f>IF($B106="","",Dataset!O106)</f>
        <v>0</v>
      </c>
      <c r="Q106">
        <f>IF($B106="","",Dataset!P106)</f>
        <v>0</v>
      </c>
      <c r="R106">
        <f>IF($B106="","",Dataset!Q106)</f>
        <v>0</v>
      </c>
      <c r="S106">
        <f>IF($B106="","",Dataset!R106)</f>
        <v>0</v>
      </c>
      <c r="T106">
        <f>IF($B106="","",Dataset!S106)</f>
        <v>0</v>
      </c>
      <c r="U106">
        <f>IF($B106="","",Dataset!T106)</f>
        <v>0</v>
      </c>
      <c r="Y106" s="2"/>
      <c r="AJ106" t="s">
        <v>23</v>
      </c>
      <c r="AL106" s="3">
        <f t="shared" si="13"/>
        <v>109.22222118000001</v>
      </c>
      <c r="AM106">
        <v>1</v>
      </c>
      <c r="BB106" s="2">
        <v>37.254901889999999</v>
      </c>
      <c r="BC106" s="2">
        <v>28.496730800000002</v>
      </c>
      <c r="BD106" s="2">
        <v>26.143789290000001</v>
      </c>
      <c r="BF106" t="s">
        <v>1045</v>
      </c>
      <c r="BG106" t="s">
        <v>1046</v>
      </c>
      <c r="BH106" t="s">
        <v>23</v>
      </c>
      <c r="BI106" t="s">
        <v>96</v>
      </c>
      <c r="BJ106" t="s">
        <v>25</v>
      </c>
      <c r="BK106" t="s">
        <v>54</v>
      </c>
      <c r="BL106" t="s">
        <v>27</v>
      </c>
      <c r="BM106" s="2">
        <v>197.428</v>
      </c>
      <c r="BN106" s="2">
        <v>85</v>
      </c>
      <c r="BO106" s="5">
        <f t="shared" si="14"/>
        <v>0.37254901889999997</v>
      </c>
      <c r="BP106" s="5">
        <f t="shared" si="15"/>
        <v>0.28496730800000003</v>
      </c>
      <c r="BQ106" s="5">
        <f t="shared" si="16"/>
        <v>0.26143789290000002</v>
      </c>
      <c r="BR106" s="2">
        <v>8.1600000000000006E-2</v>
      </c>
      <c r="BS106" s="2" t="s">
        <v>216</v>
      </c>
      <c r="BT106" s="2">
        <v>8.0399999999999999E-2</v>
      </c>
      <c r="BU106" s="2">
        <v>0</v>
      </c>
    </row>
    <row r="107" spans="1:73" x14ac:dyDescent="0.15">
      <c r="A107" t="str">
        <f t="shared" si="11"/>
        <v>1</v>
      </c>
      <c r="B107">
        <v>30</v>
      </c>
      <c r="C107" s="7">
        <v>39245</v>
      </c>
      <c r="D107" s="11">
        <v>2007</v>
      </c>
      <c r="E107" s="3">
        <f>_xlfn.XLOOKUP(B107,'Sentiment index'!$E$2:$E$169,'Sentiment index'!$A$2:$A$169)</f>
        <v>0.34872039999999999</v>
      </c>
      <c r="F107">
        <f>IF(B107="","",Dataset!E107)</f>
        <v>10.445786914788146</v>
      </c>
      <c r="G107" s="5">
        <f>(AL107-BN107)/BN107</f>
        <v>-8.474576472999984E-3</v>
      </c>
      <c r="H107" s="12">
        <f>IF(B107="","",Dataset!G107)</f>
        <v>4</v>
      </c>
      <c r="I107" s="2">
        <v>176</v>
      </c>
      <c r="J107" s="2">
        <v>32</v>
      </c>
      <c r="K107" s="13">
        <f t="shared" si="12"/>
        <v>3.4254235270000169E-3</v>
      </c>
      <c r="L107" s="5">
        <f>IF(AJ107="NORWAY",_xlfn.XLOOKUP(C107,'Oslo OBX Historical Data'!$A$3:$A$3478,'Oslo OBX Historical Data'!$G$2:$G$3477),IF(AJ107="FINLAND",_xlfn.XLOOKUP(C107,'OMX Helsinki Historical Data'!$A$3:$A$3480,'OMX Helsinki Historical Data'!$G$2:$G$3479),IF(AJ107="DENMARK",_xlfn.XLOOKUP(C107,'OMX Copenhagen All shares Histo'!$A$3:$A$3462,'OMX Copenhagen All shares Histo'!$G$2:$G$3461),_xlfn.XLOOKUP('Pos. inv sent'!C107,'OMX Stockholm Historical Data'!$A$3:$A$3478,'OMX Stockholm Historical Data'!$G$2:$G$3477))))</f>
        <v>-1.1900000000000001E-2</v>
      </c>
      <c r="M107">
        <f>IF($B107="","",Dataset!L107)</f>
        <v>1</v>
      </c>
      <c r="N107">
        <f>IF($B107="","",Dataset!M107)</f>
        <v>0</v>
      </c>
      <c r="O107">
        <f>IF($B107="","",Dataset!N107)</f>
        <v>0</v>
      </c>
      <c r="P107">
        <f>IF($B107="","",Dataset!O107)</f>
        <v>1</v>
      </c>
      <c r="Q107">
        <f>IF($B107="","",Dataset!P107)</f>
        <v>0</v>
      </c>
      <c r="R107">
        <f>IF($B107="","",Dataset!Q107)</f>
        <v>0</v>
      </c>
      <c r="S107">
        <f>IF($B107="","",Dataset!R107)</f>
        <v>0</v>
      </c>
      <c r="T107">
        <f>IF($B107="","",Dataset!S107)</f>
        <v>0</v>
      </c>
      <c r="U107">
        <f>IF($B107="","",Dataset!T107)</f>
        <v>0</v>
      </c>
      <c r="Y107" s="2"/>
      <c r="AJ107" t="s">
        <v>44</v>
      </c>
      <c r="AL107" s="3">
        <f t="shared" si="13"/>
        <v>31.728813552864001</v>
      </c>
      <c r="AM107">
        <v>4</v>
      </c>
      <c r="BB107" s="2">
        <v>0</v>
      </c>
      <c r="BC107" s="2">
        <v>-0.84745764729999995</v>
      </c>
      <c r="BD107" s="2">
        <v>-1.6949152949999999</v>
      </c>
      <c r="BF107" t="s">
        <v>1069</v>
      </c>
      <c r="BG107" t="s">
        <v>1070</v>
      </c>
      <c r="BH107" t="s">
        <v>44</v>
      </c>
      <c r="BI107" t="s">
        <v>45</v>
      </c>
      <c r="BJ107" t="s">
        <v>25</v>
      </c>
      <c r="BK107" t="s">
        <v>54</v>
      </c>
      <c r="BL107" t="s">
        <v>27</v>
      </c>
      <c r="BM107" s="2">
        <v>176</v>
      </c>
      <c r="BN107" s="2">
        <v>32</v>
      </c>
      <c r="BO107" s="5">
        <f t="shared" si="14"/>
        <v>0</v>
      </c>
      <c r="BP107" s="5">
        <f t="shared" si="15"/>
        <v>-8.4745764729999996E-3</v>
      </c>
      <c r="BQ107" s="5">
        <f t="shared" si="16"/>
        <v>-1.6949152950000001E-2</v>
      </c>
      <c r="BR107" s="2">
        <v>2.706</v>
      </c>
      <c r="BS107" s="2">
        <v>-96.043907169999997</v>
      </c>
      <c r="BT107" s="2">
        <v>2.6779999999999999</v>
      </c>
      <c r="BU107" s="2">
        <v>18.939</v>
      </c>
    </row>
    <row r="108" spans="1:73" x14ac:dyDescent="0.15">
      <c r="A108" t="str">
        <f t="shared" si="11"/>
        <v>1</v>
      </c>
      <c r="B108">
        <v>30</v>
      </c>
      <c r="C108" s="7">
        <v>39248</v>
      </c>
      <c r="D108" s="11">
        <v>2007</v>
      </c>
      <c r="E108" s="3">
        <f>_xlfn.XLOOKUP(B108,'Sentiment index'!$E$2:$E$169,'Sentiment index'!$A$2:$A$169)</f>
        <v>0.34872039999999999</v>
      </c>
      <c r="F108">
        <f>IF(B108="","",Dataset!E108)</f>
        <v>7.0826555748510982</v>
      </c>
      <c r="G108" s="5">
        <f>(AL108-BN108)/BN108</f>
        <v>-0.24200000759999996</v>
      </c>
      <c r="H108" s="12">
        <f>IF(B108="","",Dataset!G108)</f>
        <v>107</v>
      </c>
      <c r="I108" s="2">
        <v>199.209</v>
      </c>
      <c r="J108" s="2">
        <v>21.667624999999997</v>
      </c>
      <c r="K108" s="13">
        <f t="shared" si="12"/>
        <v>-0.24820000759999997</v>
      </c>
      <c r="L108" s="5">
        <f>IF(AJ108="NORWAY",_xlfn.XLOOKUP(C108,'Oslo OBX Historical Data'!$A$3:$A$3478,'Oslo OBX Historical Data'!$G$2:$G$3477),IF(AJ108="FINLAND",_xlfn.XLOOKUP(C108,'OMX Helsinki Historical Data'!$A$3:$A$3480,'OMX Helsinki Historical Data'!$G$2:$G$3479),IF(AJ108="DENMARK",_xlfn.XLOOKUP(C108,'OMX Copenhagen All shares Histo'!$A$3:$A$3462,'OMX Copenhagen All shares Histo'!$G$2:$G$3461),_xlfn.XLOOKUP('Pos. inv sent'!C108,'OMX Stockholm Historical Data'!$A$3:$A$3478,'OMX Stockholm Historical Data'!$G$2:$G$3477))))</f>
        <v>6.1999999999999998E-3</v>
      </c>
      <c r="M108">
        <f>IF($B108="","",Dataset!L108)</f>
        <v>1</v>
      </c>
      <c r="N108">
        <f>IF($B108="","",Dataset!M108)</f>
        <v>0</v>
      </c>
      <c r="O108">
        <f>IF($B108="","",Dataset!N108)</f>
        <v>0</v>
      </c>
      <c r="P108">
        <f>IF($B108="","",Dataset!O108)</f>
        <v>0</v>
      </c>
      <c r="Q108">
        <f>IF($B108="","",Dataset!P108)</f>
        <v>0</v>
      </c>
      <c r="R108">
        <f>IF($B108="","",Dataset!Q108)</f>
        <v>0</v>
      </c>
      <c r="S108">
        <f>IF($B108="","",Dataset!R108)</f>
        <v>1</v>
      </c>
      <c r="T108">
        <f>IF($B108="","",Dataset!S108)</f>
        <v>0</v>
      </c>
      <c r="U108">
        <f>IF($B108="","",Dataset!T108)</f>
        <v>0</v>
      </c>
      <c r="Y108" s="2"/>
      <c r="AJ108" t="s">
        <v>80</v>
      </c>
      <c r="AL108" s="3">
        <f t="shared" si="13"/>
        <v>18.949999810000001</v>
      </c>
      <c r="AM108">
        <v>107</v>
      </c>
      <c r="BB108" s="2">
        <v>-37</v>
      </c>
      <c r="BC108" s="2">
        <v>-24.200000760000002</v>
      </c>
      <c r="BD108" s="2">
        <v>-26.600000380000001</v>
      </c>
      <c r="BF108" t="s">
        <v>1029</v>
      </c>
      <c r="BG108" t="s">
        <v>1030</v>
      </c>
      <c r="BH108" t="s">
        <v>80</v>
      </c>
      <c r="BI108" t="s">
        <v>152</v>
      </c>
      <c r="BJ108" t="s">
        <v>25</v>
      </c>
      <c r="BK108" t="s">
        <v>75</v>
      </c>
      <c r="BL108" t="s">
        <v>27</v>
      </c>
      <c r="BM108" s="2">
        <v>199.209</v>
      </c>
      <c r="BN108" s="2">
        <v>25</v>
      </c>
      <c r="BO108" s="5">
        <f t="shared" si="14"/>
        <v>-0.37</v>
      </c>
      <c r="BP108" s="5">
        <f t="shared" si="15"/>
        <v>-0.24200000760000001</v>
      </c>
      <c r="BQ108" s="5">
        <f t="shared" si="16"/>
        <v>-0.2660000038</v>
      </c>
      <c r="BR108" s="2"/>
      <c r="BS108" s="2"/>
      <c r="BT108" s="2"/>
      <c r="BU108" s="2">
        <v>45.968200000000003</v>
      </c>
    </row>
    <row r="109" spans="1:73" x14ac:dyDescent="0.15">
      <c r="A109" t="str">
        <f t="shared" si="11"/>
        <v>1</v>
      </c>
      <c r="B109">
        <v>30</v>
      </c>
      <c r="C109" s="7">
        <v>39251</v>
      </c>
      <c r="D109" s="11">
        <v>2007</v>
      </c>
      <c r="E109" s="3">
        <f>_xlfn.XLOOKUP(B109,'Sentiment index'!$E$2:$E$169,'Sentiment index'!$A$2:$A$169)</f>
        <v>0.34872039999999999</v>
      </c>
      <c r="F109">
        <f>IF(B109="","",Dataset!E109)</f>
        <v>13.499606088404857</v>
      </c>
      <c r="G109" s="5">
        <f>(AL109-BN109)/BN109</f>
        <v>-6.4935064319999986E-2</v>
      </c>
      <c r="H109" s="12">
        <f>IF(B109="","",Dataset!G109)</f>
        <v>1439.3916736096714</v>
      </c>
      <c r="I109" s="2">
        <v>300.83300000000003</v>
      </c>
      <c r="J109" s="2">
        <v>31.201379999999997</v>
      </c>
      <c r="K109" s="13">
        <f t="shared" si="12"/>
        <v>-7.103506431999998E-2</v>
      </c>
      <c r="L109" s="5">
        <f>IF(AJ109="NORWAY",_xlfn.XLOOKUP(C109,'Oslo OBX Historical Data'!$A$3:$A$3478,'Oslo OBX Historical Data'!$G$2:$G$3477),IF(AJ109="FINLAND",_xlfn.XLOOKUP(C109,'OMX Helsinki Historical Data'!$A$3:$A$3480,'OMX Helsinki Historical Data'!$G$2:$G$3479),IF(AJ109="DENMARK",_xlfn.XLOOKUP(C109,'OMX Copenhagen All shares Histo'!$A$3:$A$3462,'OMX Copenhagen All shares Histo'!$G$2:$G$3461),_xlfn.XLOOKUP('Pos. inv sent'!C109,'OMX Stockholm Historical Data'!$A$3:$A$3478,'OMX Stockholm Historical Data'!$G$2:$G$3477))))</f>
        <v>6.1000000000000004E-3</v>
      </c>
      <c r="M109">
        <f>IF($B109="","",Dataset!L109)</f>
        <v>1</v>
      </c>
      <c r="N109">
        <f>IF($B109="","",Dataset!M109)</f>
        <v>0</v>
      </c>
      <c r="O109">
        <f>IF($B109="","",Dataset!N109)</f>
        <v>0</v>
      </c>
      <c r="P109">
        <f>IF($B109="","",Dataset!O109)</f>
        <v>0</v>
      </c>
      <c r="Q109">
        <f>IF($B109="","",Dataset!P109)</f>
        <v>0</v>
      </c>
      <c r="R109">
        <f>IF($B109="","",Dataset!Q109)</f>
        <v>0</v>
      </c>
      <c r="S109">
        <f>IF($B109="","",Dataset!R109)</f>
        <v>0</v>
      </c>
      <c r="T109">
        <f>IF($B109="","",Dataset!S109)</f>
        <v>1</v>
      </c>
      <c r="U109">
        <f>IF($B109="","",Dataset!T109)</f>
        <v>0</v>
      </c>
      <c r="Y109" s="2"/>
      <c r="AJ109" t="s">
        <v>80</v>
      </c>
      <c r="AL109" s="3">
        <f t="shared" si="13"/>
        <v>33.662337684480001</v>
      </c>
      <c r="BB109" s="2">
        <v>-0.25974026319999999</v>
      </c>
      <c r="BC109" s="2">
        <v>-6.4935064320000002</v>
      </c>
      <c r="BD109" s="2">
        <v>-13.24675369</v>
      </c>
      <c r="BF109" t="s">
        <v>911</v>
      </c>
      <c r="BG109" t="s">
        <v>912</v>
      </c>
      <c r="BH109" t="s">
        <v>80</v>
      </c>
      <c r="BI109" t="s">
        <v>81</v>
      </c>
      <c r="BJ109" t="s">
        <v>25</v>
      </c>
      <c r="BK109" t="s">
        <v>146</v>
      </c>
      <c r="BL109" t="s">
        <v>27</v>
      </c>
      <c r="BM109" s="2">
        <v>300.83300000000003</v>
      </c>
      <c r="BN109" s="2">
        <v>36</v>
      </c>
      <c r="BO109" s="5">
        <f t="shared" si="14"/>
        <v>-2.597402632E-3</v>
      </c>
      <c r="BP109" s="5">
        <f t="shared" si="15"/>
        <v>-6.4935064319999999E-2</v>
      </c>
      <c r="BQ109" s="5">
        <f t="shared" si="16"/>
        <v>-0.13246753690000002</v>
      </c>
      <c r="BR109" s="2"/>
      <c r="BS109" s="2"/>
      <c r="BT109" s="2"/>
      <c r="BU109" s="2">
        <v>0</v>
      </c>
    </row>
    <row r="110" spans="1:73" x14ac:dyDescent="0.15">
      <c r="A110" t="str">
        <f t="shared" si="11"/>
        <v>1</v>
      </c>
      <c r="B110">
        <v>30</v>
      </c>
      <c r="C110" s="7">
        <v>39252</v>
      </c>
      <c r="D110" s="11">
        <v>2007</v>
      </c>
      <c r="E110" s="3">
        <f>_xlfn.XLOOKUP(B110,'Sentiment index'!$E$2:$E$169,'Sentiment index'!$A$2:$A$169)</f>
        <v>0.34872039999999999</v>
      </c>
      <c r="F110">
        <f>IF(B110="","",Dataset!E110)</f>
        <v>9.3266935847945636</v>
      </c>
      <c r="G110" s="5">
        <f>(AL110-BN110)/BN110</f>
        <v>9.9009901289999376E-3</v>
      </c>
      <c r="H110" s="12">
        <f>IF(B110="","",Dataset!G110)</f>
        <v>43</v>
      </c>
      <c r="I110" s="2">
        <v>68.129199999999997</v>
      </c>
      <c r="J110" s="2">
        <v>11.267164999999999</v>
      </c>
      <c r="K110" s="13">
        <f t="shared" si="12"/>
        <v>1.7200990128999939E-2</v>
      </c>
      <c r="L110" s="5">
        <f>IF(AJ110="NORWAY",_xlfn.XLOOKUP(C110,'Oslo OBX Historical Data'!$A$3:$A$3478,'Oslo OBX Historical Data'!$G$2:$G$3477),IF(AJ110="FINLAND",_xlfn.XLOOKUP(C110,'OMX Helsinki Historical Data'!$A$3:$A$3480,'OMX Helsinki Historical Data'!$G$2:$G$3479),IF(AJ110="DENMARK",_xlfn.XLOOKUP(C110,'OMX Copenhagen All shares Histo'!$A$3:$A$3462,'OMX Copenhagen All shares Histo'!$G$2:$G$3461),_xlfn.XLOOKUP('Pos. inv sent'!C110,'OMX Stockholm Historical Data'!$A$3:$A$3478,'OMX Stockholm Historical Data'!$G$2:$G$3477))))</f>
        <v>-7.3000000000000001E-3</v>
      </c>
      <c r="M110">
        <f>IF($B110="","",Dataset!L110)</f>
        <v>1</v>
      </c>
      <c r="N110">
        <f>IF($B110="","",Dataset!M110)</f>
        <v>0</v>
      </c>
      <c r="O110">
        <f>IF($B110="","",Dataset!N110)</f>
        <v>0</v>
      </c>
      <c r="P110">
        <f>IF($B110="","",Dataset!O110)</f>
        <v>0</v>
      </c>
      <c r="Q110">
        <f>IF($B110="","",Dataset!P110)</f>
        <v>0</v>
      </c>
      <c r="R110">
        <f>IF($B110="","",Dataset!Q110)</f>
        <v>0</v>
      </c>
      <c r="S110">
        <f>IF($B110="","",Dataset!R110)</f>
        <v>0</v>
      </c>
      <c r="T110">
        <f>IF($B110="","",Dataset!S110)</f>
        <v>0</v>
      </c>
      <c r="U110">
        <f>IF($B110="","",Dataset!T110)</f>
        <v>1</v>
      </c>
      <c r="Y110" s="2"/>
      <c r="AJ110" t="s">
        <v>80</v>
      </c>
      <c r="AL110" s="3">
        <f t="shared" si="13"/>
        <v>13.128712871676999</v>
      </c>
      <c r="AM110">
        <v>43</v>
      </c>
      <c r="BB110" s="2">
        <v>0</v>
      </c>
      <c r="BC110" s="2">
        <v>0.99009901290000002</v>
      </c>
      <c r="BD110" s="2">
        <v>0</v>
      </c>
      <c r="BF110" t="s">
        <v>1343</v>
      </c>
      <c r="BG110" t="s">
        <v>1344</v>
      </c>
      <c r="BH110" t="s">
        <v>80</v>
      </c>
      <c r="BI110" t="s">
        <v>74</v>
      </c>
      <c r="BJ110" t="s">
        <v>25</v>
      </c>
      <c r="BK110" t="s">
        <v>146</v>
      </c>
      <c r="BL110" t="s">
        <v>27</v>
      </c>
      <c r="BM110" s="2">
        <v>68.129199999999997</v>
      </c>
      <c r="BN110" s="2">
        <v>13</v>
      </c>
      <c r="BO110" s="5">
        <f t="shared" si="14"/>
        <v>0</v>
      </c>
      <c r="BP110" s="5">
        <f t="shared" si="15"/>
        <v>9.9009901290000001E-3</v>
      </c>
      <c r="BQ110" s="5">
        <f t="shared" si="16"/>
        <v>0</v>
      </c>
      <c r="BR110" s="2">
        <v>3</v>
      </c>
      <c r="BS110" s="2">
        <v>-97.322280879999994</v>
      </c>
      <c r="BT110" s="2">
        <v>2.89</v>
      </c>
      <c r="BU110" s="2">
        <v>0</v>
      </c>
    </row>
    <row r="111" spans="1:73" x14ac:dyDescent="0.15">
      <c r="A111" t="str">
        <f t="shared" si="11"/>
        <v>1</v>
      </c>
      <c r="B111">
        <v>30</v>
      </c>
      <c r="C111" s="7">
        <v>39258</v>
      </c>
      <c r="D111" s="11">
        <v>2007</v>
      </c>
      <c r="E111" s="3">
        <f>_xlfn.XLOOKUP(B111,'Sentiment index'!$E$2:$E$169,'Sentiment index'!$A$2:$A$169)</f>
        <v>0.34872039999999999</v>
      </c>
      <c r="F111">
        <f>IF(B111="","",Dataset!E111)</f>
        <v>11.459465952273767</v>
      </c>
      <c r="G111" s="5">
        <f>(AL111-BN111)/BN111</f>
        <v>0</v>
      </c>
      <c r="H111" s="12">
        <f>IF(B111="","",Dataset!G111)</f>
        <v>1184.5139081202713</v>
      </c>
      <c r="I111" s="2">
        <v>559.04700000000003</v>
      </c>
      <c r="J111" s="2">
        <v>94.037492499999999</v>
      </c>
      <c r="K111" s="13">
        <f t="shared" si="12"/>
        <v>3.8E-3</v>
      </c>
      <c r="L111" s="5">
        <f>IF(AJ111="NORWAY",_xlfn.XLOOKUP(C111,'Oslo OBX Historical Data'!$A$3:$A$3478,'Oslo OBX Historical Data'!$G$2:$G$3477),IF(AJ111="FINLAND",_xlfn.XLOOKUP(C111,'OMX Helsinki Historical Data'!$A$3:$A$3480,'OMX Helsinki Historical Data'!$G$2:$G$3479),IF(AJ111="DENMARK",_xlfn.XLOOKUP(C111,'OMX Copenhagen All shares Histo'!$A$3:$A$3462,'OMX Copenhagen All shares Histo'!$G$2:$G$3461),_xlfn.XLOOKUP('Pos. inv sent'!C111,'OMX Stockholm Historical Data'!$A$3:$A$3478,'OMX Stockholm Historical Data'!$G$2:$G$3477))))</f>
        <v>-3.8E-3</v>
      </c>
      <c r="M111">
        <f>IF($B111="","",Dataset!L111)</f>
        <v>1</v>
      </c>
      <c r="N111">
        <f>IF($B111="","",Dataset!M111)</f>
        <v>0</v>
      </c>
      <c r="O111">
        <f>IF($B111="","",Dataset!N111)</f>
        <v>0</v>
      </c>
      <c r="P111">
        <f>IF($B111="","",Dataset!O111)</f>
        <v>1</v>
      </c>
      <c r="Q111">
        <f>IF($B111="","",Dataset!P111)</f>
        <v>0</v>
      </c>
      <c r="R111">
        <f>IF($B111="","",Dataset!Q111)</f>
        <v>0</v>
      </c>
      <c r="S111">
        <f>IF($B111="","",Dataset!R111)</f>
        <v>0</v>
      </c>
      <c r="T111">
        <f>IF($B111="","",Dataset!S111)</f>
        <v>0</v>
      </c>
      <c r="U111">
        <f>IF($B111="","",Dataset!T111)</f>
        <v>0</v>
      </c>
      <c r="Y111" s="2"/>
      <c r="AJ111" t="s">
        <v>80</v>
      </c>
      <c r="AL111" s="3">
        <f t="shared" si="13"/>
        <v>108.5</v>
      </c>
      <c r="BB111" s="2">
        <v>0</v>
      </c>
      <c r="BC111" s="2">
        <v>0</v>
      </c>
      <c r="BD111" s="2">
        <v>-5.5999999049999998</v>
      </c>
      <c r="BF111" t="s">
        <v>665</v>
      </c>
      <c r="BG111" t="s">
        <v>666</v>
      </c>
      <c r="BH111" t="s">
        <v>80</v>
      </c>
      <c r="BI111" t="s">
        <v>45</v>
      </c>
      <c r="BJ111" t="s">
        <v>25</v>
      </c>
      <c r="BK111" t="s">
        <v>146</v>
      </c>
      <c r="BL111" t="s">
        <v>27</v>
      </c>
      <c r="BM111" s="2">
        <v>559.04700000000003</v>
      </c>
      <c r="BN111" s="2">
        <v>108.5</v>
      </c>
      <c r="BO111" s="5">
        <f t="shared" si="14"/>
        <v>0</v>
      </c>
      <c r="BP111" s="5">
        <f t="shared" si="15"/>
        <v>0</v>
      </c>
      <c r="BQ111" s="5">
        <f t="shared" si="16"/>
        <v>-5.5999999049999999E-2</v>
      </c>
      <c r="BR111" s="2">
        <v>15.3</v>
      </c>
      <c r="BS111" s="2">
        <v>-84.239631650000007</v>
      </c>
      <c r="BT111" s="2">
        <v>15.5</v>
      </c>
      <c r="BU111" s="2">
        <v>0</v>
      </c>
    </row>
    <row r="112" spans="1:73" x14ac:dyDescent="0.15">
      <c r="A112" t="str">
        <f t="shared" si="11"/>
        <v>1</v>
      </c>
      <c r="B112">
        <v>30</v>
      </c>
      <c r="C112" s="7">
        <v>39261</v>
      </c>
      <c r="D112" s="11">
        <v>2007</v>
      </c>
      <c r="E112" s="3">
        <f>_xlfn.XLOOKUP(B112,'Sentiment index'!$E$2:$E$169,'Sentiment index'!$A$2:$A$169)</f>
        <v>0.34872039999999999</v>
      </c>
      <c r="F112">
        <f>IF(B112="","",Dataset!E112)</f>
        <v>9.6660926469870869</v>
      </c>
      <c r="G112" s="5">
        <f>(AL112-BN112)/BN112</f>
        <v>-0.15666666980000002</v>
      </c>
      <c r="H112" s="12">
        <f>IF(B112="","",Dataset!G112)</f>
        <v>11</v>
      </c>
      <c r="I112" s="2">
        <v>16.599299999999999</v>
      </c>
      <c r="J112" s="2">
        <v>5.4169062499999994</v>
      </c>
      <c r="K112" s="13">
        <f t="shared" si="12"/>
        <v>-0.17006666980000001</v>
      </c>
      <c r="L112" s="5">
        <f>IF(AJ112="NORWAY",_xlfn.XLOOKUP(C112,'Oslo OBX Historical Data'!$A$3:$A$3478,'Oslo OBX Historical Data'!$G$2:$G$3477),IF(AJ112="FINLAND",_xlfn.XLOOKUP(C112,'OMX Helsinki Historical Data'!$A$3:$A$3480,'OMX Helsinki Historical Data'!$G$2:$G$3479),IF(AJ112="DENMARK",_xlfn.XLOOKUP(C112,'OMX Copenhagen All shares Histo'!$A$3:$A$3462,'OMX Copenhagen All shares Histo'!$G$2:$G$3461),_xlfn.XLOOKUP('Pos. inv sent'!C112,'OMX Stockholm Historical Data'!$A$3:$A$3478,'OMX Stockholm Historical Data'!$G$2:$G$3477))))</f>
        <v>1.34E-2</v>
      </c>
      <c r="M112">
        <f>IF($B112="","",Dataset!L112)</f>
        <v>1</v>
      </c>
      <c r="N112">
        <f>IF($B112="","",Dataset!M112)</f>
        <v>0</v>
      </c>
      <c r="O112">
        <f>IF($B112="","",Dataset!N112)</f>
        <v>0</v>
      </c>
      <c r="P112">
        <f>IF($B112="","",Dataset!O112)</f>
        <v>0</v>
      </c>
      <c r="Q112">
        <f>IF($B112="","",Dataset!P112)</f>
        <v>0</v>
      </c>
      <c r="R112">
        <f>IF($B112="","",Dataset!Q112)</f>
        <v>0</v>
      </c>
      <c r="S112">
        <f>IF($B112="","",Dataset!R112)</f>
        <v>0</v>
      </c>
      <c r="T112">
        <f>IF($B112="","",Dataset!S112)</f>
        <v>1</v>
      </c>
      <c r="U112">
        <f>IF($B112="","",Dataset!T112)</f>
        <v>0</v>
      </c>
      <c r="Y112" s="2"/>
      <c r="AJ112" t="s">
        <v>80</v>
      </c>
      <c r="AL112" s="3">
        <f t="shared" si="13"/>
        <v>5.2708333137499999</v>
      </c>
      <c r="AM112">
        <v>11</v>
      </c>
      <c r="BB112" s="2">
        <v>-7.6666665079999996</v>
      </c>
      <c r="BC112" s="2">
        <v>-15.66666698</v>
      </c>
      <c r="BD112" s="2">
        <v>-22.666666029999998</v>
      </c>
      <c r="BF112" t="s">
        <v>1710</v>
      </c>
      <c r="BG112" t="s">
        <v>1711</v>
      </c>
      <c r="BH112" t="s">
        <v>80</v>
      </c>
      <c r="BI112" t="s">
        <v>81</v>
      </c>
      <c r="BJ112" t="s">
        <v>25</v>
      </c>
      <c r="BK112" t="s">
        <v>1066</v>
      </c>
      <c r="BL112" t="s">
        <v>27</v>
      </c>
      <c r="BM112" s="2">
        <v>16.599299999999999</v>
      </c>
      <c r="BN112" s="2">
        <v>6.25</v>
      </c>
      <c r="BO112" s="5">
        <f t="shared" si="14"/>
        <v>-7.6666665080000002E-2</v>
      </c>
      <c r="BP112" s="5">
        <f t="shared" si="15"/>
        <v>-0.15666666979999999</v>
      </c>
      <c r="BQ112" s="5">
        <f t="shared" si="16"/>
        <v>-0.22666666029999999</v>
      </c>
      <c r="BR112" s="2"/>
      <c r="BS112" s="2"/>
      <c r="BT112" s="2"/>
      <c r="BU112" s="2">
        <v>0</v>
      </c>
    </row>
    <row r="113" spans="1:73" x14ac:dyDescent="0.15">
      <c r="A113" t="str">
        <f t="shared" si="11"/>
        <v>1</v>
      </c>
      <c r="B113">
        <v>31</v>
      </c>
      <c r="C113" s="7">
        <v>39269</v>
      </c>
      <c r="D113" s="11">
        <v>2007</v>
      </c>
      <c r="E113" s="3">
        <f>_xlfn.XLOOKUP(B113,'Sentiment index'!$E$2:$E$169,'Sentiment index'!$A$2:$A$169)</f>
        <v>0.25780310000000001</v>
      </c>
      <c r="F113">
        <f>IF(B113="","",Dataset!E113)</f>
        <v>7.1829429750482916</v>
      </c>
      <c r="G113" s="5">
        <f>(AL113-BN113)/BN113</f>
        <v>6.0000000000000053E-2</v>
      </c>
      <c r="H113" s="12">
        <f>IF(B113="","",Dataset!G113)</f>
        <v>1319.3387072225428</v>
      </c>
      <c r="I113" s="2">
        <v>586.41</v>
      </c>
      <c r="J113" s="2">
        <v>2.1517140000000001</v>
      </c>
      <c r="K113" s="13">
        <f t="shared" si="12"/>
        <v>5.9800000000000055E-2</v>
      </c>
      <c r="L113" s="5">
        <f>IF(AJ113="NORWAY",_xlfn.XLOOKUP(C113,'Oslo OBX Historical Data'!$A$3:$A$3478,'Oslo OBX Historical Data'!$G$2:$G$3477),IF(AJ113="FINLAND",_xlfn.XLOOKUP(C113,'OMX Helsinki Historical Data'!$A$3:$A$3480,'OMX Helsinki Historical Data'!$G$2:$G$3479),IF(AJ113="DENMARK",_xlfn.XLOOKUP(C113,'OMX Copenhagen All shares Histo'!$A$3:$A$3462,'OMX Copenhagen All shares Histo'!$G$2:$G$3461),_xlfn.XLOOKUP('Pos. inv sent'!C113,'OMX Stockholm Historical Data'!$A$3:$A$3478,'OMX Stockholm Historical Data'!$G$2:$G$3477))))</f>
        <v>2.0000000000000001E-4</v>
      </c>
      <c r="M113">
        <f>IF($B113="","",Dataset!L113)</f>
        <v>1</v>
      </c>
      <c r="N113">
        <f>IF($B113="","",Dataset!M113)</f>
        <v>0</v>
      </c>
      <c r="O113">
        <f>IF($B113="","",Dataset!N113)</f>
        <v>0</v>
      </c>
      <c r="P113">
        <f>IF($B113="","",Dataset!O113)</f>
        <v>1</v>
      </c>
      <c r="Q113">
        <f>IF($B113="","",Dataset!P113)</f>
        <v>0</v>
      </c>
      <c r="R113">
        <f>IF($B113="","",Dataset!Q113)</f>
        <v>0</v>
      </c>
      <c r="S113">
        <f>IF($B113="","",Dataset!R113)</f>
        <v>0</v>
      </c>
      <c r="T113">
        <f>IF($B113="","",Dataset!S113)</f>
        <v>0</v>
      </c>
      <c r="U113">
        <f>IF($B113="","",Dataset!T113)</f>
        <v>0</v>
      </c>
      <c r="Y113" s="2"/>
      <c r="AJ113" t="s">
        <v>23</v>
      </c>
      <c r="AL113" s="3">
        <f t="shared" si="13"/>
        <v>2.12</v>
      </c>
      <c r="BB113" s="2">
        <v>4</v>
      </c>
      <c r="BC113" s="2">
        <v>6</v>
      </c>
      <c r="BD113" s="2">
        <v>8</v>
      </c>
      <c r="BF113" t="s">
        <v>628</v>
      </c>
      <c r="BG113" t="s">
        <v>629</v>
      </c>
      <c r="BH113" t="s">
        <v>23</v>
      </c>
      <c r="BI113" t="s">
        <v>45</v>
      </c>
      <c r="BJ113" t="s">
        <v>25</v>
      </c>
      <c r="BK113" t="s">
        <v>146</v>
      </c>
      <c r="BL113" t="s">
        <v>27</v>
      </c>
      <c r="BM113" s="2">
        <v>586.41</v>
      </c>
      <c r="BN113" s="2">
        <v>2</v>
      </c>
      <c r="BO113" s="5">
        <f t="shared" si="14"/>
        <v>0.04</v>
      </c>
      <c r="BP113" s="5">
        <f t="shared" si="15"/>
        <v>0.06</v>
      </c>
      <c r="BQ113" s="5">
        <f t="shared" si="16"/>
        <v>0.08</v>
      </c>
      <c r="BR113" s="2"/>
      <c r="BS113" s="2"/>
      <c r="BT113" s="2"/>
      <c r="BU113" s="2">
        <v>0</v>
      </c>
    </row>
    <row r="114" spans="1:73" x14ac:dyDescent="0.15">
      <c r="A114" t="str">
        <f t="shared" si="11"/>
        <v>1</v>
      </c>
      <c r="B114">
        <v>31</v>
      </c>
      <c r="C114" s="7">
        <v>39269</v>
      </c>
      <c r="D114" s="11">
        <v>2007</v>
      </c>
      <c r="E114" s="3">
        <f>_xlfn.XLOOKUP(B114,'Sentiment index'!$E$2:$E$169,'Sentiment index'!$A$2:$A$169)</f>
        <v>0.25780310000000001</v>
      </c>
      <c r="F114">
        <f>IF(B114="","",Dataset!E114)</f>
        <v>9.3665315102971274</v>
      </c>
      <c r="G114" s="5">
        <f>(AL114-BN114)/BN114</f>
        <v>-0.15625000950000004</v>
      </c>
      <c r="H114" s="12">
        <f>IF(B114="","",Dataset!G114)</f>
        <v>879.65331798096076</v>
      </c>
      <c r="I114" s="2">
        <v>74.668999999999997</v>
      </c>
      <c r="J114" s="2">
        <v>36.401609999999998</v>
      </c>
      <c r="K114" s="13">
        <f t="shared" si="12"/>
        <v>-0.15955000950000003</v>
      </c>
      <c r="L114" s="5">
        <f>IF(AJ114="NORWAY",_xlfn.XLOOKUP(C114,'Oslo OBX Historical Data'!$A$3:$A$3478,'Oslo OBX Historical Data'!$G$2:$G$3477),IF(AJ114="FINLAND",_xlfn.XLOOKUP(C114,'OMX Helsinki Historical Data'!$A$3:$A$3480,'OMX Helsinki Historical Data'!$G$2:$G$3479),IF(AJ114="DENMARK",_xlfn.XLOOKUP(C114,'OMX Copenhagen All shares Histo'!$A$3:$A$3462,'OMX Copenhagen All shares Histo'!$G$2:$G$3461),_xlfn.XLOOKUP('Pos. inv sent'!C114,'OMX Stockholm Historical Data'!$A$3:$A$3478,'OMX Stockholm Historical Data'!$G$2:$G$3477))))</f>
        <v>3.3E-3</v>
      </c>
      <c r="M114">
        <f>IF($B114="","",Dataset!L114)</f>
        <v>1</v>
      </c>
      <c r="N114">
        <f>IF($B114="","",Dataset!M114)</f>
        <v>0</v>
      </c>
      <c r="O114">
        <f>IF($B114="","",Dataset!N114)</f>
        <v>1</v>
      </c>
      <c r="P114">
        <f>IF($B114="","",Dataset!O114)</f>
        <v>0</v>
      </c>
      <c r="Q114">
        <f>IF($B114="","",Dataset!P114)</f>
        <v>0</v>
      </c>
      <c r="R114">
        <f>IF($B114="","",Dataset!Q114)</f>
        <v>0</v>
      </c>
      <c r="S114">
        <f>IF($B114="","",Dataset!R114)</f>
        <v>0</v>
      </c>
      <c r="T114">
        <f>IF($B114="","",Dataset!S114)</f>
        <v>0</v>
      </c>
      <c r="U114">
        <f>IF($B114="","",Dataset!T114)</f>
        <v>0</v>
      </c>
      <c r="Y114" s="2"/>
      <c r="AJ114" t="s">
        <v>80</v>
      </c>
      <c r="AL114" s="3">
        <f t="shared" si="13"/>
        <v>35.437499600999999</v>
      </c>
      <c r="BB114" s="2">
        <v>-18.750001910000002</v>
      </c>
      <c r="BC114" s="2">
        <v>-15.62500095</v>
      </c>
      <c r="BD114" s="2">
        <v>-15.62500095</v>
      </c>
      <c r="BF114" t="s">
        <v>1298</v>
      </c>
      <c r="BG114" t="s">
        <v>1299</v>
      </c>
      <c r="BH114" t="s">
        <v>80</v>
      </c>
      <c r="BI114" t="s">
        <v>96</v>
      </c>
      <c r="BJ114" t="s">
        <v>25</v>
      </c>
      <c r="BK114" t="s">
        <v>146</v>
      </c>
      <c r="BL114" t="s">
        <v>27</v>
      </c>
      <c r="BM114" s="2">
        <v>74.668999999999997</v>
      </c>
      <c r="BN114" s="2">
        <v>42</v>
      </c>
      <c r="BO114" s="5">
        <f t="shared" si="14"/>
        <v>-0.18750001910000003</v>
      </c>
      <c r="BP114" s="5">
        <f t="shared" si="15"/>
        <v>-0.15625000950000001</v>
      </c>
      <c r="BQ114" s="5">
        <f t="shared" si="16"/>
        <v>-0.15625000950000001</v>
      </c>
      <c r="BR114" s="2"/>
      <c r="BS114" s="2"/>
      <c r="BT114" s="2"/>
      <c r="BU114" s="2">
        <v>0</v>
      </c>
    </row>
    <row r="115" spans="1:73" x14ac:dyDescent="0.15">
      <c r="A115" t="str">
        <f t="shared" si="11"/>
        <v>1</v>
      </c>
      <c r="B115">
        <v>31</v>
      </c>
      <c r="C115" s="7">
        <v>39281</v>
      </c>
      <c r="D115" s="11">
        <v>2007</v>
      </c>
      <c r="E115" s="3">
        <f>_xlfn.XLOOKUP(B115,'Sentiment index'!$E$2:$E$169,'Sentiment index'!$A$2:$A$169)</f>
        <v>0.25780310000000001</v>
      </c>
      <c r="F115">
        <f>IF(B115="","",Dataset!E115)</f>
        <v>9.5275515150082466</v>
      </c>
      <c r="G115" s="5">
        <f>(AL115-BN115)/BN115</f>
        <v>0.81102363589999982</v>
      </c>
      <c r="H115" s="12">
        <f>IF(B115="","",Dataset!G115)</f>
        <v>2</v>
      </c>
      <c r="I115" s="2">
        <v>15.9709</v>
      </c>
      <c r="J115" s="2">
        <v>0.65002874999999993</v>
      </c>
      <c r="K115" s="13">
        <f t="shared" si="12"/>
        <v>0.81672363589999986</v>
      </c>
      <c r="L115" s="5">
        <f>IF(AJ115="NORWAY",_xlfn.XLOOKUP(C115,'Oslo OBX Historical Data'!$A$3:$A$3478,'Oslo OBX Historical Data'!$G$2:$G$3477),IF(AJ115="FINLAND",_xlfn.XLOOKUP(C115,'OMX Helsinki Historical Data'!$A$3:$A$3480,'OMX Helsinki Historical Data'!$G$2:$G$3479),IF(AJ115="DENMARK",_xlfn.XLOOKUP(C115,'OMX Copenhagen All shares Histo'!$A$3:$A$3462,'OMX Copenhagen All shares Histo'!$G$2:$G$3461),_xlfn.XLOOKUP('Pos. inv sent'!C115,'OMX Stockholm Historical Data'!$A$3:$A$3478,'OMX Stockholm Historical Data'!$G$2:$G$3477))))</f>
        <v>-5.7000000000000002E-3</v>
      </c>
      <c r="M115">
        <f>IF($B115="","",Dataset!L115)</f>
        <v>1</v>
      </c>
      <c r="N115">
        <f>IF($B115="","",Dataset!M115)</f>
        <v>0</v>
      </c>
      <c r="O115">
        <f>IF($B115="","",Dataset!N115)</f>
        <v>0</v>
      </c>
      <c r="P115">
        <f>IF($B115="","",Dataset!O115)</f>
        <v>0</v>
      </c>
      <c r="Q115">
        <f>IF($B115="","",Dataset!P115)</f>
        <v>0</v>
      </c>
      <c r="R115">
        <f>IF($B115="","",Dataset!Q115)</f>
        <v>0</v>
      </c>
      <c r="S115">
        <f>IF($B115="","",Dataset!R115)</f>
        <v>1</v>
      </c>
      <c r="T115">
        <f>IF($B115="","",Dataset!S115)</f>
        <v>0</v>
      </c>
      <c r="U115">
        <f>IF($B115="","",Dataset!T115)</f>
        <v>0</v>
      </c>
      <c r="Y115" s="2"/>
      <c r="AJ115" t="s">
        <v>80</v>
      </c>
      <c r="AL115" s="3">
        <f t="shared" si="13"/>
        <v>1.3582677269249999</v>
      </c>
      <c r="AM115">
        <v>2</v>
      </c>
      <c r="BB115" s="2">
        <v>122.04724880000001</v>
      </c>
      <c r="BC115" s="2">
        <v>81.102363589999996</v>
      </c>
      <c r="BD115" s="2">
        <v>57.480316160000001</v>
      </c>
      <c r="BF115" t="s">
        <v>1718</v>
      </c>
      <c r="BG115" t="s">
        <v>1719</v>
      </c>
      <c r="BH115" t="s">
        <v>80</v>
      </c>
      <c r="BI115" t="s">
        <v>152</v>
      </c>
      <c r="BJ115" t="s">
        <v>25</v>
      </c>
      <c r="BK115" t="s">
        <v>54</v>
      </c>
      <c r="BL115" t="s">
        <v>27</v>
      </c>
      <c r="BM115" s="2">
        <v>15.9709</v>
      </c>
      <c r="BN115" s="2">
        <v>0.75</v>
      </c>
      <c r="BO115" s="5">
        <f t="shared" si="14"/>
        <v>1.220472488</v>
      </c>
      <c r="BP115" s="5">
        <f t="shared" si="15"/>
        <v>0.81102363589999993</v>
      </c>
      <c r="BQ115" s="5">
        <f t="shared" si="16"/>
        <v>0.5748031616</v>
      </c>
      <c r="BR115" s="2">
        <v>4.04</v>
      </c>
      <c r="BS115" s="2">
        <v>-92.596527100000003</v>
      </c>
      <c r="BT115" s="2">
        <v>4.0199999999999996</v>
      </c>
      <c r="BU115" s="2">
        <v>75.956000000000003</v>
      </c>
    </row>
    <row r="116" spans="1:73" x14ac:dyDescent="0.15">
      <c r="A116" t="str">
        <f t="shared" si="11"/>
        <v>1</v>
      </c>
      <c r="B116">
        <v>31</v>
      </c>
      <c r="C116" s="7">
        <v>39286</v>
      </c>
      <c r="D116" s="11">
        <v>2007</v>
      </c>
      <c r="E116" s="3">
        <f>_xlfn.XLOOKUP(B116,'Sentiment index'!$E$2:$E$169,'Sentiment index'!$A$2:$A$169)</f>
        <v>0.25780310000000001</v>
      </c>
      <c r="F116">
        <f>IF(B116="","",Dataset!E116)</f>
        <v>9.1655346224605676</v>
      </c>
      <c r="G116" s="5">
        <f>(AL116-BN116)/BN116</f>
        <v>-1.3629798889999942E-2</v>
      </c>
      <c r="H116" s="12">
        <f>IF(B116="","",Dataset!G116)</f>
        <v>66</v>
      </c>
      <c r="I116" s="2">
        <v>26.5352</v>
      </c>
      <c r="J116" s="2">
        <v>7.1069809999999993</v>
      </c>
      <c r="K116" s="13">
        <f t="shared" si="12"/>
        <v>-1.9329798889999944E-2</v>
      </c>
      <c r="L116" s="5">
        <f>IF(AJ116="NORWAY",_xlfn.XLOOKUP(C116,'Oslo OBX Historical Data'!$A$3:$A$3478,'Oslo OBX Historical Data'!$G$2:$G$3477),IF(AJ116="FINLAND",_xlfn.XLOOKUP(C116,'OMX Helsinki Historical Data'!$A$3:$A$3480,'OMX Helsinki Historical Data'!$G$2:$G$3479),IF(AJ116="DENMARK",_xlfn.XLOOKUP(C116,'OMX Copenhagen All shares Histo'!$A$3:$A$3462,'OMX Copenhagen All shares Histo'!$G$2:$G$3461),_xlfn.XLOOKUP('Pos. inv sent'!C116,'OMX Stockholm Historical Data'!$A$3:$A$3478,'OMX Stockholm Historical Data'!$G$2:$G$3477))))</f>
        <v>5.7000000000000002E-3</v>
      </c>
      <c r="M116">
        <f>IF($B116="","",Dataset!L116)</f>
        <v>1</v>
      </c>
      <c r="N116">
        <f>IF($B116="","",Dataset!M116)</f>
        <v>0</v>
      </c>
      <c r="O116">
        <f>IF($B116="","",Dataset!N116)</f>
        <v>0</v>
      </c>
      <c r="P116">
        <f>IF($B116="","",Dataset!O116)</f>
        <v>0</v>
      </c>
      <c r="Q116">
        <f>IF($B116="","",Dataset!P116)</f>
        <v>0</v>
      </c>
      <c r="R116">
        <f>IF($B116="","",Dataset!Q116)</f>
        <v>1</v>
      </c>
      <c r="S116">
        <f>IF($B116="","",Dataset!R116)</f>
        <v>0</v>
      </c>
      <c r="T116">
        <f>IF($B116="","",Dataset!S116)</f>
        <v>0</v>
      </c>
      <c r="U116">
        <f>IF($B116="","",Dataset!T116)</f>
        <v>0</v>
      </c>
      <c r="Y116" s="2"/>
      <c r="AJ116" t="s">
        <v>80</v>
      </c>
      <c r="AL116" s="3">
        <f t="shared" si="13"/>
        <v>8.0882356491019998</v>
      </c>
      <c r="AM116">
        <v>66</v>
      </c>
      <c r="BB116" s="2">
        <v>-0.28693968060000002</v>
      </c>
      <c r="BC116" s="2">
        <v>-1.362979889</v>
      </c>
      <c r="BD116" s="2">
        <v>0.43042045829999998</v>
      </c>
      <c r="BF116" t="s">
        <v>1575</v>
      </c>
      <c r="BG116" t="s">
        <v>1576</v>
      </c>
      <c r="BH116" t="s">
        <v>80</v>
      </c>
      <c r="BI116" t="s">
        <v>32</v>
      </c>
      <c r="BJ116" t="s">
        <v>25</v>
      </c>
      <c r="BK116" t="s">
        <v>146</v>
      </c>
      <c r="BL116" t="s">
        <v>27</v>
      </c>
      <c r="BM116" s="2">
        <v>26.5352</v>
      </c>
      <c r="BN116" s="2">
        <v>8.1999999999999993</v>
      </c>
      <c r="BO116" s="5">
        <f t="shared" si="14"/>
        <v>-2.8693968060000004E-3</v>
      </c>
      <c r="BP116" s="5">
        <f t="shared" si="15"/>
        <v>-1.3629798889999999E-2</v>
      </c>
      <c r="BQ116" s="5">
        <f t="shared" si="16"/>
        <v>4.3042045829999997E-3</v>
      </c>
      <c r="BR116" s="2">
        <v>49.15</v>
      </c>
      <c r="BS116" s="2">
        <v>723.99945070000001</v>
      </c>
      <c r="BT116" s="2">
        <v>49.65</v>
      </c>
      <c r="BU116" s="2">
        <v>0</v>
      </c>
    </row>
    <row r="117" spans="1:73" x14ac:dyDescent="0.15">
      <c r="A117" t="str">
        <f t="shared" si="11"/>
        <v>1</v>
      </c>
      <c r="B117">
        <v>32</v>
      </c>
      <c r="C117" s="7">
        <v>39297</v>
      </c>
      <c r="D117" s="11">
        <v>2007</v>
      </c>
      <c r="E117" s="3">
        <f>_xlfn.XLOOKUP(B117,'Sentiment index'!$E$2:$E$169,'Sentiment index'!$A$2:$A$169)</f>
        <v>0.18426529999999999</v>
      </c>
      <c r="F117">
        <f>IF(B117="","",Dataset!E117)</f>
        <v>7.2071587565098305</v>
      </c>
      <c r="G117" s="5">
        <f>(AL117-BN117)/BN117</f>
        <v>5.9130434989999966E-2</v>
      </c>
      <c r="H117" s="12">
        <f>IF(B117="","",Dataset!G117)</f>
        <v>47</v>
      </c>
      <c r="I117" s="4">
        <v>0</v>
      </c>
      <c r="J117" s="4">
        <v>4.3335249999999998</v>
      </c>
      <c r="K117" s="13">
        <f t="shared" si="12"/>
        <v>7.1130434989999963E-2</v>
      </c>
      <c r="L117" s="5">
        <f>IF(AJ117="NORWAY",_xlfn.XLOOKUP(C117,'Oslo OBX Historical Data'!$A$3:$A$3478,'Oslo OBX Historical Data'!$G$2:$G$3477),IF(AJ117="FINLAND",_xlfn.XLOOKUP(C117,'OMX Helsinki Historical Data'!$A$3:$A$3480,'OMX Helsinki Historical Data'!$G$2:$G$3479),IF(AJ117="DENMARK",_xlfn.XLOOKUP(C117,'OMX Copenhagen All shares Histo'!$A$3:$A$3462,'OMX Copenhagen All shares Histo'!$G$2:$G$3461),_xlfn.XLOOKUP('Pos. inv sent'!C117,'OMX Stockholm Historical Data'!$A$3:$A$3478,'OMX Stockholm Historical Data'!$G$2:$G$3477))))</f>
        <v>-1.2E-2</v>
      </c>
      <c r="M117">
        <f>IF($B117="","",Dataset!L117)</f>
        <v>1</v>
      </c>
      <c r="N117">
        <f>IF($B117="","",Dataset!M117)</f>
        <v>0</v>
      </c>
      <c r="O117">
        <f>IF($B117="","",Dataset!N117)</f>
        <v>1</v>
      </c>
      <c r="P117">
        <f>IF($B117="","",Dataset!O117)</f>
        <v>0</v>
      </c>
      <c r="Q117">
        <f>IF($B117="","",Dataset!P117)</f>
        <v>0</v>
      </c>
      <c r="R117">
        <f>IF($B117="","",Dataset!Q117)</f>
        <v>0</v>
      </c>
      <c r="S117">
        <f>IF($B117="","",Dataset!R117)</f>
        <v>0</v>
      </c>
      <c r="T117">
        <f>IF($B117="","",Dataset!S117)</f>
        <v>0</v>
      </c>
      <c r="U117">
        <f>IF($B117="","",Dataset!T117)</f>
        <v>0</v>
      </c>
      <c r="Y117" s="2"/>
      <c r="AJ117" t="s">
        <v>80</v>
      </c>
      <c r="AL117" s="3">
        <f t="shared" si="13"/>
        <v>5.2956521749499998</v>
      </c>
      <c r="AM117">
        <v>47</v>
      </c>
      <c r="BB117" s="2">
        <v>9.0434780119999996</v>
      </c>
      <c r="BC117" s="2">
        <v>5.9130434989999996</v>
      </c>
      <c r="BD117" s="2">
        <v>4.5217390059999998</v>
      </c>
      <c r="BF117" t="s">
        <v>2153</v>
      </c>
      <c r="BG117" t="s">
        <v>2154</v>
      </c>
      <c r="BH117" t="s">
        <v>80</v>
      </c>
      <c r="BI117" t="s">
        <v>96</v>
      </c>
      <c r="BJ117" t="s">
        <v>25</v>
      </c>
      <c r="BK117" t="s">
        <v>54</v>
      </c>
      <c r="BL117" t="s">
        <v>27</v>
      </c>
      <c r="BM117" s="4">
        <v>0</v>
      </c>
      <c r="BN117" s="4">
        <v>5</v>
      </c>
      <c r="BO117" s="5">
        <f t="shared" si="14"/>
        <v>9.0434780120000002E-2</v>
      </c>
      <c r="BP117" s="5">
        <f t="shared" si="15"/>
        <v>5.9130434989999994E-2</v>
      </c>
      <c r="BQ117" s="5">
        <f t="shared" si="16"/>
        <v>4.5217390060000001E-2</v>
      </c>
      <c r="BR117" s="4">
        <v>5.9</v>
      </c>
      <c r="BS117" s="4" t="s">
        <v>216</v>
      </c>
      <c r="BT117" s="4">
        <v>5.78</v>
      </c>
      <c r="BU117" s="4">
        <v>0</v>
      </c>
    </row>
    <row r="118" spans="1:73" x14ac:dyDescent="0.15">
      <c r="A118" t="str">
        <f t="shared" si="11"/>
        <v>1</v>
      </c>
      <c r="B118">
        <v>33</v>
      </c>
      <c r="C118" s="7">
        <v>39345</v>
      </c>
      <c r="D118" s="11">
        <v>2007</v>
      </c>
      <c r="E118" s="3">
        <f>_xlfn.XLOOKUP(B118,'Sentiment index'!$E$2:$E$169,'Sentiment index'!$A$2:$A$169)</f>
        <v>0.12930050000000001</v>
      </c>
      <c r="F118">
        <f>IF(B118="","",Dataset!E118)</f>
        <v>8.7326495407657188</v>
      </c>
      <c r="G118" s="5">
        <f>(AL118-BN118)/BN118</f>
        <v>3.7333333489999919E-2</v>
      </c>
      <c r="H118" s="12">
        <f>IF(B118="","",Dataset!G118)</f>
        <v>2</v>
      </c>
      <c r="I118" s="4">
        <v>767.56</v>
      </c>
      <c r="J118" s="4">
        <v>107.5857</v>
      </c>
      <c r="K118" s="13">
        <f t="shared" si="12"/>
        <v>4.2833333489999917E-2</v>
      </c>
      <c r="L118" s="5">
        <f>IF(AJ118="NORWAY",_xlfn.XLOOKUP(C118,'Oslo OBX Historical Data'!$A$3:$A$3478,'Oslo OBX Historical Data'!$G$2:$G$3477),IF(AJ118="FINLAND",_xlfn.XLOOKUP(C118,'OMX Helsinki Historical Data'!$A$3:$A$3480,'OMX Helsinki Historical Data'!$G$2:$G$3479),IF(AJ118="DENMARK",_xlfn.XLOOKUP(C118,'OMX Copenhagen All shares Histo'!$A$3:$A$3462,'OMX Copenhagen All shares Histo'!$G$2:$G$3461),_xlfn.XLOOKUP('Pos. inv sent'!C118,'OMX Stockholm Historical Data'!$A$3:$A$3478,'OMX Stockholm Historical Data'!$G$2:$G$3477))))</f>
        <v>-5.4999999999999997E-3</v>
      </c>
      <c r="M118">
        <f>IF($B118="","",Dataset!L118)</f>
        <v>1</v>
      </c>
      <c r="N118">
        <f>IF($B118="","",Dataset!M118)</f>
        <v>0</v>
      </c>
      <c r="O118">
        <f>IF($B118="","",Dataset!N118)</f>
        <v>0</v>
      </c>
      <c r="P118">
        <f>IF($B118="","",Dataset!O118)</f>
        <v>1</v>
      </c>
      <c r="Q118">
        <f>IF($B118="","",Dataset!P118)</f>
        <v>0</v>
      </c>
      <c r="R118">
        <f>IF($B118="","",Dataset!Q118)</f>
        <v>0</v>
      </c>
      <c r="S118">
        <f>IF($B118="","",Dataset!R118)</f>
        <v>0</v>
      </c>
      <c r="T118">
        <f>IF($B118="","",Dataset!S118)</f>
        <v>0</v>
      </c>
      <c r="U118">
        <f>IF($B118="","",Dataset!T118)</f>
        <v>0</v>
      </c>
      <c r="Y118" s="2"/>
      <c r="AJ118" t="s">
        <v>23</v>
      </c>
      <c r="AL118" s="3">
        <f t="shared" ref="AL118:AL151" si="17">BN118*(1+BP118)</f>
        <v>103.73333334899999</v>
      </c>
      <c r="AM118">
        <v>2</v>
      </c>
      <c r="BB118" s="2">
        <v>2.9333333970000002</v>
      </c>
      <c r="BC118" s="2">
        <v>3.733333349</v>
      </c>
      <c r="BD118" s="2">
        <v>-3.466666698</v>
      </c>
      <c r="BF118" t="s">
        <v>527</v>
      </c>
      <c r="BG118" t="s">
        <v>528</v>
      </c>
      <c r="BH118" t="s">
        <v>23</v>
      </c>
      <c r="BI118" t="s">
        <v>45</v>
      </c>
      <c r="BJ118" t="s">
        <v>25</v>
      </c>
      <c r="BK118" t="s">
        <v>54</v>
      </c>
      <c r="BL118" t="s">
        <v>27</v>
      </c>
      <c r="BM118" s="4">
        <v>767.56</v>
      </c>
      <c r="BN118" s="4">
        <v>100</v>
      </c>
      <c r="BO118" s="5">
        <f t="shared" ref="BO118:BO151" si="18">BB118/100</f>
        <v>2.933333397E-2</v>
      </c>
      <c r="BP118" s="5">
        <f t="shared" ref="BP118:BP151" si="19">BC118/100</f>
        <v>3.7333333490000002E-2</v>
      </c>
      <c r="BQ118" s="5">
        <f t="shared" ref="BQ118:BQ151" si="20">BD118/100</f>
        <v>-3.4666666980000004E-2</v>
      </c>
      <c r="BR118" s="4">
        <v>139</v>
      </c>
      <c r="BS118" s="4">
        <v>44</v>
      </c>
      <c r="BT118" s="4">
        <v>139</v>
      </c>
      <c r="BU118" s="4">
        <v>7.2</v>
      </c>
    </row>
    <row r="119" spans="1:73" x14ac:dyDescent="0.15">
      <c r="A119" t="str">
        <f t="shared" si="11"/>
        <v>1</v>
      </c>
      <c r="B119">
        <v>34</v>
      </c>
      <c r="C119" s="7">
        <v>39366</v>
      </c>
      <c r="D119" s="11">
        <v>2007</v>
      </c>
      <c r="E119" s="3">
        <f>_xlfn.XLOOKUP(B119,'Sentiment index'!$E$2:$E$169,'Sentiment index'!$A$2:$A$169)</f>
        <v>0.12823480000000001</v>
      </c>
      <c r="F119">
        <f>IF(B119="","",Dataset!E119)</f>
        <v>8.1123289273492762</v>
      </c>
      <c r="G119" s="5">
        <f>(AL119-BN119)/BN119</f>
        <v>9.5693778990001092E-3</v>
      </c>
      <c r="H119" s="12">
        <f>IF(B119="","",Dataset!G119)</f>
        <v>311</v>
      </c>
      <c r="I119" s="4">
        <v>2672.05</v>
      </c>
      <c r="J119" s="4">
        <v>23</v>
      </c>
      <c r="K119" s="13">
        <f t="shared" si="12"/>
        <v>-1.6530622100999891E-2</v>
      </c>
      <c r="L119" s="5">
        <f>IF(AJ119="NORWAY",_xlfn.XLOOKUP(C119,'Oslo OBX Historical Data'!$A$3:$A$3478,'Oslo OBX Historical Data'!$G$2:$G$3477),IF(AJ119="FINLAND",_xlfn.XLOOKUP(C119,'OMX Helsinki Historical Data'!$A$3:$A$3480,'OMX Helsinki Historical Data'!$G$2:$G$3479),IF(AJ119="DENMARK",_xlfn.XLOOKUP(C119,'OMX Copenhagen All shares Histo'!$A$3:$A$3462,'OMX Copenhagen All shares Histo'!$G$2:$G$3461),_xlfn.XLOOKUP('Pos. inv sent'!C119,'OMX Stockholm Historical Data'!$A$3:$A$3478,'OMX Stockholm Historical Data'!$G$2:$G$3477))))</f>
        <v>2.6100000000000002E-2</v>
      </c>
      <c r="M119">
        <f>IF($B119="","",Dataset!L119)</f>
        <v>1</v>
      </c>
      <c r="N119">
        <f>IF($B119="","",Dataset!M119)</f>
        <v>0</v>
      </c>
      <c r="O119">
        <f>IF($B119="","",Dataset!N119)</f>
        <v>0</v>
      </c>
      <c r="P119">
        <f>IF($B119="","",Dataset!O119)</f>
        <v>0</v>
      </c>
      <c r="Q119">
        <f>IF($B119="","",Dataset!P119)</f>
        <v>0</v>
      </c>
      <c r="R119">
        <f>IF($B119="","",Dataset!Q119)</f>
        <v>1</v>
      </c>
      <c r="S119">
        <f>IF($B119="","",Dataset!R119)</f>
        <v>0</v>
      </c>
      <c r="T119">
        <f>IF($B119="","",Dataset!S119)</f>
        <v>0</v>
      </c>
      <c r="U119">
        <f>IF($B119="","",Dataset!T119)</f>
        <v>0</v>
      </c>
      <c r="Y119" s="2"/>
      <c r="AJ119" t="s">
        <v>44</v>
      </c>
      <c r="AL119" s="3">
        <f t="shared" si="17"/>
        <v>23.220095691677002</v>
      </c>
      <c r="AM119">
        <v>311</v>
      </c>
      <c r="BB119" s="2">
        <v>0.9569377899</v>
      </c>
      <c r="BC119" s="2">
        <v>0.9569377899</v>
      </c>
      <c r="BD119" s="2">
        <v>1.91387558</v>
      </c>
      <c r="BF119" t="s">
        <v>196</v>
      </c>
      <c r="BG119" t="s">
        <v>197</v>
      </c>
      <c r="BH119" t="s">
        <v>44</v>
      </c>
      <c r="BI119" t="s">
        <v>32</v>
      </c>
      <c r="BJ119" t="s">
        <v>25</v>
      </c>
      <c r="BK119" t="s">
        <v>75</v>
      </c>
      <c r="BL119" t="s">
        <v>27</v>
      </c>
      <c r="BM119" s="4">
        <v>2672.05</v>
      </c>
      <c r="BN119" s="4">
        <v>23</v>
      </c>
      <c r="BO119" s="5">
        <f t="shared" si="18"/>
        <v>9.5693778989999999E-3</v>
      </c>
      <c r="BP119" s="5">
        <f t="shared" si="19"/>
        <v>9.5693778989999999E-3</v>
      </c>
      <c r="BQ119" s="5">
        <f t="shared" si="20"/>
        <v>1.9138755800000001E-2</v>
      </c>
      <c r="BR119" s="4"/>
      <c r="BS119" s="4"/>
      <c r="BT119" s="4"/>
      <c r="BU119" s="4">
        <v>0</v>
      </c>
    </row>
    <row r="120" spans="1:73" x14ac:dyDescent="0.15">
      <c r="A120" t="str">
        <f t="shared" si="11"/>
        <v>1</v>
      </c>
      <c r="B120">
        <v>34</v>
      </c>
      <c r="C120" s="7">
        <v>39367</v>
      </c>
      <c r="D120" s="11">
        <v>2007</v>
      </c>
      <c r="E120" s="3">
        <f>_xlfn.XLOOKUP(B120,'Sentiment index'!$E$2:$E$169,'Sentiment index'!$A$2:$A$169)</f>
        <v>0.12823480000000001</v>
      </c>
      <c r="F120">
        <f>IF(B120="","",Dataset!E120)</f>
        <v>9.3750494096853743</v>
      </c>
      <c r="G120" s="5">
        <f>(AL120-BN120)/BN120</f>
        <v>7.8666667940000184E-2</v>
      </c>
      <c r="H120" s="12">
        <f>IF(B120="","",Dataset!G120)</f>
        <v>6545</v>
      </c>
      <c r="I120" s="4">
        <v>1408.88</v>
      </c>
      <c r="J120" s="4">
        <v>67.602989999999991</v>
      </c>
      <c r="K120" s="13">
        <f t="shared" si="12"/>
        <v>8.4266667940000178E-2</v>
      </c>
      <c r="L120" s="5">
        <f>IF(AJ120="NORWAY",_xlfn.XLOOKUP(C120,'Oslo OBX Historical Data'!$A$3:$A$3478,'Oslo OBX Historical Data'!$G$2:$G$3477),IF(AJ120="FINLAND",_xlfn.XLOOKUP(C120,'OMX Helsinki Historical Data'!$A$3:$A$3480,'OMX Helsinki Historical Data'!$G$2:$G$3479),IF(AJ120="DENMARK",_xlfn.XLOOKUP(C120,'OMX Copenhagen All shares Histo'!$A$3:$A$3462,'OMX Copenhagen All shares Histo'!$G$2:$G$3461),_xlfn.XLOOKUP('Pos. inv sent'!C120,'OMX Stockholm Historical Data'!$A$3:$A$3478,'OMX Stockholm Historical Data'!$G$2:$G$3477))))</f>
        <v>-5.5999999999999999E-3</v>
      </c>
      <c r="M120">
        <f>IF($B120="","",Dataset!L120)</f>
        <v>1</v>
      </c>
      <c r="N120">
        <f>IF($B120="","",Dataset!M120)</f>
        <v>0</v>
      </c>
      <c r="O120">
        <f>IF($B120="","",Dataset!N120)</f>
        <v>1</v>
      </c>
      <c r="P120">
        <f>IF($B120="","",Dataset!O120)</f>
        <v>0</v>
      </c>
      <c r="Q120">
        <f>IF($B120="","",Dataset!P120)</f>
        <v>0</v>
      </c>
      <c r="R120">
        <f>IF($B120="","",Dataset!Q120)</f>
        <v>0</v>
      </c>
      <c r="S120">
        <f>IF($B120="","",Dataset!R120)</f>
        <v>0</v>
      </c>
      <c r="T120">
        <f>IF($B120="","",Dataset!S120)</f>
        <v>0</v>
      </c>
      <c r="U120">
        <f>IF($B120="","",Dataset!T120)</f>
        <v>0</v>
      </c>
      <c r="Y120" s="2"/>
      <c r="AJ120" t="s">
        <v>80</v>
      </c>
      <c r="AL120" s="3">
        <f t="shared" si="17"/>
        <v>84.136000099320015</v>
      </c>
      <c r="AM120">
        <v>6545</v>
      </c>
      <c r="BB120" s="2">
        <v>1.466666698</v>
      </c>
      <c r="BC120" s="2">
        <v>7.8666667940000004</v>
      </c>
      <c r="BD120" s="2">
        <v>20.266666409999999</v>
      </c>
      <c r="BF120" t="s">
        <v>334</v>
      </c>
      <c r="BG120" t="s">
        <v>335</v>
      </c>
      <c r="BH120" t="s">
        <v>80</v>
      </c>
      <c r="BI120" t="s">
        <v>96</v>
      </c>
      <c r="BJ120" t="s">
        <v>25</v>
      </c>
      <c r="BK120" t="s">
        <v>146</v>
      </c>
      <c r="BL120" t="s">
        <v>27</v>
      </c>
      <c r="BM120" s="4">
        <v>1408.88</v>
      </c>
      <c r="BN120" s="4">
        <v>78</v>
      </c>
      <c r="BO120" s="5">
        <f t="shared" si="18"/>
        <v>1.466666698E-2</v>
      </c>
      <c r="BP120" s="5">
        <f t="shared" si="19"/>
        <v>7.8666667940000004E-2</v>
      </c>
      <c r="BQ120" s="5">
        <f t="shared" si="20"/>
        <v>0.2026666641</v>
      </c>
      <c r="BR120" s="4">
        <v>91</v>
      </c>
      <c r="BS120" s="4">
        <v>393.58975220000002</v>
      </c>
      <c r="BT120" s="4">
        <v>90.25</v>
      </c>
      <c r="BU120" s="4">
        <v>0</v>
      </c>
    </row>
    <row r="121" spans="1:73" x14ac:dyDescent="0.15">
      <c r="A121" t="str">
        <f t="shared" si="11"/>
        <v>1</v>
      </c>
      <c r="B121">
        <v>34</v>
      </c>
      <c r="C121" s="7">
        <v>39374</v>
      </c>
      <c r="D121" s="11">
        <v>2007</v>
      </c>
      <c r="E121" s="3">
        <f>_xlfn.XLOOKUP(B121,'Sentiment index'!$E$2:$E$169,'Sentiment index'!$A$2:$A$169)</f>
        <v>0.12823480000000001</v>
      </c>
      <c r="F121">
        <f>IF(B121="","",Dataset!E121)</f>
        <v>8.5127363029379506</v>
      </c>
      <c r="G121" s="5">
        <f>(AL121-BN121)/BN121</f>
        <v>1.3333333729999933E-2</v>
      </c>
      <c r="H121" s="12">
        <f>IF(B121="","",Dataset!G121)</f>
        <v>713</v>
      </c>
      <c r="I121" s="4">
        <v>402.875</v>
      </c>
      <c r="J121" s="4">
        <v>64.136169999999993</v>
      </c>
      <c r="K121" s="13">
        <f t="shared" si="12"/>
        <v>2.8533333729999933E-2</v>
      </c>
      <c r="L121" s="5">
        <f>IF(AJ121="NORWAY",_xlfn.XLOOKUP(C121,'Oslo OBX Historical Data'!$A$3:$A$3478,'Oslo OBX Historical Data'!$G$2:$G$3477),IF(AJ121="FINLAND",_xlfn.XLOOKUP(C121,'OMX Helsinki Historical Data'!$A$3:$A$3480,'OMX Helsinki Historical Data'!$G$2:$G$3479),IF(AJ121="DENMARK",_xlfn.XLOOKUP(C121,'OMX Copenhagen All shares Histo'!$A$3:$A$3462,'OMX Copenhagen All shares Histo'!$G$2:$G$3461),_xlfn.XLOOKUP('Pos. inv sent'!C121,'OMX Stockholm Historical Data'!$A$3:$A$3478,'OMX Stockholm Historical Data'!$G$2:$G$3477))))</f>
        <v>-1.52E-2</v>
      </c>
      <c r="M121">
        <f>IF($B121="","",Dataset!L121)</f>
        <v>1</v>
      </c>
      <c r="N121">
        <f>IF($B121="","",Dataset!M121)</f>
        <v>0</v>
      </c>
      <c r="O121">
        <f>IF($B121="","",Dataset!N121)</f>
        <v>0</v>
      </c>
      <c r="P121">
        <f>IF($B121="","",Dataset!O121)</f>
        <v>0</v>
      </c>
      <c r="Q121">
        <f>IF($B121="","",Dataset!P121)</f>
        <v>0</v>
      </c>
      <c r="R121">
        <f>IF($B121="","",Dataset!Q121)</f>
        <v>0</v>
      </c>
      <c r="S121">
        <f>IF($B121="","",Dataset!R121)</f>
        <v>0</v>
      </c>
      <c r="T121">
        <f>IF($B121="","",Dataset!S121)</f>
        <v>1</v>
      </c>
      <c r="U121">
        <f>IF($B121="","",Dataset!T121)</f>
        <v>0</v>
      </c>
      <c r="Y121" s="2"/>
      <c r="AJ121" t="s">
        <v>80</v>
      </c>
      <c r="AL121" s="3">
        <f t="shared" si="17"/>
        <v>74.986666696019995</v>
      </c>
      <c r="AM121">
        <v>713</v>
      </c>
      <c r="BB121" s="2">
        <v>0.7866666913</v>
      </c>
      <c r="BC121" s="2">
        <v>1.3333333730000001</v>
      </c>
      <c r="BD121" s="2">
        <v>-0.80000001190000003</v>
      </c>
      <c r="BF121" t="s">
        <v>749</v>
      </c>
      <c r="BG121" t="s">
        <v>750</v>
      </c>
      <c r="BH121" t="s">
        <v>80</v>
      </c>
      <c r="BI121" t="s">
        <v>81</v>
      </c>
      <c r="BJ121" t="s">
        <v>25</v>
      </c>
      <c r="BK121" t="s">
        <v>751</v>
      </c>
      <c r="BL121" t="s">
        <v>27</v>
      </c>
      <c r="BM121" s="4">
        <v>402.875</v>
      </c>
      <c r="BN121" s="4">
        <v>74</v>
      </c>
      <c r="BO121" s="5">
        <f t="shared" si="18"/>
        <v>7.8666669129999998E-3</v>
      </c>
      <c r="BP121" s="5">
        <f t="shared" si="19"/>
        <v>1.3333333730000001E-2</v>
      </c>
      <c r="BQ121" s="5">
        <f t="shared" si="20"/>
        <v>-8.000000119000001E-3</v>
      </c>
      <c r="BR121" s="4">
        <v>454</v>
      </c>
      <c r="BS121" s="4">
        <v>2764.8647460000002</v>
      </c>
      <c r="BT121" s="4">
        <v>455</v>
      </c>
      <c r="BU121" s="4">
        <v>10.5716</v>
      </c>
    </row>
    <row r="122" spans="1:73" x14ac:dyDescent="0.15">
      <c r="A122" t="str">
        <f t="shared" si="11"/>
        <v>1</v>
      </c>
      <c r="B122">
        <v>34</v>
      </c>
      <c r="C122" s="7">
        <v>39385</v>
      </c>
      <c r="D122" s="11">
        <v>2007</v>
      </c>
      <c r="E122" s="3">
        <f>_xlfn.XLOOKUP(B122,'Sentiment index'!$E$2:$E$169,'Sentiment index'!$A$2:$A$169)</f>
        <v>0.12823480000000001</v>
      </c>
      <c r="F122">
        <f>IF(B122="","",Dataset!E122)</f>
        <v>6.9842828828130443</v>
      </c>
      <c r="G122" s="5">
        <f>(AL122-BN122)/BN122</f>
        <v>-0.40909091949999998</v>
      </c>
      <c r="H122" s="12">
        <f>IF(B122="","",Dataset!G122)</f>
        <v>1224.9665407069363</v>
      </c>
      <c r="I122" s="4">
        <v>83.689800000000005</v>
      </c>
      <c r="J122" s="4">
        <v>111.889128</v>
      </c>
      <c r="K122" s="13">
        <f t="shared" si="12"/>
        <v>-0.40949091949999999</v>
      </c>
      <c r="L122" s="5">
        <f>IF(AJ122="NORWAY",_xlfn.XLOOKUP(C122,'Oslo OBX Historical Data'!$A$3:$A$3478,'Oslo OBX Historical Data'!$G$2:$G$3477),IF(AJ122="FINLAND",_xlfn.XLOOKUP(C122,'OMX Helsinki Historical Data'!$A$3:$A$3480,'OMX Helsinki Historical Data'!$G$2:$G$3479),IF(AJ122="DENMARK",_xlfn.XLOOKUP(C122,'OMX Copenhagen All shares Histo'!$A$3:$A$3462,'OMX Copenhagen All shares Histo'!$G$2:$G$3461),_xlfn.XLOOKUP('Pos. inv sent'!C122,'OMX Stockholm Historical Data'!$A$3:$A$3478,'OMX Stockholm Historical Data'!$G$2:$G$3477))))</f>
        <v>4.0000000000000002E-4</v>
      </c>
      <c r="M122">
        <f>IF($B122="","",Dataset!L122)</f>
        <v>1</v>
      </c>
      <c r="N122">
        <f>IF($B122="","",Dataset!M122)</f>
        <v>0</v>
      </c>
      <c r="O122">
        <f>IF($B122="","",Dataset!N122)</f>
        <v>0</v>
      </c>
      <c r="P122">
        <f>IF($B122="","",Dataset!O122)</f>
        <v>1</v>
      </c>
      <c r="Q122">
        <f>IF($B122="","",Dataset!P122)</f>
        <v>0</v>
      </c>
      <c r="R122">
        <f>IF($B122="","",Dataset!Q122)</f>
        <v>0</v>
      </c>
      <c r="S122">
        <f>IF($B122="","",Dataset!R122)</f>
        <v>0</v>
      </c>
      <c r="T122">
        <f>IF($B122="","",Dataset!S122)</f>
        <v>0</v>
      </c>
      <c r="U122">
        <f>IF($B122="","",Dataset!T122)</f>
        <v>0</v>
      </c>
      <c r="Y122" s="2"/>
      <c r="AJ122" t="s">
        <v>23</v>
      </c>
      <c r="AL122" s="3">
        <f t="shared" si="17"/>
        <v>61.454544372000001</v>
      </c>
      <c r="BB122" s="2">
        <v>-40</v>
      </c>
      <c r="BC122" s="2">
        <v>-40.909091949999997</v>
      </c>
      <c r="BD122" s="2">
        <v>-49.090908050000003</v>
      </c>
      <c r="BF122" t="s">
        <v>1251</v>
      </c>
      <c r="BG122" t="s">
        <v>1252</v>
      </c>
      <c r="BH122" t="s">
        <v>23</v>
      </c>
      <c r="BI122" t="s">
        <v>45</v>
      </c>
      <c r="BJ122" t="s">
        <v>25</v>
      </c>
      <c r="BK122" t="s">
        <v>54</v>
      </c>
      <c r="BL122" t="s">
        <v>27</v>
      </c>
      <c r="BM122" s="4">
        <v>83.689800000000005</v>
      </c>
      <c r="BN122" s="4">
        <v>104</v>
      </c>
      <c r="BO122" s="5">
        <f t="shared" si="18"/>
        <v>-0.4</v>
      </c>
      <c r="BP122" s="5">
        <f t="shared" si="19"/>
        <v>-0.40909091949999998</v>
      </c>
      <c r="BQ122" s="5">
        <f t="shared" si="20"/>
        <v>-0.49090908050000004</v>
      </c>
      <c r="BR122" s="4">
        <v>9.3000000000000007</v>
      </c>
      <c r="BS122" s="4">
        <v>-77.520401000000007</v>
      </c>
      <c r="BT122" s="4">
        <v>9.1</v>
      </c>
      <c r="BU122" s="4">
        <v>0</v>
      </c>
    </row>
    <row r="123" spans="1:73" x14ac:dyDescent="0.15">
      <c r="A123" t="str">
        <f t="shared" si="11"/>
        <v>1</v>
      </c>
      <c r="B123">
        <v>35</v>
      </c>
      <c r="C123" s="7">
        <v>39395</v>
      </c>
      <c r="D123" s="11">
        <v>2007</v>
      </c>
      <c r="E123" s="3">
        <f>_xlfn.XLOOKUP(B123,'Sentiment index'!$E$2:$E$169,'Sentiment index'!$A$2:$A$169)</f>
        <v>0.1221424</v>
      </c>
      <c r="F123">
        <f>IF(B123="","",Dataset!E123)</f>
        <v>11.696832840940138</v>
      </c>
      <c r="G123" s="5">
        <f>(AL123-BN123)/BN123</f>
        <v>-0.13636363979999999</v>
      </c>
      <c r="H123" s="12">
        <f>IF(B123="","",Dataset!G123)</f>
        <v>23</v>
      </c>
      <c r="I123" s="4">
        <v>3042.79</v>
      </c>
      <c r="J123" s="4">
        <v>86.67049999999999</v>
      </c>
      <c r="K123" s="13">
        <f t="shared" si="12"/>
        <v>-0.11156363979999999</v>
      </c>
      <c r="L123" s="5">
        <f>IF(AJ123="NORWAY",_xlfn.XLOOKUP(C123,'Oslo OBX Historical Data'!$A$3:$A$3478,'Oslo OBX Historical Data'!$G$2:$G$3477),IF(AJ123="FINLAND",_xlfn.XLOOKUP(C123,'OMX Helsinki Historical Data'!$A$3:$A$3480,'OMX Helsinki Historical Data'!$G$2:$G$3479),IF(AJ123="DENMARK",_xlfn.XLOOKUP(C123,'OMX Copenhagen All shares Histo'!$A$3:$A$3462,'OMX Copenhagen All shares Histo'!$G$2:$G$3461),_xlfn.XLOOKUP('Pos. inv sent'!C123,'OMX Stockholm Historical Data'!$A$3:$A$3478,'OMX Stockholm Historical Data'!$G$2:$G$3477))))</f>
        <v>-2.4799999999999999E-2</v>
      </c>
      <c r="M123">
        <f>IF($B123="","",Dataset!L123)</f>
        <v>1</v>
      </c>
      <c r="N123">
        <f>IF($B123="","",Dataset!M123)</f>
        <v>0</v>
      </c>
      <c r="O123">
        <f>IF($B123="","",Dataset!N123)</f>
        <v>0</v>
      </c>
      <c r="P123">
        <f>IF($B123="","",Dataset!O123)</f>
        <v>1</v>
      </c>
      <c r="Q123">
        <f>IF($B123="","",Dataset!P123)</f>
        <v>0</v>
      </c>
      <c r="R123">
        <f>IF($B123="","",Dataset!Q123)</f>
        <v>0</v>
      </c>
      <c r="S123">
        <f>IF($B123="","",Dataset!R123)</f>
        <v>0</v>
      </c>
      <c r="T123">
        <f>IF($B123="","",Dataset!S123)</f>
        <v>0</v>
      </c>
      <c r="U123">
        <f>IF($B123="","",Dataset!T123)</f>
        <v>0</v>
      </c>
      <c r="Y123" s="2"/>
      <c r="AJ123" t="s">
        <v>80</v>
      </c>
      <c r="AL123" s="3">
        <f t="shared" si="17"/>
        <v>86.363636020000001</v>
      </c>
      <c r="AM123">
        <v>23</v>
      </c>
      <c r="BB123" s="2">
        <v>-18.181818010000001</v>
      </c>
      <c r="BC123" s="2">
        <v>-13.63636398</v>
      </c>
      <c r="BD123" s="2">
        <v>-20.909090039999999</v>
      </c>
      <c r="BF123" t="s">
        <v>144</v>
      </c>
      <c r="BG123" t="s">
        <v>145</v>
      </c>
      <c r="BH123" t="s">
        <v>80</v>
      </c>
      <c r="BI123" t="s">
        <v>45</v>
      </c>
      <c r="BJ123" t="s">
        <v>25</v>
      </c>
      <c r="BK123" t="s">
        <v>146</v>
      </c>
      <c r="BL123" t="s">
        <v>27</v>
      </c>
      <c r="BM123" s="4">
        <v>3042.79</v>
      </c>
      <c r="BN123" s="4">
        <v>100</v>
      </c>
      <c r="BO123" s="5">
        <f t="shared" si="18"/>
        <v>-0.1818181801</v>
      </c>
      <c r="BP123" s="5">
        <f t="shared" si="19"/>
        <v>-0.13636363979999999</v>
      </c>
      <c r="BQ123" s="5">
        <f t="shared" si="20"/>
        <v>-0.2090909004</v>
      </c>
      <c r="BR123" s="4">
        <v>141.19999999999999</v>
      </c>
      <c r="BS123" s="4">
        <v>61.172252659999998</v>
      </c>
      <c r="BT123" s="4">
        <v>144</v>
      </c>
      <c r="BU123" s="4">
        <v>0</v>
      </c>
    </row>
    <row r="124" spans="1:73" x14ac:dyDescent="0.15">
      <c r="A124" t="str">
        <f t="shared" si="11"/>
        <v>1</v>
      </c>
      <c r="B124">
        <v>35</v>
      </c>
      <c r="C124" s="7">
        <v>39395</v>
      </c>
      <c r="D124" s="11">
        <v>2007</v>
      </c>
      <c r="E124" s="3">
        <f>_xlfn.XLOOKUP(B124,'Sentiment index'!$E$2:$E$169,'Sentiment index'!$A$2:$A$169)</f>
        <v>0.1221424</v>
      </c>
      <c r="F124">
        <f>IF(B124="","",Dataset!E124)</f>
        <v>12.025129360551929</v>
      </c>
      <c r="G124" s="5">
        <f>(AL124-BN124)/BN124</f>
        <v>-0.42222221370000002</v>
      </c>
      <c r="H124" s="12">
        <f>IF(B124="","",Dataset!G124)</f>
        <v>1458.3446716395019</v>
      </c>
      <c r="I124" s="4">
        <v>20.152899999999999</v>
      </c>
      <c r="J124" s="4">
        <v>107.5857</v>
      </c>
      <c r="K124" s="13">
        <f t="shared" si="12"/>
        <v>-0.41552221370000003</v>
      </c>
      <c r="L124" s="5">
        <f>IF(AJ124="NORWAY",_xlfn.XLOOKUP(C124,'Oslo OBX Historical Data'!$A$3:$A$3478,'Oslo OBX Historical Data'!$G$2:$G$3477),IF(AJ124="FINLAND",_xlfn.XLOOKUP(C124,'OMX Helsinki Historical Data'!$A$3:$A$3480,'OMX Helsinki Historical Data'!$G$2:$G$3479),IF(AJ124="DENMARK",_xlfn.XLOOKUP(C124,'OMX Copenhagen All shares Histo'!$A$3:$A$3462,'OMX Copenhagen All shares Histo'!$G$2:$G$3461),_xlfn.XLOOKUP('Pos. inv sent'!C124,'OMX Stockholm Historical Data'!$A$3:$A$3478,'OMX Stockholm Historical Data'!$G$2:$G$3477))))</f>
        <v>-6.7000000000000002E-3</v>
      </c>
      <c r="M124">
        <f>IF($B124="","",Dataset!L124)</f>
        <v>1</v>
      </c>
      <c r="N124">
        <f>IF($B124="","",Dataset!M124)</f>
        <v>0</v>
      </c>
      <c r="O124">
        <f>IF($B124="","",Dataset!N124)</f>
        <v>0</v>
      </c>
      <c r="P124">
        <f>IF($B124="","",Dataset!O124)</f>
        <v>0</v>
      </c>
      <c r="Q124">
        <f>IF($B124="","",Dataset!P124)</f>
        <v>1</v>
      </c>
      <c r="R124">
        <f>IF($B124="","",Dataset!Q124)</f>
        <v>0</v>
      </c>
      <c r="S124">
        <f>IF($B124="","",Dataset!R124)</f>
        <v>0</v>
      </c>
      <c r="T124">
        <f>IF($B124="","",Dataset!S124)</f>
        <v>0</v>
      </c>
      <c r="U124">
        <f>IF($B124="","",Dataset!T124)</f>
        <v>0</v>
      </c>
      <c r="Y124" s="2"/>
      <c r="AJ124" t="s">
        <v>23</v>
      </c>
      <c r="AL124" s="3">
        <f t="shared" si="17"/>
        <v>57.77777863</v>
      </c>
      <c r="BB124" s="2">
        <v>-44.44444275</v>
      </c>
      <c r="BC124" s="2">
        <v>-42.22222137</v>
      </c>
      <c r="BD124" s="2">
        <v>-37.22222137</v>
      </c>
      <c r="BF124" t="s">
        <v>1614</v>
      </c>
      <c r="BG124" t="s">
        <v>1615</v>
      </c>
      <c r="BH124" t="s">
        <v>23</v>
      </c>
      <c r="BI124" t="s">
        <v>38</v>
      </c>
      <c r="BJ124" t="s">
        <v>25</v>
      </c>
      <c r="BK124" t="s">
        <v>54</v>
      </c>
      <c r="BL124" t="s">
        <v>27</v>
      </c>
      <c r="BM124" s="4">
        <v>20.152899999999999</v>
      </c>
      <c r="BN124" s="4">
        <v>100</v>
      </c>
      <c r="BO124" s="5">
        <f t="shared" si="18"/>
        <v>-0.44444442750000002</v>
      </c>
      <c r="BP124" s="5">
        <f t="shared" si="19"/>
        <v>-0.42222221370000002</v>
      </c>
      <c r="BQ124" s="5">
        <f t="shared" si="20"/>
        <v>-0.37222221369999997</v>
      </c>
      <c r="BR124" s="4"/>
      <c r="BS124" s="4"/>
      <c r="BT124" s="4"/>
      <c r="BU124" s="4">
        <v>0</v>
      </c>
    </row>
    <row r="125" spans="1:73" x14ac:dyDescent="0.15">
      <c r="A125" t="str">
        <f t="shared" si="11"/>
        <v>1</v>
      </c>
      <c r="B125">
        <v>35</v>
      </c>
      <c r="C125" s="7">
        <v>39400</v>
      </c>
      <c r="D125" s="11">
        <v>2007</v>
      </c>
      <c r="E125" s="3">
        <f>_xlfn.XLOOKUP(B125,'Sentiment index'!$E$2:$E$169,'Sentiment index'!$A$2:$A$169)</f>
        <v>0.1221424</v>
      </c>
      <c r="F125">
        <f>IF(B125="","",Dataset!E125)</f>
        <v>9.479158085088299</v>
      </c>
      <c r="G125" s="5">
        <f>(AL125-BN125)/BN125</f>
        <v>0.38</v>
      </c>
      <c r="H125" s="12">
        <f>IF(B125="","",Dataset!G125)</f>
        <v>2230</v>
      </c>
      <c r="I125" s="4">
        <v>1195.8699999999999</v>
      </c>
      <c r="J125" s="4">
        <v>43.335249999999995</v>
      </c>
      <c r="K125" s="13">
        <f t="shared" si="12"/>
        <v>0.37819999999999998</v>
      </c>
      <c r="L125" s="5">
        <f>IF(AJ125="NORWAY",_xlfn.XLOOKUP(C125,'Oslo OBX Historical Data'!$A$3:$A$3478,'Oslo OBX Historical Data'!$G$2:$G$3477),IF(AJ125="FINLAND",_xlfn.XLOOKUP(C125,'OMX Helsinki Historical Data'!$A$3:$A$3480,'OMX Helsinki Historical Data'!$G$2:$G$3479),IF(AJ125="DENMARK",_xlfn.XLOOKUP(C125,'OMX Copenhagen All shares Histo'!$A$3:$A$3462,'OMX Copenhagen All shares Histo'!$G$2:$G$3461),_xlfn.XLOOKUP('Pos. inv sent'!C125,'OMX Stockholm Historical Data'!$A$3:$A$3478,'OMX Stockholm Historical Data'!$G$2:$G$3477))))</f>
        <v>1.8E-3</v>
      </c>
      <c r="M125">
        <f>IF($B125="","",Dataset!L125)</f>
        <v>1</v>
      </c>
      <c r="N125">
        <f>IF($B125="","",Dataset!M125)</f>
        <v>0</v>
      </c>
      <c r="O125">
        <f>IF($B125="","",Dataset!N125)</f>
        <v>0</v>
      </c>
      <c r="P125">
        <f>IF($B125="","",Dataset!O125)</f>
        <v>0</v>
      </c>
      <c r="Q125">
        <f>IF($B125="","",Dataset!P125)</f>
        <v>1</v>
      </c>
      <c r="R125">
        <f>IF($B125="","",Dataset!Q125)</f>
        <v>0</v>
      </c>
      <c r="S125">
        <f>IF($B125="","",Dataset!R125)</f>
        <v>0</v>
      </c>
      <c r="T125">
        <f>IF($B125="","",Dataset!S125)</f>
        <v>0</v>
      </c>
      <c r="U125">
        <f>IF($B125="","",Dataset!T125)</f>
        <v>0</v>
      </c>
      <c r="Y125" s="2"/>
      <c r="AJ125" t="s">
        <v>80</v>
      </c>
      <c r="AL125" s="3">
        <f t="shared" si="17"/>
        <v>69</v>
      </c>
      <c r="AM125">
        <v>2230</v>
      </c>
      <c r="BB125" s="2">
        <v>52</v>
      </c>
      <c r="BC125" s="2">
        <v>38</v>
      </c>
      <c r="BD125" s="2">
        <v>46.400001529999997</v>
      </c>
      <c r="BF125" t="s">
        <v>346</v>
      </c>
      <c r="BG125" t="s">
        <v>347</v>
      </c>
      <c r="BH125" t="s">
        <v>80</v>
      </c>
      <c r="BI125" t="s">
        <v>38</v>
      </c>
      <c r="BJ125" t="s">
        <v>25</v>
      </c>
      <c r="BK125" t="s">
        <v>146</v>
      </c>
      <c r="BL125" t="s">
        <v>27</v>
      </c>
      <c r="BM125" s="4">
        <v>1195.8699999999999</v>
      </c>
      <c r="BN125" s="4">
        <v>50</v>
      </c>
      <c r="BO125" s="5">
        <f t="shared" si="18"/>
        <v>0.52</v>
      </c>
      <c r="BP125" s="5">
        <f t="shared" si="19"/>
        <v>0.38</v>
      </c>
      <c r="BQ125" s="5">
        <f t="shared" si="20"/>
        <v>0.46400001529999996</v>
      </c>
      <c r="BR125" s="4">
        <v>108.2</v>
      </c>
      <c r="BS125" s="4">
        <v>126.4000015</v>
      </c>
      <c r="BT125" s="4">
        <v>108.4</v>
      </c>
      <c r="BU125" s="4">
        <v>46.999000000000002</v>
      </c>
    </row>
    <row r="126" spans="1:73" x14ac:dyDescent="0.15">
      <c r="A126" t="str">
        <f t="shared" si="11"/>
        <v>1</v>
      </c>
      <c r="B126">
        <v>35</v>
      </c>
      <c r="C126" s="7">
        <v>39409</v>
      </c>
      <c r="D126" s="11">
        <v>2007</v>
      </c>
      <c r="E126" s="3">
        <f>_xlfn.XLOOKUP(B126,'Sentiment index'!$E$2:$E$169,'Sentiment index'!$A$2:$A$169)</f>
        <v>0.1221424</v>
      </c>
      <c r="F126">
        <f>IF(B126="","",Dataset!E126)</f>
        <v>7.2199458429123506</v>
      </c>
      <c r="G126" s="5">
        <f>(AL126-BN126)/BN126</f>
        <v>-0.30434783940000004</v>
      </c>
      <c r="H126" s="12">
        <f>IF(B126="","",Dataset!G126)</f>
        <v>56</v>
      </c>
      <c r="I126" s="4">
        <v>142.39099999999999</v>
      </c>
      <c r="J126" s="4">
        <v>215.17140000000001</v>
      </c>
      <c r="K126" s="13">
        <f t="shared" si="12"/>
        <v>-0.32904783940000004</v>
      </c>
      <c r="L126" s="5">
        <f>IF(AJ126="NORWAY",_xlfn.XLOOKUP(C126,'Oslo OBX Historical Data'!$A$3:$A$3478,'Oslo OBX Historical Data'!$G$2:$G$3477),IF(AJ126="FINLAND",_xlfn.XLOOKUP(C126,'OMX Helsinki Historical Data'!$A$3:$A$3480,'OMX Helsinki Historical Data'!$G$2:$G$3479),IF(AJ126="DENMARK",_xlfn.XLOOKUP(C126,'OMX Copenhagen All shares Histo'!$A$3:$A$3462,'OMX Copenhagen All shares Histo'!$G$2:$G$3461),_xlfn.XLOOKUP('Pos. inv sent'!C126,'OMX Stockholm Historical Data'!$A$3:$A$3478,'OMX Stockholm Historical Data'!$G$2:$G$3477))))</f>
        <v>2.47E-2</v>
      </c>
      <c r="M126">
        <f>IF($B126="","",Dataset!L126)</f>
        <v>1</v>
      </c>
      <c r="N126">
        <f>IF($B126="","",Dataset!M126)</f>
        <v>0</v>
      </c>
      <c r="O126">
        <f>IF($B126="","",Dataset!N126)</f>
        <v>0</v>
      </c>
      <c r="P126">
        <f>IF($B126="","",Dataset!O126)</f>
        <v>1</v>
      </c>
      <c r="Q126">
        <f>IF($B126="","",Dataset!P126)</f>
        <v>0</v>
      </c>
      <c r="R126">
        <f>IF($B126="","",Dataset!Q126)</f>
        <v>0</v>
      </c>
      <c r="S126">
        <f>IF($B126="","",Dataset!R126)</f>
        <v>0</v>
      </c>
      <c r="T126">
        <f>IF($B126="","",Dataset!S126)</f>
        <v>0</v>
      </c>
      <c r="U126">
        <f>IF($B126="","",Dataset!T126)</f>
        <v>0</v>
      </c>
      <c r="Y126" s="2"/>
      <c r="AJ126" t="s">
        <v>23</v>
      </c>
      <c r="AL126" s="3">
        <f t="shared" si="17"/>
        <v>139.13043211999999</v>
      </c>
      <c r="AM126">
        <v>56</v>
      </c>
      <c r="BB126" s="2">
        <v>-22.46376991</v>
      </c>
      <c r="BC126" s="2">
        <v>-30.434783939999999</v>
      </c>
      <c r="BD126" s="2">
        <v>-37.39130402</v>
      </c>
      <c r="BF126" t="s">
        <v>1093</v>
      </c>
      <c r="BG126" t="s">
        <v>1094</v>
      </c>
      <c r="BH126" t="s">
        <v>23</v>
      </c>
      <c r="BI126" t="s">
        <v>45</v>
      </c>
      <c r="BJ126" t="s">
        <v>25</v>
      </c>
      <c r="BK126" t="s">
        <v>54</v>
      </c>
      <c r="BL126" t="s">
        <v>27</v>
      </c>
      <c r="BM126" s="4">
        <v>142.39099999999999</v>
      </c>
      <c r="BN126" s="4">
        <v>200</v>
      </c>
      <c r="BO126" s="5">
        <f t="shared" si="18"/>
        <v>-0.2246376991</v>
      </c>
      <c r="BP126" s="5">
        <f t="shared" si="19"/>
        <v>-0.30434783939999999</v>
      </c>
      <c r="BQ126" s="5">
        <f t="shared" si="20"/>
        <v>-0.37391304019999999</v>
      </c>
      <c r="BR126" s="4"/>
      <c r="BS126" s="4"/>
      <c r="BT126" s="4"/>
      <c r="BU126" s="4">
        <v>0</v>
      </c>
    </row>
    <row r="127" spans="1:73" x14ac:dyDescent="0.15">
      <c r="A127" t="str">
        <f t="shared" si="11"/>
        <v>1</v>
      </c>
      <c r="B127">
        <v>36</v>
      </c>
      <c r="C127" s="7">
        <v>39421</v>
      </c>
      <c r="D127" s="11">
        <v>2007</v>
      </c>
      <c r="E127" s="3">
        <f>_xlfn.XLOOKUP(B127,'Sentiment index'!$E$2:$E$169,'Sentiment index'!$A$2:$A$169)</f>
        <v>9.2505000000000004E-2</v>
      </c>
      <c r="F127">
        <f>IF(B127="","",Dataset!E127)</f>
        <v>8.7352993268575094</v>
      </c>
      <c r="G127" s="5">
        <f>(AL127-BN127)/BN127</f>
        <v>-0.10169492719999991</v>
      </c>
      <c r="H127" s="12">
        <f>IF(B127="","",Dataset!G127)</f>
        <v>1186</v>
      </c>
      <c r="I127" s="4">
        <v>257.39999999999998</v>
      </c>
      <c r="J127" s="4">
        <v>18</v>
      </c>
      <c r="K127" s="13">
        <f t="shared" si="12"/>
        <v>-0.12399492719999991</v>
      </c>
      <c r="L127" s="5">
        <f>IF(AJ127="NORWAY",_xlfn.XLOOKUP(C127,'Oslo OBX Historical Data'!$A$3:$A$3478,'Oslo OBX Historical Data'!$G$2:$G$3477),IF(AJ127="FINLAND",_xlfn.XLOOKUP(C127,'OMX Helsinki Historical Data'!$A$3:$A$3480,'OMX Helsinki Historical Data'!$G$2:$G$3479),IF(AJ127="DENMARK",_xlfn.XLOOKUP(C127,'OMX Copenhagen All shares Histo'!$A$3:$A$3462,'OMX Copenhagen All shares Histo'!$G$2:$G$3461),_xlfn.XLOOKUP('Pos. inv sent'!C127,'OMX Stockholm Historical Data'!$A$3:$A$3478,'OMX Stockholm Historical Data'!$G$2:$G$3477))))</f>
        <v>2.23E-2</v>
      </c>
      <c r="M127">
        <f>IF($B127="","",Dataset!L127)</f>
        <v>1</v>
      </c>
      <c r="N127">
        <f>IF($B127="","",Dataset!M127)</f>
        <v>0</v>
      </c>
      <c r="O127">
        <f>IF($B127="","",Dataset!N127)</f>
        <v>0</v>
      </c>
      <c r="P127">
        <f>IF($B127="","",Dataset!O127)</f>
        <v>0</v>
      </c>
      <c r="Q127">
        <f>IF($B127="","",Dataset!P127)</f>
        <v>0</v>
      </c>
      <c r="R127">
        <f>IF($B127="","",Dataset!Q127)</f>
        <v>1</v>
      </c>
      <c r="S127">
        <f>IF($B127="","",Dataset!R127)</f>
        <v>0</v>
      </c>
      <c r="T127">
        <f>IF($B127="","",Dataset!S127)</f>
        <v>0</v>
      </c>
      <c r="U127">
        <f>IF($B127="","",Dataset!T127)</f>
        <v>0</v>
      </c>
      <c r="Y127" s="2"/>
      <c r="AJ127" t="s">
        <v>44</v>
      </c>
      <c r="AL127" s="3">
        <f t="shared" si="17"/>
        <v>16.169491310400002</v>
      </c>
      <c r="AM127">
        <v>1186</v>
      </c>
      <c r="BB127" s="2">
        <v>-9.1525440220000007</v>
      </c>
      <c r="BC127" s="2">
        <v>-10.169492719999999</v>
      </c>
      <c r="BD127" s="2">
        <v>-3.3898320200000001</v>
      </c>
      <c r="BF127" t="s">
        <v>932</v>
      </c>
      <c r="BG127" t="s">
        <v>933</v>
      </c>
      <c r="BH127" t="s">
        <v>44</v>
      </c>
      <c r="BI127" t="s">
        <v>32</v>
      </c>
      <c r="BJ127" t="s">
        <v>25</v>
      </c>
      <c r="BK127" t="s">
        <v>75</v>
      </c>
      <c r="BL127" t="s">
        <v>27</v>
      </c>
      <c r="BM127" s="4">
        <v>257.39999999999998</v>
      </c>
      <c r="BN127" s="4">
        <v>18</v>
      </c>
      <c r="BO127" s="5">
        <f t="shared" si="18"/>
        <v>-9.1525440220000004E-2</v>
      </c>
      <c r="BP127" s="5">
        <f t="shared" si="19"/>
        <v>-0.10169492719999999</v>
      </c>
      <c r="BQ127" s="5">
        <f t="shared" si="20"/>
        <v>-3.3898320199999998E-2</v>
      </c>
      <c r="BR127" s="4"/>
      <c r="BS127" s="4"/>
      <c r="BT127" s="4"/>
      <c r="BU127" s="4">
        <v>42.788400000000003</v>
      </c>
    </row>
    <row r="128" spans="1:73" x14ac:dyDescent="0.15">
      <c r="A128" t="str">
        <f t="shared" si="11"/>
        <v>1</v>
      </c>
      <c r="B128">
        <v>36</v>
      </c>
      <c r="C128" s="7">
        <v>39433</v>
      </c>
      <c r="D128" s="11">
        <v>2007</v>
      </c>
      <c r="E128" s="3">
        <f>_xlfn.XLOOKUP(B128,'Sentiment index'!$E$2:$E$169,'Sentiment index'!$A$2:$A$169)</f>
        <v>9.2505000000000004E-2</v>
      </c>
      <c r="F128">
        <f>IF(B128="","",Dataset!E128)</f>
        <v>8.5957334627177673</v>
      </c>
      <c r="G128" s="5">
        <f>(AL128-BN128)/BN128</f>
        <v>2.4630541799999892E-2</v>
      </c>
      <c r="H128" s="12">
        <f>IF(B128="","",Dataset!G128)</f>
        <v>200</v>
      </c>
      <c r="I128" s="4">
        <v>10.005000000000001</v>
      </c>
      <c r="J128" s="4">
        <v>57.5</v>
      </c>
      <c r="K128" s="13">
        <f t="shared" si="12"/>
        <v>4.5330541799999888E-2</v>
      </c>
      <c r="L128" s="5">
        <f>IF(AJ128="NORWAY",_xlfn.XLOOKUP(C128,'Oslo OBX Historical Data'!$A$3:$A$3478,'Oslo OBX Historical Data'!$G$2:$G$3477),IF(AJ128="FINLAND",_xlfn.XLOOKUP(C128,'OMX Helsinki Historical Data'!$A$3:$A$3480,'OMX Helsinki Historical Data'!$G$2:$G$3479),IF(AJ128="DENMARK",_xlfn.XLOOKUP(C128,'OMX Copenhagen All shares Histo'!$A$3:$A$3462,'OMX Copenhagen All shares Histo'!$G$2:$G$3461),_xlfn.XLOOKUP('Pos. inv sent'!C128,'OMX Stockholm Historical Data'!$A$3:$A$3478,'OMX Stockholm Historical Data'!$G$2:$G$3477))))</f>
        <v>-2.07E-2</v>
      </c>
      <c r="M128">
        <f>IF($B128="","",Dataset!L128)</f>
        <v>1</v>
      </c>
      <c r="N128">
        <f>IF($B128="","",Dataset!M128)</f>
        <v>0</v>
      </c>
      <c r="O128">
        <f>IF($B128="","",Dataset!N128)</f>
        <v>1</v>
      </c>
      <c r="P128">
        <f>IF($B128="","",Dataset!O128)</f>
        <v>0</v>
      </c>
      <c r="Q128">
        <f>IF($B128="","",Dataset!P128)</f>
        <v>0</v>
      </c>
      <c r="R128">
        <f>IF($B128="","",Dataset!Q128)</f>
        <v>0</v>
      </c>
      <c r="S128">
        <f>IF($B128="","",Dataset!R128)</f>
        <v>0</v>
      </c>
      <c r="T128">
        <f>IF($B128="","",Dataset!S128)</f>
        <v>0</v>
      </c>
      <c r="U128">
        <f>IF($B128="","",Dataset!T128)</f>
        <v>0</v>
      </c>
      <c r="Y128" s="2"/>
      <c r="AJ128" t="s">
        <v>44</v>
      </c>
      <c r="AL128" s="3">
        <f t="shared" si="17"/>
        <v>58.916256153499994</v>
      </c>
      <c r="AM128">
        <v>200</v>
      </c>
      <c r="BB128" s="2">
        <v>1.4778325560000001</v>
      </c>
      <c r="BC128" s="2">
        <v>2.4630541799999999</v>
      </c>
      <c r="BD128" s="2">
        <v>3.4482758050000002</v>
      </c>
      <c r="BF128" t="s">
        <v>1841</v>
      </c>
      <c r="BG128" t="s">
        <v>1842</v>
      </c>
      <c r="BH128" t="s">
        <v>44</v>
      </c>
      <c r="BI128" t="s">
        <v>96</v>
      </c>
      <c r="BJ128" t="s">
        <v>25</v>
      </c>
      <c r="BK128" t="s">
        <v>54</v>
      </c>
      <c r="BL128" t="s">
        <v>27</v>
      </c>
      <c r="BM128" s="4">
        <v>10.005000000000001</v>
      </c>
      <c r="BN128" s="4">
        <v>57.5</v>
      </c>
      <c r="BO128" s="5">
        <f t="shared" si="18"/>
        <v>1.4778325560000001E-2</v>
      </c>
      <c r="BP128" s="5">
        <f t="shared" si="19"/>
        <v>2.4630541799999999E-2</v>
      </c>
      <c r="BQ128" s="5">
        <f t="shared" si="20"/>
        <v>3.4482758049999999E-2</v>
      </c>
      <c r="BR128" s="4">
        <v>56.8</v>
      </c>
      <c r="BS128" s="4">
        <v>4.4209208489999998</v>
      </c>
      <c r="BT128" s="4">
        <v>57.2</v>
      </c>
      <c r="BU128" s="4">
        <v>0</v>
      </c>
    </row>
    <row r="129" spans="1:73" x14ac:dyDescent="0.15">
      <c r="A129" t="str">
        <f t="shared" si="11"/>
        <v>1</v>
      </c>
      <c r="B129">
        <v>36</v>
      </c>
      <c r="C129" s="7">
        <v>39436</v>
      </c>
      <c r="D129" s="11">
        <v>2007</v>
      </c>
      <c r="E129" s="3">
        <f>_xlfn.XLOOKUP(B129,'Sentiment index'!$E$2:$E$169,'Sentiment index'!$A$2:$A$169)</f>
        <v>9.2505000000000004E-2</v>
      </c>
      <c r="F129">
        <f>IF(B129="","",Dataset!E129)</f>
        <v>5.3059976716789707</v>
      </c>
      <c r="G129" s="5">
        <f>(AL129-BN129)/BN129</f>
        <v>2.4630541799999944E-2</v>
      </c>
      <c r="H129" s="12">
        <f>IF(B129="","",Dataset!G129)</f>
        <v>795</v>
      </c>
      <c r="I129" s="4">
        <v>11.937200000000001</v>
      </c>
      <c r="J129" s="4">
        <v>9.1447845000000001</v>
      </c>
      <c r="K129" s="13">
        <f t="shared" si="12"/>
        <v>1.8130541799999945E-2</v>
      </c>
      <c r="L129" s="5">
        <f>IF(AJ129="NORWAY",_xlfn.XLOOKUP(C129,'Oslo OBX Historical Data'!$A$3:$A$3478,'Oslo OBX Historical Data'!$G$2:$G$3477),IF(AJ129="FINLAND",_xlfn.XLOOKUP(C129,'OMX Helsinki Historical Data'!$A$3:$A$3480,'OMX Helsinki Historical Data'!$G$2:$G$3479),IF(AJ129="DENMARK",_xlfn.XLOOKUP(C129,'OMX Copenhagen All shares Histo'!$A$3:$A$3462,'OMX Copenhagen All shares Histo'!$G$2:$G$3461),_xlfn.XLOOKUP('Pos. inv sent'!C129,'OMX Stockholm Historical Data'!$A$3:$A$3478,'OMX Stockholm Historical Data'!$G$2:$G$3477))))</f>
        <v>6.4999999999999997E-3</v>
      </c>
      <c r="M129">
        <f>IF($B129="","",Dataset!L129)</f>
        <v>1</v>
      </c>
      <c r="N129">
        <f>IF($B129="","",Dataset!M129)</f>
        <v>0</v>
      </c>
      <c r="O129">
        <f>IF($B129="","",Dataset!N129)</f>
        <v>0</v>
      </c>
      <c r="P129">
        <f>IF($B129="","",Dataset!O129)</f>
        <v>0</v>
      </c>
      <c r="Q129">
        <f>IF($B129="","",Dataset!P129)</f>
        <v>0</v>
      </c>
      <c r="R129">
        <f>IF($B129="","",Dataset!Q129)</f>
        <v>0</v>
      </c>
      <c r="S129">
        <f>IF($B129="","",Dataset!R129)</f>
        <v>1</v>
      </c>
      <c r="T129">
        <f>IF($B129="","",Dataset!S129)</f>
        <v>0</v>
      </c>
      <c r="U129">
        <f>IF($B129="","",Dataset!T129)</f>
        <v>0</v>
      </c>
      <c r="Y129" s="2"/>
      <c r="AJ129" t="s">
        <v>23</v>
      </c>
      <c r="AL129" s="3">
        <f t="shared" si="17"/>
        <v>8.7093596052999995</v>
      </c>
      <c r="AM129">
        <v>795</v>
      </c>
      <c r="BB129" s="2">
        <v>1.970443368</v>
      </c>
      <c r="BC129" s="2">
        <v>2.4630541799999999</v>
      </c>
      <c r="BD129" s="2">
        <v>2.4630541799999999</v>
      </c>
      <c r="BF129" t="s">
        <v>1801</v>
      </c>
      <c r="BG129" t="s">
        <v>1802</v>
      </c>
      <c r="BH129" t="s">
        <v>23</v>
      </c>
      <c r="BI129" t="s">
        <v>152</v>
      </c>
      <c r="BJ129" t="s">
        <v>25</v>
      </c>
      <c r="BK129" t="s">
        <v>54</v>
      </c>
      <c r="BL129" t="s">
        <v>27</v>
      </c>
      <c r="BM129" s="4">
        <v>11.937200000000001</v>
      </c>
      <c r="BN129" s="4">
        <v>8.5</v>
      </c>
      <c r="BO129" s="5">
        <f t="shared" si="18"/>
        <v>1.9704433680000001E-2</v>
      </c>
      <c r="BP129" s="5">
        <f t="shared" si="19"/>
        <v>2.4630541799999999E-2</v>
      </c>
      <c r="BQ129" s="5">
        <f t="shared" si="20"/>
        <v>2.4630541799999999E-2</v>
      </c>
      <c r="BR129" s="4"/>
      <c r="BS129" s="4"/>
      <c r="BT129" s="4"/>
      <c r="BU129" s="4">
        <v>18</v>
      </c>
    </row>
    <row r="130" spans="1:73" x14ac:dyDescent="0.15">
      <c r="A130" t="str">
        <f t="shared" si="11"/>
        <v>1</v>
      </c>
      <c r="B130">
        <v>36</v>
      </c>
      <c r="C130" s="7">
        <v>39444</v>
      </c>
      <c r="D130" s="11">
        <v>2007</v>
      </c>
      <c r="E130" s="3">
        <f>_xlfn.XLOOKUP(B130,'Sentiment index'!$E$2:$E$169,'Sentiment index'!$A$2:$A$169)</f>
        <v>9.2505000000000004E-2</v>
      </c>
      <c r="F130">
        <f>IF(B130="","",Dataset!E130)</f>
        <v>9.4601406734299136</v>
      </c>
      <c r="G130" s="5">
        <f>(AL130-BN130)/BN130</f>
        <v>-1.3953487869999984E-2</v>
      </c>
      <c r="H130" s="12">
        <f>IF(B130="","",Dataset!G130)</f>
        <v>1107.5066013187559</v>
      </c>
      <c r="I130" s="4">
        <v>25.472300000000001</v>
      </c>
      <c r="J130" s="4">
        <v>11.2964985</v>
      </c>
      <c r="K130" s="13">
        <f t="shared" si="12"/>
        <v>-2.0653487869999983E-2</v>
      </c>
      <c r="L130" s="5">
        <f>IF(AJ130="NORWAY",_xlfn.XLOOKUP(C130,'Oslo OBX Historical Data'!$A$3:$A$3478,'Oslo OBX Historical Data'!$G$2:$G$3477),IF(AJ130="FINLAND",_xlfn.XLOOKUP(C130,'OMX Helsinki Historical Data'!$A$3:$A$3480,'OMX Helsinki Historical Data'!$G$2:$G$3479),IF(AJ130="DENMARK",_xlfn.XLOOKUP(C130,'OMX Copenhagen All shares Histo'!$A$3:$A$3462,'OMX Copenhagen All shares Histo'!$G$2:$G$3461),_xlfn.XLOOKUP('Pos. inv sent'!C130,'OMX Stockholm Historical Data'!$A$3:$A$3478,'OMX Stockholm Historical Data'!$G$2:$G$3477))))</f>
        <v>6.7000000000000002E-3</v>
      </c>
      <c r="M130">
        <f>IF($B130="","",Dataset!L130)</f>
        <v>1</v>
      </c>
      <c r="N130">
        <f>IF($B130="","",Dataset!M130)</f>
        <v>0</v>
      </c>
      <c r="O130">
        <f>IF($B130="","",Dataset!N130)</f>
        <v>0</v>
      </c>
      <c r="P130">
        <f>IF($B130="","",Dataset!O130)</f>
        <v>0</v>
      </c>
      <c r="Q130">
        <f>IF($B130="","",Dataset!P130)</f>
        <v>1</v>
      </c>
      <c r="R130">
        <f>IF($B130="","",Dataset!Q130)</f>
        <v>0</v>
      </c>
      <c r="S130">
        <f>IF($B130="","",Dataset!R130)</f>
        <v>0</v>
      </c>
      <c r="T130">
        <f>IF($B130="","",Dataset!S130)</f>
        <v>0</v>
      </c>
      <c r="U130">
        <f>IF($B130="","",Dataset!T130)</f>
        <v>0</v>
      </c>
      <c r="Y130" s="2"/>
      <c r="AJ130" t="s">
        <v>23</v>
      </c>
      <c r="AL130" s="3">
        <f t="shared" si="17"/>
        <v>10.353488377365</v>
      </c>
      <c r="BB130" s="2">
        <v>1.860465169</v>
      </c>
      <c r="BC130" s="2">
        <v>-1.3953487870000001</v>
      </c>
      <c r="BD130" s="2">
        <v>-6.9767441750000003</v>
      </c>
      <c r="BF130" t="s">
        <v>1568</v>
      </c>
      <c r="BG130" t="s">
        <v>1569</v>
      </c>
      <c r="BH130" t="s">
        <v>23</v>
      </c>
      <c r="BI130" t="s">
        <v>38</v>
      </c>
      <c r="BJ130" t="s">
        <v>25</v>
      </c>
      <c r="BK130" t="s">
        <v>54</v>
      </c>
      <c r="BL130" t="s">
        <v>27</v>
      </c>
      <c r="BM130" s="4">
        <v>25.472300000000001</v>
      </c>
      <c r="BN130" s="4">
        <v>10.5</v>
      </c>
      <c r="BO130" s="5">
        <f t="shared" si="18"/>
        <v>1.8604651690000001E-2</v>
      </c>
      <c r="BP130" s="5">
        <f t="shared" si="19"/>
        <v>-1.3953487870000001E-2</v>
      </c>
      <c r="BQ130" s="5">
        <f t="shared" si="20"/>
        <v>-6.9767441750000006E-2</v>
      </c>
      <c r="BR130" s="4"/>
      <c r="BS130" s="4"/>
      <c r="BT130" s="4"/>
      <c r="BU130" s="4">
        <v>0</v>
      </c>
    </row>
    <row r="131" spans="1:73" x14ac:dyDescent="0.15">
      <c r="A131" t="str">
        <f t="shared" ref="A131:A151" si="21">IF(E131&gt;=0,"1","0")</f>
        <v>1</v>
      </c>
      <c r="B131">
        <v>37</v>
      </c>
      <c r="C131" s="7">
        <v>39471</v>
      </c>
      <c r="D131" s="11">
        <v>2008</v>
      </c>
      <c r="E131" s="3">
        <f>_xlfn.XLOOKUP(B131,'Sentiment index'!$E$2:$E$169,'Sentiment index'!$A$2:$A$169)</f>
        <v>0.2216436</v>
      </c>
      <c r="F131">
        <f>IF(B131="","",Dataset!E131)</f>
        <v>12.675415014562605</v>
      </c>
      <c r="G131" s="5">
        <f>(AL131-BN131)/BN131</f>
        <v>13.5</v>
      </c>
      <c r="H131" s="12">
        <f>IF(B131="","",Dataset!G131)</f>
        <v>1</v>
      </c>
      <c r="I131" s="2">
        <v>10.3878</v>
      </c>
      <c r="J131" s="2">
        <v>0.85498200000000002</v>
      </c>
      <c r="K131" s="13">
        <f t="shared" ref="K131:K151" si="22">G131-L131</f>
        <v>13.4626</v>
      </c>
      <c r="L131" s="5">
        <f>IF(AJ131="NORWAY",_xlfn.XLOOKUP(C131,'Oslo OBX Historical Data'!$A$3:$A$3478,'Oslo OBX Historical Data'!$G$2:$G$3477),IF(AJ131="FINLAND",_xlfn.XLOOKUP(C131,'OMX Helsinki Historical Data'!$A$3:$A$3480,'OMX Helsinki Historical Data'!$G$2:$G$3479),IF(AJ131="DENMARK",_xlfn.XLOOKUP(C131,'OMX Copenhagen All shares Histo'!$A$3:$A$3462,'OMX Copenhagen All shares Histo'!$G$2:$G$3461),_xlfn.XLOOKUP('Pos. inv sent'!C131,'OMX Stockholm Historical Data'!$A$3:$A$3478,'OMX Stockholm Historical Data'!$G$2:$G$3477))))</f>
        <v>3.7400000000000003E-2</v>
      </c>
      <c r="M131">
        <f>IF($B131="","",Dataset!L131)</f>
        <v>0</v>
      </c>
      <c r="N131">
        <f>IF($B131="","",Dataset!M131)</f>
        <v>0</v>
      </c>
      <c r="O131">
        <f>IF($B131="","",Dataset!N131)</f>
        <v>1</v>
      </c>
      <c r="P131">
        <f>IF($B131="","",Dataset!O131)</f>
        <v>0</v>
      </c>
      <c r="Q131">
        <f>IF($B131="","",Dataset!P131)</f>
        <v>0</v>
      </c>
      <c r="R131">
        <f>IF($B131="","",Dataset!Q131)</f>
        <v>0</v>
      </c>
      <c r="S131">
        <f>IF($B131="","",Dataset!R131)</f>
        <v>0</v>
      </c>
      <c r="T131">
        <f>IF($B131="","",Dataset!S131)</f>
        <v>0</v>
      </c>
      <c r="U131">
        <f>IF($B131="","",Dataset!T131)</f>
        <v>0</v>
      </c>
      <c r="Y131" s="2"/>
      <c r="AJ131" t="s">
        <v>80</v>
      </c>
      <c r="AL131" s="3">
        <f t="shared" si="17"/>
        <v>14.5</v>
      </c>
      <c r="AM131">
        <v>1</v>
      </c>
      <c r="BB131" s="2">
        <v>1322.222168</v>
      </c>
      <c r="BC131" s="2">
        <v>1350</v>
      </c>
      <c r="BD131" s="2">
        <v>1166.666626</v>
      </c>
      <c r="BF131" t="s">
        <v>1829</v>
      </c>
      <c r="BG131" t="s">
        <v>1830</v>
      </c>
      <c r="BH131" t="s">
        <v>80</v>
      </c>
      <c r="BI131" t="s">
        <v>96</v>
      </c>
      <c r="BJ131" t="s">
        <v>25</v>
      </c>
      <c r="BK131" t="s">
        <v>146</v>
      </c>
      <c r="BL131" t="s">
        <v>27</v>
      </c>
      <c r="BM131" s="2">
        <v>10.3878</v>
      </c>
      <c r="BN131" s="2">
        <v>1</v>
      </c>
      <c r="BO131" s="5">
        <f t="shared" si="18"/>
        <v>13.222221680000001</v>
      </c>
      <c r="BP131" s="5">
        <f t="shared" si="19"/>
        <v>13.5</v>
      </c>
      <c r="BQ131" s="5">
        <f t="shared" si="20"/>
        <v>11.66666626</v>
      </c>
      <c r="BR131" s="2"/>
      <c r="BS131" s="2"/>
      <c r="BT131" s="2"/>
      <c r="BU131" s="2">
        <v>0</v>
      </c>
    </row>
    <row r="132" spans="1:73" x14ac:dyDescent="0.15">
      <c r="A132" t="str">
        <f t="shared" si="21"/>
        <v>1</v>
      </c>
      <c r="B132">
        <v>37</v>
      </c>
      <c r="C132" s="7">
        <v>39477</v>
      </c>
      <c r="D132" s="11">
        <v>2008</v>
      </c>
      <c r="E132" s="3">
        <f>_xlfn.XLOOKUP(B132,'Sentiment index'!$E$2:$E$169,'Sentiment index'!$A$2:$A$169)</f>
        <v>0.2216436</v>
      </c>
      <c r="F132">
        <f>IF(B132="","",Dataset!E132)</f>
        <v>14.59910200193681</v>
      </c>
      <c r="G132" s="5">
        <f>(AL132-BN132)/BN132</f>
        <v>6.2043809890000023E-2</v>
      </c>
      <c r="H132" s="12">
        <f>IF(B132="","",Dataset!G132)</f>
        <v>16</v>
      </c>
      <c r="I132" s="2">
        <v>16.415099999999999</v>
      </c>
      <c r="J132" s="2">
        <v>12</v>
      </c>
      <c r="K132" s="13">
        <f t="shared" si="22"/>
        <v>6.6943809890000025E-2</v>
      </c>
      <c r="L132" s="5">
        <f>IF(AJ132="NORWAY",_xlfn.XLOOKUP(C132,'Oslo OBX Historical Data'!$A$3:$A$3478,'Oslo OBX Historical Data'!$G$2:$G$3477),IF(AJ132="FINLAND",_xlfn.XLOOKUP(C132,'OMX Helsinki Historical Data'!$A$3:$A$3480,'OMX Helsinki Historical Data'!$G$2:$G$3479),IF(AJ132="DENMARK",_xlfn.XLOOKUP(C132,'OMX Copenhagen All shares Histo'!$A$3:$A$3462,'OMX Copenhagen All shares Histo'!$G$2:$G$3461),_xlfn.XLOOKUP('Pos. inv sent'!C132,'OMX Stockholm Historical Data'!$A$3:$A$3478,'OMX Stockholm Historical Data'!$G$2:$G$3477))))</f>
        <v>-4.8999999999999998E-3</v>
      </c>
      <c r="M132">
        <f>IF($B132="","",Dataset!L132)</f>
        <v>0</v>
      </c>
      <c r="N132">
        <f>IF($B132="","",Dataset!M132)</f>
        <v>0</v>
      </c>
      <c r="O132">
        <f>IF($B132="","",Dataset!N132)</f>
        <v>0</v>
      </c>
      <c r="P132">
        <f>IF($B132="","",Dataset!O132)</f>
        <v>0</v>
      </c>
      <c r="Q132">
        <f>IF($B132="","",Dataset!P132)</f>
        <v>0</v>
      </c>
      <c r="R132">
        <f>IF($B132="","",Dataset!Q132)</f>
        <v>1</v>
      </c>
      <c r="S132">
        <f>IF($B132="","",Dataset!R132)</f>
        <v>0</v>
      </c>
      <c r="T132">
        <f>IF($B132="","",Dataset!S132)</f>
        <v>0</v>
      </c>
      <c r="U132">
        <f>IF($B132="","",Dataset!T132)</f>
        <v>0</v>
      </c>
      <c r="Y132" s="2"/>
      <c r="AJ132" t="s">
        <v>44</v>
      </c>
      <c r="AL132" s="3">
        <f t="shared" si="17"/>
        <v>12.74452571868</v>
      </c>
      <c r="AM132">
        <v>16</v>
      </c>
      <c r="BB132" s="2">
        <v>3.6496365069999999</v>
      </c>
      <c r="BC132" s="2">
        <v>6.2043809889999997</v>
      </c>
      <c r="BD132" s="2">
        <v>-2.1897797579999998</v>
      </c>
      <c r="BF132" t="s">
        <v>1657</v>
      </c>
      <c r="BG132" t="s">
        <v>1658</v>
      </c>
      <c r="BH132" t="s">
        <v>44</v>
      </c>
      <c r="BI132" t="s">
        <v>32</v>
      </c>
      <c r="BJ132" t="s">
        <v>25</v>
      </c>
      <c r="BK132" t="s">
        <v>54</v>
      </c>
      <c r="BL132" t="s">
        <v>27</v>
      </c>
      <c r="BM132" s="2">
        <v>16.415099999999999</v>
      </c>
      <c r="BN132" s="2">
        <v>12</v>
      </c>
      <c r="BO132" s="5">
        <f t="shared" si="18"/>
        <v>3.6496365070000002E-2</v>
      </c>
      <c r="BP132" s="5">
        <f t="shared" si="19"/>
        <v>6.2043809889999996E-2</v>
      </c>
      <c r="BQ132" s="5">
        <f t="shared" si="20"/>
        <v>-2.189779758E-2</v>
      </c>
      <c r="BR132" s="2"/>
      <c r="BS132" s="2"/>
      <c r="BT132" s="2"/>
      <c r="BU132" s="2">
        <v>20.4452</v>
      </c>
    </row>
    <row r="133" spans="1:73" x14ac:dyDescent="0.15">
      <c r="A133" t="str">
        <f t="shared" si="21"/>
        <v>1</v>
      </c>
      <c r="B133">
        <v>38</v>
      </c>
      <c r="C133" s="7">
        <v>39482</v>
      </c>
      <c r="D133" s="11">
        <v>2008</v>
      </c>
      <c r="E133" s="3">
        <f>_xlfn.XLOOKUP(B133,'Sentiment index'!$E$2:$E$169,'Sentiment index'!$A$2:$A$169)</f>
        <v>0.26776040000000001</v>
      </c>
      <c r="F133">
        <f>IF(B133="","",Dataset!E133)</f>
        <v>15.797487628417516</v>
      </c>
      <c r="G133" s="5">
        <f>(AL133-BN133)/BN133</f>
        <v>-0.13749999999999996</v>
      </c>
      <c r="H133" s="12">
        <f>IF(B133="","",Dataset!G133)</f>
        <v>38</v>
      </c>
      <c r="I133" s="2">
        <v>7.7928899999999999</v>
      </c>
      <c r="J133" s="2">
        <v>4.4886555000000001</v>
      </c>
      <c r="K133" s="13">
        <f t="shared" si="22"/>
        <v>-0.14069999999999996</v>
      </c>
      <c r="L133" s="5">
        <f>IF(AJ133="NORWAY",_xlfn.XLOOKUP(C133,'Oslo OBX Historical Data'!$A$3:$A$3478,'Oslo OBX Historical Data'!$G$2:$G$3477),IF(AJ133="FINLAND",_xlfn.XLOOKUP(C133,'OMX Helsinki Historical Data'!$A$3:$A$3480,'OMX Helsinki Historical Data'!$G$2:$G$3479),IF(AJ133="DENMARK",_xlfn.XLOOKUP(C133,'OMX Copenhagen All shares Histo'!$A$3:$A$3462,'OMX Copenhagen All shares Histo'!$G$2:$G$3461),_xlfn.XLOOKUP('Pos. inv sent'!C133,'OMX Stockholm Historical Data'!$A$3:$A$3478,'OMX Stockholm Historical Data'!$G$2:$G$3477))))</f>
        <v>3.2000000000000002E-3</v>
      </c>
      <c r="M133">
        <f>IF($B133="","",Dataset!L133)</f>
        <v>0</v>
      </c>
      <c r="N133">
        <f>IF($B133="","",Dataset!M133)</f>
        <v>0</v>
      </c>
      <c r="O133">
        <f>IF($B133="","",Dataset!N133)</f>
        <v>0</v>
      </c>
      <c r="P133">
        <f>IF($B133="","",Dataset!O133)</f>
        <v>0</v>
      </c>
      <c r="Q133">
        <f>IF($B133="","",Dataset!P133)</f>
        <v>0</v>
      </c>
      <c r="R133">
        <f>IF($B133="","",Dataset!Q133)</f>
        <v>0</v>
      </c>
      <c r="S133">
        <f>IF($B133="","",Dataset!R133)</f>
        <v>1</v>
      </c>
      <c r="T133">
        <f>IF($B133="","",Dataset!S133)</f>
        <v>0</v>
      </c>
      <c r="U133">
        <f>IF($B133="","",Dataset!T133)</f>
        <v>0</v>
      </c>
      <c r="Y133" s="2"/>
      <c r="AJ133" t="s">
        <v>80</v>
      </c>
      <c r="AL133" s="3">
        <f t="shared" si="17"/>
        <v>4.5281250000000002</v>
      </c>
      <c r="AM133">
        <v>38</v>
      </c>
      <c r="BB133" s="2">
        <v>0.3125</v>
      </c>
      <c r="BC133" s="2">
        <v>-13.75</v>
      </c>
      <c r="BD133" s="2">
        <v>-3.1375000480000002</v>
      </c>
      <c r="BF133" t="s">
        <v>1896</v>
      </c>
      <c r="BG133" t="s">
        <v>1897</v>
      </c>
      <c r="BH133" t="s">
        <v>80</v>
      </c>
      <c r="BI133" t="s">
        <v>152</v>
      </c>
      <c r="BJ133" t="s">
        <v>25</v>
      </c>
      <c r="BK133" t="s">
        <v>54</v>
      </c>
      <c r="BL133" t="s">
        <v>27</v>
      </c>
      <c r="BM133" s="2">
        <v>7.7928899999999999</v>
      </c>
      <c r="BN133" s="2">
        <v>5.25</v>
      </c>
      <c r="BO133" s="5">
        <f t="shared" si="18"/>
        <v>3.1250000000000002E-3</v>
      </c>
      <c r="BP133" s="5">
        <f t="shared" si="19"/>
        <v>-0.13750000000000001</v>
      </c>
      <c r="BQ133" s="5">
        <f t="shared" si="20"/>
        <v>-3.1375000479999998E-2</v>
      </c>
      <c r="BR133" s="2"/>
      <c r="BS133" s="2"/>
      <c r="BT133" s="2"/>
      <c r="BU133" s="2">
        <v>12.816000000000001</v>
      </c>
    </row>
    <row r="134" spans="1:73" x14ac:dyDescent="0.15">
      <c r="A134" t="str">
        <f t="shared" si="21"/>
        <v>1</v>
      </c>
      <c r="B134">
        <v>39</v>
      </c>
      <c r="C134" s="7">
        <v>39514</v>
      </c>
      <c r="D134" s="11">
        <v>2008</v>
      </c>
      <c r="E134" s="3">
        <f>_xlfn.XLOOKUP(B134,'Sentiment index'!$E$2:$E$169,'Sentiment index'!$A$2:$A$169)</f>
        <v>0.19907849999999999</v>
      </c>
      <c r="F134">
        <f>IF(B134="","",Dataset!E134)</f>
        <v>14.767732752671233</v>
      </c>
      <c r="G134" s="5">
        <f>(AL134-BN134)/BN134</f>
        <v>-5.5555553440000002E-2</v>
      </c>
      <c r="H134" s="12">
        <f>IF(B134="","",Dataset!G134)</f>
        <v>1660.8623538075278</v>
      </c>
      <c r="I134" s="2">
        <v>70.959199999999996</v>
      </c>
      <c r="J134" s="2">
        <v>112075.894</v>
      </c>
      <c r="K134" s="13">
        <f t="shared" si="22"/>
        <v>-4.2955553440000002E-2</v>
      </c>
      <c r="L134" s="5">
        <f>IF(AJ134="NORWAY",_xlfn.XLOOKUP(C134,'Oslo OBX Historical Data'!$A$3:$A$3478,'Oslo OBX Historical Data'!$G$2:$G$3477),IF(AJ134="FINLAND",_xlfn.XLOOKUP(C134,'OMX Helsinki Historical Data'!$A$3:$A$3480,'OMX Helsinki Historical Data'!$G$2:$G$3479),IF(AJ134="DENMARK",_xlfn.XLOOKUP(C134,'OMX Copenhagen All shares Histo'!$A$3:$A$3462,'OMX Copenhagen All shares Histo'!$G$2:$G$3461),_xlfn.XLOOKUP('Pos. inv sent'!C134,'OMX Stockholm Historical Data'!$A$3:$A$3478,'OMX Stockholm Historical Data'!$G$2:$G$3477))))</f>
        <v>-1.26E-2</v>
      </c>
      <c r="M134">
        <f>IF($B134="","",Dataset!L134)</f>
        <v>0</v>
      </c>
      <c r="N134">
        <f>IF($B134="","",Dataset!M134)</f>
        <v>0</v>
      </c>
      <c r="O134">
        <f>IF($B134="","",Dataset!N134)</f>
        <v>0</v>
      </c>
      <c r="P134">
        <f>IF($B134="","",Dataset!O134)</f>
        <v>1</v>
      </c>
      <c r="Q134">
        <f>IF($B134="","",Dataset!P134)</f>
        <v>0</v>
      </c>
      <c r="R134">
        <f>IF($B134="","",Dataset!Q134)</f>
        <v>0</v>
      </c>
      <c r="S134">
        <f>IF($B134="","",Dataset!R134)</f>
        <v>0</v>
      </c>
      <c r="T134">
        <f>IF($B134="","",Dataset!S134)</f>
        <v>0</v>
      </c>
      <c r="U134">
        <f>IF($B134="","",Dataset!T134)</f>
        <v>0</v>
      </c>
      <c r="Y134" s="2"/>
      <c r="AJ134" t="s">
        <v>23</v>
      </c>
      <c r="AL134" s="3">
        <f t="shared" si="17"/>
        <v>95861.11132584</v>
      </c>
      <c r="BB134" s="2">
        <v>-2.222222328</v>
      </c>
      <c r="BC134" s="2">
        <v>-5.5555553440000001</v>
      </c>
      <c r="BD134" s="2">
        <v>-36.666667940000004</v>
      </c>
      <c r="BF134" t="s">
        <v>1287</v>
      </c>
      <c r="BG134" t="s">
        <v>1288</v>
      </c>
      <c r="BH134" t="s">
        <v>23</v>
      </c>
      <c r="BI134" t="s">
        <v>45</v>
      </c>
      <c r="BJ134" t="s">
        <v>25</v>
      </c>
      <c r="BK134" t="s">
        <v>1066</v>
      </c>
      <c r="BL134" t="s">
        <v>27</v>
      </c>
      <c r="BM134" s="2">
        <v>70.959199999999996</v>
      </c>
      <c r="BN134" s="2">
        <v>101500</v>
      </c>
      <c r="BO134" s="5">
        <f t="shared" si="18"/>
        <v>-2.2222223279999998E-2</v>
      </c>
      <c r="BP134" s="5">
        <f t="shared" si="19"/>
        <v>-5.5555553440000002E-2</v>
      </c>
      <c r="BQ134" s="5">
        <f t="shared" si="20"/>
        <v>-0.36666667940000003</v>
      </c>
      <c r="BR134" s="2"/>
      <c r="BS134" s="2"/>
      <c r="BT134" s="2"/>
      <c r="BU134" s="2">
        <v>0</v>
      </c>
    </row>
    <row r="135" spans="1:73" x14ac:dyDescent="0.15">
      <c r="A135" t="str">
        <f t="shared" si="21"/>
        <v>1</v>
      </c>
      <c r="B135">
        <v>39</v>
      </c>
      <c r="C135" s="7">
        <v>39533</v>
      </c>
      <c r="D135" s="11">
        <v>2008</v>
      </c>
      <c r="E135" s="3">
        <f>_xlfn.XLOOKUP(B135,'Sentiment index'!$E$2:$E$169,'Sentiment index'!$A$2:$A$169)</f>
        <v>0.19907849999999999</v>
      </c>
      <c r="F135">
        <f>IF(B135="","",Dataset!E135)</f>
        <v>11.048050110023718</v>
      </c>
      <c r="G135" s="5">
        <f>(AL135-BN135)/BN135</f>
        <v>0.15686276439999997</v>
      </c>
      <c r="H135" s="12">
        <f>IF(B135="","",Dataset!G135)</f>
        <v>8</v>
      </c>
      <c r="I135" s="2">
        <v>6.8380799999999997</v>
      </c>
      <c r="J135" s="2">
        <v>1.3252221</v>
      </c>
      <c r="K135" s="13">
        <f t="shared" si="22"/>
        <v>0.15766276439999996</v>
      </c>
      <c r="L135" s="5">
        <f>IF(AJ135="NORWAY",_xlfn.XLOOKUP(C135,'Oslo OBX Historical Data'!$A$3:$A$3478,'Oslo OBX Historical Data'!$G$2:$G$3477),IF(AJ135="FINLAND",_xlfn.XLOOKUP(C135,'OMX Helsinki Historical Data'!$A$3:$A$3480,'OMX Helsinki Historical Data'!$G$2:$G$3479),IF(AJ135="DENMARK",_xlfn.XLOOKUP(C135,'OMX Copenhagen All shares Histo'!$A$3:$A$3462,'OMX Copenhagen All shares Histo'!$G$2:$G$3461),_xlfn.XLOOKUP('Pos. inv sent'!C135,'OMX Stockholm Historical Data'!$A$3:$A$3478,'OMX Stockholm Historical Data'!$G$2:$G$3477))))</f>
        <v>-8.0000000000000004E-4</v>
      </c>
      <c r="M135">
        <f>IF($B135="","",Dataset!L135)</f>
        <v>0</v>
      </c>
      <c r="N135">
        <f>IF($B135="","",Dataset!M135)</f>
        <v>0</v>
      </c>
      <c r="O135">
        <f>IF($B135="","",Dataset!N135)</f>
        <v>0</v>
      </c>
      <c r="P135">
        <f>IF($B135="","",Dataset!O135)</f>
        <v>0</v>
      </c>
      <c r="Q135">
        <f>IF($B135="","",Dataset!P135)</f>
        <v>0</v>
      </c>
      <c r="R135">
        <f>IF($B135="","",Dataset!Q135)</f>
        <v>0</v>
      </c>
      <c r="S135">
        <f>IF($B135="","",Dataset!R135)</f>
        <v>1</v>
      </c>
      <c r="T135">
        <f>IF($B135="","",Dataset!S135)</f>
        <v>0</v>
      </c>
      <c r="U135">
        <f>IF($B135="","",Dataset!T135)</f>
        <v>0</v>
      </c>
      <c r="Y135" s="2"/>
      <c r="AJ135" t="s">
        <v>80</v>
      </c>
      <c r="AL135" s="3">
        <f t="shared" si="17"/>
        <v>1.79313728482</v>
      </c>
      <c r="AM135">
        <v>8</v>
      </c>
      <c r="BB135" s="2">
        <v>16.66666794</v>
      </c>
      <c r="BC135" s="2">
        <v>15.68627644</v>
      </c>
      <c r="BD135" s="2">
        <v>17.843139650000001</v>
      </c>
      <c r="BF135" t="s">
        <v>1955</v>
      </c>
      <c r="BG135" t="s">
        <v>1956</v>
      </c>
      <c r="BH135" t="s">
        <v>80</v>
      </c>
      <c r="BI135" t="s">
        <v>152</v>
      </c>
      <c r="BJ135" t="s">
        <v>25</v>
      </c>
      <c r="BK135" t="s">
        <v>54</v>
      </c>
      <c r="BL135" t="s">
        <v>27</v>
      </c>
      <c r="BM135" s="2">
        <v>6.8380799999999997</v>
      </c>
      <c r="BN135" s="2">
        <v>1.55</v>
      </c>
      <c r="BO135" s="5">
        <f t="shared" si="18"/>
        <v>0.16666667939999999</v>
      </c>
      <c r="BP135" s="5">
        <f t="shared" si="19"/>
        <v>0.15686276439999999</v>
      </c>
      <c r="BQ135" s="5">
        <f t="shared" si="20"/>
        <v>0.17843139650000001</v>
      </c>
      <c r="BR135" s="2"/>
      <c r="BS135" s="2"/>
      <c r="BT135" s="2"/>
      <c r="BU135" s="2">
        <v>18.087499999999999</v>
      </c>
    </row>
    <row r="136" spans="1:73" x14ac:dyDescent="0.15">
      <c r="A136" t="str">
        <f t="shared" si="21"/>
        <v>1</v>
      </c>
      <c r="B136">
        <v>40</v>
      </c>
      <c r="C136" s="7">
        <v>39554</v>
      </c>
      <c r="D136" s="11">
        <v>2008</v>
      </c>
      <c r="E136" s="3">
        <f>_xlfn.XLOOKUP(B136,'Sentiment index'!$E$2:$E$169,'Sentiment index'!$A$2:$A$169)</f>
        <v>9.8295300000000002E-2</v>
      </c>
      <c r="F136">
        <f>IF(B136="","",Dataset!E136)</f>
        <v>14.656589934532676</v>
      </c>
      <c r="G136" s="5">
        <f>(AL136-BN136)/BN136</f>
        <v>1.8181818720000031E-3</v>
      </c>
      <c r="H136" s="12">
        <f>IF(B136="","",Dataset!G136)</f>
        <v>1388.4446973680731</v>
      </c>
      <c r="I136" s="2">
        <v>194.96799999999999</v>
      </c>
      <c r="J136" s="2">
        <v>115.388482</v>
      </c>
      <c r="K136" s="13">
        <f t="shared" si="22"/>
        <v>-1.0781818127999996E-2</v>
      </c>
      <c r="L136" s="5">
        <f>IF(AJ136="NORWAY",_xlfn.XLOOKUP(C136,'Oslo OBX Historical Data'!$A$3:$A$3478,'Oslo OBX Historical Data'!$G$2:$G$3477),IF(AJ136="FINLAND",_xlfn.XLOOKUP(C136,'OMX Helsinki Historical Data'!$A$3:$A$3480,'OMX Helsinki Historical Data'!$G$2:$G$3479),IF(AJ136="DENMARK",_xlfn.XLOOKUP(C136,'OMX Copenhagen All shares Histo'!$A$3:$A$3462,'OMX Copenhagen All shares Histo'!$G$2:$G$3461),_xlfn.XLOOKUP('Pos. inv sent'!C136,'OMX Stockholm Historical Data'!$A$3:$A$3478,'OMX Stockholm Historical Data'!$G$2:$G$3477))))</f>
        <v>1.26E-2</v>
      </c>
      <c r="M136">
        <f>IF($B136="","",Dataset!L136)</f>
        <v>0</v>
      </c>
      <c r="N136">
        <f>IF($B136="","",Dataset!M136)</f>
        <v>0</v>
      </c>
      <c r="O136">
        <f>IF($B136="","",Dataset!N136)</f>
        <v>0</v>
      </c>
      <c r="P136">
        <f>IF($B136="","",Dataset!O136)</f>
        <v>1</v>
      </c>
      <c r="Q136">
        <f>IF($B136="","",Dataset!P136)</f>
        <v>0</v>
      </c>
      <c r="R136">
        <f>IF($B136="","",Dataset!Q136)</f>
        <v>0</v>
      </c>
      <c r="S136">
        <f>IF($B136="","",Dataset!R136)</f>
        <v>0</v>
      </c>
      <c r="T136">
        <f>IF($B136="","",Dataset!S136)</f>
        <v>0</v>
      </c>
      <c r="U136">
        <f>IF($B136="","",Dataset!T136)</f>
        <v>0</v>
      </c>
      <c r="Y136" s="2"/>
      <c r="AJ136" t="s">
        <v>23</v>
      </c>
      <c r="AL136" s="3">
        <f t="shared" si="17"/>
        <v>104.690000005624</v>
      </c>
      <c r="BB136" s="2">
        <v>3.5454545020000001</v>
      </c>
      <c r="BC136" s="2">
        <v>0.18181818720000001</v>
      </c>
      <c r="BD136" s="2">
        <v>-0.36363637450000003</v>
      </c>
      <c r="BF136" t="s">
        <v>994</v>
      </c>
      <c r="BG136" t="s">
        <v>995</v>
      </c>
      <c r="BH136" t="s">
        <v>23</v>
      </c>
      <c r="BI136" t="s">
        <v>45</v>
      </c>
      <c r="BJ136" t="s">
        <v>25</v>
      </c>
      <c r="BK136" t="s">
        <v>700</v>
      </c>
      <c r="BL136" t="s">
        <v>27</v>
      </c>
      <c r="BM136" s="2">
        <v>194.96799999999999</v>
      </c>
      <c r="BN136" s="2">
        <v>104.5</v>
      </c>
      <c r="BO136" s="5">
        <f t="shared" si="18"/>
        <v>3.5454545019999999E-2</v>
      </c>
      <c r="BP136" s="5">
        <f t="shared" si="19"/>
        <v>1.8181818720000001E-3</v>
      </c>
      <c r="BQ136" s="5">
        <f t="shared" si="20"/>
        <v>-3.6363637450000002E-3</v>
      </c>
      <c r="BR136" s="2">
        <v>256</v>
      </c>
      <c r="BS136" s="2">
        <v>146.88995360000001</v>
      </c>
      <c r="BT136" s="2">
        <v>256</v>
      </c>
      <c r="BU136" s="2">
        <v>0</v>
      </c>
    </row>
    <row r="137" spans="1:73" x14ac:dyDescent="0.15">
      <c r="A137" t="str">
        <f t="shared" si="21"/>
        <v>1</v>
      </c>
      <c r="B137">
        <v>40</v>
      </c>
      <c r="C137" s="7">
        <v>39563</v>
      </c>
      <c r="D137" s="11">
        <v>2008</v>
      </c>
      <c r="E137" s="3">
        <f>_xlfn.XLOOKUP(B137,'Sentiment index'!$E$2:$E$169,'Sentiment index'!$A$2:$A$169)</f>
        <v>9.8295300000000002E-2</v>
      </c>
      <c r="F137">
        <f>IF(B137="","",Dataset!E137)</f>
        <v>14.870089561252332</v>
      </c>
      <c r="G137" s="5">
        <f>(AL137-BN137)/BN137</f>
        <v>2.8467891331225304E-8</v>
      </c>
      <c r="H137" s="12">
        <f>IF(B137="","",Dataset!G137)</f>
        <v>1381.8643181271837</v>
      </c>
      <c r="I137" s="2">
        <v>521.15300000000002</v>
      </c>
      <c r="J137" s="2">
        <v>11207.589399999999</v>
      </c>
      <c r="K137" s="13">
        <f t="shared" si="22"/>
        <v>-1.3199971532108669E-2</v>
      </c>
      <c r="L137" s="5">
        <f>IF(AJ137="NORWAY",_xlfn.XLOOKUP(C137,'Oslo OBX Historical Data'!$A$3:$A$3478,'Oslo OBX Historical Data'!$G$2:$G$3477),IF(AJ137="FINLAND",_xlfn.XLOOKUP(C137,'OMX Helsinki Historical Data'!$A$3:$A$3480,'OMX Helsinki Historical Data'!$G$2:$G$3479),IF(AJ137="DENMARK",_xlfn.XLOOKUP(C137,'OMX Copenhagen All shares Histo'!$A$3:$A$3462,'OMX Copenhagen All shares Histo'!$G$2:$G$3461),_xlfn.XLOOKUP('Pos. inv sent'!C137,'OMX Stockholm Historical Data'!$A$3:$A$3478,'OMX Stockholm Historical Data'!$G$2:$G$3477))))</f>
        <v>1.32E-2</v>
      </c>
      <c r="M137">
        <f>IF($B137="","",Dataset!L137)</f>
        <v>0</v>
      </c>
      <c r="N137">
        <f>IF($B137="","",Dataset!M137)</f>
        <v>0</v>
      </c>
      <c r="O137">
        <f>IF($B137="","",Dataset!N137)</f>
        <v>0</v>
      </c>
      <c r="P137">
        <f>IF($B137="","",Dataset!O137)</f>
        <v>1</v>
      </c>
      <c r="Q137">
        <f>IF($B137="","",Dataset!P137)</f>
        <v>0</v>
      </c>
      <c r="R137">
        <f>IF($B137="","",Dataset!Q137)</f>
        <v>0</v>
      </c>
      <c r="S137">
        <f>IF($B137="","",Dataset!R137)</f>
        <v>0</v>
      </c>
      <c r="T137">
        <f>IF($B137="","",Dataset!S137)</f>
        <v>0</v>
      </c>
      <c r="U137">
        <f>IF($B137="","",Dataset!T137)</f>
        <v>0</v>
      </c>
      <c r="Y137" s="2"/>
      <c r="AJ137" t="s">
        <v>23</v>
      </c>
      <c r="AL137" s="3">
        <f t="shared" si="17"/>
        <v>10150.000288949097</v>
      </c>
      <c r="BB137" s="2">
        <v>2.8467891300000002E-6</v>
      </c>
      <c r="BC137" s="2">
        <v>2.8467891300000002E-6</v>
      </c>
      <c r="BD137" s="2">
        <v>0.447764039</v>
      </c>
      <c r="BF137" t="s">
        <v>617</v>
      </c>
      <c r="BG137" t="s">
        <v>618</v>
      </c>
      <c r="BH137" t="s">
        <v>23</v>
      </c>
      <c r="BI137" t="s">
        <v>45</v>
      </c>
      <c r="BJ137" t="s">
        <v>25</v>
      </c>
      <c r="BK137" t="s">
        <v>54</v>
      </c>
      <c r="BL137" t="s">
        <v>27</v>
      </c>
      <c r="BM137" s="2">
        <v>521.15300000000002</v>
      </c>
      <c r="BN137" s="2">
        <v>10150</v>
      </c>
      <c r="BO137" s="5">
        <f t="shared" si="18"/>
        <v>2.8467891300000001E-8</v>
      </c>
      <c r="BP137" s="5">
        <f t="shared" si="19"/>
        <v>2.8467891300000001E-8</v>
      </c>
      <c r="BQ137" s="5">
        <f t="shared" si="20"/>
        <v>4.4776403899999999E-3</v>
      </c>
      <c r="BR137" s="2"/>
      <c r="BS137" s="2"/>
      <c r="BT137" s="2"/>
      <c r="BU137" s="2">
        <v>4.8196000000000003E-2</v>
      </c>
    </row>
    <row r="138" spans="1:73" x14ac:dyDescent="0.15">
      <c r="A138" t="str">
        <f t="shared" si="21"/>
        <v>1</v>
      </c>
      <c r="B138">
        <v>40</v>
      </c>
      <c r="C138" s="7">
        <v>39563</v>
      </c>
      <c r="D138" s="11">
        <v>2008</v>
      </c>
      <c r="E138" s="3">
        <f>_xlfn.XLOOKUP(B138,'Sentiment index'!$E$2:$E$169,'Sentiment index'!$A$2:$A$169)</f>
        <v>9.8295300000000002E-2</v>
      </c>
      <c r="F138">
        <f>IF(B138="","",Dataset!E138)</f>
        <v>15.933854098505767</v>
      </c>
      <c r="G138" s="5">
        <f>(AL138-BN138)/BN138</f>
        <v>0.32756286620000008</v>
      </c>
      <c r="H138" s="12">
        <f>IF(B138="","",Dataset!G138)</f>
        <v>998.20842070979347</v>
      </c>
      <c r="I138" s="2">
        <v>450.49099999999999</v>
      </c>
      <c r="J138" s="2">
        <v>11207.589399999999</v>
      </c>
      <c r="K138" s="13">
        <f t="shared" si="22"/>
        <v>0.31436286620000009</v>
      </c>
      <c r="L138" s="5">
        <f>IF(AJ138="NORWAY",_xlfn.XLOOKUP(C138,'Oslo OBX Historical Data'!$A$3:$A$3478,'Oslo OBX Historical Data'!$G$2:$G$3477),IF(AJ138="FINLAND",_xlfn.XLOOKUP(C138,'OMX Helsinki Historical Data'!$A$3:$A$3480,'OMX Helsinki Historical Data'!$G$2:$G$3479),IF(AJ138="DENMARK",_xlfn.XLOOKUP(C138,'OMX Copenhagen All shares Histo'!$A$3:$A$3462,'OMX Copenhagen All shares Histo'!$G$2:$G$3461),_xlfn.XLOOKUP('Pos. inv sent'!C138,'OMX Stockholm Historical Data'!$A$3:$A$3478,'OMX Stockholm Historical Data'!$G$2:$G$3477))))</f>
        <v>1.32E-2</v>
      </c>
      <c r="M138">
        <f>IF($B138="","",Dataset!L138)</f>
        <v>0</v>
      </c>
      <c r="N138">
        <f>IF($B138="","",Dataset!M138)</f>
        <v>0</v>
      </c>
      <c r="O138">
        <f>IF($B138="","",Dataset!N138)</f>
        <v>0</v>
      </c>
      <c r="P138">
        <f>IF($B138="","",Dataset!O138)</f>
        <v>1</v>
      </c>
      <c r="Q138">
        <f>IF($B138="","",Dataset!P138)</f>
        <v>0</v>
      </c>
      <c r="R138">
        <f>IF($B138="","",Dataset!Q138)</f>
        <v>0</v>
      </c>
      <c r="S138">
        <f>IF($B138="","",Dataset!R138)</f>
        <v>0</v>
      </c>
      <c r="T138">
        <f>IF($B138="","",Dataset!S138)</f>
        <v>0</v>
      </c>
      <c r="U138">
        <f>IF($B138="","",Dataset!T138)</f>
        <v>0</v>
      </c>
      <c r="Y138" s="2"/>
      <c r="AJ138" t="s">
        <v>23</v>
      </c>
      <c r="AL138" s="3">
        <f t="shared" si="17"/>
        <v>13474.763091930001</v>
      </c>
      <c r="BB138" s="2">
        <v>32.756286619999997</v>
      </c>
      <c r="BC138" s="2">
        <v>32.756286619999997</v>
      </c>
      <c r="BD138" s="2">
        <v>34.249813080000003</v>
      </c>
      <c r="BF138" t="s">
        <v>685</v>
      </c>
      <c r="BG138" t="s">
        <v>686</v>
      </c>
      <c r="BH138" t="s">
        <v>23</v>
      </c>
      <c r="BI138" t="s">
        <v>45</v>
      </c>
      <c r="BJ138" t="s">
        <v>25</v>
      </c>
      <c r="BK138" t="s">
        <v>54</v>
      </c>
      <c r="BL138" t="s">
        <v>27</v>
      </c>
      <c r="BM138" s="2">
        <v>450.49099999999999</v>
      </c>
      <c r="BN138" s="2">
        <v>10150</v>
      </c>
      <c r="BO138" s="5">
        <f t="shared" si="18"/>
        <v>0.32756286619999997</v>
      </c>
      <c r="BP138" s="5">
        <f t="shared" si="19"/>
        <v>0.32756286619999997</v>
      </c>
      <c r="BQ138" s="5">
        <f t="shared" si="20"/>
        <v>0.34249813080000002</v>
      </c>
      <c r="BR138" s="2"/>
      <c r="BS138" s="2"/>
      <c r="BT138" s="2"/>
      <c r="BU138" s="2">
        <v>4.1668E-3</v>
      </c>
    </row>
    <row r="139" spans="1:73" x14ac:dyDescent="0.15">
      <c r="A139" t="str">
        <f t="shared" si="21"/>
        <v>1</v>
      </c>
      <c r="B139">
        <v>41</v>
      </c>
      <c r="C139" s="7">
        <v>39587</v>
      </c>
      <c r="D139" s="11">
        <v>2008</v>
      </c>
      <c r="E139" s="3">
        <f>_xlfn.XLOOKUP(B139,'Sentiment index'!$E$2:$E$169,'Sentiment index'!$A$2:$A$169)</f>
        <v>4.9206399999999997E-2</v>
      </c>
      <c r="F139">
        <f>IF(B139="","",Dataset!E139)</f>
        <v>15.483898578238007</v>
      </c>
      <c r="G139" s="5">
        <f>(AL139-BN139)/BN139</f>
        <v>0.15999999999999998</v>
      </c>
      <c r="H139" s="12">
        <f>IF(B139="","",Dataset!G139)</f>
        <v>837</v>
      </c>
      <c r="I139" s="2">
        <v>50.902000000000001</v>
      </c>
      <c r="J139" s="2">
        <v>35.909244000000001</v>
      </c>
      <c r="K139" s="13">
        <f t="shared" si="22"/>
        <v>0.14729999999999999</v>
      </c>
      <c r="L139" s="5">
        <f>IF(AJ139="NORWAY",_xlfn.XLOOKUP(C139,'Oslo OBX Historical Data'!$A$3:$A$3478,'Oslo OBX Historical Data'!$G$2:$G$3477),IF(AJ139="FINLAND",_xlfn.XLOOKUP(C139,'OMX Helsinki Historical Data'!$A$3:$A$3480,'OMX Helsinki Historical Data'!$G$2:$G$3479),IF(AJ139="DENMARK",_xlfn.XLOOKUP(C139,'OMX Copenhagen All shares Histo'!$A$3:$A$3462,'OMX Copenhagen All shares Histo'!$G$2:$G$3461),_xlfn.XLOOKUP('Pos. inv sent'!C139,'OMX Stockholm Historical Data'!$A$3:$A$3478,'OMX Stockholm Historical Data'!$G$2:$G$3477))))</f>
        <v>1.2699999999999999E-2</v>
      </c>
      <c r="M139">
        <f>IF($B139="","",Dataset!L139)</f>
        <v>0</v>
      </c>
      <c r="N139">
        <f>IF($B139="","",Dataset!M139)</f>
        <v>0</v>
      </c>
      <c r="O139">
        <f>IF($B139="","",Dataset!N139)</f>
        <v>0</v>
      </c>
      <c r="P139">
        <f>IF($B139="","",Dataset!O139)</f>
        <v>1</v>
      </c>
      <c r="Q139">
        <f>IF($B139="","",Dataset!P139)</f>
        <v>0</v>
      </c>
      <c r="R139">
        <f>IF($B139="","",Dataset!Q139)</f>
        <v>0</v>
      </c>
      <c r="S139">
        <f>IF($B139="","",Dataset!R139)</f>
        <v>0</v>
      </c>
      <c r="T139">
        <f>IF($B139="","",Dataset!S139)</f>
        <v>0</v>
      </c>
      <c r="U139">
        <f>IF($B139="","",Dataset!T139)</f>
        <v>0</v>
      </c>
      <c r="Y139" s="2"/>
      <c r="AJ139" t="s">
        <v>80</v>
      </c>
      <c r="AL139" s="3">
        <f t="shared" si="17"/>
        <v>48.72</v>
      </c>
      <c r="AM139">
        <v>837</v>
      </c>
      <c r="BB139" s="2">
        <v>30</v>
      </c>
      <c r="BC139" s="2">
        <v>16</v>
      </c>
      <c r="BD139" s="2">
        <v>28</v>
      </c>
      <c r="BF139" t="s">
        <v>1371</v>
      </c>
      <c r="BG139" t="s">
        <v>1372</v>
      </c>
      <c r="BH139" t="s">
        <v>80</v>
      </c>
      <c r="BI139" t="s">
        <v>45</v>
      </c>
      <c r="BJ139" t="s">
        <v>25</v>
      </c>
      <c r="BK139" t="s">
        <v>54</v>
      </c>
      <c r="BL139" t="s">
        <v>27</v>
      </c>
      <c r="BM139" s="2">
        <v>50.902000000000001</v>
      </c>
      <c r="BN139" s="2">
        <v>42</v>
      </c>
      <c r="BO139" s="5">
        <f t="shared" si="18"/>
        <v>0.3</v>
      </c>
      <c r="BP139" s="5">
        <f t="shared" si="19"/>
        <v>0.16</v>
      </c>
      <c r="BQ139" s="5">
        <f t="shared" si="20"/>
        <v>0.28000000000000003</v>
      </c>
      <c r="BR139" s="2">
        <v>41.15</v>
      </c>
      <c r="BS139" s="2">
        <v>-98.463951109999996</v>
      </c>
      <c r="BT139" s="2">
        <v>42.2</v>
      </c>
      <c r="BU139" s="2">
        <v>0</v>
      </c>
    </row>
    <row r="140" spans="1:73" x14ac:dyDescent="0.15">
      <c r="A140" t="str">
        <f t="shared" si="21"/>
        <v>1</v>
      </c>
      <c r="B140">
        <v>41</v>
      </c>
      <c r="C140" s="7">
        <v>39590</v>
      </c>
      <c r="D140" s="11">
        <v>2008</v>
      </c>
      <c r="E140" s="3">
        <f>_xlfn.XLOOKUP(B140,'Sentiment index'!$E$2:$E$169,'Sentiment index'!$A$2:$A$169)</f>
        <v>4.9206399999999997E-2</v>
      </c>
      <c r="F140">
        <f>IF(B140="","",Dataset!E140)</f>
        <v>11.185829214953333</v>
      </c>
      <c r="G140" s="5">
        <f>(AL140-BN140)/BN140</f>
        <v>0.26000000000000006</v>
      </c>
      <c r="H140" s="12">
        <f>IF(B140="","",Dataset!G140)</f>
        <v>285</v>
      </c>
      <c r="I140" s="2">
        <v>42.080300000000001</v>
      </c>
      <c r="J140" s="2">
        <v>32.489316000000002</v>
      </c>
      <c r="K140" s="13">
        <f t="shared" si="22"/>
        <v>0.25180000000000008</v>
      </c>
      <c r="L140" s="5">
        <f>IF(AJ140="NORWAY",_xlfn.XLOOKUP(C140,'Oslo OBX Historical Data'!$A$3:$A$3478,'Oslo OBX Historical Data'!$G$2:$G$3477),IF(AJ140="FINLAND",_xlfn.XLOOKUP(C140,'OMX Helsinki Historical Data'!$A$3:$A$3480,'OMX Helsinki Historical Data'!$G$2:$G$3479),IF(AJ140="DENMARK",_xlfn.XLOOKUP(C140,'OMX Copenhagen All shares Histo'!$A$3:$A$3462,'OMX Copenhagen All shares Histo'!$G$2:$G$3461),_xlfn.XLOOKUP('Pos. inv sent'!C140,'OMX Stockholm Historical Data'!$A$3:$A$3478,'OMX Stockholm Historical Data'!$G$2:$G$3477))))</f>
        <v>8.2000000000000007E-3</v>
      </c>
      <c r="M140">
        <f>IF($B140="","",Dataset!L140)</f>
        <v>0</v>
      </c>
      <c r="N140">
        <f>IF($B140="","",Dataset!M140)</f>
        <v>0</v>
      </c>
      <c r="O140">
        <f>IF($B140="","",Dataset!N140)</f>
        <v>0</v>
      </c>
      <c r="P140">
        <f>IF($B140="","",Dataset!O140)</f>
        <v>0</v>
      </c>
      <c r="Q140">
        <f>IF($B140="","",Dataset!P140)</f>
        <v>0</v>
      </c>
      <c r="R140">
        <f>IF($B140="","",Dataset!Q140)</f>
        <v>1</v>
      </c>
      <c r="S140">
        <f>IF($B140="","",Dataset!R140)</f>
        <v>0</v>
      </c>
      <c r="T140">
        <f>IF($B140="","",Dataset!S140)</f>
        <v>0</v>
      </c>
      <c r="U140">
        <f>IF($B140="","",Dataset!T140)</f>
        <v>0</v>
      </c>
      <c r="Y140" s="2"/>
      <c r="AJ140" t="s">
        <v>80</v>
      </c>
      <c r="AL140" s="3">
        <f t="shared" si="17"/>
        <v>47.88</v>
      </c>
      <c r="AM140">
        <v>285</v>
      </c>
      <c r="BB140" s="2">
        <v>20</v>
      </c>
      <c r="BC140" s="2">
        <v>26</v>
      </c>
      <c r="BD140" s="2">
        <v>13.33333302</v>
      </c>
      <c r="BF140" t="s">
        <v>1415</v>
      </c>
      <c r="BG140" t="s">
        <v>1416</v>
      </c>
      <c r="BH140" t="s">
        <v>80</v>
      </c>
      <c r="BI140" t="s">
        <v>32</v>
      </c>
      <c r="BJ140" t="s">
        <v>25</v>
      </c>
      <c r="BK140" t="s">
        <v>1066</v>
      </c>
      <c r="BL140" t="s">
        <v>27</v>
      </c>
      <c r="BM140" s="2">
        <v>42.080300000000001</v>
      </c>
      <c r="BN140" s="2">
        <v>38</v>
      </c>
      <c r="BO140" s="5">
        <f t="shared" si="18"/>
        <v>0.2</v>
      </c>
      <c r="BP140" s="5">
        <f t="shared" si="19"/>
        <v>0.26</v>
      </c>
      <c r="BQ140" s="5">
        <f t="shared" si="20"/>
        <v>0.13333333019999999</v>
      </c>
      <c r="BR140" s="2">
        <v>119.8</v>
      </c>
      <c r="BS140" s="2">
        <v>245.78947450000001</v>
      </c>
      <c r="BT140" s="2">
        <v>122.6</v>
      </c>
      <c r="BU140" s="2">
        <v>0</v>
      </c>
    </row>
    <row r="141" spans="1:73" x14ac:dyDescent="0.15">
      <c r="A141" t="str">
        <f t="shared" si="21"/>
        <v>1</v>
      </c>
      <c r="B141">
        <v>41</v>
      </c>
      <c r="C141" s="7">
        <v>39595</v>
      </c>
      <c r="D141" s="11">
        <v>2008</v>
      </c>
      <c r="E141" s="3">
        <f>_xlfn.XLOOKUP(B141,'Sentiment index'!$E$2:$E$169,'Sentiment index'!$A$2:$A$169)</f>
        <v>4.9206399999999997E-2</v>
      </c>
      <c r="F141">
        <f>IF(B141="","",Dataset!E141)</f>
        <v>15.241395820848112</v>
      </c>
      <c r="G141" s="5">
        <f>(AL141-BN141)/BN141</f>
        <v>-5.1282076839999989E-2</v>
      </c>
      <c r="H141" s="12">
        <f>IF(B141="","",Dataset!G141)</f>
        <v>48</v>
      </c>
      <c r="I141" s="2">
        <v>5.0910000000000002</v>
      </c>
      <c r="J141" s="2">
        <v>6.7543578000000002</v>
      </c>
      <c r="K141" s="13">
        <f t="shared" si="22"/>
        <v>-4.5582076839999985E-2</v>
      </c>
      <c r="L141" s="5">
        <f>IF(AJ141="NORWAY",_xlfn.XLOOKUP(C141,'Oslo OBX Historical Data'!$A$3:$A$3478,'Oslo OBX Historical Data'!$G$2:$G$3477),IF(AJ141="FINLAND",_xlfn.XLOOKUP(C141,'OMX Helsinki Historical Data'!$A$3:$A$3480,'OMX Helsinki Historical Data'!$G$2:$G$3479),IF(AJ141="DENMARK",_xlfn.XLOOKUP(C141,'OMX Copenhagen All shares Histo'!$A$3:$A$3462,'OMX Copenhagen All shares Histo'!$G$2:$G$3461),_xlfn.XLOOKUP('Pos. inv sent'!C141,'OMX Stockholm Historical Data'!$A$3:$A$3478,'OMX Stockholm Historical Data'!$G$2:$G$3477))))</f>
        <v>-5.7000000000000002E-3</v>
      </c>
      <c r="M141">
        <f>IF($B141="","",Dataset!L141)</f>
        <v>0</v>
      </c>
      <c r="N141">
        <f>IF($B141="","",Dataset!M141)</f>
        <v>0</v>
      </c>
      <c r="O141">
        <f>IF($B141="","",Dataset!N141)</f>
        <v>0</v>
      </c>
      <c r="P141">
        <f>IF($B141="","",Dataset!O141)</f>
        <v>0</v>
      </c>
      <c r="Q141">
        <f>IF($B141="","",Dataset!P141)</f>
        <v>0</v>
      </c>
      <c r="R141">
        <f>IF($B141="","",Dataset!Q141)</f>
        <v>1</v>
      </c>
      <c r="S141">
        <f>IF($B141="","",Dataset!R141)</f>
        <v>0</v>
      </c>
      <c r="T141">
        <f>IF($B141="","",Dataset!S141)</f>
        <v>0</v>
      </c>
      <c r="U141">
        <f>IF($B141="","",Dataset!T141)</f>
        <v>0</v>
      </c>
      <c r="Y141" s="2"/>
      <c r="AJ141" t="s">
        <v>80</v>
      </c>
      <c r="AL141" s="3">
        <f t="shared" si="17"/>
        <v>7.4948715929640004</v>
      </c>
      <c r="AM141">
        <v>48</v>
      </c>
      <c r="BB141" s="2">
        <v>2.5641000269999998</v>
      </c>
      <c r="BC141" s="2">
        <v>-5.1282076840000004</v>
      </c>
      <c r="BD141" s="2">
        <v>6.4102540020000003</v>
      </c>
      <c r="BF141" t="s">
        <v>2039</v>
      </c>
      <c r="BG141" t="s">
        <v>2040</v>
      </c>
      <c r="BH141" t="s">
        <v>80</v>
      </c>
      <c r="BI141" t="s">
        <v>32</v>
      </c>
      <c r="BJ141" t="s">
        <v>25</v>
      </c>
      <c r="BK141" t="s">
        <v>1066</v>
      </c>
      <c r="BL141" t="s">
        <v>27</v>
      </c>
      <c r="BM141" s="2">
        <v>5.0910000000000002</v>
      </c>
      <c r="BN141" s="2">
        <v>7.9</v>
      </c>
      <c r="BO141" s="5">
        <f t="shared" si="18"/>
        <v>2.5641000269999999E-2</v>
      </c>
      <c r="BP141" s="5">
        <f t="shared" si="19"/>
        <v>-5.1282076840000003E-2</v>
      </c>
      <c r="BQ141" s="5">
        <f t="shared" si="20"/>
        <v>6.4102540020000001E-2</v>
      </c>
      <c r="BR141" s="2"/>
      <c r="BS141" s="2"/>
      <c r="BT141" s="2"/>
      <c r="BU141" s="2">
        <v>0</v>
      </c>
    </row>
    <row r="142" spans="1:73" x14ac:dyDescent="0.15">
      <c r="A142" t="str">
        <f t="shared" si="21"/>
        <v>1</v>
      </c>
      <c r="B142">
        <v>42</v>
      </c>
      <c r="C142" s="7">
        <v>39601</v>
      </c>
      <c r="D142" s="11">
        <v>2008</v>
      </c>
      <c r="E142" s="3">
        <f>_xlfn.XLOOKUP(B142,'Sentiment index'!$E$2:$E$169,'Sentiment index'!$A$2:$A$169)</f>
        <v>4.2594199999999999E-2</v>
      </c>
      <c r="F142">
        <f>IF(B142="","",Dataset!E142)</f>
        <v>17.175334452756704</v>
      </c>
      <c r="G142" s="5">
        <f>(AL142-BN142)/BN142</f>
        <v>0</v>
      </c>
      <c r="H142" s="12">
        <f>IF(B142="","",Dataset!G142)</f>
        <v>1194.3664130179147</v>
      </c>
      <c r="I142" s="2">
        <v>25.657399999999999</v>
      </c>
      <c r="J142" s="2">
        <v>4.7024010000000001</v>
      </c>
      <c r="K142" s="13">
        <f t="shared" si="22"/>
        <v>8.6999999999999994E-3</v>
      </c>
      <c r="L142" s="5">
        <f>IF(AJ142="NORWAY",_xlfn.XLOOKUP(C142,'Oslo OBX Historical Data'!$A$3:$A$3478,'Oslo OBX Historical Data'!$G$2:$G$3477),IF(AJ142="FINLAND",_xlfn.XLOOKUP(C142,'OMX Helsinki Historical Data'!$A$3:$A$3480,'OMX Helsinki Historical Data'!$G$2:$G$3479),IF(AJ142="DENMARK",_xlfn.XLOOKUP(C142,'OMX Copenhagen All shares Histo'!$A$3:$A$3462,'OMX Copenhagen All shares Histo'!$G$2:$G$3461),_xlfn.XLOOKUP('Pos. inv sent'!C142,'OMX Stockholm Historical Data'!$A$3:$A$3478,'OMX Stockholm Historical Data'!$G$2:$G$3477))))</f>
        <v>-8.6999999999999994E-3</v>
      </c>
      <c r="M142">
        <f>IF($B142="","",Dataset!L142)</f>
        <v>0</v>
      </c>
      <c r="N142">
        <f>IF($B142="","",Dataset!M142)</f>
        <v>0</v>
      </c>
      <c r="O142">
        <f>IF($B142="","",Dataset!N142)</f>
        <v>0</v>
      </c>
      <c r="P142">
        <f>IF($B142="","",Dataset!O142)</f>
        <v>0</v>
      </c>
      <c r="Q142">
        <f>IF($B142="","",Dataset!P142)</f>
        <v>1</v>
      </c>
      <c r="R142">
        <f>IF($B142="","",Dataset!Q142)</f>
        <v>0</v>
      </c>
      <c r="S142">
        <f>IF($B142="","",Dataset!R142)</f>
        <v>0</v>
      </c>
      <c r="T142">
        <f>IF($B142="","",Dataset!S142)</f>
        <v>0</v>
      </c>
      <c r="U142">
        <f>IF($B142="","",Dataset!T142)</f>
        <v>0</v>
      </c>
      <c r="Y142" s="2"/>
      <c r="AJ142" t="s">
        <v>80</v>
      </c>
      <c r="AL142" s="3">
        <f t="shared" si="17"/>
        <v>5.5</v>
      </c>
      <c r="BB142" s="2">
        <v>0</v>
      </c>
      <c r="BC142" s="2">
        <v>0</v>
      </c>
      <c r="BD142" s="2">
        <v>-0.5</v>
      </c>
      <c r="BF142" t="s">
        <v>1532</v>
      </c>
      <c r="BG142" t="s">
        <v>1533</v>
      </c>
      <c r="BH142" t="s">
        <v>80</v>
      </c>
      <c r="BI142" t="s">
        <v>38</v>
      </c>
      <c r="BJ142" t="s">
        <v>25</v>
      </c>
      <c r="BK142" t="s">
        <v>54</v>
      </c>
      <c r="BL142" t="s">
        <v>27</v>
      </c>
      <c r="BM142" s="2">
        <v>25.657399999999999</v>
      </c>
      <c r="BN142" s="2">
        <v>5.5</v>
      </c>
      <c r="BO142" s="5">
        <f t="shared" si="18"/>
        <v>0</v>
      </c>
      <c r="BP142" s="5">
        <f t="shared" si="19"/>
        <v>0</v>
      </c>
      <c r="BQ142" s="5">
        <f t="shared" si="20"/>
        <v>-5.0000000000000001E-3</v>
      </c>
      <c r="BR142" s="2"/>
      <c r="BS142" s="2"/>
      <c r="BT142" s="2"/>
      <c r="BU142" s="2">
        <v>24.468499999999999</v>
      </c>
    </row>
    <row r="143" spans="1:73" x14ac:dyDescent="0.15">
      <c r="A143" t="str">
        <f t="shared" si="21"/>
        <v>1</v>
      </c>
      <c r="B143">
        <v>42</v>
      </c>
      <c r="C143" s="7">
        <v>39608</v>
      </c>
      <c r="D143" s="11">
        <v>2008</v>
      </c>
      <c r="E143" s="3">
        <f>_xlfn.XLOOKUP(B143,'Sentiment index'!$E$2:$E$169,'Sentiment index'!$A$2:$A$169)</f>
        <v>4.2594199999999999E-2</v>
      </c>
      <c r="F143">
        <f>IF(B143="","",Dataset!E143)</f>
        <v>14.907054238032691</v>
      </c>
      <c r="G143" s="5">
        <f>(AL143-BN143)/BN143</f>
        <v>1.8867924210000084E-2</v>
      </c>
      <c r="H143" s="12">
        <f>IF(B143="","",Dataset!G143)</f>
        <v>4771</v>
      </c>
      <c r="I143" s="2">
        <v>1289.44</v>
      </c>
      <c r="J143" s="2">
        <v>48.8194722</v>
      </c>
      <c r="K143" s="13">
        <f t="shared" si="22"/>
        <v>4.2467924210000084E-2</v>
      </c>
      <c r="L143" s="5">
        <f>IF(AJ143="NORWAY",_xlfn.XLOOKUP(C143,'Oslo OBX Historical Data'!$A$3:$A$3478,'Oslo OBX Historical Data'!$G$2:$G$3477),IF(AJ143="FINLAND",_xlfn.XLOOKUP(C143,'OMX Helsinki Historical Data'!$A$3:$A$3480,'OMX Helsinki Historical Data'!$G$2:$G$3479),IF(AJ143="DENMARK",_xlfn.XLOOKUP(C143,'OMX Copenhagen All shares Histo'!$A$3:$A$3462,'OMX Copenhagen All shares Histo'!$G$2:$G$3461),_xlfn.XLOOKUP('Pos. inv sent'!C143,'OMX Stockholm Historical Data'!$A$3:$A$3478,'OMX Stockholm Historical Data'!$G$2:$G$3477))))</f>
        <v>-2.3599999999999999E-2</v>
      </c>
      <c r="M143">
        <f>IF($B143="","",Dataset!L143)</f>
        <v>0</v>
      </c>
      <c r="N143">
        <f>IF($B143="","",Dataset!M143)</f>
        <v>0</v>
      </c>
      <c r="O143">
        <f>IF($B143="","",Dataset!N143)</f>
        <v>1</v>
      </c>
      <c r="P143">
        <f>IF($B143="","",Dataset!O143)</f>
        <v>0</v>
      </c>
      <c r="Q143">
        <f>IF($B143="","",Dataset!P143)</f>
        <v>0</v>
      </c>
      <c r="R143">
        <f>IF($B143="","",Dataset!Q143)</f>
        <v>0</v>
      </c>
      <c r="S143">
        <f>IF($B143="","",Dataset!R143)</f>
        <v>0</v>
      </c>
      <c r="T143">
        <f>IF($B143="","",Dataset!S143)</f>
        <v>0</v>
      </c>
      <c r="U143">
        <f>IF($B143="","",Dataset!T143)</f>
        <v>0</v>
      </c>
      <c r="Y143" s="2"/>
      <c r="AJ143" t="s">
        <v>80</v>
      </c>
      <c r="AL143" s="3">
        <f t="shared" si="17"/>
        <v>58.177358472391006</v>
      </c>
      <c r="AM143">
        <v>4771</v>
      </c>
      <c r="BB143" s="2">
        <v>2.8301887510000001</v>
      </c>
      <c r="BC143" s="2">
        <v>1.886792421</v>
      </c>
      <c r="BD143" s="2">
        <v>0.94339621070000002</v>
      </c>
      <c r="BF143" t="s">
        <v>301</v>
      </c>
      <c r="BG143" t="s">
        <v>302</v>
      </c>
      <c r="BH143" t="s">
        <v>80</v>
      </c>
      <c r="BI143" t="s">
        <v>96</v>
      </c>
      <c r="BJ143" t="s">
        <v>25</v>
      </c>
      <c r="BK143" t="s">
        <v>146</v>
      </c>
      <c r="BL143" t="s">
        <v>27</v>
      </c>
      <c r="BM143" s="2">
        <v>1289.44</v>
      </c>
      <c r="BN143" s="2">
        <v>57.1</v>
      </c>
      <c r="BO143" s="5">
        <f t="shared" si="18"/>
        <v>2.8301887510000002E-2</v>
      </c>
      <c r="BP143" s="5">
        <f t="shared" si="19"/>
        <v>1.8867924210000001E-2</v>
      </c>
      <c r="BQ143" s="5">
        <f t="shared" si="20"/>
        <v>9.4339621069999997E-3</v>
      </c>
      <c r="BR143" s="2">
        <v>111.25</v>
      </c>
      <c r="BS143" s="2">
        <v>2307.9514159999999</v>
      </c>
      <c r="BT143" s="2">
        <v>110.3</v>
      </c>
      <c r="BU143" s="2">
        <v>0</v>
      </c>
    </row>
    <row r="144" spans="1:73" x14ac:dyDescent="0.15">
      <c r="A144" t="str">
        <f t="shared" si="21"/>
        <v>1</v>
      </c>
      <c r="B144">
        <v>42</v>
      </c>
      <c r="C144" s="7">
        <v>39615</v>
      </c>
      <c r="D144" s="11">
        <v>2008</v>
      </c>
      <c r="E144" s="3">
        <f>_xlfn.XLOOKUP(B144,'Sentiment index'!$E$2:$E$169,'Sentiment index'!$A$2:$A$169)</f>
        <v>4.2594199999999999E-2</v>
      </c>
      <c r="F144">
        <f>IF(B144="","",Dataset!E144)</f>
        <v>14.879567211715262</v>
      </c>
      <c r="G144" s="5">
        <f>(AL144-BN144)/BN144</f>
        <v>-2.8750000000000119E-2</v>
      </c>
      <c r="H144" s="12">
        <f>IF(B144="","",Dataset!G144)</f>
        <v>251</v>
      </c>
      <c r="I144" s="2">
        <v>41.829599999999999</v>
      </c>
      <c r="J144" s="2">
        <v>28.214406</v>
      </c>
      <c r="K144" s="13">
        <f t="shared" si="22"/>
        <v>-3.155000000000012E-2</v>
      </c>
      <c r="L144" s="5">
        <f>IF(AJ144="NORWAY",_xlfn.XLOOKUP(C144,'Oslo OBX Historical Data'!$A$3:$A$3478,'Oslo OBX Historical Data'!$G$2:$G$3477),IF(AJ144="FINLAND",_xlfn.XLOOKUP(C144,'OMX Helsinki Historical Data'!$A$3:$A$3480,'OMX Helsinki Historical Data'!$G$2:$G$3479),IF(AJ144="DENMARK",_xlfn.XLOOKUP(C144,'OMX Copenhagen All shares Histo'!$A$3:$A$3462,'OMX Copenhagen All shares Histo'!$G$2:$G$3461),_xlfn.XLOOKUP('Pos. inv sent'!C144,'OMX Stockholm Historical Data'!$A$3:$A$3478,'OMX Stockholm Historical Data'!$G$2:$G$3477))))</f>
        <v>2.8E-3</v>
      </c>
      <c r="M144">
        <f>IF($B144="","",Dataset!L144)</f>
        <v>0</v>
      </c>
      <c r="N144">
        <f>IF($B144="","",Dataset!M144)</f>
        <v>0</v>
      </c>
      <c r="O144">
        <f>IF($B144="","",Dataset!N144)</f>
        <v>0</v>
      </c>
      <c r="P144">
        <f>IF($B144="","",Dataset!O144)</f>
        <v>0</v>
      </c>
      <c r="Q144">
        <f>IF($B144="","",Dataset!P144)</f>
        <v>0</v>
      </c>
      <c r="R144">
        <f>IF($B144="","",Dataset!Q144)</f>
        <v>0</v>
      </c>
      <c r="S144">
        <f>IF($B144="","",Dataset!R144)</f>
        <v>0</v>
      </c>
      <c r="T144">
        <f>IF($B144="","",Dataset!S144)</f>
        <v>1</v>
      </c>
      <c r="U144">
        <f>IF($B144="","",Dataset!T144)</f>
        <v>0</v>
      </c>
      <c r="Y144" s="2"/>
      <c r="AJ144" t="s">
        <v>80</v>
      </c>
      <c r="AL144" s="3">
        <f t="shared" si="17"/>
        <v>32.051249999999996</v>
      </c>
      <c r="AM144">
        <v>251</v>
      </c>
      <c r="BB144" s="2">
        <v>-5</v>
      </c>
      <c r="BC144" s="2">
        <v>-2.875</v>
      </c>
      <c r="BD144" s="2">
        <v>-4.375</v>
      </c>
      <c r="BF144" t="s">
        <v>1411</v>
      </c>
      <c r="BG144" t="s">
        <v>1412</v>
      </c>
      <c r="BH144" t="s">
        <v>80</v>
      </c>
      <c r="BI144" t="s">
        <v>81</v>
      </c>
      <c r="BJ144" t="s">
        <v>25</v>
      </c>
      <c r="BK144" t="s">
        <v>54</v>
      </c>
      <c r="BL144" t="s">
        <v>27</v>
      </c>
      <c r="BM144" s="2">
        <v>41.829599999999999</v>
      </c>
      <c r="BN144" s="2">
        <v>33</v>
      </c>
      <c r="BO144" s="5">
        <f t="shared" si="18"/>
        <v>-0.05</v>
      </c>
      <c r="BP144" s="5">
        <f t="shared" si="19"/>
        <v>-2.8750000000000001E-2</v>
      </c>
      <c r="BQ144" s="5">
        <f t="shared" si="20"/>
        <v>-4.3749999999999997E-2</v>
      </c>
      <c r="BR144" s="2"/>
      <c r="BS144" s="2"/>
      <c r="BT144" s="2"/>
      <c r="BU144" s="2">
        <v>8.1176999999999992</v>
      </c>
    </row>
    <row r="145" spans="1:73" x14ac:dyDescent="0.15">
      <c r="A145" t="str">
        <f t="shared" si="21"/>
        <v>1</v>
      </c>
      <c r="B145">
        <v>42</v>
      </c>
      <c r="C145" s="7">
        <v>39617</v>
      </c>
      <c r="D145" s="11">
        <v>2008</v>
      </c>
      <c r="E145" s="3">
        <f>_xlfn.XLOOKUP(B145,'Sentiment index'!$E$2:$E$169,'Sentiment index'!$A$2:$A$169)</f>
        <v>4.2594199999999999E-2</v>
      </c>
      <c r="F145">
        <f>IF(B145="","",Dataset!E145)</f>
        <v>16.360255884757692</v>
      </c>
      <c r="G145" s="5">
        <f>(AL145-BN145)/BN145</f>
        <v>-5.555528998000092E-3</v>
      </c>
      <c r="H145" s="12">
        <f>IF(B145="","",Dataset!G145)</f>
        <v>17</v>
      </c>
      <c r="I145" s="2">
        <v>108.328</v>
      </c>
      <c r="J145" s="2">
        <v>20</v>
      </c>
      <c r="K145" s="13">
        <f t="shared" si="22"/>
        <v>7.2444710019999086E-3</v>
      </c>
      <c r="L145" s="5">
        <f>IF(AJ145="NORWAY",_xlfn.XLOOKUP(C145,'Oslo OBX Historical Data'!$A$3:$A$3478,'Oslo OBX Historical Data'!$G$2:$G$3477),IF(AJ145="FINLAND",_xlfn.XLOOKUP(C145,'OMX Helsinki Historical Data'!$A$3:$A$3480,'OMX Helsinki Historical Data'!$G$2:$G$3479),IF(AJ145="DENMARK",_xlfn.XLOOKUP(C145,'OMX Copenhagen All shares Histo'!$A$3:$A$3462,'OMX Copenhagen All shares Histo'!$G$2:$G$3461),_xlfn.XLOOKUP('Pos. inv sent'!C145,'OMX Stockholm Historical Data'!$A$3:$A$3478,'OMX Stockholm Historical Data'!$G$2:$G$3477))))</f>
        <v>-1.2800000000000001E-2</v>
      </c>
      <c r="M145">
        <f>IF($B145="","",Dataset!L145)</f>
        <v>0</v>
      </c>
      <c r="N145">
        <f>IF($B145="","",Dataset!M145)</f>
        <v>0</v>
      </c>
      <c r="O145">
        <f>IF($B145="","",Dataset!N145)</f>
        <v>0</v>
      </c>
      <c r="P145">
        <f>IF($B145="","",Dataset!O145)</f>
        <v>0</v>
      </c>
      <c r="Q145">
        <f>IF($B145="","",Dataset!P145)</f>
        <v>0</v>
      </c>
      <c r="R145">
        <f>IF($B145="","",Dataset!Q145)</f>
        <v>1</v>
      </c>
      <c r="S145">
        <f>IF($B145="","",Dataset!R145)</f>
        <v>0</v>
      </c>
      <c r="T145">
        <f>IF($B145="","",Dataset!S145)</f>
        <v>0</v>
      </c>
      <c r="U145">
        <f>IF($B145="","",Dataset!T145)</f>
        <v>0</v>
      </c>
      <c r="Y145" s="2"/>
      <c r="AJ145" t="s">
        <v>44</v>
      </c>
      <c r="AL145" s="3">
        <f t="shared" si="17"/>
        <v>19.888889420039998</v>
      </c>
      <c r="AM145">
        <v>17</v>
      </c>
      <c r="BB145" s="2">
        <v>1.94444716</v>
      </c>
      <c r="BC145" s="2">
        <v>-0.5555528998</v>
      </c>
      <c r="BD145" s="2">
        <v>34.166671749999999</v>
      </c>
      <c r="BF145" t="s">
        <v>1186</v>
      </c>
      <c r="BG145" t="s">
        <v>1187</v>
      </c>
      <c r="BH145" t="s">
        <v>44</v>
      </c>
      <c r="BI145" t="s">
        <v>32</v>
      </c>
      <c r="BJ145" t="s">
        <v>25</v>
      </c>
      <c r="BK145" t="s">
        <v>146</v>
      </c>
      <c r="BL145" t="s">
        <v>27</v>
      </c>
      <c r="BM145" s="2">
        <v>108.328</v>
      </c>
      <c r="BN145" s="2">
        <v>20</v>
      </c>
      <c r="BO145" s="5">
        <f t="shared" si="18"/>
        <v>1.9444471599999999E-2</v>
      </c>
      <c r="BP145" s="5">
        <f t="shared" si="19"/>
        <v>-5.555528998E-3</v>
      </c>
      <c r="BQ145" s="5">
        <f t="shared" si="20"/>
        <v>0.34166671749999999</v>
      </c>
      <c r="BR145" s="2">
        <v>12.39</v>
      </c>
      <c r="BS145" s="2">
        <v>21.805692669999999</v>
      </c>
      <c r="BT145" s="2">
        <v>11.99</v>
      </c>
      <c r="BU145" s="2">
        <v>0</v>
      </c>
    </row>
    <row r="146" spans="1:73" x14ac:dyDescent="0.15">
      <c r="A146" t="str">
        <f t="shared" si="21"/>
        <v>1</v>
      </c>
      <c r="B146">
        <v>42</v>
      </c>
      <c r="C146" s="7">
        <v>39617</v>
      </c>
      <c r="D146" s="11">
        <v>2008</v>
      </c>
      <c r="E146" s="3">
        <f>_xlfn.XLOOKUP(B146,'Sentiment index'!$E$2:$E$169,'Sentiment index'!$A$2:$A$169)</f>
        <v>4.2594199999999999E-2</v>
      </c>
      <c r="F146">
        <f>IF(B146="","",Dataset!E146)</f>
        <v>14.732185578822918</v>
      </c>
      <c r="G146" s="5">
        <f>(AL146-BN146)/BN146</f>
        <v>-7.4626841550000003E-2</v>
      </c>
      <c r="H146" s="12">
        <f>IF(B146="","",Dataset!G146)</f>
        <v>15</v>
      </c>
      <c r="I146" s="2">
        <v>7.6208400000000003</v>
      </c>
      <c r="J146" s="2">
        <v>6.4123650000000003</v>
      </c>
      <c r="K146" s="13">
        <f t="shared" si="22"/>
        <v>-5.6326841550000006E-2</v>
      </c>
      <c r="L146" s="5">
        <f>IF(AJ146="NORWAY",_xlfn.XLOOKUP(C146,'Oslo OBX Historical Data'!$A$3:$A$3478,'Oslo OBX Historical Data'!$G$2:$G$3477),IF(AJ146="FINLAND",_xlfn.XLOOKUP(C146,'OMX Helsinki Historical Data'!$A$3:$A$3480,'OMX Helsinki Historical Data'!$G$2:$G$3479),IF(AJ146="DENMARK",_xlfn.XLOOKUP(C146,'OMX Copenhagen All shares Histo'!$A$3:$A$3462,'OMX Copenhagen All shares Histo'!$G$2:$G$3461),_xlfn.XLOOKUP('Pos. inv sent'!C146,'OMX Stockholm Historical Data'!$A$3:$A$3478,'OMX Stockholm Historical Data'!$G$2:$G$3477))))</f>
        <v>-1.83E-2</v>
      </c>
      <c r="M146">
        <f>IF($B146="","",Dataset!L146)</f>
        <v>0</v>
      </c>
      <c r="N146">
        <f>IF($B146="","",Dataset!M146)</f>
        <v>0</v>
      </c>
      <c r="O146">
        <f>IF($B146="","",Dataset!N146)</f>
        <v>1</v>
      </c>
      <c r="P146">
        <f>IF($B146="","",Dataset!O146)</f>
        <v>0</v>
      </c>
      <c r="Q146">
        <f>IF($B146="","",Dataset!P146)</f>
        <v>0</v>
      </c>
      <c r="R146">
        <f>IF($B146="","",Dataset!Q146)</f>
        <v>0</v>
      </c>
      <c r="S146">
        <f>IF($B146="","",Dataset!R146)</f>
        <v>0</v>
      </c>
      <c r="T146">
        <f>IF($B146="","",Dataset!S146)</f>
        <v>0</v>
      </c>
      <c r="U146">
        <f>IF($B146="","",Dataset!T146)</f>
        <v>0</v>
      </c>
      <c r="Y146" s="2"/>
      <c r="AJ146" t="s">
        <v>80</v>
      </c>
      <c r="AL146" s="3">
        <f t="shared" si="17"/>
        <v>6.940298688375</v>
      </c>
      <c r="AM146">
        <v>15</v>
      </c>
      <c r="BB146" s="2">
        <v>-8.9552211760000002</v>
      </c>
      <c r="BC146" s="2">
        <v>-7.4626841549999998</v>
      </c>
      <c r="BD146" s="2">
        <v>-29.104475019999999</v>
      </c>
      <c r="BF146" t="s">
        <v>1889</v>
      </c>
      <c r="BG146" t="s">
        <v>1890</v>
      </c>
      <c r="BH146" t="s">
        <v>80</v>
      </c>
      <c r="BI146" t="s">
        <v>96</v>
      </c>
      <c r="BJ146" t="s">
        <v>25</v>
      </c>
      <c r="BK146" t="s">
        <v>54</v>
      </c>
      <c r="BL146" t="s">
        <v>27</v>
      </c>
      <c r="BM146" s="2">
        <v>7.6208400000000003</v>
      </c>
      <c r="BN146" s="2">
        <v>7.5</v>
      </c>
      <c r="BO146" s="5">
        <f t="shared" si="18"/>
        <v>-8.955221176E-2</v>
      </c>
      <c r="BP146" s="5">
        <f t="shared" si="19"/>
        <v>-7.4626841550000003E-2</v>
      </c>
      <c r="BQ146" s="5">
        <f t="shared" si="20"/>
        <v>-0.29104475019999998</v>
      </c>
      <c r="BR146" s="2">
        <v>20.399999999999999</v>
      </c>
      <c r="BS146" s="2">
        <v>336.40258790000001</v>
      </c>
      <c r="BT146" s="2">
        <v>20.5</v>
      </c>
      <c r="BU146" s="2">
        <v>4.1519199999999996</v>
      </c>
    </row>
    <row r="147" spans="1:73" x14ac:dyDescent="0.15">
      <c r="A147" t="str">
        <f t="shared" si="21"/>
        <v>1</v>
      </c>
      <c r="B147">
        <v>42</v>
      </c>
      <c r="C147" s="7">
        <v>39625</v>
      </c>
      <c r="D147" s="11">
        <v>2008</v>
      </c>
      <c r="E147" s="3">
        <f>_xlfn.XLOOKUP(B147,'Sentiment index'!$E$2:$E$169,'Sentiment index'!$A$2:$A$169)</f>
        <v>4.2594199999999999E-2</v>
      </c>
      <c r="F147">
        <f>IF(B147="","",Dataset!E147)</f>
        <v>16.901817561319707</v>
      </c>
      <c r="G147" s="5">
        <f>(AL147-BN147)/BN147</f>
        <v>-0.33166667940000011</v>
      </c>
      <c r="H147" s="12">
        <f>IF(B147="","",Dataset!G147)</f>
        <v>329</v>
      </c>
      <c r="I147" s="2">
        <v>3.3989199999999999</v>
      </c>
      <c r="J147" s="2">
        <v>5.3008883999999998</v>
      </c>
      <c r="K147" s="13">
        <f t="shared" si="22"/>
        <v>-0.30176667940000013</v>
      </c>
      <c r="L147" s="5">
        <f>IF(AJ147="NORWAY",_xlfn.XLOOKUP(C147,'Oslo OBX Historical Data'!$A$3:$A$3478,'Oslo OBX Historical Data'!$G$2:$G$3477),IF(AJ147="FINLAND",_xlfn.XLOOKUP(C147,'OMX Helsinki Historical Data'!$A$3:$A$3480,'OMX Helsinki Historical Data'!$G$2:$G$3479),IF(AJ147="DENMARK",_xlfn.XLOOKUP(C147,'OMX Copenhagen All shares Histo'!$A$3:$A$3462,'OMX Copenhagen All shares Histo'!$G$2:$G$3461),_xlfn.XLOOKUP('Pos. inv sent'!C147,'OMX Stockholm Historical Data'!$A$3:$A$3478,'OMX Stockholm Historical Data'!$G$2:$G$3477))))</f>
        <v>-2.9899999999999999E-2</v>
      </c>
      <c r="M147">
        <f>IF($B147="","",Dataset!L147)</f>
        <v>0</v>
      </c>
      <c r="N147">
        <f>IF($B147="","",Dataset!M147)</f>
        <v>0</v>
      </c>
      <c r="O147">
        <f>IF($B147="","",Dataset!N147)</f>
        <v>0</v>
      </c>
      <c r="P147">
        <f>IF($B147="","",Dataset!O147)</f>
        <v>0</v>
      </c>
      <c r="Q147">
        <f>IF($B147="","",Dataset!P147)</f>
        <v>0</v>
      </c>
      <c r="R147">
        <f>IF($B147="","",Dataset!Q147)</f>
        <v>1</v>
      </c>
      <c r="S147">
        <f>IF($B147="","",Dataset!R147)</f>
        <v>0</v>
      </c>
      <c r="T147">
        <f>IF($B147="","",Dataset!S147)</f>
        <v>0</v>
      </c>
      <c r="U147">
        <f>IF($B147="","",Dataset!T147)</f>
        <v>0</v>
      </c>
      <c r="Y147" s="2"/>
      <c r="AJ147" t="s">
        <v>80</v>
      </c>
      <c r="AL147" s="3">
        <f t="shared" si="17"/>
        <v>4.1436665877199994</v>
      </c>
      <c r="AM147">
        <v>329</v>
      </c>
      <c r="BB147" s="2">
        <v>-33.166667940000004</v>
      </c>
      <c r="BC147" s="2">
        <v>-33.166667940000004</v>
      </c>
      <c r="BD147" s="2">
        <v>-33.166667940000004</v>
      </c>
      <c r="BF147" t="s">
        <v>2101</v>
      </c>
      <c r="BG147" t="s">
        <v>2102</v>
      </c>
      <c r="BH147" t="s">
        <v>80</v>
      </c>
      <c r="BI147" t="s">
        <v>32</v>
      </c>
      <c r="BJ147" t="s">
        <v>25</v>
      </c>
      <c r="BK147" t="s">
        <v>54</v>
      </c>
      <c r="BL147" t="s">
        <v>27</v>
      </c>
      <c r="BM147" s="2">
        <v>3.3989199999999999</v>
      </c>
      <c r="BN147" s="2">
        <v>6.2</v>
      </c>
      <c r="BO147" s="5">
        <f t="shared" si="18"/>
        <v>-0.33166667940000005</v>
      </c>
      <c r="BP147" s="5">
        <f t="shared" si="19"/>
        <v>-0.33166667940000005</v>
      </c>
      <c r="BQ147" s="5">
        <f t="shared" si="20"/>
        <v>-0.33166667940000005</v>
      </c>
      <c r="BR147" s="2"/>
      <c r="BS147" s="2"/>
      <c r="BT147" s="2"/>
      <c r="BU147" s="2">
        <v>4.6840299999999999</v>
      </c>
    </row>
    <row r="148" spans="1:73" x14ac:dyDescent="0.15">
      <c r="A148" t="str">
        <f t="shared" si="21"/>
        <v>1</v>
      </c>
      <c r="B148">
        <v>43</v>
      </c>
      <c r="C148" s="7">
        <v>39639</v>
      </c>
      <c r="D148" s="11">
        <v>2008</v>
      </c>
      <c r="E148" s="3">
        <f>_xlfn.XLOOKUP(B148,'Sentiment index'!$E$2:$E$169,'Sentiment index'!$A$2:$A$169)</f>
        <v>2.0308199999999998E-2</v>
      </c>
      <c r="F148">
        <f>IF(B148="","",Dataset!E148)</f>
        <v>14.760393227168937</v>
      </c>
      <c r="G148" s="5">
        <f>(AL148-BN148)/BN148</f>
        <v>-0.49425285340000003</v>
      </c>
      <c r="H148" s="12">
        <f>IF(B148="","",Dataset!G148)</f>
        <v>880.50068538774394</v>
      </c>
      <c r="I148" s="2">
        <v>117.34099999999999</v>
      </c>
      <c r="J148" s="2">
        <v>114.56033499999999</v>
      </c>
      <c r="K148" s="13">
        <f t="shared" si="22"/>
        <v>-0.48955285340000004</v>
      </c>
      <c r="L148" s="5">
        <f>IF(AJ148="NORWAY",_xlfn.XLOOKUP(C148,'Oslo OBX Historical Data'!$A$3:$A$3478,'Oslo OBX Historical Data'!$G$2:$G$3477),IF(AJ148="FINLAND",_xlfn.XLOOKUP(C148,'OMX Helsinki Historical Data'!$A$3:$A$3480,'OMX Helsinki Historical Data'!$G$2:$G$3479),IF(AJ148="DENMARK",_xlfn.XLOOKUP(C148,'OMX Copenhagen All shares Histo'!$A$3:$A$3462,'OMX Copenhagen All shares Histo'!$G$2:$G$3461),_xlfn.XLOOKUP('Pos. inv sent'!C148,'OMX Stockholm Historical Data'!$A$3:$A$3478,'OMX Stockholm Historical Data'!$G$2:$G$3477))))</f>
        <v>-4.7000000000000002E-3</v>
      </c>
      <c r="M148">
        <f>IF($B148="","",Dataset!L148)</f>
        <v>0</v>
      </c>
      <c r="N148">
        <f>IF($B148="","",Dataset!M148)</f>
        <v>0</v>
      </c>
      <c r="O148">
        <f>IF($B148="","",Dataset!N148)</f>
        <v>0</v>
      </c>
      <c r="P148">
        <f>IF($B148="","",Dataset!O148)</f>
        <v>1</v>
      </c>
      <c r="Q148">
        <f>IF($B148="","",Dataset!P148)</f>
        <v>0</v>
      </c>
      <c r="R148">
        <f>IF($B148="","",Dataset!Q148)</f>
        <v>0</v>
      </c>
      <c r="S148">
        <f>IF($B148="","",Dataset!R148)</f>
        <v>0</v>
      </c>
      <c r="T148">
        <f>IF($B148="","",Dataset!S148)</f>
        <v>0</v>
      </c>
      <c r="U148">
        <f>IF($B148="","",Dataset!T148)</f>
        <v>0</v>
      </c>
      <c r="Y148" s="2"/>
      <c r="AJ148" t="s">
        <v>23</v>
      </c>
      <c r="AL148" s="3">
        <f t="shared" si="17"/>
        <v>52.471266459749998</v>
      </c>
      <c r="BB148" s="2">
        <v>-40.229885099999997</v>
      </c>
      <c r="BC148" s="2">
        <v>-49.425285340000002</v>
      </c>
      <c r="BD148" s="2">
        <v>-48.505744929999999</v>
      </c>
      <c r="BF148" t="s">
        <v>1142</v>
      </c>
      <c r="BG148" t="s">
        <v>1143</v>
      </c>
      <c r="BH148" t="s">
        <v>23</v>
      </c>
      <c r="BI148" t="s">
        <v>45</v>
      </c>
      <c r="BJ148" t="s">
        <v>25</v>
      </c>
      <c r="BK148" t="s">
        <v>54</v>
      </c>
      <c r="BL148" t="s">
        <v>27</v>
      </c>
      <c r="BM148" s="2">
        <v>117.34099999999999</v>
      </c>
      <c r="BN148" s="2">
        <v>103.75</v>
      </c>
      <c r="BO148" s="5">
        <f t="shared" si="18"/>
        <v>-0.40229885099999996</v>
      </c>
      <c r="BP148" s="5">
        <f t="shared" si="19"/>
        <v>-0.49425285340000003</v>
      </c>
      <c r="BQ148" s="5">
        <f t="shared" si="20"/>
        <v>-0.4850574493</v>
      </c>
      <c r="BR148" s="2">
        <v>290</v>
      </c>
      <c r="BS148" s="2">
        <v>242.36834719999999</v>
      </c>
      <c r="BT148" s="2">
        <v>290</v>
      </c>
      <c r="BU148" s="2">
        <v>1.0644400000000001</v>
      </c>
    </row>
    <row r="149" spans="1:73" x14ac:dyDescent="0.15">
      <c r="A149" t="str">
        <f t="shared" si="21"/>
        <v>1</v>
      </c>
      <c r="B149">
        <v>43</v>
      </c>
      <c r="C149" s="7">
        <v>39652</v>
      </c>
      <c r="D149" s="11">
        <v>2008</v>
      </c>
      <c r="E149" s="3">
        <f>_xlfn.XLOOKUP(B149,'Sentiment index'!$E$2:$E$169,'Sentiment index'!$A$2:$A$169)</f>
        <v>2.0308199999999998E-2</v>
      </c>
      <c r="F149">
        <f>IF(B149="","",Dataset!E149)</f>
        <v>15.243563406923034</v>
      </c>
      <c r="G149" s="5">
        <f>(AL149-BN149)/BN149</f>
        <v>-0.34782608029999995</v>
      </c>
      <c r="H149" s="12">
        <f>IF(B149="","",Dataset!G149)</f>
        <v>1198.7505683423044</v>
      </c>
      <c r="I149" s="2">
        <v>6.4731300000000006E-2</v>
      </c>
      <c r="J149" s="2">
        <v>0.44167840000000003</v>
      </c>
      <c r="K149" s="13">
        <f t="shared" si="22"/>
        <v>-0.36922608029999993</v>
      </c>
      <c r="L149" s="5">
        <f>IF(AJ149="NORWAY",_xlfn.XLOOKUP(C149,'Oslo OBX Historical Data'!$A$3:$A$3478,'Oslo OBX Historical Data'!$G$2:$G$3477),IF(AJ149="FINLAND",_xlfn.XLOOKUP(C149,'OMX Helsinki Historical Data'!$A$3:$A$3480,'OMX Helsinki Historical Data'!$G$2:$G$3479),IF(AJ149="DENMARK",_xlfn.XLOOKUP(C149,'OMX Copenhagen All shares Histo'!$A$3:$A$3462,'OMX Copenhagen All shares Histo'!$G$2:$G$3461),_xlfn.XLOOKUP('Pos. inv sent'!C149,'OMX Stockholm Historical Data'!$A$3:$A$3478,'OMX Stockholm Historical Data'!$G$2:$G$3477))))</f>
        <v>2.1399999999999999E-2</v>
      </c>
      <c r="M149">
        <f>IF($B149="","",Dataset!L149)</f>
        <v>0</v>
      </c>
      <c r="N149">
        <f>IF($B149="","",Dataset!M149)</f>
        <v>0</v>
      </c>
      <c r="O149">
        <f>IF($B149="","",Dataset!N149)</f>
        <v>0</v>
      </c>
      <c r="P149">
        <f>IF($B149="","",Dataset!O149)</f>
        <v>0</v>
      </c>
      <c r="Q149">
        <f>IF($B149="","",Dataset!P149)</f>
        <v>0</v>
      </c>
      <c r="R149">
        <f>IF($B149="","",Dataset!Q149)</f>
        <v>0</v>
      </c>
      <c r="S149">
        <f>IF($B149="","",Dataset!R149)</f>
        <v>0</v>
      </c>
      <c r="T149">
        <f>IF($B149="","",Dataset!S149)</f>
        <v>1</v>
      </c>
      <c r="U149">
        <f>IF($B149="","",Dataset!T149)</f>
        <v>0</v>
      </c>
      <c r="Y149" s="2"/>
      <c r="AJ149" t="s">
        <v>23</v>
      </c>
      <c r="AL149" s="3">
        <f t="shared" si="17"/>
        <v>0.26086956788000004</v>
      </c>
      <c r="BB149" s="2">
        <v>-21.739128109999999</v>
      </c>
      <c r="BC149" s="2">
        <v>-34.782608029999999</v>
      </c>
      <c r="BD149" s="2">
        <v>-36.956520079999997</v>
      </c>
      <c r="BF149" t="s">
        <v>2145</v>
      </c>
      <c r="BG149" t="s">
        <v>2146</v>
      </c>
      <c r="BH149" t="s">
        <v>23</v>
      </c>
      <c r="BI149" t="s">
        <v>81</v>
      </c>
      <c r="BJ149" t="s">
        <v>25</v>
      </c>
      <c r="BK149" t="s">
        <v>146</v>
      </c>
      <c r="BL149" t="s">
        <v>27</v>
      </c>
      <c r="BM149" s="2">
        <v>6.4731300000000006E-2</v>
      </c>
      <c r="BN149" s="2">
        <v>0.4</v>
      </c>
      <c r="BO149" s="5">
        <f t="shared" si="18"/>
        <v>-0.2173912811</v>
      </c>
      <c r="BP149" s="5">
        <f t="shared" si="19"/>
        <v>-0.34782608030000001</v>
      </c>
      <c r="BQ149" s="5">
        <f t="shared" si="20"/>
        <v>-0.36956520079999999</v>
      </c>
      <c r="BR149" s="2"/>
      <c r="BS149" s="2"/>
      <c r="BT149" s="2"/>
      <c r="BU149" s="2">
        <v>0</v>
      </c>
    </row>
    <row r="150" spans="1:73" x14ac:dyDescent="0.15">
      <c r="A150" t="str">
        <f t="shared" si="21"/>
        <v>1</v>
      </c>
      <c r="B150">
        <v>43</v>
      </c>
      <c r="C150" s="7">
        <v>40009</v>
      </c>
      <c r="D150" s="11">
        <v>2009</v>
      </c>
      <c r="E150" s="3">
        <f>_xlfn.XLOOKUP(B150,'Sentiment index'!$E$2:$E$169,'Sentiment index'!$A$2:$A$169)</f>
        <v>2.0308199999999998E-2</v>
      </c>
      <c r="F150">
        <f>IF(B150="","",Dataset!E150)</f>
        <v>13.059740221484059</v>
      </c>
      <c r="G150" s="5">
        <f>(AL150-BN150)/BN150</f>
        <v>0</v>
      </c>
      <c r="H150" s="12">
        <f>IF(B150="","",Dataset!G150)</f>
        <v>1573.0831860551198</v>
      </c>
      <c r="I150" s="2">
        <v>10.1279</v>
      </c>
      <c r="J150" s="2">
        <v>1.6467780000000001</v>
      </c>
      <c r="K150" s="13">
        <f t="shared" si="22"/>
        <v>-3.2300000000000002E-2</v>
      </c>
      <c r="L150" s="5">
        <f>IF(AJ150="NORWAY",_xlfn.XLOOKUP(C150,'Oslo OBX Historical Data'!$A$3:$A$3478,'Oslo OBX Historical Data'!$G$2:$G$3477),IF(AJ150="FINLAND",_xlfn.XLOOKUP(C150,'OMX Helsinki Historical Data'!$A$3:$A$3480,'OMX Helsinki Historical Data'!$G$2:$G$3479),IF(AJ150="DENMARK",_xlfn.XLOOKUP(C150,'OMX Copenhagen All shares Histo'!$A$3:$A$3462,'OMX Copenhagen All shares Histo'!$G$2:$G$3461),_xlfn.XLOOKUP('Pos. inv sent'!C150,'OMX Stockholm Historical Data'!$A$3:$A$3478,'OMX Stockholm Historical Data'!$G$2:$G$3477))))</f>
        <v>3.2300000000000002E-2</v>
      </c>
      <c r="M150">
        <f>IF($B150="","",Dataset!L150)</f>
        <v>0</v>
      </c>
      <c r="N150">
        <f>IF($B150="","",Dataset!M150)</f>
        <v>0</v>
      </c>
      <c r="O150">
        <f>IF($B150="","",Dataset!N150)</f>
        <v>0</v>
      </c>
      <c r="P150">
        <f>IF($B150="","",Dataset!O150)</f>
        <v>0</v>
      </c>
      <c r="Q150">
        <f>IF($B150="","",Dataset!P150)</f>
        <v>0</v>
      </c>
      <c r="R150">
        <f>IF($B150="","",Dataset!Q150)</f>
        <v>0</v>
      </c>
      <c r="S150">
        <f>IF($B150="","",Dataset!R150)</f>
        <v>0</v>
      </c>
      <c r="T150">
        <f>IF($B150="","",Dataset!S150)</f>
        <v>0</v>
      </c>
      <c r="U150">
        <f>IF($B150="","",Dataset!T150)</f>
        <v>1</v>
      </c>
      <c r="Y150" s="2"/>
      <c r="AJ150" t="s">
        <v>80</v>
      </c>
      <c r="AL150" s="3">
        <f t="shared" si="17"/>
        <v>2</v>
      </c>
      <c r="BB150" s="2">
        <v>6.4102563860000004</v>
      </c>
      <c r="BC150" s="2">
        <v>0</v>
      </c>
      <c r="BD150" s="2">
        <v>-0.51282054190000004</v>
      </c>
      <c r="BF150" t="s">
        <v>1875</v>
      </c>
      <c r="BG150" t="s">
        <v>1876</v>
      </c>
      <c r="BH150" t="s">
        <v>80</v>
      </c>
      <c r="BI150" t="s">
        <v>74</v>
      </c>
      <c r="BJ150" t="s">
        <v>25</v>
      </c>
      <c r="BK150" t="s">
        <v>54</v>
      </c>
      <c r="BL150" t="s">
        <v>27</v>
      </c>
      <c r="BM150" s="2">
        <v>10.1279</v>
      </c>
      <c r="BN150" s="2">
        <v>2</v>
      </c>
      <c r="BO150" s="5">
        <f t="shared" si="18"/>
        <v>6.4102563860000003E-2</v>
      </c>
      <c r="BP150" s="5">
        <f t="shared" si="19"/>
        <v>0</v>
      </c>
      <c r="BQ150" s="5">
        <f t="shared" si="20"/>
        <v>-5.1282054190000008E-3</v>
      </c>
      <c r="BR150" s="2">
        <v>0.85799999999999998</v>
      </c>
      <c r="BS150" s="2">
        <v>-95.847099299999996</v>
      </c>
      <c r="BT150" s="2">
        <v>0.90600000000000003</v>
      </c>
      <c r="BU150" s="2">
        <v>19.440999999999999</v>
      </c>
    </row>
    <row r="151" spans="1:73" x14ac:dyDescent="0.15">
      <c r="A151" t="str">
        <f t="shared" si="21"/>
        <v>1</v>
      </c>
      <c r="B151">
        <v>44</v>
      </c>
      <c r="C151" s="7">
        <v>40035</v>
      </c>
      <c r="D151" s="11">
        <v>2009</v>
      </c>
      <c r="E151" s="3">
        <f>_xlfn.XLOOKUP(B151,'Sentiment index'!$E$2:$E$169,'Sentiment index'!$A$2:$A$169)</f>
        <v>4.6558500000000003E-2</v>
      </c>
      <c r="F151">
        <f>IF(B151="","",Dataset!E151)</f>
        <v>13.929514587362524</v>
      </c>
      <c r="G151" s="5">
        <f>(AL151-BN151)/BN151</f>
        <v>6.2500000000000056E-2</v>
      </c>
      <c r="H151" s="12">
        <f>IF(B151="","",Dataset!G151)</f>
        <v>11</v>
      </c>
      <c r="I151" s="4">
        <v>8.2508700000000008</v>
      </c>
      <c r="J151" s="4">
        <v>1.3174224000000001</v>
      </c>
      <c r="K151" s="13">
        <f t="shared" si="22"/>
        <v>6.9700000000000054E-2</v>
      </c>
      <c r="L151" s="5">
        <f>IF(AJ151="NORWAY",_xlfn.XLOOKUP(C151,'Oslo OBX Historical Data'!$A$3:$A$3478,'Oslo OBX Historical Data'!$G$2:$G$3477),IF(AJ151="FINLAND",_xlfn.XLOOKUP(C151,'OMX Helsinki Historical Data'!$A$3:$A$3480,'OMX Helsinki Historical Data'!$G$2:$G$3479),IF(AJ151="DENMARK",_xlfn.XLOOKUP(C151,'OMX Copenhagen All shares Histo'!$A$3:$A$3462,'OMX Copenhagen All shares Histo'!$G$2:$G$3461),_xlfn.XLOOKUP('Pos. inv sent'!C151,'OMX Stockholm Historical Data'!$A$3:$A$3478,'OMX Stockholm Historical Data'!$G$2:$G$3477))))</f>
        <v>-7.1999999999999998E-3</v>
      </c>
      <c r="M151">
        <f>IF($B151="","",Dataset!L151)</f>
        <v>0</v>
      </c>
      <c r="N151">
        <f>IF($B151="","",Dataset!M151)</f>
        <v>0</v>
      </c>
      <c r="O151">
        <f>IF($B151="","",Dataset!N151)</f>
        <v>0</v>
      </c>
      <c r="P151">
        <f>IF($B151="","",Dataset!O151)</f>
        <v>0</v>
      </c>
      <c r="Q151">
        <f>IF($B151="","",Dataset!P151)</f>
        <v>0</v>
      </c>
      <c r="R151">
        <f>IF($B151="","",Dataset!Q151)</f>
        <v>1</v>
      </c>
      <c r="S151">
        <f>IF($B151="","",Dataset!R151)</f>
        <v>0</v>
      </c>
      <c r="T151">
        <f>IF($B151="","",Dataset!S151)</f>
        <v>0</v>
      </c>
      <c r="U151">
        <f>IF($B151="","",Dataset!T151)</f>
        <v>0</v>
      </c>
      <c r="Y151" s="2"/>
      <c r="AJ151" t="s">
        <v>80</v>
      </c>
      <c r="AL151" s="3">
        <f t="shared" si="17"/>
        <v>1.7000000000000002</v>
      </c>
      <c r="AM151">
        <v>11</v>
      </c>
      <c r="BB151" s="2">
        <v>6.25</v>
      </c>
      <c r="BC151" s="2">
        <v>6.25</v>
      </c>
      <c r="BD151" s="2">
        <v>6.25</v>
      </c>
      <c r="BF151" t="s">
        <v>1933</v>
      </c>
      <c r="BG151" t="s">
        <v>1934</v>
      </c>
      <c r="BH151" t="s">
        <v>80</v>
      </c>
      <c r="BI151" t="s">
        <v>32</v>
      </c>
      <c r="BJ151" t="s">
        <v>25</v>
      </c>
      <c r="BK151" t="s">
        <v>54</v>
      </c>
      <c r="BL151" t="s">
        <v>27</v>
      </c>
      <c r="BM151" s="4">
        <v>8.2508700000000008</v>
      </c>
      <c r="BN151" s="4">
        <v>1.6</v>
      </c>
      <c r="BO151" s="5">
        <f t="shared" si="18"/>
        <v>6.25E-2</v>
      </c>
      <c r="BP151" s="5">
        <f t="shared" si="19"/>
        <v>6.25E-2</v>
      </c>
      <c r="BQ151" s="5">
        <f t="shared" si="20"/>
        <v>6.25E-2</v>
      </c>
      <c r="BR151" s="4"/>
      <c r="BS151" s="4"/>
      <c r="BT151" s="4"/>
      <c r="BU151" s="4">
        <v>0</v>
      </c>
    </row>
    <row r="152" spans="1:73" x14ac:dyDescent="0.15">
      <c r="C152" s="7"/>
      <c r="D152" s="11"/>
      <c r="E152" s="3"/>
      <c r="G152" s="5"/>
      <c r="H152" s="12"/>
      <c r="I152" s="4"/>
      <c r="J152" s="4"/>
      <c r="K152" s="13"/>
      <c r="L152" s="5"/>
      <c r="Y152" s="2"/>
      <c r="AL152" s="3"/>
      <c r="BB152" s="2"/>
      <c r="BC152" s="2"/>
      <c r="BD152" s="2"/>
      <c r="BM152" s="4"/>
      <c r="BN152" s="4"/>
      <c r="BO152" s="5"/>
      <c r="BP152" s="5"/>
      <c r="BQ152" s="5"/>
      <c r="BR152" s="4"/>
      <c r="BS152" s="4"/>
      <c r="BT152" s="4"/>
      <c r="BU152" s="4"/>
    </row>
    <row r="153" spans="1:73" x14ac:dyDescent="0.15">
      <c r="C153" s="7"/>
      <c r="D153" s="11"/>
      <c r="E153" s="3"/>
      <c r="G153" s="5"/>
      <c r="H153" s="12"/>
      <c r="I153" s="2"/>
      <c r="J153" s="2"/>
      <c r="K153" s="13"/>
      <c r="L153" s="5"/>
      <c r="Y153" s="2"/>
      <c r="AL153" s="3"/>
      <c r="BB153" s="2"/>
      <c r="BC153" s="2"/>
      <c r="BD153" s="2"/>
      <c r="BM153" s="2"/>
      <c r="BN153" s="2"/>
      <c r="BO153" s="5"/>
      <c r="BP153" s="5"/>
      <c r="BQ153" s="5"/>
      <c r="BR153" s="2"/>
      <c r="BS153" s="2"/>
      <c r="BT153" s="2"/>
      <c r="BU153" s="2"/>
    </row>
    <row r="154" spans="1:73" x14ac:dyDescent="0.15">
      <c r="C154" s="7"/>
      <c r="D154" s="11"/>
      <c r="E154" s="3"/>
      <c r="G154" s="5"/>
      <c r="H154" s="12"/>
      <c r="I154" s="2"/>
      <c r="J154" s="2"/>
      <c r="K154" s="13"/>
      <c r="L154" s="5"/>
      <c r="Y154" s="2"/>
      <c r="AL154" s="3"/>
      <c r="BB154" s="2"/>
      <c r="BC154" s="2"/>
      <c r="BD154" s="2"/>
      <c r="BM154" s="2"/>
      <c r="BN154" s="2"/>
      <c r="BO154" s="5"/>
      <c r="BP154" s="5"/>
      <c r="BQ154" s="5"/>
      <c r="BR154" s="2"/>
      <c r="BS154" s="2"/>
      <c r="BT154" s="2"/>
      <c r="BU154" s="2"/>
    </row>
    <row r="155" spans="1:73" x14ac:dyDescent="0.15">
      <c r="C155" s="7"/>
      <c r="D155" s="11"/>
      <c r="E155" s="3"/>
      <c r="G155" s="5"/>
      <c r="H155" s="12"/>
      <c r="I155" s="2"/>
      <c r="J155" s="2"/>
      <c r="K155" s="13"/>
      <c r="L155" s="5"/>
      <c r="Y155" s="2"/>
      <c r="AL155" s="3"/>
      <c r="BB155" s="2"/>
      <c r="BC155" s="2"/>
      <c r="BD155" s="2"/>
      <c r="BM155" s="2"/>
      <c r="BN155" s="2"/>
      <c r="BO155" s="5"/>
      <c r="BP155" s="5"/>
      <c r="BQ155" s="5"/>
      <c r="BR155" s="2"/>
      <c r="BS155" s="2"/>
      <c r="BT155" s="2"/>
      <c r="BU155" s="2"/>
    </row>
    <row r="156" spans="1:73" x14ac:dyDescent="0.15">
      <c r="C156" s="7"/>
      <c r="D156" s="11"/>
      <c r="E156" s="3"/>
      <c r="G156" s="5"/>
      <c r="H156" s="12"/>
      <c r="I156" s="2"/>
      <c r="J156" s="2"/>
      <c r="K156" s="13"/>
      <c r="L156" s="5"/>
      <c r="Y156" s="2"/>
      <c r="AL156" s="3"/>
      <c r="BB156" s="2"/>
      <c r="BC156" s="2"/>
      <c r="BD156" s="2"/>
      <c r="BM156" s="2"/>
      <c r="BN156" s="2"/>
      <c r="BO156" s="5"/>
      <c r="BP156" s="5"/>
      <c r="BQ156" s="5"/>
      <c r="BR156" s="2"/>
      <c r="BS156" s="2"/>
      <c r="BT156" s="2"/>
      <c r="BU156" s="2"/>
    </row>
    <row r="157" spans="1:73" x14ac:dyDescent="0.15">
      <c r="C157" s="7"/>
      <c r="D157" s="11"/>
      <c r="E157" s="3"/>
      <c r="G157" s="5"/>
      <c r="H157" s="12"/>
      <c r="I157" s="2"/>
      <c r="J157" s="2"/>
      <c r="K157" s="13"/>
      <c r="L157" s="5"/>
      <c r="Y157" s="2"/>
      <c r="AL157" s="3"/>
      <c r="BB157" s="2"/>
      <c r="BC157" s="2"/>
      <c r="BD157" s="2"/>
      <c r="BM157" s="2"/>
      <c r="BN157" s="2"/>
      <c r="BO157" s="5"/>
      <c r="BP157" s="5"/>
      <c r="BQ157" s="5"/>
      <c r="BR157" s="2"/>
      <c r="BS157" s="2"/>
      <c r="BT157" s="2"/>
      <c r="BU157" s="2"/>
    </row>
    <row r="158" spans="1:73" x14ac:dyDescent="0.15">
      <c r="C158" s="7"/>
      <c r="D158" s="11"/>
      <c r="E158" s="3"/>
      <c r="G158" s="5"/>
      <c r="H158" s="12"/>
      <c r="I158" s="2"/>
      <c r="J158" s="2"/>
      <c r="K158" s="13"/>
      <c r="L158" s="5"/>
      <c r="Y158" s="2"/>
      <c r="AL158" s="3"/>
      <c r="BB158" s="2"/>
      <c r="BC158" s="2"/>
      <c r="BD158" s="2"/>
      <c r="BM158" s="2"/>
      <c r="BN158" s="2"/>
      <c r="BO158" s="5"/>
      <c r="BP158" s="5"/>
      <c r="BQ158" s="5"/>
      <c r="BR158" s="2"/>
      <c r="BS158" s="2"/>
      <c r="BT158" s="2"/>
      <c r="BU158" s="2"/>
    </row>
    <row r="159" spans="1:73" x14ac:dyDescent="0.15">
      <c r="C159" s="7"/>
      <c r="D159" s="11"/>
      <c r="E159" s="3"/>
      <c r="G159" s="5"/>
      <c r="H159" s="12"/>
      <c r="I159" s="2"/>
      <c r="J159" s="2"/>
      <c r="K159" s="13"/>
      <c r="L159" s="5"/>
      <c r="Y159" s="2"/>
      <c r="AL159" s="3"/>
      <c r="BB159" s="2"/>
      <c r="BC159" s="2"/>
      <c r="BD159" s="2"/>
      <c r="BM159" s="2"/>
      <c r="BN159" s="2"/>
      <c r="BO159" s="5"/>
      <c r="BP159" s="5"/>
      <c r="BQ159" s="5"/>
      <c r="BR159" s="2"/>
      <c r="BS159" s="2"/>
      <c r="BT159" s="2"/>
      <c r="BU159" s="2"/>
    </row>
    <row r="160" spans="1:73" x14ac:dyDescent="0.15">
      <c r="C160" s="7"/>
      <c r="D160" s="11"/>
      <c r="E160" s="3"/>
      <c r="G160" s="5"/>
      <c r="H160" s="12"/>
      <c r="I160" s="2"/>
      <c r="J160" s="2"/>
      <c r="K160" s="13"/>
      <c r="L160" s="5"/>
      <c r="Y160" s="2"/>
      <c r="AL160" s="3"/>
      <c r="BB160" s="2"/>
      <c r="BC160" s="2"/>
      <c r="BD160" s="2"/>
      <c r="BM160" s="2"/>
      <c r="BN160" s="2"/>
      <c r="BO160" s="5"/>
      <c r="BP160" s="5"/>
      <c r="BQ160" s="5"/>
      <c r="BR160" s="2"/>
      <c r="BS160" s="2"/>
      <c r="BT160" s="2"/>
      <c r="BU160" s="2"/>
    </row>
    <row r="161" spans="3:73" x14ac:dyDescent="0.15">
      <c r="C161" s="7"/>
      <c r="D161" s="11"/>
      <c r="E161" s="3"/>
      <c r="G161" s="5"/>
      <c r="H161" s="12"/>
      <c r="I161" s="2"/>
      <c r="J161" s="2"/>
      <c r="K161" s="13"/>
      <c r="L161" s="5"/>
      <c r="Y161" s="2"/>
      <c r="AL161" s="3"/>
      <c r="BB161" s="2"/>
      <c r="BC161" s="2"/>
      <c r="BD161" s="2"/>
      <c r="BM161" s="2"/>
      <c r="BN161" s="2"/>
      <c r="BO161" s="5"/>
      <c r="BP161" s="5"/>
      <c r="BQ161" s="5"/>
      <c r="BR161" s="2"/>
      <c r="BS161" s="2"/>
      <c r="BT161" s="2"/>
      <c r="BU161" s="2"/>
    </row>
    <row r="162" spans="3:73" x14ac:dyDescent="0.15">
      <c r="C162" s="7"/>
      <c r="D162" s="11"/>
      <c r="E162" s="3"/>
      <c r="G162" s="5"/>
      <c r="H162" s="12"/>
      <c r="I162" s="2"/>
      <c r="J162" s="2"/>
      <c r="K162" s="13"/>
      <c r="L162" s="5"/>
      <c r="Y162" s="2"/>
      <c r="AL162" s="3"/>
      <c r="BB162" s="2"/>
      <c r="BC162" s="2"/>
      <c r="BD162" s="2"/>
      <c r="BM162" s="2"/>
      <c r="BN162" s="2"/>
      <c r="BO162" s="5"/>
      <c r="BP162" s="5"/>
      <c r="BQ162" s="5"/>
      <c r="BR162" s="2"/>
      <c r="BS162" s="2"/>
      <c r="BT162" s="2"/>
      <c r="BU162" s="2"/>
    </row>
    <row r="163" spans="3:73" x14ac:dyDescent="0.15">
      <c r="C163" s="7"/>
      <c r="D163" s="11"/>
      <c r="E163" s="3"/>
      <c r="G163" s="5"/>
      <c r="H163" s="12"/>
      <c r="I163" s="2"/>
      <c r="J163" s="2"/>
      <c r="K163" s="13"/>
      <c r="L163" s="5"/>
      <c r="Y163" s="2"/>
      <c r="AL163" s="3"/>
      <c r="BB163" s="2"/>
      <c r="BC163" s="2"/>
      <c r="BD163" s="2"/>
      <c r="BM163" s="2"/>
      <c r="BN163" s="2"/>
      <c r="BO163" s="5"/>
      <c r="BP163" s="5"/>
      <c r="BQ163" s="5"/>
      <c r="BR163" s="2"/>
      <c r="BS163" s="2"/>
      <c r="BT163" s="2"/>
      <c r="BU163" s="2"/>
    </row>
    <row r="164" spans="3:73" x14ac:dyDescent="0.15">
      <c r="C164" s="7"/>
      <c r="D164" s="11"/>
      <c r="E164" s="3"/>
      <c r="G164" s="5"/>
      <c r="H164" s="12"/>
      <c r="I164" s="2"/>
      <c r="J164" s="2"/>
      <c r="K164" s="13"/>
      <c r="L164" s="5"/>
      <c r="Y164" s="2"/>
      <c r="AL164" s="3"/>
      <c r="BB164" s="2"/>
      <c r="BC164" s="2"/>
      <c r="BD164" s="2"/>
      <c r="BM164" s="2"/>
      <c r="BN164" s="2"/>
      <c r="BO164" s="5"/>
      <c r="BP164" s="5"/>
      <c r="BQ164" s="5"/>
      <c r="BR164" s="2"/>
      <c r="BS164" s="2"/>
      <c r="BT164" s="2"/>
      <c r="BU164" s="2"/>
    </row>
    <row r="165" spans="3:73" x14ac:dyDescent="0.15">
      <c r="C165" s="7"/>
      <c r="D165" s="11"/>
      <c r="E165" s="3"/>
      <c r="G165" s="5"/>
      <c r="H165" s="12"/>
      <c r="I165" s="2"/>
      <c r="J165" s="2"/>
      <c r="K165" s="13"/>
      <c r="L165" s="5"/>
      <c r="Y165" s="2"/>
      <c r="AL165" s="3"/>
      <c r="BB165" s="2"/>
      <c r="BC165" s="2"/>
      <c r="BD165" s="2"/>
      <c r="BM165" s="2"/>
      <c r="BN165" s="2"/>
      <c r="BO165" s="5"/>
      <c r="BP165" s="5"/>
      <c r="BQ165" s="5"/>
      <c r="BR165" s="2"/>
      <c r="BS165" s="2"/>
      <c r="BT165" s="2"/>
      <c r="BU165" s="2"/>
    </row>
    <row r="166" spans="3:73" x14ac:dyDescent="0.15">
      <c r="C166" s="7"/>
      <c r="D166" s="11"/>
      <c r="E166" s="3"/>
      <c r="G166" s="5"/>
      <c r="H166" s="12"/>
      <c r="I166" s="2"/>
      <c r="J166" s="2"/>
      <c r="K166" s="13"/>
      <c r="L166" s="5"/>
      <c r="Y166" s="2"/>
      <c r="AL166" s="3"/>
      <c r="BB166" s="2"/>
      <c r="BC166" s="2"/>
      <c r="BD166" s="2"/>
      <c r="BM166" s="2"/>
      <c r="BN166" s="2"/>
      <c r="BO166" s="5"/>
      <c r="BP166" s="5"/>
      <c r="BQ166" s="5"/>
      <c r="BR166" s="2"/>
      <c r="BS166" s="2"/>
      <c r="BT166" s="2"/>
      <c r="BU166" s="2"/>
    </row>
    <row r="167" spans="3:73" x14ac:dyDescent="0.15">
      <c r="C167" s="7"/>
      <c r="D167" s="11"/>
      <c r="E167" s="3"/>
      <c r="G167" s="5"/>
      <c r="H167" s="12"/>
      <c r="I167" s="2"/>
      <c r="J167" s="2"/>
      <c r="K167" s="13"/>
      <c r="L167" s="5"/>
      <c r="Y167" s="2"/>
      <c r="AL167" s="3"/>
      <c r="BB167" s="2"/>
      <c r="BC167" s="2"/>
      <c r="BD167" s="2"/>
      <c r="BM167" s="2"/>
      <c r="BN167" s="2"/>
      <c r="BO167" s="5"/>
      <c r="BP167" s="5"/>
      <c r="BQ167" s="5"/>
      <c r="BR167" s="2"/>
      <c r="BS167" s="2"/>
      <c r="BT167" s="2"/>
      <c r="BU167" s="2"/>
    </row>
    <row r="168" spans="3:73" x14ac:dyDescent="0.15">
      <c r="C168" s="7"/>
      <c r="D168" s="11"/>
      <c r="E168" s="3"/>
      <c r="G168" s="5"/>
      <c r="H168" s="12"/>
      <c r="I168" s="2"/>
      <c r="J168" s="2"/>
      <c r="K168" s="13"/>
      <c r="L168" s="5"/>
      <c r="Y168" s="2"/>
      <c r="AL168" s="3"/>
      <c r="BB168" s="2"/>
      <c r="BC168" s="2"/>
      <c r="BD168" s="2"/>
      <c r="BM168" s="2"/>
      <c r="BN168" s="2"/>
      <c r="BO168" s="5"/>
      <c r="BP168" s="5"/>
      <c r="BQ168" s="5"/>
      <c r="BR168" s="2"/>
      <c r="BS168" s="2"/>
      <c r="BT168" s="2"/>
      <c r="BU168" s="2"/>
    </row>
    <row r="169" spans="3:73" x14ac:dyDescent="0.15">
      <c r="C169" s="7"/>
      <c r="D169" s="11"/>
      <c r="E169" s="3"/>
      <c r="G169" s="5"/>
      <c r="H169" s="12"/>
      <c r="I169" s="2"/>
      <c r="J169" s="2"/>
      <c r="K169" s="13"/>
      <c r="L169" s="5"/>
      <c r="Y169" s="2"/>
      <c r="AL169" s="3"/>
      <c r="BB169" s="2"/>
      <c r="BC169" s="2"/>
      <c r="BD169" s="2"/>
      <c r="BM169" s="2"/>
      <c r="BN169" s="2"/>
      <c r="BO169" s="5"/>
      <c r="BP169" s="5"/>
      <c r="BQ169" s="5"/>
      <c r="BR169" s="2"/>
      <c r="BS169" s="2"/>
      <c r="BT169" s="2"/>
      <c r="BU169" s="2"/>
    </row>
    <row r="170" spans="3:73" x14ac:dyDescent="0.15">
      <c r="C170" s="7"/>
      <c r="D170" s="11"/>
      <c r="E170" s="3"/>
      <c r="G170" s="5"/>
      <c r="H170" s="12"/>
      <c r="I170" s="2"/>
      <c r="J170" s="2"/>
      <c r="K170" s="13"/>
      <c r="L170" s="5"/>
      <c r="Y170" s="2"/>
      <c r="AL170" s="3"/>
      <c r="BB170" s="2"/>
      <c r="BC170" s="2"/>
      <c r="BD170" s="2"/>
      <c r="BM170" s="2"/>
      <c r="BN170" s="2"/>
      <c r="BO170" s="5"/>
      <c r="BP170" s="5"/>
      <c r="BQ170" s="5"/>
      <c r="BR170" s="2"/>
      <c r="BS170" s="2"/>
      <c r="BT170" s="2"/>
      <c r="BU170" s="2"/>
    </row>
    <row r="171" spans="3:73" x14ac:dyDescent="0.15">
      <c r="C171" s="7"/>
      <c r="D171" s="11"/>
      <c r="E171" s="3"/>
      <c r="G171" s="5"/>
      <c r="H171" s="12"/>
      <c r="I171" s="2"/>
      <c r="J171" s="2"/>
      <c r="K171" s="13"/>
      <c r="L171" s="5"/>
      <c r="Y171" s="2"/>
      <c r="AL171" s="3"/>
      <c r="BB171" s="2"/>
      <c r="BC171" s="2"/>
      <c r="BD171" s="2"/>
      <c r="BM171" s="2"/>
      <c r="BN171" s="2"/>
      <c r="BO171" s="5"/>
      <c r="BP171" s="5"/>
      <c r="BQ171" s="5"/>
      <c r="BR171" s="2"/>
      <c r="BS171" s="2"/>
      <c r="BT171" s="2"/>
      <c r="BU171" s="2"/>
    </row>
    <row r="172" spans="3:73" x14ac:dyDescent="0.15">
      <c r="C172" s="7"/>
      <c r="D172" s="11"/>
      <c r="E172" s="3"/>
      <c r="G172" s="5"/>
      <c r="H172" s="12"/>
      <c r="I172" s="2"/>
      <c r="J172" s="2"/>
      <c r="K172" s="13"/>
      <c r="L172" s="5"/>
      <c r="Y172" s="2"/>
      <c r="AL172" s="3"/>
      <c r="BB172" s="2"/>
      <c r="BC172" s="2"/>
      <c r="BD172" s="2"/>
      <c r="BM172" s="2"/>
      <c r="BN172" s="2"/>
      <c r="BO172" s="5"/>
      <c r="BP172" s="5"/>
      <c r="BQ172" s="5"/>
      <c r="BR172" s="2"/>
      <c r="BS172" s="2"/>
      <c r="BT172" s="2"/>
      <c r="BU172" s="2"/>
    </row>
    <row r="173" spans="3:73" x14ac:dyDescent="0.15">
      <c r="C173" s="7"/>
      <c r="D173" s="11"/>
      <c r="E173" s="3"/>
      <c r="G173" s="5"/>
      <c r="H173" s="12"/>
      <c r="I173" s="2"/>
      <c r="J173" s="2"/>
      <c r="K173" s="13"/>
      <c r="L173" s="5"/>
      <c r="Y173" s="2"/>
      <c r="AL173" s="3"/>
      <c r="BB173" s="2"/>
      <c r="BC173" s="2"/>
      <c r="BD173" s="2"/>
      <c r="BM173" s="2"/>
      <c r="BN173" s="2"/>
      <c r="BO173" s="5"/>
      <c r="BP173" s="5"/>
      <c r="BQ173" s="5"/>
      <c r="BR173" s="2"/>
      <c r="BS173" s="2"/>
      <c r="BT173" s="2"/>
      <c r="BU173" s="2"/>
    </row>
    <row r="174" spans="3:73" x14ac:dyDescent="0.15">
      <c r="C174" s="7"/>
      <c r="D174" s="11"/>
      <c r="E174" s="3"/>
      <c r="G174" s="5"/>
      <c r="H174" s="12"/>
      <c r="I174" s="4"/>
      <c r="J174" s="4"/>
      <c r="K174" s="13"/>
      <c r="L174" s="5"/>
      <c r="Y174" s="2"/>
      <c r="AL174" s="3"/>
      <c r="BB174" s="2"/>
      <c r="BC174" s="2"/>
      <c r="BD174" s="2"/>
      <c r="BM174" s="4"/>
      <c r="BN174" s="4"/>
      <c r="BO174" s="5"/>
      <c r="BP174" s="5"/>
      <c r="BQ174" s="5"/>
      <c r="BR174" s="4"/>
      <c r="BS174" s="4"/>
      <c r="BT174" s="4"/>
      <c r="BU174" s="4"/>
    </row>
    <row r="175" spans="3:73" x14ac:dyDescent="0.15">
      <c r="C175" s="7"/>
      <c r="D175" s="11"/>
      <c r="E175" s="3"/>
      <c r="G175" s="5"/>
      <c r="H175" s="12"/>
      <c r="I175" s="4"/>
      <c r="J175" s="4"/>
      <c r="K175" s="13"/>
      <c r="L175" s="5"/>
      <c r="Y175" s="2"/>
      <c r="AL175" s="3"/>
      <c r="BB175" s="2"/>
      <c r="BC175" s="2"/>
      <c r="BD175" s="2"/>
      <c r="BM175" s="4"/>
      <c r="BN175" s="4"/>
      <c r="BO175" s="5"/>
      <c r="BP175" s="5"/>
      <c r="BQ175" s="5"/>
      <c r="BR175" s="4"/>
      <c r="BS175" s="4"/>
      <c r="BT175" s="4"/>
      <c r="BU175" s="4"/>
    </row>
    <row r="176" spans="3:73" x14ac:dyDescent="0.15">
      <c r="C176" s="7"/>
      <c r="D176" s="11"/>
      <c r="E176" s="3"/>
      <c r="G176" s="5"/>
      <c r="H176" s="12"/>
      <c r="I176" s="4"/>
      <c r="J176" s="4"/>
      <c r="K176" s="13"/>
      <c r="L176" s="5"/>
      <c r="Y176" s="2"/>
      <c r="AL176" s="3"/>
      <c r="BB176" s="2"/>
      <c r="BC176" s="2"/>
      <c r="BD176" s="2"/>
      <c r="BM176" s="4"/>
      <c r="BN176" s="4"/>
      <c r="BO176" s="5"/>
      <c r="BP176" s="5"/>
      <c r="BQ176" s="5"/>
      <c r="BR176" s="4"/>
      <c r="BS176" s="4"/>
      <c r="BT176" s="4"/>
      <c r="BU176" s="4"/>
    </row>
    <row r="177" spans="3:73" x14ac:dyDescent="0.15">
      <c r="C177" s="7"/>
      <c r="D177" s="11"/>
      <c r="E177" s="3"/>
      <c r="G177" s="5"/>
      <c r="H177" s="12"/>
      <c r="I177" s="4"/>
      <c r="J177" s="4"/>
      <c r="K177" s="13"/>
      <c r="L177" s="5"/>
      <c r="Y177" s="2"/>
      <c r="AL177" s="3"/>
      <c r="BB177" s="2"/>
      <c r="BC177" s="2"/>
      <c r="BD177" s="2"/>
      <c r="BM177" s="4"/>
      <c r="BN177" s="4"/>
      <c r="BO177" s="5"/>
      <c r="BP177" s="5"/>
      <c r="BQ177" s="5"/>
      <c r="BR177" s="4"/>
      <c r="BS177" s="4"/>
      <c r="BT177" s="4"/>
      <c r="BU177" s="4"/>
    </row>
    <row r="178" spans="3:73" x14ac:dyDescent="0.15">
      <c r="C178" s="7"/>
      <c r="D178" s="11"/>
      <c r="E178" s="3"/>
      <c r="G178" s="5"/>
      <c r="H178" s="12"/>
      <c r="I178" s="4"/>
      <c r="J178" s="4"/>
      <c r="K178" s="13"/>
      <c r="L178" s="5"/>
      <c r="Y178" s="2"/>
      <c r="AL178" s="3"/>
      <c r="BB178" s="2"/>
      <c r="BC178" s="2"/>
      <c r="BD178" s="2"/>
      <c r="BM178" s="4"/>
      <c r="BN178" s="4"/>
      <c r="BO178" s="5"/>
      <c r="BP178" s="5"/>
      <c r="BQ178" s="5"/>
      <c r="BR178" s="4"/>
      <c r="BS178" s="4"/>
      <c r="BT178" s="4"/>
      <c r="BU178" s="4"/>
    </row>
    <row r="179" spans="3:73" x14ac:dyDescent="0.15">
      <c r="C179" s="7"/>
      <c r="D179" s="11"/>
      <c r="E179" s="3"/>
      <c r="G179" s="5"/>
      <c r="H179" s="12"/>
      <c r="I179" s="4"/>
      <c r="J179" s="4"/>
      <c r="K179" s="13"/>
      <c r="L179" s="5"/>
      <c r="Y179" s="2"/>
      <c r="AL179" s="3"/>
      <c r="BB179" s="2"/>
      <c r="BC179" s="2"/>
      <c r="BD179" s="2"/>
      <c r="BM179" s="4"/>
      <c r="BN179" s="4"/>
      <c r="BO179" s="5"/>
      <c r="BP179" s="5"/>
      <c r="BQ179" s="5"/>
      <c r="BR179" s="4"/>
      <c r="BS179" s="4"/>
      <c r="BT179" s="4"/>
      <c r="BU179" s="4"/>
    </row>
    <row r="180" spans="3:73" x14ac:dyDescent="0.15">
      <c r="C180" s="7"/>
      <c r="D180" s="11"/>
      <c r="E180" s="3"/>
      <c r="G180" s="5"/>
      <c r="H180" s="12"/>
      <c r="I180" s="4"/>
      <c r="J180" s="4"/>
      <c r="K180" s="13"/>
      <c r="L180" s="5"/>
      <c r="Y180" s="2"/>
      <c r="AL180" s="3"/>
      <c r="BB180" s="2"/>
      <c r="BC180" s="2"/>
      <c r="BD180" s="2"/>
      <c r="BM180" s="4"/>
      <c r="BN180" s="4"/>
      <c r="BO180" s="5"/>
      <c r="BP180" s="5"/>
      <c r="BQ180" s="5"/>
      <c r="BR180" s="4"/>
      <c r="BS180" s="4"/>
      <c r="BT180" s="4"/>
      <c r="BU180" s="4"/>
    </row>
    <row r="181" spans="3:73" x14ac:dyDescent="0.15">
      <c r="C181" s="7"/>
      <c r="D181" s="11"/>
      <c r="E181" s="3"/>
      <c r="G181" s="5"/>
      <c r="H181" s="12"/>
      <c r="I181" s="4"/>
      <c r="J181" s="4"/>
      <c r="K181" s="13"/>
      <c r="L181" s="5"/>
      <c r="Y181" s="2"/>
      <c r="AL181" s="3"/>
      <c r="BB181" s="2"/>
      <c r="BC181" s="2"/>
      <c r="BD181" s="2"/>
      <c r="BM181" s="4"/>
      <c r="BN181" s="4"/>
      <c r="BO181" s="5"/>
      <c r="BP181" s="5"/>
      <c r="BQ181" s="5"/>
      <c r="BR181" s="4"/>
      <c r="BS181" s="4"/>
      <c r="BT181" s="4"/>
      <c r="BU181" s="4"/>
    </row>
    <row r="182" spans="3:73" x14ac:dyDescent="0.15">
      <c r="C182" s="7"/>
      <c r="D182" s="11"/>
      <c r="E182" s="3"/>
      <c r="G182" s="5"/>
      <c r="H182" s="12"/>
      <c r="I182" s="2"/>
      <c r="J182" s="2"/>
      <c r="K182" s="13"/>
      <c r="L182" s="5"/>
      <c r="Y182" s="2"/>
      <c r="AL182" s="3"/>
      <c r="BB182" s="2"/>
      <c r="BC182" s="2"/>
      <c r="BD182" s="2"/>
      <c r="BM182" s="2"/>
      <c r="BN182" s="2"/>
      <c r="BO182" s="5"/>
      <c r="BP182" s="5"/>
      <c r="BQ182" s="5"/>
      <c r="BR182" s="2"/>
      <c r="BS182" s="2"/>
      <c r="BT182" s="2"/>
      <c r="BU182" s="2"/>
    </row>
    <row r="183" spans="3:73" x14ac:dyDescent="0.15">
      <c r="C183" s="7"/>
      <c r="D183" s="11"/>
      <c r="E183" s="3"/>
      <c r="G183" s="5"/>
      <c r="H183" s="12"/>
      <c r="I183" s="2"/>
      <c r="J183" s="2"/>
      <c r="K183" s="13"/>
      <c r="L183" s="5"/>
      <c r="Y183" s="2"/>
      <c r="AL183" s="3"/>
      <c r="BB183" s="2"/>
      <c r="BC183" s="2"/>
      <c r="BD183" s="2"/>
      <c r="BM183" s="2"/>
      <c r="BN183" s="2"/>
      <c r="BO183" s="5"/>
      <c r="BP183" s="5"/>
      <c r="BQ183" s="5"/>
      <c r="BR183" s="2"/>
      <c r="BS183" s="2"/>
      <c r="BT183" s="2"/>
      <c r="BU183" s="2"/>
    </row>
    <row r="184" spans="3:73" x14ac:dyDescent="0.15">
      <c r="C184" s="7"/>
      <c r="D184" s="11"/>
      <c r="E184" s="3"/>
      <c r="G184" s="5"/>
      <c r="H184" s="12"/>
      <c r="I184" s="2"/>
      <c r="J184" s="2"/>
      <c r="K184" s="13"/>
      <c r="L184" s="5"/>
      <c r="Y184" s="2"/>
      <c r="AL184" s="3"/>
      <c r="BB184" s="2"/>
      <c r="BC184" s="2"/>
      <c r="BD184" s="2"/>
      <c r="BM184" s="2"/>
      <c r="BN184" s="2"/>
      <c r="BO184" s="5"/>
      <c r="BP184" s="5"/>
      <c r="BQ184" s="5"/>
      <c r="BR184" s="2"/>
      <c r="BS184" s="2"/>
      <c r="BT184" s="2"/>
      <c r="BU184" s="2"/>
    </row>
    <row r="185" spans="3:73" x14ac:dyDescent="0.15">
      <c r="C185" s="7"/>
      <c r="D185" s="11"/>
      <c r="E185" s="3"/>
      <c r="G185" s="5"/>
      <c r="H185" s="12"/>
      <c r="I185" s="2"/>
      <c r="J185" s="2"/>
      <c r="K185" s="13"/>
      <c r="L185" s="5"/>
      <c r="Y185" s="2"/>
      <c r="AL185" s="3"/>
      <c r="BB185" s="2"/>
      <c r="BC185" s="2"/>
      <c r="BD185" s="2"/>
      <c r="BM185" s="2"/>
      <c r="BN185" s="2"/>
      <c r="BO185" s="5"/>
      <c r="BP185" s="5"/>
      <c r="BQ185" s="5"/>
      <c r="BR185" s="2"/>
      <c r="BS185" s="2"/>
      <c r="BT185" s="2"/>
      <c r="BU185" s="2"/>
    </row>
    <row r="186" spans="3:73" x14ac:dyDescent="0.15">
      <c r="C186" s="7"/>
      <c r="D186" s="11"/>
      <c r="E186" s="3"/>
      <c r="G186" s="5"/>
      <c r="H186" s="12"/>
      <c r="I186" s="2"/>
      <c r="J186" s="2"/>
      <c r="K186" s="13"/>
      <c r="L186" s="5"/>
      <c r="Y186" s="2"/>
      <c r="AL186" s="3"/>
      <c r="BB186" s="2"/>
      <c r="BC186" s="2"/>
      <c r="BD186" s="2"/>
      <c r="BM186" s="2"/>
      <c r="BN186" s="2"/>
      <c r="BO186" s="5"/>
      <c r="BP186" s="5"/>
      <c r="BQ186" s="5"/>
      <c r="BR186" s="2"/>
      <c r="BS186" s="2"/>
      <c r="BT186" s="2"/>
      <c r="BU186" s="2"/>
    </row>
    <row r="187" spans="3:73" x14ac:dyDescent="0.15">
      <c r="C187" s="7"/>
      <c r="D187" s="11"/>
      <c r="E187" s="3"/>
      <c r="G187" s="5"/>
      <c r="H187" s="12"/>
      <c r="I187" s="2"/>
      <c r="J187" s="2"/>
      <c r="K187" s="13"/>
      <c r="L187" s="5"/>
      <c r="Y187" s="2"/>
      <c r="AL187" s="3"/>
      <c r="BB187" s="2"/>
      <c r="BC187" s="2"/>
      <c r="BD187" s="2"/>
      <c r="BM187" s="2"/>
      <c r="BN187" s="2"/>
      <c r="BO187" s="5"/>
      <c r="BP187" s="5"/>
      <c r="BQ187" s="5"/>
      <c r="BR187" s="2"/>
      <c r="BS187" s="2"/>
      <c r="BT187" s="2"/>
      <c r="BU187" s="2"/>
    </row>
    <row r="188" spans="3:73" x14ac:dyDescent="0.15">
      <c r="C188" s="7"/>
      <c r="D188" s="11"/>
      <c r="E188" s="3"/>
      <c r="G188" s="5"/>
      <c r="H188" s="12"/>
      <c r="I188" s="2"/>
      <c r="J188" s="2"/>
      <c r="K188" s="13"/>
      <c r="L188" s="5"/>
      <c r="Y188" s="2"/>
      <c r="AL188" s="3"/>
      <c r="BB188" s="2"/>
      <c r="BC188" s="2"/>
      <c r="BD188" s="2"/>
      <c r="BM188" s="2"/>
      <c r="BN188" s="2"/>
      <c r="BO188" s="5"/>
      <c r="BP188" s="5"/>
      <c r="BQ188" s="5"/>
      <c r="BR188" s="2"/>
      <c r="BS188" s="2"/>
      <c r="BT188" s="2"/>
      <c r="BU188" s="2"/>
    </row>
    <row r="189" spans="3:73" x14ac:dyDescent="0.15">
      <c r="C189" s="7"/>
      <c r="D189" s="11"/>
      <c r="E189" s="3"/>
      <c r="G189" s="5"/>
      <c r="H189" s="12"/>
      <c r="I189" s="2"/>
      <c r="J189" s="2"/>
      <c r="K189" s="13"/>
      <c r="L189" s="5"/>
      <c r="Y189" s="2"/>
      <c r="AL189" s="3"/>
      <c r="BB189" s="2"/>
      <c r="BC189" s="2"/>
      <c r="BD189" s="2"/>
      <c r="BM189" s="2"/>
      <c r="BN189" s="2"/>
      <c r="BO189" s="5"/>
      <c r="BP189" s="5"/>
      <c r="BQ189" s="5"/>
      <c r="BR189" s="2"/>
      <c r="BS189" s="2"/>
      <c r="BT189" s="2"/>
      <c r="BU189" s="2"/>
    </row>
    <row r="190" spans="3:73" x14ac:dyDescent="0.15">
      <c r="C190" s="7"/>
      <c r="D190" s="11"/>
      <c r="E190" s="3"/>
      <c r="G190" s="5"/>
      <c r="H190" s="12"/>
      <c r="I190" s="2"/>
      <c r="J190" s="2"/>
      <c r="K190" s="13"/>
      <c r="L190" s="5"/>
      <c r="Y190" s="2"/>
      <c r="AL190" s="3"/>
      <c r="BB190" s="2"/>
      <c r="BC190" s="2"/>
      <c r="BD190" s="2"/>
      <c r="BM190" s="2"/>
      <c r="BN190" s="2"/>
      <c r="BO190" s="5"/>
      <c r="BP190" s="5"/>
      <c r="BQ190" s="5"/>
      <c r="BR190" s="2"/>
      <c r="BS190" s="2"/>
      <c r="BT190" s="2"/>
      <c r="BU190" s="2"/>
    </row>
    <row r="191" spans="3:73" ht="16" x14ac:dyDescent="0.2">
      <c r="C191" s="7"/>
      <c r="D191" s="11"/>
      <c r="E191" s="3"/>
      <c r="G191" s="5"/>
      <c r="H191" s="12"/>
      <c r="I191" s="2"/>
      <c r="J191" s="2"/>
      <c r="K191" s="13"/>
      <c r="L191" s="15"/>
      <c r="Y191" s="2"/>
      <c r="AL191" s="3"/>
      <c r="BB191" s="2"/>
      <c r="BC191" s="2"/>
      <c r="BD191" s="2"/>
      <c r="BM191" s="2"/>
      <c r="BN191" s="2"/>
      <c r="BO191" s="5"/>
      <c r="BP191" s="5"/>
      <c r="BQ191" s="5"/>
      <c r="BR191" s="2"/>
      <c r="BS191" s="2"/>
      <c r="BT191" s="2"/>
      <c r="BU191" s="2"/>
    </row>
    <row r="192" spans="3:73" x14ac:dyDescent="0.15">
      <c r="C192" s="7"/>
      <c r="D192" s="11"/>
      <c r="E192" s="3"/>
      <c r="G192" s="5"/>
      <c r="H192" s="12"/>
      <c r="I192" s="2"/>
      <c r="J192" s="2"/>
      <c r="K192" s="13"/>
      <c r="L192" s="5"/>
      <c r="Y192" s="2"/>
      <c r="AL192" s="3"/>
      <c r="BB192" s="2"/>
      <c r="BC192" s="2"/>
      <c r="BD192" s="2"/>
      <c r="BM192" s="2"/>
      <c r="BN192" s="2"/>
      <c r="BO192" s="5"/>
      <c r="BP192" s="5"/>
      <c r="BQ192" s="5"/>
      <c r="BR192" s="2"/>
      <c r="BS192" s="2"/>
      <c r="BT192" s="2"/>
      <c r="BU192" s="2"/>
    </row>
    <row r="193" spans="3:73" x14ac:dyDescent="0.15">
      <c r="C193" s="7"/>
      <c r="D193" s="11"/>
      <c r="E193" s="3"/>
      <c r="G193" s="5"/>
      <c r="H193" s="12"/>
      <c r="I193" s="2"/>
      <c r="J193" s="2"/>
      <c r="K193" s="13"/>
      <c r="L193" s="5"/>
      <c r="Y193" s="2"/>
      <c r="AL193" s="3"/>
      <c r="BB193" s="2"/>
      <c r="BC193" s="2"/>
      <c r="BD193" s="2"/>
      <c r="BM193" s="2"/>
      <c r="BN193" s="2"/>
      <c r="BO193" s="5"/>
      <c r="BP193" s="5"/>
      <c r="BQ193" s="5"/>
      <c r="BR193" s="2"/>
      <c r="BS193" s="2"/>
      <c r="BT193" s="2"/>
      <c r="BU193" s="2"/>
    </row>
    <row r="194" spans="3:73" x14ac:dyDescent="0.15">
      <c r="C194" s="7"/>
      <c r="D194" s="11"/>
      <c r="E194" s="3"/>
      <c r="G194" s="5"/>
      <c r="H194" s="12"/>
      <c r="I194" s="2"/>
      <c r="J194" s="2"/>
      <c r="K194" s="13"/>
      <c r="L194" s="5"/>
      <c r="Y194" s="2"/>
      <c r="AL194" s="3"/>
      <c r="BB194" s="2"/>
      <c r="BC194" s="2"/>
      <c r="BD194" s="2"/>
      <c r="BM194" s="2"/>
      <c r="BN194" s="2"/>
      <c r="BO194" s="5"/>
      <c r="BP194" s="5"/>
      <c r="BQ194" s="5"/>
      <c r="BR194" s="2"/>
      <c r="BS194" s="2"/>
      <c r="BT194" s="2"/>
      <c r="BU194" s="2"/>
    </row>
    <row r="195" spans="3:73" x14ac:dyDescent="0.15">
      <c r="C195" s="7"/>
      <c r="D195" s="11"/>
      <c r="E195" s="3"/>
      <c r="G195" s="5"/>
      <c r="H195" s="12"/>
      <c r="I195" s="2"/>
      <c r="J195" s="2"/>
      <c r="K195" s="13"/>
      <c r="L195" s="5"/>
      <c r="Y195" s="2"/>
      <c r="AL195" s="3"/>
      <c r="BB195" s="2"/>
      <c r="BC195" s="2"/>
      <c r="BD195" s="2"/>
      <c r="BM195" s="2"/>
      <c r="BN195" s="2"/>
      <c r="BO195" s="5"/>
      <c r="BP195" s="5"/>
      <c r="BQ195" s="5"/>
      <c r="BR195" s="2"/>
      <c r="BS195" s="2"/>
      <c r="BT195" s="2"/>
      <c r="BU195" s="2"/>
    </row>
    <row r="196" spans="3:73" x14ac:dyDescent="0.15">
      <c r="C196" s="7"/>
      <c r="D196" s="11"/>
      <c r="E196" s="3"/>
      <c r="G196" s="5"/>
      <c r="H196" s="12"/>
      <c r="I196" s="2"/>
      <c r="J196" s="2"/>
      <c r="K196" s="13"/>
      <c r="L196" s="5"/>
      <c r="Y196" s="2"/>
      <c r="AL196" s="3"/>
      <c r="BB196" s="2"/>
      <c r="BC196" s="2"/>
      <c r="BD196" s="2"/>
      <c r="BM196" s="2"/>
      <c r="BN196" s="2"/>
      <c r="BO196" s="5"/>
      <c r="BP196" s="5"/>
      <c r="BQ196" s="5"/>
      <c r="BR196" s="2"/>
      <c r="BS196" s="2"/>
      <c r="BT196" s="2"/>
      <c r="BU196" s="2"/>
    </row>
    <row r="197" spans="3:73" x14ac:dyDescent="0.15">
      <c r="C197" s="7"/>
      <c r="D197" s="11"/>
      <c r="E197" s="3"/>
      <c r="G197" s="5"/>
      <c r="H197" s="12"/>
      <c r="I197" s="2"/>
      <c r="J197" s="2"/>
      <c r="K197" s="13"/>
      <c r="L197" s="5"/>
      <c r="Y197" s="2"/>
      <c r="AL197" s="3"/>
      <c r="BB197" s="2"/>
      <c r="BC197" s="2"/>
      <c r="BD197" s="2"/>
      <c r="BM197" s="2"/>
      <c r="BN197" s="2"/>
      <c r="BO197" s="5"/>
      <c r="BP197" s="5"/>
      <c r="BQ197" s="5"/>
      <c r="BR197" s="2"/>
      <c r="BS197" s="2"/>
      <c r="BT197" s="2"/>
      <c r="BU197" s="2"/>
    </row>
    <row r="198" spans="3:73" x14ac:dyDescent="0.15">
      <c r="C198" s="7"/>
      <c r="D198" s="11"/>
      <c r="E198" s="3"/>
      <c r="G198" s="5"/>
      <c r="H198" s="12"/>
      <c r="I198" s="2"/>
      <c r="J198" s="2"/>
      <c r="K198" s="13"/>
      <c r="L198" s="5"/>
      <c r="Y198" s="2"/>
      <c r="AL198" s="3"/>
      <c r="BB198" s="2"/>
      <c r="BC198" s="2"/>
      <c r="BD198" s="2"/>
      <c r="BM198" s="2"/>
      <c r="BN198" s="2"/>
      <c r="BO198" s="5"/>
      <c r="BP198" s="5"/>
      <c r="BQ198" s="5"/>
      <c r="BR198" s="2"/>
      <c r="BS198" s="2"/>
      <c r="BT198" s="2"/>
      <c r="BU198" s="2"/>
    </row>
    <row r="199" spans="3:73" x14ac:dyDescent="0.15">
      <c r="C199" s="7"/>
      <c r="D199" s="11"/>
      <c r="E199" s="3"/>
      <c r="G199" s="5"/>
      <c r="H199" s="12"/>
      <c r="I199" s="4"/>
      <c r="J199" s="4"/>
      <c r="K199" s="13"/>
      <c r="L199" s="5"/>
      <c r="Y199" s="2"/>
      <c r="AL199" s="3"/>
      <c r="BB199" s="2"/>
      <c r="BC199" s="2"/>
      <c r="BD199" s="2"/>
      <c r="BM199" s="4"/>
      <c r="BN199" s="4"/>
      <c r="BO199" s="5"/>
      <c r="BP199" s="5"/>
      <c r="BQ199" s="5"/>
      <c r="BR199" s="4"/>
      <c r="BS199" s="4"/>
      <c r="BT199" s="4"/>
      <c r="BU199" s="4"/>
    </row>
    <row r="200" spans="3:73" x14ac:dyDescent="0.15">
      <c r="C200" s="7"/>
      <c r="D200" s="11"/>
      <c r="E200" s="3"/>
      <c r="G200" s="5"/>
      <c r="H200" s="12"/>
      <c r="I200" s="4"/>
      <c r="J200" s="4"/>
      <c r="K200" s="13"/>
      <c r="L200" s="5"/>
      <c r="Y200" s="2"/>
      <c r="AL200" s="3"/>
      <c r="BB200" s="2"/>
      <c r="BC200" s="2"/>
      <c r="BD200" s="2"/>
      <c r="BM200" s="4"/>
      <c r="BN200" s="4"/>
      <c r="BO200" s="5"/>
      <c r="BP200" s="5"/>
      <c r="BQ200" s="5"/>
      <c r="BR200" s="4"/>
      <c r="BS200" s="4"/>
      <c r="BT200" s="4"/>
      <c r="BU200" s="4"/>
    </row>
    <row r="201" spans="3:73" x14ac:dyDescent="0.15">
      <c r="C201" s="7"/>
      <c r="D201" s="11"/>
      <c r="E201" s="3"/>
      <c r="G201" s="5"/>
      <c r="H201" s="12"/>
      <c r="I201" s="2"/>
      <c r="J201" s="2"/>
      <c r="K201" s="13"/>
      <c r="L201" s="5"/>
      <c r="Y201" s="2"/>
      <c r="AL201" s="3"/>
      <c r="BB201" s="2"/>
      <c r="BC201" s="2"/>
      <c r="BD201" s="2"/>
      <c r="BM201" s="2"/>
      <c r="BN201" s="2"/>
      <c r="BO201" s="5"/>
      <c r="BP201" s="5"/>
      <c r="BQ201" s="5"/>
      <c r="BR201" s="2"/>
      <c r="BS201" s="2"/>
      <c r="BT201" s="2"/>
      <c r="BU201" s="2"/>
    </row>
    <row r="202" spans="3:73" x14ac:dyDescent="0.15">
      <c r="C202" s="7"/>
      <c r="D202" s="11"/>
      <c r="E202" s="3"/>
      <c r="G202" s="5"/>
      <c r="H202" s="12"/>
      <c r="I202" s="2"/>
      <c r="J202" s="2"/>
      <c r="K202" s="13"/>
      <c r="L202" s="5"/>
      <c r="Y202" s="2"/>
      <c r="AL202" s="3"/>
      <c r="BB202" s="2"/>
      <c r="BC202" s="2"/>
      <c r="BD202" s="2"/>
      <c r="BM202" s="2"/>
      <c r="BN202" s="2"/>
      <c r="BO202" s="5"/>
      <c r="BP202" s="5"/>
      <c r="BQ202" s="5"/>
      <c r="BR202" s="2"/>
      <c r="BS202" s="2"/>
      <c r="BT202" s="2"/>
      <c r="BU202" s="2"/>
    </row>
    <row r="203" spans="3:73" x14ac:dyDescent="0.15">
      <c r="C203" s="7"/>
      <c r="D203" s="11"/>
      <c r="E203" s="3"/>
      <c r="G203" s="5"/>
      <c r="H203" s="12"/>
      <c r="I203" s="2"/>
      <c r="J203" s="2"/>
      <c r="K203" s="13"/>
      <c r="L203" s="5"/>
      <c r="Y203" s="2"/>
      <c r="AL203" s="3"/>
      <c r="BB203" s="2"/>
      <c r="BC203" s="2"/>
      <c r="BD203" s="2"/>
      <c r="BM203" s="2"/>
      <c r="BN203" s="2"/>
      <c r="BO203" s="5"/>
      <c r="BP203" s="5"/>
      <c r="BQ203" s="5"/>
      <c r="BR203" s="2"/>
      <c r="BS203" s="2"/>
      <c r="BT203" s="2"/>
      <c r="BU203" s="2"/>
    </row>
    <row r="204" spans="3:73" x14ac:dyDescent="0.15">
      <c r="C204" s="7"/>
      <c r="D204" s="11"/>
      <c r="E204" s="3"/>
      <c r="G204" s="5"/>
      <c r="H204" s="12"/>
      <c r="I204" s="2"/>
      <c r="J204" s="2"/>
      <c r="K204" s="13"/>
      <c r="L204" s="5"/>
      <c r="Y204" s="2"/>
      <c r="AL204" s="3"/>
      <c r="BB204" s="2"/>
      <c r="BC204" s="2"/>
      <c r="BD204" s="2"/>
      <c r="BM204" s="2"/>
      <c r="BN204" s="2"/>
      <c r="BO204" s="5"/>
      <c r="BP204" s="5"/>
      <c r="BQ204" s="5"/>
      <c r="BR204" s="2"/>
      <c r="BS204" s="2"/>
      <c r="BT204" s="2"/>
      <c r="BU204" s="2"/>
    </row>
    <row r="205" spans="3:73" x14ac:dyDescent="0.15">
      <c r="C205" s="7"/>
      <c r="D205" s="11"/>
      <c r="E205" s="3"/>
      <c r="G205" s="5"/>
      <c r="H205" s="12"/>
      <c r="I205" s="2"/>
      <c r="J205" s="2"/>
      <c r="K205" s="13"/>
      <c r="L205" s="5"/>
      <c r="Y205" s="2"/>
      <c r="AL205" s="3"/>
      <c r="BB205" s="2"/>
      <c r="BC205" s="2"/>
      <c r="BD205" s="2"/>
      <c r="BM205" s="2"/>
      <c r="BN205" s="2"/>
      <c r="BO205" s="5"/>
      <c r="BP205" s="5"/>
      <c r="BQ205" s="5"/>
      <c r="BR205" s="2"/>
      <c r="BS205" s="2"/>
      <c r="BT205" s="2"/>
      <c r="BU205" s="2"/>
    </row>
    <row r="206" spans="3:73" x14ac:dyDescent="0.15">
      <c r="C206" s="7"/>
      <c r="D206" s="11"/>
      <c r="E206" s="3"/>
      <c r="G206" s="5"/>
      <c r="H206" s="12"/>
      <c r="I206" s="4"/>
      <c r="J206" s="4"/>
      <c r="K206" s="13"/>
      <c r="L206" s="5"/>
      <c r="Y206" s="2"/>
      <c r="AL206" s="3"/>
      <c r="BB206" s="2"/>
      <c r="BC206" s="2"/>
      <c r="BD206" s="2"/>
      <c r="BM206" s="4"/>
      <c r="BN206" s="4"/>
      <c r="BO206" s="5"/>
      <c r="BP206" s="5"/>
      <c r="BQ206" s="5"/>
      <c r="BR206" s="4"/>
      <c r="BS206" s="4"/>
      <c r="BT206" s="4"/>
      <c r="BU206" s="4"/>
    </row>
    <row r="207" spans="3:73" x14ac:dyDescent="0.15">
      <c r="C207" s="7"/>
      <c r="D207" s="11"/>
      <c r="E207" s="3"/>
      <c r="G207" s="5"/>
      <c r="H207" s="12"/>
      <c r="I207" s="4"/>
      <c r="J207" s="4"/>
      <c r="K207" s="13"/>
      <c r="L207" s="5"/>
      <c r="Y207" s="2"/>
      <c r="AL207" s="3"/>
      <c r="BB207" s="2"/>
      <c r="BC207" s="2"/>
      <c r="BD207" s="2"/>
      <c r="BM207" s="4"/>
      <c r="BN207" s="4"/>
      <c r="BO207" s="5"/>
      <c r="BP207" s="5"/>
      <c r="BQ207" s="5"/>
      <c r="BR207" s="4"/>
      <c r="BS207" s="4"/>
      <c r="BT207" s="4"/>
      <c r="BU207" s="4"/>
    </row>
    <row r="208" spans="3:73" x14ac:dyDescent="0.15">
      <c r="C208" s="7"/>
      <c r="D208" s="11"/>
      <c r="E208" s="3"/>
      <c r="G208" s="5"/>
      <c r="H208" s="12"/>
      <c r="I208" s="4"/>
      <c r="J208" s="4"/>
      <c r="K208" s="13"/>
      <c r="L208" s="5"/>
      <c r="Y208" s="2"/>
      <c r="AL208" s="3"/>
      <c r="BB208" s="2"/>
      <c r="BC208" s="2"/>
      <c r="BD208" s="2"/>
      <c r="BM208" s="4"/>
      <c r="BN208" s="4"/>
      <c r="BO208" s="5"/>
      <c r="BP208" s="5"/>
      <c r="BQ208" s="5"/>
      <c r="BR208" s="4"/>
      <c r="BS208" s="4"/>
      <c r="BT208" s="4"/>
      <c r="BU208" s="4"/>
    </row>
    <row r="209" spans="3:73" x14ac:dyDescent="0.15">
      <c r="C209" s="7"/>
      <c r="D209" s="11"/>
      <c r="E209" s="3"/>
      <c r="G209" s="5"/>
      <c r="H209" s="12"/>
      <c r="I209" s="4"/>
      <c r="J209" s="4"/>
      <c r="K209" s="13"/>
      <c r="L209" s="5"/>
      <c r="Y209" s="2"/>
      <c r="AL209" s="3"/>
      <c r="BB209" s="2"/>
      <c r="BC209" s="2"/>
      <c r="BD209" s="2"/>
      <c r="BM209" s="4"/>
      <c r="BN209" s="4"/>
      <c r="BO209" s="5"/>
      <c r="BP209" s="5"/>
      <c r="BQ209" s="5"/>
      <c r="BR209" s="4"/>
      <c r="BS209" s="4"/>
      <c r="BT209" s="4"/>
      <c r="BU209" s="4"/>
    </row>
    <row r="210" spans="3:73" x14ac:dyDescent="0.15">
      <c r="C210" s="7"/>
      <c r="D210" s="11"/>
      <c r="E210" s="3"/>
      <c r="G210" s="5"/>
      <c r="H210" s="12"/>
      <c r="I210" s="2"/>
      <c r="J210" s="2"/>
      <c r="K210" s="13"/>
      <c r="L210" s="5"/>
      <c r="Y210" s="2"/>
      <c r="AL210" s="3"/>
      <c r="BB210" s="2"/>
      <c r="BC210" s="2"/>
      <c r="BD210" s="2"/>
      <c r="BM210" s="2"/>
      <c r="BN210" s="2"/>
      <c r="BO210" s="5"/>
      <c r="BP210" s="5"/>
      <c r="BQ210" s="5"/>
      <c r="BR210" s="2"/>
      <c r="BS210" s="2"/>
      <c r="BT210" s="2"/>
      <c r="BU210" s="2"/>
    </row>
    <row r="211" spans="3:73" x14ac:dyDescent="0.15">
      <c r="C211" s="7"/>
      <c r="D211" s="11"/>
      <c r="E211" s="3"/>
      <c r="G211" s="5"/>
      <c r="H211" s="12"/>
      <c r="I211" s="2"/>
      <c r="J211" s="2"/>
      <c r="K211" s="13"/>
      <c r="L211" s="5"/>
      <c r="Y211" s="2"/>
      <c r="AL211" s="3"/>
      <c r="BB211" s="2"/>
      <c r="BC211" s="2"/>
      <c r="BD211" s="2"/>
      <c r="BM211" s="2"/>
      <c r="BN211" s="2"/>
      <c r="BO211" s="5"/>
      <c r="BP211" s="5"/>
      <c r="BQ211" s="5"/>
      <c r="BR211" s="2"/>
      <c r="BS211" s="2"/>
      <c r="BT211" s="2"/>
      <c r="BU211" s="2"/>
    </row>
    <row r="212" spans="3:73" x14ac:dyDescent="0.15">
      <c r="C212" s="7"/>
      <c r="D212" s="11"/>
      <c r="E212" s="3"/>
      <c r="G212" s="5"/>
      <c r="H212" s="12"/>
      <c r="I212" s="2"/>
      <c r="J212" s="2"/>
      <c r="K212" s="13"/>
      <c r="L212" s="5"/>
      <c r="Y212" s="2"/>
      <c r="AL212" s="3"/>
      <c r="BB212" s="2"/>
      <c r="BC212" s="2"/>
      <c r="BD212" s="2"/>
      <c r="BM212" s="2"/>
      <c r="BN212" s="2"/>
      <c r="BO212" s="5"/>
      <c r="BP212" s="5"/>
      <c r="BQ212" s="5"/>
      <c r="BR212" s="2"/>
      <c r="BS212" s="2"/>
      <c r="BT212" s="2"/>
      <c r="BU212" s="2"/>
    </row>
    <row r="213" spans="3:73" x14ac:dyDescent="0.15">
      <c r="C213" s="7"/>
      <c r="D213" s="11"/>
      <c r="E213" s="3"/>
      <c r="G213" s="5"/>
      <c r="H213" s="12"/>
      <c r="I213" s="2"/>
      <c r="J213" s="2"/>
      <c r="K213" s="13"/>
      <c r="L213" s="5"/>
      <c r="Y213" s="2"/>
      <c r="AL213" s="3"/>
      <c r="BB213" s="2"/>
      <c r="BC213" s="2"/>
      <c r="BD213" s="2"/>
      <c r="BM213" s="2"/>
      <c r="BN213" s="2"/>
      <c r="BO213" s="5"/>
      <c r="BP213" s="5"/>
      <c r="BQ213" s="5"/>
      <c r="BR213" s="2"/>
      <c r="BS213" s="2"/>
      <c r="BT213" s="2"/>
      <c r="BU213" s="2"/>
    </row>
    <row r="214" spans="3:73" x14ac:dyDescent="0.15">
      <c r="C214" s="7"/>
      <c r="D214" s="11"/>
      <c r="E214" s="3"/>
      <c r="G214" s="5"/>
      <c r="H214" s="12"/>
      <c r="I214" s="2"/>
      <c r="J214" s="2"/>
      <c r="K214" s="13"/>
      <c r="L214" s="5"/>
      <c r="Y214" s="2"/>
      <c r="AL214" s="3"/>
      <c r="BB214" s="2"/>
      <c r="BC214" s="2"/>
      <c r="BD214" s="2"/>
      <c r="BM214" s="2"/>
      <c r="BN214" s="2"/>
      <c r="BO214" s="5"/>
      <c r="BP214" s="5"/>
      <c r="BQ214" s="5"/>
      <c r="BR214" s="2"/>
      <c r="BS214" s="2"/>
      <c r="BT214" s="2"/>
      <c r="BU214" s="2"/>
    </row>
    <row r="215" spans="3:73" x14ac:dyDescent="0.15">
      <c r="C215" s="7"/>
      <c r="D215" s="11"/>
      <c r="E215" s="3"/>
      <c r="G215" s="5"/>
      <c r="H215" s="12"/>
      <c r="I215" s="2"/>
      <c r="J215" s="2"/>
      <c r="K215" s="13"/>
      <c r="L215" s="5"/>
      <c r="Y215" s="2"/>
      <c r="AL215" s="3"/>
      <c r="BB215" s="2"/>
      <c r="BC215" s="2"/>
      <c r="BD215" s="2"/>
      <c r="BM215" s="2"/>
      <c r="BN215" s="2"/>
      <c r="BO215" s="5"/>
      <c r="BP215" s="5"/>
      <c r="BQ215" s="5"/>
      <c r="BR215" s="2"/>
      <c r="BS215" s="2"/>
      <c r="BT215" s="2"/>
      <c r="BU215" s="2"/>
    </row>
    <row r="216" spans="3:73" x14ac:dyDescent="0.15">
      <c r="C216" s="7"/>
      <c r="D216" s="11"/>
      <c r="E216" s="3"/>
      <c r="G216" s="5"/>
      <c r="H216" s="12"/>
      <c r="I216" s="4"/>
      <c r="J216" s="4"/>
      <c r="K216" s="13"/>
      <c r="L216" s="5"/>
      <c r="Y216" s="2"/>
      <c r="AL216" s="3"/>
      <c r="BB216" s="2"/>
      <c r="BC216" s="2"/>
      <c r="BD216" s="2"/>
      <c r="BM216" s="4"/>
      <c r="BN216" s="4"/>
      <c r="BO216" s="5"/>
      <c r="BP216" s="5"/>
      <c r="BQ216" s="5"/>
      <c r="BR216" s="4"/>
      <c r="BS216" s="4"/>
      <c r="BT216" s="4"/>
      <c r="BU216" s="4"/>
    </row>
    <row r="217" spans="3:73" x14ac:dyDescent="0.15">
      <c r="C217" s="7"/>
      <c r="D217" s="11"/>
      <c r="E217" s="3"/>
      <c r="G217" s="5"/>
      <c r="H217" s="12"/>
      <c r="I217" s="4"/>
      <c r="J217" s="4"/>
      <c r="K217" s="13"/>
      <c r="L217" s="5"/>
      <c r="Y217" s="2"/>
      <c r="AL217" s="3"/>
      <c r="BB217" s="2"/>
      <c r="BC217" s="2"/>
      <c r="BD217" s="2"/>
      <c r="BM217" s="4"/>
      <c r="BN217" s="4"/>
      <c r="BO217" s="5"/>
      <c r="BP217" s="5"/>
      <c r="BQ217" s="5"/>
      <c r="BR217" s="4"/>
      <c r="BS217" s="4"/>
      <c r="BT217" s="4"/>
      <c r="BU217" s="4"/>
    </row>
    <row r="218" spans="3:73" x14ac:dyDescent="0.15">
      <c r="C218" s="7"/>
      <c r="D218" s="11"/>
      <c r="E218" s="3"/>
      <c r="G218" s="5"/>
      <c r="H218" s="12"/>
      <c r="I218" s="4"/>
      <c r="J218" s="4"/>
      <c r="K218" s="13"/>
      <c r="L218" s="5"/>
      <c r="Y218" s="2"/>
      <c r="AL218" s="3"/>
      <c r="BB218" s="2"/>
      <c r="BC218" s="2"/>
      <c r="BD218" s="2"/>
      <c r="BM218" s="4"/>
      <c r="BN218" s="4"/>
      <c r="BO218" s="5"/>
      <c r="BP218" s="5"/>
      <c r="BQ218" s="5"/>
      <c r="BR218" s="4"/>
      <c r="BS218" s="4"/>
      <c r="BT218" s="4"/>
      <c r="BU218" s="4"/>
    </row>
    <row r="219" spans="3:73" x14ac:dyDescent="0.15">
      <c r="C219" s="7"/>
      <c r="D219" s="11"/>
      <c r="E219" s="3"/>
      <c r="G219" s="5"/>
      <c r="H219" s="12"/>
      <c r="I219" s="4"/>
      <c r="J219" s="4"/>
      <c r="K219" s="13"/>
      <c r="L219" s="5"/>
      <c r="Y219" s="2"/>
      <c r="AL219" s="3"/>
      <c r="BB219" s="2"/>
      <c r="BC219" s="2"/>
      <c r="BD219" s="2"/>
      <c r="BM219" s="4"/>
      <c r="BN219" s="4"/>
      <c r="BO219" s="5"/>
      <c r="BP219" s="5"/>
      <c r="BQ219" s="5"/>
      <c r="BR219" s="4"/>
      <c r="BS219" s="4"/>
      <c r="BT219" s="4"/>
      <c r="BU219" s="4"/>
    </row>
    <row r="220" spans="3:73" x14ac:dyDescent="0.15">
      <c r="C220" s="7"/>
      <c r="D220" s="11"/>
      <c r="E220" s="3"/>
      <c r="G220" s="5"/>
      <c r="H220" s="12"/>
      <c r="I220" s="4"/>
      <c r="J220" s="4"/>
      <c r="K220" s="13"/>
      <c r="L220" s="5"/>
      <c r="Y220" s="2"/>
      <c r="AL220" s="3"/>
      <c r="BB220" s="2"/>
      <c r="BC220" s="2"/>
      <c r="BD220" s="2"/>
      <c r="BM220" s="4"/>
      <c r="BN220" s="4"/>
      <c r="BO220" s="5"/>
      <c r="BP220" s="5"/>
      <c r="BQ220" s="5"/>
      <c r="BR220" s="4"/>
      <c r="BS220" s="4"/>
      <c r="BT220" s="4"/>
      <c r="BU220" s="4"/>
    </row>
    <row r="221" spans="3:73" x14ac:dyDescent="0.15">
      <c r="C221" s="7"/>
      <c r="D221" s="11"/>
      <c r="E221" s="3"/>
      <c r="G221" s="5"/>
      <c r="H221" s="12"/>
      <c r="I221" s="4"/>
      <c r="J221" s="4"/>
      <c r="K221" s="13"/>
      <c r="L221" s="5"/>
      <c r="Y221" s="2"/>
      <c r="AL221" s="3"/>
      <c r="BB221" s="2"/>
      <c r="BC221" s="2"/>
      <c r="BD221" s="2"/>
      <c r="BM221" s="4"/>
      <c r="BN221" s="4"/>
      <c r="BO221" s="5"/>
      <c r="BP221" s="5"/>
      <c r="BQ221" s="5"/>
      <c r="BR221" s="4"/>
      <c r="BS221" s="4"/>
      <c r="BT221" s="4"/>
      <c r="BU221" s="4"/>
    </row>
    <row r="222" spans="3:73" x14ac:dyDescent="0.15">
      <c r="C222" s="7"/>
      <c r="D222" s="11"/>
      <c r="E222" s="3"/>
      <c r="G222" s="5"/>
      <c r="H222" s="12"/>
      <c r="I222" s="4"/>
      <c r="J222" s="4"/>
      <c r="K222" s="13"/>
      <c r="L222" s="5"/>
      <c r="Y222" s="2"/>
      <c r="AL222" s="3"/>
      <c r="BB222" s="2"/>
      <c r="BC222" s="2"/>
      <c r="BD222" s="2"/>
      <c r="BM222" s="4"/>
      <c r="BN222" s="4"/>
      <c r="BO222" s="5"/>
      <c r="BP222" s="5"/>
      <c r="BQ222" s="5"/>
      <c r="BR222" s="4"/>
      <c r="BS222" s="4"/>
      <c r="BT222" s="4"/>
      <c r="BU222" s="4"/>
    </row>
    <row r="223" spans="3:73" x14ac:dyDescent="0.15">
      <c r="C223" s="7"/>
      <c r="D223" s="11"/>
      <c r="E223" s="3"/>
      <c r="G223" s="5"/>
      <c r="H223" s="12"/>
      <c r="I223" s="4"/>
      <c r="J223" s="4"/>
      <c r="K223" s="13"/>
      <c r="L223" s="5"/>
      <c r="Y223" s="2"/>
      <c r="AL223" s="3"/>
      <c r="BB223" s="2"/>
      <c r="BC223" s="2"/>
      <c r="BD223" s="2"/>
      <c r="BM223" s="4"/>
      <c r="BN223" s="4"/>
      <c r="BO223" s="5"/>
      <c r="BP223" s="5"/>
      <c r="BQ223" s="5"/>
      <c r="BR223" s="4"/>
      <c r="BS223" s="4"/>
      <c r="BT223" s="4"/>
      <c r="BU223" s="4"/>
    </row>
    <row r="224" spans="3:73" x14ac:dyDescent="0.15">
      <c r="C224" s="7"/>
      <c r="D224" s="11"/>
      <c r="E224" s="3"/>
      <c r="G224" s="5"/>
      <c r="H224" s="12"/>
      <c r="I224" s="2"/>
      <c r="J224" s="2"/>
      <c r="K224" s="13"/>
      <c r="L224" s="5"/>
      <c r="Y224" s="2"/>
      <c r="AL224" s="3"/>
      <c r="BB224" s="2"/>
      <c r="BC224" s="2"/>
      <c r="BD224" s="2"/>
      <c r="BM224" s="2"/>
      <c r="BN224" s="2"/>
      <c r="BO224" s="5"/>
      <c r="BP224" s="5"/>
      <c r="BQ224" s="5"/>
      <c r="BR224" s="2"/>
      <c r="BS224" s="2"/>
      <c r="BT224" s="2"/>
      <c r="BU224" s="2"/>
    </row>
    <row r="225" spans="3:73" x14ac:dyDescent="0.15">
      <c r="C225" s="7"/>
      <c r="D225" s="11"/>
      <c r="E225" s="3"/>
      <c r="G225" s="5"/>
      <c r="H225" s="12"/>
      <c r="I225" s="2"/>
      <c r="J225" s="2"/>
      <c r="K225" s="13"/>
      <c r="L225" s="5"/>
      <c r="Y225" s="2"/>
      <c r="AL225" s="3"/>
      <c r="BB225" s="2"/>
      <c r="BC225" s="2"/>
      <c r="BD225" s="2"/>
      <c r="BM225" s="2"/>
      <c r="BN225" s="2"/>
      <c r="BO225" s="5"/>
      <c r="BP225" s="5"/>
      <c r="BQ225" s="5"/>
      <c r="BR225" s="2"/>
      <c r="BS225" s="2"/>
      <c r="BT225" s="2"/>
      <c r="BU225" s="2"/>
    </row>
    <row r="226" spans="3:73" x14ac:dyDescent="0.15">
      <c r="C226" s="7"/>
      <c r="D226" s="11"/>
      <c r="E226" s="3"/>
      <c r="G226" s="5"/>
      <c r="H226" s="12"/>
      <c r="I226" s="2"/>
      <c r="J226" s="2"/>
      <c r="K226" s="13"/>
      <c r="L226" s="5"/>
      <c r="Y226" s="2"/>
      <c r="AL226" s="3"/>
      <c r="BB226" s="2"/>
      <c r="BC226" s="2"/>
      <c r="BD226" s="2"/>
      <c r="BM226" s="2"/>
      <c r="BN226" s="2"/>
      <c r="BO226" s="5"/>
      <c r="BP226" s="5"/>
      <c r="BQ226" s="5"/>
      <c r="BR226" s="2"/>
      <c r="BS226" s="2"/>
      <c r="BT226" s="2"/>
      <c r="BU226" s="2"/>
    </row>
    <row r="227" spans="3:73" x14ac:dyDescent="0.15">
      <c r="C227" s="7"/>
      <c r="D227" s="11"/>
      <c r="E227" s="3"/>
      <c r="G227" s="5"/>
      <c r="H227" s="12"/>
      <c r="I227" s="2"/>
      <c r="J227" s="2"/>
      <c r="K227" s="13"/>
      <c r="L227" s="5"/>
      <c r="Y227" s="2"/>
      <c r="AL227" s="3"/>
      <c r="BB227" s="2"/>
      <c r="BC227" s="2"/>
      <c r="BD227" s="2"/>
      <c r="BM227" s="2"/>
      <c r="BN227" s="2"/>
      <c r="BO227" s="5"/>
      <c r="BP227" s="5"/>
      <c r="BQ227" s="5"/>
      <c r="BR227" s="2"/>
      <c r="BS227" s="2"/>
      <c r="BT227" s="2"/>
      <c r="BU227" s="2"/>
    </row>
    <row r="228" spans="3:73" x14ac:dyDescent="0.15">
      <c r="C228" s="7"/>
      <c r="D228" s="11"/>
      <c r="E228" s="3"/>
      <c r="G228" s="5"/>
      <c r="H228" s="12"/>
      <c r="I228" s="2"/>
      <c r="J228" s="2"/>
      <c r="K228" s="13"/>
      <c r="L228" s="5"/>
      <c r="Y228" s="2"/>
      <c r="AL228" s="3"/>
      <c r="BB228" s="2"/>
      <c r="BC228" s="2"/>
      <c r="BD228" s="2"/>
      <c r="BM228" s="2"/>
      <c r="BN228" s="2"/>
      <c r="BO228" s="5"/>
      <c r="BP228" s="5"/>
      <c r="BQ228" s="5"/>
      <c r="BR228" s="2"/>
      <c r="BS228" s="2"/>
      <c r="BT228" s="2"/>
      <c r="BU228" s="2"/>
    </row>
    <row r="229" spans="3:73" x14ac:dyDescent="0.15">
      <c r="C229" s="7"/>
      <c r="D229" s="11"/>
      <c r="E229" s="3"/>
      <c r="G229" s="5"/>
      <c r="H229" s="12"/>
      <c r="I229" s="2"/>
      <c r="J229" s="2"/>
      <c r="K229" s="13"/>
      <c r="L229" s="5"/>
      <c r="Y229" s="2"/>
      <c r="AL229" s="3"/>
      <c r="BB229" s="2"/>
      <c r="BC229" s="2"/>
      <c r="BD229" s="2"/>
      <c r="BM229" s="2"/>
      <c r="BN229" s="2"/>
      <c r="BO229" s="5"/>
      <c r="BP229" s="5"/>
      <c r="BQ229" s="5"/>
      <c r="BR229" s="2"/>
      <c r="BS229" s="2"/>
      <c r="BT229" s="2"/>
      <c r="BU229" s="2"/>
    </row>
    <row r="230" spans="3:73" x14ac:dyDescent="0.15">
      <c r="C230" s="7"/>
      <c r="D230" s="11"/>
      <c r="E230" s="3"/>
      <c r="G230" s="5"/>
      <c r="H230" s="12"/>
      <c r="I230" s="2"/>
      <c r="J230" s="2"/>
      <c r="K230" s="13"/>
      <c r="L230" s="5"/>
      <c r="Y230" s="2"/>
      <c r="AL230" s="3"/>
      <c r="BB230" s="2"/>
      <c r="BC230" s="2"/>
      <c r="BD230" s="2"/>
      <c r="BM230" s="2"/>
      <c r="BN230" s="2"/>
      <c r="BO230" s="5"/>
      <c r="BP230" s="5"/>
      <c r="BQ230" s="5"/>
      <c r="BR230" s="2"/>
      <c r="BS230" s="2"/>
      <c r="BT230" s="2"/>
      <c r="BU230" s="2"/>
    </row>
    <row r="231" spans="3:73" x14ac:dyDescent="0.15">
      <c r="C231" s="7"/>
      <c r="D231" s="11"/>
      <c r="E231" s="3"/>
      <c r="G231" s="5"/>
      <c r="H231" s="12"/>
      <c r="I231" s="2"/>
      <c r="J231" s="2"/>
      <c r="K231" s="13"/>
      <c r="L231" s="5"/>
      <c r="Y231" s="2"/>
      <c r="AL231" s="3"/>
      <c r="BB231" s="2"/>
      <c r="BC231" s="2"/>
      <c r="BD231" s="2"/>
      <c r="BM231" s="2"/>
      <c r="BN231" s="2"/>
      <c r="BO231" s="5"/>
      <c r="BP231" s="5"/>
      <c r="BQ231" s="5"/>
      <c r="BR231" s="2"/>
      <c r="BS231" s="2"/>
      <c r="BT231" s="2"/>
      <c r="BU231" s="2"/>
    </row>
    <row r="232" spans="3:73" x14ac:dyDescent="0.15">
      <c r="C232" s="7"/>
      <c r="D232" s="11"/>
      <c r="E232" s="3"/>
      <c r="G232" s="5"/>
      <c r="H232" s="12"/>
      <c r="I232" s="2"/>
      <c r="J232" s="2"/>
      <c r="K232" s="13"/>
      <c r="L232" s="5"/>
      <c r="Y232" s="2"/>
      <c r="AL232" s="3"/>
      <c r="BB232" s="2"/>
      <c r="BC232" s="2"/>
      <c r="BD232" s="2"/>
      <c r="BM232" s="2"/>
      <c r="BN232" s="2"/>
      <c r="BO232" s="5"/>
      <c r="BP232" s="5"/>
      <c r="BQ232" s="5"/>
      <c r="BR232" s="2"/>
      <c r="BS232" s="2"/>
      <c r="BT232" s="2"/>
      <c r="BU232" s="2"/>
    </row>
    <row r="233" spans="3:73" x14ac:dyDescent="0.15">
      <c r="C233" s="7"/>
      <c r="D233" s="11"/>
      <c r="E233" s="3"/>
      <c r="G233" s="5"/>
      <c r="H233" s="12"/>
      <c r="I233" s="2"/>
      <c r="J233" s="2"/>
      <c r="K233" s="13"/>
      <c r="L233" s="5"/>
      <c r="Y233" s="2"/>
      <c r="AL233" s="3"/>
      <c r="BB233" s="2"/>
      <c r="BC233" s="2"/>
      <c r="BD233" s="2"/>
      <c r="BM233" s="2"/>
      <c r="BN233" s="2"/>
      <c r="BO233" s="5"/>
      <c r="BP233" s="5"/>
      <c r="BQ233" s="5"/>
      <c r="BR233" s="2"/>
      <c r="BS233" s="2"/>
      <c r="BT233" s="2"/>
      <c r="BU233" s="2"/>
    </row>
    <row r="234" spans="3:73" x14ac:dyDescent="0.15">
      <c r="C234" s="7"/>
      <c r="D234" s="11"/>
      <c r="E234" s="3"/>
      <c r="G234" s="5"/>
      <c r="H234" s="12"/>
      <c r="I234" s="2"/>
      <c r="J234" s="2"/>
      <c r="K234" s="13"/>
      <c r="L234" s="5"/>
      <c r="Y234" s="2"/>
      <c r="AL234" s="3"/>
      <c r="BB234" s="2"/>
      <c r="BC234" s="2"/>
      <c r="BD234" s="2"/>
      <c r="BM234" s="2"/>
      <c r="BN234" s="2"/>
      <c r="BO234" s="5"/>
      <c r="BP234" s="5"/>
      <c r="BQ234" s="5"/>
      <c r="BR234" s="2"/>
      <c r="BS234" s="2"/>
      <c r="BT234" s="2"/>
      <c r="BU234" s="2"/>
    </row>
    <row r="235" spans="3:73" x14ac:dyDescent="0.15">
      <c r="C235" s="7"/>
      <c r="D235" s="11"/>
      <c r="E235" s="3"/>
      <c r="G235" s="5"/>
      <c r="H235" s="12"/>
      <c r="I235" s="2"/>
      <c r="J235" s="2"/>
      <c r="K235" s="13"/>
      <c r="L235" s="5"/>
      <c r="Y235" s="2"/>
      <c r="AL235" s="3"/>
      <c r="BB235" s="2"/>
      <c r="BC235" s="2"/>
      <c r="BD235" s="2"/>
      <c r="BM235" s="2"/>
      <c r="BN235" s="2"/>
      <c r="BO235" s="5"/>
      <c r="BP235" s="5"/>
      <c r="BQ235" s="5"/>
      <c r="BR235" s="2"/>
      <c r="BS235" s="2"/>
      <c r="BT235" s="2"/>
      <c r="BU235" s="2"/>
    </row>
    <row r="236" spans="3:73" x14ac:dyDescent="0.15">
      <c r="C236" s="7"/>
      <c r="D236" s="11"/>
      <c r="E236" s="3"/>
      <c r="G236" s="5"/>
      <c r="H236" s="12"/>
      <c r="I236" s="2"/>
      <c r="J236" s="2"/>
      <c r="K236" s="13"/>
      <c r="L236" s="5"/>
      <c r="Y236" s="2"/>
      <c r="AL236" s="3"/>
      <c r="BB236" s="2"/>
      <c r="BC236" s="2"/>
      <c r="BD236" s="2"/>
      <c r="BM236" s="2"/>
      <c r="BN236" s="2"/>
      <c r="BO236" s="5"/>
      <c r="BP236" s="5"/>
      <c r="BQ236" s="5"/>
      <c r="BR236" s="2"/>
      <c r="BS236" s="2"/>
      <c r="BT236" s="2"/>
      <c r="BU236" s="2"/>
    </row>
    <row r="237" spans="3:73" x14ac:dyDescent="0.15">
      <c r="C237" s="7"/>
      <c r="D237" s="11"/>
      <c r="E237" s="3"/>
      <c r="G237" s="5"/>
      <c r="H237" s="12"/>
      <c r="I237" s="2"/>
      <c r="J237" s="2"/>
      <c r="K237" s="13"/>
      <c r="L237" s="5"/>
      <c r="Y237" s="2"/>
      <c r="AL237" s="3"/>
      <c r="BB237" s="2"/>
      <c r="BC237" s="2"/>
      <c r="BD237" s="2"/>
      <c r="BM237" s="2"/>
      <c r="BN237" s="2"/>
      <c r="BO237" s="5"/>
      <c r="BP237" s="5"/>
      <c r="BQ237" s="5"/>
      <c r="BR237" s="2"/>
      <c r="BS237" s="2"/>
      <c r="BT237" s="2"/>
      <c r="BU237" s="2"/>
    </row>
    <row r="238" spans="3:73" x14ac:dyDescent="0.15">
      <c r="C238" s="7"/>
      <c r="D238" s="11"/>
      <c r="E238" s="3"/>
      <c r="G238" s="5"/>
      <c r="H238" s="12"/>
      <c r="I238" s="2"/>
      <c r="J238" s="2"/>
      <c r="K238" s="13"/>
      <c r="L238" s="5"/>
      <c r="Y238" s="2"/>
      <c r="AL238" s="3"/>
      <c r="BB238" s="2"/>
      <c r="BC238" s="2"/>
      <c r="BD238" s="2"/>
      <c r="BM238" s="2"/>
      <c r="BN238" s="2"/>
      <c r="BO238" s="5"/>
      <c r="BP238" s="5"/>
      <c r="BQ238" s="5"/>
      <c r="BR238" s="2"/>
      <c r="BS238" s="2"/>
      <c r="BT238" s="2"/>
      <c r="BU238" s="2"/>
    </row>
    <row r="239" spans="3:73" x14ac:dyDescent="0.15">
      <c r="C239" s="7"/>
      <c r="D239" s="11"/>
      <c r="E239" s="3"/>
      <c r="G239" s="5"/>
      <c r="H239" s="12"/>
      <c r="I239" s="2"/>
      <c r="J239" s="2"/>
      <c r="K239" s="13"/>
      <c r="L239" s="5"/>
      <c r="Y239" s="2"/>
      <c r="AL239" s="3"/>
      <c r="BB239" s="2"/>
      <c r="BC239" s="2"/>
      <c r="BD239" s="2"/>
      <c r="BM239" s="2"/>
      <c r="BN239" s="2"/>
      <c r="BO239" s="5"/>
      <c r="BP239" s="5"/>
      <c r="BQ239" s="5"/>
      <c r="BR239" s="2"/>
      <c r="BS239" s="2"/>
      <c r="BT239" s="2"/>
      <c r="BU239" s="2"/>
    </row>
    <row r="240" spans="3:73" x14ac:dyDescent="0.15">
      <c r="C240" s="7"/>
      <c r="D240" s="11"/>
      <c r="E240" s="3"/>
      <c r="G240" s="5"/>
      <c r="H240" s="12"/>
      <c r="I240" s="2"/>
      <c r="J240" s="2"/>
      <c r="K240" s="13"/>
      <c r="L240" s="5"/>
      <c r="Y240" s="2"/>
      <c r="AL240" s="3"/>
      <c r="BB240" s="2"/>
      <c r="BC240" s="2"/>
      <c r="BD240" s="2"/>
      <c r="BM240" s="2"/>
      <c r="BN240" s="2"/>
      <c r="BO240" s="5"/>
      <c r="BP240" s="5"/>
      <c r="BQ240" s="5"/>
      <c r="BR240" s="2"/>
      <c r="BS240" s="2"/>
      <c r="BT240" s="2"/>
      <c r="BU240" s="2"/>
    </row>
    <row r="241" spans="3:73" x14ac:dyDescent="0.15">
      <c r="C241" s="7"/>
      <c r="D241" s="11"/>
      <c r="E241" s="3"/>
      <c r="G241" s="5"/>
      <c r="H241" s="12"/>
      <c r="I241" s="4"/>
      <c r="J241" s="4"/>
      <c r="K241" s="13"/>
      <c r="L241" s="5"/>
      <c r="Y241" s="2"/>
      <c r="AL241" s="3"/>
      <c r="BB241" s="2"/>
      <c r="BC241" s="2"/>
      <c r="BD241" s="2"/>
      <c r="BM241" s="4"/>
      <c r="BN241" s="4"/>
      <c r="BO241" s="5"/>
      <c r="BP241" s="5"/>
      <c r="BQ241" s="5"/>
      <c r="BR241" s="4"/>
      <c r="BS241" s="4"/>
      <c r="BT241" s="4"/>
      <c r="BU241" s="4"/>
    </row>
    <row r="242" spans="3:73" x14ac:dyDescent="0.15">
      <c r="C242" s="7"/>
      <c r="D242" s="11"/>
      <c r="E242" s="3"/>
      <c r="G242" s="5"/>
      <c r="H242" s="12"/>
      <c r="I242" s="4"/>
      <c r="J242" s="4"/>
      <c r="K242" s="13"/>
      <c r="L242" s="5"/>
      <c r="Y242" s="2"/>
      <c r="AL242" s="3"/>
      <c r="BB242" s="2"/>
      <c r="BC242" s="2"/>
      <c r="BD242" s="2"/>
      <c r="BM242" s="4"/>
      <c r="BN242" s="4"/>
      <c r="BO242" s="5"/>
      <c r="BP242" s="5"/>
      <c r="BQ242" s="5"/>
      <c r="BR242" s="4"/>
      <c r="BS242" s="4"/>
      <c r="BT242" s="4"/>
      <c r="BU242" s="4"/>
    </row>
    <row r="243" spans="3:73" x14ac:dyDescent="0.15">
      <c r="C243" s="7"/>
      <c r="D243" s="11"/>
      <c r="E243" s="3"/>
      <c r="G243" s="5"/>
      <c r="H243" s="12"/>
      <c r="I243" s="4"/>
      <c r="J243" s="4"/>
      <c r="K243" s="13"/>
      <c r="L243" s="5"/>
      <c r="Y243" s="2"/>
      <c r="AL243" s="3"/>
      <c r="BB243" s="2"/>
      <c r="BC243" s="2"/>
      <c r="BD243" s="2"/>
      <c r="BM243" s="4"/>
      <c r="BN243" s="4"/>
      <c r="BO243" s="5"/>
      <c r="BP243" s="5"/>
      <c r="BQ243" s="5"/>
      <c r="BR243" s="4"/>
      <c r="BS243" s="4"/>
      <c r="BT243" s="4"/>
      <c r="BU243" s="4"/>
    </row>
    <row r="244" spans="3:73" x14ac:dyDescent="0.15">
      <c r="C244" s="7"/>
      <c r="D244" s="11"/>
      <c r="E244" s="3"/>
      <c r="G244" s="5"/>
      <c r="H244" s="12"/>
      <c r="I244" s="4"/>
      <c r="J244" s="4"/>
      <c r="K244" s="13"/>
      <c r="L244" s="5"/>
      <c r="Y244" s="2"/>
      <c r="AL244" s="3"/>
      <c r="BB244" s="2"/>
      <c r="BC244" s="2"/>
      <c r="BD244" s="2"/>
      <c r="BM244" s="4"/>
      <c r="BN244" s="4"/>
      <c r="BO244" s="5"/>
      <c r="BP244" s="5"/>
      <c r="BQ244" s="5"/>
      <c r="BR244" s="4"/>
      <c r="BS244" s="4"/>
      <c r="BT244" s="4"/>
      <c r="BU244" s="4"/>
    </row>
    <row r="245" spans="3:73" x14ac:dyDescent="0.15">
      <c r="C245" s="7"/>
      <c r="D245" s="11"/>
      <c r="E245" s="3"/>
      <c r="G245" s="5"/>
      <c r="H245" s="12"/>
      <c r="I245" s="4"/>
      <c r="J245" s="4"/>
      <c r="K245" s="13"/>
      <c r="L245" s="5"/>
      <c r="Y245" s="2"/>
      <c r="AL245" s="3"/>
      <c r="BB245" s="2"/>
      <c r="BC245" s="2"/>
      <c r="BD245" s="2"/>
      <c r="BM245" s="4"/>
      <c r="BN245" s="4"/>
      <c r="BO245" s="5"/>
      <c r="BP245" s="5"/>
      <c r="BQ245" s="5"/>
      <c r="BR245" s="4"/>
      <c r="BS245" s="4"/>
      <c r="BT245" s="4"/>
      <c r="BU245" s="4"/>
    </row>
    <row r="246" spans="3:73" x14ac:dyDescent="0.15">
      <c r="C246" s="7"/>
      <c r="D246" s="11"/>
      <c r="E246" s="3"/>
      <c r="G246" s="5"/>
      <c r="H246" s="12"/>
      <c r="I246" s="4"/>
      <c r="J246" s="4"/>
      <c r="K246" s="13"/>
      <c r="L246" s="5"/>
      <c r="Y246" s="2"/>
      <c r="AL246" s="3"/>
      <c r="BB246" s="2"/>
      <c r="BC246" s="2"/>
      <c r="BD246" s="2"/>
      <c r="BM246" s="4"/>
      <c r="BN246" s="4"/>
      <c r="BO246" s="5"/>
      <c r="BP246" s="5"/>
      <c r="BQ246" s="5"/>
      <c r="BR246" s="4"/>
      <c r="BS246" s="4"/>
      <c r="BT246" s="4"/>
      <c r="BU246" s="4"/>
    </row>
    <row r="247" spans="3:73" x14ac:dyDescent="0.15">
      <c r="C247" s="7"/>
      <c r="D247" s="11"/>
      <c r="E247" s="3"/>
      <c r="G247" s="5"/>
      <c r="H247" s="12"/>
      <c r="I247" s="4"/>
      <c r="J247" s="4"/>
      <c r="K247" s="13"/>
      <c r="L247" s="5"/>
      <c r="Y247" s="2"/>
      <c r="AL247" s="3"/>
      <c r="BB247" s="2"/>
      <c r="BC247" s="2"/>
      <c r="BD247" s="2"/>
      <c r="BM247" s="4"/>
      <c r="BN247" s="4"/>
      <c r="BO247" s="5"/>
      <c r="BP247" s="5"/>
      <c r="BQ247" s="5"/>
      <c r="BR247" s="4"/>
      <c r="BS247" s="4"/>
      <c r="BT247" s="4"/>
      <c r="BU247" s="4"/>
    </row>
    <row r="248" spans="3:73" x14ac:dyDescent="0.15">
      <c r="C248" s="7"/>
      <c r="D248" s="11"/>
      <c r="E248" s="3"/>
      <c r="G248" s="5"/>
      <c r="H248" s="12"/>
      <c r="I248" s="4"/>
      <c r="J248" s="4"/>
      <c r="K248" s="13"/>
      <c r="L248" s="5"/>
      <c r="Y248" s="2"/>
      <c r="AL248" s="3"/>
      <c r="BB248" s="2"/>
      <c r="BC248" s="2"/>
      <c r="BD248" s="2"/>
      <c r="BM248" s="4"/>
      <c r="BN248" s="4"/>
      <c r="BO248" s="5"/>
      <c r="BP248" s="5"/>
      <c r="BQ248" s="5"/>
      <c r="BR248" s="4"/>
      <c r="BS248" s="4"/>
      <c r="BT248" s="4"/>
      <c r="BU248" s="4"/>
    </row>
    <row r="249" spans="3:73" x14ac:dyDescent="0.15">
      <c r="C249" s="7"/>
      <c r="D249" s="11"/>
      <c r="E249" s="3"/>
      <c r="G249" s="5"/>
      <c r="H249" s="12"/>
      <c r="I249" s="4"/>
      <c r="J249" s="4"/>
      <c r="K249" s="13"/>
      <c r="L249" s="5"/>
      <c r="Y249" s="2"/>
      <c r="AL249" s="3"/>
      <c r="BB249" s="2"/>
      <c r="BC249" s="2"/>
      <c r="BD249" s="2"/>
      <c r="BM249" s="4"/>
      <c r="BN249" s="4"/>
      <c r="BO249" s="5"/>
      <c r="BP249" s="5"/>
      <c r="BQ249" s="5"/>
      <c r="BR249" s="4"/>
      <c r="BS249" s="4"/>
      <c r="BT249" s="4"/>
      <c r="BU249" s="4"/>
    </row>
    <row r="250" spans="3:73" x14ac:dyDescent="0.15">
      <c r="C250" s="7"/>
      <c r="D250" s="11"/>
      <c r="E250" s="3"/>
      <c r="G250" s="5"/>
      <c r="H250" s="12"/>
      <c r="I250" s="2"/>
      <c r="J250" s="2"/>
      <c r="K250" s="13"/>
      <c r="L250" s="5"/>
      <c r="Y250" s="2"/>
      <c r="AL250" s="3"/>
      <c r="BB250" s="2"/>
      <c r="BC250" s="2"/>
      <c r="BD250" s="2"/>
      <c r="BM250" s="2"/>
      <c r="BN250" s="2"/>
      <c r="BO250" s="5"/>
      <c r="BP250" s="5"/>
      <c r="BQ250" s="5"/>
      <c r="BR250" s="2"/>
      <c r="BS250" s="2"/>
      <c r="BT250" s="2"/>
      <c r="BU250" s="2"/>
    </row>
    <row r="251" spans="3:73" x14ac:dyDescent="0.15">
      <c r="C251" s="7"/>
      <c r="D251" s="11"/>
      <c r="E251" s="3"/>
      <c r="G251" s="5"/>
      <c r="H251" s="12"/>
      <c r="I251" s="2"/>
      <c r="J251" s="2"/>
      <c r="K251" s="13"/>
      <c r="L251" s="5"/>
      <c r="Y251" s="2"/>
      <c r="AL251" s="3"/>
      <c r="BB251" s="2"/>
      <c r="BC251" s="2"/>
      <c r="BD251" s="2"/>
      <c r="BM251" s="2"/>
      <c r="BN251" s="2"/>
      <c r="BO251" s="5"/>
      <c r="BP251" s="5"/>
      <c r="BQ251" s="5"/>
      <c r="BR251" s="2"/>
      <c r="BS251" s="2"/>
      <c r="BT251" s="2"/>
      <c r="BU251" s="2"/>
    </row>
    <row r="252" spans="3:73" x14ac:dyDescent="0.15">
      <c r="C252" s="7"/>
      <c r="D252" s="11"/>
      <c r="E252" s="3"/>
      <c r="G252" s="5"/>
      <c r="H252" s="12"/>
      <c r="I252" s="2"/>
      <c r="J252" s="2"/>
      <c r="K252" s="13"/>
      <c r="L252" s="5"/>
      <c r="Y252" s="2"/>
      <c r="AL252" s="3"/>
      <c r="BB252" s="2"/>
      <c r="BC252" s="2"/>
      <c r="BD252" s="2"/>
      <c r="BM252" s="2"/>
      <c r="BN252" s="2"/>
      <c r="BO252" s="5"/>
      <c r="BP252" s="5"/>
      <c r="BQ252" s="5"/>
      <c r="BR252" s="2"/>
      <c r="BS252" s="2"/>
      <c r="BT252" s="2"/>
      <c r="BU252" s="2"/>
    </row>
    <row r="253" spans="3:73" x14ac:dyDescent="0.15">
      <c r="C253" s="7"/>
      <c r="D253" s="11"/>
      <c r="E253" s="3"/>
      <c r="G253" s="5"/>
      <c r="H253" s="12"/>
      <c r="I253" s="2"/>
      <c r="J253" s="2"/>
      <c r="K253" s="13"/>
      <c r="L253" s="5"/>
      <c r="Y253" s="2"/>
      <c r="AL253" s="3"/>
      <c r="BB253" s="2"/>
      <c r="BC253" s="2"/>
      <c r="BD253" s="2"/>
      <c r="BM253" s="2"/>
      <c r="BN253" s="2"/>
      <c r="BO253" s="5"/>
      <c r="BP253" s="5"/>
      <c r="BQ253" s="5"/>
      <c r="BR253" s="2"/>
      <c r="BS253" s="2"/>
      <c r="BT253" s="2"/>
      <c r="BU253" s="2"/>
    </row>
    <row r="254" spans="3:73" x14ac:dyDescent="0.15">
      <c r="C254" s="7"/>
      <c r="D254" s="11"/>
      <c r="E254" s="3"/>
      <c r="G254" s="5"/>
      <c r="H254" s="12"/>
      <c r="I254" s="2"/>
      <c r="J254" s="2"/>
      <c r="K254" s="13"/>
      <c r="L254" s="5"/>
      <c r="Y254" s="2"/>
      <c r="AL254" s="3"/>
      <c r="BB254" s="2"/>
      <c r="BC254" s="2"/>
      <c r="BD254" s="2"/>
      <c r="BM254" s="2"/>
      <c r="BN254" s="2"/>
      <c r="BO254" s="5"/>
      <c r="BP254" s="5"/>
      <c r="BQ254" s="5"/>
      <c r="BR254" s="2"/>
      <c r="BS254" s="2"/>
      <c r="BT254" s="2"/>
      <c r="BU254" s="2"/>
    </row>
    <row r="255" spans="3:73" x14ac:dyDescent="0.15">
      <c r="C255" s="7"/>
      <c r="D255" s="11"/>
      <c r="E255" s="3"/>
      <c r="G255" s="5"/>
      <c r="H255" s="12"/>
      <c r="I255" s="2"/>
      <c r="J255" s="2"/>
      <c r="K255" s="13"/>
      <c r="L255" s="5"/>
      <c r="Y255" s="2"/>
      <c r="AL255" s="3"/>
      <c r="BB255" s="2"/>
      <c r="BC255" s="2"/>
      <c r="BD255" s="2"/>
      <c r="BM255" s="2"/>
      <c r="BN255" s="2"/>
      <c r="BO255" s="5"/>
      <c r="BP255" s="5"/>
      <c r="BQ255" s="5"/>
      <c r="BR255" s="2"/>
      <c r="BS255" s="2"/>
      <c r="BT255" s="2"/>
      <c r="BU255" s="2"/>
    </row>
    <row r="256" spans="3:73" x14ac:dyDescent="0.15">
      <c r="C256" s="7"/>
      <c r="D256" s="11"/>
      <c r="E256" s="3"/>
      <c r="G256" s="5"/>
      <c r="H256" s="12"/>
      <c r="I256" s="2"/>
      <c r="J256" s="2"/>
      <c r="K256" s="13"/>
      <c r="L256" s="5"/>
      <c r="Y256" s="2"/>
      <c r="AL256" s="3"/>
      <c r="BB256" s="2"/>
      <c r="BC256" s="2"/>
      <c r="BD256" s="2"/>
      <c r="BM256" s="2"/>
      <c r="BN256" s="2"/>
      <c r="BO256" s="5"/>
      <c r="BP256" s="5"/>
      <c r="BQ256" s="5"/>
      <c r="BR256" s="2"/>
      <c r="BS256" s="2"/>
      <c r="BT256" s="2"/>
      <c r="BU256" s="2"/>
    </row>
    <row r="257" spans="3:73" x14ac:dyDescent="0.15">
      <c r="C257" s="7"/>
      <c r="D257" s="11"/>
      <c r="E257" s="3"/>
      <c r="G257" s="5"/>
      <c r="H257" s="12"/>
      <c r="I257" s="2"/>
      <c r="J257" s="2"/>
      <c r="K257" s="13"/>
      <c r="L257" s="5"/>
      <c r="Y257" s="2"/>
      <c r="AL257" s="3"/>
      <c r="BB257" s="2"/>
      <c r="BC257" s="2"/>
      <c r="BD257" s="2"/>
      <c r="BM257" s="2"/>
      <c r="BN257" s="2"/>
      <c r="BO257" s="5"/>
      <c r="BP257" s="5"/>
      <c r="BQ257" s="5"/>
      <c r="BR257" s="2"/>
      <c r="BS257" s="2"/>
      <c r="BT257" s="2"/>
      <c r="BU257" s="2"/>
    </row>
    <row r="258" spans="3:73" x14ac:dyDescent="0.15">
      <c r="C258" s="7"/>
      <c r="D258" s="11"/>
      <c r="E258" s="3"/>
      <c r="G258" s="5"/>
      <c r="H258" s="12"/>
      <c r="I258" s="2"/>
      <c r="J258" s="2"/>
      <c r="K258" s="13"/>
      <c r="L258" s="5"/>
      <c r="Y258" s="2"/>
      <c r="AL258" s="3"/>
      <c r="BB258" s="2"/>
      <c r="BC258" s="2"/>
      <c r="BD258" s="2"/>
      <c r="BM258" s="2"/>
      <c r="BN258" s="2"/>
      <c r="BO258" s="5"/>
      <c r="BP258" s="5"/>
      <c r="BQ258" s="5"/>
      <c r="BR258" s="2"/>
      <c r="BS258" s="2"/>
      <c r="BT258" s="2"/>
      <c r="BU258" s="2"/>
    </row>
    <row r="259" spans="3:73" x14ac:dyDescent="0.15">
      <c r="C259" s="7"/>
      <c r="D259" s="11"/>
      <c r="E259" s="3"/>
      <c r="G259" s="5"/>
      <c r="H259" s="12"/>
      <c r="I259" s="2"/>
      <c r="J259" s="2"/>
      <c r="K259" s="13"/>
      <c r="L259" s="5"/>
      <c r="Y259" s="2"/>
      <c r="AL259" s="3"/>
      <c r="BB259" s="2"/>
      <c r="BC259" s="2"/>
      <c r="BD259" s="2"/>
      <c r="BM259" s="2"/>
      <c r="BN259" s="2"/>
      <c r="BO259" s="5"/>
      <c r="BP259" s="5"/>
      <c r="BQ259" s="5"/>
      <c r="BR259" s="2"/>
      <c r="BS259" s="2"/>
      <c r="BT259" s="2"/>
      <c r="BU259" s="2"/>
    </row>
    <row r="260" spans="3:73" x14ac:dyDescent="0.15">
      <c r="C260" s="7"/>
      <c r="D260" s="11"/>
      <c r="E260" s="3"/>
      <c r="G260" s="5"/>
      <c r="H260" s="12"/>
      <c r="I260" s="2"/>
      <c r="J260" s="2"/>
      <c r="K260" s="13"/>
      <c r="L260" s="5"/>
      <c r="Y260" s="2"/>
      <c r="AL260" s="3"/>
      <c r="BB260" s="2"/>
      <c r="BC260" s="2"/>
      <c r="BD260" s="2"/>
      <c r="BM260" s="2"/>
      <c r="BN260" s="2"/>
      <c r="BO260" s="5"/>
      <c r="BP260" s="5"/>
      <c r="BQ260" s="5"/>
      <c r="BR260" s="2"/>
      <c r="BS260" s="2"/>
      <c r="BT260" s="2"/>
      <c r="BU260" s="2"/>
    </row>
    <row r="261" spans="3:73" x14ac:dyDescent="0.15">
      <c r="C261" s="7"/>
      <c r="D261" s="11"/>
      <c r="E261" s="3"/>
      <c r="G261" s="5"/>
      <c r="H261" s="12"/>
      <c r="I261" s="2"/>
      <c r="J261" s="2"/>
      <c r="K261" s="13"/>
      <c r="L261" s="5"/>
      <c r="Y261" s="2"/>
      <c r="AL261" s="3"/>
      <c r="BB261" s="2"/>
      <c r="BC261" s="2"/>
      <c r="BD261" s="2"/>
      <c r="BM261" s="2"/>
      <c r="BN261" s="2"/>
      <c r="BO261" s="5"/>
      <c r="BP261" s="5"/>
      <c r="BQ261" s="5"/>
      <c r="BR261" s="2"/>
      <c r="BS261" s="2"/>
      <c r="BT261" s="2"/>
      <c r="BU261" s="2"/>
    </row>
    <row r="262" spans="3:73" x14ac:dyDescent="0.15">
      <c r="C262" s="7"/>
      <c r="D262" s="11"/>
      <c r="E262" s="3"/>
      <c r="G262" s="5"/>
      <c r="H262" s="12"/>
      <c r="I262" s="2"/>
      <c r="J262" s="2"/>
      <c r="K262" s="13"/>
      <c r="L262" s="5"/>
      <c r="Y262" s="2"/>
      <c r="AL262" s="3"/>
      <c r="BB262" s="2"/>
      <c r="BC262" s="2"/>
      <c r="BD262" s="2"/>
      <c r="BM262" s="2"/>
      <c r="BN262" s="2"/>
      <c r="BO262" s="5"/>
      <c r="BP262" s="5"/>
      <c r="BQ262" s="5"/>
      <c r="BR262" s="2"/>
      <c r="BS262" s="2"/>
      <c r="BT262" s="2"/>
      <c r="BU262" s="2"/>
    </row>
    <row r="263" spans="3:73" x14ac:dyDescent="0.15">
      <c r="C263" s="7"/>
      <c r="D263" s="11"/>
      <c r="E263" s="3"/>
      <c r="G263" s="5"/>
      <c r="H263" s="12"/>
      <c r="I263" s="2"/>
      <c r="J263" s="2"/>
      <c r="K263" s="13"/>
      <c r="L263" s="5"/>
      <c r="Y263" s="2"/>
      <c r="AL263" s="3"/>
      <c r="BB263" s="2"/>
      <c r="BC263" s="2"/>
      <c r="BD263" s="2"/>
      <c r="BM263" s="2"/>
      <c r="BN263" s="2"/>
      <c r="BO263" s="5"/>
      <c r="BP263" s="5"/>
      <c r="BQ263" s="5"/>
      <c r="BR263" s="2"/>
      <c r="BS263" s="2"/>
      <c r="BT263" s="2"/>
      <c r="BU263" s="2"/>
    </row>
    <row r="264" spans="3:73" x14ac:dyDescent="0.15">
      <c r="C264" s="7"/>
      <c r="D264" s="11"/>
      <c r="E264" s="3"/>
      <c r="G264" s="5"/>
      <c r="H264" s="12"/>
      <c r="I264" s="2"/>
      <c r="J264" s="2"/>
      <c r="K264" s="13"/>
      <c r="L264" s="5"/>
      <c r="Y264" s="2"/>
      <c r="AL264" s="3"/>
      <c r="BB264" s="2"/>
      <c r="BC264" s="2"/>
      <c r="BD264" s="2"/>
      <c r="BM264" s="2"/>
      <c r="BN264" s="2"/>
      <c r="BO264" s="5"/>
      <c r="BP264" s="5"/>
      <c r="BQ264" s="5"/>
      <c r="BR264" s="2"/>
      <c r="BS264" s="2"/>
      <c r="BT264" s="2"/>
      <c r="BU264" s="2"/>
    </row>
    <row r="265" spans="3:73" x14ac:dyDescent="0.15">
      <c r="C265" s="7"/>
      <c r="D265" s="11"/>
      <c r="E265" s="3"/>
      <c r="G265" s="5"/>
      <c r="H265" s="12"/>
      <c r="I265" s="2"/>
      <c r="J265" s="2"/>
      <c r="K265" s="13"/>
      <c r="L265" s="5"/>
      <c r="Y265" s="2"/>
      <c r="AL265" s="3"/>
      <c r="BB265" s="2"/>
      <c r="BC265" s="2"/>
      <c r="BD265" s="2"/>
      <c r="BM265" s="2"/>
      <c r="BN265" s="2"/>
      <c r="BO265" s="5"/>
      <c r="BP265" s="5"/>
      <c r="BQ265" s="5"/>
      <c r="BR265" s="2"/>
      <c r="BS265" s="2"/>
      <c r="BT265" s="2"/>
      <c r="BU265" s="2"/>
    </row>
    <row r="266" spans="3:73" x14ac:dyDescent="0.15">
      <c r="C266" s="7"/>
      <c r="D266" s="11"/>
      <c r="E266" s="3"/>
      <c r="G266" s="5"/>
      <c r="H266" s="12"/>
      <c r="I266" s="2"/>
      <c r="J266" s="2"/>
      <c r="K266" s="13"/>
      <c r="L266" s="5"/>
      <c r="Y266" s="2"/>
      <c r="AL266" s="3"/>
      <c r="BB266" s="2"/>
      <c r="BC266" s="2"/>
      <c r="BD266" s="2"/>
      <c r="BM266" s="2"/>
      <c r="BN266" s="2"/>
      <c r="BO266" s="5"/>
      <c r="BP266" s="5"/>
      <c r="BQ266" s="5"/>
      <c r="BR266" s="2"/>
      <c r="BS266" s="2"/>
      <c r="BT266" s="2"/>
      <c r="BU266" s="2"/>
    </row>
    <row r="267" spans="3:73" x14ac:dyDescent="0.15">
      <c r="C267" s="7"/>
      <c r="D267" s="11"/>
      <c r="E267" s="3"/>
      <c r="G267" s="5"/>
      <c r="H267" s="12"/>
      <c r="I267" s="2"/>
      <c r="J267" s="2"/>
      <c r="K267" s="13"/>
      <c r="L267" s="5"/>
      <c r="Y267" s="2"/>
      <c r="AL267" s="3"/>
      <c r="BB267" s="2"/>
      <c r="BC267" s="2"/>
      <c r="BD267" s="2"/>
      <c r="BM267" s="2"/>
      <c r="BN267" s="2"/>
      <c r="BO267" s="5"/>
      <c r="BP267" s="5"/>
      <c r="BQ267" s="5"/>
      <c r="BR267" s="2"/>
      <c r="BS267" s="2"/>
      <c r="BT267" s="2"/>
      <c r="BU267" s="2"/>
    </row>
    <row r="268" spans="3:73" x14ac:dyDescent="0.15">
      <c r="C268" s="7"/>
      <c r="D268" s="11"/>
      <c r="E268" s="3"/>
      <c r="G268" s="5"/>
      <c r="H268" s="12"/>
      <c r="I268" s="2"/>
      <c r="J268" s="2"/>
      <c r="K268" s="13"/>
      <c r="L268" s="5"/>
      <c r="Y268" s="2"/>
      <c r="AL268" s="3"/>
      <c r="BB268" s="2"/>
      <c r="BC268" s="2"/>
      <c r="BD268" s="2"/>
      <c r="BM268" s="2"/>
      <c r="BN268" s="2"/>
      <c r="BO268" s="5"/>
      <c r="BP268" s="5"/>
      <c r="BQ268" s="5"/>
      <c r="BR268" s="2"/>
      <c r="BS268" s="2"/>
      <c r="BT268" s="2"/>
      <c r="BU268" s="2"/>
    </row>
    <row r="269" spans="3:73" x14ac:dyDescent="0.15">
      <c r="C269" s="7"/>
      <c r="D269" s="11"/>
      <c r="E269" s="3"/>
      <c r="G269" s="5"/>
      <c r="H269" s="12"/>
      <c r="I269" s="2"/>
      <c r="J269" s="2"/>
      <c r="K269" s="13"/>
      <c r="L269" s="5"/>
      <c r="Y269" s="2"/>
      <c r="AL269" s="3"/>
      <c r="BB269" s="2"/>
      <c r="BC269" s="2"/>
      <c r="BD269" s="2"/>
      <c r="BM269" s="2"/>
      <c r="BN269" s="2"/>
      <c r="BO269" s="5"/>
      <c r="BP269" s="5"/>
      <c r="BQ269" s="5"/>
      <c r="BR269" s="2"/>
      <c r="BS269" s="2"/>
      <c r="BT269" s="2"/>
      <c r="BU269" s="2"/>
    </row>
    <row r="270" spans="3:73" x14ac:dyDescent="0.15">
      <c r="C270" s="7"/>
      <c r="D270" s="11"/>
      <c r="E270" s="3"/>
      <c r="G270" s="5"/>
      <c r="H270" s="12"/>
      <c r="I270" s="2"/>
      <c r="J270" s="2"/>
      <c r="K270" s="13"/>
      <c r="L270" s="5"/>
      <c r="Y270" s="2"/>
      <c r="AL270" s="3"/>
      <c r="BB270" s="2"/>
      <c r="BC270" s="2"/>
      <c r="BD270" s="2"/>
      <c r="BM270" s="2"/>
      <c r="BN270" s="2"/>
      <c r="BO270" s="5"/>
      <c r="BP270" s="5"/>
      <c r="BQ270" s="5"/>
      <c r="BR270" s="2"/>
      <c r="BS270" s="2"/>
      <c r="BT270" s="2"/>
      <c r="BU270" s="2"/>
    </row>
    <row r="271" spans="3:73" x14ac:dyDescent="0.15">
      <c r="C271" s="7"/>
      <c r="D271" s="11"/>
      <c r="E271" s="3"/>
      <c r="G271" s="5"/>
      <c r="H271" s="12"/>
      <c r="I271" s="2"/>
      <c r="J271" s="2"/>
      <c r="K271" s="13"/>
      <c r="L271" s="5"/>
      <c r="Y271" s="2"/>
      <c r="AL271" s="3"/>
      <c r="BB271" s="2"/>
      <c r="BC271" s="2"/>
      <c r="BD271" s="2"/>
      <c r="BM271" s="2"/>
      <c r="BN271" s="2"/>
      <c r="BO271" s="5"/>
      <c r="BP271" s="5"/>
      <c r="BQ271" s="5"/>
      <c r="BR271" s="2"/>
      <c r="BS271" s="2"/>
      <c r="BT271" s="2"/>
      <c r="BU271" s="2"/>
    </row>
    <row r="272" spans="3:73" x14ac:dyDescent="0.15">
      <c r="C272" s="7"/>
      <c r="D272" s="11"/>
      <c r="E272" s="3"/>
      <c r="G272" s="5"/>
      <c r="H272" s="12"/>
      <c r="I272" s="2"/>
      <c r="J272" s="2"/>
      <c r="K272" s="13"/>
      <c r="L272" s="5"/>
      <c r="Y272" s="2"/>
      <c r="AL272" s="3"/>
      <c r="BB272" s="2"/>
      <c r="BC272" s="2"/>
      <c r="BD272" s="2"/>
      <c r="BM272" s="2"/>
      <c r="BN272" s="2"/>
      <c r="BO272" s="5"/>
      <c r="BP272" s="5"/>
      <c r="BQ272" s="5"/>
      <c r="BR272" s="2"/>
      <c r="BS272" s="2"/>
      <c r="BT272" s="2"/>
      <c r="BU272" s="2"/>
    </row>
    <row r="273" spans="3:73" x14ac:dyDescent="0.15">
      <c r="C273" s="7"/>
      <c r="D273" s="11"/>
      <c r="E273" s="3"/>
      <c r="G273" s="5"/>
      <c r="H273" s="12"/>
      <c r="I273" s="2"/>
      <c r="J273" s="2"/>
      <c r="K273" s="13"/>
      <c r="L273" s="5"/>
      <c r="Y273" s="2"/>
      <c r="AL273" s="3"/>
      <c r="BB273" s="2"/>
      <c r="BC273" s="2"/>
      <c r="BD273" s="2"/>
      <c r="BM273" s="2"/>
      <c r="BN273" s="2"/>
      <c r="BO273" s="5"/>
      <c r="BP273" s="5"/>
      <c r="BQ273" s="5"/>
      <c r="BR273" s="2"/>
      <c r="BS273" s="2"/>
      <c r="BT273" s="2"/>
      <c r="BU273" s="2"/>
    </row>
    <row r="274" spans="3:73" x14ac:dyDescent="0.15">
      <c r="C274" s="7"/>
      <c r="D274" s="11"/>
      <c r="E274" s="3"/>
      <c r="G274" s="5"/>
      <c r="H274" s="12"/>
      <c r="I274" s="2"/>
      <c r="J274" s="2"/>
      <c r="K274" s="13"/>
      <c r="L274" s="5"/>
      <c r="Y274" s="2"/>
      <c r="AL274" s="3"/>
      <c r="BB274" s="2"/>
      <c r="BC274" s="2"/>
      <c r="BD274" s="2"/>
      <c r="BM274" s="2"/>
      <c r="BN274" s="2"/>
      <c r="BO274" s="5"/>
      <c r="BP274" s="5"/>
      <c r="BQ274" s="5"/>
      <c r="BR274" s="2"/>
      <c r="BS274" s="2"/>
      <c r="BT274" s="2"/>
      <c r="BU274" s="2"/>
    </row>
    <row r="275" spans="3:73" x14ac:dyDescent="0.15">
      <c r="C275" s="7"/>
      <c r="D275" s="11"/>
      <c r="E275" s="3"/>
      <c r="G275" s="5"/>
      <c r="H275" s="12"/>
      <c r="I275" s="2"/>
      <c r="J275" s="2"/>
      <c r="K275" s="13"/>
      <c r="L275" s="5"/>
      <c r="Y275" s="2"/>
      <c r="AL275" s="3"/>
      <c r="BB275" s="2"/>
      <c r="BC275" s="2"/>
      <c r="BD275" s="2"/>
      <c r="BM275" s="2"/>
      <c r="BN275" s="2"/>
      <c r="BO275" s="5"/>
      <c r="BP275" s="5"/>
      <c r="BQ275" s="5"/>
      <c r="BR275" s="2"/>
      <c r="BS275" s="2"/>
      <c r="BT275" s="2"/>
      <c r="BU275" s="2"/>
    </row>
    <row r="276" spans="3:73" x14ac:dyDescent="0.15">
      <c r="C276" s="7"/>
      <c r="D276" s="11"/>
      <c r="E276" s="3"/>
      <c r="G276" s="5"/>
      <c r="H276" s="12"/>
      <c r="I276" s="2"/>
      <c r="J276" s="2"/>
      <c r="K276" s="13"/>
      <c r="L276" s="5"/>
      <c r="Y276" s="2"/>
      <c r="AL276" s="3"/>
      <c r="BB276" s="2"/>
      <c r="BC276" s="2"/>
      <c r="BD276" s="2"/>
      <c r="BM276" s="2"/>
      <c r="BN276" s="2"/>
      <c r="BO276" s="5"/>
      <c r="BP276" s="5"/>
      <c r="BQ276" s="5"/>
      <c r="BR276" s="2"/>
      <c r="BS276" s="2"/>
      <c r="BT276" s="2"/>
      <c r="BU276" s="2"/>
    </row>
    <row r="277" spans="3:73" x14ac:dyDescent="0.15">
      <c r="C277" s="7"/>
      <c r="D277" s="11"/>
      <c r="E277" s="3"/>
      <c r="G277" s="5"/>
      <c r="H277" s="12"/>
      <c r="I277" s="2"/>
      <c r="J277" s="2"/>
      <c r="K277" s="13"/>
      <c r="L277" s="5"/>
      <c r="Y277" s="2"/>
      <c r="AL277" s="3"/>
      <c r="BB277" s="2"/>
      <c r="BC277" s="2"/>
      <c r="BD277" s="2"/>
      <c r="BM277" s="2"/>
      <c r="BN277" s="2"/>
      <c r="BO277" s="5"/>
      <c r="BP277" s="5"/>
      <c r="BQ277" s="5"/>
      <c r="BR277" s="2"/>
      <c r="BS277" s="2"/>
      <c r="BT277" s="2"/>
      <c r="BU277" s="2"/>
    </row>
    <row r="278" spans="3:73" x14ac:dyDescent="0.15">
      <c r="C278" s="7"/>
      <c r="D278" s="11"/>
      <c r="E278" s="3"/>
      <c r="G278" s="5"/>
      <c r="H278" s="12"/>
      <c r="I278" s="2"/>
      <c r="J278" s="2"/>
      <c r="K278" s="13"/>
      <c r="L278" s="5"/>
      <c r="Y278" s="2"/>
      <c r="AL278" s="3"/>
      <c r="BB278" s="2"/>
      <c r="BC278" s="2"/>
      <c r="BD278" s="2"/>
      <c r="BM278" s="2"/>
      <c r="BN278" s="2"/>
      <c r="BO278" s="5"/>
      <c r="BP278" s="5"/>
      <c r="BQ278" s="5"/>
      <c r="BR278" s="2"/>
      <c r="BS278" s="2"/>
      <c r="BT278" s="2"/>
      <c r="BU278" s="2"/>
    </row>
    <row r="279" spans="3:73" x14ac:dyDescent="0.15">
      <c r="C279" s="7"/>
      <c r="D279" s="11"/>
      <c r="E279" s="3"/>
      <c r="G279" s="5"/>
      <c r="H279" s="12"/>
      <c r="I279" s="2"/>
      <c r="J279" s="2"/>
      <c r="K279" s="13"/>
      <c r="L279" s="5"/>
      <c r="Y279" s="2"/>
      <c r="AL279" s="3"/>
      <c r="BB279" s="2"/>
      <c r="BC279" s="2"/>
      <c r="BD279" s="2"/>
      <c r="BM279" s="2"/>
      <c r="BN279" s="2"/>
      <c r="BO279" s="5"/>
      <c r="BP279" s="5"/>
      <c r="BQ279" s="5"/>
      <c r="BR279" s="2"/>
      <c r="BS279" s="2"/>
      <c r="BT279" s="2"/>
      <c r="BU279" s="2"/>
    </row>
    <row r="280" spans="3:73" x14ac:dyDescent="0.15">
      <c r="C280" s="7"/>
      <c r="D280" s="11"/>
      <c r="E280" s="3"/>
      <c r="G280" s="5"/>
      <c r="H280" s="12"/>
      <c r="I280" s="2"/>
      <c r="J280" s="2"/>
      <c r="K280" s="13"/>
      <c r="L280" s="5"/>
      <c r="Y280" s="2"/>
      <c r="AL280" s="3"/>
      <c r="BB280" s="2"/>
      <c r="BC280" s="2"/>
      <c r="BD280" s="2"/>
      <c r="BM280" s="2"/>
      <c r="BN280" s="2"/>
      <c r="BO280" s="5"/>
      <c r="BP280" s="5"/>
      <c r="BQ280" s="5"/>
      <c r="BR280" s="2"/>
      <c r="BS280" s="2"/>
      <c r="BT280" s="2"/>
      <c r="BU280" s="2"/>
    </row>
    <row r="281" spans="3:73" x14ac:dyDescent="0.15">
      <c r="C281" s="7"/>
      <c r="D281" s="11"/>
      <c r="E281" s="3"/>
      <c r="G281" s="5"/>
      <c r="H281" s="12"/>
      <c r="I281" s="2"/>
      <c r="J281" s="2"/>
      <c r="K281" s="13"/>
      <c r="L281" s="5"/>
      <c r="Y281" s="2"/>
      <c r="AL281" s="3"/>
      <c r="BB281" s="2"/>
      <c r="BC281" s="2"/>
      <c r="BD281" s="2"/>
      <c r="BM281" s="2"/>
      <c r="BN281" s="2"/>
      <c r="BO281" s="5"/>
      <c r="BP281" s="5"/>
      <c r="BQ281" s="5"/>
      <c r="BR281" s="2"/>
      <c r="BS281" s="2"/>
      <c r="BT281" s="2"/>
      <c r="BU281" s="2"/>
    </row>
    <row r="282" spans="3:73" x14ac:dyDescent="0.15">
      <c r="C282" s="7"/>
      <c r="D282" s="11"/>
      <c r="E282" s="3"/>
      <c r="G282" s="5"/>
      <c r="H282" s="12"/>
      <c r="I282" s="2"/>
      <c r="J282" s="2"/>
      <c r="K282" s="13"/>
      <c r="L282" s="5"/>
      <c r="Y282" s="2"/>
      <c r="AL282" s="3"/>
      <c r="BB282" s="2"/>
      <c r="BC282" s="2"/>
      <c r="BD282" s="2"/>
      <c r="BM282" s="2"/>
      <c r="BN282" s="2"/>
      <c r="BO282" s="5"/>
      <c r="BP282" s="5"/>
      <c r="BQ282" s="5"/>
      <c r="BR282" s="2"/>
      <c r="BS282" s="2"/>
      <c r="BT282" s="2"/>
      <c r="BU282" s="2"/>
    </row>
    <row r="283" spans="3:73" x14ac:dyDescent="0.15">
      <c r="C283" s="7"/>
      <c r="D283" s="11"/>
      <c r="E283" s="3"/>
      <c r="G283" s="5"/>
      <c r="H283" s="12"/>
      <c r="I283" s="2"/>
      <c r="J283" s="2"/>
      <c r="K283" s="13"/>
      <c r="L283" s="5"/>
      <c r="Y283" s="2"/>
      <c r="AL283" s="3"/>
      <c r="BB283" s="2"/>
      <c r="BC283" s="2"/>
      <c r="BD283" s="2"/>
      <c r="BM283" s="2"/>
      <c r="BN283" s="2"/>
      <c r="BO283" s="5"/>
      <c r="BP283" s="5"/>
      <c r="BQ283" s="5"/>
      <c r="BR283" s="2"/>
      <c r="BS283" s="2"/>
      <c r="BT283" s="2"/>
      <c r="BU283" s="2"/>
    </row>
    <row r="284" spans="3:73" x14ac:dyDescent="0.15">
      <c r="C284" s="7"/>
      <c r="D284" s="11"/>
      <c r="E284" s="3"/>
      <c r="G284" s="5"/>
      <c r="H284" s="12"/>
      <c r="I284" s="4"/>
      <c r="J284" s="4"/>
      <c r="K284" s="13"/>
      <c r="L284" s="5"/>
      <c r="Y284" s="2"/>
      <c r="AL284" s="3"/>
      <c r="BB284" s="2"/>
      <c r="BC284" s="2"/>
      <c r="BD284" s="2"/>
      <c r="BM284" s="4"/>
      <c r="BN284" s="4"/>
      <c r="BO284" s="5"/>
      <c r="BP284" s="5"/>
      <c r="BQ284" s="5"/>
      <c r="BR284" s="4"/>
      <c r="BS284" s="4"/>
      <c r="BT284" s="4"/>
      <c r="BU284" s="4"/>
    </row>
    <row r="285" spans="3:73" x14ac:dyDescent="0.15">
      <c r="C285" s="7"/>
      <c r="D285" s="11"/>
      <c r="E285" s="3"/>
      <c r="G285" s="5"/>
      <c r="H285" s="12"/>
      <c r="I285" s="4"/>
      <c r="J285" s="4"/>
      <c r="K285" s="13"/>
      <c r="L285" s="5"/>
      <c r="Y285" s="2"/>
      <c r="AL285" s="3"/>
      <c r="BB285" s="2"/>
      <c r="BC285" s="2"/>
      <c r="BD285" s="2"/>
      <c r="BM285" s="4"/>
      <c r="BN285" s="4"/>
      <c r="BO285" s="5"/>
      <c r="BP285" s="5"/>
      <c r="BQ285" s="5"/>
      <c r="BR285" s="4"/>
      <c r="BS285" s="4"/>
      <c r="BT285" s="4"/>
      <c r="BU285" s="4"/>
    </row>
    <row r="286" spans="3:73" x14ac:dyDescent="0.15">
      <c r="C286" s="7"/>
      <c r="D286" s="11"/>
      <c r="E286" s="3"/>
      <c r="G286" s="5"/>
      <c r="H286" s="12"/>
      <c r="I286" s="4"/>
      <c r="J286" s="4"/>
      <c r="K286" s="13"/>
      <c r="L286" s="5"/>
      <c r="Y286" s="2"/>
      <c r="AL286" s="3"/>
      <c r="BB286" s="2"/>
      <c r="BC286" s="2"/>
      <c r="BD286" s="2"/>
      <c r="BM286" s="4"/>
      <c r="BN286" s="4"/>
      <c r="BO286" s="5"/>
      <c r="BP286" s="5"/>
      <c r="BQ286" s="5"/>
      <c r="BR286" s="4"/>
      <c r="BS286" s="4"/>
      <c r="BT286" s="4"/>
      <c r="BU286" s="4"/>
    </row>
    <row r="287" spans="3:73" x14ac:dyDescent="0.15">
      <c r="C287" s="7"/>
      <c r="D287" s="11"/>
      <c r="E287" s="3"/>
      <c r="G287" s="5"/>
      <c r="H287" s="12"/>
      <c r="I287" s="4"/>
      <c r="J287" s="4"/>
      <c r="K287" s="13"/>
      <c r="L287" s="5"/>
      <c r="Y287" s="2"/>
      <c r="AL287" s="3"/>
      <c r="BB287" s="2"/>
      <c r="BC287" s="2"/>
      <c r="BD287" s="2"/>
      <c r="BM287" s="4"/>
      <c r="BN287" s="4"/>
      <c r="BO287" s="5"/>
      <c r="BP287" s="5"/>
      <c r="BQ287" s="5"/>
      <c r="BR287" s="4"/>
      <c r="BS287" s="4"/>
      <c r="BT287" s="4"/>
      <c r="BU287" s="4"/>
    </row>
    <row r="288" spans="3:73" x14ac:dyDescent="0.15">
      <c r="C288" s="7"/>
      <c r="D288" s="11"/>
      <c r="E288" s="3"/>
      <c r="G288" s="5"/>
      <c r="H288" s="12"/>
      <c r="I288" s="4"/>
      <c r="J288" s="4"/>
      <c r="K288" s="13"/>
      <c r="L288" s="5"/>
      <c r="Y288" s="2"/>
      <c r="AL288" s="3"/>
      <c r="BB288" s="2"/>
      <c r="BC288" s="2"/>
      <c r="BD288" s="2"/>
      <c r="BM288" s="4"/>
      <c r="BN288" s="4"/>
      <c r="BO288" s="5"/>
      <c r="BP288" s="5"/>
      <c r="BQ288" s="5"/>
      <c r="BR288" s="4"/>
      <c r="BS288" s="4"/>
      <c r="BT288" s="4"/>
      <c r="BU288" s="4"/>
    </row>
    <row r="289" spans="1:73" x14ac:dyDescent="0.15">
      <c r="C289" s="7"/>
      <c r="D289" s="11"/>
      <c r="E289" s="3"/>
      <c r="G289" s="5"/>
      <c r="H289" s="12"/>
      <c r="I289" s="4"/>
      <c r="J289" s="4"/>
      <c r="K289" s="13"/>
      <c r="L289" s="5"/>
      <c r="Y289" s="2"/>
      <c r="AL289" s="3"/>
      <c r="BB289" s="2"/>
      <c r="BC289" s="2"/>
      <c r="BD289" s="2"/>
      <c r="BM289" s="4"/>
      <c r="BN289" s="4"/>
      <c r="BO289" s="5"/>
      <c r="BP289" s="5"/>
      <c r="BQ289" s="5"/>
      <c r="BR289" s="4"/>
      <c r="BS289" s="4"/>
      <c r="BT289" s="4"/>
      <c r="BU289" s="4"/>
    </row>
    <row r="290" spans="1:73" x14ac:dyDescent="0.15">
      <c r="C290" s="7"/>
      <c r="D290" s="11"/>
      <c r="E290" s="3"/>
      <c r="G290" s="5"/>
      <c r="H290" s="12"/>
      <c r="I290" s="4"/>
      <c r="J290" s="4"/>
      <c r="K290" s="13"/>
      <c r="L290" s="5"/>
      <c r="Y290" s="2"/>
      <c r="AL290" s="3"/>
      <c r="BB290" s="2"/>
      <c r="BC290" s="2"/>
      <c r="BD290" s="2"/>
      <c r="BM290" s="4"/>
      <c r="BN290" s="4"/>
      <c r="BO290" s="5"/>
      <c r="BP290" s="5"/>
      <c r="BQ290" s="5"/>
      <c r="BR290" s="4"/>
      <c r="BS290" s="4"/>
      <c r="BT290" s="4"/>
      <c r="BU290" s="4"/>
    </row>
    <row r="291" spans="1:73" x14ac:dyDescent="0.15">
      <c r="C291" s="7"/>
      <c r="D291" s="11"/>
      <c r="E291" s="3"/>
      <c r="G291" s="5"/>
      <c r="H291" s="12"/>
      <c r="I291" s="4"/>
      <c r="J291" s="4"/>
      <c r="K291" s="13"/>
      <c r="L291" s="5"/>
      <c r="Y291" s="2"/>
      <c r="AL291" s="3"/>
      <c r="BB291" s="2"/>
      <c r="BC291" s="2"/>
      <c r="BD291" s="2"/>
      <c r="BM291" s="4"/>
      <c r="BN291" s="4"/>
      <c r="BO291" s="5"/>
      <c r="BP291" s="5"/>
      <c r="BQ291" s="5"/>
      <c r="BR291" s="4"/>
      <c r="BS291" s="4"/>
      <c r="BT291" s="4"/>
      <c r="BU291" s="4"/>
    </row>
    <row r="292" spans="1:73" x14ac:dyDescent="0.15">
      <c r="C292" s="7"/>
      <c r="D292" s="11"/>
      <c r="E292" s="3"/>
      <c r="G292" s="5"/>
      <c r="H292" s="12"/>
      <c r="I292" s="4"/>
      <c r="J292" s="4"/>
      <c r="K292" s="13"/>
      <c r="L292" s="5"/>
      <c r="Y292" s="2"/>
      <c r="AL292" s="3"/>
      <c r="BB292" s="2"/>
      <c r="BC292" s="2"/>
      <c r="BD292" s="2"/>
      <c r="BM292" s="4"/>
      <c r="BN292" s="4"/>
      <c r="BO292" s="5"/>
      <c r="BP292" s="5"/>
      <c r="BQ292" s="5"/>
      <c r="BR292" s="4"/>
      <c r="BS292" s="4"/>
      <c r="BT292" s="4"/>
      <c r="BU292" s="4"/>
    </row>
    <row r="293" spans="1:73" x14ac:dyDescent="0.15">
      <c r="C293" s="7"/>
      <c r="D293" s="11"/>
      <c r="E293" s="3"/>
      <c r="G293" s="5"/>
      <c r="H293" s="12"/>
      <c r="I293" s="4"/>
      <c r="J293" s="4"/>
      <c r="K293" s="13"/>
      <c r="L293" s="5"/>
      <c r="Y293" s="2"/>
      <c r="AL293" s="3"/>
      <c r="BB293" s="2"/>
      <c r="BC293" s="2"/>
      <c r="BD293" s="2"/>
      <c r="BM293" s="4"/>
      <c r="BN293" s="4"/>
      <c r="BO293" s="5"/>
      <c r="BP293" s="5"/>
      <c r="BQ293" s="5"/>
      <c r="BR293" s="4"/>
      <c r="BS293" s="4"/>
      <c r="BT293" s="4"/>
      <c r="BU293" s="4"/>
    </row>
    <row r="294" spans="1:73" x14ac:dyDescent="0.15">
      <c r="C294" s="7"/>
      <c r="D294" s="11"/>
      <c r="E294" s="3"/>
      <c r="G294" s="5"/>
      <c r="H294" s="12"/>
      <c r="I294" s="4"/>
      <c r="J294" s="4"/>
      <c r="K294" s="13"/>
      <c r="L294" s="5"/>
      <c r="Y294" s="2"/>
      <c r="AL294" s="3"/>
      <c r="BB294" s="2"/>
      <c r="BC294" s="2"/>
      <c r="BD294" s="2"/>
      <c r="BM294" s="4"/>
      <c r="BN294" s="4"/>
      <c r="BO294" s="5"/>
      <c r="BP294" s="5"/>
      <c r="BQ294" s="5"/>
      <c r="BR294" s="4"/>
      <c r="BS294" s="4"/>
      <c r="BT294" s="4"/>
      <c r="BU294" s="4"/>
    </row>
    <row r="295" spans="1:73" x14ac:dyDescent="0.15">
      <c r="C295" s="7"/>
      <c r="D295" s="11"/>
      <c r="E295" s="3"/>
      <c r="G295" s="5"/>
      <c r="H295" s="12"/>
      <c r="I295" s="4"/>
      <c r="J295" s="4"/>
      <c r="K295" s="13"/>
      <c r="L295" s="5"/>
      <c r="Y295" s="2"/>
      <c r="AL295" s="3"/>
      <c r="BB295" s="2"/>
      <c r="BC295" s="2"/>
      <c r="BD295" s="2"/>
      <c r="BM295" s="4"/>
      <c r="BN295" s="4"/>
      <c r="BO295" s="5"/>
      <c r="BP295" s="5"/>
      <c r="BQ295" s="5"/>
      <c r="BR295" s="4"/>
      <c r="BS295" s="4"/>
      <c r="BT295" s="4"/>
      <c r="BU295" s="4"/>
    </row>
    <row r="296" spans="1:73" x14ac:dyDescent="0.15">
      <c r="C296" s="7"/>
      <c r="D296" s="11"/>
      <c r="E296" s="3"/>
      <c r="G296" s="5"/>
      <c r="H296" s="12"/>
      <c r="I296" s="4"/>
      <c r="J296" s="4"/>
      <c r="K296" s="13"/>
      <c r="L296" s="5"/>
      <c r="Y296" s="2"/>
      <c r="AL296" s="3"/>
      <c r="BB296" s="2"/>
      <c r="BC296" s="2"/>
      <c r="BD296" s="2"/>
      <c r="BM296" s="4"/>
      <c r="BN296" s="4"/>
      <c r="BO296" s="5"/>
      <c r="BP296" s="5"/>
      <c r="BQ296" s="5"/>
      <c r="BR296" s="4"/>
      <c r="BS296" s="4"/>
      <c r="BT296" s="4"/>
      <c r="BU296" s="4"/>
    </row>
    <row r="297" spans="1:73" x14ac:dyDescent="0.15">
      <c r="C297" s="7"/>
      <c r="D297" s="11"/>
      <c r="E297" s="3"/>
      <c r="G297" s="5"/>
      <c r="H297" s="12"/>
      <c r="I297" s="4"/>
      <c r="J297" s="4"/>
      <c r="K297" s="13"/>
      <c r="L297" s="5"/>
      <c r="Y297" s="2"/>
      <c r="AL297" s="3"/>
      <c r="BB297" s="2"/>
      <c r="BC297" s="2"/>
      <c r="BD297" s="2"/>
      <c r="BM297" s="4"/>
      <c r="BN297" s="4"/>
      <c r="BO297" s="5"/>
      <c r="BP297" s="5"/>
      <c r="BQ297" s="5"/>
      <c r="BR297" s="4"/>
      <c r="BS297" s="4"/>
      <c r="BT297" s="4"/>
      <c r="BU297" s="4"/>
    </row>
    <row r="298" spans="1:73" x14ac:dyDescent="0.15">
      <c r="C298" s="7"/>
      <c r="D298" s="11"/>
      <c r="E298" s="3"/>
      <c r="G298" s="5"/>
      <c r="H298" s="12"/>
      <c r="I298" s="4"/>
      <c r="J298" s="4"/>
      <c r="K298" s="13"/>
      <c r="L298" s="5"/>
      <c r="Y298" s="2"/>
      <c r="AL298" s="3"/>
      <c r="BB298" s="2"/>
      <c r="BC298" s="2"/>
      <c r="BD298" s="2"/>
      <c r="BM298" s="4"/>
      <c r="BN298" s="4"/>
      <c r="BO298" s="5"/>
      <c r="BP298" s="5"/>
      <c r="BQ298" s="5"/>
      <c r="BR298" s="4"/>
      <c r="BS298" s="4"/>
      <c r="BT298" s="4"/>
      <c r="BU298" s="4"/>
    </row>
    <row r="299" spans="1:73" x14ac:dyDescent="0.15">
      <c r="C299" s="7"/>
      <c r="D299" s="11"/>
      <c r="E299" s="3"/>
      <c r="G299" s="5"/>
      <c r="H299" s="12"/>
      <c r="I299" s="4"/>
      <c r="J299" s="4"/>
      <c r="K299" s="13"/>
      <c r="L299" s="5"/>
      <c r="Y299" s="2"/>
      <c r="AL299" s="3"/>
      <c r="BB299" s="2"/>
      <c r="BC299" s="2"/>
      <c r="BD299" s="2"/>
      <c r="BM299" s="4"/>
      <c r="BN299" s="4"/>
      <c r="BO299" s="5"/>
      <c r="BP299" s="5"/>
      <c r="BQ299" s="5"/>
      <c r="BR299" s="4"/>
      <c r="BS299" s="4"/>
      <c r="BT299" s="4"/>
      <c r="BU299" s="4"/>
    </row>
    <row r="300" spans="1:73" x14ac:dyDescent="0.15">
      <c r="C300" s="7"/>
      <c r="D300" s="11"/>
      <c r="E300" s="3"/>
      <c r="G300" s="5"/>
      <c r="H300" s="12"/>
      <c r="I300" s="4"/>
      <c r="J300" s="4"/>
      <c r="K300" s="13"/>
      <c r="L300" s="5"/>
      <c r="Y300" s="2"/>
      <c r="AL300" s="3"/>
      <c r="BB300" s="2"/>
      <c r="BC300" s="2"/>
      <c r="BD300" s="2"/>
      <c r="BM300" s="4"/>
      <c r="BN300" s="4"/>
      <c r="BO300" s="5"/>
      <c r="BP300" s="5"/>
      <c r="BQ300" s="5"/>
      <c r="BR300" s="4"/>
      <c r="BS300" s="4"/>
      <c r="BT300" s="4"/>
      <c r="BU300" s="4"/>
    </row>
    <row r="301" spans="1:73" x14ac:dyDescent="0.15">
      <c r="C301" s="7"/>
      <c r="D301" s="11"/>
      <c r="E301" s="3"/>
      <c r="G301" s="5"/>
      <c r="H301" s="12"/>
      <c r="I301" s="4"/>
      <c r="J301" s="4"/>
      <c r="K301" s="13"/>
      <c r="L301" s="5"/>
      <c r="Y301" s="2"/>
      <c r="AL301" s="3"/>
      <c r="BB301" s="2"/>
      <c r="BC301" s="2"/>
      <c r="BD301" s="2"/>
      <c r="BM301" s="4"/>
      <c r="BN301" s="4"/>
      <c r="BO301" s="5"/>
      <c r="BP301" s="5"/>
      <c r="BQ301" s="5"/>
      <c r="BR301" s="4"/>
      <c r="BS301" s="4"/>
      <c r="BT301" s="4"/>
      <c r="BU301" s="4"/>
    </row>
    <row r="302" spans="1:73" x14ac:dyDescent="0.15">
      <c r="C302" s="7"/>
      <c r="D302" s="11"/>
      <c r="E302" s="3"/>
      <c r="G302" s="5"/>
      <c r="H302" s="12"/>
      <c r="I302" s="4"/>
      <c r="J302" s="4"/>
      <c r="K302" s="13"/>
      <c r="L302" s="5"/>
      <c r="Y302" s="2"/>
      <c r="AL302" s="3"/>
      <c r="BB302" s="2"/>
      <c r="BC302" s="2"/>
      <c r="BD302" s="2"/>
      <c r="BM302" s="4"/>
      <c r="BN302" s="4"/>
      <c r="BO302" s="5"/>
      <c r="BP302" s="5"/>
      <c r="BQ302" s="5"/>
      <c r="BR302" s="4"/>
      <c r="BS302" s="4"/>
      <c r="BT302" s="4"/>
      <c r="BU302" s="4"/>
    </row>
    <row r="303" spans="1:73" x14ac:dyDescent="0.15">
      <c r="C303" s="7"/>
      <c r="D303" s="11"/>
      <c r="E303" s="3"/>
      <c r="G303" s="5"/>
      <c r="H303" s="12"/>
      <c r="I303" s="4"/>
      <c r="J303" s="4"/>
      <c r="K303" s="13"/>
      <c r="L303" s="5"/>
      <c r="Y303" s="2"/>
      <c r="AL303" s="3"/>
      <c r="BB303" s="2"/>
      <c r="BC303" s="2"/>
      <c r="BD303" s="2"/>
      <c r="BM303" s="4"/>
      <c r="BN303" s="4"/>
      <c r="BO303" s="5"/>
      <c r="BP303" s="5"/>
      <c r="BQ303" s="5"/>
      <c r="BR303" s="4"/>
      <c r="BS303" s="4"/>
      <c r="BT303" s="4"/>
      <c r="BU303" s="4"/>
    </row>
    <row r="304" spans="1:73" x14ac:dyDescent="0.15">
      <c r="A304" t="str">
        <f t="shared" ref="A304:A322" si="23">IF(E304&gt;=0,"1","0")</f>
        <v>1</v>
      </c>
      <c r="B304">
        <v>117</v>
      </c>
      <c r="C304" s="7">
        <v>42377</v>
      </c>
      <c r="D304" s="11">
        <v>2016</v>
      </c>
      <c r="E304" s="3">
        <f>_xlfn.XLOOKUP(B304,'Sentiment index'!$E$2:$E$169,'Sentiment index'!$A$2:$A$169)</f>
        <v>1.6292000000000001E-2</v>
      </c>
      <c r="F304">
        <f>IF(B304="","",Dataset!E304)</f>
        <v>10.237924831962323</v>
      </c>
      <c r="G304" s="5">
        <f>(AL304-BN304)/BN304</f>
        <v>-2.1276595589999933E-2</v>
      </c>
      <c r="H304" s="12">
        <f>IF(B304="","",Dataset!G304)</f>
        <v>6</v>
      </c>
      <c r="I304" s="2">
        <v>7.31806</v>
      </c>
      <c r="J304" s="2">
        <v>5.5027167999999991</v>
      </c>
      <c r="K304" s="13">
        <f t="shared" ref="K304:K322" si="24">G304-L304</f>
        <v>-1.3876595589999933E-2</v>
      </c>
      <c r="L304" s="5">
        <f>IF(AJ304="NORWAY",_xlfn.XLOOKUP(C304,'Oslo OBX Historical Data'!$A$3:$A$3478,'Oslo OBX Historical Data'!$G$2:$G$3477),IF(AJ304="FINLAND",_xlfn.XLOOKUP(C304,'OMX Helsinki Historical Data'!$A$3:$A$3480,'OMX Helsinki Historical Data'!$G$2:$G$3479),IF(AJ304="DENMARK",_xlfn.XLOOKUP(C304,'OMX Copenhagen All shares Histo'!$A$3:$A$3462,'OMX Copenhagen All shares Histo'!$G$2:$G$3461),_xlfn.XLOOKUP('Pos. inv sent'!C304,'OMX Stockholm Historical Data'!$A$3:$A$3478,'OMX Stockholm Historical Data'!$G$2:$G$3477))))</f>
        <v>-7.4000000000000003E-3</v>
      </c>
      <c r="M304">
        <f>IF($B304="","",Dataset!L304)</f>
        <v>1</v>
      </c>
      <c r="N304">
        <f>IF($B304="","",Dataset!M304)</f>
        <v>0</v>
      </c>
      <c r="O304">
        <f>IF($B304="","",Dataset!N304)</f>
        <v>0</v>
      </c>
      <c r="P304">
        <f>IF($B304="","",Dataset!O304)</f>
        <v>1</v>
      </c>
      <c r="Q304">
        <f>IF($B304="","",Dataset!P304)</f>
        <v>0</v>
      </c>
      <c r="R304">
        <f>IF($B304="","",Dataset!Q304)</f>
        <v>0</v>
      </c>
      <c r="S304">
        <f>IF($B304="","",Dataset!R304)</f>
        <v>0</v>
      </c>
      <c r="T304">
        <f>IF($B304="","",Dataset!S304)</f>
        <v>0</v>
      </c>
      <c r="U304">
        <f>IF($B304="","",Dataset!T304)</f>
        <v>0</v>
      </c>
      <c r="Y304" s="2"/>
      <c r="AJ304" t="s">
        <v>80</v>
      </c>
      <c r="AL304" s="3">
        <f>BN304*(1+BP304)</f>
        <v>5.480851064696</v>
      </c>
      <c r="AM304">
        <v>6</v>
      </c>
      <c r="BB304" s="2">
        <v>0</v>
      </c>
      <c r="BC304" s="2">
        <v>-2.127659559</v>
      </c>
      <c r="BD304" s="2">
        <v>-2.127659559</v>
      </c>
      <c r="BF304" t="s">
        <v>2063</v>
      </c>
      <c r="BG304" t="s">
        <v>2064</v>
      </c>
      <c r="BH304" t="s">
        <v>80</v>
      </c>
      <c r="BI304" t="s">
        <v>45</v>
      </c>
      <c r="BJ304" t="s">
        <v>25</v>
      </c>
      <c r="BK304" t="s">
        <v>54</v>
      </c>
      <c r="BL304" t="s">
        <v>27</v>
      </c>
      <c r="BM304" s="2">
        <v>7.31806</v>
      </c>
      <c r="BN304" s="2">
        <v>5.6</v>
      </c>
      <c r="BO304" s="5">
        <f t="shared" ref="BO304:BQ306" si="25">BB304/100</f>
        <v>0</v>
      </c>
      <c r="BP304" s="5">
        <f t="shared" si="25"/>
        <v>-2.1276595589999999E-2</v>
      </c>
      <c r="BQ304" s="5">
        <f t="shared" si="25"/>
        <v>-2.1276595589999999E-2</v>
      </c>
      <c r="BR304" s="2">
        <v>70.8</v>
      </c>
      <c r="BS304" s="2">
        <v>-81.425003050000001</v>
      </c>
      <c r="BT304" s="2">
        <v>71.400000000000006</v>
      </c>
      <c r="BU304" s="2">
        <v>5.4279999999999999</v>
      </c>
    </row>
    <row r="305" spans="1:73" x14ac:dyDescent="0.15">
      <c r="A305" t="str">
        <f t="shared" si="23"/>
        <v>1</v>
      </c>
      <c r="B305">
        <v>117</v>
      </c>
      <c r="C305" s="7">
        <v>42380</v>
      </c>
      <c r="D305" s="11">
        <v>2016</v>
      </c>
      <c r="E305" s="3">
        <f>_xlfn.XLOOKUP(B305,'Sentiment index'!$E$2:$E$169,'Sentiment index'!$A$2:$A$169)</f>
        <v>1.6292000000000001E-2</v>
      </c>
      <c r="F305">
        <f>IF(B305="","",Dataset!E305)</f>
        <v>11.410512031110306</v>
      </c>
      <c r="G305" s="5">
        <f>(AL305-BN305)/BN305</f>
        <v>0.23448276520000011</v>
      </c>
      <c r="H305" s="12">
        <f>IF(B305="","",Dataset!G305)</f>
        <v>2</v>
      </c>
      <c r="I305" s="2">
        <v>5.4548300000000003</v>
      </c>
      <c r="J305" s="2">
        <v>0.98262799999999995</v>
      </c>
      <c r="K305" s="13">
        <f t="shared" si="24"/>
        <v>0.23688276520000012</v>
      </c>
      <c r="L305" s="5">
        <f>IF(AJ305="NORWAY",_xlfn.XLOOKUP(C305,'Oslo OBX Historical Data'!$A$3:$A$3478,'Oslo OBX Historical Data'!$G$2:$G$3477),IF(AJ305="FINLAND",_xlfn.XLOOKUP(C305,'OMX Helsinki Historical Data'!$A$3:$A$3480,'OMX Helsinki Historical Data'!$G$2:$G$3479),IF(AJ305="DENMARK",_xlfn.XLOOKUP(C305,'OMX Copenhagen All shares Histo'!$A$3:$A$3462,'OMX Copenhagen All shares Histo'!$G$2:$G$3461),_xlfn.XLOOKUP('Pos. inv sent'!C305,'OMX Stockholm Historical Data'!$A$3:$A$3478,'OMX Stockholm Historical Data'!$G$2:$G$3477))))</f>
        <v>-2.3999999999999998E-3</v>
      </c>
      <c r="M305">
        <f>IF($B305="","",Dataset!L305)</f>
        <v>1</v>
      </c>
      <c r="N305">
        <f>IF($B305="","",Dataset!M305)</f>
        <v>0</v>
      </c>
      <c r="O305">
        <f>IF($B305="","",Dataset!N305)</f>
        <v>0</v>
      </c>
      <c r="P305">
        <f>IF($B305="","",Dataset!O305)</f>
        <v>0</v>
      </c>
      <c r="Q305">
        <f>IF($B305="","",Dataset!P305)</f>
        <v>0</v>
      </c>
      <c r="R305">
        <f>IF($B305="","",Dataset!Q305)</f>
        <v>0</v>
      </c>
      <c r="S305">
        <f>IF($B305="","",Dataset!R305)</f>
        <v>1</v>
      </c>
      <c r="T305">
        <f>IF($B305="","",Dataset!S305)</f>
        <v>0</v>
      </c>
      <c r="U305">
        <f>IF($B305="","",Dataset!T305)</f>
        <v>0</v>
      </c>
      <c r="Y305" s="2"/>
      <c r="AJ305" t="s">
        <v>80</v>
      </c>
      <c r="AL305" s="3">
        <f>BN305*(1+BP305)</f>
        <v>1.2344827652000001</v>
      </c>
      <c r="AM305">
        <v>2</v>
      </c>
      <c r="BB305" s="2">
        <v>48.965518950000003</v>
      </c>
      <c r="BC305" s="2">
        <v>23.44827652</v>
      </c>
      <c r="BD305" s="2">
        <v>68.965515139999994</v>
      </c>
      <c r="BF305" t="s">
        <v>2109</v>
      </c>
      <c r="BG305" t="s">
        <v>2110</v>
      </c>
      <c r="BH305" t="s">
        <v>80</v>
      </c>
      <c r="BI305" t="s">
        <v>152</v>
      </c>
      <c r="BJ305" t="s">
        <v>25</v>
      </c>
      <c r="BK305" t="s">
        <v>54</v>
      </c>
      <c r="BL305" t="s">
        <v>27</v>
      </c>
      <c r="BM305" s="2">
        <v>5.4548300000000003</v>
      </c>
      <c r="BN305" s="2">
        <v>1</v>
      </c>
      <c r="BO305" s="5">
        <f t="shared" si="25"/>
        <v>0.48965518950000003</v>
      </c>
      <c r="BP305" s="5">
        <f t="shared" si="25"/>
        <v>0.2344827652</v>
      </c>
      <c r="BQ305" s="5">
        <f t="shared" si="25"/>
        <v>0.68965515139999989</v>
      </c>
      <c r="BR305" s="2">
        <v>0.23</v>
      </c>
      <c r="BS305" s="2">
        <v>-73.124351500000003</v>
      </c>
      <c r="BT305" s="2">
        <v>0.23</v>
      </c>
      <c r="BU305" s="2">
        <v>48</v>
      </c>
    </row>
    <row r="306" spans="1:73" x14ac:dyDescent="0.15">
      <c r="A306" t="str">
        <f t="shared" si="23"/>
        <v>1</v>
      </c>
      <c r="B306">
        <v>117</v>
      </c>
      <c r="C306" s="7">
        <v>42384</v>
      </c>
      <c r="D306" s="11">
        <v>2016</v>
      </c>
      <c r="E306" s="3">
        <f>_xlfn.XLOOKUP(B306,'Sentiment index'!$E$2:$E$169,'Sentiment index'!$A$2:$A$169)</f>
        <v>1.6292000000000001E-2</v>
      </c>
      <c r="F306">
        <f>IF(B306="","",Dataset!E306)</f>
        <v>10.74026747281699</v>
      </c>
      <c r="G306" s="5">
        <f>(AL306-BN306)/BN306</f>
        <v>9.375E-2</v>
      </c>
      <c r="H306" s="12">
        <f>IF(B306="","",Dataset!G306)</f>
        <v>14</v>
      </c>
      <c r="I306" s="2">
        <v>40.777200000000001</v>
      </c>
      <c r="J306" s="2">
        <v>6.3870819999999995</v>
      </c>
      <c r="K306" s="13">
        <f t="shared" si="24"/>
        <v>0.12005</v>
      </c>
      <c r="L306" s="5">
        <f>IF(AJ306="NORWAY",_xlfn.XLOOKUP(C306,'Oslo OBX Historical Data'!$A$3:$A$3478,'Oslo OBX Historical Data'!$G$2:$G$3477),IF(AJ306="FINLAND",_xlfn.XLOOKUP(C306,'OMX Helsinki Historical Data'!$A$3:$A$3480,'OMX Helsinki Historical Data'!$G$2:$G$3479),IF(AJ306="DENMARK",_xlfn.XLOOKUP(C306,'OMX Copenhagen All shares Histo'!$A$3:$A$3462,'OMX Copenhagen All shares Histo'!$G$2:$G$3461),_xlfn.XLOOKUP('Pos. inv sent'!C306,'OMX Stockholm Historical Data'!$A$3:$A$3478,'OMX Stockholm Historical Data'!$G$2:$G$3477))))</f>
        <v>-2.63E-2</v>
      </c>
      <c r="M306">
        <f>IF($B306="","",Dataset!L306)</f>
        <v>1</v>
      </c>
      <c r="N306">
        <f>IF($B306="","",Dataset!M306)</f>
        <v>0</v>
      </c>
      <c r="O306">
        <f>IF($B306="","",Dataset!N306)</f>
        <v>0</v>
      </c>
      <c r="P306">
        <f>IF($B306="","",Dataset!O306)</f>
        <v>0</v>
      </c>
      <c r="Q306">
        <f>IF($B306="","",Dataset!P306)</f>
        <v>1</v>
      </c>
      <c r="R306">
        <f>IF($B306="","",Dataset!Q306)</f>
        <v>0</v>
      </c>
      <c r="S306">
        <f>IF($B306="","",Dataset!R306)</f>
        <v>0</v>
      </c>
      <c r="T306">
        <f>IF($B306="","",Dataset!S306)</f>
        <v>0</v>
      </c>
      <c r="U306">
        <f>IF($B306="","",Dataset!T306)</f>
        <v>0</v>
      </c>
      <c r="Y306" s="2"/>
      <c r="AJ306" t="s">
        <v>80</v>
      </c>
      <c r="AL306" s="3">
        <f>BN306*(1+BP306)</f>
        <v>7.109375</v>
      </c>
      <c r="AM306">
        <v>14</v>
      </c>
      <c r="BB306" s="2">
        <v>9.375</v>
      </c>
      <c r="BC306" s="2">
        <v>9.375</v>
      </c>
      <c r="BD306" s="2">
        <v>22.5</v>
      </c>
      <c r="BF306" t="s">
        <v>1559</v>
      </c>
      <c r="BG306" t="s">
        <v>1560</v>
      </c>
      <c r="BH306" t="s">
        <v>80</v>
      </c>
      <c r="BI306" t="s">
        <v>38</v>
      </c>
      <c r="BJ306" t="s">
        <v>25</v>
      </c>
      <c r="BK306" t="s">
        <v>1066</v>
      </c>
      <c r="BL306" t="s">
        <v>27</v>
      </c>
      <c r="BM306" s="2">
        <v>40.777200000000001</v>
      </c>
      <c r="BN306" s="2">
        <v>6.5</v>
      </c>
      <c r="BO306" s="5">
        <f t="shared" si="25"/>
        <v>9.375E-2</v>
      </c>
      <c r="BP306" s="5">
        <f t="shared" si="25"/>
        <v>9.375E-2</v>
      </c>
      <c r="BQ306" s="5">
        <f t="shared" si="25"/>
        <v>0.22500000000000001</v>
      </c>
      <c r="BR306" s="2"/>
      <c r="BS306" s="2"/>
      <c r="BT306" s="2"/>
      <c r="BU306" s="2">
        <v>6.2930000000000001</v>
      </c>
    </row>
    <row r="307" spans="1:73" x14ac:dyDescent="0.15">
      <c r="C307" s="7"/>
      <c r="D307" s="11"/>
      <c r="E307" s="3"/>
      <c r="G307" s="5"/>
      <c r="H307" s="12"/>
      <c r="I307" s="2"/>
      <c r="J307" s="2"/>
      <c r="K307" s="13"/>
      <c r="L307" s="5"/>
      <c r="Y307" s="2"/>
      <c r="AL307" s="3"/>
      <c r="BB307" s="2"/>
      <c r="BC307" s="2"/>
      <c r="BD307" s="2"/>
      <c r="BM307" s="2"/>
      <c r="BN307" s="2"/>
      <c r="BO307" s="5"/>
      <c r="BP307" s="5"/>
      <c r="BQ307" s="5"/>
      <c r="BR307" s="2"/>
      <c r="BS307" s="2"/>
      <c r="BT307" s="2"/>
      <c r="BU307" s="2"/>
    </row>
    <row r="308" spans="1:73" x14ac:dyDescent="0.15">
      <c r="C308" s="7"/>
      <c r="D308" s="11"/>
      <c r="E308" s="3"/>
      <c r="G308" s="5"/>
      <c r="H308" s="12"/>
      <c r="I308" s="2"/>
      <c r="J308" s="2"/>
      <c r="K308" s="13"/>
      <c r="L308" s="5"/>
      <c r="Y308" s="2"/>
      <c r="AL308" s="3"/>
      <c r="BB308" s="2"/>
      <c r="BC308" s="2"/>
      <c r="BD308" s="2"/>
      <c r="BM308" s="2"/>
      <c r="BN308" s="2"/>
      <c r="BO308" s="5"/>
      <c r="BP308" s="5"/>
      <c r="BQ308" s="5"/>
      <c r="BR308" s="2"/>
      <c r="BS308" s="2"/>
      <c r="BT308" s="2"/>
      <c r="BU308" s="2"/>
    </row>
    <row r="309" spans="1:73" x14ac:dyDescent="0.15">
      <c r="C309" s="7"/>
      <c r="D309" s="11"/>
      <c r="E309" s="3"/>
      <c r="G309" s="5"/>
      <c r="H309" s="12"/>
      <c r="I309" s="2"/>
      <c r="J309" s="2"/>
      <c r="K309" s="13"/>
      <c r="L309" s="5"/>
      <c r="Y309" s="2"/>
      <c r="AL309" s="3"/>
      <c r="BB309" s="2"/>
      <c r="BC309" s="2"/>
      <c r="BD309" s="2"/>
      <c r="BM309" s="2"/>
      <c r="BN309" s="2"/>
      <c r="BO309" s="5"/>
      <c r="BP309" s="5"/>
      <c r="BQ309" s="5"/>
      <c r="BR309" s="2"/>
      <c r="BS309" s="2"/>
      <c r="BT309" s="2"/>
      <c r="BU309" s="2"/>
    </row>
    <row r="310" spans="1:73" x14ac:dyDescent="0.15">
      <c r="C310" s="7"/>
      <c r="D310" s="11"/>
      <c r="E310" s="3"/>
      <c r="G310" s="5"/>
      <c r="H310" s="12"/>
      <c r="I310" s="2"/>
      <c r="J310" s="2"/>
      <c r="K310" s="13"/>
      <c r="L310" s="5"/>
      <c r="Y310" s="2"/>
      <c r="AL310" s="3"/>
      <c r="BB310" s="2"/>
      <c r="BC310" s="2"/>
      <c r="BD310" s="2"/>
      <c r="BM310" s="2"/>
      <c r="BN310" s="2"/>
      <c r="BO310" s="5"/>
      <c r="BP310" s="5"/>
      <c r="BQ310" s="5"/>
      <c r="BR310" s="2"/>
      <c r="BS310" s="2"/>
      <c r="BT310" s="2"/>
      <c r="BU310" s="2"/>
    </row>
    <row r="311" spans="1:73" x14ac:dyDescent="0.15">
      <c r="C311" s="7"/>
      <c r="D311" s="11"/>
      <c r="E311" s="3"/>
      <c r="G311" s="5"/>
      <c r="H311" s="12"/>
      <c r="I311" s="2"/>
      <c r="J311" s="2"/>
      <c r="K311" s="13"/>
      <c r="L311" s="5"/>
      <c r="Y311" s="2"/>
      <c r="AL311" s="3"/>
      <c r="BB311" s="2"/>
      <c r="BC311" s="2"/>
      <c r="BD311" s="2"/>
      <c r="BM311" s="2"/>
      <c r="BN311" s="2"/>
      <c r="BO311" s="5"/>
      <c r="BP311" s="5"/>
      <c r="BQ311" s="5"/>
      <c r="BR311" s="2"/>
      <c r="BS311" s="2"/>
      <c r="BT311" s="2"/>
      <c r="BU311" s="2"/>
    </row>
    <row r="312" spans="1:73" x14ac:dyDescent="0.15">
      <c r="C312" s="7"/>
      <c r="D312" s="11"/>
      <c r="E312" s="3"/>
      <c r="G312" s="5"/>
      <c r="H312" s="12"/>
      <c r="I312" s="2"/>
      <c r="J312" s="2"/>
      <c r="K312" s="13"/>
      <c r="L312" s="5"/>
      <c r="Y312" s="2"/>
      <c r="AL312" s="3"/>
      <c r="BB312" s="2"/>
      <c r="BC312" s="2"/>
      <c r="BD312" s="2"/>
      <c r="BM312" s="2"/>
      <c r="BN312" s="2"/>
      <c r="BO312" s="5"/>
      <c r="BP312" s="5"/>
      <c r="BQ312" s="5"/>
      <c r="BR312" s="2"/>
      <c r="BS312" s="2"/>
      <c r="BT312" s="2"/>
      <c r="BU312" s="2"/>
    </row>
    <row r="313" spans="1:73" x14ac:dyDescent="0.15">
      <c r="C313" s="7"/>
      <c r="D313" s="11"/>
      <c r="E313" s="3"/>
      <c r="G313" s="5"/>
      <c r="H313" s="12"/>
      <c r="I313" s="2"/>
      <c r="J313" s="2"/>
      <c r="K313" s="13"/>
      <c r="L313" s="5"/>
      <c r="Y313" s="2"/>
      <c r="AL313" s="3"/>
      <c r="BB313" s="2"/>
      <c r="BC313" s="2"/>
      <c r="BD313" s="2"/>
      <c r="BM313" s="2"/>
      <c r="BN313" s="2"/>
      <c r="BO313" s="5"/>
      <c r="BP313" s="5"/>
      <c r="BQ313" s="5"/>
      <c r="BR313" s="2"/>
      <c r="BS313" s="2"/>
      <c r="BT313" s="2"/>
      <c r="BU313" s="2"/>
    </row>
    <row r="314" spans="1:73" x14ac:dyDescent="0.15">
      <c r="C314" s="7"/>
      <c r="D314" s="11"/>
      <c r="E314" s="3"/>
      <c r="G314" s="5"/>
      <c r="H314" s="12"/>
      <c r="I314" s="2"/>
      <c r="J314" s="2"/>
      <c r="K314" s="13"/>
      <c r="L314" s="5"/>
      <c r="Y314" s="2"/>
      <c r="AL314" s="3"/>
      <c r="BB314" s="2"/>
      <c r="BC314" s="2"/>
      <c r="BD314" s="2"/>
      <c r="BM314" s="2"/>
      <c r="BN314" s="2"/>
      <c r="BO314" s="5"/>
      <c r="BP314" s="5"/>
      <c r="BQ314" s="5"/>
      <c r="BR314" s="2"/>
      <c r="BS314" s="2"/>
      <c r="BT314" s="2"/>
      <c r="BU314" s="2"/>
    </row>
    <row r="315" spans="1:73" x14ac:dyDescent="0.15">
      <c r="A315" t="str">
        <f t="shared" si="23"/>
        <v>1</v>
      </c>
      <c r="B315">
        <v>120</v>
      </c>
      <c r="C315" s="7">
        <v>42471</v>
      </c>
      <c r="D315" s="11">
        <v>2016</v>
      </c>
      <c r="E315" s="3">
        <f>_xlfn.XLOOKUP(B315,'Sentiment index'!$E$2:$E$169,'Sentiment index'!$A$2:$A$169)</f>
        <v>3.4698399999999997E-2</v>
      </c>
      <c r="F315">
        <f>IF(B315="","",Dataset!E315)</f>
        <v>12.641847976585415</v>
      </c>
      <c r="G315" s="5">
        <f>(AL315-BN315)/BN315</f>
        <v>-0.6</v>
      </c>
      <c r="H315" s="12">
        <f>IF(B315="","",Dataset!G315)</f>
        <v>154</v>
      </c>
      <c r="I315" s="2">
        <v>13.179399999999999</v>
      </c>
      <c r="J315" s="2">
        <v>6.2396877999999996</v>
      </c>
      <c r="K315" s="13">
        <f t="shared" si="24"/>
        <v>-0.60239999999999994</v>
      </c>
      <c r="L315" s="5">
        <f>IF(AJ315="NORWAY",_xlfn.XLOOKUP(C315,'Oslo OBX Historical Data'!$A$3:$A$3478,'Oslo OBX Historical Data'!$G$2:$G$3477),IF(AJ315="FINLAND",_xlfn.XLOOKUP(C315,'OMX Helsinki Historical Data'!$A$3:$A$3480,'OMX Helsinki Historical Data'!$G$2:$G$3479),IF(AJ315="DENMARK",_xlfn.XLOOKUP(C315,'OMX Copenhagen All shares Histo'!$A$3:$A$3462,'OMX Copenhagen All shares Histo'!$G$2:$G$3461),_xlfn.XLOOKUP('Pos. inv sent'!C315,'OMX Stockholm Historical Data'!$A$3:$A$3478,'OMX Stockholm Historical Data'!$G$2:$G$3477))))</f>
        <v>2.3999999999999998E-3</v>
      </c>
      <c r="M315">
        <f>IF($B315="","",Dataset!L315)</f>
        <v>1</v>
      </c>
      <c r="N315">
        <f>IF($B315="","",Dataset!M315)</f>
        <v>0</v>
      </c>
      <c r="O315">
        <f>IF($B315="","",Dataset!N315)</f>
        <v>1</v>
      </c>
      <c r="P315">
        <f>IF($B315="","",Dataset!O315)</f>
        <v>0</v>
      </c>
      <c r="Q315">
        <f>IF($B315="","",Dataset!P315)</f>
        <v>0</v>
      </c>
      <c r="R315">
        <f>IF($B315="","",Dataset!Q315)</f>
        <v>0</v>
      </c>
      <c r="S315">
        <f>IF($B315="","",Dataset!R315)</f>
        <v>0</v>
      </c>
      <c r="T315">
        <f>IF($B315="","",Dataset!S315)</f>
        <v>0</v>
      </c>
      <c r="U315">
        <f>IF($B315="","",Dataset!T315)</f>
        <v>0</v>
      </c>
      <c r="Y315" s="2"/>
      <c r="AJ315" t="s">
        <v>80</v>
      </c>
      <c r="AL315" s="3">
        <f t="shared" ref="AL315:AL348" si="26">BN315*(1+BP315)</f>
        <v>2.54</v>
      </c>
      <c r="AM315">
        <v>154</v>
      </c>
      <c r="BB315" s="2">
        <v>-49.5</v>
      </c>
      <c r="BC315" s="2">
        <v>-60</v>
      </c>
      <c r="BD315" s="2">
        <v>-69.300003050000001</v>
      </c>
      <c r="BF315" t="s">
        <v>1893</v>
      </c>
      <c r="BG315" t="s">
        <v>1894</v>
      </c>
      <c r="BH315" t="s">
        <v>80</v>
      </c>
      <c r="BI315" t="s">
        <v>96</v>
      </c>
      <c r="BJ315" t="s">
        <v>25</v>
      </c>
      <c r="BK315" t="s">
        <v>54</v>
      </c>
      <c r="BL315" t="s">
        <v>27</v>
      </c>
      <c r="BM315" s="2">
        <v>13.179399999999999</v>
      </c>
      <c r="BN315" s="2">
        <v>6.35</v>
      </c>
      <c r="BO315" s="5">
        <f t="shared" ref="BO315:BO348" si="27">BB315/100</f>
        <v>-0.495</v>
      </c>
      <c r="BP315" s="5">
        <f t="shared" ref="BP315:BP348" si="28">BC315/100</f>
        <v>-0.6</v>
      </c>
      <c r="BQ315" s="5">
        <f t="shared" ref="BQ315:BQ348" si="29">BD315/100</f>
        <v>-0.69300003050000003</v>
      </c>
      <c r="BR315" s="2">
        <v>365</v>
      </c>
      <c r="BS315" s="2">
        <v>6738.1879879999997</v>
      </c>
      <c r="BT315" s="2">
        <v>374</v>
      </c>
      <c r="BU315" s="2">
        <v>5.5605000000000002</v>
      </c>
    </row>
    <row r="316" spans="1:73" x14ac:dyDescent="0.15">
      <c r="A316" t="str">
        <f t="shared" si="23"/>
        <v>1</v>
      </c>
      <c r="B316">
        <v>120</v>
      </c>
      <c r="C316" s="7">
        <v>42486</v>
      </c>
      <c r="D316" s="11">
        <v>2016</v>
      </c>
      <c r="E316" s="3">
        <f>_xlfn.XLOOKUP(B316,'Sentiment index'!$E$2:$E$169,'Sentiment index'!$A$2:$A$169)</f>
        <v>3.4698399999999997E-2</v>
      </c>
      <c r="F316">
        <f>IF(B316="","",Dataset!E316)</f>
        <v>10.455331105859925</v>
      </c>
      <c r="G316" s="5">
        <f>(AL316-BN316)/BN316</f>
        <v>3.9999999999999938E-2</v>
      </c>
      <c r="H316" s="12">
        <f>IF(B316="","",Dataset!G316)</f>
        <v>260</v>
      </c>
      <c r="I316" s="2">
        <v>7.5103799999999996</v>
      </c>
      <c r="J316" s="2">
        <v>4.4218259999999994</v>
      </c>
      <c r="K316" s="13">
        <f t="shared" si="24"/>
        <v>3.8399999999999941E-2</v>
      </c>
      <c r="L316" s="5">
        <f>IF(AJ316="NORWAY",_xlfn.XLOOKUP(C316,'Oslo OBX Historical Data'!$A$3:$A$3478,'Oslo OBX Historical Data'!$G$2:$G$3477),IF(AJ316="FINLAND",_xlfn.XLOOKUP(C316,'OMX Helsinki Historical Data'!$A$3:$A$3480,'OMX Helsinki Historical Data'!$G$2:$G$3479),IF(AJ316="DENMARK",_xlfn.XLOOKUP(C316,'OMX Copenhagen All shares Histo'!$A$3:$A$3462,'OMX Copenhagen All shares Histo'!$G$2:$G$3461),_xlfn.XLOOKUP('Pos. inv sent'!C316,'OMX Stockholm Historical Data'!$A$3:$A$3478,'OMX Stockholm Historical Data'!$G$2:$G$3477))))</f>
        <v>1.6000000000000001E-3</v>
      </c>
      <c r="M316">
        <f>IF($B316="","",Dataset!L316)</f>
        <v>1</v>
      </c>
      <c r="N316">
        <f>IF($B316="","",Dataset!M316)</f>
        <v>0</v>
      </c>
      <c r="O316">
        <f>IF($B316="","",Dataset!N316)</f>
        <v>0</v>
      </c>
      <c r="P316">
        <f>IF($B316="","",Dataset!O316)</f>
        <v>0</v>
      </c>
      <c r="Q316">
        <f>IF($B316="","",Dataset!P316)</f>
        <v>0</v>
      </c>
      <c r="R316">
        <f>IF($B316="","",Dataset!Q316)</f>
        <v>0</v>
      </c>
      <c r="S316">
        <f>IF($B316="","",Dataset!R316)</f>
        <v>1</v>
      </c>
      <c r="T316">
        <f>IF($B316="","",Dataset!S316)</f>
        <v>0</v>
      </c>
      <c r="U316">
        <f>IF($B316="","",Dataset!T316)</f>
        <v>0</v>
      </c>
      <c r="Y316" s="2"/>
      <c r="AJ316" t="s">
        <v>80</v>
      </c>
      <c r="AL316" s="3">
        <f t="shared" si="26"/>
        <v>4.68</v>
      </c>
      <c r="AM316">
        <v>260</v>
      </c>
      <c r="BB316" s="2">
        <v>0.40000000600000002</v>
      </c>
      <c r="BC316" s="2">
        <v>4</v>
      </c>
      <c r="BD316" s="2">
        <v>0</v>
      </c>
      <c r="BF316" t="s">
        <v>2053</v>
      </c>
      <c r="BG316" t="s">
        <v>2054</v>
      </c>
      <c r="BH316" t="s">
        <v>80</v>
      </c>
      <c r="BI316" t="s">
        <v>152</v>
      </c>
      <c r="BJ316" t="s">
        <v>25</v>
      </c>
      <c r="BK316" t="s">
        <v>54</v>
      </c>
      <c r="BL316" t="s">
        <v>27</v>
      </c>
      <c r="BM316" s="2">
        <v>7.5103799999999996</v>
      </c>
      <c r="BN316" s="2">
        <v>4.5</v>
      </c>
      <c r="BO316" s="5">
        <f t="shared" si="27"/>
        <v>4.0000000599999998E-3</v>
      </c>
      <c r="BP316" s="5">
        <f t="shared" si="28"/>
        <v>0.04</v>
      </c>
      <c r="BQ316" s="5">
        <f t="shared" si="29"/>
        <v>0</v>
      </c>
      <c r="BR316" s="2">
        <v>84.2</v>
      </c>
      <c r="BS316" s="2">
        <v>1855.5555420000001</v>
      </c>
      <c r="BT316" s="2">
        <v>84.2</v>
      </c>
      <c r="BU316" s="2">
        <v>7.1483999999999996</v>
      </c>
    </row>
    <row r="317" spans="1:73" x14ac:dyDescent="0.15">
      <c r="A317" t="str">
        <f t="shared" si="23"/>
        <v>1</v>
      </c>
      <c r="B317">
        <v>120</v>
      </c>
      <c r="C317" s="7">
        <v>42488</v>
      </c>
      <c r="D317" s="11">
        <v>2016</v>
      </c>
      <c r="E317" s="3">
        <f>_xlfn.XLOOKUP(B317,'Sentiment index'!$E$2:$E$169,'Sentiment index'!$A$2:$A$169)</f>
        <v>3.4698399999999997E-2</v>
      </c>
      <c r="F317">
        <f>IF(B317="","",Dataset!E317)</f>
        <v>13.477887951253392</v>
      </c>
      <c r="G317" s="5">
        <f>(AL317-BN317)/BN317</f>
        <v>3.7999999520000077E-2</v>
      </c>
      <c r="H317" s="12">
        <f>IF(B317="","",Dataset!G317)</f>
        <v>1079</v>
      </c>
      <c r="I317" s="2">
        <v>728.01099999999997</v>
      </c>
      <c r="J317" s="2">
        <v>47.415684299999995</v>
      </c>
      <c r="K317" s="13">
        <f t="shared" si="24"/>
        <v>3.3399999520000077E-2</v>
      </c>
      <c r="L317" s="5">
        <f>IF(AJ317="NORWAY",_xlfn.XLOOKUP(C317,'Oslo OBX Historical Data'!$A$3:$A$3478,'Oslo OBX Historical Data'!$G$2:$G$3477),IF(AJ317="FINLAND",_xlfn.XLOOKUP(C317,'OMX Helsinki Historical Data'!$A$3:$A$3480,'OMX Helsinki Historical Data'!$G$2:$G$3479),IF(AJ317="DENMARK",_xlfn.XLOOKUP(C317,'OMX Copenhagen All shares Histo'!$A$3:$A$3462,'OMX Copenhagen All shares Histo'!$G$2:$G$3461),_xlfn.XLOOKUP('Pos. inv sent'!C317,'OMX Stockholm Historical Data'!$A$3:$A$3478,'OMX Stockholm Historical Data'!$G$2:$G$3477))))</f>
        <v>4.5999999999999999E-3</v>
      </c>
      <c r="M317">
        <f>IF($B317="","",Dataset!L317)</f>
        <v>1</v>
      </c>
      <c r="N317">
        <f>IF($B317="","",Dataset!M317)</f>
        <v>0</v>
      </c>
      <c r="O317">
        <f>IF($B317="","",Dataset!N317)</f>
        <v>1</v>
      </c>
      <c r="P317">
        <f>IF($B317="","",Dataset!O317)</f>
        <v>0</v>
      </c>
      <c r="Q317">
        <f>IF($B317="","",Dataset!P317)</f>
        <v>0</v>
      </c>
      <c r="R317">
        <f>IF($B317="","",Dataset!Q317)</f>
        <v>0</v>
      </c>
      <c r="S317">
        <f>IF($B317="","",Dataset!R317)</f>
        <v>0</v>
      </c>
      <c r="T317">
        <f>IF($B317="","",Dataset!S317)</f>
        <v>0</v>
      </c>
      <c r="U317">
        <f>IF($B317="","",Dataset!T317)</f>
        <v>0</v>
      </c>
      <c r="Y317" s="2"/>
      <c r="AJ317" t="s">
        <v>64</v>
      </c>
      <c r="AL317" s="3">
        <f t="shared" si="26"/>
        <v>5.293799997552</v>
      </c>
      <c r="AM317">
        <v>1079</v>
      </c>
      <c r="BB317" s="2">
        <v>-4.5999999049999998</v>
      </c>
      <c r="BC317" s="2">
        <v>3.7999999519999998</v>
      </c>
      <c r="BD317" s="2">
        <v>3</v>
      </c>
      <c r="BF317" t="s">
        <v>694</v>
      </c>
      <c r="BG317" t="s">
        <v>695</v>
      </c>
      <c r="BH317" t="s">
        <v>64</v>
      </c>
      <c r="BI317" t="s">
        <v>96</v>
      </c>
      <c r="BJ317" t="s">
        <v>25</v>
      </c>
      <c r="BK317" t="s">
        <v>507</v>
      </c>
      <c r="BL317" t="s">
        <v>27</v>
      </c>
      <c r="BM317" s="2">
        <v>728.01099999999997</v>
      </c>
      <c r="BN317" s="2">
        <v>5.0999999999999996</v>
      </c>
      <c r="BO317" s="5">
        <f t="shared" si="27"/>
        <v>-4.5999999049999997E-2</v>
      </c>
      <c r="BP317" s="5">
        <f t="shared" si="28"/>
        <v>3.7999999520000001E-2</v>
      </c>
      <c r="BQ317" s="5">
        <f t="shared" si="29"/>
        <v>0.03</v>
      </c>
      <c r="BR317" s="2">
        <v>0.81200000000000006</v>
      </c>
      <c r="BS317" s="2">
        <v>-79.308830259999993</v>
      </c>
      <c r="BT317" s="2">
        <v>0.81</v>
      </c>
      <c r="BU317" s="2">
        <v>58.25</v>
      </c>
    </row>
    <row r="318" spans="1:73" x14ac:dyDescent="0.15">
      <c r="A318" t="str">
        <f t="shared" si="23"/>
        <v>1</v>
      </c>
      <c r="B318">
        <v>120</v>
      </c>
      <c r="C318" s="7">
        <v>42489</v>
      </c>
      <c r="D318" s="11">
        <v>2016</v>
      </c>
      <c r="E318" s="3">
        <f>_xlfn.XLOOKUP(B318,'Sentiment index'!$E$2:$E$169,'Sentiment index'!$A$2:$A$169)</f>
        <v>3.4698399999999997E-2</v>
      </c>
      <c r="F318">
        <f>IF(B318="","",Dataset!E318)</f>
        <v>9.1697720839491375</v>
      </c>
      <c r="G318" s="5">
        <f>(AL318-BN318)/BN318</f>
        <v>0.42857143400000008</v>
      </c>
      <c r="H318" s="12">
        <f>IF(B318="","",Dataset!G318)</f>
        <v>664</v>
      </c>
      <c r="I318" s="2">
        <v>3879.75</v>
      </c>
      <c r="J318" s="2">
        <v>54.044539999999998</v>
      </c>
      <c r="K318" s="13">
        <f t="shared" si="24"/>
        <v>0.44687143400000007</v>
      </c>
      <c r="L318" s="5">
        <f>IF(AJ318="NORWAY",_xlfn.XLOOKUP(C318,'Oslo OBX Historical Data'!$A$3:$A$3478,'Oslo OBX Historical Data'!$G$2:$G$3477),IF(AJ318="FINLAND",_xlfn.XLOOKUP(C318,'OMX Helsinki Historical Data'!$A$3:$A$3480,'OMX Helsinki Historical Data'!$G$2:$G$3479),IF(AJ318="DENMARK",_xlfn.XLOOKUP(C318,'OMX Copenhagen All shares Histo'!$A$3:$A$3462,'OMX Copenhagen All shares Histo'!$G$2:$G$3461),_xlfn.XLOOKUP('Pos. inv sent'!C318,'OMX Stockholm Historical Data'!$A$3:$A$3478,'OMX Stockholm Historical Data'!$G$2:$G$3477))))</f>
        <v>-1.83E-2</v>
      </c>
      <c r="M318">
        <f>IF($B318="","",Dataset!L318)</f>
        <v>1</v>
      </c>
      <c r="N318">
        <f>IF($B318="","",Dataset!M318)</f>
        <v>0</v>
      </c>
      <c r="O318">
        <f>IF($B318="","",Dataset!N318)</f>
        <v>0</v>
      </c>
      <c r="P318">
        <f>IF($B318="","",Dataset!O318)</f>
        <v>1</v>
      </c>
      <c r="Q318">
        <f>IF($B318="","",Dataset!P318)</f>
        <v>0</v>
      </c>
      <c r="R318">
        <f>IF($B318="","",Dataset!Q318)</f>
        <v>0</v>
      </c>
      <c r="S318">
        <f>IF($B318="","",Dataset!R318)</f>
        <v>0</v>
      </c>
      <c r="T318">
        <f>IF($B318="","",Dataset!S318)</f>
        <v>0</v>
      </c>
      <c r="U318">
        <f>IF($B318="","",Dataset!T318)</f>
        <v>0</v>
      </c>
      <c r="Y318" s="2"/>
      <c r="AJ318" t="s">
        <v>80</v>
      </c>
      <c r="AL318" s="3">
        <f t="shared" si="26"/>
        <v>78.571428870000005</v>
      </c>
      <c r="AM318">
        <v>664</v>
      </c>
      <c r="BB318" s="2">
        <v>42.857143399999998</v>
      </c>
      <c r="BC318" s="2">
        <v>42.857143399999998</v>
      </c>
      <c r="BD318" s="2">
        <v>2.8571429249999998</v>
      </c>
      <c r="BF318" t="s">
        <v>210</v>
      </c>
      <c r="BG318" t="s">
        <v>211</v>
      </c>
      <c r="BH318" t="s">
        <v>80</v>
      </c>
      <c r="BI318" t="s">
        <v>45</v>
      </c>
      <c r="BJ318" t="s">
        <v>25</v>
      </c>
      <c r="BK318" t="s">
        <v>102</v>
      </c>
      <c r="BL318" t="s">
        <v>27</v>
      </c>
      <c r="BM318" s="2">
        <v>3879.75</v>
      </c>
      <c r="BN318" s="2">
        <v>55</v>
      </c>
      <c r="BO318" s="5">
        <f t="shared" si="27"/>
        <v>0.42857143399999997</v>
      </c>
      <c r="BP318" s="5">
        <f t="shared" si="28"/>
        <v>0.42857143399999997</v>
      </c>
      <c r="BQ318" s="5">
        <f t="shared" si="29"/>
        <v>2.8571429249999999E-2</v>
      </c>
      <c r="BR318" s="2">
        <v>38.96</v>
      </c>
      <c r="BS318" s="2">
        <v>-23.058345790000001</v>
      </c>
      <c r="BT318" s="2">
        <v>38.799999999999997</v>
      </c>
      <c r="BU318" s="2">
        <v>200</v>
      </c>
    </row>
    <row r="319" spans="1:73" x14ac:dyDescent="0.15">
      <c r="A319" t="str">
        <f t="shared" si="23"/>
        <v>1</v>
      </c>
      <c r="B319">
        <v>120</v>
      </c>
      <c r="C319" s="7">
        <v>42489</v>
      </c>
      <c r="D319" s="11">
        <v>2016</v>
      </c>
      <c r="E319" s="3">
        <f>_xlfn.XLOOKUP(B319,'Sentiment index'!$E$2:$E$169,'Sentiment index'!$A$2:$A$169)</f>
        <v>3.4698399999999997E-2</v>
      </c>
      <c r="F319">
        <f>IF(B319="","",Dataset!E319)</f>
        <v>9.5260686996804083</v>
      </c>
      <c r="G319" s="5">
        <f>(AL319-BN319)/BN319</f>
        <v>2.4096386129999602E-3</v>
      </c>
      <c r="H319" s="12">
        <f>IF(B319="","",Dataset!G319)</f>
        <v>4701</v>
      </c>
      <c r="I319" s="2">
        <v>1535.68</v>
      </c>
      <c r="J319" s="2">
        <v>62.291193100000001</v>
      </c>
      <c r="K319" s="13">
        <f t="shared" si="24"/>
        <v>1.530963861299996E-2</v>
      </c>
      <c r="L319" s="5">
        <f>IF(AJ319="NORWAY",_xlfn.XLOOKUP(C319,'Oslo OBX Historical Data'!$A$3:$A$3478,'Oslo OBX Historical Data'!$G$2:$G$3477),IF(AJ319="FINLAND",_xlfn.XLOOKUP(C319,'OMX Helsinki Historical Data'!$A$3:$A$3480,'OMX Helsinki Historical Data'!$G$2:$G$3479),IF(AJ319="DENMARK",_xlfn.XLOOKUP(C319,'OMX Copenhagen All shares Histo'!$A$3:$A$3462,'OMX Copenhagen All shares Histo'!$G$2:$G$3461),_xlfn.XLOOKUP('Pos. inv sent'!C319,'OMX Stockholm Historical Data'!$A$3:$A$3478,'OMX Stockholm Historical Data'!$G$2:$G$3477))))</f>
        <v>-1.29E-2</v>
      </c>
      <c r="M319">
        <f>IF($B319="","",Dataset!L319)</f>
        <v>1</v>
      </c>
      <c r="N319">
        <f>IF($B319="","",Dataset!M319)</f>
        <v>0</v>
      </c>
      <c r="O319">
        <f>IF($B319="","",Dataset!N319)</f>
        <v>0</v>
      </c>
      <c r="P319">
        <f>IF($B319="","",Dataset!O319)</f>
        <v>0</v>
      </c>
      <c r="Q319">
        <f>IF($B319="","",Dataset!P319)</f>
        <v>1</v>
      </c>
      <c r="R319">
        <f>IF($B319="","",Dataset!Q319)</f>
        <v>0</v>
      </c>
      <c r="S319">
        <f>IF($B319="","",Dataset!R319)</f>
        <v>0</v>
      </c>
      <c r="T319">
        <f>IF($B319="","",Dataset!S319)</f>
        <v>0</v>
      </c>
      <c r="U319">
        <f>IF($B319="","",Dataset!T319)</f>
        <v>0</v>
      </c>
      <c r="Y319" s="2"/>
      <c r="AJ319" t="s">
        <v>64</v>
      </c>
      <c r="AL319" s="3">
        <f t="shared" si="26"/>
        <v>6.7161445787070999</v>
      </c>
      <c r="AM319">
        <v>4701</v>
      </c>
      <c r="BB319" s="2">
        <v>0.2409638613</v>
      </c>
      <c r="BC319" s="2">
        <v>0.2409638613</v>
      </c>
      <c r="BD319" s="2">
        <v>-3.6144578460000001</v>
      </c>
      <c r="BF319" t="s">
        <v>407</v>
      </c>
      <c r="BG319" t="s">
        <v>408</v>
      </c>
      <c r="BH319" t="s">
        <v>64</v>
      </c>
      <c r="BI319" t="s">
        <v>38</v>
      </c>
      <c r="BJ319" t="s">
        <v>25</v>
      </c>
      <c r="BK319" t="s">
        <v>126</v>
      </c>
      <c r="BL319" t="s">
        <v>27</v>
      </c>
      <c r="BM319" s="2">
        <v>1535.68</v>
      </c>
      <c r="BN319" s="2">
        <v>6.7</v>
      </c>
      <c r="BO319" s="5">
        <f t="shared" si="27"/>
        <v>2.4096386130000001E-3</v>
      </c>
      <c r="BP319" s="5">
        <f t="shared" si="28"/>
        <v>2.4096386130000001E-3</v>
      </c>
      <c r="BQ319" s="5">
        <f t="shared" si="29"/>
        <v>-3.614457846E-2</v>
      </c>
      <c r="BR319" s="2">
        <v>18.82</v>
      </c>
      <c r="BS319" s="2">
        <v>188.80598449999999</v>
      </c>
      <c r="BT319" s="2">
        <v>18.98</v>
      </c>
      <c r="BU319" s="2">
        <v>45.5974</v>
      </c>
    </row>
    <row r="320" spans="1:73" x14ac:dyDescent="0.15">
      <c r="A320" t="str">
        <f t="shared" si="23"/>
        <v>1</v>
      </c>
      <c r="B320">
        <v>121</v>
      </c>
      <c r="C320" s="7">
        <v>42493</v>
      </c>
      <c r="D320" s="11">
        <v>2016</v>
      </c>
      <c r="E320" s="3">
        <f>_xlfn.XLOOKUP(B320,'Sentiment index'!$E$2:$E$169,'Sentiment index'!$A$2:$A$169)</f>
        <v>0.16288179999999999</v>
      </c>
      <c r="F320">
        <f>IF(B320="","",Dataset!E320)</f>
        <v>10.363750457948248</v>
      </c>
      <c r="G320" s="5">
        <f>(AL320-BN320)/BN320</f>
        <v>1.538461565999991E-2</v>
      </c>
      <c r="H320" s="12">
        <f>IF(B320="","",Dataset!G320)</f>
        <v>13</v>
      </c>
      <c r="I320" s="2">
        <v>10.3073</v>
      </c>
      <c r="J320" s="2">
        <v>3.5374607999999998</v>
      </c>
      <c r="K320" s="13">
        <f t="shared" si="24"/>
        <v>2.5484615659999911E-2</v>
      </c>
      <c r="L320" s="5">
        <f>IF(AJ320="NORWAY",_xlfn.XLOOKUP(C320,'Oslo OBX Historical Data'!$A$3:$A$3478,'Oslo OBX Historical Data'!$G$2:$G$3477),IF(AJ320="FINLAND",_xlfn.XLOOKUP(C320,'OMX Helsinki Historical Data'!$A$3:$A$3480,'OMX Helsinki Historical Data'!$G$2:$G$3479),IF(AJ320="DENMARK",_xlfn.XLOOKUP(C320,'OMX Copenhagen All shares Histo'!$A$3:$A$3462,'OMX Copenhagen All shares Histo'!$G$2:$G$3461),_xlfn.XLOOKUP('Pos. inv sent'!C320,'OMX Stockholm Historical Data'!$A$3:$A$3478,'OMX Stockholm Historical Data'!$G$2:$G$3477))))</f>
        <v>-1.01E-2</v>
      </c>
      <c r="M320">
        <f>IF($B320="","",Dataset!L320)</f>
        <v>1</v>
      </c>
      <c r="N320">
        <f>IF($B320="","",Dataset!M320)</f>
        <v>0</v>
      </c>
      <c r="O320">
        <f>IF($B320="","",Dataset!N320)</f>
        <v>0</v>
      </c>
      <c r="P320">
        <f>IF($B320="","",Dataset!O320)</f>
        <v>0</v>
      </c>
      <c r="Q320">
        <f>IF($B320="","",Dataset!P320)</f>
        <v>0</v>
      </c>
      <c r="R320">
        <f>IF($B320="","",Dataset!Q320)</f>
        <v>0</v>
      </c>
      <c r="S320">
        <f>IF($B320="","",Dataset!R320)</f>
        <v>1</v>
      </c>
      <c r="T320">
        <f>IF($B320="","",Dataset!S320)</f>
        <v>0</v>
      </c>
      <c r="U320">
        <f>IF($B320="","",Dataset!T320)</f>
        <v>0</v>
      </c>
      <c r="Y320" s="2"/>
      <c r="AJ320" t="s">
        <v>80</v>
      </c>
      <c r="AL320" s="3">
        <f t="shared" si="26"/>
        <v>3.6553846163759998</v>
      </c>
      <c r="AM320">
        <v>13</v>
      </c>
      <c r="BB320" s="2">
        <v>4.6153845789999997</v>
      </c>
      <c r="BC320" s="2">
        <v>1.5384615660000001</v>
      </c>
      <c r="BD320" s="2">
        <v>1.1538461449999999</v>
      </c>
      <c r="BF320" t="s">
        <v>1963</v>
      </c>
      <c r="BG320" t="s">
        <v>1964</v>
      </c>
      <c r="BH320" t="s">
        <v>80</v>
      </c>
      <c r="BI320" t="s">
        <v>152</v>
      </c>
      <c r="BJ320" t="s">
        <v>25</v>
      </c>
      <c r="BK320" t="s">
        <v>1066</v>
      </c>
      <c r="BL320" t="s">
        <v>27</v>
      </c>
      <c r="BM320" s="2">
        <v>10.3073</v>
      </c>
      <c r="BN320" s="2">
        <v>3.6</v>
      </c>
      <c r="BO320" s="5">
        <f t="shared" si="27"/>
        <v>4.6153845789999995E-2</v>
      </c>
      <c r="BP320" s="5">
        <f t="shared" si="28"/>
        <v>1.538461566E-2</v>
      </c>
      <c r="BQ320" s="5">
        <f t="shared" si="29"/>
        <v>1.1538461449999999E-2</v>
      </c>
      <c r="BR320" s="2">
        <v>4.18</v>
      </c>
      <c r="BS320" s="2">
        <v>33.33333588</v>
      </c>
      <c r="BT320" s="2">
        <v>4.5199999999999996</v>
      </c>
      <c r="BU320" s="2">
        <v>14.2531</v>
      </c>
    </row>
    <row r="321" spans="1:73" x14ac:dyDescent="0.15">
      <c r="A321" t="str">
        <f t="shared" si="23"/>
        <v>1</v>
      </c>
      <c r="B321">
        <v>121</v>
      </c>
      <c r="C321" s="7">
        <v>42502</v>
      </c>
      <c r="D321" s="11">
        <v>2016</v>
      </c>
      <c r="E321" s="3">
        <f>_xlfn.XLOOKUP(B321,'Sentiment index'!$E$2:$E$169,'Sentiment index'!$A$2:$A$169)</f>
        <v>0.16288179999999999</v>
      </c>
      <c r="F321">
        <f>IF(B321="","",Dataset!E321)</f>
        <v>12.455790095329442</v>
      </c>
      <c r="G321" s="5">
        <f>(AL321-BN321)/BN321</f>
        <v>0.11250000000000006</v>
      </c>
      <c r="H321" s="12">
        <f>IF(B321="","",Dataset!G321)</f>
        <v>16</v>
      </c>
      <c r="I321" s="2">
        <v>437.28899999999999</v>
      </c>
      <c r="J321" s="2">
        <v>48.148771999999994</v>
      </c>
      <c r="K321" s="13">
        <f t="shared" si="24"/>
        <v>0.12070000000000006</v>
      </c>
      <c r="L321" s="5">
        <f>IF(AJ321="NORWAY",_xlfn.XLOOKUP(C321,'Oslo OBX Historical Data'!$A$3:$A$3478,'Oslo OBX Historical Data'!$G$2:$G$3477),IF(AJ321="FINLAND",_xlfn.XLOOKUP(C321,'OMX Helsinki Historical Data'!$A$3:$A$3480,'OMX Helsinki Historical Data'!$G$2:$G$3479),IF(AJ321="DENMARK",_xlfn.XLOOKUP(C321,'OMX Copenhagen All shares Histo'!$A$3:$A$3462,'OMX Copenhagen All shares Histo'!$G$2:$G$3461),_xlfn.XLOOKUP('Pos. inv sent'!C321,'OMX Stockholm Historical Data'!$A$3:$A$3478,'OMX Stockholm Historical Data'!$G$2:$G$3477))))</f>
        <v>-8.2000000000000007E-3</v>
      </c>
      <c r="M321">
        <f>IF($B321="","",Dataset!L321)</f>
        <v>1</v>
      </c>
      <c r="N321">
        <f>IF($B321="","",Dataset!M321)</f>
        <v>0</v>
      </c>
      <c r="O321">
        <f>IF($B321="","",Dataset!N321)</f>
        <v>0</v>
      </c>
      <c r="P321">
        <f>IF($B321="","",Dataset!O321)</f>
        <v>0</v>
      </c>
      <c r="Q321">
        <f>IF($B321="","",Dataset!P321)</f>
        <v>0</v>
      </c>
      <c r="R321">
        <f>IF($B321="","",Dataset!Q321)</f>
        <v>1</v>
      </c>
      <c r="S321">
        <f>IF($B321="","",Dataset!R321)</f>
        <v>0</v>
      </c>
      <c r="T321">
        <f>IF($B321="","",Dataset!S321)</f>
        <v>0</v>
      </c>
      <c r="U321">
        <f>IF($B321="","",Dataset!T321)</f>
        <v>0</v>
      </c>
      <c r="Y321" s="2"/>
      <c r="AJ321" t="s">
        <v>80</v>
      </c>
      <c r="AL321" s="3">
        <f t="shared" si="26"/>
        <v>54.512500000000003</v>
      </c>
      <c r="AM321">
        <v>16</v>
      </c>
      <c r="BB321" s="2">
        <v>11.25</v>
      </c>
      <c r="BC321" s="2">
        <v>11.25</v>
      </c>
      <c r="BD321" s="2">
        <v>8.75</v>
      </c>
      <c r="BF321" t="s">
        <v>887</v>
      </c>
      <c r="BG321" t="s">
        <v>888</v>
      </c>
      <c r="BH321" t="s">
        <v>80</v>
      </c>
      <c r="BI321" t="s">
        <v>32</v>
      </c>
      <c r="BJ321" t="s">
        <v>25</v>
      </c>
      <c r="BK321" t="s">
        <v>717</v>
      </c>
      <c r="BL321" t="s">
        <v>27</v>
      </c>
      <c r="BM321" s="2">
        <v>437.28899999999999</v>
      </c>
      <c r="BN321" s="2">
        <v>49</v>
      </c>
      <c r="BO321" s="5">
        <f t="shared" si="27"/>
        <v>0.1125</v>
      </c>
      <c r="BP321" s="5">
        <f t="shared" si="28"/>
        <v>0.1125</v>
      </c>
      <c r="BQ321" s="5">
        <f t="shared" si="29"/>
        <v>8.7499999999999994E-2</v>
      </c>
      <c r="BR321" s="2"/>
      <c r="BS321" s="2"/>
      <c r="BT321" s="2"/>
      <c r="BU321" s="2">
        <v>25.720300000000002</v>
      </c>
    </row>
    <row r="322" spans="1:73" x14ac:dyDescent="0.15">
      <c r="A322" t="str">
        <f t="shared" si="23"/>
        <v>1</v>
      </c>
      <c r="B322">
        <v>121</v>
      </c>
      <c r="C322" s="7">
        <v>42516</v>
      </c>
      <c r="D322" s="11">
        <v>2016</v>
      </c>
      <c r="E322" s="3">
        <f>_xlfn.XLOOKUP(B322,'Sentiment index'!$E$2:$E$169,'Sentiment index'!$A$2:$A$169)</f>
        <v>0.16288179999999999</v>
      </c>
      <c r="F322">
        <f>IF(B322="","",Dataset!E322)</f>
        <v>9.8947876870097211</v>
      </c>
      <c r="G322" s="5">
        <f>(AL322-BN322)/BN322</f>
        <v>-0.19166666030000001</v>
      </c>
      <c r="H322" s="12">
        <f>IF(B322="","",Dataset!G322)</f>
        <v>6</v>
      </c>
      <c r="I322" s="2">
        <v>18.1967</v>
      </c>
      <c r="J322" s="2">
        <v>7.8610239999999996</v>
      </c>
      <c r="K322" s="13">
        <f t="shared" si="24"/>
        <v>-0.19716666030000002</v>
      </c>
      <c r="L322" s="5">
        <f>IF(AJ322="NORWAY",_xlfn.XLOOKUP(C322,'Oslo OBX Historical Data'!$A$3:$A$3478,'Oslo OBX Historical Data'!$G$2:$G$3477),IF(AJ322="FINLAND",_xlfn.XLOOKUP(C322,'OMX Helsinki Historical Data'!$A$3:$A$3480,'OMX Helsinki Historical Data'!$G$2:$G$3479),IF(AJ322="DENMARK",_xlfn.XLOOKUP(C322,'OMX Copenhagen All shares Histo'!$A$3:$A$3462,'OMX Copenhagen All shares Histo'!$G$2:$G$3461),_xlfn.XLOOKUP('Pos. inv sent'!C322,'OMX Stockholm Historical Data'!$A$3:$A$3478,'OMX Stockholm Historical Data'!$G$2:$G$3477))))</f>
        <v>5.4999999999999997E-3</v>
      </c>
      <c r="M322">
        <f>IF($B322="","",Dataset!L322)</f>
        <v>1</v>
      </c>
      <c r="N322">
        <f>IF($B322="","",Dataset!M322)</f>
        <v>0</v>
      </c>
      <c r="O322">
        <f>IF($B322="","",Dataset!N322)</f>
        <v>0</v>
      </c>
      <c r="P322">
        <f>IF($B322="","",Dataset!O322)</f>
        <v>0</v>
      </c>
      <c r="Q322">
        <f>IF($B322="","",Dataset!P322)</f>
        <v>1</v>
      </c>
      <c r="R322">
        <f>IF($B322="","",Dataset!Q322)</f>
        <v>0</v>
      </c>
      <c r="S322">
        <f>IF($B322="","",Dataset!R322)</f>
        <v>0</v>
      </c>
      <c r="T322">
        <f>IF($B322="","",Dataset!S322)</f>
        <v>0</v>
      </c>
      <c r="U322">
        <f>IF($B322="","",Dataset!T322)</f>
        <v>0</v>
      </c>
      <c r="Y322" s="2"/>
      <c r="AJ322" t="s">
        <v>80</v>
      </c>
      <c r="AL322" s="3">
        <f t="shared" si="26"/>
        <v>6.4666667175999999</v>
      </c>
      <c r="AM322">
        <v>6</v>
      </c>
      <c r="BB322" s="2">
        <v>-16.666666029999998</v>
      </c>
      <c r="BC322" s="2">
        <v>-19.166666029999998</v>
      </c>
      <c r="BD322" s="2">
        <v>-20.833333970000002</v>
      </c>
      <c r="BF322" t="s">
        <v>1794</v>
      </c>
      <c r="BG322" t="s">
        <v>1795</v>
      </c>
      <c r="BH322" t="s">
        <v>80</v>
      </c>
      <c r="BI322" t="s">
        <v>38</v>
      </c>
      <c r="BJ322" t="s">
        <v>25</v>
      </c>
      <c r="BK322" t="s">
        <v>54</v>
      </c>
      <c r="BL322" t="s">
        <v>27</v>
      </c>
      <c r="BM322" s="2">
        <v>18.1967</v>
      </c>
      <c r="BN322" s="2">
        <v>8</v>
      </c>
      <c r="BO322" s="5">
        <f t="shared" si="27"/>
        <v>-0.16666666029999999</v>
      </c>
      <c r="BP322" s="5">
        <f t="shared" si="28"/>
        <v>-0.19166666029999999</v>
      </c>
      <c r="BQ322" s="5">
        <f t="shared" si="29"/>
        <v>-0.20833333970000001</v>
      </c>
      <c r="BR322" s="2">
        <v>0.9</v>
      </c>
      <c r="BS322" s="2">
        <v>-84.189300540000005</v>
      </c>
      <c r="BT322" s="2">
        <v>0.9</v>
      </c>
      <c r="BU322" s="2">
        <v>13.337999999999999</v>
      </c>
    </row>
    <row r="323" spans="1:73" x14ac:dyDescent="0.15">
      <c r="A323" t="str">
        <f t="shared" ref="A323:A359" si="30">IF(E323&gt;=0,"1","0")</f>
        <v>1</v>
      </c>
      <c r="B323">
        <v>121</v>
      </c>
      <c r="C323" s="7">
        <v>42521</v>
      </c>
      <c r="D323" s="11">
        <v>2016</v>
      </c>
      <c r="E323" s="3">
        <f>_xlfn.XLOOKUP(B323,'Sentiment index'!$E$2:$E$169,'Sentiment index'!$A$2:$A$169)</f>
        <v>0.16288179999999999</v>
      </c>
      <c r="F323">
        <f>IF(B323="","",Dataset!E323)</f>
        <v>9.4438799224263228</v>
      </c>
      <c r="G323" s="5">
        <f>(AL323-BN323)/BN323</f>
        <v>-0.18750001910000003</v>
      </c>
      <c r="H323" s="12">
        <f>IF(B323="","",Dataset!G323)</f>
        <v>742</v>
      </c>
      <c r="I323" s="2">
        <v>542.74800000000005</v>
      </c>
      <c r="J323" s="2">
        <v>32.426724</v>
      </c>
      <c r="K323" s="13">
        <f t="shared" ref="K323:K359" si="31">G323-L323</f>
        <v>-0.18410001910000004</v>
      </c>
      <c r="L323" s="5">
        <f>IF(AJ323="NORWAY",_xlfn.XLOOKUP(C323,'Oslo OBX Historical Data'!$A$3:$A$3478,'Oslo OBX Historical Data'!$G$2:$G$3477),IF(AJ323="FINLAND",_xlfn.XLOOKUP(C323,'OMX Helsinki Historical Data'!$A$3:$A$3480,'OMX Helsinki Historical Data'!$G$2:$G$3479),IF(AJ323="DENMARK",_xlfn.XLOOKUP(C323,'OMX Copenhagen All shares Histo'!$A$3:$A$3462,'OMX Copenhagen All shares Histo'!$G$2:$G$3461),_xlfn.XLOOKUP('Pos. inv sent'!C323,'OMX Stockholm Historical Data'!$A$3:$A$3478,'OMX Stockholm Historical Data'!$G$2:$G$3477))))</f>
        <v>-3.3999999999999998E-3</v>
      </c>
      <c r="M323">
        <f>IF($B323="","",Dataset!L323)</f>
        <v>1</v>
      </c>
      <c r="N323">
        <f>IF($B323="","",Dataset!M323)</f>
        <v>0</v>
      </c>
      <c r="O323">
        <f>IF($B323="","",Dataset!N323)</f>
        <v>0</v>
      </c>
      <c r="P323">
        <f>IF($B323="","",Dataset!O323)</f>
        <v>0</v>
      </c>
      <c r="Q323">
        <f>IF($B323="","",Dataset!P323)</f>
        <v>0</v>
      </c>
      <c r="R323">
        <f>IF($B323="","",Dataset!Q323)</f>
        <v>0</v>
      </c>
      <c r="S323">
        <f>IF($B323="","",Dataset!R323)</f>
        <v>1</v>
      </c>
      <c r="T323">
        <f>IF($B323="","",Dataset!S323)</f>
        <v>0</v>
      </c>
      <c r="U323">
        <f>IF($B323="","",Dataset!T323)</f>
        <v>0</v>
      </c>
      <c r="Y323" s="2"/>
      <c r="AJ323" t="s">
        <v>80</v>
      </c>
      <c r="AL323" s="3">
        <f t="shared" si="26"/>
        <v>26.812499369699999</v>
      </c>
      <c r="AM323">
        <v>742</v>
      </c>
      <c r="BB323" s="2">
        <v>-17.187501910000002</v>
      </c>
      <c r="BC323" s="2">
        <v>-18.750001910000002</v>
      </c>
      <c r="BD323" s="2">
        <v>-22.656251910000002</v>
      </c>
      <c r="BF323" t="s">
        <v>803</v>
      </c>
      <c r="BG323" t="s">
        <v>804</v>
      </c>
      <c r="BH323" t="s">
        <v>80</v>
      </c>
      <c r="BI323" t="s">
        <v>152</v>
      </c>
      <c r="BJ323" t="s">
        <v>25</v>
      </c>
      <c r="BK323" t="s">
        <v>805</v>
      </c>
      <c r="BL323" t="s">
        <v>27</v>
      </c>
      <c r="BM323" s="2">
        <v>542.74800000000005</v>
      </c>
      <c r="BN323" s="2">
        <v>33</v>
      </c>
      <c r="BO323" s="5">
        <f t="shared" si="27"/>
        <v>-0.17187501910000003</v>
      </c>
      <c r="BP323" s="5">
        <f t="shared" si="28"/>
        <v>-0.18750001910000003</v>
      </c>
      <c r="BQ323" s="5">
        <f t="shared" si="29"/>
        <v>-0.22656251910000003</v>
      </c>
      <c r="BR323" s="2">
        <v>185.4</v>
      </c>
      <c r="BS323" s="2">
        <v>436.36364750000001</v>
      </c>
      <c r="BT323" s="2">
        <v>184.3</v>
      </c>
      <c r="BU323" s="2">
        <v>105.6</v>
      </c>
    </row>
    <row r="324" spans="1:73" x14ac:dyDescent="0.15">
      <c r="A324" t="str">
        <f t="shared" si="30"/>
        <v>1</v>
      </c>
      <c r="B324">
        <v>121</v>
      </c>
      <c r="C324" s="7">
        <v>42521</v>
      </c>
      <c r="D324" s="11">
        <v>2016</v>
      </c>
      <c r="E324" s="3">
        <f>_xlfn.XLOOKUP(B324,'Sentiment index'!$E$2:$E$169,'Sentiment index'!$A$2:$A$169)</f>
        <v>0.16288179999999999</v>
      </c>
      <c r="F324">
        <f>IF(B324="","",Dataset!E324)</f>
        <v>11.234064324600999</v>
      </c>
      <c r="G324" s="5">
        <f>(AL324-BN324)/BN324</f>
        <v>9.9999999999999638E-3</v>
      </c>
      <c r="H324" s="12">
        <f>IF(B324="","",Dataset!G324)</f>
        <v>1311.0005700788624</v>
      </c>
      <c r="I324" s="2">
        <v>24.4193</v>
      </c>
      <c r="J324" s="2">
        <v>9.8262799999999988</v>
      </c>
      <c r="K324" s="13">
        <f t="shared" si="31"/>
        <v>1.3399999999999964E-2</v>
      </c>
      <c r="L324" s="5">
        <f>IF(AJ324="NORWAY",_xlfn.XLOOKUP(C324,'Oslo OBX Historical Data'!$A$3:$A$3478,'Oslo OBX Historical Data'!$G$2:$G$3477),IF(AJ324="FINLAND",_xlfn.XLOOKUP(C324,'OMX Helsinki Historical Data'!$A$3:$A$3480,'OMX Helsinki Historical Data'!$G$2:$G$3479),IF(AJ324="DENMARK",_xlfn.XLOOKUP(C324,'OMX Copenhagen All shares Histo'!$A$3:$A$3462,'OMX Copenhagen All shares Histo'!$G$2:$G$3461),_xlfn.XLOOKUP('Pos. inv sent'!C324,'OMX Stockholm Historical Data'!$A$3:$A$3478,'OMX Stockholm Historical Data'!$G$2:$G$3477))))</f>
        <v>-3.3999999999999998E-3</v>
      </c>
      <c r="M324">
        <f>IF($B324="","",Dataset!L324)</f>
        <v>1</v>
      </c>
      <c r="N324">
        <f>IF($B324="","",Dataset!M324)</f>
        <v>0</v>
      </c>
      <c r="O324">
        <f>IF($B324="","",Dataset!N324)</f>
        <v>0</v>
      </c>
      <c r="P324">
        <f>IF($B324="","",Dataset!O324)</f>
        <v>0</v>
      </c>
      <c r="Q324">
        <f>IF($B324="","",Dataset!P324)</f>
        <v>0</v>
      </c>
      <c r="R324">
        <f>IF($B324="","",Dataset!Q324)</f>
        <v>0</v>
      </c>
      <c r="S324">
        <f>IF($B324="","",Dataset!R324)</f>
        <v>0</v>
      </c>
      <c r="T324">
        <f>IF($B324="","",Dataset!S324)</f>
        <v>1</v>
      </c>
      <c r="U324">
        <f>IF($B324="","",Dataset!T324)</f>
        <v>0</v>
      </c>
      <c r="Y324" s="2"/>
      <c r="AJ324" t="s">
        <v>80</v>
      </c>
      <c r="AL324" s="3">
        <f t="shared" si="26"/>
        <v>10.1</v>
      </c>
      <c r="BB324" s="2">
        <v>10</v>
      </c>
      <c r="BC324" s="2">
        <v>1</v>
      </c>
      <c r="BD324" s="2">
        <v>1</v>
      </c>
      <c r="BF324" t="s">
        <v>1672</v>
      </c>
      <c r="BG324" t="s">
        <v>1673</v>
      </c>
      <c r="BH324" t="s">
        <v>80</v>
      </c>
      <c r="BI324" t="s">
        <v>81</v>
      </c>
      <c r="BJ324" t="s">
        <v>25</v>
      </c>
      <c r="BK324" t="s">
        <v>1066</v>
      </c>
      <c r="BL324" t="s">
        <v>27</v>
      </c>
      <c r="BM324" s="2">
        <v>24.4193</v>
      </c>
      <c r="BN324" s="2">
        <v>10</v>
      </c>
      <c r="BO324" s="5">
        <f t="shared" si="27"/>
        <v>0.1</v>
      </c>
      <c r="BP324" s="5">
        <f t="shared" si="28"/>
        <v>0.01</v>
      </c>
      <c r="BQ324" s="5">
        <f t="shared" si="29"/>
        <v>0.01</v>
      </c>
      <c r="BR324" s="2">
        <v>15.75</v>
      </c>
      <c r="BS324" s="2">
        <v>75.5</v>
      </c>
      <c r="BT324" s="2">
        <v>15.35</v>
      </c>
      <c r="BU324" s="2">
        <v>6.5937999999999999</v>
      </c>
    </row>
    <row r="325" spans="1:73" x14ac:dyDescent="0.15">
      <c r="A325" t="str">
        <f t="shared" si="30"/>
        <v>1</v>
      </c>
      <c r="B325">
        <v>122</v>
      </c>
      <c r="C325" s="7">
        <v>42528</v>
      </c>
      <c r="D325" s="11">
        <v>2016</v>
      </c>
      <c r="E325" s="3">
        <f>_xlfn.XLOOKUP(B325,'Sentiment index'!$E$2:$E$169,'Sentiment index'!$A$2:$A$169)</f>
        <v>0.209563</v>
      </c>
      <c r="F325">
        <f>IF(B325="","",Dataset!E325)</f>
        <v>8.2620210798127562</v>
      </c>
      <c r="G325" s="5">
        <f>(AL325-BN325)/BN325</f>
        <v>-0.33000000000000007</v>
      </c>
      <c r="H325" s="12">
        <f>IF(B325="","",Dataset!G325)</f>
        <v>7</v>
      </c>
      <c r="I325" s="2">
        <v>25.293900000000001</v>
      </c>
      <c r="J325" s="2">
        <v>4.9131399999999994</v>
      </c>
      <c r="K325" s="13">
        <f t="shared" si="31"/>
        <v>-0.34380000000000005</v>
      </c>
      <c r="L325" s="5">
        <f>IF(AJ325="NORWAY",_xlfn.XLOOKUP(C325,'Oslo OBX Historical Data'!$A$3:$A$3478,'Oslo OBX Historical Data'!$G$2:$G$3477),IF(AJ325="FINLAND",_xlfn.XLOOKUP(C325,'OMX Helsinki Historical Data'!$A$3:$A$3480,'OMX Helsinki Historical Data'!$G$2:$G$3479),IF(AJ325="DENMARK",_xlfn.XLOOKUP(C325,'OMX Copenhagen All shares Histo'!$A$3:$A$3462,'OMX Copenhagen All shares Histo'!$G$2:$G$3461),_xlfn.XLOOKUP('Pos. inv sent'!C325,'OMX Stockholm Historical Data'!$A$3:$A$3478,'OMX Stockholm Historical Data'!$G$2:$G$3477))))</f>
        <v>1.38E-2</v>
      </c>
      <c r="M325">
        <f>IF($B325="","",Dataset!L325)</f>
        <v>1</v>
      </c>
      <c r="N325">
        <f>IF($B325="","",Dataset!M325)</f>
        <v>0</v>
      </c>
      <c r="O325">
        <f>IF($B325="","",Dataset!N325)</f>
        <v>0</v>
      </c>
      <c r="P325">
        <f>IF($B325="","",Dataset!O325)</f>
        <v>0</v>
      </c>
      <c r="Q325">
        <f>IF($B325="","",Dataset!P325)</f>
        <v>0</v>
      </c>
      <c r="R325">
        <f>IF($B325="","",Dataset!Q325)</f>
        <v>1</v>
      </c>
      <c r="S325">
        <f>IF($B325="","",Dataset!R325)</f>
        <v>0</v>
      </c>
      <c r="T325">
        <f>IF($B325="","",Dataset!S325)</f>
        <v>0</v>
      </c>
      <c r="U325">
        <f>IF($B325="","",Dataset!T325)</f>
        <v>0</v>
      </c>
      <c r="Y325" s="2"/>
      <c r="AJ325" t="s">
        <v>80</v>
      </c>
      <c r="AL325" s="3">
        <f t="shared" si="26"/>
        <v>3.3499999999999996</v>
      </c>
      <c r="AM325">
        <v>7</v>
      </c>
      <c r="BB325" s="2">
        <v>-33</v>
      </c>
      <c r="BC325" s="2">
        <v>-33</v>
      </c>
      <c r="BD325" s="2">
        <v>-20</v>
      </c>
      <c r="BF325" t="s">
        <v>1653</v>
      </c>
      <c r="BG325" t="s">
        <v>1654</v>
      </c>
      <c r="BH325" t="s">
        <v>80</v>
      </c>
      <c r="BI325" t="s">
        <v>32</v>
      </c>
      <c r="BJ325" t="s">
        <v>25</v>
      </c>
      <c r="BK325" t="s">
        <v>1066</v>
      </c>
      <c r="BL325" t="s">
        <v>27</v>
      </c>
      <c r="BM325" s="2">
        <v>25.293900000000001</v>
      </c>
      <c r="BN325" s="2">
        <v>5</v>
      </c>
      <c r="BO325" s="5">
        <f t="shared" si="27"/>
        <v>-0.33</v>
      </c>
      <c r="BP325" s="5">
        <f t="shared" si="28"/>
        <v>-0.33</v>
      </c>
      <c r="BQ325" s="5">
        <f t="shared" si="29"/>
        <v>-0.2</v>
      </c>
      <c r="BR325" s="2">
        <v>1.76</v>
      </c>
      <c r="BS325" s="2">
        <v>-60.564861299999997</v>
      </c>
      <c r="BT325" s="2">
        <v>1.788</v>
      </c>
      <c r="BU325" s="2">
        <v>12.925000000000001</v>
      </c>
    </row>
    <row r="326" spans="1:73" x14ac:dyDescent="0.15">
      <c r="A326" t="str">
        <f t="shared" si="30"/>
        <v>1</v>
      </c>
      <c r="B326">
        <v>122</v>
      </c>
      <c r="C326" s="7">
        <v>42529</v>
      </c>
      <c r="D326" s="11">
        <v>2016</v>
      </c>
      <c r="E326" s="3">
        <f>_xlfn.XLOOKUP(B326,'Sentiment index'!$E$2:$E$169,'Sentiment index'!$A$2:$A$169)</f>
        <v>0.209563</v>
      </c>
      <c r="F326">
        <f>IF(B326="","",Dataset!E326)</f>
        <v>13.59541176027605</v>
      </c>
      <c r="G326" s="5">
        <f>(AL326-BN326)/BN326</f>
        <v>0.32407405849999993</v>
      </c>
      <c r="H326" s="12">
        <f>IF(B326="","",Dataset!G326)</f>
        <v>2037</v>
      </c>
      <c r="I326" s="2">
        <v>869.28800000000001</v>
      </c>
      <c r="J326" s="2">
        <v>12</v>
      </c>
      <c r="K326" s="13">
        <f t="shared" si="31"/>
        <v>0.32237405849999995</v>
      </c>
      <c r="L326" s="5">
        <f>IF(AJ326="NORWAY",_xlfn.XLOOKUP(C326,'Oslo OBX Historical Data'!$A$3:$A$3478,'Oslo OBX Historical Data'!$G$2:$G$3477),IF(AJ326="FINLAND",_xlfn.XLOOKUP(C326,'OMX Helsinki Historical Data'!$A$3:$A$3480,'OMX Helsinki Historical Data'!$G$2:$G$3479),IF(AJ326="DENMARK",_xlfn.XLOOKUP(C326,'OMX Copenhagen All shares Histo'!$A$3:$A$3462,'OMX Copenhagen All shares Histo'!$G$2:$G$3461),_xlfn.XLOOKUP('Pos. inv sent'!C326,'OMX Stockholm Historical Data'!$A$3:$A$3478,'OMX Stockholm Historical Data'!$G$2:$G$3477))))</f>
        <v>1.6999999999999999E-3</v>
      </c>
      <c r="M326">
        <f>IF($B326="","",Dataset!L326)</f>
        <v>1</v>
      </c>
      <c r="N326">
        <f>IF($B326="","",Dataset!M326)</f>
        <v>0</v>
      </c>
      <c r="O326">
        <f>IF($B326="","",Dataset!N326)</f>
        <v>0</v>
      </c>
      <c r="P326">
        <f>IF($B326="","",Dataset!O326)</f>
        <v>1</v>
      </c>
      <c r="Q326">
        <f>IF($B326="","",Dataset!P326)</f>
        <v>0</v>
      </c>
      <c r="R326">
        <f>IF($B326="","",Dataset!Q326)</f>
        <v>0</v>
      </c>
      <c r="S326">
        <f>IF($B326="","",Dataset!R326)</f>
        <v>0</v>
      </c>
      <c r="T326">
        <f>IF($B326="","",Dataset!S326)</f>
        <v>0</v>
      </c>
      <c r="U326">
        <f>IF($B326="","",Dataset!T326)</f>
        <v>0</v>
      </c>
      <c r="Y326" s="2"/>
      <c r="AJ326" t="s">
        <v>44</v>
      </c>
      <c r="AL326" s="3">
        <f t="shared" si="26"/>
        <v>15.888888701999999</v>
      </c>
      <c r="AM326">
        <v>2037</v>
      </c>
      <c r="BB326" s="2">
        <v>24.074071880000002</v>
      </c>
      <c r="BC326" s="2">
        <v>32.407405850000004</v>
      </c>
      <c r="BD326" s="2">
        <v>100</v>
      </c>
      <c r="BF326" t="s">
        <v>604</v>
      </c>
      <c r="BG326" t="s">
        <v>605</v>
      </c>
      <c r="BH326" t="s">
        <v>44</v>
      </c>
      <c r="BI326" t="s">
        <v>45</v>
      </c>
      <c r="BJ326" t="s">
        <v>25</v>
      </c>
      <c r="BK326" t="s">
        <v>606</v>
      </c>
      <c r="BL326" t="s">
        <v>27</v>
      </c>
      <c r="BM326" s="2">
        <v>869.28800000000001</v>
      </c>
      <c r="BN326" s="2">
        <v>12</v>
      </c>
      <c r="BO326" s="5">
        <f t="shared" si="27"/>
        <v>0.24074071880000003</v>
      </c>
      <c r="BP326" s="5">
        <f t="shared" si="28"/>
        <v>0.32407405850000004</v>
      </c>
      <c r="BQ326" s="5">
        <f t="shared" si="29"/>
        <v>1</v>
      </c>
      <c r="BR326" s="2">
        <v>9.73</v>
      </c>
      <c r="BS326" s="2">
        <v>-16.083333970000002</v>
      </c>
      <c r="BT326" s="2">
        <v>9.75</v>
      </c>
      <c r="BU326" s="2">
        <v>369.12</v>
      </c>
    </row>
    <row r="327" spans="1:73" x14ac:dyDescent="0.15">
      <c r="A327" t="str">
        <f t="shared" si="30"/>
        <v>1</v>
      </c>
      <c r="B327">
        <v>122</v>
      </c>
      <c r="C327" s="7">
        <v>42530</v>
      </c>
      <c r="D327" s="11">
        <v>2016</v>
      </c>
      <c r="E327" s="3">
        <f>_xlfn.XLOOKUP(B327,'Sentiment index'!$E$2:$E$169,'Sentiment index'!$A$2:$A$169)</f>
        <v>0.209563</v>
      </c>
      <c r="F327">
        <f>IF(B327="","",Dataset!E327)</f>
        <v>5.8095452311652496</v>
      </c>
      <c r="G327" s="5">
        <f>(AL327-BN327)/BN327</f>
        <v>0.14473685259999983</v>
      </c>
      <c r="H327" s="12">
        <f>IF(B327="","",Dataset!G327)</f>
        <v>6836</v>
      </c>
      <c r="I327" s="2">
        <v>24366.9</v>
      </c>
      <c r="J327" s="2">
        <v>293.43815499999999</v>
      </c>
      <c r="K327" s="13">
        <f t="shared" si="31"/>
        <v>0.15013685259999981</v>
      </c>
      <c r="L327" s="5">
        <f>IF(AJ327="NORWAY",_xlfn.XLOOKUP(C327,'Oslo OBX Historical Data'!$A$3:$A$3478,'Oslo OBX Historical Data'!$G$2:$G$3477),IF(AJ327="FINLAND",_xlfn.XLOOKUP(C327,'OMX Helsinki Historical Data'!$A$3:$A$3480,'OMX Helsinki Historical Data'!$G$2:$G$3479),IF(AJ327="DENMARK",_xlfn.XLOOKUP(C327,'OMX Copenhagen All shares Histo'!$A$3:$A$3462,'OMX Copenhagen All shares Histo'!$G$2:$G$3461),_xlfn.XLOOKUP('Pos. inv sent'!C327,'OMX Stockholm Historical Data'!$A$3:$A$3478,'OMX Stockholm Historical Data'!$G$2:$G$3477))))</f>
        <v>-5.4000000000000003E-3</v>
      </c>
      <c r="M327">
        <f>IF($B327="","",Dataset!L327)</f>
        <v>1</v>
      </c>
      <c r="N327">
        <f>IF($B327="","",Dataset!M327)</f>
        <v>0</v>
      </c>
      <c r="O327">
        <f>IF($B327="","",Dataset!N327)</f>
        <v>0</v>
      </c>
      <c r="P327">
        <f>IF($B327="","",Dataset!O327)</f>
        <v>0</v>
      </c>
      <c r="Q327">
        <f>IF($B327="","",Dataset!P327)</f>
        <v>0</v>
      </c>
      <c r="R327">
        <f>IF($B327="","",Dataset!Q327)</f>
        <v>0</v>
      </c>
      <c r="S327">
        <f>IF($B327="","",Dataset!R327)</f>
        <v>0</v>
      </c>
      <c r="T327">
        <f>IF($B327="","",Dataset!S327)</f>
        <v>0</v>
      </c>
      <c r="U327">
        <f>IF($B327="","",Dataset!T327)</f>
        <v>0</v>
      </c>
      <c r="Y327" s="2"/>
      <c r="AJ327" t="s">
        <v>23</v>
      </c>
      <c r="AL327" s="3">
        <f t="shared" si="26"/>
        <v>269.01316036099996</v>
      </c>
      <c r="AM327">
        <v>6836</v>
      </c>
      <c r="BB327" s="2">
        <v>19.736843109999999</v>
      </c>
      <c r="BC327" s="2">
        <v>14.47368526</v>
      </c>
      <c r="BD327" s="2">
        <v>15.78947544</v>
      </c>
      <c r="BF327" t="s">
        <v>21</v>
      </c>
      <c r="BG327" t="s">
        <v>22</v>
      </c>
      <c r="BH327" t="s">
        <v>23</v>
      </c>
      <c r="BI327" t="s">
        <v>24</v>
      </c>
      <c r="BJ327" t="s">
        <v>25</v>
      </c>
      <c r="BK327" t="s">
        <v>26</v>
      </c>
      <c r="BL327" t="s">
        <v>27</v>
      </c>
      <c r="BM327" s="2">
        <v>24366.9</v>
      </c>
      <c r="BN327" s="2">
        <v>235</v>
      </c>
      <c r="BO327" s="5">
        <f t="shared" si="27"/>
        <v>0.19736843109999999</v>
      </c>
      <c r="BP327" s="5">
        <f t="shared" si="28"/>
        <v>0.14473685259999999</v>
      </c>
      <c r="BQ327" s="5">
        <f t="shared" si="29"/>
        <v>0.1578947544</v>
      </c>
      <c r="BR327" s="2">
        <v>734</v>
      </c>
      <c r="BS327" s="2">
        <v>210.46807860000001</v>
      </c>
      <c r="BT327" s="2">
        <v>763.4</v>
      </c>
      <c r="BU327" s="2">
        <v>417.726</v>
      </c>
    </row>
    <row r="328" spans="1:73" x14ac:dyDescent="0.15">
      <c r="A328" t="str">
        <f t="shared" si="30"/>
        <v>1</v>
      </c>
      <c r="B328">
        <v>122</v>
      </c>
      <c r="C328" s="7">
        <v>42530</v>
      </c>
      <c r="D328" s="11">
        <v>2016</v>
      </c>
      <c r="E328" s="3">
        <f>_xlfn.XLOOKUP(B328,'Sentiment index'!$E$2:$E$169,'Sentiment index'!$A$2:$A$169)</f>
        <v>0.209563</v>
      </c>
      <c r="F328">
        <f>IF(B328="","",Dataset!E328)</f>
        <v>8.2601095957862505</v>
      </c>
      <c r="G328" s="5">
        <f>(AL328-BN328)/BN328</f>
        <v>0.10000000000000014</v>
      </c>
      <c r="H328" s="12">
        <f>IF(B328="","",Dataset!G328)</f>
        <v>46</v>
      </c>
      <c r="I328" s="2">
        <v>50.482799999999997</v>
      </c>
      <c r="J328" s="2">
        <v>12.28285</v>
      </c>
      <c r="K328" s="13">
        <f t="shared" si="31"/>
        <v>0.11000000000000014</v>
      </c>
      <c r="L328" s="5">
        <f>IF(AJ328="NORWAY",_xlfn.XLOOKUP(C328,'Oslo OBX Historical Data'!$A$3:$A$3478,'Oslo OBX Historical Data'!$G$2:$G$3477),IF(AJ328="FINLAND",_xlfn.XLOOKUP(C328,'OMX Helsinki Historical Data'!$A$3:$A$3480,'OMX Helsinki Historical Data'!$G$2:$G$3479),IF(AJ328="DENMARK",_xlfn.XLOOKUP(C328,'OMX Copenhagen All shares Histo'!$A$3:$A$3462,'OMX Copenhagen All shares Histo'!$G$2:$G$3461),_xlfn.XLOOKUP('Pos. inv sent'!C328,'OMX Stockholm Historical Data'!$A$3:$A$3478,'OMX Stockholm Historical Data'!$G$2:$G$3477))))</f>
        <v>-0.01</v>
      </c>
      <c r="M328">
        <f>IF($B328="","",Dataset!L328)</f>
        <v>1</v>
      </c>
      <c r="N328">
        <f>IF($B328="","",Dataset!M328)</f>
        <v>0</v>
      </c>
      <c r="O328">
        <f>IF($B328="","",Dataset!N328)</f>
        <v>1</v>
      </c>
      <c r="P328">
        <f>IF($B328="","",Dataset!O328)</f>
        <v>0</v>
      </c>
      <c r="Q328">
        <f>IF($B328="","",Dataset!P328)</f>
        <v>0</v>
      </c>
      <c r="R328">
        <f>IF($B328="","",Dataset!Q328)</f>
        <v>0</v>
      </c>
      <c r="S328">
        <f>IF($B328="","",Dataset!R328)</f>
        <v>0</v>
      </c>
      <c r="T328">
        <f>IF($B328="","",Dataset!S328)</f>
        <v>0</v>
      </c>
      <c r="U328">
        <f>IF($B328="","",Dataset!T328)</f>
        <v>0</v>
      </c>
      <c r="Y328" s="2"/>
      <c r="AJ328" t="s">
        <v>80</v>
      </c>
      <c r="AL328" s="3">
        <f t="shared" si="26"/>
        <v>13.750000000000002</v>
      </c>
      <c r="AM328">
        <v>46</v>
      </c>
      <c r="BB328" s="2">
        <v>10</v>
      </c>
      <c r="BC328" s="2">
        <v>10</v>
      </c>
      <c r="BD328" s="2">
        <v>-50</v>
      </c>
      <c r="BF328" t="s">
        <v>1491</v>
      </c>
      <c r="BG328" t="s">
        <v>1492</v>
      </c>
      <c r="BH328" t="s">
        <v>80</v>
      </c>
      <c r="BI328" t="s">
        <v>96</v>
      </c>
      <c r="BJ328" t="s">
        <v>25</v>
      </c>
      <c r="BK328" t="s">
        <v>1066</v>
      </c>
      <c r="BL328" t="s">
        <v>27</v>
      </c>
      <c r="BM328" s="2">
        <v>50.482799999999997</v>
      </c>
      <c r="BN328" s="2">
        <v>12.5</v>
      </c>
      <c r="BO328" s="5">
        <f t="shared" si="27"/>
        <v>0.1</v>
      </c>
      <c r="BP328" s="5">
        <f t="shared" si="28"/>
        <v>0.1</v>
      </c>
      <c r="BQ328" s="5">
        <f t="shared" si="29"/>
        <v>-0.5</v>
      </c>
      <c r="BR328" s="2">
        <v>45.9</v>
      </c>
      <c r="BS328" s="2">
        <v>288</v>
      </c>
      <c r="BT328" s="2">
        <v>46.8</v>
      </c>
      <c r="BU328" s="2">
        <v>12.122</v>
      </c>
    </row>
    <row r="329" spans="1:73" x14ac:dyDescent="0.15">
      <c r="A329" t="str">
        <f t="shared" si="30"/>
        <v>1</v>
      </c>
      <c r="B329">
        <v>122</v>
      </c>
      <c r="C329" s="7">
        <v>42531</v>
      </c>
      <c r="D329" s="11">
        <v>2016</v>
      </c>
      <c r="E329" s="3">
        <f>_xlfn.XLOOKUP(B329,'Sentiment index'!$E$2:$E$169,'Sentiment index'!$A$2:$A$169)</f>
        <v>0.209563</v>
      </c>
      <c r="F329">
        <f>IF(B329="","",Dataset!E329)</f>
        <v>11.528891805229748</v>
      </c>
      <c r="G329" s="5">
        <f>(AL329-BN329)/BN329</f>
        <v>-0.3066666603</v>
      </c>
      <c r="H329" s="12">
        <f>IF(B329="","",Dataset!G329)</f>
        <v>1069.9459766310824</v>
      </c>
      <c r="I329" s="2">
        <v>1079.18</v>
      </c>
      <c r="J329" s="2">
        <v>69.766587999999999</v>
      </c>
      <c r="K329" s="13">
        <f t="shared" si="31"/>
        <v>-0.28526666030000003</v>
      </c>
      <c r="L329" s="5">
        <f>IF(AJ329="NORWAY",_xlfn.XLOOKUP(C329,'Oslo OBX Historical Data'!$A$3:$A$3478,'Oslo OBX Historical Data'!$G$2:$G$3477),IF(AJ329="FINLAND",_xlfn.XLOOKUP(C329,'OMX Helsinki Historical Data'!$A$3:$A$3480,'OMX Helsinki Historical Data'!$G$2:$G$3479),IF(AJ329="DENMARK",_xlfn.XLOOKUP(C329,'OMX Copenhagen All shares Histo'!$A$3:$A$3462,'OMX Copenhagen All shares Histo'!$G$2:$G$3461),_xlfn.XLOOKUP('Pos. inv sent'!C329,'OMX Stockholm Historical Data'!$A$3:$A$3478,'OMX Stockholm Historical Data'!$G$2:$G$3477))))</f>
        <v>-2.1399999999999999E-2</v>
      </c>
      <c r="M329">
        <f>IF($B329="","",Dataset!L329)</f>
        <v>1</v>
      </c>
      <c r="N329">
        <f>IF($B329="","",Dataset!M329)</f>
        <v>0</v>
      </c>
      <c r="O329">
        <f>IF($B329="","",Dataset!N329)</f>
        <v>1</v>
      </c>
      <c r="P329">
        <f>IF($B329="","",Dataset!O329)</f>
        <v>0</v>
      </c>
      <c r="Q329">
        <f>IF($B329="","",Dataset!P329)</f>
        <v>0</v>
      </c>
      <c r="R329">
        <f>IF($B329="","",Dataset!Q329)</f>
        <v>0</v>
      </c>
      <c r="S329">
        <f>IF($B329="","",Dataset!R329)</f>
        <v>0</v>
      </c>
      <c r="T329">
        <f>IF($B329="","",Dataset!S329)</f>
        <v>0</v>
      </c>
      <c r="U329">
        <f>IF($B329="","",Dataset!T329)</f>
        <v>0</v>
      </c>
      <c r="Y329" s="2"/>
      <c r="AJ329" t="s">
        <v>80</v>
      </c>
      <c r="AL329" s="3">
        <f t="shared" si="26"/>
        <v>49.2266671187</v>
      </c>
      <c r="BB329" s="2">
        <v>-8</v>
      </c>
      <c r="BC329" s="2">
        <v>-30.666666029999998</v>
      </c>
      <c r="BD329" s="2">
        <v>-44</v>
      </c>
      <c r="BF329" t="s">
        <v>523</v>
      </c>
      <c r="BG329" t="s">
        <v>524</v>
      </c>
      <c r="BH329" t="s">
        <v>80</v>
      </c>
      <c r="BI329" t="s">
        <v>96</v>
      </c>
      <c r="BJ329" t="s">
        <v>25</v>
      </c>
      <c r="BK329" t="s">
        <v>102</v>
      </c>
      <c r="BL329" t="s">
        <v>27</v>
      </c>
      <c r="BM329" s="2">
        <v>1079.18</v>
      </c>
      <c r="BN329" s="2">
        <v>71</v>
      </c>
      <c r="BO329" s="5">
        <f t="shared" si="27"/>
        <v>-0.08</v>
      </c>
      <c r="BP329" s="5">
        <f t="shared" si="28"/>
        <v>-0.3066666603</v>
      </c>
      <c r="BQ329" s="5">
        <f t="shared" si="29"/>
        <v>-0.44</v>
      </c>
      <c r="BR329" s="2"/>
      <c r="BS329" s="2"/>
      <c r="BT329" s="2"/>
      <c r="BU329" s="2">
        <v>24.0839</v>
      </c>
    </row>
    <row r="330" spans="1:73" x14ac:dyDescent="0.15">
      <c r="A330" t="str">
        <f t="shared" si="30"/>
        <v>1</v>
      </c>
      <c r="B330">
        <v>122</v>
      </c>
      <c r="C330" s="7">
        <v>42531</v>
      </c>
      <c r="D330" s="11">
        <v>2016</v>
      </c>
      <c r="E330" s="3">
        <f>_xlfn.XLOOKUP(B330,'Sentiment index'!$E$2:$E$169,'Sentiment index'!$A$2:$A$169)</f>
        <v>0.209563</v>
      </c>
      <c r="F330">
        <f>IF(B330="","",Dataset!E330)</f>
        <v>9.5391955536737232</v>
      </c>
      <c r="G330" s="5">
        <f>(AL330-BN330)/BN330</f>
        <v>0.21621620180000001</v>
      </c>
      <c r="H330" s="12">
        <f>IF(B330="","",Dataset!G330)</f>
        <v>1400.3250953917204</v>
      </c>
      <c r="I330" s="2">
        <v>10.2402</v>
      </c>
      <c r="J330" s="2">
        <v>12.774163999999999</v>
      </c>
      <c r="K330" s="13">
        <f t="shared" si="31"/>
        <v>0.23761620180000001</v>
      </c>
      <c r="L330" s="5">
        <f>IF(AJ330="NORWAY",_xlfn.XLOOKUP(C330,'Oslo OBX Historical Data'!$A$3:$A$3478,'Oslo OBX Historical Data'!$G$2:$G$3477),IF(AJ330="FINLAND",_xlfn.XLOOKUP(C330,'OMX Helsinki Historical Data'!$A$3:$A$3480,'OMX Helsinki Historical Data'!$G$2:$G$3479),IF(AJ330="DENMARK",_xlfn.XLOOKUP(C330,'OMX Copenhagen All shares Histo'!$A$3:$A$3462,'OMX Copenhagen All shares Histo'!$G$2:$G$3461),_xlfn.XLOOKUP('Pos. inv sent'!C330,'OMX Stockholm Historical Data'!$A$3:$A$3478,'OMX Stockholm Historical Data'!$G$2:$G$3477))))</f>
        <v>-2.1399999999999999E-2</v>
      </c>
      <c r="M330">
        <f>IF($B330="","",Dataset!L330)</f>
        <v>1</v>
      </c>
      <c r="N330">
        <f>IF($B330="","",Dataset!M330)</f>
        <v>0</v>
      </c>
      <c r="O330">
        <f>IF($B330="","",Dataset!N330)</f>
        <v>0</v>
      </c>
      <c r="P330">
        <f>IF($B330="","",Dataset!O330)</f>
        <v>0</v>
      </c>
      <c r="Q330">
        <f>IF($B330="","",Dataset!P330)</f>
        <v>0</v>
      </c>
      <c r="R330">
        <f>IF($B330="","",Dataset!Q330)</f>
        <v>1</v>
      </c>
      <c r="S330">
        <f>IF($B330="","",Dataset!R330)</f>
        <v>0</v>
      </c>
      <c r="T330">
        <f>IF($B330="","",Dataset!S330)</f>
        <v>0</v>
      </c>
      <c r="U330">
        <f>IF($B330="","",Dataset!T330)</f>
        <v>0</v>
      </c>
      <c r="Y330" s="2"/>
      <c r="AJ330" t="s">
        <v>80</v>
      </c>
      <c r="AL330" s="3">
        <f t="shared" si="26"/>
        <v>15.8108106234</v>
      </c>
      <c r="BB330" s="2">
        <v>28.37837601</v>
      </c>
      <c r="BC330" s="2">
        <v>21.621620180000001</v>
      </c>
      <c r="BD330" s="2">
        <v>59.459457399999998</v>
      </c>
      <c r="BF330" t="s">
        <v>1959</v>
      </c>
      <c r="BG330" t="s">
        <v>1960</v>
      </c>
      <c r="BH330" t="s">
        <v>80</v>
      </c>
      <c r="BI330" t="s">
        <v>32</v>
      </c>
      <c r="BJ330" t="s">
        <v>25</v>
      </c>
      <c r="BK330" t="s">
        <v>54</v>
      </c>
      <c r="BL330" t="s">
        <v>27</v>
      </c>
      <c r="BM330" s="2">
        <v>10.2402</v>
      </c>
      <c r="BN330" s="2">
        <v>13</v>
      </c>
      <c r="BO330" s="5">
        <f t="shared" si="27"/>
        <v>0.2837837601</v>
      </c>
      <c r="BP330" s="5">
        <f t="shared" si="28"/>
        <v>0.21621620180000001</v>
      </c>
      <c r="BQ330" s="5">
        <f t="shared" si="29"/>
        <v>0.59459457399999993</v>
      </c>
      <c r="BR330" s="2">
        <v>20</v>
      </c>
      <c r="BS330" s="2">
        <v>81.013252260000002</v>
      </c>
      <c r="BT330" s="2">
        <v>19.62</v>
      </c>
      <c r="BU330" s="2">
        <v>4.5350000000000001</v>
      </c>
    </row>
    <row r="331" spans="1:73" x14ac:dyDescent="0.15">
      <c r="A331" t="str">
        <f t="shared" si="30"/>
        <v>1</v>
      </c>
      <c r="B331">
        <v>122</v>
      </c>
      <c r="C331" s="7">
        <v>42534</v>
      </c>
      <c r="D331" s="11">
        <v>2016</v>
      </c>
      <c r="E331" s="3">
        <f>_xlfn.XLOOKUP(B331,'Sentiment index'!$E$2:$E$169,'Sentiment index'!$A$2:$A$169)</f>
        <v>0.209563</v>
      </c>
      <c r="F331">
        <f>IF(B331="","",Dataset!E331)</f>
        <v>11.091455829130554</v>
      </c>
      <c r="G331" s="5">
        <f>(AL331-BN331)/BN331</f>
        <v>-0.18987342830000004</v>
      </c>
      <c r="H331" s="12">
        <f>IF(B331="","",Dataset!G331)</f>
        <v>657</v>
      </c>
      <c r="I331" s="2">
        <v>169.05500000000001</v>
      </c>
      <c r="J331" s="2">
        <v>49.131399999999999</v>
      </c>
      <c r="K331" s="13">
        <f t="shared" si="31"/>
        <v>-0.17257342830000003</v>
      </c>
      <c r="L331" s="5">
        <f>IF(AJ331="NORWAY",_xlfn.XLOOKUP(C331,'Oslo OBX Historical Data'!$A$3:$A$3478,'Oslo OBX Historical Data'!$G$2:$G$3477),IF(AJ331="FINLAND",_xlfn.XLOOKUP(C331,'OMX Helsinki Historical Data'!$A$3:$A$3480,'OMX Helsinki Historical Data'!$G$2:$G$3479),IF(AJ331="DENMARK",_xlfn.XLOOKUP(C331,'OMX Copenhagen All shares Histo'!$A$3:$A$3462,'OMX Copenhagen All shares Histo'!$G$2:$G$3461),_xlfn.XLOOKUP('Pos. inv sent'!C331,'OMX Stockholm Historical Data'!$A$3:$A$3478,'OMX Stockholm Historical Data'!$G$2:$G$3477))))</f>
        <v>-1.7299999999999999E-2</v>
      </c>
      <c r="M331">
        <f>IF($B331="","",Dataset!L331)</f>
        <v>1</v>
      </c>
      <c r="N331">
        <f>IF($B331="","",Dataset!M331)</f>
        <v>0</v>
      </c>
      <c r="O331">
        <f>IF($B331="","",Dataset!N331)</f>
        <v>0</v>
      </c>
      <c r="P331">
        <f>IF($B331="","",Dataset!O331)</f>
        <v>0</v>
      </c>
      <c r="Q331">
        <f>IF($B331="","",Dataset!P331)</f>
        <v>0</v>
      </c>
      <c r="R331">
        <f>IF($B331="","",Dataset!Q331)</f>
        <v>0</v>
      </c>
      <c r="S331">
        <f>IF($B331="","",Dataset!R331)</f>
        <v>0</v>
      </c>
      <c r="T331">
        <f>IF($B331="","",Dataset!S331)</f>
        <v>1</v>
      </c>
      <c r="U331">
        <f>IF($B331="","",Dataset!T331)</f>
        <v>0</v>
      </c>
      <c r="Y331" s="2"/>
      <c r="AJ331" t="s">
        <v>80</v>
      </c>
      <c r="AL331" s="3">
        <f t="shared" si="26"/>
        <v>40.506328584999999</v>
      </c>
      <c r="AM331">
        <v>657</v>
      </c>
      <c r="BB331" s="2">
        <v>-2.5316467290000002</v>
      </c>
      <c r="BC331" s="2">
        <v>-18.987342829999999</v>
      </c>
      <c r="BD331" s="2">
        <v>-13.92405128</v>
      </c>
      <c r="BF331" t="s">
        <v>1193</v>
      </c>
      <c r="BG331" t="s">
        <v>1194</v>
      </c>
      <c r="BH331" t="s">
        <v>80</v>
      </c>
      <c r="BI331" t="s">
        <v>81</v>
      </c>
      <c r="BJ331" t="s">
        <v>25</v>
      </c>
      <c r="BK331" t="s">
        <v>700</v>
      </c>
      <c r="BL331" t="s">
        <v>27</v>
      </c>
      <c r="BM331" s="2">
        <v>169.05500000000001</v>
      </c>
      <c r="BN331" s="2">
        <v>50</v>
      </c>
      <c r="BO331" s="5">
        <f t="shared" si="27"/>
        <v>-2.5316467290000002E-2</v>
      </c>
      <c r="BP331" s="5">
        <f t="shared" si="28"/>
        <v>-0.18987342829999998</v>
      </c>
      <c r="BQ331" s="5">
        <f t="shared" si="29"/>
        <v>-0.13924051279999999</v>
      </c>
      <c r="BR331" s="2">
        <v>82.8</v>
      </c>
      <c r="BS331" s="2">
        <v>80.800003050000001</v>
      </c>
      <c r="BT331" s="2">
        <v>82</v>
      </c>
      <c r="BU331" s="2">
        <v>7.2949000000000002</v>
      </c>
    </row>
    <row r="332" spans="1:73" x14ac:dyDescent="0.15">
      <c r="A332" t="str">
        <f t="shared" si="30"/>
        <v>1</v>
      </c>
      <c r="B332">
        <v>122</v>
      </c>
      <c r="C332" s="7">
        <v>42535</v>
      </c>
      <c r="D332" s="11">
        <v>2016</v>
      </c>
      <c r="E332" s="3">
        <f>_xlfn.XLOOKUP(B332,'Sentiment index'!$E$2:$E$169,'Sentiment index'!$A$2:$A$169)</f>
        <v>0.209563</v>
      </c>
      <c r="F332">
        <f>IF(B332="","",Dataset!E332)</f>
        <v>8.5599580547456693</v>
      </c>
      <c r="G332" s="5">
        <f>(AL332-BN332)/BN332</f>
        <v>0.82926834110000003</v>
      </c>
      <c r="H332" s="12">
        <f>IF(B332="","",Dataset!G332)</f>
        <v>243</v>
      </c>
      <c r="I332" s="2">
        <v>481.33800000000002</v>
      </c>
      <c r="J332" s="2">
        <v>75.662356000000003</v>
      </c>
      <c r="K332" s="13">
        <f t="shared" si="31"/>
        <v>0.84546834110000002</v>
      </c>
      <c r="L332" s="5">
        <f>IF(AJ332="NORWAY",_xlfn.XLOOKUP(C332,'Oslo OBX Historical Data'!$A$3:$A$3478,'Oslo OBX Historical Data'!$G$2:$G$3477),IF(AJ332="FINLAND",_xlfn.XLOOKUP(C332,'OMX Helsinki Historical Data'!$A$3:$A$3480,'OMX Helsinki Historical Data'!$G$2:$G$3479),IF(AJ332="DENMARK",_xlfn.XLOOKUP(C332,'OMX Copenhagen All shares Histo'!$A$3:$A$3462,'OMX Copenhagen All shares Histo'!$G$2:$G$3461),_xlfn.XLOOKUP('Pos. inv sent'!C332,'OMX Stockholm Historical Data'!$A$3:$A$3478,'OMX Stockholm Historical Data'!$G$2:$G$3477))))</f>
        <v>-1.6199999999999999E-2</v>
      </c>
      <c r="M332">
        <f>IF($B332="","",Dataset!L332)</f>
        <v>1</v>
      </c>
      <c r="N332">
        <f>IF($B332="","",Dataset!M332)</f>
        <v>0</v>
      </c>
      <c r="O332">
        <f>IF($B332="","",Dataset!N332)</f>
        <v>0</v>
      </c>
      <c r="P332">
        <f>IF($B332="","",Dataset!O332)</f>
        <v>1</v>
      </c>
      <c r="Q332">
        <f>IF($B332="","",Dataset!P332)</f>
        <v>0</v>
      </c>
      <c r="R332">
        <f>IF($B332="","",Dataset!Q332)</f>
        <v>0</v>
      </c>
      <c r="S332">
        <f>IF($B332="","",Dataset!R332)</f>
        <v>0</v>
      </c>
      <c r="T332">
        <f>IF($B332="","",Dataset!S332)</f>
        <v>0</v>
      </c>
      <c r="U332">
        <f>IF($B332="","",Dataset!T332)</f>
        <v>0</v>
      </c>
      <c r="Y332" s="2"/>
      <c r="AJ332" t="s">
        <v>80</v>
      </c>
      <c r="AL332" s="3">
        <f t="shared" si="26"/>
        <v>140.85366226470001</v>
      </c>
      <c r="AM332">
        <v>243</v>
      </c>
      <c r="BB332" s="2">
        <v>52.439029689999998</v>
      </c>
      <c r="BC332" s="2">
        <v>82.926834110000001</v>
      </c>
      <c r="BD332" s="2">
        <v>45.731712340000001</v>
      </c>
      <c r="BF332" t="s">
        <v>858</v>
      </c>
      <c r="BG332" t="s">
        <v>859</v>
      </c>
      <c r="BH332" t="s">
        <v>80</v>
      </c>
      <c r="BI332" t="s">
        <v>45</v>
      </c>
      <c r="BJ332" t="s">
        <v>25</v>
      </c>
      <c r="BK332" t="s">
        <v>860</v>
      </c>
      <c r="BL332" t="s">
        <v>27</v>
      </c>
      <c r="BM332" s="2">
        <v>481.33800000000002</v>
      </c>
      <c r="BN332" s="2">
        <v>77</v>
      </c>
      <c r="BO332" s="5">
        <f t="shared" si="27"/>
        <v>0.52439029689999994</v>
      </c>
      <c r="BP332" s="5">
        <f t="shared" si="28"/>
        <v>0.82926834110000003</v>
      </c>
      <c r="BQ332" s="5">
        <f t="shared" si="29"/>
        <v>0.45731712340000003</v>
      </c>
      <c r="BR332" s="2">
        <v>218</v>
      </c>
      <c r="BS332" s="2">
        <v>207.14285280000001</v>
      </c>
      <c r="BT332" s="2">
        <v>223.5</v>
      </c>
      <c r="BU332" s="2">
        <v>21.5</v>
      </c>
    </row>
    <row r="333" spans="1:73" x14ac:dyDescent="0.15">
      <c r="A333" t="str">
        <f t="shared" si="30"/>
        <v>1</v>
      </c>
      <c r="B333">
        <v>122</v>
      </c>
      <c r="C333" s="7">
        <v>42535</v>
      </c>
      <c r="D333" s="11">
        <v>2016</v>
      </c>
      <c r="E333" s="3">
        <f>_xlfn.XLOOKUP(B333,'Sentiment index'!$E$2:$E$169,'Sentiment index'!$A$2:$A$169)</f>
        <v>0.209563</v>
      </c>
      <c r="F333">
        <f>IF(B333="","",Dataset!E333)</f>
        <v>8.3992208817289349</v>
      </c>
      <c r="G333" s="5">
        <f>(AL333-BN333)/BN333</f>
        <v>-1.4901161193847656E-8</v>
      </c>
      <c r="H333" s="12">
        <f>IF(B333="","",Dataset!G333)</f>
        <v>272</v>
      </c>
      <c r="I333" s="2">
        <v>29.989799999999999</v>
      </c>
      <c r="J333" s="2">
        <v>13.756791999999999</v>
      </c>
      <c r="K333" s="13">
        <f t="shared" si="31"/>
        <v>1.6199985098838805E-2</v>
      </c>
      <c r="L333" s="5">
        <f>IF(AJ333="NORWAY",_xlfn.XLOOKUP(C333,'Oslo OBX Historical Data'!$A$3:$A$3478,'Oslo OBX Historical Data'!$G$2:$G$3477),IF(AJ333="FINLAND",_xlfn.XLOOKUP(C333,'OMX Helsinki Historical Data'!$A$3:$A$3480,'OMX Helsinki Historical Data'!$G$2:$G$3479),IF(AJ333="DENMARK",_xlfn.XLOOKUP(C333,'OMX Copenhagen All shares Histo'!$A$3:$A$3462,'OMX Copenhagen All shares Histo'!$G$2:$G$3461),_xlfn.XLOOKUP('Pos. inv sent'!C333,'OMX Stockholm Historical Data'!$A$3:$A$3478,'OMX Stockholm Historical Data'!$G$2:$G$3477))))</f>
        <v>-1.6199999999999999E-2</v>
      </c>
      <c r="M333">
        <f>IF($B333="","",Dataset!L333)</f>
        <v>1</v>
      </c>
      <c r="N333">
        <f>IF($B333="","",Dataset!M333)</f>
        <v>0</v>
      </c>
      <c r="O333">
        <f>IF($B333="","",Dataset!N333)</f>
        <v>0</v>
      </c>
      <c r="P333">
        <f>IF($B333="","",Dataset!O333)</f>
        <v>0</v>
      </c>
      <c r="Q333">
        <f>IF($B333="","",Dataset!P333)</f>
        <v>1</v>
      </c>
      <c r="R333">
        <f>IF($B333="","",Dataset!Q333)</f>
        <v>0</v>
      </c>
      <c r="S333">
        <f>IF($B333="","",Dataset!R333)</f>
        <v>0</v>
      </c>
      <c r="T333">
        <f>IF($B333="","",Dataset!S333)</f>
        <v>0</v>
      </c>
      <c r="U333">
        <f>IF($B333="","",Dataset!T333)</f>
        <v>0</v>
      </c>
      <c r="Y333" s="2"/>
      <c r="AJ333" t="s">
        <v>80</v>
      </c>
      <c r="AL333" s="3">
        <f t="shared" si="26"/>
        <v>13.999999791383743</v>
      </c>
      <c r="AM333">
        <v>272</v>
      </c>
      <c r="BB333" s="2">
        <v>-1.4901161190000001E-6</v>
      </c>
      <c r="BC333" s="2">
        <v>-1.4901161190000001E-6</v>
      </c>
      <c r="BD333" s="2">
        <v>22.499998089999998</v>
      </c>
      <c r="BF333" t="s">
        <v>1621</v>
      </c>
      <c r="BG333" t="s">
        <v>1622</v>
      </c>
      <c r="BH333" t="s">
        <v>80</v>
      </c>
      <c r="BI333" t="s">
        <v>38</v>
      </c>
      <c r="BJ333" t="s">
        <v>25</v>
      </c>
      <c r="BK333" t="s">
        <v>1066</v>
      </c>
      <c r="BL333" t="s">
        <v>27</v>
      </c>
      <c r="BM333" s="2">
        <v>29.989799999999999</v>
      </c>
      <c r="BN333" s="2">
        <v>14</v>
      </c>
      <c r="BO333" s="5">
        <f t="shared" si="27"/>
        <v>-1.4901161190000001E-8</v>
      </c>
      <c r="BP333" s="5">
        <f t="shared" si="28"/>
        <v>-1.4901161190000001E-8</v>
      </c>
      <c r="BQ333" s="5">
        <f t="shared" si="29"/>
        <v>0.22499998089999998</v>
      </c>
      <c r="BR333" s="2">
        <v>108.2</v>
      </c>
      <c r="BS333" s="2">
        <v>4789.2856449999999</v>
      </c>
      <c r="BT333" s="2">
        <v>107.5</v>
      </c>
      <c r="BU333" s="2">
        <v>15.0745</v>
      </c>
    </row>
    <row r="334" spans="1:73" x14ac:dyDescent="0.15">
      <c r="A334" t="str">
        <f t="shared" si="30"/>
        <v>1</v>
      </c>
      <c r="B334">
        <v>122</v>
      </c>
      <c r="C334" s="7">
        <v>42536</v>
      </c>
      <c r="D334" s="11">
        <v>2016</v>
      </c>
      <c r="E334" s="3">
        <f>_xlfn.XLOOKUP(B334,'Sentiment index'!$E$2:$E$169,'Sentiment index'!$A$2:$A$169)</f>
        <v>0.209563</v>
      </c>
      <c r="F334">
        <f>IF(B334="","",Dataset!E334)</f>
        <v>9.9254446639359823</v>
      </c>
      <c r="G334" s="5">
        <f>(AL334-BN334)/BN334</f>
        <v>-0.12499998090000002</v>
      </c>
      <c r="H334" s="12">
        <f>IF(B334="","",Dataset!G334)</f>
        <v>13847</v>
      </c>
      <c r="I334" s="2">
        <v>1091.8399999999999</v>
      </c>
      <c r="J334" s="2">
        <v>39.305119999999995</v>
      </c>
      <c r="K334" s="13">
        <f t="shared" si="31"/>
        <v>-0.14139998090000003</v>
      </c>
      <c r="L334" s="5">
        <f>IF(AJ334="NORWAY",_xlfn.XLOOKUP(C334,'Oslo OBX Historical Data'!$A$3:$A$3478,'Oslo OBX Historical Data'!$G$2:$G$3477),IF(AJ334="FINLAND",_xlfn.XLOOKUP(C334,'OMX Helsinki Historical Data'!$A$3:$A$3480,'OMX Helsinki Historical Data'!$G$2:$G$3479),IF(AJ334="DENMARK",_xlfn.XLOOKUP(C334,'OMX Copenhagen All shares Histo'!$A$3:$A$3462,'OMX Copenhagen All shares Histo'!$G$2:$G$3461),_xlfn.XLOOKUP('Pos. inv sent'!C334,'OMX Stockholm Historical Data'!$A$3:$A$3478,'OMX Stockholm Historical Data'!$G$2:$G$3477))))</f>
        <v>1.6400000000000001E-2</v>
      </c>
      <c r="M334">
        <f>IF($B334="","",Dataset!L334)</f>
        <v>1</v>
      </c>
      <c r="N334">
        <f>IF($B334="","",Dataset!M334)</f>
        <v>0</v>
      </c>
      <c r="O334">
        <f>IF($B334="","",Dataset!N334)</f>
        <v>0</v>
      </c>
      <c r="P334">
        <f>IF($B334="","",Dataset!O334)</f>
        <v>0</v>
      </c>
      <c r="Q334">
        <f>IF($B334="","",Dataset!P334)</f>
        <v>0</v>
      </c>
      <c r="R334">
        <f>IF($B334="","",Dataset!Q334)</f>
        <v>1</v>
      </c>
      <c r="S334">
        <f>IF($B334="","",Dataset!R334)</f>
        <v>0</v>
      </c>
      <c r="T334">
        <f>IF($B334="","",Dataset!S334)</f>
        <v>0</v>
      </c>
      <c r="U334">
        <f>IF($B334="","",Dataset!T334)</f>
        <v>0</v>
      </c>
      <c r="Y334" s="2"/>
      <c r="AJ334" t="s">
        <v>80</v>
      </c>
      <c r="AL334" s="3">
        <f t="shared" si="26"/>
        <v>35.000000763999999</v>
      </c>
      <c r="AM334">
        <v>13847</v>
      </c>
      <c r="BB334" s="2">
        <v>7.1428589819999999</v>
      </c>
      <c r="BC334" s="2">
        <v>-12.49999809</v>
      </c>
      <c r="BD334" s="2">
        <v>-31.249998089999998</v>
      </c>
      <c r="BF334" t="s">
        <v>519</v>
      </c>
      <c r="BG334" t="s">
        <v>520</v>
      </c>
      <c r="BH334" t="s">
        <v>80</v>
      </c>
      <c r="BI334" t="s">
        <v>32</v>
      </c>
      <c r="BJ334" t="s">
        <v>25</v>
      </c>
      <c r="BK334" t="s">
        <v>165</v>
      </c>
      <c r="BL334" t="s">
        <v>27</v>
      </c>
      <c r="BM334" s="2">
        <v>1091.8399999999999</v>
      </c>
      <c r="BN334" s="2">
        <v>40</v>
      </c>
      <c r="BO334" s="5">
        <f t="shared" si="27"/>
        <v>7.1428589819999999E-2</v>
      </c>
      <c r="BP334" s="5">
        <f t="shared" si="28"/>
        <v>-0.1249999809</v>
      </c>
      <c r="BQ334" s="5">
        <f t="shared" si="29"/>
        <v>-0.31249998089999997</v>
      </c>
      <c r="BR334" s="2">
        <v>53.1</v>
      </c>
      <c r="BS334" s="2">
        <v>41.370788570000002</v>
      </c>
      <c r="BT334" s="2">
        <v>53.4</v>
      </c>
      <c r="BU334" s="2">
        <v>94.1</v>
      </c>
    </row>
    <row r="335" spans="1:73" x14ac:dyDescent="0.15">
      <c r="A335" t="str">
        <f t="shared" si="30"/>
        <v>1</v>
      </c>
      <c r="B335">
        <v>122</v>
      </c>
      <c r="C335" s="7">
        <v>42536</v>
      </c>
      <c r="D335" s="11">
        <v>2016</v>
      </c>
      <c r="E335" s="3">
        <f>_xlfn.XLOOKUP(B335,'Sentiment index'!$E$2:$E$169,'Sentiment index'!$A$2:$A$169)</f>
        <v>0.209563</v>
      </c>
      <c r="F335">
        <f>IF(B335="","",Dataset!E335)</f>
        <v>12.104958835255879</v>
      </c>
      <c r="G335" s="5">
        <f>(AL335-BN335)/BN335</f>
        <v>-0.24000000000000002</v>
      </c>
      <c r="H335" s="12">
        <f>IF(B335="","",Dataset!G335)</f>
        <v>2</v>
      </c>
      <c r="I335" s="2">
        <v>19.701699999999999</v>
      </c>
      <c r="J335" s="2">
        <v>8.8436519999999987</v>
      </c>
      <c r="K335" s="13">
        <f t="shared" si="31"/>
        <v>-0.25640000000000002</v>
      </c>
      <c r="L335" s="5">
        <f>IF(AJ335="NORWAY",_xlfn.XLOOKUP(C335,'Oslo OBX Historical Data'!$A$3:$A$3478,'Oslo OBX Historical Data'!$G$2:$G$3477),IF(AJ335="FINLAND",_xlfn.XLOOKUP(C335,'OMX Helsinki Historical Data'!$A$3:$A$3480,'OMX Helsinki Historical Data'!$G$2:$G$3479),IF(AJ335="DENMARK",_xlfn.XLOOKUP(C335,'OMX Copenhagen All shares Histo'!$A$3:$A$3462,'OMX Copenhagen All shares Histo'!$G$2:$G$3461),_xlfn.XLOOKUP('Pos. inv sent'!C335,'OMX Stockholm Historical Data'!$A$3:$A$3478,'OMX Stockholm Historical Data'!$G$2:$G$3477))))</f>
        <v>1.6400000000000001E-2</v>
      </c>
      <c r="M335">
        <f>IF($B335="","",Dataset!L335)</f>
        <v>1</v>
      </c>
      <c r="N335">
        <f>IF($B335="","",Dataset!M335)</f>
        <v>0</v>
      </c>
      <c r="O335">
        <f>IF($B335="","",Dataset!N335)</f>
        <v>0</v>
      </c>
      <c r="P335">
        <f>IF($B335="","",Dataset!O335)</f>
        <v>0</v>
      </c>
      <c r="Q335">
        <f>IF($B335="","",Dataset!P335)</f>
        <v>0</v>
      </c>
      <c r="R335">
        <f>IF($B335="","",Dataset!Q335)</f>
        <v>1</v>
      </c>
      <c r="S335">
        <f>IF($B335="","",Dataset!R335)</f>
        <v>0</v>
      </c>
      <c r="T335">
        <f>IF($B335="","",Dataset!S335)</f>
        <v>0</v>
      </c>
      <c r="U335">
        <f>IF($B335="","",Dataset!T335)</f>
        <v>0</v>
      </c>
      <c r="Y335" s="2"/>
      <c r="AJ335" t="s">
        <v>80</v>
      </c>
      <c r="AL335" s="3">
        <f t="shared" si="26"/>
        <v>6.84</v>
      </c>
      <c r="AM335">
        <v>2</v>
      </c>
      <c r="BB335" s="2">
        <v>-27.368421550000001</v>
      </c>
      <c r="BC335" s="2">
        <v>-24</v>
      </c>
      <c r="BD335" s="2">
        <v>-13.26315784</v>
      </c>
      <c r="BF335" t="s">
        <v>1759</v>
      </c>
      <c r="BG335" t="s">
        <v>1760</v>
      </c>
      <c r="BH335" t="s">
        <v>80</v>
      </c>
      <c r="BI335" t="s">
        <v>32</v>
      </c>
      <c r="BJ335" t="s">
        <v>25</v>
      </c>
      <c r="BK335" t="s">
        <v>1066</v>
      </c>
      <c r="BL335" t="s">
        <v>27</v>
      </c>
      <c r="BM335" s="2">
        <v>19.701699999999999</v>
      </c>
      <c r="BN335" s="2">
        <v>9</v>
      </c>
      <c r="BO335" s="5">
        <f t="shared" si="27"/>
        <v>-0.27368421549999999</v>
      </c>
      <c r="BP335" s="5">
        <f t="shared" si="28"/>
        <v>-0.24</v>
      </c>
      <c r="BQ335" s="5">
        <f t="shared" si="29"/>
        <v>-0.13263157840000001</v>
      </c>
      <c r="BR335" s="2">
        <v>1.976</v>
      </c>
      <c r="BS335" s="2">
        <v>-68.448669429999995</v>
      </c>
      <c r="BT335" s="2">
        <v>2.0499999999999998</v>
      </c>
      <c r="BU335" s="2">
        <v>5.0038</v>
      </c>
    </row>
    <row r="336" spans="1:73" x14ac:dyDescent="0.15">
      <c r="A336" t="str">
        <f t="shared" si="30"/>
        <v>1</v>
      </c>
      <c r="B336">
        <v>122</v>
      </c>
      <c r="C336" s="7">
        <v>42537</v>
      </c>
      <c r="D336" s="11">
        <v>2016</v>
      </c>
      <c r="E336" s="3">
        <f>_xlfn.XLOOKUP(B336,'Sentiment index'!$E$2:$E$169,'Sentiment index'!$A$2:$A$169)</f>
        <v>0.209563</v>
      </c>
      <c r="F336">
        <f>IF(B336="","",Dataset!E336)</f>
        <v>12.187177446940195</v>
      </c>
      <c r="G336" s="5">
        <f>(AL336-BN336)/BN336</f>
        <v>-4.237289906000001E-2</v>
      </c>
      <c r="H336" s="12">
        <f>IF(B336="","",Dataset!G336)</f>
        <v>155</v>
      </c>
      <c r="I336" s="2">
        <v>99.238200000000006</v>
      </c>
      <c r="J336" s="2">
        <v>12.28285</v>
      </c>
      <c r="K336" s="13">
        <f t="shared" si="31"/>
        <v>-2.3372899060000011E-2</v>
      </c>
      <c r="L336" s="5">
        <f>IF(AJ336="NORWAY",_xlfn.XLOOKUP(C336,'Oslo OBX Historical Data'!$A$3:$A$3478,'Oslo OBX Historical Data'!$G$2:$G$3477),IF(AJ336="FINLAND",_xlfn.XLOOKUP(C336,'OMX Helsinki Historical Data'!$A$3:$A$3480,'OMX Helsinki Historical Data'!$G$2:$G$3479),IF(AJ336="DENMARK",_xlfn.XLOOKUP(C336,'OMX Copenhagen All shares Histo'!$A$3:$A$3462,'OMX Copenhagen All shares Histo'!$G$2:$G$3461),_xlfn.XLOOKUP('Pos. inv sent'!C336,'OMX Stockholm Historical Data'!$A$3:$A$3478,'OMX Stockholm Historical Data'!$G$2:$G$3477))))</f>
        <v>-1.9E-2</v>
      </c>
      <c r="M336">
        <f>IF($B336="","",Dataset!L336)</f>
        <v>1</v>
      </c>
      <c r="N336">
        <f>IF($B336="","",Dataset!M336)</f>
        <v>0</v>
      </c>
      <c r="O336">
        <f>IF($B336="","",Dataset!N336)</f>
        <v>0</v>
      </c>
      <c r="P336">
        <f>IF($B336="","",Dataset!O336)</f>
        <v>0</v>
      </c>
      <c r="Q336">
        <f>IF($B336="","",Dataset!P336)</f>
        <v>0</v>
      </c>
      <c r="R336">
        <f>IF($B336="","",Dataset!Q336)</f>
        <v>0</v>
      </c>
      <c r="S336">
        <f>IF($B336="","",Dataset!R336)</f>
        <v>0</v>
      </c>
      <c r="T336">
        <f>IF($B336="","",Dataset!S336)</f>
        <v>1</v>
      </c>
      <c r="U336">
        <f>IF($B336="","",Dataset!T336)</f>
        <v>0</v>
      </c>
      <c r="Y336" s="2"/>
      <c r="AJ336" t="s">
        <v>80</v>
      </c>
      <c r="AL336" s="3">
        <f t="shared" si="26"/>
        <v>11.97033876175</v>
      </c>
      <c r="AM336">
        <v>155</v>
      </c>
      <c r="BB336" s="2">
        <v>-12.71186543</v>
      </c>
      <c r="BC336" s="2">
        <v>-4.237289906</v>
      </c>
      <c r="BD336" s="2">
        <v>5.0847439769999996</v>
      </c>
      <c r="BF336" t="s">
        <v>1313</v>
      </c>
      <c r="BG336" t="s">
        <v>1314</v>
      </c>
      <c r="BH336" t="s">
        <v>80</v>
      </c>
      <c r="BI336" t="s">
        <v>81</v>
      </c>
      <c r="BJ336" t="s">
        <v>25</v>
      </c>
      <c r="BK336" t="s">
        <v>1175</v>
      </c>
      <c r="BL336" t="s">
        <v>27</v>
      </c>
      <c r="BM336" s="2">
        <v>99.238200000000006</v>
      </c>
      <c r="BN336" s="2">
        <v>12.5</v>
      </c>
      <c r="BO336" s="5">
        <f t="shared" si="27"/>
        <v>-0.12711865429999999</v>
      </c>
      <c r="BP336" s="5">
        <f t="shared" si="28"/>
        <v>-4.2372899059999997E-2</v>
      </c>
      <c r="BQ336" s="5">
        <f t="shared" si="29"/>
        <v>5.0847439769999996E-2</v>
      </c>
      <c r="BR336" s="2">
        <v>10.62</v>
      </c>
      <c r="BS336" s="2">
        <v>26.178442</v>
      </c>
      <c r="BT336" s="2">
        <v>10.68</v>
      </c>
      <c r="BU336" s="2">
        <v>20.363</v>
      </c>
    </row>
    <row r="337" spans="1:73" x14ac:dyDescent="0.15">
      <c r="A337" t="str">
        <f t="shared" si="30"/>
        <v>1</v>
      </c>
      <c r="B337">
        <v>122</v>
      </c>
      <c r="C337" s="7">
        <v>42541</v>
      </c>
      <c r="D337" s="11">
        <v>2016</v>
      </c>
      <c r="E337" s="3">
        <f>_xlfn.XLOOKUP(B337,'Sentiment index'!$E$2:$E$169,'Sentiment index'!$A$2:$A$169)</f>
        <v>0.209563</v>
      </c>
      <c r="F337">
        <f>IF(B337="","",Dataset!E337)</f>
        <v>11.292951486913946</v>
      </c>
      <c r="G337" s="5">
        <f>(AL337-BN337)/BN337</f>
        <v>6.5217413899999896E-2</v>
      </c>
      <c r="H337" s="12">
        <f>IF(B337="","",Dataset!G337)</f>
        <v>46</v>
      </c>
      <c r="I337" s="2">
        <v>10.322900000000001</v>
      </c>
      <c r="J337" s="2">
        <v>5.4044539999999994</v>
      </c>
      <c r="K337" s="13">
        <f t="shared" si="31"/>
        <v>3.5617413899999895E-2</v>
      </c>
      <c r="L337" s="5">
        <f>IF(AJ337="NORWAY",_xlfn.XLOOKUP(C337,'Oslo OBX Historical Data'!$A$3:$A$3478,'Oslo OBX Historical Data'!$G$2:$G$3477),IF(AJ337="FINLAND",_xlfn.XLOOKUP(C337,'OMX Helsinki Historical Data'!$A$3:$A$3480,'OMX Helsinki Historical Data'!$G$2:$G$3479),IF(AJ337="DENMARK",_xlfn.XLOOKUP(C337,'OMX Copenhagen All shares Histo'!$A$3:$A$3462,'OMX Copenhagen All shares Histo'!$G$2:$G$3461),_xlfn.XLOOKUP('Pos. inv sent'!C337,'OMX Stockholm Historical Data'!$A$3:$A$3478,'OMX Stockholm Historical Data'!$G$2:$G$3477))))</f>
        <v>2.9600000000000001E-2</v>
      </c>
      <c r="M337">
        <f>IF($B337="","",Dataset!L337)</f>
        <v>1</v>
      </c>
      <c r="N337">
        <f>IF($B337="","",Dataset!M337)</f>
        <v>0</v>
      </c>
      <c r="O337">
        <f>IF($B337="","",Dataset!N337)</f>
        <v>0</v>
      </c>
      <c r="P337">
        <f>IF($B337="","",Dataset!O337)</f>
        <v>0</v>
      </c>
      <c r="Q337">
        <f>IF($B337="","",Dataset!P337)</f>
        <v>1</v>
      </c>
      <c r="R337">
        <f>IF($B337="","",Dataset!Q337)</f>
        <v>0</v>
      </c>
      <c r="S337">
        <f>IF($B337="","",Dataset!R337)</f>
        <v>0</v>
      </c>
      <c r="T337">
        <f>IF($B337="","",Dataset!S337)</f>
        <v>0</v>
      </c>
      <c r="U337">
        <f>IF($B337="","",Dataset!T337)</f>
        <v>0</v>
      </c>
      <c r="Y337" s="2"/>
      <c r="AJ337" t="s">
        <v>80</v>
      </c>
      <c r="AL337" s="3">
        <f t="shared" si="26"/>
        <v>5.8586957764499994</v>
      </c>
      <c r="AM337">
        <v>46</v>
      </c>
      <c r="BB337" s="4">
        <v>8.6956548690000002</v>
      </c>
      <c r="BC337" s="4">
        <v>6.5217413899999999</v>
      </c>
      <c r="BD337" s="4">
        <v>2.0732049959999998E-6</v>
      </c>
      <c r="BF337" t="s">
        <v>1948</v>
      </c>
      <c r="BG337" t="s">
        <v>1949</v>
      </c>
      <c r="BH337" t="s">
        <v>80</v>
      </c>
      <c r="BI337" t="s">
        <v>38</v>
      </c>
      <c r="BJ337" t="s">
        <v>25</v>
      </c>
      <c r="BK337" t="s">
        <v>1066</v>
      </c>
      <c r="BL337" t="s">
        <v>27</v>
      </c>
      <c r="BM337" s="2">
        <v>10.322900000000001</v>
      </c>
      <c r="BN337" s="2">
        <v>5.5</v>
      </c>
      <c r="BO337" s="5">
        <f t="shared" si="27"/>
        <v>8.6956548689999996E-2</v>
      </c>
      <c r="BP337" s="5">
        <f t="shared" si="28"/>
        <v>6.5217413899999993E-2</v>
      </c>
      <c r="BQ337" s="5">
        <f t="shared" si="29"/>
        <v>2.0732049959999997E-8</v>
      </c>
      <c r="BR337" s="2">
        <v>3.73</v>
      </c>
      <c r="BS337" s="2">
        <v>-32.363636020000001</v>
      </c>
      <c r="BT337" s="2">
        <v>3.72</v>
      </c>
      <c r="BU337" s="2">
        <v>7.89</v>
      </c>
    </row>
    <row r="338" spans="1:73" x14ac:dyDescent="0.15">
      <c r="A338" t="str">
        <f t="shared" si="30"/>
        <v>1</v>
      </c>
      <c r="B338">
        <v>122</v>
      </c>
      <c r="C338" s="7">
        <v>42542</v>
      </c>
      <c r="D338" s="11">
        <v>2016</v>
      </c>
      <c r="E338" s="3">
        <f>_xlfn.XLOOKUP(B338,'Sentiment index'!$E$2:$E$169,'Sentiment index'!$A$2:$A$169)</f>
        <v>0.209563</v>
      </c>
      <c r="F338">
        <f>IF(B338="","",Dataset!E338)</f>
        <v>12.99128345832708</v>
      </c>
      <c r="G338" s="5">
        <f>(AL338-BN338)/BN338</f>
        <v>-0.19999999999999993</v>
      </c>
      <c r="H338" s="12">
        <f>IF(B338="","",Dataset!G338)</f>
        <v>38</v>
      </c>
      <c r="I338" s="2">
        <v>88.463899999999995</v>
      </c>
      <c r="J338" s="2">
        <v>5.7975051999999998</v>
      </c>
      <c r="K338" s="13">
        <f t="shared" si="31"/>
        <v>-0.20469999999999994</v>
      </c>
      <c r="L338" s="5">
        <f>IF(AJ338="NORWAY",_xlfn.XLOOKUP(C338,'Oslo OBX Historical Data'!$A$3:$A$3478,'Oslo OBX Historical Data'!$G$2:$G$3477),IF(AJ338="FINLAND",_xlfn.XLOOKUP(C338,'OMX Helsinki Historical Data'!$A$3:$A$3480,'OMX Helsinki Historical Data'!$G$2:$G$3479),IF(AJ338="DENMARK",_xlfn.XLOOKUP(C338,'OMX Copenhagen All shares Histo'!$A$3:$A$3462,'OMX Copenhagen All shares Histo'!$G$2:$G$3461),_xlfn.XLOOKUP('Pos. inv sent'!C338,'OMX Stockholm Historical Data'!$A$3:$A$3478,'OMX Stockholm Historical Data'!$G$2:$G$3477))))</f>
        <v>4.7000000000000002E-3</v>
      </c>
      <c r="M338">
        <f>IF($B338="","",Dataset!L338)</f>
        <v>1</v>
      </c>
      <c r="N338">
        <f>IF($B338="","",Dataset!M338)</f>
        <v>1</v>
      </c>
      <c r="O338">
        <f>IF($B338="","",Dataset!N338)</f>
        <v>0</v>
      </c>
      <c r="P338">
        <f>IF($B338="","",Dataset!O338)</f>
        <v>0</v>
      </c>
      <c r="Q338">
        <f>IF($B338="","",Dataset!P338)</f>
        <v>0</v>
      </c>
      <c r="R338">
        <f>IF($B338="","",Dataset!Q338)</f>
        <v>0</v>
      </c>
      <c r="S338">
        <f>IF($B338="","",Dataset!R338)</f>
        <v>0</v>
      </c>
      <c r="T338">
        <f>IF($B338="","",Dataset!S338)</f>
        <v>0</v>
      </c>
      <c r="U338">
        <f>IF($B338="","",Dataset!T338)</f>
        <v>0</v>
      </c>
      <c r="Y338" s="2"/>
      <c r="AJ338" t="s">
        <v>80</v>
      </c>
      <c r="AL338" s="3">
        <f t="shared" si="26"/>
        <v>4.7200000000000006</v>
      </c>
      <c r="AM338">
        <v>38</v>
      </c>
      <c r="BB338" s="4">
        <v>-5</v>
      </c>
      <c r="BC338" s="4">
        <v>-20</v>
      </c>
      <c r="BD338" s="4">
        <v>-20</v>
      </c>
      <c r="BF338" t="s">
        <v>1359</v>
      </c>
      <c r="BG338" t="s">
        <v>1360</v>
      </c>
      <c r="BH338" t="s">
        <v>80</v>
      </c>
      <c r="BI338" t="s">
        <v>53</v>
      </c>
      <c r="BJ338" t="s">
        <v>25</v>
      </c>
      <c r="BK338" t="s">
        <v>1175</v>
      </c>
      <c r="BL338" t="s">
        <v>27</v>
      </c>
      <c r="BM338" s="2">
        <v>88.463899999999995</v>
      </c>
      <c r="BN338" s="2">
        <v>5.9</v>
      </c>
      <c r="BO338" s="5">
        <f t="shared" si="27"/>
        <v>-0.05</v>
      </c>
      <c r="BP338" s="5">
        <f t="shared" si="28"/>
        <v>-0.2</v>
      </c>
      <c r="BQ338" s="5">
        <f t="shared" si="29"/>
        <v>-0.2</v>
      </c>
      <c r="BR338" s="2">
        <v>1.1220000000000001</v>
      </c>
      <c r="BS338" s="2">
        <v>-61.368850709999997</v>
      </c>
      <c r="BT338" s="2">
        <v>1.1539999999999999</v>
      </c>
      <c r="BU338" s="2">
        <v>43.494500000000002</v>
      </c>
    </row>
    <row r="339" spans="1:73" x14ac:dyDescent="0.15">
      <c r="A339" t="str">
        <f t="shared" si="30"/>
        <v>1</v>
      </c>
      <c r="B339">
        <v>122</v>
      </c>
      <c r="C339" s="7">
        <v>42542</v>
      </c>
      <c r="D339" s="11">
        <v>2016</v>
      </c>
      <c r="E339" s="3">
        <f>_xlfn.XLOOKUP(B339,'Sentiment index'!$E$2:$E$169,'Sentiment index'!$A$2:$A$169)</f>
        <v>0.209563</v>
      </c>
      <c r="F339">
        <f>IF(B339="","",Dataset!E339)</f>
        <v>11.36098885939343</v>
      </c>
      <c r="G339" s="5">
        <f>(AL339-BN339)/BN339</f>
        <v>2.9213526249999955E-2</v>
      </c>
      <c r="H339" s="12">
        <f>IF(B339="","",Dataset!G339)</f>
        <v>1452.6408945130861</v>
      </c>
      <c r="I339" s="2">
        <v>10.2446</v>
      </c>
      <c r="J339" s="2">
        <v>11.791535999999999</v>
      </c>
      <c r="K339" s="13">
        <f t="shared" si="31"/>
        <v>2.4513526249999956E-2</v>
      </c>
      <c r="L339" s="5">
        <f>IF(AJ339="NORWAY",_xlfn.XLOOKUP(C339,'Oslo OBX Historical Data'!$A$3:$A$3478,'Oslo OBX Historical Data'!$G$2:$G$3477),IF(AJ339="FINLAND",_xlfn.XLOOKUP(C339,'OMX Helsinki Historical Data'!$A$3:$A$3480,'OMX Helsinki Historical Data'!$G$2:$G$3479),IF(AJ339="DENMARK",_xlfn.XLOOKUP(C339,'OMX Copenhagen All shares Histo'!$A$3:$A$3462,'OMX Copenhagen All shares Histo'!$G$2:$G$3461),_xlfn.XLOOKUP('Pos. inv sent'!C339,'OMX Stockholm Historical Data'!$A$3:$A$3478,'OMX Stockholm Historical Data'!$G$2:$G$3477))))</f>
        <v>4.7000000000000002E-3</v>
      </c>
      <c r="M339">
        <f>IF($B339="","",Dataset!L339)</f>
        <v>1</v>
      </c>
      <c r="N339">
        <f>IF($B339="","",Dataset!M339)</f>
        <v>0</v>
      </c>
      <c r="O339">
        <f>IF($B339="","",Dataset!N339)</f>
        <v>0</v>
      </c>
      <c r="P339">
        <f>IF($B339="","",Dataset!O339)</f>
        <v>0</v>
      </c>
      <c r="Q339">
        <f>IF($B339="","",Dataset!P339)</f>
        <v>0</v>
      </c>
      <c r="R339">
        <f>IF($B339="","",Dataset!Q339)</f>
        <v>0</v>
      </c>
      <c r="S339">
        <f>IF($B339="","",Dataset!R339)</f>
        <v>1</v>
      </c>
      <c r="T339">
        <f>IF($B339="","",Dataset!S339)</f>
        <v>0</v>
      </c>
      <c r="U339">
        <f>IF($B339="","",Dataset!T339)</f>
        <v>0</v>
      </c>
      <c r="Y339" s="2"/>
      <c r="AJ339" t="s">
        <v>80</v>
      </c>
      <c r="AL339" s="3">
        <f t="shared" si="26"/>
        <v>12.350562314999999</v>
      </c>
      <c r="BB339" s="4">
        <v>2.9213526249999999</v>
      </c>
      <c r="BC339" s="4">
        <v>2.9213526249999999</v>
      </c>
      <c r="BD339" s="4">
        <v>2.9213526249999999</v>
      </c>
      <c r="BF339" t="s">
        <v>1978</v>
      </c>
      <c r="BG339" t="s">
        <v>1979</v>
      </c>
      <c r="BH339" t="s">
        <v>80</v>
      </c>
      <c r="BI339" t="s">
        <v>152</v>
      </c>
      <c r="BJ339" t="s">
        <v>25</v>
      </c>
      <c r="BK339" t="s">
        <v>1066</v>
      </c>
      <c r="BL339" t="s">
        <v>27</v>
      </c>
      <c r="BM339" s="2">
        <v>10.2446</v>
      </c>
      <c r="BN339" s="2">
        <v>12</v>
      </c>
      <c r="BO339" s="5">
        <f t="shared" si="27"/>
        <v>2.921352625E-2</v>
      </c>
      <c r="BP339" s="5">
        <f t="shared" si="28"/>
        <v>2.921352625E-2</v>
      </c>
      <c r="BQ339" s="5">
        <f t="shared" si="29"/>
        <v>2.921352625E-2</v>
      </c>
      <c r="BR339" s="2"/>
      <c r="BS339" s="2"/>
      <c r="BT339" s="2"/>
      <c r="BU339" s="2">
        <v>3.35</v>
      </c>
    </row>
    <row r="340" spans="1:73" x14ac:dyDescent="0.15">
      <c r="A340" t="str">
        <f t="shared" si="30"/>
        <v>1</v>
      </c>
      <c r="B340">
        <v>122</v>
      </c>
      <c r="C340" s="7">
        <v>42542</v>
      </c>
      <c r="D340" s="11">
        <v>2016</v>
      </c>
      <c r="E340" s="3">
        <f>_xlfn.XLOOKUP(B340,'Sentiment index'!$E$2:$E$169,'Sentiment index'!$A$2:$A$169)</f>
        <v>0.209563</v>
      </c>
      <c r="F340">
        <f>IF(B340="","",Dataset!E340)</f>
        <v>7.8225674020910949</v>
      </c>
      <c r="G340" s="5">
        <f>(AL340-BN340)/BN340</f>
        <v>0.56249996189999996</v>
      </c>
      <c r="H340" s="12">
        <f>IF(B340="","",Dataset!G340)</f>
        <v>25</v>
      </c>
      <c r="I340" s="2">
        <v>5.9964700000000004</v>
      </c>
      <c r="J340" s="2">
        <v>1.9652559999999999</v>
      </c>
      <c r="K340" s="13">
        <f t="shared" si="31"/>
        <v>0.55779996189999992</v>
      </c>
      <c r="L340" s="5">
        <f>IF(AJ340="NORWAY",_xlfn.XLOOKUP(C340,'Oslo OBX Historical Data'!$A$3:$A$3478,'Oslo OBX Historical Data'!$G$2:$G$3477),IF(AJ340="FINLAND",_xlfn.XLOOKUP(C340,'OMX Helsinki Historical Data'!$A$3:$A$3480,'OMX Helsinki Historical Data'!$G$2:$G$3479),IF(AJ340="DENMARK",_xlfn.XLOOKUP(C340,'OMX Copenhagen All shares Histo'!$A$3:$A$3462,'OMX Copenhagen All shares Histo'!$G$2:$G$3461),_xlfn.XLOOKUP('Pos. inv sent'!C340,'OMX Stockholm Historical Data'!$A$3:$A$3478,'OMX Stockholm Historical Data'!$G$2:$G$3477))))</f>
        <v>4.7000000000000002E-3</v>
      </c>
      <c r="M340">
        <f>IF($B340="","",Dataset!L340)</f>
        <v>1</v>
      </c>
      <c r="N340">
        <f>IF($B340="","",Dataset!M340)</f>
        <v>0</v>
      </c>
      <c r="O340">
        <f>IF($B340="","",Dataset!N340)</f>
        <v>0</v>
      </c>
      <c r="P340">
        <f>IF($B340="","",Dataset!O340)</f>
        <v>0</v>
      </c>
      <c r="Q340">
        <f>IF($B340="","",Dataset!P340)</f>
        <v>0</v>
      </c>
      <c r="R340">
        <f>IF($B340="","",Dataset!Q340)</f>
        <v>0</v>
      </c>
      <c r="S340">
        <f>IF($B340="","",Dataset!R340)</f>
        <v>0</v>
      </c>
      <c r="T340">
        <f>IF($B340="","",Dataset!S340)</f>
        <v>1</v>
      </c>
      <c r="U340">
        <f>IF($B340="","",Dataset!T340)</f>
        <v>0</v>
      </c>
      <c r="Y340" s="2"/>
      <c r="AJ340" t="s">
        <v>80</v>
      </c>
      <c r="AL340" s="3">
        <f t="shared" si="26"/>
        <v>3.1249999237999999</v>
      </c>
      <c r="AM340">
        <v>25</v>
      </c>
      <c r="BB340" s="4">
        <v>75</v>
      </c>
      <c r="BC340" s="4">
        <v>56.249996189999997</v>
      </c>
      <c r="BD340" s="4">
        <v>24.999998089999998</v>
      </c>
      <c r="BF340" t="s">
        <v>2096</v>
      </c>
      <c r="BG340" t="s">
        <v>2097</v>
      </c>
      <c r="BH340" t="s">
        <v>80</v>
      </c>
      <c r="BI340" t="s">
        <v>81</v>
      </c>
      <c r="BJ340" t="s">
        <v>25</v>
      </c>
      <c r="BK340" t="s">
        <v>1175</v>
      </c>
      <c r="BL340" t="s">
        <v>27</v>
      </c>
      <c r="BM340" s="2">
        <v>5.9964700000000004</v>
      </c>
      <c r="BN340" s="2">
        <v>2</v>
      </c>
      <c r="BO340" s="5">
        <f t="shared" si="27"/>
        <v>0.75</v>
      </c>
      <c r="BP340" s="5">
        <f t="shared" si="28"/>
        <v>0.56249996189999996</v>
      </c>
      <c r="BQ340" s="5">
        <f t="shared" si="29"/>
        <v>0.24999998089999997</v>
      </c>
      <c r="BR340" s="2">
        <v>3.3000000000000002E-2</v>
      </c>
      <c r="BS340" s="2">
        <v>-98.022254939999996</v>
      </c>
      <c r="BT340" s="2">
        <v>3.1E-2</v>
      </c>
      <c r="BU340" s="2">
        <v>14</v>
      </c>
    </row>
    <row r="341" spans="1:73" x14ac:dyDescent="0.15">
      <c r="A341" t="str">
        <f t="shared" si="30"/>
        <v>1</v>
      </c>
      <c r="B341">
        <v>122</v>
      </c>
      <c r="C341" s="7">
        <v>42543</v>
      </c>
      <c r="D341" s="11">
        <v>2016</v>
      </c>
      <c r="E341" s="3">
        <f>_xlfn.XLOOKUP(B341,'Sentiment index'!$E$2:$E$169,'Sentiment index'!$A$2:$A$169)</f>
        <v>0.209563</v>
      </c>
      <c r="F341">
        <f>IF(B341="","",Dataset!E341)</f>
        <v>6.8957919225494111</v>
      </c>
      <c r="G341" s="5">
        <f>(AL341-BN341)/BN341</f>
        <v>-0.20159999849999993</v>
      </c>
      <c r="H341" s="12">
        <f>IF(B341="","",Dataset!G341)</f>
        <v>185</v>
      </c>
      <c r="I341" s="2">
        <v>239.79599999999999</v>
      </c>
      <c r="J341" s="2">
        <v>18.730094999999999</v>
      </c>
      <c r="K341" s="13">
        <f t="shared" si="31"/>
        <v>-0.20159999849999993</v>
      </c>
      <c r="L341" s="5">
        <f>IF(AJ341="NORWAY",_xlfn.XLOOKUP(C341,'Oslo OBX Historical Data'!$A$3:$A$3478,'Oslo OBX Historical Data'!$G$2:$G$3477),IF(AJ341="FINLAND",_xlfn.XLOOKUP(C341,'OMX Helsinki Historical Data'!$A$3:$A$3480,'OMX Helsinki Historical Data'!$G$2:$G$3479),IF(AJ341="DENMARK",_xlfn.XLOOKUP(C341,'OMX Copenhagen All shares Histo'!$A$3:$A$3462,'OMX Copenhagen All shares Histo'!$G$2:$G$3461),_xlfn.XLOOKUP('Pos. inv sent'!C341,'OMX Stockholm Historical Data'!$A$3:$A$3478,'OMX Stockholm Historical Data'!$G$2:$G$3477))))</f>
        <v>0</v>
      </c>
      <c r="M341">
        <f>IF($B341="","",Dataset!L341)</f>
        <v>1</v>
      </c>
      <c r="N341">
        <f>IF($B341="","",Dataset!M341)</f>
        <v>0</v>
      </c>
      <c r="O341">
        <f>IF($B341="","",Dataset!N341)</f>
        <v>0</v>
      </c>
      <c r="P341">
        <f>IF($B341="","",Dataset!O341)</f>
        <v>0</v>
      </c>
      <c r="Q341">
        <f>IF($B341="","",Dataset!P341)</f>
        <v>0</v>
      </c>
      <c r="R341">
        <f>IF($B341="","",Dataset!Q341)</f>
        <v>1</v>
      </c>
      <c r="S341">
        <f>IF($B341="","",Dataset!R341)</f>
        <v>0</v>
      </c>
      <c r="T341">
        <f>IF($B341="","",Dataset!S341)</f>
        <v>0</v>
      </c>
      <c r="U341">
        <f>IF($B341="","",Dataset!T341)</f>
        <v>0</v>
      </c>
      <c r="Y341" s="2"/>
      <c r="AJ341" t="s">
        <v>23</v>
      </c>
      <c r="AL341" s="3">
        <f t="shared" si="26"/>
        <v>11.976000022500001</v>
      </c>
      <c r="AM341">
        <v>185</v>
      </c>
      <c r="BB341" s="4">
        <v>-22.399999619999999</v>
      </c>
      <c r="BC341" s="4">
        <v>-20.159999849999998</v>
      </c>
      <c r="BD341" s="4"/>
      <c r="BF341" t="s">
        <v>1077</v>
      </c>
      <c r="BG341" t="s">
        <v>1078</v>
      </c>
      <c r="BH341" t="s">
        <v>23</v>
      </c>
      <c r="BI341" t="s">
        <v>32</v>
      </c>
      <c r="BJ341" t="s">
        <v>25</v>
      </c>
      <c r="BK341" t="s">
        <v>1079</v>
      </c>
      <c r="BL341" t="s">
        <v>27</v>
      </c>
      <c r="BM341" s="2">
        <v>239.79599999999999</v>
      </c>
      <c r="BN341" s="2">
        <v>15</v>
      </c>
      <c r="BO341" s="5">
        <f t="shared" si="27"/>
        <v>-0.2239999962</v>
      </c>
      <c r="BP341" s="5">
        <f t="shared" si="28"/>
        <v>-0.20159999849999999</v>
      </c>
      <c r="BQ341" s="5">
        <f t="shared" si="29"/>
        <v>0</v>
      </c>
      <c r="BR341" s="2">
        <v>0.65200000000000002</v>
      </c>
      <c r="BS341" s="2">
        <v>-95.333335880000007</v>
      </c>
      <c r="BT341" s="2">
        <v>0.65200000000000002</v>
      </c>
      <c r="BU341" s="2">
        <v>40.666699999999999</v>
      </c>
    </row>
    <row r="342" spans="1:73" x14ac:dyDescent="0.15">
      <c r="A342" t="str">
        <f t="shared" si="30"/>
        <v>1</v>
      </c>
      <c r="B342">
        <v>122</v>
      </c>
      <c r="C342" s="7">
        <v>42548</v>
      </c>
      <c r="D342" s="11">
        <v>2016</v>
      </c>
      <c r="E342" s="3">
        <f>_xlfn.XLOOKUP(B342,'Sentiment index'!$E$2:$E$169,'Sentiment index'!$A$2:$A$169)</f>
        <v>0.209563</v>
      </c>
      <c r="F342">
        <f>IF(B342="","",Dataset!E342)</f>
        <v>9.5291120661950899</v>
      </c>
      <c r="G342" s="5">
        <f>(AL342-BN342)/BN342</f>
        <v>-2.5000000000000085E-2</v>
      </c>
      <c r="H342" s="12">
        <f>IF(B342="","",Dataset!G342)</f>
        <v>34</v>
      </c>
      <c r="I342" s="2">
        <v>6.0552299999999999</v>
      </c>
      <c r="J342" s="2">
        <v>7.0749215999999997</v>
      </c>
      <c r="K342" s="13">
        <f t="shared" si="31"/>
        <v>5.2499999999999915E-2</v>
      </c>
      <c r="L342" s="5">
        <f>IF(AJ342="NORWAY",_xlfn.XLOOKUP(C342,'Oslo OBX Historical Data'!$A$3:$A$3478,'Oslo OBX Historical Data'!$G$2:$G$3477),IF(AJ342="FINLAND",_xlfn.XLOOKUP(C342,'OMX Helsinki Historical Data'!$A$3:$A$3480,'OMX Helsinki Historical Data'!$G$2:$G$3479),IF(AJ342="DENMARK",_xlfn.XLOOKUP(C342,'OMX Copenhagen All shares Histo'!$A$3:$A$3462,'OMX Copenhagen All shares Histo'!$G$2:$G$3461),_xlfn.XLOOKUP('Pos. inv sent'!C342,'OMX Stockholm Historical Data'!$A$3:$A$3478,'OMX Stockholm Historical Data'!$G$2:$G$3477))))</f>
        <v>-7.7499999999999999E-2</v>
      </c>
      <c r="M342">
        <f>IF($B342="","",Dataset!L342)</f>
        <v>1</v>
      </c>
      <c r="N342">
        <f>IF($B342="","",Dataset!M342)</f>
        <v>0</v>
      </c>
      <c r="O342">
        <f>IF($B342="","",Dataset!N342)</f>
        <v>0</v>
      </c>
      <c r="P342">
        <f>IF($B342="","",Dataset!O342)</f>
        <v>0</v>
      </c>
      <c r="Q342">
        <f>IF($B342="","",Dataset!P342)</f>
        <v>0</v>
      </c>
      <c r="R342">
        <f>IF($B342="","",Dataset!Q342)</f>
        <v>0</v>
      </c>
      <c r="S342">
        <f>IF($B342="","",Dataset!R342)</f>
        <v>1</v>
      </c>
      <c r="T342">
        <f>IF($B342="","",Dataset!S342)</f>
        <v>0</v>
      </c>
      <c r="U342">
        <f>IF($B342="","",Dataset!T342)</f>
        <v>0</v>
      </c>
      <c r="Y342" s="2"/>
      <c r="AJ342" t="s">
        <v>80</v>
      </c>
      <c r="AL342" s="3">
        <f t="shared" si="26"/>
        <v>7.02</v>
      </c>
      <c r="AM342">
        <v>34</v>
      </c>
      <c r="BB342" s="4">
        <v>0</v>
      </c>
      <c r="BC342" s="4">
        <v>-2.5</v>
      </c>
      <c r="BD342" s="4">
        <v>5.625</v>
      </c>
      <c r="BF342" t="s">
        <v>2082</v>
      </c>
      <c r="BG342" t="s">
        <v>2083</v>
      </c>
      <c r="BH342" t="s">
        <v>80</v>
      </c>
      <c r="BI342" t="s">
        <v>152</v>
      </c>
      <c r="BJ342" t="s">
        <v>25</v>
      </c>
      <c r="BK342" t="s">
        <v>1066</v>
      </c>
      <c r="BL342" t="s">
        <v>27</v>
      </c>
      <c r="BM342" s="2">
        <v>6.0552299999999999</v>
      </c>
      <c r="BN342" s="2">
        <v>7.2</v>
      </c>
      <c r="BO342" s="5">
        <f t="shared" si="27"/>
        <v>0</v>
      </c>
      <c r="BP342" s="5">
        <f t="shared" si="28"/>
        <v>-2.5000000000000001E-2</v>
      </c>
      <c r="BQ342" s="5">
        <f t="shared" si="29"/>
        <v>5.6250000000000001E-2</v>
      </c>
      <c r="BR342" s="2">
        <v>7.66</v>
      </c>
      <c r="BS342" s="2">
        <v>13.334973339999999</v>
      </c>
      <c r="BT342" s="2">
        <v>7.98</v>
      </c>
      <c r="BU342" s="2">
        <v>5.8360000000000003</v>
      </c>
    </row>
    <row r="343" spans="1:73" x14ac:dyDescent="0.15">
      <c r="A343" t="str">
        <f t="shared" si="30"/>
        <v>1</v>
      </c>
      <c r="B343">
        <v>122</v>
      </c>
      <c r="C343" s="7">
        <v>42550</v>
      </c>
      <c r="D343" s="11">
        <v>2016</v>
      </c>
      <c r="E343" s="3">
        <f>_xlfn.XLOOKUP(B343,'Sentiment index'!$E$2:$E$169,'Sentiment index'!$A$2:$A$169)</f>
        <v>0.209563</v>
      </c>
      <c r="F343">
        <f>IF(B343="","",Dataset!E343)</f>
        <v>10.894178750936963</v>
      </c>
      <c r="G343" s="5">
        <f>(AL343-BN343)/BN343</f>
        <v>7.000000000000009E-2</v>
      </c>
      <c r="H343" s="12">
        <f>IF(B343="","",Dataset!G343)</f>
        <v>9</v>
      </c>
      <c r="I343" s="2">
        <v>211.92599999999999</v>
      </c>
      <c r="J343" s="2">
        <v>35.374607999999995</v>
      </c>
      <c r="K343" s="13">
        <f t="shared" si="31"/>
        <v>4.6300000000000091E-2</v>
      </c>
      <c r="L343" s="5">
        <f>IF(AJ343="NORWAY",_xlfn.XLOOKUP(C343,'Oslo OBX Historical Data'!$A$3:$A$3478,'Oslo OBX Historical Data'!$G$2:$G$3477),IF(AJ343="FINLAND",_xlfn.XLOOKUP(C343,'OMX Helsinki Historical Data'!$A$3:$A$3480,'OMX Helsinki Historical Data'!$G$2:$G$3479),IF(AJ343="DENMARK",_xlfn.XLOOKUP(C343,'OMX Copenhagen All shares Histo'!$A$3:$A$3462,'OMX Copenhagen All shares Histo'!$G$2:$G$3461),_xlfn.XLOOKUP('Pos. inv sent'!C343,'OMX Stockholm Historical Data'!$A$3:$A$3478,'OMX Stockholm Historical Data'!$G$2:$G$3477))))</f>
        <v>2.3699999999999999E-2</v>
      </c>
      <c r="M343">
        <f>IF($B343="","",Dataset!L343)</f>
        <v>1</v>
      </c>
      <c r="N343">
        <f>IF($B343="","",Dataset!M343)</f>
        <v>0</v>
      </c>
      <c r="O343">
        <f>IF($B343="","",Dataset!N343)</f>
        <v>0</v>
      </c>
      <c r="P343">
        <f>IF($B343="","",Dataset!O343)</f>
        <v>1</v>
      </c>
      <c r="Q343">
        <f>IF($B343="","",Dataset!P343)</f>
        <v>0</v>
      </c>
      <c r="R343">
        <f>IF($B343="","",Dataset!Q343)</f>
        <v>0</v>
      </c>
      <c r="S343">
        <f>IF($B343="","",Dataset!R343)</f>
        <v>0</v>
      </c>
      <c r="T343">
        <f>IF($B343="","",Dataset!S343)</f>
        <v>0</v>
      </c>
      <c r="U343">
        <f>IF($B343="","",Dataset!T343)</f>
        <v>0</v>
      </c>
      <c r="Y343" s="2"/>
      <c r="AJ343" t="s">
        <v>80</v>
      </c>
      <c r="AL343" s="3">
        <f t="shared" si="26"/>
        <v>38.520000000000003</v>
      </c>
      <c r="AM343">
        <v>9</v>
      </c>
      <c r="BB343" s="4">
        <v>2</v>
      </c>
      <c r="BC343" s="4">
        <v>7</v>
      </c>
      <c r="BD343" s="4">
        <v>10</v>
      </c>
      <c r="BF343" t="s">
        <v>1105</v>
      </c>
      <c r="BG343" t="s">
        <v>1106</v>
      </c>
      <c r="BH343" t="s">
        <v>80</v>
      </c>
      <c r="BI343" t="s">
        <v>45</v>
      </c>
      <c r="BJ343" t="s">
        <v>25</v>
      </c>
      <c r="BK343" t="s">
        <v>1066</v>
      </c>
      <c r="BL343" t="s">
        <v>27</v>
      </c>
      <c r="BM343" s="2">
        <v>211.92599999999999</v>
      </c>
      <c r="BN343" s="2">
        <v>36</v>
      </c>
      <c r="BO343" s="5">
        <f t="shared" si="27"/>
        <v>0.02</v>
      </c>
      <c r="BP343" s="5">
        <f t="shared" si="28"/>
        <v>7.0000000000000007E-2</v>
      </c>
      <c r="BQ343" s="5">
        <f t="shared" si="29"/>
        <v>0.1</v>
      </c>
      <c r="BR343" s="2"/>
      <c r="BS343" s="2"/>
      <c r="BT343" s="2"/>
      <c r="BU343" s="2">
        <v>10.3065</v>
      </c>
    </row>
    <row r="344" spans="1:73" x14ac:dyDescent="0.15">
      <c r="A344" t="str">
        <f t="shared" si="30"/>
        <v>1</v>
      </c>
      <c r="B344">
        <v>122</v>
      </c>
      <c r="C344" s="7">
        <v>42551</v>
      </c>
      <c r="D344" s="11">
        <v>2016</v>
      </c>
      <c r="E344" s="3">
        <f>_xlfn.XLOOKUP(B344,'Sentiment index'!$E$2:$E$169,'Sentiment index'!$A$2:$A$169)</f>
        <v>0.209563</v>
      </c>
      <c r="F344">
        <f>IF(B344="","",Dataset!E344)</f>
        <v>11.686264796774488</v>
      </c>
      <c r="G344" s="5">
        <f>(AL344-BN344)/BN344</f>
        <v>5.1614952089999951E-2</v>
      </c>
      <c r="H344" s="12">
        <f>IF(B344="","",Dataset!G344)</f>
        <v>8</v>
      </c>
      <c r="I344" s="2">
        <v>46.6967</v>
      </c>
      <c r="J344" s="2">
        <v>39.977929899999999</v>
      </c>
      <c r="K344" s="13">
        <f t="shared" si="31"/>
        <v>3.681495208999995E-2</v>
      </c>
      <c r="L344" s="5">
        <f>IF(AJ344="NORWAY",_xlfn.XLOOKUP(C344,'Oslo OBX Historical Data'!$A$3:$A$3478,'Oslo OBX Historical Data'!$G$2:$G$3477),IF(AJ344="FINLAND",_xlfn.XLOOKUP(C344,'OMX Helsinki Historical Data'!$A$3:$A$3480,'OMX Helsinki Historical Data'!$G$2:$G$3479),IF(AJ344="DENMARK",_xlfn.XLOOKUP(C344,'OMX Copenhagen All shares Histo'!$A$3:$A$3462,'OMX Copenhagen All shares Histo'!$G$2:$G$3461),_xlfn.XLOOKUP('Pos. inv sent'!C344,'OMX Stockholm Historical Data'!$A$3:$A$3478,'OMX Stockholm Historical Data'!$G$2:$G$3477))))</f>
        <v>1.4800000000000001E-2</v>
      </c>
      <c r="M344">
        <f>IF($B344="","",Dataset!L344)</f>
        <v>1</v>
      </c>
      <c r="N344">
        <f>IF($B344="","",Dataset!M344)</f>
        <v>0</v>
      </c>
      <c r="O344">
        <f>IF($B344="","",Dataset!N344)</f>
        <v>1</v>
      </c>
      <c r="P344">
        <f>IF($B344="","",Dataset!O344)</f>
        <v>0</v>
      </c>
      <c r="Q344">
        <f>IF($B344="","",Dataset!P344)</f>
        <v>0</v>
      </c>
      <c r="R344">
        <f>IF($B344="","",Dataset!Q344)</f>
        <v>0</v>
      </c>
      <c r="S344">
        <f>IF($B344="","",Dataset!R344)</f>
        <v>0</v>
      </c>
      <c r="T344">
        <f>IF($B344="","",Dataset!S344)</f>
        <v>0</v>
      </c>
      <c r="U344">
        <f>IF($B344="","",Dataset!T344)</f>
        <v>0</v>
      </c>
      <c r="Y344" s="2"/>
      <c r="AJ344" t="s">
        <v>64</v>
      </c>
      <c r="AL344" s="3">
        <f t="shared" si="26"/>
        <v>4.5219442939869996</v>
      </c>
      <c r="AM344">
        <v>8</v>
      </c>
      <c r="BB344" s="4">
        <v>4.0884189610000004</v>
      </c>
      <c r="BC344" s="4">
        <v>5.1614952089999999</v>
      </c>
      <c r="BD344" s="4">
        <v>6.2345719339999999</v>
      </c>
      <c r="BF344" t="s">
        <v>1505</v>
      </c>
      <c r="BG344" t="s">
        <v>1506</v>
      </c>
      <c r="BH344" t="s">
        <v>64</v>
      </c>
      <c r="BI344" t="s">
        <v>96</v>
      </c>
      <c r="BJ344" t="s">
        <v>25</v>
      </c>
      <c r="BK344" t="s">
        <v>54</v>
      </c>
      <c r="BL344" t="s">
        <v>27</v>
      </c>
      <c r="BM344" s="2">
        <v>46.6967</v>
      </c>
      <c r="BN344" s="2">
        <v>4.3</v>
      </c>
      <c r="BO344" s="5">
        <f t="shared" si="27"/>
        <v>4.0884189610000003E-2</v>
      </c>
      <c r="BP344" s="5">
        <f t="shared" si="28"/>
        <v>5.1614952089999999E-2</v>
      </c>
      <c r="BQ344" s="5">
        <f t="shared" si="29"/>
        <v>6.2345719340000001E-2</v>
      </c>
      <c r="BR344" s="2">
        <v>0.90800000000000003</v>
      </c>
      <c r="BS344" s="2">
        <v>-79.534881589999998</v>
      </c>
      <c r="BT344" s="2">
        <v>0.91</v>
      </c>
      <c r="BU344" s="2">
        <v>12.571</v>
      </c>
    </row>
    <row r="345" spans="1:73" x14ac:dyDescent="0.15">
      <c r="A345" t="str">
        <f t="shared" si="30"/>
        <v>1</v>
      </c>
      <c r="B345">
        <v>123</v>
      </c>
      <c r="C345" s="7">
        <v>42562</v>
      </c>
      <c r="D345" s="11">
        <v>2016</v>
      </c>
      <c r="E345" s="3">
        <f>_xlfn.XLOOKUP(B345,'Sentiment index'!$E$2:$E$169,'Sentiment index'!$A$2:$A$169)</f>
        <v>0.1571371</v>
      </c>
      <c r="F345">
        <f>IF(B345="","",Dataset!E345)</f>
        <v>11.705154592409134</v>
      </c>
      <c r="G345" s="5">
        <f>(AL345-BN345)/BN345</f>
        <v>3.4782607559999956E-2</v>
      </c>
      <c r="H345" s="12">
        <f>IF(B345="","",Dataset!G345)</f>
        <v>898.19698627095204</v>
      </c>
      <c r="I345" s="2">
        <v>32.454500000000003</v>
      </c>
      <c r="J345" s="2">
        <v>6.2888191999999998</v>
      </c>
      <c r="K345" s="13">
        <f t="shared" si="31"/>
        <v>1.6982607559999956E-2</v>
      </c>
      <c r="L345" s="5">
        <f>IF(AJ345="NORWAY",_xlfn.XLOOKUP(C345,'Oslo OBX Historical Data'!$A$3:$A$3478,'Oslo OBX Historical Data'!$G$2:$G$3477),IF(AJ345="FINLAND",_xlfn.XLOOKUP(C345,'OMX Helsinki Historical Data'!$A$3:$A$3480,'OMX Helsinki Historical Data'!$G$2:$G$3479),IF(AJ345="DENMARK",_xlfn.XLOOKUP(C345,'OMX Copenhagen All shares Histo'!$A$3:$A$3462,'OMX Copenhagen All shares Histo'!$G$2:$G$3461),_xlfn.XLOOKUP('Pos. inv sent'!C345,'OMX Stockholm Historical Data'!$A$3:$A$3478,'OMX Stockholm Historical Data'!$G$2:$G$3477))))</f>
        <v>1.78E-2</v>
      </c>
      <c r="M345">
        <f>IF($B345="","",Dataset!L345)</f>
        <v>1</v>
      </c>
      <c r="N345">
        <f>IF($B345="","",Dataset!M345)</f>
        <v>0</v>
      </c>
      <c r="O345">
        <f>IF($B345="","",Dataset!N345)</f>
        <v>0</v>
      </c>
      <c r="P345">
        <f>IF($B345="","",Dataset!O345)</f>
        <v>0</v>
      </c>
      <c r="Q345">
        <f>IF($B345="","",Dataset!P345)</f>
        <v>0</v>
      </c>
      <c r="R345">
        <f>IF($B345="","",Dataset!Q345)</f>
        <v>1</v>
      </c>
      <c r="S345">
        <f>IF($B345="","",Dataset!R345)</f>
        <v>0</v>
      </c>
      <c r="T345">
        <f>IF($B345="","",Dataset!S345)</f>
        <v>0</v>
      </c>
      <c r="U345">
        <f>IF($B345="","",Dataset!T345)</f>
        <v>0</v>
      </c>
      <c r="Y345" s="2"/>
      <c r="AJ345" t="s">
        <v>80</v>
      </c>
      <c r="AL345" s="3">
        <f t="shared" si="26"/>
        <v>6.6226086883840001</v>
      </c>
      <c r="BB345" s="4">
        <v>2.6086957449999999</v>
      </c>
      <c r="BC345" s="4">
        <v>3.4782607560000001</v>
      </c>
      <c r="BD345" s="4">
        <v>0.86956518890000001</v>
      </c>
      <c r="BF345" t="s">
        <v>1611</v>
      </c>
      <c r="BG345" t="s">
        <v>1612</v>
      </c>
      <c r="BH345" t="s">
        <v>80</v>
      </c>
      <c r="BI345" t="s">
        <v>32</v>
      </c>
      <c r="BJ345" t="s">
        <v>25</v>
      </c>
      <c r="BK345" t="s">
        <v>1066</v>
      </c>
      <c r="BL345" t="s">
        <v>27</v>
      </c>
      <c r="BM345" s="2">
        <v>32.454500000000003</v>
      </c>
      <c r="BN345" s="2">
        <v>6.4</v>
      </c>
      <c r="BO345" s="5">
        <f t="shared" si="27"/>
        <v>2.608695745E-2</v>
      </c>
      <c r="BP345" s="5">
        <f t="shared" si="28"/>
        <v>3.4782607559999998E-2</v>
      </c>
      <c r="BQ345" s="5">
        <f t="shared" si="29"/>
        <v>8.6956518890000008E-3</v>
      </c>
      <c r="BR345" s="2">
        <v>123</v>
      </c>
      <c r="BS345" s="2">
        <v>2316.7221679999998</v>
      </c>
      <c r="BT345" s="2">
        <v>128</v>
      </c>
      <c r="BU345" s="2">
        <v>12.26</v>
      </c>
    </row>
    <row r="346" spans="1:73" x14ac:dyDescent="0.15">
      <c r="A346" t="str">
        <f t="shared" si="30"/>
        <v>1</v>
      </c>
      <c r="B346">
        <v>123</v>
      </c>
      <c r="C346" s="7">
        <v>42573</v>
      </c>
      <c r="D346" s="11">
        <v>2016</v>
      </c>
      <c r="E346" s="3">
        <f>_xlfn.XLOOKUP(B346,'Sentiment index'!$E$2:$E$169,'Sentiment index'!$A$2:$A$169)</f>
        <v>0.1571371</v>
      </c>
      <c r="F346">
        <f>IF(B346="","",Dataset!E346)</f>
        <v>9.4376877379791377</v>
      </c>
      <c r="G346" s="5">
        <f>(AL346-BN346)/BN346</f>
        <v>0.115</v>
      </c>
      <c r="H346" s="12">
        <f>IF(B346="","",Dataset!G346)</f>
        <v>12</v>
      </c>
      <c r="I346" s="2">
        <v>13.051500000000001</v>
      </c>
      <c r="J346" s="2">
        <v>7.7627611999999999</v>
      </c>
      <c r="K346" s="13">
        <f t="shared" si="31"/>
        <v>0.11810000000000001</v>
      </c>
      <c r="L346" s="5">
        <f>IF(AJ346="NORWAY",_xlfn.XLOOKUP(C346,'Oslo OBX Historical Data'!$A$3:$A$3478,'Oslo OBX Historical Data'!$G$2:$G$3477),IF(AJ346="FINLAND",_xlfn.XLOOKUP(C346,'OMX Helsinki Historical Data'!$A$3:$A$3480,'OMX Helsinki Historical Data'!$G$2:$G$3479),IF(AJ346="DENMARK",_xlfn.XLOOKUP(C346,'OMX Copenhagen All shares Histo'!$A$3:$A$3462,'OMX Copenhagen All shares Histo'!$G$2:$G$3461),_xlfn.XLOOKUP('Pos. inv sent'!C346,'OMX Stockholm Historical Data'!$A$3:$A$3478,'OMX Stockholm Historical Data'!$G$2:$G$3477))))</f>
        <v>-3.0999999999999999E-3</v>
      </c>
      <c r="M346">
        <f>IF($B346="","",Dataset!L346)</f>
        <v>1</v>
      </c>
      <c r="N346">
        <f>IF($B346="","",Dataset!M346)</f>
        <v>0</v>
      </c>
      <c r="O346">
        <f>IF($B346="","",Dataset!N346)</f>
        <v>0</v>
      </c>
      <c r="P346">
        <f>IF($B346="","",Dataset!O346)</f>
        <v>0</v>
      </c>
      <c r="Q346">
        <f>IF($B346="","",Dataset!P346)</f>
        <v>0</v>
      </c>
      <c r="R346">
        <f>IF($B346="","",Dataset!Q346)</f>
        <v>0</v>
      </c>
      <c r="S346">
        <f>IF($B346="","",Dataset!R346)</f>
        <v>1</v>
      </c>
      <c r="T346">
        <f>IF($B346="","",Dataset!S346)</f>
        <v>0</v>
      </c>
      <c r="U346">
        <f>IF($B346="","",Dataset!T346)</f>
        <v>0</v>
      </c>
      <c r="Y346" s="2"/>
      <c r="AJ346" t="s">
        <v>80</v>
      </c>
      <c r="AL346" s="3">
        <f t="shared" si="26"/>
        <v>8.8085000000000004</v>
      </c>
      <c r="AM346">
        <v>12</v>
      </c>
      <c r="BB346" s="4">
        <v>12</v>
      </c>
      <c r="BC346" s="4">
        <v>11.5</v>
      </c>
      <c r="BD346" s="4">
        <v>16</v>
      </c>
      <c r="BF346" t="s">
        <v>1871</v>
      </c>
      <c r="BG346" t="s">
        <v>1872</v>
      </c>
      <c r="BH346" t="s">
        <v>80</v>
      </c>
      <c r="BI346" t="s">
        <v>152</v>
      </c>
      <c r="BJ346" t="s">
        <v>25</v>
      </c>
      <c r="BK346" t="s">
        <v>1066</v>
      </c>
      <c r="BL346" t="s">
        <v>27</v>
      </c>
      <c r="BM346" s="2">
        <v>13.051500000000001</v>
      </c>
      <c r="BN346" s="2">
        <v>7.9</v>
      </c>
      <c r="BO346" s="5">
        <f t="shared" si="27"/>
        <v>0.12</v>
      </c>
      <c r="BP346" s="5">
        <f t="shared" si="28"/>
        <v>0.115</v>
      </c>
      <c r="BQ346" s="5">
        <f t="shared" si="29"/>
        <v>0.16</v>
      </c>
      <c r="BR346" s="2">
        <v>5.8000000000000003E-2</v>
      </c>
      <c r="BS346" s="2">
        <v>-98.782295230000003</v>
      </c>
      <c r="BT346" s="2">
        <v>5.7000000000000002E-2</v>
      </c>
      <c r="BU346" s="2">
        <v>3.6798999999999999</v>
      </c>
    </row>
    <row r="347" spans="1:73" x14ac:dyDescent="0.15">
      <c r="A347" t="str">
        <f t="shared" si="30"/>
        <v>1</v>
      </c>
      <c r="B347">
        <v>123</v>
      </c>
      <c r="C347" s="7">
        <v>42580</v>
      </c>
      <c r="D347" s="11">
        <v>2016</v>
      </c>
      <c r="E347" s="3">
        <f>_xlfn.XLOOKUP(B347,'Sentiment index'!$E$2:$E$169,'Sentiment index'!$A$2:$A$169)</f>
        <v>0.1571371</v>
      </c>
      <c r="F347">
        <f>IF(B347="","",Dataset!E347)</f>
        <v>14.107479224740807</v>
      </c>
      <c r="G347" s="5">
        <f>(AL347-BN347)/BN347</f>
        <v>2.1897823809999967E-2</v>
      </c>
      <c r="H347" s="12">
        <f>IF(B347="","",Dataset!G347)</f>
        <v>73</v>
      </c>
      <c r="I347" s="2">
        <v>108.059</v>
      </c>
      <c r="J347" s="2">
        <v>4.6674829999999998</v>
      </c>
      <c r="K347" s="13">
        <f t="shared" si="31"/>
        <v>1.8697823809999965E-2</v>
      </c>
      <c r="L347" s="5">
        <f>IF(AJ347="NORWAY",_xlfn.XLOOKUP(C347,'Oslo OBX Historical Data'!$A$3:$A$3478,'Oslo OBX Historical Data'!$G$2:$G$3477),IF(AJ347="FINLAND",_xlfn.XLOOKUP(C347,'OMX Helsinki Historical Data'!$A$3:$A$3480,'OMX Helsinki Historical Data'!$G$2:$G$3479),IF(AJ347="DENMARK",_xlfn.XLOOKUP(C347,'OMX Copenhagen All shares Histo'!$A$3:$A$3462,'OMX Copenhagen All shares Histo'!$G$2:$G$3461),_xlfn.XLOOKUP('Pos. inv sent'!C347,'OMX Stockholm Historical Data'!$A$3:$A$3478,'OMX Stockholm Historical Data'!$G$2:$G$3477))))</f>
        <v>3.2000000000000002E-3</v>
      </c>
      <c r="M347">
        <f>IF($B347="","",Dataset!L347)</f>
        <v>1</v>
      </c>
      <c r="N347">
        <f>IF($B347="","",Dataset!M347)</f>
        <v>1</v>
      </c>
      <c r="O347">
        <f>IF($B347="","",Dataset!N347)</f>
        <v>0</v>
      </c>
      <c r="P347">
        <f>IF($B347="","",Dataset!O347)</f>
        <v>0</v>
      </c>
      <c r="Q347">
        <f>IF($B347="","",Dataset!P347)</f>
        <v>0</v>
      </c>
      <c r="R347">
        <f>IF($B347="","",Dataset!Q347)</f>
        <v>0</v>
      </c>
      <c r="S347">
        <f>IF($B347="","",Dataset!R347)</f>
        <v>0</v>
      </c>
      <c r="T347">
        <f>IF($B347="","",Dataset!S347)</f>
        <v>0</v>
      </c>
      <c r="U347">
        <f>IF($B347="","",Dataset!T347)</f>
        <v>0</v>
      </c>
      <c r="Y347" s="2"/>
      <c r="AJ347" t="s">
        <v>80</v>
      </c>
      <c r="AL347" s="3">
        <f t="shared" si="26"/>
        <v>4.8540146630974998</v>
      </c>
      <c r="AM347">
        <v>73</v>
      </c>
      <c r="BB347" s="4">
        <v>20.43795776</v>
      </c>
      <c r="BC347" s="4">
        <v>2.1897823810000001</v>
      </c>
      <c r="BD347" s="4">
        <v>-10.94890404</v>
      </c>
      <c r="BF347" t="s">
        <v>1294</v>
      </c>
      <c r="BG347" t="s">
        <v>1295</v>
      </c>
      <c r="BH347" t="s">
        <v>80</v>
      </c>
      <c r="BI347" t="s">
        <v>53</v>
      </c>
      <c r="BJ347" t="s">
        <v>25</v>
      </c>
      <c r="BK347" t="s">
        <v>1066</v>
      </c>
      <c r="BL347" t="s">
        <v>27</v>
      </c>
      <c r="BM347" s="2">
        <v>108.059</v>
      </c>
      <c r="BN347" s="2">
        <v>4.75</v>
      </c>
      <c r="BO347" s="5">
        <f t="shared" si="27"/>
        <v>0.2043795776</v>
      </c>
      <c r="BP347" s="5">
        <f t="shared" si="28"/>
        <v>2.1897823810000001E-2</v>
      </c>
      <c r="BQ347" s="5">
        <f t="shared" si="29"/>
        <v>-0.1094890404</v>
      </c>
      <c r="BR347" s="2">
        <v>12.16</v>
      </c>
      <c r="BS347" s="2">
        <v>149.0651398</v>
      </c>
      <c r="BT347" s="2">
        <v>12.24</v>
      </c>
      <c r="BU347" s="2">
        <v>72.472300000000004</v>
      </c>
    </row>
    <row r="348" spans="1:73" x14ac:dyDescent="0.15">
      <c r="A348" t="str">
        <f t="shared" si="30"/>
        <v>1</v>
      </c>
      <c r="B348">
        <v>123</v>
      </c>
      <c r="C348" s="7">
        <v>42580</v>
      </c>
      <c r="D348" s="11">
        <v>2016</v>
      </c>
      <c r="E348" s="3">
        <f>_xlfn.XLOOKUP(B348,'Sentiment index'!$E$2:$E$169,'Sentiment index'!$A$2:$A$169)</f>
        <v>0.1571371</v>
      </c>
      <c r="F348">
        <f>IF(B348="","",Dataset!E348)</f>
        <v>12.471746409948366</v>
      </c>
      <c r="G348" s="5">
        <f>(AL348-BN348)/BN348</f>
        <v>0</v>
      </c>
      <c r="H348" s="12">
        <f>IF(B348="","",Dataset!G348)</f>
        <v>25</v>
      </c>
      <c r="I348" s="2">
        <v>17.973500000000001</v>
      </c>
      <c r="J348" s="2">
        <v>5.7975051999999998</v>
      </c>
      <c r="K348" s="13">
        <f t="shared" si="31"/>
        <v>-3.2000000000000002E-3</v>
      </c>
      <c r="L348" s="5">
        <f>IF(AJ348="NORWAY",_xlfn.XLOOKUP(C348,'Oslo OBX Historical Data'!$A$3:$A$3478,'Oslo OBX Historical Data'!$G$2:$G$3477),IF(AJ348="FINLAND",_xlfn.XLOOKUP(C348,'OMX Helsinki Historical Data'!$A$3:$A$3480,'OMX Helsinki Historical Data'!$G$2:$G$3479),IF(AJ348="DENMARK",_xlfn.XLOOKUP(C348,'OMX Copenhagen All shares Histo'!$A$3:$A$3462,'OMX Copenhagen All shares Histo'!$G$2:$G$3461),_xlfn.XLOOKUP('Pos. inv sent'!C348,'OMX Stockholm Historical Data'!$A$3:$A$3478,'OMX Stockholm Historical Data'!$G$2:$G$3477))))</f>
        <v>3.2000000000000002E-3</v>
      </c>
      <c r="M348">
        <f>IF($B348="","",Dataset!L348)</f>
        <v>1</v>
      </c>
      <c r="N348">
        <f>IF($B348="","",Dataset!M348)</f>
        <v>0</v>
      </c>
      <c r="O348">
        <f>IF($B348="","",Dataset!N348)</f>
        <v>0</v>
      </c>
      <c r="P348">
        <f>IF($B348="","",Dataset!O348)</f>
        <v>0</v>
      </c>
      <c r="Q348">
        <f>IF($B348="","",Dataset!P348)</f>
        <v>0</v>
      </c>
      <c r="R348">
        <f>IF($B348="","",Dataset!Q348)</f>
        <v>1</v>
      </c>
      <c r="S348">
        <f>IF($B348="","",Dataset!R348)</f>
        <v>0</v>
      </c>
      <c r="T348">
        <f>IF($B348="","",Dataset!S348)</f>
        <v>0</v>
      </c>
      <c r="U348">
        <f>IF($B348="","",Dataset!T348)</f>
        <v>0</v>
      </c>
      <c r="Y348" s="2"/>
      <c r="AJ348" t="s">
        <v>80</v>
      </c>
      <c r="AL348" s="3">
        <f t="shared" si="26"/>
        <v>5.9</v>
      </c>
      <c r="AM348">
        <v>25</v>
      </c>
      <c r="BB348" s="4">
        <v>-1</v>
      </c>
      <c r="BC348" s="4">
        <v>0</v>
      </c>
      <c r="BD348" s="4">
        <v>0</v>
      </c>
      <c r="BF348" t="s">
        <v>1804</v>
      </c>
      <c r="BG348" t="s">
        <v>1805</v>
      </c>
      <c r="BH348" t="s">
        <v>80</v>
      </c>
      <c r="BI348" t="s">
        <v>32</v>
      </c>
      <c r="BJ348" t="s">
        <v>25</v>
      </c>
      <c r="BK348" t="s">
        <v>1066</v>
      </c>
      <c r="BL348" t="s">
        <v>27</v>
      </c>
      <c r="BM348" s="2">
        <v>17.973500000000001</v>
      </c>
      <c r="BN348" s="2">
        <v>5.9</v>
      </c>
      <c r="BO348" s="5">
        <f t="shared" si="27"/>
        <v>-0.01</v>
      </c>
      <c r="BP348" s="5">
        <f t="shared" si="28"/>
        <v>0</v>
      </c>
      <c r="BQ348" s="5">
        <f t="shared" si="29"/>
        <v>0</v>
      </c>
      <c r="BR348" s="2">
        <v>31.1</v>
      </c>
      <c r="BS348" s="2">
        <v>481.30630489999999</v>
      </c>
      <c r="BT348" s="2">
        <v>30.48</v>
      </c>
      <c r="BU348" s="2">
        <v>8.7295999999999996</v>
      </c>
    </row>
    <row r="349" spans="1:73" x14ac:dyDescent="0.15">
      <c r="C349" s="7"/>
      <c r="D349" s="11"/>
      <c r="E349" s="3"/>
      <c r="G349" s="5"/>
      <c r="H349" s="12"/>
      <c r="I349" s="4"/>
      <c r="J349" s="4"/>
      <c r="K349" s="13"/>
      <c r="L349" s="5"/>
      <c r="Y349" s="2"/>
      <c r="AL349" s="3"/>
      <c r="BB349" s="4"/>
      <c r="BC349" s="4"/>
      <c r="BD349" s="4"/>
      <c r="BM349" s="4"/>
      <c r="BN349" s="4"/>
      <c r="BO349" s="5"/>
      <c r="BP349" s="5"/>
      <c r="BQ349" s="5"/>
      <c r="BR349" s="4"/>
      <c r="BS349" s="4"/>
      <c r="BT349" s="4"/>
      <c r="BU349" s="4"/>
    </row>
    <row r="350" spans="1:73" x14ac:dyDescent="0.15">
      <c r="C350" s="7"/>
      <c r="D350" s="11"/>
      <c r="E350" s="3"/>
      <c r="G350" s="5"/>
      <c r="H350" s="12"/>
      <c r="I350" s="4"/>
      <c r="J350" s="4"/>
      <c r="K350" s="13"/>
      <c r="L350" s="5"/>
      <c r="Y350" s="2"/>
      <c r="AL350" s="3"/>
      <c r="BB350" s="4"/>
      <c r="BC350" s="4"/>
      <c r="BD350" s="4"/>
      <c r="BM350" s="4"/>
      <c r="BN350" s="4"/>
      <c r="BO350" s="5"/>
      <c r="BP350" s="5"/>
      <c r="BQ350" s="5"/>
      <c r="BR350" s="4"/>
      <c r="BS350" s="4"/>
      <c r="BT350" s="4"/>
      <c r="BU350" s="4"/>
    </row>
    <row r="351" spans="1:73" x14ac:dyDescent="0.15">
      <c r="C351" s="7"/>
      <c r="D351" s="11"/>
      <c r="E351" s="3"/>
      <c r="G351" s="5"/>
      <c r="H351" s="12"/>
      <c r="I351" s="4"/>
      <c r="J351" s="4"/>
      <c r="K351" s="13"/>
      <c r="L351" s="5"/>
      <c r="Y351" s="2"/>
      <c r="AL351" s="3"/>
      <c r="BB351" s="4"/>
      <c r="BC351" s="4"/>
      <c r="BD351" s="4"/>
      <c r="BM351" s="4"/>
      <c r="BN351" s="4"/>
      <c r="BO351" s="5"/>
      <c r="BP351" s="5"/>
      <c r="BQ351" s="5"/>
      <c r="BR351" s="4"/>
      <c r="BS351" s="4"/>
      <c r="BT351" s="4"/>
      <c r="BU351" s="4"/>
    </row>
    <row r="352" spans="1:73" x14ac:dyDescent="0.15">
      <c r="C352" s="7"/>
      <c r="D352" s="11"/>
      <c r="E352" s="3"/>
      <c r="G352" s="5"/>
      <c r="H352" s="12"/>
      <c r="I352" s="4"/>
      <c r="J352" s="4"/>
      <c r="K352" s="13"/>
      <c r="L352" s="5"/>
      <c r="Y352" s="2"/>
      <c r="AL352" s="3"/>
      <c r="BB352" s="4"/>
      <c r="BC352" s="4"/>
      <c r="BD352" s="4"/>
      <c r="BM352" s="4"/>
      <c r="BN352" s="4"/>
      <c r="BO352" s="5"/>
      <c r="BP352" s="5"/>
      <c r="BQ352" s="5"/>
      <c r="BR352" s="4"/>
      <c r="BS352" s="4"/>
      <c r="BT352" s="4"/>
      <c r="BU352" s="4"/>
    </row>
    <row r="353" spans="1:73" x14ac:dyDescent="0.15">
      <c r="C353" s="7"/>
      <c r="D353" s="11"/>
      <c r="E353" s="3"/>
      <c r="G353" s="5"/>
      <c r="H353" s="12"/>
      <c r="I353" s="4"/>
      <c r="J353" s="4"/>
      <c r="K353" s="13"/>
      <c r="L353" s="5"/>
      <c r="Y353" s="2"/>
      <c r="AL353" s="3"/>
      <c r="BB353" s="4"/>
      <c r="BC353" s="4"/>
      <c r="BD353" s="4"/>
      <c r="BM353" s="4"/>
      <c r="BN353" s="4"/>
      <c r="BO353" s="5"/>
      <c r="BP353" s="5"/>
      <c r="BQ353" s="5"/>
      <c r="BR353" s="4"/>
      <c r="BS353" s="4"/>
      <c r="BT353" s="4"/>
      <c r="BU353" s="4"/>
    </row>
    <row r="354" spans="1:73" x14ac:dyDescent="0.15">
      <c r="C354" s="7"/>
      <c r="D354" s="11"/>
      <c r="E354" s="3"/>
      <c r="G354" s="5"/>
      <c r="H354" s="12"/>
      <c r="I354" s="4"/>
      <c r="J354" s="4"/>
      <c r="K354" s="13"/>
      <c r="L354" s="5"/>
      <c r="Y354" s="2"/>
      <c r="AL354" s="3"/>
      <c r="BB354" s="4"/>
      <c r="BC354" s="4"/>
      <c r="BD354" s="4"/>
      <c r="BM354" s="4"/>
      <c r="BN354" s="4"/>
      <c r="BO354" s="5"/>
      <c r="BP354" s="5"/>
      <c r="BQ354" s="5"/>
      <c r="BR354" s="4"/>
      <c r="BS354" s="4"/>
      <c r="BT354" s="4"/>
      <c r="BU354" s="4"/>
    </row>
    <row r="355" spans="1:73" x14ac:dyDescent="0.15">
      <c r="A355" t="str">
        <f t="shared" si="30"/>
        <v>1</v>
      </c>
      <c r="B355">
        <v>126</v>
      </c>
      <c r="C355" s="7">
        <v>42654</v>
      </c>
      <c r="D355" s="11">
        <v>2016</v>
      </c>
      <c r="E355" s="3">
        <f>_xlfn.XLOOKUP(B355,'Sentiment index'!$E$2:$E$169,'Sentiment index'!$A$2:$A$169)</f>
        <v>3.6516399999999997E-2</v>
      </c>
      <c r="F355">
        <f>IF(B355="","",Dataset!E355)</f>
        <v>11.395827305012698</v>
      </c>
      <c r="G355" s="5">
        <f>(AL355-BN355)/BN355</f>
        <v>-2.3809523580000023E-2</v>
      </c>
      <c r="H355" s="12">
        <f>IF(B355="","",Dataset!G355)</f>
        <v>8</v>
      </c>
      <c r="I355" s="4">
        <v>242.52</v>
      </c>
      <c r="J355" s="4">
        <v>8.2540751999999991</v>
      </c>
      <c r="K355" s="13">
        <f t="shared" si="31"/>
        <v>-1.6409523580000022E-2</v>
      </c>
      <c r="L355" s="5">
        <f>IF(AJ355="NORWAY",_xlfn.XLOOKUP(C355,'Oslo OBX Historical Data'!$A$3:$A$3478,'Oslo OBX Historical Data'!$G$2:$G$3477),IF(AJ355="FINLAND",_xlfn.XLOOKUP(C355,'OMX Helsinki Historical Data'!$A$3:$A$3480,'OMX Helsinki Historical Data'!$G$2:$G$3479),IF(AJ355="DENMARK",_xlfn.XLOOKUP(C355,'OMX Copenhagen All shares Histo'!$A$3:$A$3462,'OMX Copenhagen All shares Histo'!$G$2:$G$3461),_xlfn.XLOOKUP('Pos. inv sent'!C355,'OMX Stockholm Historical Data'!$A$3:$A$3478,'OMX Stockholm Historical Data'!$G$2:$G$3477))))</f>
        <v>-7.4000000000000003E-3</v>
      </c>
      <c r="M355">
        <f>IF($B355="","",Dataset!L355)</f>
        <v>1</v>
      </c>
      <c r="N355">
        <f>IF($B355="","",Dataset!M355)</f>
        <v>0</v>
      </c>
      <c r="O355">
        <f>IF($B355="","",Dataset!N355)</f>
        <v>0</v>
      </c>
      <c r="P355">
        <f>IF($B355="","",Dataset!O355)</f>
        <v>0</v>
      </c>
      <c r="Q355">
        <f>IF($B355="","",Dataset!P355)</f>
        <v>0</v>
      </c>
      <c r="R355">
        <f>IF($B355="","",Dataset!Q355)</f>
        <v>1</v>
      </c>
      <c r="S355">
        <f>IF($B355="","",Dataset!R355)</f>
        <v>0</v>
      </c>
      <c r="T355">
        <f>IF($B355="","",Dataset!S355)</f>
        <v>0</v>
      </c>
      <c r="U355">
        <f>IF($B355="","",Dataset!T355)</f>
        <v>0</v>
      </c>
      <c r="Y355" s="2"/>
      <c r="AJ355" t="s">
        <v>80</v>
      </c>
      <c r="AL355" s="3">
        <f>BN355*(1+BP355)</f>
        <v>8.2000000019280002</v>
      </c>
      <c r="AM355">
        <v>8</v>
      </c>
      <c r="BB355" s="4">
        <v>0.95238095519999999</v>
      </c>
      <c r="BC355" s="4">
        <v>-2.380952358</v>
      </c>
      <c r="BD355" s="4">
        <v>-3.809523821</v>
      </c>
      <c r="BF355" t="s">
        <v>1064</v>
      </c>
      <c r="BG355" t="s">
        <v>1065</v>
      </c>
      <c r="BH355" t="s">
        <v>80</v>
      </c>
      <c r="BI355" t="s">
        <v>32</v>
      </c>
      <c r="BJ355" t="s">
        <v>25</v>
      </c>
      <c r="BK355" t="s">
        <v>1066</v>
      </c>
      <c r="BL355" t="s">
        <v>27</v>
      </c>
      <c r="BM355" s="4">
        <v>242.52</v>
      </c>
      <c r="BN355" s="4">
        <v>8.4</v>
      </c>
      <c r="BO355" s="5">
        <f t="shared" ref="BO355:BQ359" si="32">BB355/100</f>
        <v>9.5238095520000007E-3</v>
      </c>
      <c r="BP355" s="5">
        <f t="shared" si="32"/>
        <v>-2.3809523580000002E-2</v>
      </c>
      <c r="BQ355" s="5">
        <f t="shared" si="32"/>
        <v>-3.809523821E-2</v>
      </c>
      <c r="BR355" s="4">
        <v>1.7</v>
      </c>
      <c r="BS355" s="4">
        <v>-42.857139590000003</v>
      </c>
      <c r="BT355" s="4">
        <v>1.7</v>
      </c>
      <c r="BU355" s="4">
        <v>59.829099999999997</v>
      </c>
    </row>
    <row r="356" spans="1:73" x14ac:dyDescent="0.15">
      <c r="A356" t="str">
        <f t="shared" si="30"/>
        <v>1</v>
      </c>
      <c r="B356">
        <v>126</v>
      </c>
      <c r="C356" s="7">
        <v>42660</v>
      </c>
      <c r="D356" s="11">
        <v>2016</v>
      </c>
      <c r="E356" s="3">
        <f>_xlfn.XLOOKUP(B356,'Sentiment index'!$E$2:$E$169,'Sentiment index'!$A$2:$A$169)</f>
        <v>3.6516399999999997E-2</v>
      </c>
      <c r="F356">
        <f>IF(B356="","",Dataset!E356)</f>
        <v>10.961675510060401</v>
      </c>
      <c r="G356" s="5">
        <f>(AL356-BN356)/BN356</f>
        <v>0.42727272029999996</v>
      </c>
      <c r="H356" s="12">
        <f>IF(B356="","",Dataset!G356)</f>
        <v>579</v>
      </c>
      <c r="I356" s="4">
        <v>96.537899999999993</v>
      </c>
      <c r="J356" s="4">
        <v>39.048210600000004</v>
      </c>
      <c r="K356" s="13">
        <f t="shared" si="31"/>
        <v>0.42867272029999998</v>
      </c>
      <c r="L356" s="5">
        <f>IF(AJ356="NORWAY",_xlfn.XLOOKUP(C356,'Oslo OBX Historical Data'!$A$3:$A$3478,'Oslo OBX Historical Data'!$G$2:$G$3477),IF(AJ356="FINLAND",_xlfn.XLOOKUP(C356,'OMX Helsinki Historical Data'!$A$3:$A$3480,'OMX Helsinki Historical Data'!$G$2:$G$3479),IF(AJ356="DENMARK",_xlfn.XLOOKUP(C356,'OMX Copenhagen All shares Histo'!$A$3:$A$3462,'OMX Copenhagen All shares Histo'!$G$2:$G$3461),_xlfn.XLOOKUP('Pos. inv sent'!C356,'OMX Stockholm Historical Data'!$A$3:$A$3478,'OMX Stockholm Historical Data'!$G$2:$G$3477))))</f>
        <v>-1.4E-3</v>
      </c>
      <c r="M356">
        <f>IF($B356="","",Dataset!L356)</f>
        <v>1</v>
      </c>
      <c r="N356">
        <f>IF($B356="","",Dataset!M356)</f>
        <v>0</v>
      </c>
      <c r="O356">
        <f>IF($B356="","",Dataset!N356)</f>
        <v>0</v>
      </c>
      <c r="P356">
        <f>IF($B356="","",Dataset!O356)</f>
        <v>0</v>
      </c>
      <c r="Q356">
        <f>IF($B356="","",Dataset!P356)</f>
        <v>0</v>
      </c>
      <c r="R356">
        <f>IF($B356="","",Dataset!Q356)</f>
        <v>0</v>
      </c>
      <c r="S356">
        <f>IF($B356="","",Dataset!R356)</f>
        <v>1</v>
      </c>
      <c r="T356">
        <f>IF($B356="","",Dataset!S356)</f>
        <v>0</v>
      </c>
      <c r="U356">
        <f>IF($B356="","",Dataset!T356)</f>
        <v>0</v>
      </c>
      <c r="Y356" s="2"/>
      <c r="AJ356" t="s">
        <v>64</v>
      </c>
      <c r="AL356" s="3">
        <f>BN356*(1+BP356)</f>
        <v>5.9945454252600001</v>
      </c>
      <c r="AM356">
        <v>579</v>
      </c>
      <c r="BB356" s="4">
        <v>63.636363979999999</v>
      </c>
      <c r="BC356" s="4">
        <v>42.727272030000002</v>
      </c>
      <c r="BD356" s="4">
        <v>35.909091949999997</v>
      </c>
      <c r="BF356" t="s">
        <v>1317</v>
      </c>
      <c r="BG356" t="s">
        <v>1318</v>
      </c>
      <c r="BH356" t="s">
        <v>64</v>
      </c>
      <c r="BI356" t="s">
        <v>152</v>
      </c>
      <c r="BJ356" t="s">
        <v>25</v>
      </c>
      <c r="BK356" t="s">
        <v>75</v>
      </c>
      <c r="BL356" t="s">
        <v>27</v>
      </c>
      <c r="BM356" s="4">
        <v>96.537899999999993</v>
      </c>
      <c r="BN356" s="4">
        <v>4.2</v>
      </c>
      <c r="BO356" s="5">
        <f t="shared" si="32"/>
        <v>0.63636363979999999</v>
      </c>
      <c r="BP356" s="5">
        <f t="shared" si="32"/>
        <v>0.42727272030000002</v>
      </c>
      <c r="BQ356" s="5">
        <f t="shared" si="32"/>
        <v>0.35909091949999999</v>
      </c>
      <c r="BR356" s="4">
        <v>7.74</v>
      </c>
      <c r="BS356" s="4">
        <v>87.142868039999996</v>
      </c>
      <c r="BT356" s="4">
        <v>7.78</v>
      </c>
      <c r="BU356" s="4">
        <v>10.9901</v>
      </c>
    </row>
    <row r="357" spans="1:73" x14ac:dyDescent="0.15">
      <c r="A357" t="str">
        <f t="shared" si="30"/>
        <v>1</v>
      </c>
      <c r="B357">
        <v>126</v>
      </c>
      <c r="C357" s="7">
        <v>42668</v>
      </c>
      <c r="D357" s="11">
        <v>2016</v>
      </c>
      <c r="E357" s="3">
        <f>_xlfn.XLOOKUP(B357,'Sentiment index'!$E$2:$E$169,'Sentiment index'!$A$2:$A$169)</f>
        <v>3.6516399999999997E-2</v>
      </c>
      <c r="F357">
        <f>IF(B357="","",Dataset!E357)</f>
        <v>10.356799066548168</v>
      </c>
      <c r="G357" s="5">
        <f>(AL357-BN357)/BN357</f>
        <v>0.8500000000000002</v>
      </c>
      <c r="H357" s="12">
        <f>IF(B357="","",Dataset!G357)</f>
        <v>6</v>
      </c>
      <c r="I357" s="4">
        <v>14.843299999999999</v>
      </c>
      <c r="J357" s="4">
        <v>8.8436519999999987</v>
      </c>
      <c r="K357" s="13">
        <f t="shared" si="31"/>
        <v>0.85430000000000017</v>
      </c>
      <c r="L357" s="5">
        <f>IF(AJ357="NORWAY",_xlfn.XLOOKUP(C357,'Oslo OBX Historical Data'!$A$3:$A$3478,'Oslo OBX Historical Data'!$G$2:$G$3477),IF(AJ357="FINLAND",_xlfn.XLOOKUP(C357,'OMX Helsinki Historical Data'!$A$3:$A$3480,'OMX Helsinki Historical Data'!$G$2:$G$3479),IF(AJ357="DENMARK",_xlfn.XLOOKUP(C357,'OMX Copenhagen All shares Histo'!$A$3:$A$3462,'OMX Copenhagen All shares Histo'!$G$2:$G$3461),_xlfn.XLOOKUP('Pos. inv sent'!C357,'OMX Stockholm Historical Data'!$A$3:$A$3478,'OMX Stockholm Historical Data'!$G$2:$G$3477))))</f>
        <v>-4.3E-3</v>
      </c>
      <c r="M357">
        <f>IF($B357="","",Dataset!L357)</f>
        <v>1</v>
      </c>
      <c r="N357">
        <f>IF($B357="","",Dataset!M357)</f>
        <v>0</v>
      </c>
      <c r="O357">
        <f>IF($B357="","",Dataset!N357)</f>
        <v>1</v>
      </c>
      <c r="P357">
        <f>IF($B357="","",Dataset!O357)</f>
        <v>0</v>
      </c>
      <c r="Q357">
        <f>IF($B357="","",Dataset!P357)</f>
        <v>0</v>
      </c>
      <c r="R357">
        <f>IF($B357="","",Dataset!Q357)</f>
        <v>0</v>
      </c>
      <c r="S357">
        <f>IF($B357="","",Dataset!R357)</f>
        <v>0</v>
      </c>
      <c r="T357">
        <f>IF($B357="","",Dataset!S357)</f>
        <v>0</v>
      </c>
      <c r="U357">
        <f>IF($B357="","",Dataset!T357)</f>
        <v>0</v>
      </c>
      <c r="Y357" s="2"/>
      <c r="AJ357" t="s">
        <v>80</v>
      </c>
      <c r="AL357" s="3">
        <f>BN357*(1+BP357)</f>
        <v>16.650000000000002</v>
      </c>
      <c r="AM357">
        <v>6</v>
      </c>
      <c r="BB357" s="4">
        <v>76</v>
      </c>
      <c r="BC357" s="4">
        <v>85</v>
      </c>
      <c r="BD357" s="4">
        <v>114</v>
      </c>
      <c r="BF357" t="s">
        <v>1845</v>
      </c>
      <c r="BG357" t="s">
        <v>1846</v>
      </c>
      <c r="BH357" t="s">
        <v>80</v>
      </c>
      <c r="BI357" t="s">
        <v>96</v>
      </c>
      <c r="BJ357" t="s">
        <v>25</v>
      </c>
      <c r="BK357" t="s">
        <v>54</v>
      </c>
      <c r="BL357" t="s">
        <v>27</v>
      </c>
      <c r="BM357" s="4">
        <v>14.843299999999999</v>
      </c>
      <c r="BN357" s="4">
        <v>9</v>
      </c>
      <c r="BO357" s="5">
        <f t="shared" si="32"/>
        <v>0.76</v>
      </c>
      <c r="BP357" s="5">
        <f t="shared" si="32"/>
        <v>0.85</v>
      </c>
      <c r="BQ357" s="5">
        <f t="shared" si="32"/>
        <v>1.1399999999999999</v>
      </c>
      <c r="BR357" s="4">
        <v>11.95</v>
      </c>
      <c r="BS357" s="4">
        <v>70.917892460000004</v>
      </c>
      <c r="BT357" s="4">
        <v>12.15</v>
      </c>
      <c r="BU357" s="4">
        <v>4.5716000000000001</v>
      </c>
    </row>
    <row r="358" spans="1:73" x14ac:dyDescent="0.15">
      <c r="A358" t="str">
        <f t="shared" si="30"/>
        <v>1</v>
      </c>
      <c r="B358">
        <v>126</v>
      </c>
      <c r="C358" s="7">
        <v>42671</v>
      </c>
      <c r="D358" s="11">
        <v>2016</v>
      </c>
      <c r="E358" s="3">
        <f>_xlfn.XLOOKUP(B358,'Sentiment index'!$E$2:$E$169,'Sentiment index'!$A$2:$A$169)</f>
        <v>3.6516399999999997E-2</v>
      </c>
      <c r="F358">
        <f>IF(B358="","",Dataset!E358)</f>
        <v>11.271078786300375</v>
      </c>
      <c r="G358" s="5">
        <f>(AL358-BN358)/BN358</f>
        <v>0.32692306519999997</v>
      </c>
      <c r="H358" s="12">
        <f>IF(B358="","",Dataset!G358)</f>
        <v>5724</v>
      </c>
      <c r="I358" s="4">
        <v>6459.29</v>
      </c>
      <c r="J358" s="4">
        <v>45.200887999999999</v>
      </c>
      <c r="K358" s="13">
        <f t="shared" si="31"/>
        <v>0.3262230652</v>
      </c>
      <c r="L358" s="5">
        <f>IF(AJ358="NORWAY",_xlfn.XLOOKUP(C358,'Oslo OBX Historical Data'!$A$3:$A$3478,'Oslo OBX Historical Data'!$G$2:$G$3477),IF(AJ358="FINLAND",_xlfn.XLOOKUP(C358,'OMX Helsinki Historical Data'!$A$3:$A$3480,'OMX Helsinki Historical Data'!$G$2:$G$3479),IF(AJ358="DENMARK",_xlfn.XLOOKUP(C358,'OMX Copenhagen All shares Histo'!$A$3:$A$3462,'OMX Copenhagen All shares Histo'!$G$2:$G$3461),_xlfn.XLOOKUP('Pos. inv sent'!C358,'OMX Stockholm Historical Data'!$A$3:$A$3478,'OMX Stockholm Historical Data'!$G$2:$G$3477))))</f>
        <v>6.9999999999999999E-4</v>
      </c>
      <c r="M358">
        <f>IF($B358="","",Dataset!L358)</f>
        <v>1</v>
      </c>
      <c r="N358">
        <f>IF($B358="","",Dataset!M358)</f>
        <v>0</v>
      </c>
      <c r="O358">
        <f>IF($B358="","",Dataset!N358)</f>
        <v>0</v>
      </c>
      <c r="P358">
        <f>IF($B358="","",Dataset!O358)</f>
        <v>0</v>
      </c>
      <c r="Q358">
        <f>IF($B358="","",Dataset!P358)</f>
        <v>1</v>
      </c>
      <c r="R358">
        <f>IF($B358="","",Dataset!Q358)</f>
        <v>0</v>
      </c>
      <c r="S358">
        <f>IF($B358="","",Dataset!R358)</f>
        <v>0</v>
      </c>
      <c r="T358">
        <f>IF($B358="","",Dataset!S358)</f>
        <v>0</v>
      </c>
      <c r="U358">
        <f>IF($B358="","",Dataset!T358)</f>
        <v>0</v>
      </c>
      <c r="Y358" s="2"/>
      <c r="AJ358" t="s">
        <v>80</v>
      </c>
      <c r="AL358" s="3">
        <f>BN358*(1+BP358)</f>
        <v>61.038460999199998</v>
      </c>
      <c r="AM358">
        <v>5724</v>
      </c>
      <c r="BB358" s="4">
        <v>42.307693479999998</v>
      </c>
      <c r="BC358" s="4">
        <v>32.692306520000002</v>
      </c>
      <c r="BD358" s="4">
        <v>30.769229889999998</v>
      </c>
      <c r="BF358" t="s">
        <v>100</v>
      </c>
      <c r="BG358" t="s">
        <v>101</v>
      </c>
      <c r="BH358" t="s">
        <v>80</v>
      </c>
      <c r="BI358" t="s">
        <v>38</v>
      </c>
      <c r="BJ358" t="s">
        <v>25</v>
      </c>
      <c r="BK358" t="s">
        <v>102</v>
      </c>
      <c r="BL358" t="s">
        <v>27</v>
      </c>
      <c r="BM358" s="4">
        <v>6459.29</v>
      </c>
      <c r="BN358" s="4">
        <v>46</v>
      </c>
      <c r="BO358" s="5">
        <f t="shared" si="32"/>
        <v>0.42307693479999997</v>
      </c>
      <c r="BP358" s="5">
        <f t="shared" si="32"/>
        <v>0.32692306520000003</v>
      </c>
      <c r="BQ358" s="5">
        <f t="shared" si="32"/>
        <v>0.30769229889999999</v>
      </c>
      <c r="BR358" s="4"/>
      <c r="BS358" s="4"/>
      <c r="BT358" s="4"/>
      <c r="BU358" s="4">
        <v>419.67500000000001</v>
      </c>
    </row>
    <row r="359" spans="1:73" x14ac:dyDescent="0.15">
      <c r="A359" t="str">
        <f t="shared" si="30"/>
        <v>1</v>
      </c>
      <c r="B359">
        <v>126</v>
      </c>
      <c r="C359" s="7">
        <v>42671</v>
      </c>
      <c r="D359" s="11">
        <v>2016</v>
      </c>
      <c r="E359" s="3">
        <f>_xlfn.XLOOKUP(B359,'Sentiment index'!$E$2:$E$169,'Sentiment index'!$A$2:$A$169)</f>
        <v>3.6516399999999997E-2</v>
      </c>
      <c r="F359">
        <f>IF(B359="","",Dataset!E359)</f>
        <v>8.0620061613232465</v>
      </c>
      <c r="G359" s="5">
        <f>(AL359-BN359)/BN359</f>
        <v>0</v>
      </c>
      <c r="H359" s="12">
        <f>IF(B359="","",Dataset!G359)</f>
        <v>1477.0358486613254</v>
      </c>
      <c r="I359" s="4">
        <v>185.16</v>
      </c>
      <c r="J359" s="4">
        <v>78.61023999999999</v>
      </c>
      <c r="K359" s="13">
        <f t="shared" si="31"/>
        <v>-6.9999999999999999E-4</v>
      </c>
      <c r="L359" s="5">
        <f>IF(AJ359="NORWAY",_xlfn.XLOOKUP(C359,'Oslo OBX Historical Data'!$A$3:$A$3478,'Oslo OBX Historical Data'!$G$2:$G$3477),IF(AJ359="FINLAND",_xlfn.XLOOKUP(C359,'OMX Helsinki Historical Data'!$A$3:$A$3480,'OMX Helsinki Historical Data'!$G$2:$G$3479),IF(AJ359="DENMARK",_xlfn.XLOOKUP(C359,'OMX Copenhagen All shares Histo'!$A$3:$A$3462,'OMX Copenhagen All shares Histo'!$G$2:$G$3461),_xlfn.XLOOKUP('Pos. inv sent'!C359,'OMX Stockholm Historical Data'!$A$3:$A$3478,'OMX Stockholm Historical Data'!$G$2:$G$3477))))</f>
        <v>6.9999999999999999E-4</v>
      </c>
      <c r="M359">
        <f>IF($B359="","",Dataset!L359)</f>
        <v>1</v>
      </c>
      <c r="N359">
        <f>IF($B359="","",Dataset!M359)</f>
        <v>0</v>
      </c>
      <c r="O359">
        <f>IF($B359="","",Dataset!N359)</f>
        <v>0</v>
      </c>
      <c r="P359">
        <f>IF($B359="","",Dataset!O359)</f>
        <v>1</v>
      </c>
      <c r="Q359">
        <f>IF($B359="","",Dataset!P359)</f>
        <v>0</v>
      </c>
      <c r="R359">
        <f>IF($B359="","",Dataset!Q359)</f>
        <v>0</v>
      </c>
      <c r="S359">
        <f>IF($B359="","",Dataset!R359)</f>
        <v>0</v>
      </c>
      <c r="T359">
        <f>IF($B359="","",Dataset!S359)</f>
        <v>0</v>
      </c>
      <c r="U359">
        <f>IF($B359="","",Dataset!T359)</f>
        <v>0</v>
      </c>
      <c r="Y359" s="2"/>
      <c r="AJ359" t="s">
        <v>80</v>
      </c>
      <c r="AL359" s="3">
        <f>BN359*(1+BP359)</f>
        <v>80</v>
      </c>
      <c r="BB359" s="4">
        <v>4.3478260039999999</v>
      </c>
      <c r="BC359" s="4">
        <v>0</v>
      </c>
      <c r="BD359" s="4">
        <v>3.2173912530000002</v>
      </c>
      <c r="BF359" t="s">
        <v>1150</v>
      </c>
      <c r="BG359" t="s">
        <v>1151</v>
      </c>
      <c r="BH359" t="s">
        <v>80</v>
      </c>
      <c r="BI359" t="s">
        <v>45</v>
      </c>
      <c r="BJ359" t="s">
        <v>25</v>
      </c>
      <c r="BK359" t="s">
        <v>97</v>
      </c>
      <c r="BL359" t="s">
        <v>27</v>
      </c>
      <c r="BM359" s="4">
        <v>185.16</v>
      </c>
      <c r="BN359" s="4">
        <v>80</v>
      </c>
      <c r="BO359" s="5">
        <f t="shared" si="32"/>
        <v>4.3478260040000001E-2</v>
      </c>
      <c r="BP359" s="5">
        <f t="shared" si="32"/>
        <v>0</v>
      </c>
      <c r="BQ359" s="5">
        <f t="shared" si="32"/>
        <v>3.2173912530000001E-2</v>
      </c>
      <c r="BR359" s="4"/>
      <c r="BS359" s="4"/>
      <c r="BT359" s="4"/>
      <c r="BU359" s="4">
        <v>9.9924999999999997</v>
      </c>
    </row>
    <row r="360" spans="1:73" x14ac:dyDescent="0.15">
      <c r="C360" s="7"/>
      <c r="D360" s="11"/>
      <c r="E360" s="3"/>
      <c r="G360" s="5"/>
      <c r="H360" s="12"/>
      <c r="I360" s="4"/>
      <c r="J360" s="4"/>
      <c r="K360" s="13"/>
      <c r="L360" s="5"/>
      <c r="Y360" s="2"/>
      <c r="AL360" s="3"/>
      <c r="BB360" s="4"/>
      <c r="BC360" s="4"/>
      <c r="BD360" s="4"/>
      <c r="BM360" s="4"/>
      <c r="BN360" s="4"/>
      <c r="BO360" s="5"/>
      <c r="BP360" s="5"/>
      <c r="BQ360" s="5"/>
      <c r="BR360" s="4"/>
      <c r="BS360" s="4"/>
      <c r="BT360" s="4"/>
      <c r="BU360" s="4"/>
    </row>
    <row r="361" spans="1:73" x14ac:dyDescent="0.15">
      <c r="C361" s="7"/>
      <c r="D361" s="11"/>
      <c r="E361" s="3"/>
      <c r="G361" s="5"/>
      <c r="H361" s="12"/>
      <c r="I361" s="4"/>
      <c r="J361" s="4"/>
      <c r="K361" s="13"/>
      <c r="L361" s="5"/>
      <c r="Y361" s="2"/>
      <c r="AL361" s="3"/>
      <c r="BB361" s="4"/>
      <c r="BC361" s="4"/>
      <c r="BD361" s="4"/>
      <c r="BM361" s="4"/>
      <c r="BN361" s="4"/>
      <c r="BO361" s="5"/>
      <c r="BP361" s="5"/>
      <c r="BQ361" s="5"/>
      <c r="BR361" s="4"/>
      <c r="BS361" s="4"/>
      <c r="BT361" s="4"/>
      <c r="BU361" s="4"/>
    </row>
    <row r="362" spans="1:73" x14ac:dyDescent="0.15">
      <c r="C362" s="7"/>
      <c r="D362" s="11"/>
      <c r="E362" s="3"/>
      <c r="G362" s="5"/>
      <c r="H362" s="12"/>
      <c r="I362" s="4"/>
      <c r="J362" s="4"/>
      <c r="K362" s="13"/>
      <c r="L362" s="5"/>
      <c r="Y362" s="2"/>
      <c r="AL362" s="3"/>
      <c r="BB362" s="4"/>
      <c r="BC362" s="4"/>
      <c r="BD362" s="4"/>
      <c r="BM362" s="4"/>
      <c r="BN362" s="4"/>
      <c r="BO362" s="5"/>
      <c r="BP362" s="5"/>
      <c r="BQ362" s="5"/>
      <c r="BR362" s="4"/>
      <c r="BS362" s="4"/>
      <c r="BT362" s="4"/>
      <c r="BU362" s="4"/>
    </row>
    <row r="363" spans="1:73" x14ac:dyDescent="0.15">
      <c r="C363" s="7"/>
      <c r="D363" s="11"/>
      <c r="E363" s="3"/>
      <c r="G363" s="5"/>
      <c r="H363" s="12"/>
      <c r="I363" s="4"/>
      <c r="J363" s="4"/>
      <c r="K363" s="13"/>
      <c r="L363" s="5"/>
      <c r="Y363" s="2"/>
      <c r="AL363" s="3"/>
      <c r="BB363" s="4"/>
      <c r="BC363" s="4"/>
      <c r="BD363" s="4"/>
      <c r="BM363" s="4"/>
      <c r="BN363" s="4"/>
      <c r="BO363" s="5"/>
      <c r="BP363" s="5"/>
      <c r="BQ363" s="5"/>
      <c r="BR363" s="4"/>
      <c r="BS363" s="4"/>
      <c r="BT363" s="4"/>
      <c r="BU363" s="4"/>
    </row>
    <row r="364" spans="1:73" x14ac:dyDescent="0.15">
      <c r="C364" s="7"/>
      <c r="D364" s="11"/>
      <c r="E364" s="3"/>
      <c r="G364" s="5"/>
      <c r="H364" s="12"/>
      <c r="I364" s="4"/>
      <c r="J364" s="4"/>
      <c r="K364" s="13"/>
      <c r="L364" s="5"/>
      <c r="Y364" s="2"/>
      <c r="AL364" s="3"/>
      <c r="BB364" s="4"/>
      <c r="BC364" s="4"/>
      <c r="BD364" s="4"/>
      <c r="BM364" s="4"/>
      <c r="BN364" s="4"/>
      <c r="BO364" s="5"/>
      <c r="BP364" s="5"/>
      <c r="BQ364" s="5"/>
      <c r="BR364" s="4"/>
      <c r="BS364" s="4"/>
      <c r="BT364" s="4"/>
      <c r="BU364" s="4"/>
    </row>
    <row r="365" spans="1:73" x14ac:dyDescent="0.15">
      <c r="C365" s="7"/>
      <c r="D365" s="11"/>
      <c r="E365" s="3"/>
      <c r="G365" s="5"/>
      <c r="H365" s="12"/>
      <c r="I365" s="4"/>
      <c r="J365" s="4"/>
      <c r="K365" s="13"/>
      <c r="L365" s="5"/>
      <c r="Y365" s="2"/>
      <c r="AL365" s="3"/>
      <c r="BB365" s="4"/>
      <c r="BC365" s="4"/>
      <c r="BD365" s="4"/>
      <c r="BM365" s="4"/>
      <c r="BN365" s="4"/>
      <c r="BO365" s="5"/>
      <c r="BP365" s="5"/>
      <c r="BQ365" s="5"/>
      <c r="BR365" s="4"/>
      <c r="BS365" s="4"/>
      <c r="BT365" s="4"/>
      <c r="BU365" s="4"/>
    </row>
    <row r="366" spans="1:73" x14ac:dyDescent="0.15">
      <c r="C366" s="7"/>
      <c r="D366" s="11"/>
      <c r="E366" s="3"/>
      <c r="G366" s="5"/>
      <c r="H366" s="12"/>
      <c r="I366" s="4"/>
      <c r="J366" s="4"/>
      <c r="K366" s="13"/>
      <c r="L366" s="5"/>
      <c r="Y366" s="2"/>
      <c r="AL366" s="3"/>
      <c r="BB366" s="4"/>
      <c r="BC366" s="4"/>
      <c r="BD366" s="4"/>
      <c r="BM366" s="4"/>
      <c r="BN366" s="4"/>
      <c r="BO366" s="5"/>
      <c r="BP366" s="5"/>
      <c r="BQ366" s="5"/>
      <c r="BR366" s="4"/>
      <c r="BS366" s="4"/>
      <c r="BT366" s="4"/>
      <c r="BU366" s="4"/>
    </row>
    <row r="367" spans="1:73" x14ac:dyDescent="0.15">
      <c r="C367" s="7"/>
      <c r="D367" s="11"/>
      <c r="E367" s="3"/>
      <c r="G367" s="5"/>
      <c r="H367" s="12"/>
      <c r="I367" s="4"/>
      <c r="J367" s="4"/>
      <c r="K367" s="13"/>
      <c r="L367" s="5"/>
      <c r="Y367" s="2"/>
      <c r="AL367" s="3"/>
      <c r="BB367" s="4"/>
      <c r="BC367" s="4"/>
      <c r="BD367" s="4"/>
      <c r="BM367" s="4"/>
      <c r="BN367" s="4"/>
      <c r="BO367" s="5"/>
      <c r="BP367" s="5"/>
      <c r="BQ367" s="5"/>
      <c r="BR367" s="4"/>
      <c r="BS367" s="4"/>
      <c r="BT367" s="4"/>
      <c r="BU367" s="4"/>
    </row>
    <row r="368" spans="1:73" x14ac:dyDescent="0.15">
      <c r="C368" s="7"/>
      <c r="D368" s="11"/>
      <c r="E368" s="3"/>
      <c r="G368" s="5"/>
      <c r="H368" s="12"/>
      <c r="I368" s="4"/>
      <c r="J368" s="4"/>
      <c r="K368" s="13"/>
      <c r="L368" s="5"/>
      <c r="Y368" s="2"/>
      <c r="AL368" s="3"/>
      <c r="BB368" s="4"/>
      <c r="BC368" s="4"/>
      <c r="BD368" s="4"/>
      <c r="BM368" s="4"/>
      <c r="BN368" s="4"/>
      <c r="BO368" s="5"/>
      <c r="BP368" s="5"/>
      <c r="BQ368" s="5"/>
      <c r="BR368" s="4"/>
      <c r="BS368" s="4"/>
      <c r="BT368" s="4"/>
      <c r="BU368" s="4"/>
    </row>
    <row r="369" spans="3:73" x14ac:dyDescent="0.15">
      <c r="C369" s="7"/>
      <c r="D369" s="11"/>
      <c r="E369" s="3"/>
      <c r="G369" s="5"/>
      <c r="H369" s="12"/>
      <c r="I369" s="4"/>
      <c r="J369" s="4"/>
      <c r="K369" s="13"/>
      <c r="L369" s="5"/>
      <c r="Y369" s="2"/>
      <c r="AL369" s="3"/>
      <c r="BB369" s="4"/>
      <c r="BC369" s="4"/>
      <c r="BD369" s="4"/>
      <c r="BM369" s="4"/>
      <c r="BN369" s="4"/>
      <c r="BO369" s="5"/>
      <c r="BP369" s="5"/>
      <c r="BQ369" s="5"/>
      <c r="BR369" s="4"/>
      <c r="BS369" s="4"/>
      <c r="BT369" s="4"/>
      <c r="BU369" s="4"/>
    </row>
    <row r="370" spans="3:73" x14ac:dyDescent="0.15">
      <c r="C370" s="7"/>
      <c r="D370" s="11"/>
      <c r="E370" s="3"/>
      <c r="G370" s="5"/>
      <c r="H370" s="12"/>
      <c r="I370" s="4"/>
      <c r="J370" s="4"/>
      <c r="K370" s="13"/>
      <c r="L370" s="5"/>
      <c r="Y370" s="2"/>
      <c r="AL370" s="3"/>
      <c r="BB370" s="4"/>
      <c r="BC370" s="4"/>
      <c r="BD370" s="4"/>
      <c r="BM370" s="4"/>
      <c r="BN370" s="4"/>
      <c r="BO370" s="5"/>
      <c r="BP370" s="5"/>
      <c r="BQ370" s="5"/>
      <c r="BR370" s="4"/>
      <c r="BS370" s="4"/>
      <c r="BT370" s="4"/>
      <c r="BU370" s="4"/>
    </row>
    <row r="371" spans="3:73" x14ac:dyDescent="0.15">
      <c r="C371" s="7"/>
      <c r="D371" s="11"/>
      <c r="E371" s="3"/>
      <c r="G371" s="5"/>
      <c r="H371" s="12"/>
      <c r="I371" s="4"/>
      <c r="J371" s="4"/>
      <c r="K371" s="13"/>
      <c r="L371" s="5"/>
      <c r="Y371" s="2"/>
      <c r="AL371" s="3"/>
      <c r="BB371" s="4"/>
      <c r="BC371" s="4"/>
      <c r="BD371" s="4"/>
      <c r="BM371" s="4"/>
      <c r="BN371" s="4"/>
      <c r="BO371" s="5"/>
      <c r="BP371" s="5"/>
      <c r="BQ371" s="5"/>
      <c r="BR371" s="4"/>
      <c r="BS371" s="4"/>
      <c r="BT371" s="4"/>
      <c r="BU371" s="4"/>
    </row>
    <row r="372" spans="3:73" x14ac:dyDescent="0.15">
      <c r="C372" s="7"/>
      <c r="D372" s="11"/>
      <c r="E372" s="3"/>
      <c r="G372" s="5"/>
      <c r="H372" s="12"/>
      <c r="I372" s="4"/>
      <c r="J372" s="4"/>
      <c r="K372" s="13"/>
      <c r="L372" s="5"/>
      <c r="Y372" s="2"/>
      <c r="AL372" s="3"/>
      <c r="BB372" s="4"/>
      <c r="BC372" s="4"/>
      <c r="BD372" s="4"/>
      <c r="BM372" s="4"/>
      <c r="BN372" s="4"/>
      <c r="BO372" s="5"/>
      <c r="BP372" s="5"/>
      <c r="BQ372" s="5"/>
      <c r="BR372" s="4"/>
      <c r="BS372" s="4"/>
      <c r="BT372" s="4"/>
      <c r="BU372" s="4"/>
    </row>
    <row r="373" spans="3:73" x14ac:dyDescent="0.15">
      <c r="C373" s="7"/>
      <c r="D373" s="11"/>
      <c r="E373" s="3"/>
      <c r="G373" s="5"/>
      <c r="H373" s="12"/>
      <c r="I373" s="4"/>
      <c r="J373" s="4"/>
      <c r="K373" s="13"/>
      <c r="L373" s="5"/>
      <c r="Y373" s="2"/>
      <c r="AL373" s="3"/>
      <c r="BB373" s="4"/>
      <c r="BC373" s="4"/>
      <c r="BD373" s="4"/>
      <c r="BM373" s="4"/>
      <c r="BN373" s="4"/>
      <c r="BO373" s="5"/>
      <c r="BP373" s="5"/>
      <c r="BQ373" s="5"/>
      <c r="BR373" s="4"/>
      <c r="BS373" s="4"/>
      <c r="BT373" s="4"/>
      <c r="BU373" s="4"/>
    </row>
    <row r="374" spans="3:73" x14ac:dyDescent="0.15">
      <c r="C374" s="7"/>
      <c r="D374" s="11"/>
      <c r="E374" s="3"/>
      <c r="G374" s="5"/>
      <c r="H374" s="12"/>
      <c r="I374" s="4"/>
      <c r="J374" s="4"/>
      <c r="K374" s="13"/>
      <c r="L374" s="5"/>
      <c r="Y374" s="2"/>
      <c r="AL374" s="3"/>
      <c r="BB374" s="4"/>
      <c r="BC374" s="4"/>
      <c r="BD374" s="4"/>
      <c r="BM374" s="4"/>
      <c r="BN374" s="4"/>
      <c r="BO374" s="5"/>
      <c r="BP374" s="5"/>
      <c r="BQ374" s="5"/>
      <c r="BR374" s="4"/>
      <c r="BS374" s="4"/>
      <c r="BT374" s="4"/>
      <c r="BU374" s="4"/>
    </row>
    <row r="375" spans="3:73" x14ac:dyDescent="0.15">
      <c r="C375" s="7"/>
      <c r="D375" s="11"/>
      <c r="E375" s="3"/>
      <c r="G375" s="5"/>
      <c r="H375" s="12"/>
      <c r="I375" s="4"/>
      <c r="J375" s="4"/>
      <c r="K375" s="13"/>
      <c r="L375" s="5"/>
      <c r="Y375" s="2"/>
      <c r="AL375" s="3"/>
      <c r="BB375" s="4"/>
      <c r="BC375" s="4"/>
      <c r="BD375" s="4"/>
      <c r="BM375" s="4"/>
      <c r="BN375" s="4"/>
      <c r="BO375" s="5"/>
      <c r="BP375" s="5"/>
      <c r="BQ375" s="5"/>
      <c r="BR375" s="4"/>
      <c r="BS375" s="4"/>
      <c r="BT375" s="4"/>
      <c r="BU375" s="4"/>
    </row>
    <row r="376" spans="3:73" x14ac:dyDescent="0.15">
      <c r="C376" s="7"/>
      <c r="D376" s="11"/>
      <c r="E376" s="3"/>
      <c r="G376" s="5"/>
      <c r="H376" s="12"/>
      <c r="I376" s="4"/>
      <c r="J376" s="4"/>
      <c r="K376" s="13"/>
      <c r="L376" s="5"/>
      <c r="Y376" s="2"/>
      <c r="AL376" s="3"/>
      <c r="BB376" s="4"/>
      <c r="BC376" s="4"/>
      <c r="BD376" s="4"/>
      <c r="BM376" s="4"/>
      <c r="BN376" s="4"/>
      <c r="BO376" s="5"/>
      <c r="BP376" s="5"/>
      <c r="BQ376" s="5"/>
      <c r="BR376" s="4"/>
      <c r="BS376" s="4"/>
      <c r="BT376" s="4"/>
      <c r="BU376" s="4"/>
    </row>
    <row r="377" spans="3:73" x14ac:dyDescent="0.15">
      <c r="C377" s="7"/>
      <c r="D377" s="11"/>
      <c r="E377" s="3"/>
      <c r="G377" s="5"/>
      <c r="H377" s="12"/>
      <c r="I377" s="4"/>
      <c r="J377" s="4"/>
      <c r="K377" s="13"/>
      <c r="L377" s="5"/>
      <c r="Y377" s="2"/>
      <c r="AL377" s="3"/>
      <c r="BB377" s="4"/>
      <c r="BC377" s="4"/>
      <c r="BD377" s="4"/>
      <c r="BM377" s="4"/>
      <c r="BN377" s="4"/>
      <c r="BO377" s="5"/>
      <c r="BP377" s="5"/>
      <c r="BQ377" s="5"/>
      <c r="BR377" s="4"/>
      <c r="BS377" s="4"/>
      <c r="BT377" s="4"/>
      <c r="BU377" s="4"/>
    </row>
    <row r="378" spans="3:73" x14ac:dyDescent="0.15">
      <c r="C378" s="7"/>
      <c r="D378" s="11"/>
      <c r="E378" s="3"/>
      <c r="G378" s="5"/>
      <c r="H378" s="12"/>
      <c r="I378" s="4"/>
      <c r="J378" s="4"/>
      <c r="K378" s="13"/>
      <c r="L378" s="5"/>
      <c r="Y378" s="2"/>
      <c r="AL378" s="3"/>
      <c r="BB378" s="4"/>
      <c r="BC378" s="4"/>
      <c r="BD378" s="4"/>
      <c r="BM378" s="4"/>
      <c r="BN378" s="4"/>
      <c r="BO378" s="5"/>
      <c r="BP378" s="5"/>
      <c r="BQ378" s="5"/>
      <c r="BR378" s="4"/>
      <c r="BS378" s="4"/>
      <c r="BT378" s="4"/>
      <c r="BU378" s="4"/>
    </row>
    <row r="379" spans="3:73" x14ac:dyDescent="0.15">
      <c r="C379" s="7"/>
      <c r="D379" s="11"/>
      <c r="E379" s="3"/>
      <c r="G379" s="5"/>
      <c r="H379" s="12"/>
      <c r="I379" s="2"/>
      <c r="J379" s="2"/>
      <c r="K379" s="13"/>
      <c r="L379" s="5"/>
      <c r="Y379" s="2"/>
      <c r="AL379" s="3"/>
      <c r="BB379" s="4"/>
      <c r="BC379" s="4"/>
      <c r="BD379" s="4"/>
      <c r="BM379" s="2"/>
      <c r="BN379" s="2"/>
      <c r="BO379" s="5"/>
      <c r="BP379" s="5"/>
      <c r="BQ379" s="5"/>
      <c r="BR379" s="2"/>
      <c r="BS379" s="2"/>
      <c r="BT379" s="2"/>
      <c r="BU379" s="2"/>
    </row>
    <row r="380" spans="3:73" x14ac:dyDescent="0.15">
      <c r="C380" s="7"/>
      <c r="D380" s="11"/>
      <c r="E380" s="3"/>
      <c r="G380" s="5"/>
      <c r="H380" s="12"/>
      <c r="I380" s="2"/>
      <c r="J380" s="2"/>
      <c r="K380" s="13"/>
      <c r="L380" s="5"/>
      <c r="Y380" s="2"/>
      <c r="AL380" s="3"/>
      <c r="BB380" s="4"/>
      <c r="BC380" s="4"/>
      <c r="BD380" s="4"/>
      <c r="BM380" s="2"/>
      <c r="BN380" s="2"/>
      <c r="BO380" s="5"/>
      <c r="BP380" s="5"/>
      <c r="BQ380" s="5"/>
      <c r="BR380" s="2"/>
      <c r="BS380" s="2"/>
      <c r="BT380" s="2"/>
      <c r="BU380" s="2"/>
    </row>
    <row r="381" spans="3:73" x14ac:dyDescent="0.15">
      <c r="C381" s="7"/>
      <c r="D381" s="11"/>
      <c r="E381" s="3"/>
      <c r="G381" s="5"/>
      <c r="H381" s="12"/>
      <c r="I381" s="2"/>
      <c r="J381" s="2"/>
      <c r="K381" s="13"/>
      <c r="L381" s="5"/>
      <c r="Y381" s="2"/>
      <c r="AL381" s="3"/>
      <c r="BB381" s="4"/>
      <c r="BC381" s="4"/>
      <c r="BD381" s="4"/>
      <c r="BM381" s="2"/>
      <c r="BN381" s="2"/>
      <c r="BO381" s="5"/>
      <c r="BP381" s="5"/>
      <c r="BQ381" s="5"/>
      <c r="BR381" s="2"/>
      <c r="BS381" s="2"/>
      <c r="BT381" s="2"/>
      <c r="BU381" s="2"/>
    </row>
    <row r="382" spans="3:73" x14ac:dyDescent="0.15">
      <c r="C382" s="7"/>
      <c r="D382" s="11"/>
      <c r="E382" s="3"/>
      <c r="G382" s="5"/>
      <c r="H382" s="12"/>
      <c r="I382" s="2"/>
      <c r="J382" s="2"/>
      <c r="K382" s="13"/>
      <c r="L382" s="5"/>
      <c r="Y382" s="2"/>
      <c r="AL382" s="3"/>
      <c r="BB382" s="4"/>
      <c r="BC382" s="4"/>
      <c r="BD382" s="4"/>
      <c r="BM382" s="2"/>
      <c r="BN382" s="2"/>
      <c r="BO382" s="5"/>
      <c r="BP382" s="5"/>
      <c r="BQ382" s="5"/>
      <c r="BR382" s="2"/>
      <c r="BS382" s="2"/>
      <c r="BT382" s="2"/>
      <c r="BU382" s="2"/>
    </row>
    <row r="383" spans="3:73" x14ac:dyDescent="0.15">
      <c r="C383" s="7"/>
      <c r="D383" s="11"/>
      <c r="E383" s="3"/>
      <c r="G383" s="5"/>
      <c r="H383" s="12"/>
      <c r="I383" s="2"/>
      <c r="J383" s="2"/>
      <c r="K383" s="13"/>
      <c r="L383" s="5"/>
      <c r="Y383" s="2"/>
      <c r="AL383" s="3"/>
      <c r="BB383" s="4"/>
      <c r="BC383" s="4"/>
      <c r="BD383" s="4"/>
      <c r="BM383" s="2"/>
      <c r="BN383" s="2"/>
      <c r="BO383" s="5"/>
      <c r="BP383" s="5"/>
      <c r="BQ383" s="5"/>
      <c r="BR383" s="2"/>
      <c r="BS383" s="2"/>
      <c r="BT383" s="2"/>
      <c r="BU383" s="2"/>
    </row>
    <row r="384" spans="3:73" x14ac:dyDescent="0.15">
      <c r="C384" s="7"/>
      <c r="D384" s="11"/>
      <c r="E384" s="3"/>
      <c r="G384" s="5"/>
      <c r="H384" s="12"/>
      <c r="I384" s="2"/>
      <c r="J384" s="2"/>
      <c r="K384" s="13"/>
      <c r="L384" s="5"/>
      <c r="Y384" s="2"/>
      <c r="AL384" s="3"/>
      <c r="BB384" s="4"/>
      <c r="BC384" s="4"/>
      <c r="BD384" s="4"/>
      <c r="BM384" s="2"/>
      <c r="BN384" s="2"/>
      <c r="BO384" s="5"/>
      <c r="BP384" s="5"/>
      <c r="BQ384" s="5"/>
      <c r="BR384" s="2"/>
      <c r="BS384" s="2"/>
      <c r="BT384" s="2"/>
      <c r="BU384" s="2"/>
    </row>
    <row r="385" spans="3:73" x14ac:dyDescent="0.15">
      <c r="C385" s="7"/>
      <c r="D385" s="11"/>
      <c r="E385" s="3"/>
      <c r="G385" s="5"/>
      <c r="H385" s="12"/>
      <c r="I385" s="2"/>
      <c r="J385" s="2"/>
      <c r="K385" s="13"/>
      <c r="L385" s="5"/>
      <c r="Y385" s="2"/>
      <c r="AL385" s="3"/>
      <c r="BB385" s="4"/>
      <c r="BC385" s="4"/>
      <c r="BD385" s="4"/>
      <c r="BM385" s="2"/>
      <c r="BN385" s="2"/>
      <c r="BO385" s="5"/>
      <c r="BP385" s="5"/>
      <c r="BQ385" s="5"/>
      <c r="BR385" s="2"/>
      <c r="BS385" s="2"/>
      <c r="BT385" s="2"/>
      <c r="BU385" s="2"/>
    </row>
    <row r="386" spans="3:73" x14ac:dyDescent="0.15">
      <c r="C386" s="7"/>
      <c r="D386" s="11"/>
      <c r="E386" s="3"/>
      <c r="G386" s="5"/>
      <c r="H386" s="12"/>
      <c r="I386" s="2"/>
      <c r="J386" s="2"/>
      <c r="K386" s="13"/>
      <c r="L386" s="5"/>
      <c r="Y386" s="2"/>
      <c r="AL386" s="3"/>
      <c r="BB386" s="4"/>
      <c r="BC386" s="4"/>
      <c r="BD386" s="4"/>
      <c r="BM386" s="2"/>
      <c r="BN386" s="2"/>
      <c r="BO386" s="5"/>
      <c r="BP386" s="5"/>
      <c r="BQ386" s="5"/>
      <c r="BR386" s="2"/>
      <c r="BS386" s="2"/>
      <c r="BT386" s="2"/>
      <c r="BU386" s="2"/>
    </row>
    <row r="387" spans="3:73" x14ac:dyDescent="0.15">
      <c r="C387" s="7"/>
      <c r="D387" s="11"/>
      <c r="E387" s="3"/>
      <c r="G387" s="5"/>
      <c r="H387" s="12"/>
      <c r="I387" s="2"/>
      <c r="J387" s="2"/>
      <c r="K387" s="13"/>
      <c r="L387" s="5"/>
      <c r="Y387" s="2"/>
      <c r="AL387" s="3"/>
      <c r="BB387" s="4"/>
      <c r="BC387" s="4"/>
      <c r="BD387" s="4"/>
      <c r="BM387" s="2"/>
      <c r="BN387" s="2"/>
      <c r="BO387" s="5"/>
      <c r="BP387" s="5"/>
      <c r="BQ387" s="5"/>
      <c r="BR387" s="2"/>
      <c r="BS387" s="2"/>
      <c r="BT387" s="2"/>
      <c r="BU387" s="2"/>
    </row>
    <row r="388" spans="3:73" x14ac:dyDescent="0.15">
      <c r="C388" s="7"/>
      <c r="D388" s="11"/>
      <c r="E388" s="3"/>
      <c r="G388" s="5"/>
      <c r="H388" s="12"/>
      <c r="I388" s="2"/>
      <c r="J388" s="2"/>
      <c r="K388" s="13"/>
      <c r="L388" s="5"/>
      <c r="Y388" s="2"/>
      <c r="AL388" s="3"/>
      <c r="BB388" s="4"/>
      <c r="BC388" s="4"/>
      <c r="BD388" s="4"/>
      <c r="BM388" s="2"/>
      <c r="BN388" s="2"/>
      <c r="BO388" s="5"/>
      <c r="BP388" s="5"/>
      <c r="BQ388" s="5"/>
      <c r="BR388" s="2"/>
      <c r="BS388" s="2"/>
      <c r="BT388" s="2"/>
      <c r="BU388" s="2"/>
    </row>
    <row r="389" spans="3:73" x14ac:dyDescent="0.15">
      <c r="C389" s="7"/>
      <c r="D389" s="11"/>
      <c r="E389" s="3"/>
      <c r="G389" s="5"/>
      <c r="H389" s="12"/>
      <c r="I389" s="2"/>
      <c r="J389" s="2"/>
      <c r="K389" s="13"/>
      <c r="L389" s="5"/>
      <c r="Y389" s="2"/>
      <c r="AL389" s="3"/>
      <c r="BB389" s="4"/>
      <c r="BC389" s="4"/>
      <c r="BD389" s="4"/>
      <c r="BM389" s="2"/>
      <c r="BN389" s="2"/>
      <c r="BO389" s="5"/>
      <c r="BP389" s="5"/>
      <c r="BQ389" s="5"/>
      <c r="BR389" s="2"/>
      <c r="BS389" s="2"/>
      <c r="BT389" s="2"/>
      <c r="BU389" s="2"/>
    </row>
    <row r="390" spans="3:73" x14ac:dyDescent="0.15">
      <c r="C390" s="7"/>
      <c r="D390" s="11"/>
      <c r="E390" s="3"/>
      <c r="G390" s="5"/>
      <c r="H390" s="12"/>
      <c r="I390" s="2"/>
      <c r="J390" s="2"/>
      <c r="K390" s="13"/>
      <c r="L390" s="5"/>
      <c r="Y390" s="2"/>
      <c r="AL390" s="3"/>
      <c r="BB390" s="4"/>
      <c r="BC390" s="4"/>
      <c r="BD390" s="4"/>
      <c r="BM390" s="2"/>
      <c r="BN390" s="2"/>
      <c r="BO390" s="5"/>
      <c r="BP390" s="5"/>
      <c r="BQ390" s="5"/>
      <c r="BR390" s="2"/>
      <c r="BS390" s="2"/>
      <c r="BT390" s="2"/>
      <c r="BU390" s="2"/>
    </row>
    <row r="391" spans="3:73" x14ac:dyDescent="0.15">
      <c r="C391" s="7"/>
      <c r="D391" s="11"/>
      <c r="E391" s="3"/>
      <c r="G391" s="5"/>
      <c r="H391" s="12"/>
      <c r="I391" s="2"/>
      <c r="J391" s="2"/>
      <c r="K391" s="13"/>
      <c r="L391" s="5"/>
      <c r="Y391" s="2"/>
      <c r="AL391" s="3"/>
      <c r="BB391" s="4"/>
      <c r="BC391" s="4"/>
      <c r="BD391" s="4"/>
      <c r="BM391" s="2"/>
      <c r="BN391" s="2"/>
      <c r="BO391" s="5"/>
      <c r="BP391" s="5"/>
      <c r="BQ391" s="5"/>
      <c r="BR391" s="2"/>
      <c r="BS391" s="2"/>
      <c r="BT391" s="2"/>
      <c r="BU391" s="2"/>
    </row>
    <row r="392" spans="3:73" x14ac:dyDescent="0.15">
      <c r="C392" s="7"/>
      <c r="D392" s="11"/>
      <c r="E392" s="3"/>
      <c r="G392" s="5"/>
      <c r="H392" s="12"/>
      <c r="I392" s="2"/>
      <c r="J392" s="2"/>
      <c r="K392" s="13"/>
      <c r="L392" s="5"/>
      <c r="Y392" s="2"/>
      <c r="AL392" s="3"/>
      <c r="BB392" s="4"/>
      <c r="BC392" s="4"/>
      <c r="BD392" s="4"/>
      <c r="BM392" s="2"/>
      <c r="BN392" s="2"/>
      <c r="BO392" s="5"/>
      <c r="BP392" s="5"/>
      <c r="BQ392" s="5"/>
      <c r="BR392" s="2"/>
      <c r="BS392" s="2"/>
      <c r="BT392" s="2"/>
      <c r="BU392" s="2"/>
    </row>
    <row r="393" spans="3:73" x14ac:dyDescent="0.15">
      <c r="C393" s="7"/>
      <c r="D393" s="11"/>
      <c r="E393" s="3"/>
      <c r="G393" s="5"/>
      <c r="H393" s="12"/>
      <c r="I393" s="2"/>
      <c r="J393" s="2"/>
      <c r="K393" s="13"/>
      <c r="L393" s="5"/>
      <c r="Y393" s="2"/>
      <c r="AL393" s="3"/>
      <c r="BB393" s="4"/>
      <c r="BC393" s="4"/>
      <c r="BD393" s="4"/>
      <c r="BM393" s="2"/>
      <c r="BN393" s="2"/>
      <c r="BO393" s="5"/>
      <c r="BP393" s="5"/>
      <c r="BQ393" s="5"/>
      <c r="BR393" s="2"/>
      <c r="BS393" s="2"/>
      <c r="BT393" s="2"/>
      <c r="BU393" s="2"/>
    </row>
    <row r="394" spans="3:73" x14ac:dyDescent="0.15">
      <c r="C394" s="7"/>
      <c r="D394" s="11"/>
      <c r="E394" s="3"/>
      <c r="G394" s="5"/>
      <c r="H394" s="12"/>
      <c r="I394" s="2"/>
      <c r="J394" s="2"/>
      <c r="K394" s="13"/>
      <c r="L394" s="5"/>
      <c r="Y394" s="2"/>
      <c r="AL394" s="3"/>
      <c r="BB394" s="4"/>
      <c r="BC394" s="4"/>
      <c r="BD394" s="4"/>
      <c r="BM394" s="2"/>
      <c r="BN394" s="2"/>
      <c r="BO394" s="5"/>
      <c r="BP394" s="5"/>
      <c r="BQ394" s="5"/>
      <c r="BR394" s="2"/>
      <c r="BS394" s="2"/>
      <c r="BT394" s="2"/>
      <c r="BU394" s="2"/>
    </row>
    <row r="395" spans="3:73" x14ac:dyDescent="0.15">
      <c r="C395" s="7"/>
      <c r="D395" s="11"/>
      <c r="E395" s="3"/>
      <c r="G395" s="5"/>
      <c r="H395" s="12"/>
      <c r="I395" s="2"/>
      <c r="J395" s="2"/>
      <c r="K395" s="13"/>
      <c r="L395" s="5"/>
      <c r="Y395" s="2"/>
      <c r="AL395" s="3"/>
      <c r="BB395" s="4"/>
      <c r="BC395" s="4"/>
      <c r="BD395" s="4"/>
      <c r="BM395" s="2"/>
      <c r="BN395" s="2"/>
      <c r="BO395" s="5"/>
      <c r="BP395" s="5"/>
      <c r="BQ395" s="5"/>
      <c r="BR395" s="2"/>
      <c r="BS395" s="2"/>
      <c r="BT395" s="2"/>
      <c r="BU395" s="2"/>
    </row>
    <row r="396" spans="3:73" x14ac:dyDescent="0.15">
      <c r="C396" s="7"/>
      <c r="D396" s="11"/>
      <c r="E396" s="3"/>
      <c r="G396" s="5"/>
      <c r="H396" s="12"/>
      <c r="I396" s="2"/>
      <c r="J396" s="2"/>
      <c r="K396" s="13"/>
      <c r="L396" s="5"/>
      <c r="Y396" s="2"/>
      <c r="AL396" s="3"/>
      <c r="BB396" s="4"/>
      <c r="BC396" s="4"/>
      <c r="BD396" s="4"/>
      <c r="BM396" s="2"/>
      <c r="BN396" s="2"/>
      <c r="BO396" s="5"/>
      <c r="BP396" s="5"/>
      <c r="BQ396" s="5"/>
      <c r="BR396" s="2"/>
      <c r="BS396" s="2"/>
      <c r="BT396" s="2"/>
      <c r="BU396" s="2"/>
    </row>
    <row r="397" spans="3:73" x14ac:dyDescent="0.15">
      <c r="C397" s="7"/>
      <c r="D397" s="11"/>
      <c r="E397" s="3"/>
      <c r="G397" s="5"/>
      <c r="H397" s="12"/>
      <c r="I397" s="2"/>
      <c r="J397" s="2"/>
      <c r="K397" s="13"/>
      <c r="L397" s="5"/>
      <c r="Y397" s="2"/>
      <c r="AL397" s="3"/>
      <c r="BB397" s="4"/>
      <c r="BC397" s="4"/>
      <c r="BD397" s="4"/>
      <c r="BM397" s="2"/>
      <c r="BN397" s="2"/>
      <c r="BO397" s="5"/>
      <c r="BP397" s="5"/>
      <c r="BQ397" s="5"/>
      <c r="BR397" s="2"/>
      <c r="BS397" s="2"/>
      <c r="BT397" s="2"/>
      <c r="BU397" s="2"/>
    </row>
    <row r="398" spans="3:73" x14ac:dyDescent="0.15">
      <c r="C398" s="7"/>
      <c r="D398" s="11"/>
      <c r="E398" s="3"/>
      <c r="G398" s="5"/>
      <c r="H398" s="12"/>
      <c r="I398" s="2"/>
      <c r="J398" s="2"/>
      <c r="K398" s="13"/>
      <c r="L398" s="5"/>
      <c r="Y398" s="2"/>
      <c r="AL398" s="3"/>
      <c r="BB398" s="4"/>
      <c r="BC398" s="4"/>
      <c r="BD398" s="4"/>
      <c r="BM398" s="2"/>
      <c r="BN398" s="2"/>
      <c r="BO398" s="5"/>
      <c r="BP398" s="5"/>
      <c r="BQ398" s="5"/>
      <c r="BR398" s="2"/>
      <c r="BS398" s="2"/>
      <c r="BT398" s="2"/>
      <c r="BU398" s="2"/>
    </row>
    <row r="399" spans="3:73" x14ac:dyDescent="0.15">
      <c r="C399" s="7"/>
      <c r="D399" s="11"/>
      <c r="E399" s="3"/>
      <c r="G399" s="5"/>
      <c r="H399" s="12"/>
      <c r="I399" s="2"/>
      <c r="J399" s="2"/>
      <c r="K399" s="13"/>
      <c r="L399" s="5"/>
      <c r="Y399" s="2"/>
      <c r="AL399" s="3"/>
      <c r="BB399" s="4"/>
      <c r="BC399" s="4"/>
      <c r="BD399" s="4"/>
      <c r="BM399" s="2"/>
      <c r="BN399" s="2"/>
      <c r="BO399" s="5"/>
      <c r="BP399" s="5"/>
      <c r="BQ399" s="5"/>
      <c r="BR399" s="2"/>
      <c r="BS399" s="2"/>
      <c r="BT399" s="2"/>
      <c r="BU399" s="2"/>
    </row>
    <row r="400" spans="3:73" x14ac:dyDescent="0.15">
      <c r="C400" s="7"/>
      <c r="D400" s="11"/>
      <c r="E400" s="3"/>
      <c r="G400" s="5"/>
      <c r="H400" s="12"/>
      <c r="I400" s="2"/>
      <c r="J400" s="2"/>
      <c r="K400" s="13"/>
      <c r="L400" s="5"/>
      <c r="Y400" s="2"/>
      <c r="AL400" s="3"/>
      <c r="BB400" s="4"/>
      <c r="BC400" s="4"/>
      <c r="BD400" s="4"/>
      <c r="BM400" s="2"/>
      <c r="BN400" s="2"/>
      <c r="BO400" s="5"/>
      <c r="BP400" s="5"/>
      <c r="BQ400" s="5"/>
      <c r="BR400" s="2"/>
      <c r="BS400" s="2"/>
      <c r="BT400" s="2"/>
      <c r="BU400" s="2"/>
    </row>
    <row r="401" spans="3:73" x14ac:dyDescent="0.15">
      <c r="C401" s="7"/>
      <c r="D401" s="11"/>
      <c r="E401" s="3"/>
      <c r="G401" s="5"/>
      <c r="H401" s="12"/>
      <c r="I401" s="2"/>
      <c r="J401" s="2"/>
      <c r="K401" s="13"/>
      <c r="L401" s="5"/>
      <c r="Y401" s="2"/>
      <c r="AL401" s="3"/>
      <c r="BB401" s="4"/>
      <c r="BC401" s="4"/>
      <c r="BD401" s="4"/>
      <c r="BM401" s="2"/>
      <c r="BN401" s="2"/>
      <c r="BO401" s="5"/>
      <c r="BP401" s="5"/>
      <c r="BQ401" s="5"/>
      <c r="BR401" s="2"/>
      <c r="BS401" s="2"/>
      <c r="BT401" s="2"/>
      <c r="BU401" s="2"/>
    </row>
    <row r="402" spans="3:73" x14ac:dyDescent="0.15">
      <c r="C402" s="7"/>
      <c r="D402" s="11"/>
      <c r="E402" s="3"/>
      <c r="G402" s="5"/>
      <c r="H402" s="12"/>
      <c r="I402" s="2"/>
      <c r="J402" s="2"/>
      <c r="K402" s="13"/>
      <c r="L402" s="5"/>
      <c r="Y402" s="2"/>
      <c r="AL402" s="3"/>
      <c r="BB402" s="4"/>
      <c r="BC402" s="4"/>
      <c r="BD402" s="4"/>
      <c r="BM402" s="2"/>
      <c r="BN402" s="2"/>
      <c r="BO402" s="5"/>
      <c r="BP402" s="5"/>
      <c r="BQ402" s="5"/>
      <c r="BR402" s="2"/>
      <c r="BS402" s="2"/>
      <c r="BT402" s="2"/>
      <c r="BU402" s="2"/>
    </row>
    <row r="403" spans="3:73" x14ac:dyDescent="0.15">
      <c r="C403" s="7"/>
      <c r="D403" s="11"/>
      <c r="E403" s="3"/>
      <c r="G403" s="5"/>
      <c r="H403" s="12"/>
      <c r="I403" s="2"/>
      <c r="J403" s="2"/>
      <c r="K403" s="13"/>
      <c r="L403" s="5"/>
      <c r="Y403" s="2"/>
      <c r="AL403" s="3"/>
      <c r="BB403" s="4"/>
      <c r="BC403" s="4"/>
      <c r="BD403" s="4"/>
      <c r="BM403" s="2"/>
      <c r="BN403" s="2"/>
      <c r="BO403" s="5"/>
      <c r="BP403" s="5"/>
      <c r="BQ403" s="5"/>
      <c r="BR403" s="2"/>
      <c r="BS403" s="2"/>
      <c r="BT403" s="2"/>
      <c r="BU403" s="2"/>
    </row>
    <row r="404" spans="3:73" x14ac:dyDescent="0.15">
      <c r="C404" s="7"/>
      <c r="D404" s="11"/>
      <c r="E404" s="3"/>
      <c r="G404" s="5"/>
      <c r="H404" s="12"/>
      <c r="I404" s="2"/>
      <c r="J404" s="2"/>
      <c r="K404" s="13"/>
      <c r="L404" s="5"/>
      <c r="Y404" s="2"/>
      <c r="AL404" s="3"/>
      <c r="BB404" s="4"/>
      <c r="BC404" s="4"/>
      <c r="BD404" s="4"/>
      <c r="BM404" s="2"/>
      <c r="BN404" s="2"/>
      <c r="BO404" s="5"/>
      <c r="BP404" s="5"/>
      <c r="BQ404" s="5"/>
      <c r="BR404" s="2"/>
      <c r="BS404" s="2"/>
      <c r="BT404" s="2"/>
      <c r="BU404" s="2"/>
    </row>
    <row r="405" spans="3:73" x14ac:dyDescent="0.15">
      <c r="C405" s="7"/>
      <c r="D405" s="11"/>
      <c r="E405" s="3"/>
      <c r="G405" s="5"/>
      <c r="H405" s="12"/>
      <c r="I405" s="2"/>
      <c r="J405" s="2"/>
      <c r="K405" s="13"/>
      <c r="L405" s="5"/>
      <c r="Y405" s="2"/>
      <c r="AL405" s="3"/>
      <c r="BB405" s="4"/>
      <c r="BC405" s="4"/>
      <c r="BD405" s="4"/>
      <c r="BM405" s="2"/>
      <c r="BN405" s="2"/>
      <c r="BO405" s="5"/>
      <c r="BP405" s="5"/>
      <c r="BQ405" s="5"/>
      <c r="BR405" s="2"/>
      <c r="BS405" s="2"/>
      <c r="BT405" s="2"/>
      <c r="BU405" s="2"/>
    </row>
    <row r="406" spans="3:73" x14ac:dyDescent="0.15">
      <c r="C406" s="7"/>
      <c r="D406" s="11"/>
      <c r="E406" s="3"/>
      <c r="G406" s="5"/>
      <c r="H406" s="12"/>
      <c r="I406" s="2"/>
      <c r="J406" s="2"/>
      <c r="K406" s="13"/>
      <c r="L406" s="5"/>
      <c r="Y406" s="2"/>
      <c r="AL406" s="3"/>
      <c r="BB406" s="4"/>
      <c r="BC406" s="4"/>
      <c r="BD406" s="4"/>
      <c r="BM406" s="2"/>
      <c r="BN406" s="2"/>
      <c r="BO406" s="5"/>
      <c r="BP406" s="5"/>
      <c r="BQ406" s="5"/>
      <c r="BR406" s="2"/>
      <c r="BS406" s="2"/>
      <c r="BT406" s="2"/>
      <c r="BU406" s="2"/>
    </row>
    <row r="407" spans="3:73" x14ac:dyDescent="0.15">
      <c r="C407" s="7"/>
      <c r="D407" s="11"/>
      <c r="E407" s="3"/>
      <c r="G407" s="5"/>
      <c r="H407" s="12"/>
      <c r="I407" s="2"/>
      <c r="J407" s="2"/>
      <c r="K407" s="13"/>
      <c r="L407" s="5"/>
      <c r="Y407" s="2"/>
      <c r="AL407" s="3"/>
      <c r="BB407" s="4"/>
      <c r="BC407" s="4"/>
      <c r="BD407" s="4"/>
      <c r="BM407" s="2"/>
      <c r="BN407" s="2"/>
      <c r="BO407" s="5"/>
      <c r="BP407" s="5"/>
      <c r="BQ407" s="5"/>
      <c r="BR407" s="2"/>
      <c r="BS407" s="2"/>
      <c r="BT407" s="2"/>
      <c r="BU407" s="2"/>
    </row>
    <row r="408" spans="3:73" x14ac:dyDescent="0.15">
      <c r="C408" s="7"/>
      <c r="D408" s="11"/>
      <c r="E408" s="3"/>
      <c r="G408" s="5"/>
      <c r="H408" s="12"/>
      <c r="I408" s="2"/>
      <c r="J408" s="2"/>
      <c r="K408" s="13"/>
      <c r="L408" s="5"/>
      <c r="Y408" s="2"/>
      <c r="AL408" s="3"/>
      <c r="BB408" s="4"/>
      <c r="BC408" s="4"/>
      <c r="BD408" s="4"/>
      <c r="BM408" s="2"/>
      <c r="BN408" s="2"/>
      <c r="BO408" s="5"/>
      <c r="BP408" s="5"/>
      <c r="BQ408" s="5"/>
      <c r="BR408" s="2"/>
      <c r="BS408" s="2"/>
      <c r="BT408" s="2"/>
      <c r="BU408" s="2"/>
    </row>
    <row r="409" spans="3:73" x14ac:dyDescent="0.15">
      <c r="C409" s="7"/>
      <c r="D409" s="11"/>
      <c r="E409" s="3"/>
      <c r="G409" s="5"/>
      <c r="H409" s="12"/>
      <c r="I409" s="2"/>
      <c r="J409" s="2"/>
      <c r="K409" s="13"/>
      <c r="L409" s="5"/>
      <c r="Y409" s="2"/>
      <c r="AL409" s="3"/>
      <c r="BB409" s="4"/>
      <c r="BC409" s="4"/>
      <c r="BD409" s="4"/>
      <c r="BM409" s="2"/>
      <c r="BN409" s="2"/>
      <c r="BO409" s="5"/>
      <c r="BP409" s="5"/>
      <c r="BQ409" s="5"/>
      <c r="BR409" s="2"/>
      <c r="BS409" s="2"/>
      <c r="BT409" s="2"/>
      <c r="BU409" s="2"/>
    </row>
    <row r="410" spans="3:73" x14ac:dyDescent="0.15">
      <c r="C410" s="7"/>
      <c r="D410" s="11"/>
      <c r="E410" s="3"/>
      <c r="G410" s="5"/>
      <c r="H410" s="12"/>
      <c r="I410" s="2"/>
      <c r="J410" s="2"/>
      <c r="K410" s="13"/>
      <c r="L410" s="5"/>
      <c r="Y410" s="2"/>
      <c r="AL410" s="3"/>
      <c r="BB410" s="4"/>
      <c r="BC410" s="4"/>
      <c r="BD410" s="4"/>
      <c r="BM410" s="2"/>
      <c r="BN410" s="2"/>
      <c r="BO410" s="5"/>
      <c r="BP410" s="5"/>
      <c r="BQ410" s="5"/>
      <c r="BR410" s="2"/>
      <c r="BS410" s="2"/>
      <c r="BT410" s="2"/>
      <c r="BU410" s="2"/>
    </row>
    <row r="411" spans="3:73" x14ac:dyDescent="0.15">
      <c r="C411" s="7"/>
      <c r="D411" s="11"/>
      <c r="E411" s="3"/>
      <c r="G411" s="5"/>
      <c r="H411" s="12"/>
      <c r="I411" s="2"/>
      <c r="J411" s="2"/>
      <c r="K411" s="13"/>
      <c r="L411" s="5"/>
      <c r="Y411" s="2"/>
      <c r="AL411" s="3"/>
      <c r="BB411" s="4"/>
      <c r="BC411" s="4"/>
      <c r="BD411" s="4"/>
      <c r="BM411" s="2"/>
      <c r="BN411" s="2"/>
      <c r="BO411" s="5"/>
      <c r="BP411" s="5"/>
      <c r="BQ411" s="5"/>
      <c r="BR411" s="2"/>
      <c r="BS411" s="2"/>
      <c r="BT411" s="2"/>
      <c r="BU411" s="2"/>
    </row>
    <row r="412" spans="3:73" x14ac:dyDescent="0.15">
      <c r="C412" s="7"/>
      <c r="D412" s="11"/>
      <c r="E412" s="3"/>
      <c r="G412" s="5"/>
      <c r="H412" s="12"/>
      <c r="I412" s="2"/>
      <c r="J412" s="2"/>
      <c r="K412" s="13"/>
      <c r="L412" s="5"/>
      <c r="Y412" s="2"/>
      <c r="AL412" s="3"/>
      <c r="BB412" s="4"/>
      <c r="BC412" s="4"/>
      <c r="BD412" s="4"/>
      <c r="BM412" s="2"/>
      <c r="BN412" s="2"/>
      <c r="BO412" s="5"/>
      <c r="BP412" s="5"/>
      <c r="BQ412" s="5"/>
      <c r="BR412" s="2"/>
      <c r="BS412" s="2"/>
      <c r="BT412" s="2"/>
      <c r="BU412" s="2"/>
    </row>
    <row r="413" spans="3:73" x14ac:dyDescent="0.15">
      <c r="C413" s="7"/>
      <c r="D413" s="11"/>
      <c r="E413" s="3"/>
      <c r="G413" s="5"/>
      <c r="H413" s="12"/>
      <c r="I413" s="2"/>
      <c r="J413" s="2"/>
      <c r="K413" s="13"/>
      <c r="L413" s="5"/>
      <c r="Y413" s="2"/>
      <c r="AL413" s="3"/>
      <c r="BB413" s="4"/>
      <c r="BC413" s="4"/>
      <c r="BD413" s="4"/>
      <c r="BM413" s="2"/>
      <c r="BN413" s="2"/>
      <c r="BO413" s="5"/>
      <c r="BP413" s="5"/>
      <c r="BQ413" s="5"/>
      <c r="BR413" s="2"/>
      <c r="BS413" s="2"/>
      <c r="BT413" s="2"/>
      <c r="BU413" s="2"/>
    </row>
    <row r="414" spans="3:73" x14ac:dyDescent="0.15">
      <c r="C414" s="7"/>
      <c r="D414" s="11"/>
      <c r="E414" s="3"/>
      <c r="G414" s="5"/>
      <c r="H414" s="12"/>
      <c r="I414" s="2"/>
      <c r="J414" s="2"/>
      <c r="K414" s="13"/>
      <c r="L414" s="5"/>
      <c r="Y414" s="2"/>
      <c r="AL414" s="3"/>
      <c r="BB414" s="4"/>
      <c r="BC414" s="4"/>
      <c r="BD414" s="4"/>
      <c r="BM414" s="2"/>
      <c r="BN414" s="2"/>
      <c r="BO414" s="5"/>
      <c r="BP414" s="5"/>
      <c r="BQ414" s="5"/>
      <c r="BR414" s="2"/>
      <c r="BS414" s="2"/>
      <c r="BT414" s="2"/>
      <c r="BU414" s="2"/>
    </row>
    <row r="415" spans="3:73" x14ac:dyDescent="0.15">
      <c r="C415" s="7"/>
      <c r="D415" s="11"/>
      <c r="E415" s="3"/>
      <c r="G415" s="5"/>
      <c r="H415" s="12"/>
      <c r="I415" s="2"/>
      <c r="J415" s="2"/>
      <c r="K415" s="13"/>
      <c r="L415" s="5"/>
      <c r="Y415" s="2"/>
      <c r="AL415" s="3"/>
      <c r="BB415" s="4"/>
      <c r="BC415" s="4"/>
      <c r="BD415" s="4"/>
      <c r="BM415" s="2"/>
      <c r="BN415" s="2"/>
      <c r="BO415" s="5"/>
      <c r="BP415" s="5"/>
      <c r="BQ415" s="5"/>
      <c r="BR415" s="2"/>
      <c r="BS415" s="2"/>
      <c r="BT415" s="2"/>
      <c r="BU415" s="2"/>
    </row>
    <row r="416" spans="3:73" x14ac:dyDescent="0.15">
      <c r="C416" s="7"/>
      <c r="D416" s="11"/>
      <c r="E416" s="3"/>
      <c r="G416" s="5"/>
      <c r="H416" s="12"/>
      <c r="I416" s="2"/>
      <c r="J416" s="2"/>
      <c r="K416" s="13"/>
      <c r="L416" s="5"/>
      <c r="Y416" s="2"/>
      <c r="AL416" s="3"/>
      <c r="BB416" s="4"/>
      <c r="BC416" s="4"/>
      <c r="BD416" s="4"/>
      <c r="BM416" s="2"/>
      <c r="BN416" s="2"/>
      <c r="BO416" s="5"/>
      <c r="BP416" s="5"/>
      <c r="BQ416" s="5"/>
      <c r="BR416" s="2"/>
      <c r="BS416" s="2"/>
      <c r="BT416" s="2"/>
      <c r="BU416" s="2"/>
    </row>
    <row r="417" spans="3:73" x14ac:dyDescent="0.15">
      <c r="C417" s="7"/>
      <c r="D417" s="11"/>
      <c r="E417" s="3"/>
      <c r="G417" s="5"/>
      <c r="H417" s="12"/>
      <c r="I417" s="2"/>
      <c r="J417" s="2"/>
      <c r="K417" s="13"/>
      <c r="L417" s="5"/>
      <c r="Y417" s="2"/>
      <c r="AL417" s="3"/>
      <c r="BB417" s="4"/>
      <c r="BC417" s="4"/>
      <c r="BD417" s="4"/>
      <c r="BM417" s="2"/>
      <c r="BN417" s="2"/>
      <c r="BO417" s="5"/>
      <c r="BP417" s="5"/>
      <c r="BQ417" s="5"/>
      <c r="BR417" s="2"/>
      <c r="BS417" s="2"/>
      <c r="BT417" s="2"/>
      <c r="BU417" s="2"/>
    </row>
    <row r="418" spans="3:73" x14ac:dyDescent="0.15">
      <c r="C418" s="7"/>
      <c r="D418" s="11"/>
      <c r="E418" s="3"/>
      <c r="G418" s="5"/>
      <c r="H418" s="12"/>
      <c r="I418" s="2"/>
      <c r="J418" s="2"/>
      <c r="K418" s="13"/>
      <c r="L418" s="5"/>
      <c r="Y418" s="2"/>
      <c r="AL418" s="3"/>
      <c r="BB418" s="4"/>
      <c r="BC418" s="4"/>
      <c r="BD418" s="4"/>
      <c r="BM418" s="2"/>
      <c r="BN418" s="2"/>
      <c r="BO418" s="5"/>
      <c r="BP418" s="5"/>
      <c r="BQ418" s="5"/>
      <c r="BR418" s="2"/>
      <c r="BS418" s="2"/>
      <c r="BT418" s="2"/>
      <c r="BU418" s="2"/>
    </row>
    <row r="419" spans="3:73" x14ac:dyDescent="0.15">
      <c r="C419" s="7"/>
      <c r="D419" s="11"/>
      <c r="E419" s="3"/>
      <c r="G419" s="5"/>
      <c r="H419" s="12"/>
      <c r="I419" s="2"/>
      <c r="J419" s="2"/>
      <c r="K419" s="13"/>
      <c r="L419" s="5"/>
      <c r="Y419" s="2"/>
      <c r="AL419" s="3"/>
      <c r="BB419" s="4"/>
      <c r="BC419" s="4"/>
      <c r="BD419" s="4"/>
      <c r="BM419" s="2"/>
      <c r="BN419" s="2"/>
      <c r="BO419" s="5"/>
      <c r="BP419" s="5"/>
      <c r="BQ419" s="5"/>
      <c r="BR419" s="2"/>
      <c r="BS419" s="2"/>
      <c r="BT419" s="2"/>
      <c r="BU419" s="2"/>
    </row>
    <row r="420" spans="3:73" x14ac:dyDescent="0.15">
      <c r="C420" s="7"/>
      <c r="D420" s="11"/>
      <c r="E420" s="3"/>
      <c r="G420" s="5"/>
      <c r="H420" s="12"/>
      <c r="I420" s="2"/>
      <c r="J420" s="2"/>
      <c r="K420" s="13"/>
      <c r="L420" s="5"/>
      <c r="Y420" s="2"/>
      <c r="AL420" s="3"/>
      <c r="BB420" s="4"/>
      <c r="BC420" s="4"/>
      <c r="BD420" s="4"/>
      <c r="BM420" s="2"/>
      <c r="BN420" s="2"/>
      <c r="BO420" s="5"/>
      <c r="BP420" s="5"/>
      <c r="BQ420" s="5"/>
      <c r="BR420" s="2"/>
      <c r="BS420" s="2"/>
      <c r="BT420" s="2"/>
      <c r="BU420" s="2"/>
    </row>
    <row r="421" spans="3:73" x14ac:dyDescent="0.15">
      <c r="C421" s="7"/>
      <c r="D421" s="11"/>
      <c r="E421" s="3"/>
      <c r="G421" s="5"/>
      <c r="H421" s="12"/>
      <c r="I421" s="2"/>
      <c r="J421" s="2"/>
      <c r="K421" s="13"/>
      <c r="L421" s="5"/>
      <c r="Y421" s="2"/>
      <c r="AL421" s="3"/>
      <c r="BB421" s="4"/>
      <c r="BC421" s="4"/>
      <c r="BD421" s="4"/>
      <c r="BM421" s="2"/>
      <c r="BN421" s="2"/>
      <c r="BO421" s="5"/>
      <c r="BP421" s="5"/>
      <c r="BQ421" s="5"/>
      <c r="BR421" s="2"/>
      <c r="BS421" s="2"/>
      <c r="BT421" s="2"/>
      <c r="BU421" s="2"/>
    </row>
    <row r="422" spans="3:73" x14ac:dyDescent="0.15">
      <c r="C422" s="7"/>
      <c r="D422" s="11"/>
      <c r="E422" s="3"/>
      <c r="G422" s="5"/>
      <c r="H422" s="12"/>
      <c r="I422" s="2"/>
      <c r="J422" s="2"/>
      <c r="K422" s="13"/>
      <c r="L422" s="5"/>
      <c r="Y422" s="2"/>
      <c r="AL422" s="3"/>
      <c r="BB422" s="4"/>
      <c r="BC422" s="4"/>
      <c r="BD422" s="4"/>
      <c r="BM422" s="2"/>
      <c r="BN422" s="2"/>
      <c r="BO422" s="5"/>
      <c r="BP422" s="5"/>
      <c r="BQ422" s="5"/>
      <c r="BR422" s="2"/>
      <c r="BS422" s="2"/>
      <c r="BT422" s="2"/>
      <c r="BU422" s="2"/>
    </row>
    <row r="423" spans="3:73" x14ac:dyDescent="0.15">
      <c r="C423" s="7"/>
      <c r="D423" s="11"/>
      <c r="E423" s="3"/>
      <c r="G423" s="5"/>
      <c r="H423" s="12"/>
      <c r="I423" s="2"/>
      <c r="J423" s="2"/>
      <c r="K423" s="13"/>
      <c r="L423" s="5"/>
      <c r="Y423" s="2"/>
      <c r="AL423" s="3"/>
      <c r="BB423" s="4"/>
      <c r="BC423" s="4"/>
      <c r="BD423" s="4"/>
      <c r="BM423" s="2"/>
      <c r="BN423" s="2"/>
      <c r="BO423" s="5"/>
      <c r="BP423" s="5"/>
      <c r="BQ423" s="5"/>
      <c r="BR423" s="2"/>
      <c r="BS423" s="2"/>
      <c r="BT423" s="2"/>
      <c r="BU423" s="2"/>
    </row>
    <row r="424" spans="3:73" x14ac:dyDescent="0.15">
      <c r="C424" s="7"/>
      <c r="D424" s="11"/>
      <c r="E424" s="3"/>
      <c r="G424" s="5"/>
      <c r="H424" s="12"/>
      <c r="I424" s="2"/>
      <c r="J424" s="2"/>
      <c r="K424" s="13"/>
      <c r="L424" s="5"/>
      <c r="Y424" s="2"/>
      <c r="AL424" s="3"/>
      <c r="BB424" s="4"/>
      <c r="BC424" s="4"/>
      <c r="BD424" s="4"/>
      <c r="BM424" s="2"/>
      <c r="BN424" s="2"/>
      <c r="BO424" s="5"/>
      <c r="BP424" s="5"/>
      <c r="BQ424" s="5"/>
      <c r="BR424" s="2"/>
      <c r="BS424" s="2"/>
      <c r="BT424" s="2"/>
      <c r="BU424" s="2"/>
    </row>
    <row r="425" spans="3:73" x14ac:dyDescent="0.15">
      <c r="C425" s="7"/>
      <c r="D425" s="11"/>
      <c r="E425" s="3"/>
      <c r="G425" s="5"/>
      <c r="H425" s="12"/>
      <c r="I425" s="2"/>
      <c r="J425" s="2"/>
      <c r="K425" s="13"/>
      <c r="L425" s="5"/>
      <c r="Y425" s="2"/>
      <c r="AL425" s="3"/>
      <c r="BB425" s="4"/>
      <c r="BC425" s="4"/>
      <c r="BD425" s="4"/>
      <c r="BM425" s="2"/>
      <c r="BN425" s="2"/>
      <c r="BO425" s="5"/>
      <c r="BP425" s="5"/>
      <c r="BQ425" s="5"/>
      <c r="BR425" s="2"/>
      <c r="BS425" s="2"/>
      <c r="BT425" s="2"/>
      <c r="BU425" s="2"/>
    </row>
    <row r="426" spans="3:73" x14ac:dyDescent="0.15">
      <c r="C426" s="7"/>
      <c r="D426" s="11"/>
      <c r="E426" s="3"/>
      <c r="G426" s="5"/>
      <c r="H426" s="12"/>
      <c r="I426" s="2"/>
      <c r="J426" s="2"/>
      <c r="K426" s="13"/>
      <c r="L426" s="5"/>
      <c r="Y426" s="2"/>
      <c r="AL426" s="3"/>
      <c r="BB426" s="4"/>
      <c r="BC426" s="4"/>
      <c r="BD426" s="4"/>
      <c r="BM426" s="2"/>
      <c r="BN426" s="2"/>
      <c r="BO426" s="5"/>
      <c r="BP426" s="5"/>
      <c r="BQ426" s="5"/>
      <c r="BR426" s="2"/>
      <c r="BS426" s="2"/>
      <c r="BT426" s="2"/>
      <c r="BU426" s="2"/>
    </row>
    <row r="427" spans="3:73" x14ac:dyDescent="0.15">
      <c r="C427" s="7"/>
      <c r="D427" s="11"/>
      <c r="E427" s="3"/>
      <c r="G427" s="5"/>
      <c r="H427" s="12"/>
      <c r="I427" s="2"/>
      <c r="J427" s="2"/>
      <c r="K427" s="13"/>
      <c r="L427" s="5"/>
      <c r="Y427" s="2"/>
      <c r="AL427" s="3"/>
      <c r="BB427" s="4"/>
      <c r="BC427" s="4"/>
      <c r="BD427" s="4"/>
      <c r="BM427" s="2"/>
      <c r="BN427" s="2"/>
      <c r="BO427" s="5"/>
      <c r="BP427" s="5"/>
      <c r="BQ427" s="5"/>
      <c r="BR427" s="2"/>
      <c r="BS427" s="2"/>
      <c r="BT427" s="2"/>
      <c r="BU427" s="2"/>
    </row>
    <row r="428" spans="3:73" x14ac:dyDescent="0.15">
      <c r="C428" s="7"/>
      <c r="D428" s="11"/>
      <c r="E428" s="3"/>
      <c r="G428" s="5"/>
      <c r="H428" s="12"/>
      <c r="I428" s="2"/>
      <c r="J428" s="2"/>
      <c r="K428" s="13"/>
      <c r="L428" s="5"/>
      <c r="Y428" s="2"/>
      <c r="AL428" s="3"/>
      <c r="BB428" s="4"/>
      <c r="BC428" s="4"/>
      <c r="BD428" s="4"/>
      <c r="BM428" s="2"/>
      <c r="BN428" s="2"/>
      <c r="BO428" s="5"/>
      <c r="BP428" s="5"/>
      <c r="BQ428" s="5"/>
      <c r="BR428" s="2"/>
      <c r="BS428" s="2"/>
      <c r="BT428" s="2"/>
      <c r="BU428" s="2"/>
    </row>
    <row r="429" spans="3:73" x14ac:dyDescent="0.15">
      <c r="C429" s="7"/>
      <c r="D429" s="11"/>
      <c r="E429" s="3"/>
      <c r="G429" s="5"/>
      <c r="H429" s="12"/>
      <c r="I429" s="2"/>
      <c r="J429" s="2"/>
      <c r="K429" s="13"/>
      <c r="L429" s="5"/>
      <c r="Y429" s="2"/>
      <c r="AL429" s="3"/>
      <c r="BB429" s="4"/>
      <c r="BC429" s="4"/>
      <c r="BD429" s="4"/>
      <c r="BM429" s="2"/>
      <c r="BN429" s="2"/>
      <c r="BO429" s="5"/>
      <c r="BP429" s="5"/>
      <c r="BQ429" s="5"/>
      <c r="BR429" s="2"/>
      <c r="BS429" s="2"/>
      <c r="BT429" s="2"/>
      <c r="BU429" s="2"/>
    </row>
    <row r="430" spans="3:73" x14ac:dyDescent="0.15">
      <c r="C430" s="7"/>
      <c r="D430" s="11"/>
      <c r="E430" s="3"/>
      <c r="G430" s="5"/>
      <c r="H430" s="12"/>
      <c r="I430" s="2"/>
      <c r="J430" s="2"/>
      <c r="K430" s="13"/>
      <c r="L430" s="5"/>
      <c r="Y430" s="2"/>
      <c r="AL430" s="3"/>
      <c r="BB430" s="4"/>
      <c r="BC430" s="4"/>
      <c r="BD430" s="4"/>
      <c r="BM430" s="2"/>
      <c r="BN430" s="2"/>
      <c r="BO430" s="5"/>
      <c r="BP430" s="5"/>
      <c r="BQ430" s="5"/>
      <c r="BR430" s="2"/>
      <c r="BS430" s="2"/>
      <c r="BT430" s="2"/>
      <c r="BU430" s="2"/>
    </row>
    <row r="431" spans="3:73" x14ac:dyDescent="0.15">
      <c r="C431" s="7"/>
      <c r="D431" s="11"/>
      <c r="E431" s="3"/>
      <c r="G431" s="5"/>
      <c r="H431" s="12"/>
      <c r="I431" s="2"/>
      <c r="J431" s="2"/>
      <c r="K431" s="13"/>
      <c r="L431" s="5"/>
      <c r="Y431" s="2"/>
      <c r="AL431" s="3"/>
      <c r="BB431" s="4"/>
      <c r="BC431" s="4"/>
      <c r="BD431" s="4"/>
      <c r="BM431" s="2"/>
      <c r="BN431" s="2"/>
      <c r="BO431" s="5"/>
      <c r="BP431" s="5"/>
      <c r="BQ431" s="5"/>
      <c r="BR431" s="2"/>
      <c r="BS431" s="2"/>
      <c r="BT431" s="2"/>
      <c r="BU431" s="2"/>
    </row>
    <row r="432" spans="3:73" x14ac:dyDescent="0.15">
      <c r="C432" s="7"/>
      <c r="D432" s="11"/>
      <c r="E432" s="3"/>
      <c r="G432" s="5"/>
      <c r="H432" s="12"/>
      <c r="I432" s="2"/>
      <c r="J432" s="2"/>
      <c r="K432" s="13"/>
      <c r="L432" s="5"/>
      <c r="Y432" s="2"/>
      <c r="AL432" s="3"/>
      <c r="BB432" s="4"/>
      <c r="BC432" s="4"/>
      <c r="BD432" s="4"/>
      <c r="BM432" s="2"/>
      <c r="BN432" s="2"/>
      <c r="BO432" s="5"/>
      <c r="BP432" s="5"/>
      <c r="BQ432" s="5"/>
      <c r="BR432" s="2"/>
      <c r="BS432" s="2"/>
      <c r="BT432" s="2"/>
      <c r="BU432" s="2"/>
    </row>
    <row r="433" spans="3:73" x14ac:dyDescent="0.15">
      <c r="C433" s="7"/>
      <c r="D433" s="11"/>
      <c r="E433" s="3"/>
      <c r="G433" s="5"/>
      <c r="H433" s="12"/>
      <c r="I433" s="2"/>
      <c r="J433" s="2"/>
      <c r="K433" s="13"/>
      <c r="L433" s="5"/>
      <c r="Y433" s="2"/>
      <c r="AL433" s="3"/>
      <c r="BB433" s="4"/>
      <c r="BC433" s="4"/>
      <c r="BD433" s="4"/>
      <c r="BM433" s="2"/>
      <c r="BN433" s="2"/>
      <c r="BO433" s="5"/>
      <c r="BP433" s="5"/>
      <c r="BQ433" s="5"/>
      <c r="BR433" s="2"/>
      <c r="BS433" s="2"/>
      <c r="BT433" s="2"/>
      <c r="BU433" s="2"/>
    </row>
    <row r="434" spans="3:73" x14ac:dyDescent="0.15">
      <c r="C434" s="7"/>
      <c r="D434" s="11"/>
      <c r="E434" s="3"/>
      <c r="G434" s="5"/>
      <c r="H434" s="12"/>
      <c r="I434" s="2"/>
      <c r="J434" s="2"/>
      <c r="K434" s="13"/>
      <c r="L434" s="5"/>
      <c r="Y434" s="2"/>
      <c r="AL434" s="3"/>
      <c r="BB434" s="4"/>
      <c r="BC434" s="4"/>
      <c r="BD434" s="4"/>
      <c r="BM434" s="2"/>
      <c r="BN434" s="2"/>
      <c r="BO434" s="5"/>
      <c r="BP434" s="5"/>
      <c r="BQ434" s="5"/>
      <c r="BR434" s="2"/>
      <c r="BS434" s="2"/>
      <c r="BT434" s="2"/>
      <c r="BU434" s="2"/>
    </row>
    <row r="435" spans="3:73" x14ac:dyDescent="0.15">
      <c r="C435" s="7"/>
      <c r="D435" s="11"/>
      <c r="E435" s="3"/>
      <c r="G435" s="5"/>
      <c r="H435" s="12"/>
      <c r="I435" s="4"/>
      <c r="J435" s="4"/>
      <c r="K435" s="13"/>
      <c r="L435" s="5"/>
      <c r="Y435" s="2"/>
      <c r="AL435" s="3"/>
      <c r="BB435" s="4"/>
      <c r="BC435" s="4"/>
      <c r="BD435" s="4"/>
      <c r="BM435" s="4"/>
      <c r="BN435" s="4"/>
      <c r="BO435" s="5"/>
      <c r="BP435" s="5"/>
      <c r="BQ435" s="5"/>
      <c r="BR435" s="4"/>
      <c r="BS435" s="4"/>
      <c r="BT435" s="4"/>
      <c r="BU435" s="4"/>
    </row>
    <row r="436" spans="3:73" x14ac:dyDescent="0.15">
      <c r="C436" s="7"/>
      <c r="D436" s="11"/>
      <c r="E436" s="3"/>
      <c r="G436" s="5"/>
      <c r="H436" s="12"/>
      <c r="I436" s="4"/>
      <c r="J436" s="4"/>
      <c r="K436" s="13"/>
      <c r="L436" s="5"/>
      <c r="Y436" s="2"/>
      <c r="AL436" s="3"/>
      <c r="BB436" s="4"/>
      <c r="BC436" s="4"/>
      <c r="BD436" s="4"/>
      <c r="BM436" s="4"/>
      <c r="BN436" s="4"/>
      <c r="BO436" s="5"/>
      <c r="BP436" s="5"/>
      <c r="BQ436" s="5"/>
      <c r="BR436" s="4"/>
      <c r="BS436" s="4"/>
      <c r="BT436" s="4"/>
      <c r="BU436" s="4"/>
    </row>
    <row r="437" spans="3:73" x14ac:dyDescent="0.15">
      <c r="C437" s="7"/>
      <c r="D437" s="11"/>
      <c r="E437" s="3"/>
      <c r="G437" s="5"/>
      <c r="H437" s="12"/>
      <c r="I437" s="4"/>
      <c r="J437" s="4"/>
      <c r="K437" s="13"/>
      <c r="L437" s="5"/>
      <c r="Y437" s="2"/>
      <c r="AL437" s="3"/>
      <c r="BB437" s="4"/>
      <c r="BC437" s="4"/>
      <c r="BD437" s="4"/>
      <c r="BM437" s="4"/>
      <c r="BN437" s="4"/>
      <c r="BO437" s="5"/>
      <c r="BP437" s="5"/>
      <c r="BQ437" s="5"/>
      <c r="BR437" s="4"/>
      <c r="BS437" s="4"/>
      <c r="BT437" s="4"/>
      <c r="BU437" s="4"/>
    </row>
    <row r="438" spans="3:73" x14ac:dyDescent="0.15">
      <c r="C438" s="7"/>
      <c r="D438" s="11"/>
      <c r="E438" s="3"/>
      <c r="G438" s="5"/>
      <c r="H438" s="12"/>
      <c r="I438" s="4"/>
      <c r="J438" s="4"/>
      <c r="K438" s="13"/>
      <c r="L438" s="5"/>
      <c r="Y438" s="2"/>
      <c r="AL438" s="3"/>
      <c r="BB438" s="4"/>
      <c r="BC438" s="4"/>
      <c r="BD438" s="4"/>
      <c r="BM438" s="4"/>
      <c r="BN438" s="4"/>
      <c r="BO438" s="5"/>
      <c r="BP438" s="5"/>
      <c r="BQ438" s="5"/>
      <c r="BR438" s="4"/>
      <c r="BS438" s="4"/>
      <c r="BT438" s="4"/>
      <c r="BU438" s="4"/>
    </row>
    <row r="439" spans="3:73" x14ac:dyDescent="0.15">
      <c r="C439" s="7"/>
      <c r="D439" s="11"/>
      <c r="E439" s="3"/>
      <c r="G439" s="5"/>
      <c r="H439" s="12"/>
      <c r="I439" s="4"/>
      <c r="J439" s="4"/>
      <c r="K439" s="13"/>
      <c r="L439" s="5"/>
      <c r="Y439" s="2"/>
      <c r="AL439" s="3"/>
      <c r="BB439" s="4"/>
      <c r="BC439" s="4"/>
      <c r="BD439" s="4"/>
      <c r="BM439" s="4"/>
      <c r="BN439" s="4"/>
      <c r="BO439" s="5"/>
      <c r="BP439" s="5"/>
      <c r="BQ439" s="5"/>
      <c r="BR439" s="4"/>
      <c r="BS439" s="4"/>
      <c r="BT439" s="4"/>
      <c r="BU439" s="4"/>
    </row>
    <row r="440" spans="3:73" x14ac:dyDescent="0.15">
      <c r="C440" s="7"/>
      <c r="D440" s="11"/>
      <c r="E440" s="3"/>
      <c r="G440" s="5"/>
      <c r="H440" s="12"/>
      <c r="I440" s="4"/>
      <c r="J440" s="4"/>
      <c r="K440" s="13"/>
      <c r="L440" s="5"/>
      <c r="Y440" s="2"/>
      <c r="AL440" s="3"/>
      <c r="BB440" s="4"/>
      <c r="BC440" s="4"/>
      <c r="BD440" s="4"/>
      <c r="BM440" s="4"/>
      <c r="BN440" s="4"/>
      <c r="BO440" s="5"/>
      <c r="BP440" s="5"/>
      <c r="BQ440" s="5"/>
      <c r="BR440" s="4"/>
      <c r="BS440" s="4"/>
      <c r="BT440" s="4"/>
      <c r="BU440" s="4"/>
    </row>
    <row r="441" spans="3:73" x14ac:dyDescent="0.15">
      <c r="C441" s="7"/>
      <c r="D441" s="11"/>
      <c r="E441" s="3"/>
      <c r="G441" s="5"/>
      <c r="H441" s="12"/>
      <c r="I441" s="4"/>
      <c r="J441" s="4"/>
      <c r="K441" s="13"/>
      <c r="L441" s="5"/>
      <c r="Y441" s="2"/>
      <c r="AL441" s="3"/>
      <c r="BB441" s="4"/>
      <c r="BC441" s="4"/>
      <c r="BD441" s="4"/>
      <c r="BM441" s="4"/>
      <c r="BN441" s="4"/>
      <c r="BO441" s="5"/>
      <c r="BP441" s="5"/>
      <c r="BQ441" s="5"/>
      <c r="BR441" s="4"/>
      <c r="BS441" s="4"/>
      <c r="BT441" s="4"/>
      <c r="BU441" s="4"/>
    </row>
    <row r="442" spans="3:73" x14ac:dyDescent="0.15">
      <c r="C442" s="7"/>
      <c r="D442" s="11"/>
      <c r="E442" s="3"/>
      <c r="G442" s="5"/>
      <c r="H442" s="12"/>
      <c r="I442" s="4"/>
      <c r="J442" s="4"/>
      <c r="K442" s="13"/>
      <c r="L442" s="5"/>
      <c r="Y442" s="2"/>
      <c r="AL442" s="3"/>
      <c r="BB442" s="4"/>
      <c r="BC442" s="4"/>
      <c r="BD442" s="4"/>
      <c r="BM442" s="4"/>
      <c r="BN442" s="4"/>
      <c r="BO442" s="5"/>
      <c r="BP442" s="5"/>
      <c r="BQ442" s="5"/>
      <c r="BR442" s="4"/>
      <c r="BS442" s="4"/>
      <c r="BT442" s="4"/>
      <c r="BU442" s="4"/>
    </row>
    <row r="443" spans="3:73" x14ac:dyDescent="0.15">
      <c r="C443" s="7"/>
      <c r="D443" s="11"/>
      <c r="E443" s="3"/>
      <c r="G443" s="5"/>
      <c r="H443" s="12"/>
      <c r="I443" s="4"/>
      <c r="J443" s="4"/>
      <c r="K443" s="13"/>
      <c r="L443" s="5"/>
      <c r="Y443" s="2"/>
      <c r="AL443" s="3"/>
      <c r="BB443" s="4"/>
      <c r="BC443" s="4"/>
      <c r="BD443" s="4"/>
      <c r="BM443" s="4"/>
      <c r="BN443" s="4"/>
      <c r="BO443" s="5"/>
      <c r="BP443" s="5"/>
      <c r="BQ443" s="5"/>
      <c r="BR443" s="4"/>
      <c r="BS443" s="4"/>
      <c r="BT443" s="4"/>
      <c r="BU443" s="4"/>
    </row>
    <row r="444" spans="3:73" x14ac:dyDescent="0.15">
      <c r="C444" s="7"/>
      <c r="D444" s="11"/>
      <c r="E444" s="3"/>
      <c r="G444" s="5"/>
      <c r="H444" s="12"/>
      <c r="I444" s="4"/>
      <c r="J444" s="4"/>
      <c r="K444" s="13"/>
      <c r="L444" s="5"/>
      <c r="Y444" s="2"/>
      <c r="AL444" s="3"/>
      <c r="BB444" s="4"/>
      <c r="BC444" s="4"/>
      <c r="BD444" s="4"/>
      <c r="BM444" s="4"/>
      <c r="BN444" s="4"/>
      <c r="BO444" s="5"/>
      <c r="BP444" s="5"/>
      <c r="BQ444" s="5"/>
      <c r="BR444" s="4"/>
      <c r="BS444" s="4"/>
      <c r="BT444" s="4"/>
      <c r="BU444" s="4"/>
    </row>
    <row r="445" spans="3:73" x14ac:dyDescent="0.15">
      <c r="C445" s="7"/>
      <c r="D445" s="11"/>
      <c r="E445" s="3"/>
      <c r="G445" s="5"/>
      <c r="H445" s="12"/>
      <c r="I445" s="4"/>
      <c r="J445" s="4"/>
      <c r="K445" s="13"/>
      <c r="L445" s="5"/>
      <c r="Y445" s="2"/>
      <c r="AL445" s="3"/>
      <c r="BB445" s="4"/>
      <c r="BC445" s="4"/>
      <c r="BD445" s="4"/>
      <c r="BM445" s="4"/>
      <c r="BN445" s="4"/>
      <c r="BO445" s="5"/>
      <c r="BP445" s="5"/>
      <c r="BQ445" s="5"/>
      <c r="BR445" s="4"/>
      <c r="BS445" s="4"/>
      <c r="BT445" s="4"/>
      <c r="BU445" s="4"/>
    </row>
    <row r="446" spans="3:73" x14ac:dyDescent="0.15">
      <c r="C446" s="7"/>
      <c r="D446" s="11"/>
      <c r="E446" s="3"/>
      <c r="G446" s="5"/>
      <c r="H446" s="12"/>
      <c r="I446" s="4"/>
      <c r="J446" s="4"/>
      <c r="K446" s="13"/>
      <c r="L446" s="5"/>
      <c r="Y446" s="2"/>
      <c r="AL446" s="3"/>
      <c r="BB446" s="4"/>
      <c r="BC446" s="4"/>
      <c r="BD446" s="4"/>
      <c r="BM446" s="4"/>
      <c r="BN446" s="4"/>
      <c r="BO446" s="5"/>
      <c r="BP446" s="5"/>
      <c r="BQ446" s="5"/>
      <c r="BR446" s="4"/>
      <c r="BS446" s="4"/>
      <c r="BT446" s="4"/>
      <c r="BU446" s="4"/>
    </row>
    <row r="447" spans="3:73" x14ac:dyDescent="0.15">
      <c r="C447" s="7"/>
      <c r="D447" s="11"/>
      <c r="E447" s="3"/>
      <c r="G447" s="5"/>
      <c r="H447" s="12"/>
      <c r="I447" s="4"/>
      <c r="J447" s="4"/>
      <c r="K447" s="13"/>
      <c r="L447" s="5"/>
      <c r="Y447" s="2"/>
      <c r="AL447" s="3"/>
      <c r="BB447" s="4"/>
      <c r="BC447" s="4"/>
      <c r="BD447" s="4"/>
      <c r="BM447" s="4"/>
      <c r="BN447" s="4"/>
      <c r="BO447" s="5"/>
      <c r="BP447" s="5"/>
      <c r="BQ447" s="5"/>
      <c r="BR447" s="4"/>
      <c r="BS447" s="4"/>
      <c r="BT447" s="4"/>
      <c r="BU447" s="4"/>
    </row>
    <row r="448" spans="3:73" x14ac:dyDescent="0.15">
      <c r="C448" s="7"/>
      <c r="D448" s="11"/>
      <c r="E448" s="3"/>
      <c r="G448" s="5"/>
      <c r="H448" s="12"/>
      <c r="I448" s="4"/>
      <c r="J448" s="4"/>
      <c r="K448" s="13"/>
      <c r="L448" s="5"/>
      <c r="Y448" s="2"/>
      <c r="AL448" s="3"/>
      <c r="BB448" s="4"/>
      <c r="BC448" s="4"/>
      <c r="BD448" s="4"/>
      <c r="BM448" s="4"/>
      <c r="BN448" s="4"/>
      <c r="BO448" s="5"/>
      <c r="BP448" s="5"/>
      <c r="BQ448" s="5"/>
      <c r="BR448" s="4"/>
      <c r="BS448" s="4"/>
      <c r="BT448" s="4"/>
      <c r="BU448" s="4"/>
    </row>
    <row r="449" spans="3:73" x14ac:dyDescent="0.15">
      <c r="C449" s="7"/>
      <c r="D449" s="11"/>
      <c r="E449" s="3"/>
      <c r="G449" s="5"/>
      <c r="H449" s="12"/>
      <c r="I449" s="4"/>
      <c r="J449" s="4"/>
      <c r="K449" s="13"/>
      <c r="L449" s="5"/>
      <c r="Y449" s="2"/>
      <c r="AL449" s="3"/>
      <c r="BB449" s="4"/>
      <c r="BC449" s="4"/>
      <c r="BD449" s="4"/>
      <c r="BM449" s="4"/>
      <c r="BN449" s="4"/>
      <c r="BO449" s="5"/>
      <c r="BP449" s="5"/>
      <c r="BQ449" s="5"/>
      <c r="BR449" s="4"/>
      <c r="BS449" s="4"/>
      <c r="BT449" s="4"/>
      <c r="BU449" s="4"/>
    </row>
    <row r="450" spans="3:73" x14ac:dyDescent="0.15">
      <c r="C450" s="7"/>
      <c r="D450" s="11"/>
      <c r="E450" s="3"/>
      <c r="G450" s="5"/>
      <c r="H450" s="12"/>
      <c r="I450" s="4"/>
      <c r="J450" s="4"/>
      <c r="K450" s="13"/>
      <c r="L450" s="5"/>
      <c r="Y450" s="2"/>
      <c r="AL450" s="3"/>
      <c r="BB450" s="4"/>
      <c r="BC450" s="4"/>
      <c r="BD450" s="4"/>
      <c r="BM450" s="4"/>
      <c r="BN450" s="4"/>
      <c r="BO450" s="5"/>
      <c r="BP450" s="5"/>
      <c r="BQ450" s="5"/>
      <c r="BR450" s="4"/>
      <c r="BS450" s="4"/>
      <c r="BT450" s="4"/>
      <c r="BU450" s="4"/>
    </row>
    <row r="451" spans="3:73" x14ac:dyDescent="0.15">
      <c r="C451" s="7"/>
      <c r="D451" s="11"/>
      <c r="E451" s="3"/>
      <c r="G451" s="5"/>
      <c r="H451" s="12"/>
      <c r="I451" s="4"/>
      <c r="J451" s="4"/>
      <c r="K451" s="13"/>
      <c r="L451" s="5"/>
      <c r="Y451" s="2"/>
      <c r="AL451" s="3"/>
      <c r="BB451" s="4"/>
      <c r="BC451" s="4"/>
      <c r="BD451" s="4"/>
      <c r="BM451" s="4"/>
      <c r="BN451" s="4"/>
      <c r="BO451" s="5"/>
      <c r="BP451" s="5"/>
      <c r="BQ451" s="5"/>
      <c r="BR451" s="4"/>
      <c r="BS451" s="4"/>
      <c r="BT451" s="4"/>
      <c r="BU451" s="4"/>
    </row>
    <row r="452" spans="3:73" x14ac:dyDescent="0.15">
      <c r="C452" s="7"/>
      <c r="D452" s="11"/>
      <c r="E452" s="3"/>
      <c r="G452" s="5"/>
      <c r="H452" s="12"/>
      <c r="I452" s="4"/>
      <c r="J452" s="4"/>
      <c r="K452" s="13"/>
      <c r="L452" s="5"/>
      <c r="Y452" s="2"/>
      <c r="AL452" s="3"/>
      <c r="BB452" s="4"/>
      <c r="BC452" s="4"/>
      <c r="BD452" s="4"/>
      <c r="BM452" s="4"/>
      <c r="BN452" s="4"/>
      <c r="BO452" s="5"/>
      <c r="BP452" s="5"/>
      <c r="BQ452" s="5"/>
      <c r="BR452" s="4"/>
      <c r="BS452" s="4"/>
      <c r="BT452" s="4"/>
      <c r="BU452" s="4"/>
    </row>
    <row r="453" spans="3:73" x14ac:dyDescent="0.15">
      <c r="C453" s="7"/>
      <c r="D453" s="11"/>
      <c r="E453" s="3"/>
      <c r="G453" s="5"/>
      <c r="H453" s="12"/>
      <c r="I453" s="4"/>
      <c r="J453" s="4"/>
      <c r="K453" s="13"/>
      <c r="L453" s="5"/>
      <c r="Y453" s="2"/>
      <c r="AL453" s="3"/>
      <c r="BB453" s="4"/>
      <c r="BC453" s="4"/>
      <c r="BD453" s="4"/>
      <c r="BM453" s="4"/>
      <c r="BN453" s="4"/>
      <c r="BO453" s="5"/>
      <c r="BP453" s="5"/>
      <c r="BQ453" s="5"/>
      <c r="BR453" s="4"/>
      <c r="BS453" s="4"/>
      <c r="BT453" s="4"/>
      <c r="BU453" s="4"/>
    </row>
    <row r="454" spans="3:73" x14ac:dyDescent="0.15">
      <c r="C454" s="7"/>
      <c r="D454" s="11"/>
      <c r="E454" s="3"/>
      <c r="G454" s="5"/>
      <c r="H454" s="12"/>
      <c r="I454" s="4"/>
      <c r="J454" s="4"/>
      <c r="K454" s="13"/>
      <c r="L454" s="5"/>
      <c r="Y454" s="2"/>
      <c r="AL454" s="3"/>
      <c r="BB454" s="4"/>
      <c r="BC454" s="4"/>
      <c r="BD454" s="4"/>
      <c r="BM454" s="4"/>
      <c r="BN454" s="4"/>
      <c r="BO454" s="5"/>
      <c r="BP454" s="5"/>
      <c r="BQ454" s="5"/>
      <c r="BR454" s="4"/>
      <c r="BS454" s="4"/>
      <c r="BT454" s="4"/>
      <c r="BU454" s="4"/>
    </row>
    <row r="455" spans="3:73" x14ac:dyDescent="0.15">
      <c r="C455" s="7"/>
      <c r="D455" s="11"/>
      <c r="E455" s="3"/>
      <c r="G455" s="5"/>
      <c r="H455" s="12"/>
      <c r="I455" s="4"/>
      <c r="J455" s="4"/>
      <c r="K455" s="13"/>
      <c r="L455" s="5"/>
      <c r="Y455" s="2"/>
      <c r="AL455" s="3"/>
      <c r="BB455" s="4"/>
      <c r="BC455" s="4"/>
      <c r="BD455" s="4"/>
      <c r="BM455" s="4"/>
      <c r="BN455" s="4"/>
      <c r="BO455" s="5"/>
      <c r="BP455" s="5"/>
      <c r="BQ455" s="5"/>
      <c r="BR455" s="4"/>
      <c r="BS455" s="4"/>
      <c r="BT455" s="4"/>
      <c r="BU455" s="4"/>
    </row>
    <row r="456" spans="3:73" x14ac:dyDescent="0.15">
      <c r="C456" s="7"/>
      <c r="D456" s="11"/>
      <c r="E456" s="3"/>
      <c r="G456" s="5"/>
      <c r="H456" s="12"/>
      <c r="I456" s="4"/>
      <c r="J456" s="4"/>
      <c r="K456" s="13"/>
      <c r="L456" s="5"/>
      <c r="Y456" s="2"/>
      <c r="AL456" s="3"/>
      <c r="BB456" s="4"/>
      <c r="BC456" s="4"/>
      <c r="BD456" s="4"/>
      <c r="BM456" s="4"/>
      <c r="BN456" s="4"/>
      <c r="BO456" s="5"/>
      <c r="BP456" s="5"/>
      <c r="BQ456" s="5"/>
      <c r="BR456" s="4"/>
      <c r="BS456" s="4"/>
      <c r="BT456" s="4"/>
      <c r="BU456" s="4"/>
    </row>
    <row r="457" spans="3:73" x14ac:dyDescent="0.15">
      <c r="C457" s="7"/>
      <c r="D457" s="11"/>
      <c r="E457" s="3"/>
      <c r="G457" s="5"/>
      <c r="H457" s="12"/>
      <c r="I457" s="4"/>
      <c r="J457" s="4"/>
      <c r="K457" s="13"/>
      <c r="L457" s="5"/>
      <c r="Y457" s="2"/>
      <c r="AL457" s="3"/>
      <c r="BB457" s="4"/>
      <c r="BC457" s="4"/>
      <c r="BD457" s="4"/>
      <c r="BM457" s="4"/>
      <c r="BN457" s="4"/>
      <c r="BO457" s="5"/>
      <c r="BP457" s="5"/>
      <c r="BQ457" s="5"/>
      <c r="BR457" s="4"/>
      <c r="BS457" s="4"/>
      <c r="BT457" s="4"/>
      <c r="BU457" s="4"/>
    </row>
    <row r="458" spans="3:73" x14ac:dyDescent="0.15">
      <c r="C458" s="7"/>
      <c r="D458" s="11"/>
      <c r="E458" s="3"/>
      <c r="G458" s="5"/>
      <c r="H458" s="12"/>
      <c r="I458" s="4"/>
      <c r="J458" s="4"/>
      <c r="K458" s="13"/>
      <c r="L458" s="5"/>
      <c r="Y458" s="2"/>
      <c r="AL458" s="3"/>
      <c r="BB458" s="4"/>
      <c r="BC458" s="4"/>
      <c r="BD458" s="4"/>
      <c r="BM458" s="4"/>
      <c r="BN458" s="4"/>
      <c r="BO458" s="5"/>
      <c r="BP458" s="5"/>
      <c r="BQ458" s="5"/>
      <c r="BR458" s="4"/>
      <c r="BS458" s="4"/>
      <c r="BT458" s="4"/>
      <c r="BU458" s="4"/>
    </row>
    <row r="459" spans="3:73" x14ac:dyDescent="0.15">
      <c r="C459" s="7"/>
      <c r="D459" s="11"/>
      <c r="E459" s="3"/>
      <c r="G459" s="5"/>
      <c r="H459" s="12"/>
      <c r="I459" s="4"/>
      <c r="J459" s="4"/>
      <c r="K459" s="13"/>
      <c r="L459" s="5"/>
      <c r="Y459" s="2"/>
      <c r="AL459" s="3"/>
      <c r="BB459" s="4"/>
      <c r="BC459" s="4"/>
      <c r="BD459" s="4"/>
      <c r="BM459" s="4"/>
      <c r="BN459" s="4"/>
      <c r="BO459" s="5"/>
      <c r="BP459" s="5"/>
      <c r="BQ459" s="5"/>
      <c r="BR459" s="4"/>
      <c r="BS459" s="4"/>
      <c r="BT459" s="4"/>
      <c r="BU459" s="4"/>
    </row>
    <row r="460" spans="3:73" x14ac:dyDescent="0.15">
      <c r="C460" s="7"/>
      <c r="D460" s="11"/>
      <c r="E460" s="3"/>
      <c r="G460" s="5"/>
      <c r="H460" s="12"/>
      <c r="I460" s="4"/>
      <c r="J460" s="4"/>
      <c r="K460" s="13"/>
      <c r="L460" s="5"/>
      <c r="Y460" s="2"/>
      <c r="AL460" s="3"/>
      <c r="BB460" s="4"/>
      <c r="BC460" s="4"/>
      <c r="BD460" s="4"/>
      <c r="BM460" s="4"/>
      <c r="BN460" s="4"/>
      <c r="BO460" s="5"/>
      <c r="BP460" s="5"/>
      <c r="BQ460" s="5"/>
      <c r="BR460" s="4"/>
      <c r="BS460" s="4"/>
      <c r="BT460" s="4"/>
      <c r="BU460" s="4"/>
    </row>
    <row r="461" spans="3:73" x14ac:dyDescent="0.15">
      <c r="C461" s="7"/>
      <c r="D461" s="11"/>
      <c r="E461" s="3"/>
      <c r="G461" s="5"/>
      <c r="H461" s="12"/>
      <c r="I461" s="4"/>
      <c r="J461" s="4"/>
      <c r="K461" s="13"/>
      <c r="L461" s="5"/>
      <c r="Y461" s="2"/>
      <c r="AL461" s="3"/>
      <c r="BB461" s="4"/>
      <c r="BC461" s="4"/>
      <c r="BD461" s="4"/>
      <c r="BM461" s="4"/>
      <c r="BN461" s="4"/>
      <c r="BO461" s="5"/>
      <c r="BP461" s="5"/>
      <c r="BQ461" s="5"/>
      <c r="BR461" s="4"/>
      <c r="BS461" s="4"/>
      <c r="BT461" s="4"/>
      <c r="BU461" s="4"/>
    </row>
    <row r="462" spans="3:73" x14ac:dyDescent="0.15">
      <c r="C462" s="7"/>
      <c r="D462" s="11"/>
      <c r="E462" s="3"/>
      <c r="G462" s="5"/>
      <c r="H462" s="12"/>
      <c r="I462" s="4"/>
      <c r="J462" s="4"/>
      <c r="K462" s="13"/>
      <c r="L462" s="5"/>
      <c r="Y462" s="2"/>
      <c r="AL462" s="3"/>
      <c r="BB462" s="4"/>
      <c r="BC462" s="4"/>
      <c r="BD462" s="4"/>
      <c r="BM462" s="4"/>
      <c r="BN462" s="4"/>
      <c r="BO462" s="5"/>
      <c r="BP462" s="5"/>
      <c r="BQ462" s="5"/>
      <c r="BR462" s="4"/>
      <c r="BS462" s="4"/>
      <c r="BT462" s="4"/>
      <c r="BU462" s="4"/>
    </row>
    <row r="463" spans="3:73" x14ac:dyDescent="0.15">
      <c r="C463" s="7"/>
      <c r="D463" s="11"/>
      <c r="E463" s="3"/>
      <c r="G463" s="5"/>
      <c r="H463" s="12"/>
      <c r="I463" s="4"/>
      <c r="J463" s="4"/>
      <c r="K463" s="13"/>
      <c r="L463" s="5"/>
      <c r="Y463" s="2"/>
      <c r="AL463" s="3"/>
      <c r="BB463" s="4"/>
      <c r="BC463" s="4"/>
      <c r="BD463" s="4"/>
      <c r="BM463" s="4"/>
      <c r="BN463" s="4"/>
      <c r="BO463" s="5"/>
      <c r="BP463" s="5"/>
      <c r="BQ463" s="5"/>
      <c r="BR463" s="4"/>
      <c r="BS463" s="4"/>
      <c r="BT463" s="4"/>
      <c r="BU463" s="4"/>
    </row>
    <row r="464" spans="3:73" x14ac:dyDescent="0.15">
      <c r="C464" s="7"/>
      <c r="D464" s="11"/>
      <c r="E464" s="3"/>
      <c r="G464" s="5"/>
      <c r="H464" s="12"/>
      <c r="I464" s="4"/>
      <c r="J464" s="4"/>
      <c r="K464" s="13"/>
      <c r="L464" s="5"/>
      <c r="Y464" s="2"/>
      <c r="AL464" s="3"/>
      <c r="BB464" s="4"/>
      <c r="BC464" s="4"/>
      <c r="BD464" s="4"/>
      <c r="BM464" s="4"/>
      <c r="BN464" s="4"/>
      <c r="BO464" s="5"/>
      <c r="BP464" s="5"/>
      <c r="BQ464" s="5"/>
      <c r="BR464" s="4"/>
      <c r="BS464" s="4"/>
      <c r="BT464" s="4"/>
      <c r="BU464" s="4"/>
    </row>
    <row r="465" spans="3:73" x14ac:dyDescent="0.15">
      <c r="C465" s="7"/>
      <c r="D465" s="11"/>
      <c r="E465" s="3"/>
      <c r="G465" s="5"/>
      <c r="H465" s="12"/>
      <c r="I465" s="4"/>
      <c r="J465" s="4"/>
      <c r="K465" s="13"/>
      <c r="L465" s="5"/>
      <c r="Y465" s="2"/>
      <c r="AL465" s="3"/>
      <c r="BB465" s="4"/>
      <c r="BC465" s="4"/>
      <c r="BD465" s="4"/>
      <c r="BM465" s="4"/>
      <c r="BN465" s="4"/>
      <c r="BO465" s="5"/>
      <c r="BP465" s="5"/>
      <c r="BQ465" s="5"/>
      <c r="BR465" s="4"/>
      <c r="BS465" s="4"/>
      <c r="BT465" s="4"/>
      <c r="BU465" s="4"/>
    </row>
    <row r="466" spans="3:73" x14ac:dyDescent="0.15">
      <c r="C466" s="7"/>
      <c r="D466" s="11"/>
      <c r="E466" s="3"/>
      <c r="G466" s="5"/>
      <c r="H466" s="12"/>
      <c r="I466" s="4"/>
      <c r="J466" s="4"/>
      <c r="K466" s="13"/>
      <c r="L466" s="5"/>
      <c r="Y466" s="2"/>
      <c r="AL466" s="3"/>
      <c r="BB466" s="4"/>
      <c r="BC466" s="4"/>
      <c r="BD466" s="4"/>
      <c r="BM466" s="4"/>
      <c r="BN466" s="4"/>
      <c r="BO466" s="5"/>
      <c r="BP466" s="5"/>
      <c r="BQ466" s="5"/>
      <c r="BR466" s="4"/>
      <c r="BS466" s="4"/>
      <c r="BT466" s="4"/>
      <c r="BU466" s="4"/>
    </row>
    <row r="467" spans="3:73" x14ac:dyDescent="0.15">
      <c r="C467" s="7"/>
      <c r="D467" s="11"/>
      <c r="E467" s="3"/>
      <c r="G467" s="5"/>
      <c r="H467" s="12"/>
      <c r="I467" s="4"/>
      <c r="J467" s="4"/>
      <c r="K467" s="13"/>
      <c r="L467" s="5"/>
      <c r="Y467" s="2"/>
      <c r="AL467" s="3"/>
      <c r="BB467" s="4"/>
      <c r="BC467" s="4"/>
      <c r="BD467" s="4"/>
      <c r="BM467" s="4"/>
      <c r="BN467" s="4"/>
      <c r="BO467" s="5"/>
      <c r="BP467" s="5"/>
      <c r="BQ467" s="5"/>
      <c r="BR467" s="4"/>
      <c r="BS467" s="4"/>
      <c r="BT467" s="4"/>
      <c r="BU467" s="4"/>
    </row>
    <row r="468" spans="3:73" x14ac:dyDescent="0.15">
      <c r="C468" s="7"/>
      <c r="D468" s="11"/>
      <c r="E468" s="3"/>
      <c r="G468" s="5"/>
      <c r="H468" s="12"/>
      <c r="I468" s="4"/>
      <c r="J468" s="4"/>
      <c r="K468" s="13"/>
      <c r="L468" s="5"/>
      <c r="Y468" s="2"/>
      <c r="AL468" s="3"/>
      <c r="BB468" s="4"/>
      <c r="BC468" s="4"/>
      <c r="BD468" s="4"/>
      <c r="BM468" s="4"/>
      <c r="BN468" s="4"/>
      <c r="BO468" s="5"/>
      <c r="BP468" s="5"/>
      <c r="BQ468" s="5"/>
      <c r="BR468" s="4"/>
      <c r="BS468" s="4"/>
      <c r="BT468" s="4"/>
      <c r="BU468" s="4"/>
    </row>
    <row r="469" spans="3:73" x14ac:dyDescent="0.15">
      <c r="C469" s="7"/>
      <c r="D469" s="11"/>
      <c r="E469" s="3"/>
      <c r="G469" s="5"/>
      <c r="H469" s="12"/>
      <c r="I469" s="4"/>
      <c r="J469" s="4"/>
      <c r="K469" s="13"/>
      <c r="L469" s="5"/>
      <c r="Y469" s="2"/>
      <c r="AL469" s="3"/>
      <c r="BB469" s="4"/>
      <c r="BC469" s="4"/>
      <c r="BD469" s="4"/>
      <c r="BM469" s="4"/>
      <c r="BN469" s="4"/>
      <c r="BO469" s="5"/>
      <c r="BP469" s="5"/>
      <c r="BQ469" s="5"/>
      <c r="BR469" s="4"/>
      <c r="BS469" s="4"/>
      <c r="BT469" s="4"/>
      <c r="BU469" s="4"/>
    </row>
    <row r="470" spans="3:73" x14ac:dyDescent="0.15">
      <c r="C470" s="7"/>
      <c r="D470" s="11"/>
      <c r="E470" s="3"/>
      <c r="G470" s="5"/>
      <c r="H470" s="12"/>
      <c r="I470" s="4"/>
      <c r="J470" s="4"/>
      <c r="K470" s="13"/>
      <c r="L470" s="5"/>
      <c r="Y470" s="2"/>
      <c r="AL470" s="3"/>
      <c r="BB470" s="4"/>
      <c r="BC470" s="4"/>
      <c r="BD470" s="4"/>
      <c r="BM470" s="4"/>
      <c r="BN470" s="4"/>
      <c r="BO470" s="5"/>
      <c r="BP470" s="5"/>
      <c r="BQ470" s="5"/>
      <c r="BR470" s="4"/>
      <c r="BS470" s="4"/>
      <c r="BT470" s="4"/>
      <c r="BU470" s="4"/>
    </row>
    <row r="471" spans="3:73" x14ac:dyDescent="0.15">
      <c r="C471" s="7"/>
      <c r="D471" s="11"/>
      <c r="E471" s="3"/>
      <c r="G471" s="5"/>
      <c r="H471" s="12"/>
      <c r="I471" s="2"/>
      <c r="J471" s="2"/>
      <c r="K471" s="13"/>
      <c r="L471" s="5"/>
      <c r="Y471" s="2"/>
      <c r="AL471" s="3"/>
      <c r="BB471" s="4"/>
      <c r="BC471" s="4"/>
      <c r="BD471" s="4"/>
      <c r="BM471" s="2"/>
      <c r="BN471" s="2"/>
      <c r="BO471" s="5"/>
      <c r="BP471" s="5"/>
      <c r="BQ471" s="5"/>
      <c r="BR471" s="2"/>
      <c r="BS471" s="2"/>
      <c r="BT471" s="2"/>
      <c r="BU471" s="2"/>
    </row>
    <row r="472" spans="3:73" x14ac:dyDescent="0.15">
      <c r="C472" s="7"/>
      <c r="D472" s="11"/>
      <c r="E472" s="3"/>
      <c r="G472" s="5"/>
      <c r="H472" s="12"/>
      <c r="I472" s="2"/>
      <c r="J472" s="2"/>
      <c r="K472" s="13"/>
      <c r="L472" s="5"/>
      <c r="Y472" s="2"/>
      <c r="AL472" s="3"/>
      <c r="BB472" s="4"/>
      <c r="BC472" s="4"/>
      <c r="BD472" s="4"/>
      <c r="BM472" s="2"/>
      <c r="BN472" s="2"/>
      <c r="BO472" s="5"/>
      <c r="BP472" s="5"/>
      <c r="BQ472" s="5"/>
      <c r="BR472" s="2"/>
      <c r="BS472" s="2"/>
      <c r="BT472" s="2"/>
      <c r="BU472" s="2"/>
    </row>
    <row r="473" spans="3:73" x14ac:dyDescent="0.15">
      <c r="C473" s="7"/>
      <c r="D473" s="11"/>
      <c r="E473" s="3"/>
      <c r="G473" s="5"/>
      <c r="H473" s="12"/>
      <c r="I473" s="2"/>
      <c r="J473" s="2"/>
      <c r="K473" s="13"/>
      <c r="L473" s="5"/>
      <c r="Y473" s="2"/>
      <c r="AL473" s="3"/>
      <c r="BB473" s="4"/>
      <c r="BC473" s="4"/>
      <c r="BD473" s="4"/>
      <c r="BM473" s="2"/>
      <c r="BN473" s="2"/>
      <c r="BO473" s="5"/>
      <c r="BP473" s="5"/>
      <c r="BQ473" s="5"/>
      <c r="BR473" s="2"/>
      <c r="BS473" s="2"/>
      <c r="BT473" s="2"/>
      <c r="BU473" s="2"/>
    </row>
    <row r="474" spans="3:73" x14ac:dyDescent="0.15">
      <c r="C474" s="7"/>
      <c r="D474" s="11"/>
      <c r="E474" s="3"/>
      <c r="G474" s="5"/>
      <c r="H474" s="12"/>
      <c r="I474" s="2"/>
      <c r="J474" s="2"/>
      <c r="K474" s="13"/>
      <c r="L474" s="5"/>
      <c r="Y474" s="2"/>
      <c r="AL474" s="3"/>
      <c r="BB474" s="4"/>
      <c r="BC474" s="4"/>
      <c r="BD474" s="4"/>
      <c r="BM474" s="2"/>
      <c r="BN474" s="2"/>
      <c r="BO474" s="5"/>
      <c r="BP474" s="5"/>
      <c r="BQ474" s="5"/>
      <c r="BR474" s="2"/>
      <c r="BS474" s="2"/>
      <c r="BT474" s="2"/>
      <c r="BU474" s="2"/>
    </row>
    <row r="475" spans="3:73" x14ac:dyDescent="0.15">
      <c r="C475" s="7"/>
      <c r="D475" s="11"/>
      <c r="E475" s="3"/>
      <c r="G475" s="5"/>
      <c r="H475" s="12"/>
      <c r="I475" s="2"/>
      <c r="J475" s="2"/>
      <c r="K475" s="13"/>
      <c r="L475" s="5"/>
      <c r="Y475" s="2"/>
      <c r="AL475" s="3"/>
      <c r="BB475" s="4"/>
      <c r="BC475" s="4"/>
      <c r="BD475" s="4"/>
      <c r="BM475" s="2"/>
      <c r="BN475" s="2"/>
      <c r="BO475" s="5"/>
      <c r="BP475" s="5"/>
      <c r="BQ475" s="5"/>
      <c r="BR475" s="2"/>
      <c r="BS475" s="2"/>
      <c r="BT475" s="2"/>
      <c r="BU475" s="2"/>
    </row>
    <row r="476" spans="3:73" x14ac:dyDescent="0.15">
      <c r="C476" s="7"/>
      <c r="D476" s="11"/>
      <c r="E476" s="3"/>
      <c r="G476" s="5"/>
      <c r="H476" s="12"/>
      <c r="I476" s="2"/>
      <c r="J476" s="2"/>
      <c r="K476" s="13"/>
      <c r="L476" s="5"/>
      <c r="Y476" s="2"/>
      <c r="AL476" s="3"/>
      <c r="BB476" s="4"/>
      <c r="BC476" s="4"/>
      <c r="BD476" s="4"/>
      <c r="BM476" s="2"/>
      <c r="BN476" s="2"/>
      <c r="BO476" s="5"/>
      <c r="BP476" s="5"/>
      <c r="BQ476" s="5"/>
      <c r="BR476" s="2"/>
      <c r="BS476" s="2"/>
      <c r="BT476" s="2"/>
      <c r="BU476" s="2"/>
    </row>
    <row r="477" spans="3:73" x14ac:dyDescent="0.15">
      <c r="C477" s="7"/>
      <c r="D477" s="11"/>
      <c r="E477" s="3"/>
      <c r="G477" s="5"/>
      <c r="H477" s="12"/>
      <c r="I477" s="2"/>
      <c r="J477" s="2"/>
      <c r="K477" s="13"/>
      <c r="L477" s="5"/>
      <c r="Y477" s="2"/>
      <c r="AL477" s="3"/>
      <c r="BB477" s="4"/>
      <c r="BC477" s="4"/>
      <c r="BD477" s="4"/>
      <c r="BM477" s="2"/>
      <c r="BN477" s="2"/>
      <c r="BO477" s="5"/>
      <c r="BP477" s="5"/>
      <c r="BQ477" s="5"/>
      <c r="BR477" s="2"/>
      <c r="BS477" s="2"/>
      <c r="BT477" s="2"/>
      <c r="BU477" s="2"/>
    </row>
    <row r="478" spans="3:73" x14ac:dyDescent="0.15">
      <c r="C478" s="7"/>
      <c r="D478" s="11"/>
      <c r="E478" s="3"/>
      <c r="G478" s="5"/>
      <c r="H478" s="12"/>
      <c r="I478" s="2"/>
      <c r="J478" s="2"/>
      <c r="K478" s="13"/>
      <c r="L478" s="5"/>
      <c r="Y478" s="2"/>
      <c r="AL478" s="3"/>
      <c r="BB478" s="4"/>
      <c r="BC478" s="4"/>
      <c r="BD478" s="4"/>
      <c r="BM478" s="2"/>
      <c r="BN478" s="2"/>
      <c r="BO478" s="5"/>
      <c r="BP478" s="5"/>
      <c r="BQ478" s="5"/>
      <c r="BR478" s="2"/>
      <c r="BS478" s="2"/>
      <c r="BT478" s="2"/>
      <c r="BU478" s="2"/>
    </row>
    <row r="479" spans="3:73" x14ac:dyDescent="0.15">
      <c r="C479" s="7"/>
      <c r="D479" s="11"/>
      <c r="E479" s="3"/>
      <c r="G479" s="5"/>
      <c r="H479" s="12"/>
      <c r="I479" s="2"/>
      <c r="J479" s="2"/>
      <c r="K479" s="13"/>
      <c r="L479" s="5"/>
      <c r="Y479" s="2"/>
      <c r="AL479" s="3"/>
      <c r="BB479" s="4"/>
      <c r="BC479" s="4"/>
      <c r="BD479" s="4"/>
      <c r="BM479" s="2"/>
      <c r="BN479" s="2"/>
      <c r="BO479" s="5"/>
      <c r="BP479" s="5"/>
      <c r="BQ479" s="5"/>
      <c r="BR479" s="2"/>
      <c r="BS479" s="2"/>
      <c r="BT479" s="2"/>
      <c r="BU479" s="2"/>
    </row>
    <row r="480" spans="3:73" x14ac:dyDescent="0.15">
      <c r="C480" s="7"/>
      <c r="D480" s="11"/>
      <c r="E480" s="3"/>
      <c r="G480" s="5"/>
      <c r="H480" s="12"/>
      <c r="I480" s="2"/>
      <c r="J480" s="2"/>
      <c r="K480" s="13"/>
      <c r="L480" s="5"/>
      <c r="Y480" s="2"/>
      <c r="AL480" s="3"/>
      <c r="BB480" s="4"/>
      <c r="BC480" s="4"/>
      <c r="BD480" s="4"/>
      <c r="BM480" s="2"/>
      <c r="BN480" s="2"/>
      <c r="BO480" s="5"/>
      <c r="BP480" s="5"/>
      <c r="BQ480" s="5"/>
      <c r="BR480" s="2"/>
      <c r="BS480" s="2"/>
      <c r="BT480" s="2"/>
      <c r="BU480" s="2"/>
    </row>
    <row r="481" spans="3:73" x14ac:dyDescent="0.15">
      <c r="C481" s="7"/>
      <c r="D481" s="11"/>
      <c r="E481" s="3"/>
      <c r="G481" s="5"/>
      <c r="H481" s="12"/>
      <c r="I481" s="2"/>
      <c r="J481" s="2"/>
      <c r="K481" s="13"/>
      <c r="L481" s="5"/>
      <c r="Y481" s="2"/>
      <c r="AL481" s="3"/>
      <c r="BB481" s="4"/>
      <c r="BC481" s="4"/>
      <c r="BD481" s="4"/>
      <c r="BM481" s="2"/>
      <c r="BN481" s="2"/>
      <c r="BO481" s="5"/>
      <c r="BP481" s="5"/>
      <c r="BQ481" s="5"/>
      <c r="BR481" s="2"/>
      <c r="BS481" s="2"/>
      <c r="BT481" s="2"/>
      <c r="BU481" s="2"/>
    </row>
    <row r="482" spans="3:73" x14ac:dyDescent="0.15">
      <c r="C482" s="7"/>
      <c r="D482" s="11"/>
      <c r="E482" s="3"/>
      <c r="G482" s="5"/>
      <c r="H482" s="12"/>
      <c r="I482" s="2"/>
      <c r="J482" s="2"/>
      <c r="K482" s="13"/>
      <c r="L482" s="5"/>
      <c r="Y482" s="2"/>
      <c r="AL482" s="3"/>
      <c r="BB482" s="4"/>
      <c r="BC482" s="4"/>
      <c r="BD482" s="4"/>
      <c r="BM482" s="2"/>
      <c r="BN482" s="2"/>
      <c r="BO482" s="5"/>
      <c r="BP482" s="5"/>
      <c r="BQ482" s="5"/>
      <c r="BR482" s="2"/>
      <c r="BS482" s="2"/>
      <c r="BT482" s="2"/>
      <c r="BU482" s="2"/>
    </row>
    <row r="483" spans="3:73" x14ac:dyDescent="0.15">
      <c r="C483" s="7"/>
      <c r="D483" s="11"/>
      <c r="E483" s="3"/>
      <c r="G483" s="5"/>
      <c r="H483" s="12"/>
      <c r="I483" s="2"/>
      <c r="J483" s="2"/>
      <c r="K483" s="13"/>
      <c r="L483" s="5"/>
      <c r="Y483" s="2"/>
      <c r="AL483" s="3"/>
      <c r="BB483" s="4"/>
      <c r="BC483" s="4"/>
      <c r="BD483" s="4"/>
      <c r="BM483" s="2"/>
      <c r="BN483" s="2"/>
      <c r="BO483" s="5"/>
      <c r="BP483" s="5"/>
      <c r="BQ483" s="5"/>
      <c r="BR483" s="2"/>
      <c r="BS483" s="2"/>
      <c r="BT483" s="2"/>
      <c r="BU483" s="2"/>
    </row>
    <row r="484" spans="3:73" x14ac:dyDescent="0.15">
      <c r="C484" s="7"/>
      <c r="D484" s="11"/>
      <c r="E484" s="3"/>
      <c r="G484" s="5"/>
      <c r="H484" s="12"/>
      <c r="I484" s="2"/>
      <c r="J484" s="2"/>
      <c r="K484" s="13"/>
      <c r="L484" s="5"/>
      <c r="Y484" s="2"/>
      <c r="AL484" s="3"/>
      <c r="BB484" s="4"/>
      <c r="BC484" s="4"/>
      <c r="BD484" s="4"/>
      <c r="BM484" s="2"/>
      <c r="BN484" s="2"/>
      <c r="BO484" s="5"/>
      <c r="BP484" s="5"/>
      <c r="BQ484" s="5"/>
      <c r="BR484" s="2"/>
      <c r="BS484" s="2"/>
      <c r="BT484" s="2"/>
      <c r="BU484" s="2"/>
    </row>
    <row r="485" spans="3:73" x14ac:dyDescent="0.15">
      <c r="C485" s="7"/>
      <c r="D485" s="11"/>
      <c r="E485" s="3"/>
      <c r="G485" s="5"/>
      <c r="H485" s="12"/>
      <c r="I485" s="2"/>
      <c r="J485" s="2"/>
      <c r="K485" s="13"/>
      <c r="L485" s="5"/>
      <c r="Y485" s="2"/>
      <c r="AL485" s="3"/>
      <c r="BB485" s="4"/>
      <c r="BC485" s="4"/>
      <c r="BD485" s="4"/>
      <c r="BM485" s="2"/>
      <c r="BN485" s="2"/>
      <c r="BO485" s="5"/>
      <c r="BP485" s="5"/>
      <c r="BQ485" s="5"/>
      <c r="BR485" s="2"/>
      <c r="BS485" s="2"/>
      <c r="BT485" s="2"/>
      <c r="BU485" s="2"/>
    </row>
    <row r="486" spans="3:73" x14ac:dyDescent="0.15">
      <c r="C486" s="7"/>
      <c r="D486" s="11"/>
      <c r="E486" s="3"/>
      <c r="G486" s="5"/>
      <c r="H486" s="12"/>
      <c r="I486" s="2"/>
      <c r="J486" s="2"/>
      <c r="K486" s="13"/>
      <c r="L486" s="5"/>
      <c r="Y486" s="2"/>
      <c r="AL486" s="3"/>
      <c r="BB486" s="4"/>
      <c r="BC486" s="4"/>
      <c r="BD486" s="4"/>
      <c r="BM486" s="2"/>
      <c r="BN486" s="2"/>
      <c r="BO486" s="5"/>
      <c r="BP486" s="5"/>
      <c r="BQ486" s="5"/>
      <c r="BR486" s="2"/>
      <c r="BS486" s="2"/>
      <c r="BT486" s="2"/>
      <c r="BU486" s="2"/>
    </row>
    <row r="487" spans="3:73" x14ac:dyDescent="0.15">
      <c r="C487" s="7"/>
      <c r="D487" s="11"/>
      <c r="E487" s="3"/>
      <c r="G487" s="5"/>
      <c r="H487" s="12"/>
      <c r="I487" s="2"/>
      <c r="J487" s="2"/>
      <c r="K487" s="13"/>
      <c r="L487" s="5"/>
      <c r="Y487" s="2"/>
      <c r="AL487" s="3"/>
      <c r="BB487" s="4"/>
      <c r="BC487" s="4"/>
      <c r="BD487" s="4"/>
      <c r="BM487" s="2"/>
      <c r="BN487" s="2"/>
      <c r="BO487" s="5"/>
      <c r="BP487" s="5"/>
      <c r="BQ487" s="5"/>
      <c r="BR487" s="2"/>
      <c r="BS487" s="2"/>
      <c r="BT487" s="2"/>
      <c r="BU487" s="2"/>
    </row>
    <row r="488" spans="3:73" x14ac:dyDescent="0.15">
      <c r="C488" s="7"/>
      <c r="D488" s="11"/>
      <c r="E488" s="3"/>
      <c r="G488" s="5"/>
      <c r="H488" s="12"/>
      <c r="I488" s="2"/>
      <c r="J488" s="2"/>
      <c r="K488" s="13"/>
      <c r="L488" s="5"/>
      <c r="Y488" s="2"/>
      <c r="AL488" s="3"/>
      <c r="BB488" s="4"/>
      <c r="BC488" s="4"/>
      <c r="BD488" s="4"/>
      <c r="BM488" s="2"/>
      <c r="BN488" s="2"/>
      <c r="BO488" s="5"/>
      <c r="BP488" s="5"/>
      <c r="BQ488" s="5"/>
      <c r="BR488" s="2"/>
      <c r="BS488" s="2"/>
      <c r="BT488" s="2"/>
      <c r="BU488" s="2"/>
    </row>
    <row r="489" spans="3:73" x14ac:dyDescent="0.15">
      <c r="C489" s="7"/>
      <c r="D489" s="11"/>
      <c r="E489" s="3"/>
      <c r="G489" s="5"/>
      <c r="H489" s="12"/>
      <c r="I489" s="2"/>
      <c r="J489" s="2"/>
      <c r="K489" s="13"/>
      <c r="L489" s="5"/>
      <c r="Y489" s="2"/>
      <c r="AL489" s="3"/>
      <c r="BB489" s="4"/>
      <c r="BC489" s="4"/>
      <c r="BD489" s="4"/>
      <c r="BM489" s="2"/>
      <c r="BN489" s="2"/>
      <c r="BO489" s="5"/>
      <c r="BP489" s="5"/>
      <c r="BQ489" s="5"/>
      <c r="BR489" s="2"/>
      <c r="BS489" s="2"/>
      <c r="BT489" s="2"/>
      <c r="BU489" s="2"/>
    </row>
    <row r="490" spans="3:73" x14ac:dyDescent="0.15">
      <c r="C490" s="7"/>
      <c r="D490" s="11"/>
      <c r="E490" s="3"/>
      <c r="G490" s="5"/>
      <c r="H490" s="12"/>
      <c r="I490" s="2"/>
      <c r="J490" s="2"/>
      <c r="K490" s="13"/>
      <c r="L490" s="5"/>
      <c r="Y490" s="2"/>
      <c r="AL490" s="3"/>
      <c r="BB490" s="4"/>
      <c r="BC490" s="4"/>
      <c r="BD490" s="4"/>
      <c r="BM490" s="2"/>
      <c r="BN490" s="2"/>
      <c r="BO490" s="5"/>
      <c r="BP490" s="5"/>
      <c r="BQ490" s="5"/>
      <c r="BR490" s="2"/>
      <c r="BS490" s="2"/>
      <c r="BT490" s="2"/>
      <c r="BU490" s="2"/>
    </row>
    <row r="491" spans="3:73" x14ac:dyDescent="0.15">
      <c r="C491" s="7"/>
      <c r="D491" s="11"/>
      <c r="E491" s="3"/>
      <c r="G491" s="5"/>
      <c r="H491" s="12"/>
      <c r="I491" s="2"/>
      <c r="J491" s="2"/>
      <c r="K491" s="13"/>
      <c r="L491" s="5"/>
      <c r="Y491" s="2"/>
      <c r="AL491" s="3"/>
      <c r="BB491" s="4"/>
      <c r="BC491" s="4"/>
      <c r="BD491" s="4"/>
      <c r="BM491" s="2"/>
      <c r="BN491" s="2"/>
      <c r="BO491" s="5"/>
      <c r="BP491" s="5"/>
      <c r="BQ491" s="5"/>
      <c r="BR491" s="2"/>
      <c r="BS491" s="2"/>
      <c r="BT491" s="2"/>
      <c r="BU491" s="2"/>
    </row>
    <row r="492" spans="3:73" x14ac:dyDescent="0.15">
      <c r="C492" s="7"/>
      <c r="D492" s="11"/>
      <c r="E492" s="3"/>
      <c r="G492" s="5"/>
      <c r="H492" s="12"/>
      <c r="I492" s="2"/>
      <c r="J492" s="2"/>
      <c r="K492" s="13"/>
      <c r="L492" s="5"/>
      <c r="Y492" s="2"/>
      <c r="AL492" s="3"/>
      <c r="BB492" s="4"/>
      <c r="BC492" s="4"/>
      <c r="BD492" s="4"/>
      <c r="BM492" s="2"/>
      <c r="BN492" s="2"/>
      <c r="BO492" s="5"/>
      <c r="BP492" s="5"/>
      <c r="BQ492" s="5"/>
      <c r="BR492" s="2"/>
      <c r="BS492" s="2"/>
      <c r="BT492" s="2"/>
      <c r="BU492" s="2"/>
    </row>
    <row r="493" spans="3:73" x14ac:dyDescent="0.15">
      <c r="C493" s="7"/>
      <c r="D493" s="11"/>
      <c r="E493" s="3"/>
      <c r="G493" s="5"/>
      <c r="H493" s="12"/>
      <c r="I493" s="2"/>
      <c r="J493" s="2"/>
      <c r="K493" s="13"/>
      <c r="L493" s="5"/>
      <c r="Y493" s="2"/>
      <c r="AL493" s="3"/>
      <c r="BB493" s="4"/>
      <c r="BC493" s="4"/>
      <c r="BD493" s="4"/>
      <c r="BM493" s="2"/>
      <c r="BN493" s="2"/>
      <c r="BO493" s="5"/>
      <c r="BP493" s="5"/>
      <c r="BQ493" s="5"/>
      <c r="BR493" s="2"/>
      <c r="BS493" s="2"/>
      <c r="BT493" s="2"/>
      <c r="BU493" s="2"/>
    </row>
    <row r="494" spans="3:73" x14ac:dyDescent="0.15">
      <c r="C494" s="7"/>
      <c r="D494" s="11"/>
      <c r="E494" s="3"/>
      <c r="G494" s="5"/>
      <c r="H494" s="12"/>
      <c r="I494" s="2"/>
      <c r="J494" s="2"/>
      <c r="K494" s="13"/>
      <c r="L494" s="5"/>
      <c r="Y494" s="2"/>
      <c r="AL494" s="3"/>
      <c r="BB494" s="4"/>
      <c r="BC494" s="4"/>
      <c r="BD494" s="4"/>
      <c r="BM494" s="2"/>
      <c r="BN494" s="2"/>
      <c r="BO494" s="5"/>
      <c r="BP494" s="5"/>
      <c r="BQ494" s="5"/>
      <c r="BR494" s="2"/>
      <c r="BS494" s="2"/>
      <c r="BT494" s="2"/>
      <c r="BU494" s="2"/>
    </row>
    <row r="495" spans="3:73" x14ac:dyDescent="0.15">
      <c r="C495" s="7"/>
      <c r="D495" s="11"/>
      <c r="E495" s="3"/>
      <c r="G495" s="5"/>
      <c r="H495" s="12"/>
      <c r="I495" s="2"/>
      <c r="J495" s="2"/>
      <c r="K495" s="13"/>
      <c r="L495" s="5"/>
      <c r="Y495" s="2"/>
      <c r="AL495" s="3"/>
      <c r="BB495" s="4"/>
      <c r="BC495" s="4"/>
      <c r="BD495" s="4"/>
      <c r="BM495" s="2"/>
      <c r="BN495" s="2"/>
      <c r="BO495" s="5"/>
      <c r="BP495" s="5"/>
      <c r="BQ495" s="5"/>
      <c r="BR495" s="2"/>
      <c r="BS495" s="2"/>
      <c r="BT495" s="2"/>
      <c r="BU495" s="2"/>
    </row>
    <row r="496" spans="3:73" x14ac:dyDescent="0.15">
      <c r="C496" s="7"/>
      <c r="D496" s="11"/>
      <c r="E496" s="3"/>
      <c r="G496" s="5"/>
      <c r="H496" s="12"/>
      <c r="I496" s="2"/>
      <c r="J496" s="2"/>
      <c r="K496" s="13"/>
      <c r="L496" s="5"/>
      <c r="Y496" s="2"/>
      <c r="AL496" s="3"/>
      <c r="BB496" s="4"/>
      <c r="BC496" s="4"/>
      <c r="BD496" s="4"/>
      <c r="BM496" s="2"/>
      <c r="BN496" s="2"/>
      <c r="BO496" s="5"/>
      <c r="BP496" s="5"/>
      <c r="BQ496" s="5"/>
      <c r="BR496" s="2"/>
      <c r="BS496" s="2"/>
      <c r="BT496" s="2"/>
      <c r="BU496" s="2"/>
    </row>
    <row r="497" spans="3:73" x14ac:dyDescent="0.15">
      <c r="C497" s="7"/>
      <c r="D497" s="11"/>
      <c r="E497" s="3"/>
      <c r="G497" s="5"/>
      <c r="H497" s="12"/>
      <c r="I497" s="2"/>
      <c r="J497" s="2"/>
      <c r="K497" s="13"/>
      <c r="L497" s="5"/>
      <c r="Y497" s="2"/>
      <c r="AL497" s="3"/>
      <c r="BB497" s="4"/>
      <c r="BC497" s="4"/>
      <c r="BD497" s="4"/>
      <c r="BM497" s="2"/>
      <c r="BN497" s="2"/>
      <c r="BO497" s="5"/>
      <c r="BP497" s="5"/>
      <c r="BQ497" s="5"/>
      <c r="BR497" s="2"/>
      <c r="BS497" s="2"/>
      <c r="BT497" s="2"/>
      <c r="BU497" s="2"/>
    </row>
    <row r="498" spans="3:73" x14ac:dyDescent="0.15">
      <c r="C498" s="7"/>
      <c r="D498" s="11"/>
      <c r="E498" s="3"/>
      <c r="G498" s="5"/>
      <c r="H498" s="12"/>
      <c r="I498" s="2"/>
      <c r="J498" s="2"/>
      <c r="K498" s="13"/>
      <c r="L498" s="5"/>
      <c r="Y498" s="2"/>
      <c r="AL498" s="3"/>
      <c r="BB498" s="4"/>
      <c r="BC498" s="4"/>
      <c r="BD498" s="4"/>
      <c r="BM498" s="2"/>
      <c r="BN498" s="2"/>
      <c r="BO498" s="5"/>
      <c r="BP498" s="5"/>
      <c r="BQ498" s="5"/>
      <c r="BR498" s="2"/>
      <c r="BS498" s="2"/>
      <c r="BT498" s="2"/>
      <c r="BU498" s="2"/>
    </row>
    <row r="499" spans="3:73" x14ac:dyDescent="0.15">
      <c r="C499" s="7"/>
      <c r="D499" s="11"/>
      <c r="E499" s="3"/>
      <c r="G499" s="5"/>
      <c r="H499" s="12"/>
      <c r="I499" s="2"/>
      <c r="J499" s="2"/>
      <c r="K499" s="13"/>
      <c r="L499" s="5"/>
      <c r="Y499" s="2"/>
      <c r="AL499" s="3"/>
      <c r="BB499" s="4"/>
      <c r="BC499" s="4"/>
      <c r="BD499" s="4"/>
      <c r="BM499" s="2"/>
      <c r="BN499" s="2"/>
      <c r="BO499" s="5"/>
      <c r="BP499" s="5"/>
      <c r="BQ499" s="5"/>
      <c r="BR499" s="2"/>
      <c r="BS499" s="2"/>
      <c r="BT499" s="2"/>
      <c r="BU499" s="2"/>
    </row>
    <row r="500" spans="3:73" x14ac:dyDescent="0.15">
      <c r="C500" s="7"/>
      <c r="D500" s="11"/>
      <c r="E500" s="3"/>
      <c r="G500" s="5"/>
      <c r="H500" s="12"/>
      <c r="I500" s="2"/>
      <c r="J500" s="2"/>
      <c r="K500" s="13"/>
      <c r="L500" s="5"/>
      <c r="Y500" s="2"/>
      <c r="AL500" s="3"/>
      <c r="BB500" s="4"/>
      <c r="BC500" s="4"/>
      <c r="BD500" s="4"/>
      <c r="BM500" s="2"/>
      <c r="BN500" s="2"/>
      <c r="BO500" s="5"/>
      <c r="BP500" s="5"/>
      <c r="BQ500" s="5"/>
      <c r="BR500" s="2"/>
      <c r="BS500" s="2"/>
      <c r="BT500" s="2"/>
      <c r="BU500" s="2"/>
    </row>
    <row r="501" spans="3:73" x14ac:dyDescent="0.15">
      <c r="C501" s="7"/>
      <c r="D501" s="11"/>
      <c r="E501" s="3"/>
      <c r="G501" s="5"/>
      <c r="H501" s="12"/>
      <c r="I501" s="2"/>
      <c r="J501" s="2"/>
      <c r="K501" s="13"/>
      <c r="L501" s="5"/>
      <c r="Y501" s="2"/>
      <c r="AL501" s="3"/>
      <c r="BB501" s="4"/>
      <c r="BC501" s="4"/>
      <c r="BD501" s="4"/>
      <c r="BM501" s="2"/>
      <c r="BN501" s="2"/>
      <c r="BO501" s="5"/>
      <c r="BP501" s="5"/>
      <c r="BQ501" s="5"/>
      <c r="BR501" s="2"/>
      <c r="BS501" s="2"/>
      <c r="BT501" s="2"/>
      <c r="BU501" s="2"/>
    </row>
    <row r="502" spans="3:73" x14ac:dyDescent="0.15">
      <c r="C502" s="7"/>
      <c r="D502" s="11"/>
      <c r="E502" s="3"/>
      <c r="G502" s="5"/>
      <c r="H502" s="12"/>
      <c r="I502" s="2"/>
      <c r="J502" s="2"/>
      <c r="K502" s="13"/>
      <c r="L502" s="5"/>
      <c r="Y502" s="2"/>
      <c r="AL502" s="3"/>
      <c r="BB502" s="4"/>
      <c r="BC502" s="4"/>
      <c r="BD502" s="4"/>
      <c r="BM502" s="2"/>
      <c r="BN502" s="2"/>
      <c r="BO502" s="5"/>
      <c r="BP502" s="5"/>
      <c r="BQ502" s="5"/>
      <c r="BR502" s="2"/>
      <c r="BS502" s="2"/>
      <c r="BT502" s="2"/>
      <c r="BU502" s="2"/>
    </row>
    <row r="503" spans="3:73" x14ac:dyDescent="0.15">
      <c r="C503" s="7"/>
      <c r="D503" s="11"/>
      <c r="E503" s="3"/>
      <c r="G503" s="5"/>
      <c r="H503" s="12"/>
      <c r="I503" s="2"/>
      <c r="J503" s="2"/>
      <c r="K503" s="13"/>
      <c r="L503" s="5"/>
      <c r="Y503" s="2"/>
      <c r="AL503" s="3"/>
      <c r="BB503" s="4"/>
      <c r="BC503" s="4"/>
      <c r="BD503" s="4"/>
      <c r="BM503" s="2"/>
      <c r="BN503" s="2"/>
      <c r="BO503" s="5"/>
      <c r="BP503" s="5"/>
      <c r="BQ503" s="5"/>
      <c r="BR503" s="2"/>
      <c r="BS503" s="2"/>
      <c r="BT503" s="2"/>
      <c r="BU503" s="2"/>
    </row>
    <row r="504" spans="3:73" x14ac:dyDescent="0.15">
      <c r="C504" s="7"/>
      <c r="D504" s="11"/>
      <c r="E504" s="3"/>
      <c r="G504" s="5"/>
      <c r="H504" s="12"/>
      <c r="I504" s="2"/>
      <c r="J504" s="2"/>
      <c r="K504" s="13"/>
      <c r="L504" s="5"/>
      <c r="Y504" s="2"/>
      <c r="AL504" s="3"/>
      <c r="BB504" s="4"/>
      <c r="BC504" s="4"/>
      <c r="BD504" s="4"/>
      <c r="BM504" s="2"/>
      <c r="BN504" s="2"/>
      <c r="BO504" s="5"/>
      <c r="BP504" s="5"/>
      <c r="BQ504" s="5"/>
      <c r="BR504" s="2"/>
      <c r="BS504" s="2"/>
      <c r="BT504" s="2"/>
      <c r="BU504" s="2"/>
    </row>
    <row r="505" spans="3:73" x14ac:dyDescent="0.15">
      <c r="C505" s="7"/>
      <c r="D505" s="11"/>
      <c r="E505" s="3"/>
      <c r="G505" s="5"/>
      <c r="H505" s="12"/>
      <c r="I505" s="2"/>
      <c r="J505" s="2"/>
      <c r="K505" s="13"/>
      <c r="L505" s="5"/>
      <c r="Y505" s="2"/>
      <c r="AL505" s="3"/>
      <c r="BB505" s="4"/>
      <c r="BC505" s="4"/>
      <c r="BD505" s="4"/>
      <c r="BM505" s="2"/>
      <c r="BN505" s="2"/>
      <c r="BO505" s="5"/>
      <c r="BP505" s="5"/>
      <c r="BQ505" s="5"/>
      <c r="BR505" s="2"/>
      <c r="BS505" s="2"/>
      <c r="BT505" s="2"/>
      <c r="BU505" s="2"/>
    </row>
    <row r="506" spans="3:73" x14ac:dyDescent="0.15">
      <c r="C506" s="7"/>
      <c r="D506" s="11"/>
      <c r="E506" s="3"/>
      <c r="G506" s="5"/>
      <c r="H506" s="12"/>
      <c r="I506" s="2"/>
      <c r="J506" s="2"/>
      <c r="K506" s="13"/>
      <c r="L506" s="5"/>
      <c r="Y506" s="2"/>
      <c r="AL506" s="3"/>
      <c r="BB506" s="4"/>
      <c r="BC506" s="4"/>
      <c r="BD506" s="4"/>
      <c r="BM506" s="2"/>
      <c r="BN506" s="2"/>
      <c r="BO506" s="5"/>
      <c r="BP506" s="5"/>
      <c r="BQ506" s="5"/>
      <c r="BR506" s="2"/>
      <c r="BS506" s="2"/>
      <c r="BT506" s="2"/>
      <c r="BU506" s="2"/>
    </row>
    <row r="507" spans="3:73" x14ac:dyDescent="0.15">
      <c r="C507" s="7"/>
      <c r="D507" s="11"/>
      <c r="E507" s="3"/>
      <c r="G507" s="5"/>
      <c r="H507" s="12"/>
      <c r="I507" s="2"/>
      <c r="J507" s="2"/>
      <c r="K507" s="13"/>
      <c r="L507" s="5"/>
      <c r="Y507" s="2"/>
      <c r="AL507" s="3"/>
      <c r="BB507" s="4"/>
      <c r="BC507" s="4"/>
      <c r="BD507" s="4"/>
      <c r="BM507" s="2"/>
      <c r="BN507" s="2"/>
      <c r="BO507" s="5"/>
      <c r="BP507" s="5"/>
      <c r="BQ507" s="5"/>
      <c r="BR507" s="2"/>
      <c r="BS507" s="2"/>
      <c r="BT507" s="2"/>
      <c r="BU507" s="2"/>
    </row>
    <row r="508" spans="3:73" x14ac:dyDescent="0.15">
      <c r="C508" s="7"/>
      <c r="D508" s="11"/>
      <c r="E508" s="3"/>
      <c r="G508" s="5"/>
      <c r="H508" s="12"/>
      <c r="I508" s="2"/>
      <c r="J508" s="2"/>
      <c r="K508" s="13"/>
      <c r="L508" s="5"/>
      <c r="Y508" s="2"/>
      <c r="AL508" s="3"/>
      <c r="BB508" s="4"/>
      <c r="BC508" s="4"/>
      <c r="BD508" s="4"/>
      <c r="BM508" s="2"/>
      <c r="BN508" s="2"/>
      <c r="BO508" s="5"/>
      <c r="BP508" s="5"/>
      <c r="BQ508" s="5"/>
      <c r="BR508" s="2"/>
      <c r="BS508" s="2"/>
      <c r="BT508" s="2"/>
      <c r="BU508" s="2"/>
    </row>
    <row r="509" spans="3:73" x14ac:dyDescent="0.15">
      <c r="C509" s="7"/>
      <c r="D509" s="11"/>
      <c r="E509" s="3"/>
      <c r="G509" s="5"/>
      <c r="H509" s="12"/>
      <c r="I509" s="2"/>
      <c r="J509" s="2"/>
      <c r="K509" s="13"/>
      <c r="L509" s="5"/>
      <c r="Y509" s="2"/>
      <c r="AL509" s="3"/>
      <c r="BB509" s="4"/>
      <c r="BC509" s="4"/>
      <c r="BD509" s="4"/>
      <c r="BM509" s="2"/>
      <c r="BN509" s="2"/>
      <c r="BO509" s="5"/>
      <c r="BP509" s="5"/>
      <c r="BQ509" s="5"/>
      <c r="BR509" s="2"/>
      <c r="BS509" s="2"/>
      <c r="BT509" s="2"/>
      <c r="BU509" s="2"/>
    </row>
    <row r="510" spans="3:73" x14ac:dyDescent="0.15">
      <c r="C510" s="7"/>
      <c r="D510" s="11"/>
      <c r="E510" s="3"/>
      <c r="G510" s="5"/>
      <c r="H510" s="12"/>
      <c r="I510" s="2"/>
      <c r="J510" s="2"/>
      <c r="K510" s="13"/>
      <c r="L510" s="5"/>
      <c r="Y510" s="2"/>
      <c r="AL510" s="3"/>
      <c r="BB510" s="4"/>
      <c r="BC510" s="4"/>
      <c r="BD510" s="4"/>
      <c r="BM510" s="2"/>
      <c r="BN510" s="2"/>
      <c r="BO510" s="5"/>
      <c r="BP510" s="5"/>
      <c r="BQ510" s="5"/>
      <c r="BR510" s="2"/>
      <c r="BS510" s="2"/>
      <c r="BT510" s="2"/>
      <c r="BU510" s="2"/>
    </row>
    <row r="511" spans="3:73" x14ac:dyDescent="0.15">
      <c r="C511" s="7"/>
      <c r="D511" s="11"/>
      <c r="E511" s="3"/>
      <c r="G511" s="5"/>
      <c r="H511" s="12"/>
      <c r="I511" s="2"/>
      <c r="J511" s="2"/>
      <c r="K511" s="13"/>
      <c r="L511" s="5"/>
      <c r="Y511" s="2"/>
      <c r="AL511" s="3"/>
      <c r="BB511" s="4"/>
      <c r="BC511" s="4"/>
      <c r="BD511" s="4"/>
      <c r="BM511" s="2"/>
      <c r="BN511" s="2"/>
      <c r="BO511" s="5"/>
      <c r="BP511" s="5"/>
      <c r="BQ511" s="5"/>
      <c r="BR511" s="2"/>
      <c r="BS511" s="2"/>
      <c r="BT511" s="2"/>
      <c r="BU511" s="2"/>
    </row>
    <row r="512" spans="3:73" x14ac:dyDescent="0.15">
      <c r="C512" s="7"/>
      <c r="D512" s="11"/>
      <c r="E512" s="3"/>
      <c r="G512" s="5"/>
      <c r="H512" s="12"/>
      <c r="I512" s="2"/>
      <c r="J512" s="2"/>
      <c r="K512" s="13"/>
      <c r="L512" s="5"/>
      <c r="Y512" s="2"/>
      <c r="AL512" s="3"/>
      <c r="BB512" s="4"/>
      <c r="BC512" s="4"/>
      <c r="BD512" s="4"/>
      <c r="BM512" s="2"/>
      <c r="BN512" s="2"/>
      <c r="BO512" s="5"/>
      <c r="BP512" s="5"/>
      <c r="BQ512" s="5"/>
      <c r="BR512" s="2"/>
      <c r="BS512" s="2"/>
      <c r="BT512" s="2"/>
      <c r="BU512" s="2"/>
    </row>
    <row r="513" spans="3:73" x14ac:dyDescent="0.15">
      <c r="C513" s="7"/>
      <c r="D513" s="11"/>
      <c r="E513" s="3"/>
      <c r="G513" s="5"/>
      <c r="H513" s="12"/>
      <c r="I513" s="2"/>
      <c r="J513" s="2"/>
      <c r="K513" s="13"/>
      <c r="L513" s="5"/>
      <c r="Y513" s="2"/>
      <c r="AL513" s="3"/>
      <c r="BB513" s="4"/>
      <c r="BC513" s="4"/>
      <c r="BD513" s="4"/>
      <c r="BM513" s="2"/>
      <c r="BN513" s="2"/>
      <c r="BO513" s="5"/>
      <c r="BP513" s="5"/>
      <c r="BQ513" s="5"/>
      <c r="BR513" s="2"/>
      <c r="BS513" s="2"/>
      <c r="BT513" s="2"/>
      <c r="BU513" s="2"/>
    </row>
    <row r="514" spans="3:73" x14ac:dyDescent="0.15">
      <c r="C514" s="7"/>
      <c r="D514" s="11"/>
      <c r="E514" s="3"/>
      <c r="G514" s="5"/>
      <c r="H514" s="12"/>
      <c r="I514" s="4"/>
      <c r="J514" s="4"/>
      <c r="K514" s="13"/>
      <c r="L514" s="5"/>
      <c r="Y514" s="2"/>
      <c r="AL514" s="3"/>
      <c r="BB514" s="4"/>
      <c r="BC514" s="4"/>
      <c r="BD514" s="4"/>
      <c r="BM514" s="4"/>
      <c r="BN514" s="4"/>
      <c r="BO514" s="5"/>
      <c r="BP514" s="5"/>
      <c r="BQ514" s="5"/>
      <c r="BR514" s="4"/>
      <c r="BS514" s="4"/>
      <c r="BT514" s="4"/>
      <c r="BU514" s="4"/>
    </row>
    <row r="515" spans="3:73" x14ac:dyDescent="0.15">
      <c r="C515" s="7"/>
      <c r="D515" s="11"/>
      <c r="E515" s="3"/>
      <c r="G515" s="5"/>
      <c r="H515" s="12"/>
      <c r="I515" s="4"/>
      <c r="J515" s="4"/>
      <c r="K515" s="13"/>
      <c r="L515" s="5"/>
      <c r="Y515" s="2"/>
      <c r="AL515" s="3"/>
      <c r="BB515" s="4"/>
      <c r="BC515" s="4"/>
      <c r="BD515" s="4"/>
      <c r="BM515" s="4"/>
      <c r="BN515" s="4"/>
      <c r="BO515" s="5"/>
      <c r="BP515" s="5"/>
      <c r="BQ515" s="5"/>
      <c r="BR515" s="4"/>
      <c r="BS515" s="4"/>
      <c r="BT515" s="4"/>
      <c r="BU515" s="4"/>
    </row>
    <row r="516" spans="3:73" x14ac:dyDescent="0.15">
      <c r="C516" s="7"/>
      <c r="D516" s="11"/>
      <c r="E516" s="3"/>
      <c r="G516" s="5"/>
      <c r="H516" s="12"/>
      <c r="I516" s="4"/>
      <c r="J516" s="4"/>
      <c r="K516" s="13"/>
      <c r="L516" s="5"/>
      <c r="Y516" s="2"/>
      <c r="AL516" s="3"/>
      <c r="BB516" s="4"/>
      <c r="BC516" s="4"/>
      <c r="BD516" s="4"/>
      <c r="BM516" s="4"/>
      <c r="BN516" s="4"/>
      <c r="BO516" s="5"/>
      <c r="BP516" s="5"/>
      <c r="BQ516" s="5"/>
      <c r="BR516" s="4"/>
      <c r="BS516" s="4"/>
      <c r="BT516" s="4"/>
      <c r="BU516" s="4"/>
    </row>
    <row r="517" spans="3:73" x14ac:dyDescent="0.15">
      <c r="C517" s="7"/>
      <c r="D517" s="11"/>
      <c r="E517" s="3"/>
      <c r="G517" s="5"/>
      <c r="H517" s="12"/>
      <c r="I517" s="4"/>
      <c r="J517" s="4"/>
      <c r="K517" s="13"/>
      <c r="L517" s="5"/>
      <c r="Y517" s="2"/>
      <c r="AL517" s="3"/>
      <c r="BB517" s="4"/>
      <c r="BC517" s="4"/>
      <c r="BD517" s="4"/>
      <c r="BM517" s="4"/>
      <c r="BN517" s="4"/>
      <c r="BO517" s="5"/>
      <c r="BP517" s="5"/>
      <c r="BQ517" s="5"/>
      <c r="BR517" s="4"/>
      <c r="BS517" s="4"/>
      <c r="BT517" s="4"/>
      <c r="BU517" s="4"/>
    </row>
    <row r="518" spans="3:73" x14ac:dyDescent="0.15">
      <c r="C518" s="7"/>
      <c r="D518" s="11"/>
      <c r="E518" s="3"/>
      <c r="G518" s="5"/>
      <c r="H518" s="12"/>
      <c r="I518" s="4"/>
      <c r="J518" s="4"/>
      <c r="K518" s="13"/>
      <c r="L518" s="5"/>
      <c r="Y518" s="2"/>
      <c r="AL518" s="3"/>
      <c r="BB518" s="4"/>
      <c r="BC518" s="4"/>
      <c r="BD518" s="4"/>
      <c r="BM518" s="4"/>
      <c r="BN518" s="4"/>
      <c r="BO518" s="5"/>
      <c r="BP518" s="5"/>
      <c r="BQ518" s="5"/>
      <c r="BR518" s="4"/>
      <c r="BS518" s="4"/>
      <c r="BT518" s="4"/>
      <c r="BU518" s="4"/>
    </row>
    <row r="519" spans="3:73" x14ac:dyDescent="0.15">
      <c r="C519" s="7"/>
      <c r="D519" s="11"/>
      <c r="E519" s="3"/>
      <c r="G519" s="5"/>
      <c r="H519" s="12"/>
      <c r="I519" s="4"/>
      <c r="J519" s="4"/>
      <c r="K519" s="13"/>
      <c r="L519" s="5"/>
      <c r="Y519" s="2"/>
      <c r="AL519" s="3"/>
      <c r="BB519" s="4"/>
      <c r="BC519" s="4"/>
      <c r="BD519" s="4"/>
      <c r="BM519" s="4"/>
      <c r="BN519" s="4"/>
      <c r="BO519" s="5"/>
      <c r="BP519" s="5"/>
      <c r="BQ519" s="5"/>
      <c r="BR519" s="4"/>
      <c r="BS519" s="4"/>
      <c r="BT519" s="4"/>
      <c r="BU519" s="4"/>
    </row>
    <row r="520" spans="3:73" x14ac:dyDescent="0.15">
      <c r="C520" s="7"/>
      <c r="D520" s="11"/>
      <c r="E520" s="3"/>
      <c r="G520" s="5"/>
      <c r="H520" s="12"/>
      <c r="I520" s="4"/>
      <c r="J520" s="4"/>
      <c r="K520" s="13"/>
      <c r="L520" s="5"/>
      <c r="Y520" s="2"/>
      <c r="AL520" s="3"/>
      <c r="BB520" s="4"/>
      <c r="BC520" s="4"/>
      <c r="BD520" s="4"/>
      <c r="BM520" s="4"/>
      <c r="BN520" s="4"/>
      <c r="BO520" s="5"/>
      <c r="BP520" s="5"/>
      <c r="BQ520" s="5"/>
      <c r="BR520" s="4"/>
      <c r="BS520" s="4"/>
      <c r="BT520" s="4"/>
      <c r="BU520" s="4"/>
    </row>
    <row r="521" spans="3:73" x14ac:dyDescent="0.15">
      <c r="C521" s="7"/>
      <c r="D521" s="11"/>
      <c r="E521" s="3"/>
      <c r="G521" s="5"/>
      <c r="H521" s="12"/>
      <c r="I521" s="4"/>
      <c r="J521" s="4"/>
      <c r="K521" s="13"/>
      <c r="L521" s="5"/>
      <c r="Y521" s="2"/>
      <c r="AL521" s="3"/>
      <c r="BB521" s="4"/>
      <c r="BC521" s="4"/>
      <c r="BD521" s="4"/>
      <c r="BM521" s="4"/>
      <c r="BN521" s="4"/>
      <c r="BO521" s="5"/>
      <c r="BP521" s="5"/>
      <c r="BQ521" s="5"/>
      <c r="BR521" s="4"/>
      <c r="BS521" s="4"/>
      <c r="BT521" s="4"/>
      <c r="BU521" s="4"/>
    </row>
    <row r="522" spans="3:73" x14ac:dyDescent="0.15">
      <c r="C522" s="7"/>
      <c r="D522" s="11"/>
      <c r="E522" s="3"/>
      <c r="G522" s="5"/>
      <c r="H522" s="12"/>
      <c r="I522" s="4"/>
      <c r="J522" s="4"/>
      <c r="K522" s="13"/>
      <c r="L522" s="5"/>
      <c r="Y522" s="2"/>
      <c r="AL522" s="3"/>
      <c r="BB522" s="4"/>
      <c r="BC522" s="4"/>
      <c r="BD522" s="4"/>
      <c r="BM522" s="4"/>
      <c r="BN522" s="4"/>
      <c r="BO522" s="5"/>
      <c r="BP522" s="5"/>
      <c r="BQ522" s="5"/>
      <c r="BR522" s="4"/>
      <c r="BS522" s="4"/>
      <c r="BT522" s="4"/>
      <c r="BU522" s="4"/>
    </row>
    <row r="523" spans="3:73" x14ac:dyDescent="0.15">
      <c r="C523" s="7"/>
      <c r="D523" s="11"/>
      <c r="E523" s="3"/>
      <c r="G523" s="5"/>
      <c r="H523" s="12"/>
      <c r="I523" s="4"/>
      <c r="J523" s="4"/>
      <c r="K523" s="13"/>
      <c r="L523" s="5"/>
      <c r="Y523" s="2"/>
      <c r="AL523" s="3"/>
      <c r="BB523" s="4"/>
      <c r="BC523" s="4"/>
      <c r="BD523" s="4"/>
      <c r="BM523" s="4"/>
      <c r="BN523" s="4"/>
      <c r="BO523" s="5"/>
      <c r="BP523" s="5"/>
      <c r="BQ523" s="5"/>
      <c r="BR523" s="4"/>
      <c r="BS523" s="4"/>
      <c r="BT523" s="4"/>
      <c r="BU523" s="4"/>
    </row>
    <row r="524" spans="3:73" x14ac:dyDescent="0.15">
      <c r="C524" s="7"/>
      <c r="D524" s="11"/>
      <c r="E524" s="3"/>
      <c r="G524" s="5"/>
      <c r="H524" s="12"/>
      <c r="I524" s="4"/>
      <c r="J524" s="4"/>
      <c r="K524" s="13"/>
      <c r="L524" s="5"/>
      <c r="Y524" s="2"/>
      <c r="AL524" s="3"/>
      <c r="BB524" s="4"/>
      <c r="BC524" s="4"/>
      <c r="BD524" s="4"/>
      <c r="BM524" s="4"/>
      <c r="BN524" s="4"/>
      <c r="BO524" s="5"/>
      <c r="BP524" s="5"/>
      <c r="BQ524" s="5"/>
      <c r="BR524" s="4"/>
      <c r="BS524" s="4"/>
      <c r="BT524" s="4"/>
      <c r="BU524" s="4"/>
    </row>
    <row r="525" spans="3:73" x14ac:dyDescent="0.15">
      <c r="C525" s="7"/>
      <c r="D525" s="11"/>
      <c r="E525" s="3"/>
      <c r="G525" s="5"/>
      <c r="H525" s="12"/>
      <c r="I525" s="4"/>
      <c r="J525" s="4"/>
      <c r="K525" s="13"/>
      <c r="L525" s="5"/>
      <c r="Y525" s="2"/>
      <c r="AL525" s="3"/>
      <c r="BB525" s="4"/>
      <c r="BC525" s="4"/>
      <c r="BD525" s="4"/>
      <c r="BM525" s="4"/>
      <c r="BN525" s="4"/>
      <c r="BO525" s="5"/>
      <c r="BP525" s="5"/>
      <c r="BQ525" s="5"/>
      <c r="BR525" s="4"/>
      <c r="BS525" s="4"/>
      <c r="BT525" s="4"/>
      <c r="BU525" s="4"/>
    </row>
    <row r="526" spans="3:73" x14ac:dyDescent="0.15">
      <c r="C526" s="7"/>
      <c r="D526" s="11"/>
      <c r="E526" s="3"/>
      <c r="G526" s="5"/>
      <c r="H526" s="12"/>
      <c r="I526" s="4"/>
      <c r="J526" s="4"/>
      <c r="K526" s="13"/>
      <c r="L526" s="5"/>
      <c r="Y526" s="2"/>
      <c r="AL526" s="3"/>
      <c r="BB526" s="4"/>
      <c r="BC526" s="4"/>
      <c r="BD526" s="4"/>
      <c r="BM526" s="4"/>
      <c r="BN526" s="4"/>
      <c r="BO526" s="5"/>
      <c r="BP526" s="5"/>
      <c r="BQ526" s="5"/>
      <c r="BR526" s="4"/>
      <c r="BS526" s="4"/>
      <c r="BT526" s="4"/>
      <c r="BU526" s="4"/>
    </row>
    <row r="527" spans="3:73" x14ac:dyDescent="0.15">
      <c r="C527" s="7"/>
      <c r="D527" s="11"/>
      <c r="E527" s="3"/>
      <c r="G527" s="5"/>
      <c r="H527" s="12"/>
      <c r="I527" s="4"/>
      <c r="J527" s="4"/>
      <c r="K527" s="13"/>
      <c r="L527" s="5"/>
      <c r="Y527" s="2"/>
      <c r="AL527" s="3"/>
      <c r="BB527" s="4"/>
      <c r="BC527" s="4"/>
      <c r="BD527" s="4"/>
      <c r="BM527" s="4"/>
      <c r="BN527" s="4"/>
      <c r="BO527" s="5"/>
      <c r="BP527" s="5"/>
      <c r="BQ527" s="5"/>
      <c r="BR527" s="4"/>
      <c r="BS527" s="4"/>
      <c r="BT527" s="4"/>
      <c r="BU527" s="4"/>
    </row>
    <row r="528" spans="3:73" x14ac:dyDescent="0.15">
      <c r="D528" s="11"/>
      <c r="E528" s="3"/>
      <c r="G528" s="5"/>
      <c r="H528" s="12"/>
      <c r="I528" s="5"/>
      <c r="J528" s="5"/>
      <c r="K528" s="13"/>
      <c r="Y528" s="2"/>
      <c r="AL528" s="3"/>
      <c r="BM528" s="5"/>
      <c r="BN528" s="5"/>
      <c r="BO528" s="5"/>
    </row>
    <row r="529" spans="4:67" x14ac:dyDescent="0.15">
      <c r="D529" s="11"/>
      <c r="E529" s="3"/>
      <c r="G529" s="5"/>
      <c r="H529" s="12"/>
      <c r="I529" s="5"/>
      <c r="J529" s="5"/>
      <c r="K529" s="13"/>
      <c r="Y529" s="2"/>
      <c r="AL529" s="3"/>
      <c r="BM529" s="5"/>
      <c r="BN529" s="5"/>
      <c r="BO529" s="5"/>
    </row>
    <row r="530" spans="4:67" x14ac:dyDescent="0.15">
      <c r="D530" s="11"/>
      <c r="E530" s="3"/>
      <c r="G530" s="5"/>
      <c r="H530" s="12"/>
      <c r="I530" s="5"/>
      <c r="J530" s="5"/>
      <c r="K530" s="13"/>
      <c r="Y530" s="2"/>
      <c r="AL530" s="3"/>
      <c r="BM530" s="5"/>
      <c r="BN530" s="5"/>
      <c r="BO530" s="5"/>
    </row>
    <row r="531" spans="4:67" x14ac:dyDescent="0.15">
      <c r="D531" s="11"/>
      <c r="E531" s="3"/>
      <c r="G531" s="5"/>
      <c r="H531" s="12"/>
      <c r="I531" s="5"/>
      <c r="J531" s="5"/>
      <c r="K531" s="13"/>
      <c r="Y531" s="2"/>
      <c r="AL531" s="3"/>
      <c r="BM531" s="5"/>
      <c r="BN531" s="5"/>
      <c r="BO531" s="5"/>
    </row>
    <row r="532" spans="4:67" x14ac:dyDescent="0.15">
      <c r="D532" s="11"/>
      <c r="E532" s="3"/>
      <c r="G532" s="5"/>
      <c r="H532" s="12"/>
      <c r="I532" s="5"/>
      <c r="J532" s="5"/>
      <c r="K532" s="13"/>
      <c r="Y532" s="2"/>
      <c r="AL532" s="3"/>
      <c r="BM532" s="5"/>
      <c r="BN532" s="5"/>
      <c r="BO532" s="5"/>
    </row>
    <row r="533" spans="4:67" x14ac:dyDescent="0.15">
      <c r="D533" s="11"/>
      <c r="E533" s="3"/>
      <c r="G533" s="5"/>
      <c r="H533" s="12"/>
      <c r="I533" s="5"/>
      <c r="J533" s="5"/>
      <c r="K533" s="13"/>
      <c r="Y533" s="2"/>
      <c r="AL533" s="3"/>
      <c r="BM533" s="5"/>
      <c r="BN533" s="5"/>
      <c r="BO533" s="5"/>
    </row>
    <row r="534" spans="4:67" x14ac:dyDescent="0.15">
      <c r="D534" s="11"/>
      <c r="E534" s="3"/>
      <c r="G534" s="5"/>
      <c r="H534" s="12"/>
      <c r="I534" s="5"/>
      <c r="J534" s="5"/>
      <c r="K534" s="13"/>
      <c r="AL534" s="3"/>
      <c r="BM534" s="5"/>
      <c r="BN534" s="5"/>
      <c r="BO534" s="5"/>
    </row>
    <row r="535" spans="4:67" x14ac:dyDescent="0.15">
      <c r="D535" s="11"/>
      <c r="E535" s="3"/>
      <c r="G535" s="5"/>
      <c r="H535" s="12"/>
      <c r="I535" s="5"/>
      <c r="J535" s="5"/>
      <c r="K535" s="13"/>
      <c r="AL535" s="3"/>
      <c r="BM535" s="5"/>
      <c r="BN535" s="5"/>
      <c r="BO535" s="5"/>
    </row>
    <row r="536" spans="4:67" x14ac:dyDescent="0.15">
      <c r="D536" s="11"/>
      <c r="E536" s="3"/>
      <c r="G536" s="5"/>
      <c r="H536" s="12"/>
      <c r="I536" s="5"/>
      <c r="J536" s="5"/>
      <c r="K536" s="13"/>
      <c r="AL536" s="3"/>
      <c r="BM536" s="5"/>
      <c r="BN536" s="5"/>
      <c r="BO536" s="5"/>
    </row>
    <row r="537" spans="4:67" x14ac:dyDescent="0.15">
      <c r="D537" s="11"/>
      <c r="E537" s="3"/>
      <c r="G537" s="5"/>
      <c r="H537" s="12"/>
      <c r="I537" s="5"/>
      <c r="J537" s="5"/>
      <c r="K537" s="13"/>
      <c r="AL537" s="3"/>
      <c r="BM537" s="5"/>
      <c r="BN537" s="5"/>
      <c r="BO537" s="5"/>
    </row>
    <row r="538" spans="4:67" x14ac:dyDescent="0.15">
      <c r="D538" s="11"/>
      <c r="E538" s="3"/>
      <c r="G538" s="5"/>
      <c r="H538" s="12"/>
      <c r="I538" s="5"/>
      <c r="J538" s="5"/>
      <c r="K538" s="13"/>
      <c r="AL538" s="3"/>
      <c r="BM538" s="5"/>
      <c r="BN538" s="5"/>
      <c r="BO538" s="5"/>
    </row>
    <row r="539" spans="4:67" x14ac:dyDescent="0.15">
      <c r="D539" s="11"/>
    </row>
    <row r="540" spans="4:67" x14ac:dyDescent="0.15">
      <c r="D540" s="11"/>
    </row>
    <row r="541" spans="4:67" x14ac:dyDescent="0.15">
      <c r="D541" s="11"/>
    </row>
    <row r="542" spans="4:67" x14ac:dyDescent="0.15">
      <c r="D542" s="11"/>
    </row>
    <row r="543" spans="4:67" x14ac:dyDescent="0.15">
      <c r="D543" s="11"/>
    </row>
    <row r="544" spans="4:67" x14ac:dyDescent="0.15">
      <c r="D544" s="11"/>
    </row>
    <row r="545" spans="4:4" x14ac:dyDescent="0.15">
      <c r="D545" s="11"/>
    </row>
    <row r="546" spans="4:4" x14ac:dyDescent="0.15">
      <c r="D546" s="11"/>
    </row>
    <row r="547" spans="4:4" x14ac:dyDescent="0.15">
      <c r="D547" s="11"/>
    </row>
    <row r="548" spans="4:4" x14ac:dyDescent="0.15">
      <c r="D548" s="11"/>
    </row>
    <row r="549" spans="4:4" x14ac:dyDescent="0.15">
      <c r="D549" s="11"/>
    </row>
    <row r="550" spans="4:4" x14ac:dyDescent="0.15">
      <c r="D550" s="11"/>
    </row>
    <row r="551" spans="4:4" x14ac:dyDescent="0.15">
      <c r="D551" s="11"/>
    </row>
  </sheetData>
  <autoFilter ref="A1:T538" xr:uid="{00000000-0009-0000-0000-000000000000}">
    <sortState xmlns:xlrd2="http://schemas.microsoft.com/office/spreadsheetml/2017/richdata2" ref="A2:T538">
      <sortCondition ref="F1:F538"/>
    </sortState>
  </autoFilter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E10A4-BE9C-9D42-91A2-0A0E6505A77B}">
  <dimension ref="A1:BW551"/>
  <sheetViews>
    <sheetView topLeftCell="B463" zoomScale="91" zoomScaleNormal="91" workbookViewId="0">
      <selection activeCell="M479" sqref="M479"/>
    </sheetView>
  </sheetViews>
  <sheetFormatPr baseColWidth="10" defaultColWidth="8.83203125" defaultRowHeight="13" x14ac:dyDescent="0.15"/>
  <cols>
    <col min="2" max="2" width="14.5" customWidth="1"/>
    <col min="3" max="3" width="30.5" bestFit="1" customWidth="1"/>
    <col min="4" max="4" width="15.1640625" customWidth="1"/>
    <col min="5" max="5" width="14.33203125" bestFit="1" customWidth="1"/>
    <col min="7" max="7" width="15.33203125" bestFit="1" customWidth="1"/>
    <col min="8" max="8" width="11.33203125" customWidth="1"/>
    <col min="9" max="10" width="14.1640625" customWidth="1"/>
    <col min="12" max="12" width="13.1640625" customWidth="1"/>
    <col min="13" max="13" width="16.83203125" bestFit="1" customWidth="1"/>
    <col min="14" max="14" width="9.5" bestFit="1" customWidth="1"/>
    <col min="15" max="15" width="11.5" bestFit="1" customWidth="1"/>
    <col min="16" max="16" width="11.1640625" bestFit="1" customWidth="1"/>
    <col min="17" max="17" width="19.83203125" bestFit="1" customWidth="1"/>
    <col min="18" max="18" width="23.1640625" bestFit="1" customWidth="1"/>
    <col min="19" max="19" width="13.1640625" bestFit="1" customWidth="1"/>
    <col min="20" max="20" width="17.33203125" bestFit="1" customWidth="1"/>
    <col min="21" max="21" width="13.83203125" bestFit="1" customWidth="1"/>
    <col min="40" max="40" width="15.1640625" customWidth="1"/>
    <col min="41" max="41" width="12.5" customWidth="1"/>
    <col min="60" max="60" width="25.33203125" bestFit="1" customWidth="1"/>
    <col min="61" max="61" width="21" bestFit="1" customWidth="1"/>
    <col min="62" max="62" width="15.5" bestFit="1" customWidth="1"/>
    <col min="63" max="63" width="5.5" customWidth="1"/>
    <col min="64" max="64" width="12.83203125" hidden="1" customWidth="1"/>
    <col min="65" max="65" width="14.33203125" hidden="1" customWidth="1"/>
    <col min="66" max="66" width="14.6640625" hidden="1" customWidth="1"/>
    <col min="67" max="67" width="17.33203125" customWidth="1"/>
    <col min="68" max="68" width="17.83203125" bestFit="1" customWidth="1"/>
    <col min="69" max="69" width="16.6640625" customWidth="1"/>
    <col min="70" max="70" width="16.1640625" customWidth="1"/>
    <col min="71" max="71" width="14" bestFit="1" customWidth="1"/>
    <col min="72" max="72" width="12.6640625" bestFit="1" customWidth="1"/>
    <col min="73" max="74" width="12.6640625" customWidth="1"/>
    <col min="75" max="75" width="15.33203125" customWidth="1"/>
  </cols>
  <sheetData>
    <row r="1" spans="1:75" x14ac:dyDescent="0.15">
      <c r="A1" t="s">
        <v>9327</v>
      </c>
      <c r="B1" s="1" t="s">
        <v>2167</v>
      </c>
      <c r="C1" s="1" t="s">
        <v>9322</v>
      </c>
      <c r="D1" s="1" t="s">
        <v>2155</v>
      </c>
      <c r="E1" s="1" t="s">
        <v>2156</v>
      </c>
      <c r="F1" s="1" t="s">
        <v>2158</v>
      </c>
      <c r="G1" s="1" t="s">
        <v>2159</v>
      </c>
      <c r="H1" s="1" t="s">
        <v>2161</v>
      </c>
      <c r="I1" s="1" t="s">
        <v>10</v>
      </c>
      <c r="J1" s="1" t="s">
        <v>11</v>
      </c>
      <c r="K1" s="1" t="s">
        <v>2166</v>
      </c>
      <c r="L1" s="1" t="s">
        <v>9321</v>
      </c>
      <c r="M1" s="1" t="s">
        <v>9328</v>
      </c>
      <c r="N1" s="1" t="s">
        <v>53</v>
      </c>
      <c r="O1" s="1" t="s">
        <v>96</v>
      </c>
      <c r="P1" s="1" t="s">
        <v>45</v>
      </c>
      <c r="Q1" s="1" t="s">
        <v>38</v>
      </c>
      <c r="R1" s="1" t="s">
        <v>9335</v>
      </c>
      <c r="S1" s="1" t="s">
        <v>152</v>
      </c>
      <c r="T1" s="1" t="s">
        <v>81</v>
      </c>
      <c r="U1" s="1" t="s">
        <v>74</v>
      </c>
      <c r="AN1" s="1" t="s">
        <v>2160</v>
      </c>
      <c r="AO1" s="1" t="s">
        <v>2161</v>
      </c>
      <c r="BD1" s="1" t="s">
        <v>12</v>
      </c>
      <c r="BE1" s="1" t="s">
        <v>13</v>
      </c>
      <c r="BF1" s="1" t="s">
        <v>14</v>
      </c>
      <c r="BH1" s="1" t="s">
        <v>3</v>
      </c>
      <c r="BI1" s="1" t="s">
        <v>4</v>
      </c>
      <c r="BJ1" s="1" t="s">
        <v>5</v>
      </c>
      <c r="BK1" s="1" t="s">
        <v>6</v>
      </c>
      <c r="BL1" s="1" t="s">
        <v>7</v>
      </c>
      <c r="BM1" s="1" t="s">
        <v>8</v>
      </c>
      <c r="BN1" s="1" t="s">
        <v>9</v>
      </c>
      <c r="BO1" s="1" t="s">
        <v>10</v>
      </c>
      <c r="BP1" s="1" t="s">
        <v>11</v>
      </c>
      <c r="BQ1" s="1" t="s">
        <v>12</v>
      </c>
      <c r="BR1" s="1" t="s">
        <v>13</v>
      </c>
      <c r="BS1" s="1" t="s">
        <v>14</v>
      </c>
      <c r="BT1" s="1" t="s">
        <v>15</v>
      </c>
      <c r="BU1" s="1" t="s">
        <v>16</v>
      </c>
      <c r="BV1" s="1" t="s">
        <v>17</v>
      </c>
      <c r="BW1" s="1" t="s">
        <v>18</v>
      </c>
    </row>
    <row r="2" spans="1:75" x14ac:dyDescent="0.15">
      <c r="C2" s="7"/>
      <c r="D2" s="11"/>
      <c r="E2" s="3"/>
      <c r="F2" t="str">
        <f>IF(B2="","",Dataset!E2)</f>
        <v/>
      </c>
      <c r="G2" s="5"/>
      <c r="H2" s="12" t="str">
        <f>IF(B2="","",Dataset!G2)</f>
        <v/>
      </c>
      <c r="I2" s="2"/>
      <c r="J2" s="2"/>
      <c r="K2" s="13"/>
      <c r="L2" s="5"/>
      <c r="M2" t="str">
        <f>IF($B2="","",Dataset!L2)</f>
        <v/>
      </c>
      <c r="N2" t="str">
        <f>IF($B2="","",Dataset!M2)</f>
        <v/>
      </c>
      <c r="O2" t="str">
        <f>IF($B2="","",Dataset!N2)</f>
        <v/>
      </c>
      <c r="P2" t="str">
        <f>IF($B2="","",Dataset!O2)</f>
        <v/>
      </c>
      <c r="Q2" t="str">
        <f>IF($B2="","",Dataset!P2)</f>
        <v/>
      </c>
      <c r="R2" t="str">
        <f>IF($B2="","",Dataset!Q2)</f>
        <v/>
      </c>
      <c r="S2" t="str">
        <f>IF($B2="","",Dataset!R2)</f>
        <v/>
      </c>
      <c r="T2" t="str">
        <f>IF($B2="","",Dataset!S2)</f>
        <v/>
      </c>
      <c r="U2" t="str">
        <f>IF($B2="","",Dataset!T2)</f>
        <v/>
      </c>
      <c r="AN2" s="3"/>
      <c r="BD2" s="2"/>
      <c r="BE2" s="2"/>
      <c r="BF2" s="2"/>
      <c r="BO2" s="2"/>
      <c r="BP2" s="2"/>
      <c r="BQ2" s="5"/>
      <c r="BR2" s="5"/>
      <c r="BS2" s="5"/>
      <c r="BT2" s="2"/>
      <c r="BU2" s="2"/>
      <c r="BV2" s="2"/>
      <c r="BW2" s="2"/>
    </row>
    <row r="3" spans="1:75" x14ac:dyDescent="0.15">
      <c r="A3" t="str">
        <f t="shared" ref="A3:A53" si="0">IF(E3&lt;0,"1","0")</f>
        <v>1</v>
      </c>
      <c r="B3">
        <v>3</v>
      </c>
      <c r="C3" s="7">
        <v>38420</v>
      </c>
      <c r="D3" s="11">
        <v>2005</v>
      </c>
      <c r="E3" s="3">
        <f>_xlfn.XLOOKUP(B3,'Sentiment index'!$E$2:$E$169,'Sentiment index'!$A$2:$A$169)</f>
        <v>-1.9739900000000001E-2</v>
      </c>
      <c r="F3">
        <f>IF(B3="","",Dataset!E3)</f>
        <v>10.901257772208716</v>
      </c>
      <c r="G3" s="5">
        <f>(AN3-BP3)/BP3</f>
        <v>3.4177211760000208E-3</v>
      </c>
      <c r="H3" s="12">
        <f>IF(B3="","",Dataset!G3)</f>
        <v>1297.4027185367468</v>
      </c>
      <c r="I3" s="2">
        <v>351.76100000000002</v>
      </c>
      <c r="J3" s="2">
        <v>115</v>
      </c>
      <c r="K3" s="13">
        <f t="shared" ref="K3:K53" si="1">G3-L3</f>
        <v>5.8177211760000206E-3</v>
      </c>
      <c r="L3" s="5">
        <f>IF(AL3="NORWAY",_xlfn.XLOOKUP(C3,'Oslo OBX Historical Data'!$A$3:$A$3478,'Oslo OBX Historical Data'!$G$2:$G$3477),IF(AL3="FINLAND",_xlfn.XLOOKUP(C3,'OMX Helsinki Historical Data'!$A$3:$A$3480,'OMX Helsinki Historical Data'!$G$2:$G$3479),IF(AL3="DENMARK",_xlfn.XLOOKUP(C3,'OMX Copenhagen All shares Histo'!$A$3:$A$3462,'OMX Copenhagen All shares Histo'!$G$2:$G$3461),_xlfn.XLOOKUP('Neg. inv sent'!C3,'OMX Stockholm Historical Data'!$A$3:$A$3478,'OMX Stockholm Historical Data'!$G$2:$G$3477))))</f>
        <v>-2.3999999999999998E-3</v>
      </c>
      <c r="M3">
        <f>IF($B3="","",Dataset!L3)</f>
        <v>1</v>
      </c>
      <c r="N3">
        <f>IF($B3="","",Dataset!M3)</f>
        <v>1</v>
      </c>
      <c r="O3">
        <f>IF($B3="","",Dataset!N3)</f>
        <v>0</v>
      </c>
      <c r="P3">
        <f>IF($B3="","",Dataset!O3)</f>
        <v>0</v>
      </c>
      <c r="Q3">
        <f>IF($B3="","",Dataset!P3)</f>
        <v>0</v>
      </c>
      <c r="R3">
        <f>IF($B3="","",Dataset!Q3)</f>
        <v>0</v>
      </c>
      <c r="S3">
        <f>IF($B3="","",Dataset!R3)</f>
        <v>0</v>
      </c>
      <c r="T3">
        <f>IF($B3="","",Dataset!S3)</f>
        <v>0</v>
      </c>
      <c r="U3">
        <f>IF($B3="","",Dataset!T3)</f>
        <v>0</v>
      </c>
      <c r="AL3" t="s">
        <v>44</v>
      </c>
      <c r="AN3" s="3">
        <f>BP3*(1+BR3)</f>
        <v>115.39303793524</v>
      </c>
      <c r="BD3" s="2">
        <v>33.333332059999996</v>
      </c>
      <c r="BE3" s="2">
        <f>34.17721176/100</f>
        <v>0.34177211759999998</v>
      </c>
      <c r="BF3" s="2">
        <v>-21.666666029999998</v>
      </c>
      <c r="BH3" t="s">
        <v>880</v>
      </c>
      <c r="BI3" t="s">
        <v>881</v>
      </c>
      <c r="BJ3" t="s">
        <v>44</v>
      </c>
      <c r="BK3" t="s">
        <v>53</v>
      </c>
      <c r="BL3" t="s">
        <v>25</v>
      </c>
      <c r="BM3" t="s">
        <v>75</v>
      </c>
      <c r="BN3" t="s">
        <v>27</v>
      </c>
      <c r="BO3" s="2">
        <v>351.76100000000002</v>
      </c>
      <c r="BP3" s="2">
        <v>115</v>
      </c>
      <c r="BQ3" s="5">
        <f t="shared" ref="BQ3:BS4" si="2">BD3/100</f>
        <v>0.33333332059999998</v>
      </c>
      <c r="BR3" s="5">
        <f t="shared" si="2"/>
        <v>3.4177211759999996E-3</v>
      </c>
      <c r="BS3" s="5">
        <f t="shared" si="2"/>
        <v>-0.21666666029999998</v>
      </c>
      <c r="BT3" s="2"/>
      <c r="BU3" s="2"/>
      <c r="BV3" s="2"/>
      <c r="BW3" s="2">
        <v>6.2037399999999998</v>
      </c>
    </row>
    <row r="4" spans="1:75" x14ac:dyDescent="0.15">
      <c r="A4" t="str">
        <f t="shared" si="0"/>
        <v>1</v>
      </c>
      <c r="B4">
        <v>3</v>
      </c>
      <c r="C4" s="7">
        <v>38429</v>
      </c>
      <c r="D4" s="11">
        <v>2005</v>
      </c>
      <c r="E4" s="3">
        <f>_xlfn.XLOOKUP(B4,'Sentiment index'!$E$2:$E$169,'Sentiment index'!$A$2:$A$169)</f>
        <v>-1.9739900000000001E-2</v>
      </c>
      <c r="F4">
        <f>IF(B4="","",Dataset!E4)</f>
        <v>11.62410289161598</v>
      </c>
      <c r="G4" s="5">
        <f>(AN4-BP4)/BP4</f>
        <v>-0.18157894129999996</v>
      </c>
      <c r="H4" s="12">
        <f>IF(B4="","",Dataset!G4)</f>
        <v>1345.3697160909214</v>
      </c>
      <c r="I4" s="2">
        <v>469.92200000000003</v>
      </c>
      <c r="J4" s="2">
        <v>49</v>
      </c>
      <c r="K4" s="13">
        <f t="shared" si="1"/>
        <v>-0.17917894129999995</v>
      </c>
      <c r="L4" s="5">
        <f>IF(AL4="NORWAY",_xlfn.XLOOKUP(C4,'Oslo OBX Historical Data'!$A$3:$A$3478,'Oslo OBX Historical Data'!$G$2:$G$3477),IF(AL4="FINLAND",_xlfn.XLOOKUP(C4,'OMX Helsinki Historical Data'!$A$3:$A$3480,'OMX Helsinki Historical Data'!$G$2:$G$3479),IF(AL4="DENMARK",_xlfn.XLOOKUP(C4,'OMX Copenhagen All shares Histo'!$A$3:$A$3462,'OMX Copenhagen All shares Histo'!$G$2:$G$3461),_xlfn.XLOOKUP('Neg. inv sent'!C4,'OMX Stockholm Historical Data'!$A$3:$A$3478,'OMX Stockholm Historical Data'!$G$2:$G$3477))))</f>
        <v>-2.3999999999999998E-3</v>
      </c>
      <c r="M4">
        <f>IF($B4="","",Dataset!L4)</f>
        <v>1</v>
      </c>
      <c r="N4">
        <f>IF($B4="","",Dataset!M4)</f>
        <v>1</v>
      </c>
      <c r="O4">
        <f>IF($B4="","",Dataset!N4)</f>
        <v>0</v>
      </c>
      <c r="P4">
        <f>IF($B4="","",Dataset!O4)</f>
        <v>0</v>
      </c>
      <c r="Q4">
        <f>IF($B4="","",Dataset!P4)</f>
        <v>0</v>
      </c>
      <c r="R4">
        <f>IF($B4="","",Dataset!Q4)</f>
        <v>0</v>
      </c>
      <c r="S4">
        <f>IF($B4="","",Dataset!R4)</f>
        <v>0</v>
      </c>
      <c r="T4">
        <f>IF($B4="","",Dataset!S4)</f>
        <v>0</v>
      </c>
      <c r="U4">
        <f>IF($B4="","",Dataset!T4)</f>
        <v>0</v>
      </c>
      <c r="AL4" t="s">
        <v>44</v>
      </c>
      <c r="AN4" s="3">
        <f>BP4*(1+BR4)</f>
        <v>40.102631876300002</v>
      </c>
      <c r="BD4" s="2">
        <v>-7.8947358129999996</v>
      </c>
      <c r="BE4" s="2">
        <v>-18.157894129999999</v>
      </c>
      <c r="BF4" s="2">
        <v>-27.105262759999999</v>
      </c>
      <c r="BH4" t="s">
        <v>740</v>
      </c>
      <c r="BI4" t="s">
        <v>741</v>
      </c>
      <c r="BJ4" t="s">
        <v>44</v>
      </c>
      <c r="BK4" t="s">
        <v>53</v>
      </c>
      <c r="BL4" t="s">
        <v>457</v>
      </c>
      <c r="BM4" t="s">
        <v>742</v>
      </c>
      <c r="BN4" t="s">
        <v>27</v>
      </c>
      <c r="BO4" s="2">
        <v>469.92200000000003</v>
      </c>
      <c r="BP4" s="2">
        <v>49</v>
      </c>
      <c r="BQ4" s="5">
        <f t="shared" si="2"/>
        <v>-7.8947358129999992E-2</v>
      </c>
      <c r="BR4" s="5">
        <f t="shared" si="2"/>
        <v>-0.18157894129999999</v>
      </c>
      <c r="BS4" s="5">
        <f t="shared" si="2"/>
        <v>-0.27105262759999998</v>
      </c>
      <c r="BT4" s="2"/>
      <c r="BU4" s="2"/>
      <c r="BV4" s="2"/>
      <c r="BW4" s="2">
        <v>19.476500000000001</v>
      </c>
    </row>
    <row r="5" spans="1:75" x14ac:dyDescent="0.15">
      <c r="C5" s="7"/>
      <c r="D5" s="11"/>
      <c r="E5" s="3"/>
      <c r="F5" t="str">
        <f>IF(B5="","",Dataset!E5)</f>
        <v/>
      </c>
      <c r="G5" s="5"/>
      <c r="H5" s="12" t="str">
        <f>IF(B5="","",Dataset!G5)</f>
        <v/>
      </c>
      <c r="I5" s="2"/>
      <c r="J5" s="2"/>
      <c r="K5" s="13"/>
      <c r="L5" s="5"/>
      <c r="M5" t="str">
        <f>IF($B5="","",Dataset!L5)</f>
        <v/>
      </c>
      <c r="N5" t="str">
        <f>IF($B5="","",Dataset!M5)</f>
        <v/>
      </c>
      <c r="O5" t="str">
        <f>IF($B5="","",Dataset!N5)</f>
        <v/>
      </c>
      <c r="P5" t="str">
        <f>IF($B5="","",Dataset!O5)</f>
        <v/>
      </c>
      <c r="Q5" t="str">
        <f>IF($B5="","",Dataset!P5)</f>
        <v/>
      </c>
      <c r="R5" t="str">
        <f>IF($B5="","",Dataset!Q5)</f>
        <v/>
      </c>
      <c r="S5" t="str">
        <f>IF($B5="","",Dataset!R5)</f>
        <v/>
      </c>
      <c r="T5" t="str">
        <f>IF($B5="","",Dataset!S5)</f>
        <v/>
      </c>
      <c r="U5" t="str">
        <f>IF($B5="","",Dataset!T5)</f>
        <v/>
      </c>
      <c r="AN5" s="3"/>
      <c r="BD5" s="2"/>
      <c r="BE5" s="2"/>
      <c r="BF5" s="2"/>
      <c r="BO5" s="2"/>
      <c r="BP5" s="2"/>
      <c r="BQ5" s="5"/>
      <c r="BR5" s="5"/>
      <c r="BS5" s="5"/>
      <c r="BT5" s="2"/>
      <c r="BU5" s="2"/>
      <c r="BV5" s="2"/>
      <c r="BW5" s="2"/>
    </row>
    <row r="6" spans="1:75" x14ac:dyDescent="0.15">
      <c r="C6" s="7"/>
      <c r="D6" s="11"/>
      <c r="E6" s="3"/>
      <c r="F6" t="str">
        <f>IF(B6="","",Dataset!E6)</f>
        <v/>
      </c>
      <c r="G6" s="5"/>
      <c r="H6" s="12" t="str">
        <f>IF(B6="","",Dataset!G6)</f>
        <v/>
      </c>
      <c r="I6" s="2"/>
      <c r="J6" s="2"/>
      <c r="K6" s="13"/>
      <c r="L6" s="5"/>
      <c r="M6" t="str">
        <f>IF($B6="","",Dataset!L6)</f>
        <v/>
      </c>
      <c r="N6" t="str">
        <f>IF($B6="","",Dataset!M6)</f>
        <v/>
      </c>
      <c r="O6" t="str">
        <f>IF($B6="","",Dataset!N6)</f>
        <v/>
      </c>
      <c r="P6" t="str">
        <f>IF($B6="","",Dataset!O6)</f>
        <v/>
      </c>
      <c r="Q6" t="str">
        <f>IF($B6="","",Dataset!P6)</f>
        <v/>
      </c>
      <c r="R6" t="str">
        <f>IF($B6="","",Dataset!Q6)</f>
        <v/>
      </c>
      <c r="S6" t="str">
        <f>IF($B6="","",Dataset!R6)</f>
        <v/>
      </c>
      <c r="T6" t="str">
        <f>IF($B6="","",Dataset!S6)</f>
        <v/>
      </c>
      <c r="U6" t="str">
        <f>IF($B6="","",Dataset!T6)</f>
        <v/>
      </c>
      <c r="AN6" s="3"/>
      <c r="BD6" s="2"/>
      <c r="BE6" s="2"/>
      <c r="BF6" s="2"/>
      <c r="BO6" s="2"/>
      <c r="BP6" s="2"/>
      <c r="BQ6" s="5"/>
      <c r="BR6" s="5"/>
      <c r="BS6" s="5"/>
      <c r="BT6" s="2"/>
      <c r="BU6" s="2"/>
      <c r="BV6" s="2"/>
      <c r="BW6" s="2"/>
    </row>
    <row r="7" spans="1:75" x14ac:dyDescent="0.15">
      <c r="C7" s="7"/>
      <c r="D7" s="11"/>
      <c r="E7" s="3"/>
      <c r="F7" t="str">
        <f>IF(B7="","",Dataset!E7)</f>
        <v/>
      </c>
      <c r="G7" s="5"/>
      <c r="H7" s="12" t="str">
        <f>IF(B7="","",Dataset!G7)</f>
        <v/>
      </c>
      <c r="I7" s="2"/>
      <c r="J7" s="2"/>
      <c r="K7" s="13"/>
      <c r="L7" s="5"/>
      <c r="M7" t="str">
        <f>IF($B7="","",Dataset!L7)</f>
        <v/>
      </c>
      <c r="N7" t="str">
        <f>IF($B7="","",Dataset!M7)</f>
        <v/>
      </c>
      <c r="O7" t="str">
        <f>IF($B7="","",Dataset!N7)</f>
        <v/>
      </c>
      <c r="P7" t="str">
        <f>IF($B7="","",Dataset!O7)</f>
        <v/>
      </c>
      <c r="Q7" t="str">
        <f>IF($B7="","",Dataset!P7)</f>
        <v/>
      </c>
      <c r="R7" t="str">
        <f>IF($B7="","",Dataset!Q7)</f>
        <v/>
      </c>
      <c r="S7" t="str">
        <f>IF($B7="","",Dataset!R7)</f>
        <v/>
      </c>
      <c r="T7" t="str">
        <f>IF($B7="","",Dataset!S7)</f>
        <v/>
      </c>
      <c r="U7" t="str">
        <f>IF($B7="","",Dataset!T7)</f>
        <v/>
      </c>
      <c r="AN7" s="3"/>
      <c r="BD7" s="2"/>
      <c r="BE7" s="2"/>
      <c r="BF7" s="2"/>
      <c r="BO7" s="2"/>
      <c r="BP7" s="2"/>
      <c r="BQ7" s="5"/>
      <c r="BR7" s="5"/>
      <c r="BS7" s="5"/>
      <c r="BT7" s="2"/>
      <c r="BU7" s="2"/>
      <c r="BV7" s="2"/>
      <c r="BW7" s="2"/>
    </row>
    <row r="8" spans="1:75" x14ac:dyDescent="0.15">
      <c r="C8" s="7"/>
      <c r="D8" s="11"/>
      <c r="E8" s="3"/>
      <c r="F8" t="str">
        <f>IF(B8="","",Dataset!E8)</f>
        <v/>
      </c>
      <c r="G8" s="5"/>
      <c r="H8" s="12" t="str">
        <f>IF(B8="","",Dataset!G8)</f>
        <v/>
      </c>
      <c r="I8" s="2"/>
      <c r="J8" s="2"/>
      <c r="K8" s="13"/>
      <c r="L8" s="5"/>
      <c r="M8" t="str">
        <f>IF($B8="","",Dataset!L8)</f>
        <v/>
      </c>
      <c r="N8" t="str">
        <f>IF($B8="","",Dataset!M8)</f>
        <v/>
      </c>
      <c r="O8" t="str">
        <f>IF($B8="","",Dataset!N8)</f>
        <v/>
      </c>
      <c r="P8" t="str">
        <f>IF($B8="","",Dataset!O8)</f>
        <v/>
      </c>
      <c r="Q8" t="str">
        <f>IF($B8="","",Dataset!P8)</f>
        <v/>
      </c>
      <c r="R8" t="str">
        <f>IF($B8="","",Dataset!Q8)</f>
        <v/>
      </c>
      <c r="S8" t="str">
        <f>IF($B8="","",Dataset!R8)</f>
        <v/>
      </c>
      <c r="T8" t="str">
        <f>IF($B8="","",Dataset!S8)</f>
        <v/>
      </c>
      <c r="U8" t="str">
        <f>IF($B8="","",Dataset!T8)</f>
        <v/>
      </c>
      <c r="AN8" s="3"/>
      <c r="BD8" s="2"/>
      <c r="BE8" s="2"/>
      <c r="BF8" s="2"/>
      <c r="BO8" s="2"/>
      <c r="BP8" s="2"/>
      <c r="BQ8" s="5"/>
      <c r="BR8" s="5"/>
      <c r="BS8" s="5"/>
      <c r="BT8" s="2"/>
      <c r="BU8" s="2"/>
      <c r="BV8" s="2"/>
      <c r="BW8" s="2"/>
    </row>
    <row r="9" spans="1:75" x14ac:dyDescent="0.15">
      <c r="C9" s="7"/>
      <c r="D9" s="11"/>
      <c r="E9" s="3"/>
      <c r="F9" t="str">
        <f>IF(B9="","",Dataset!E9)</f>
        <v/>
      </c>
      <c r="G9" s="5"/>
      <c r="H9" s="12" t="str">
        <f>IF(B9="","",Dataset!G9)</f>
        <v/>
      </c>
      <c r="I9" s="2"/>
      <c r="J9" s="2"/>
      <c r="K9" s="13"/>
      <c r="L9" s="5"/>
      <c r="M9" t="str">
        <f>IF($B9="","",Dataset!L9)</f>
        <v/>
      </c>
      <c r="N9" t="str">
        <f>IF($B9="","",Dataset!M9)</f>
        <v/>
      </c>
      <c r="O9" t="str">
        <f>IF($B9="","",Dataset!N9)</f>
        <v/>
      </c>
      <c r="P9" t="str">
        <f>IF($B9="","",Dataset!O9)</f>
        <v/>
      </c>
      <c r="Q9" t="str">
        <f>IF($B9="","",Dataset!P9)</f>
        <v/>
      </c>
      <c r="R9" t="str">
        <f>IF($B9="","",Dataset!Q9)</f>
        <v/>
      </c>
      <c r="S9" t="str">
        <f>IF($B9="","",Dataset!R9)</f>
        <v/>
      </c>
      <c r="T9" t="str">
        <f>IF($B9="","",Dataset!S9)</f>
        <v/>
      </c>
      <c r="U9" t="str">
        <f>IF($B9="","",Dataset!T9)</f>
        <v/>
      </c>
      <c r="AN9" s="3"/>
      <c r="BD9" s="2"/>
      <c r="BE9" s="2"/>
      <c r="BF9" s="2"/>
      <c r="BO9" s="2"/>
      <c r="BP9" s="2"/>
      <c r="BQ9" s="5"/>
      <c r="BR9" s="5"/>
      <c r="BS9" s="5"/>
      <c r="BT9" s="2"/>
      <c r="BU9" s="2"/>
      <c r="BV9" s="2"/>
      <c r="BW9" s="2"/>
    </row>
    <row r="10" spans="1:75" x14ac:dyDescent="0.15">
      <c r="C10" s="7"/>
      <c r="D10" s="11"/>
      <c r="E10" s="3"/>
      <c r="F10" t="str">
        <f>IF(B10="","",Dataset!E10)</f>
        <v/>
      </c>
      <c r="G10" s="5"/>
      <c r="H10" s="12" t="str">
        <f>IF(B10="","",Dataset!G10)</f>
        <v/>
      </c>
      <c r="I10" s="2"/>
      <c r="J10" s="2"/>
      <c r="K10" s="13"/>
      <c r="L10" s="5"/>
      <c r="M10" t="str">
        <f>IF($B10="","",Dataset!L10)</f>
        <v/>
      </c>
      <c r="N10" t="str">
        <f>IF($B10="","",Dataset!M10)</f>
        <v/>
      </c>
      <c r="O10" t="str">
        <f>IF($B10="","",Dataset!N10)</f>
        <v/>
      </c>
      <c r="P10" t="str">
        <f>IF($B10="","",Dataset!O10)</f>
        <v/>
      </c>
      <c r="Q10" t="str">
        <f>IF($B10="","",Dataset!P10)</f>
        <v/>
      </c>
      <c r="R10" t="str">
        <f>IF($B10="","",Dataset!Q10)</f>
        <v/>
      </c>
      <c r="S10" t="str">
        <f>IF($B10="","",Dataset!R10)</f>
        <v/>
      </c>
      <c r="T10" t="str">
        <f>IF($B10="","",Dataset!S10)</f>
        <v/>
      </c>
      <c r="U10" t="str">
        <f>IF($B10="","",Dataset!T10)</f>
        <v/>
      </c>
      <c r="AN10" s="3"/>
      <c r="BD10" s="2"/>
      <c r="BE10" s="2"/>
      <c r="BF10" s="2"/>
      <c r="BO10" s="2"/>
      <c r="BP10" s="2"/>
      <c r="BQ10" s="5"/>
      <c r="BR10" s="5"/>
      <c r="BS10" s="5"/>
      <c r="BT10" s="2"/>
      <c r="BU10" s="2"/>
      <c r="BV10" s="2"/>
      <c r="BW10" s="2"/>
    </row>
    <row r="11" spans="1:75" x14ac:dyDescent="0.15">
      <c r="C11" s="7"/>
      <c r="D11" s="11"/>
      <c r="E11" s="3"/>
      <c r="F11" t="str">
        <f>IF(B11="","",Dataset!E11)</f>
        <v/>
      </c>
      <c r="G11" s="5"/>
      <c r="H11" s="12" t="str">
        <f>IF(B11="","",Dataset!G11)</f>
        <v/>
      </c>
      <c r="I11" s="2"/>
      <c r="J11" s="2"/>
      <c r="K11" s="13"/>
      <c r="L11" s="5"/>
      <c r="M11" t="str">
        <f>IF($B11="","",Dataset!L11)</f>
        <v/>
      </c>
      <c r="N11" t="str">
        <f>IF($B11="","",Dataset!M11)</f>
        <v/>
      </c>
      <c r="O11" t="str">
        <f>IF($B11="","",Dataset!N11)</f>
        <v/>
      </c>
      <c r="P11" t="str">
        <f>IF($B11="","",Dataset!O11)</f>
        <v/>
      </c>
      <c r="Q11" t="str">
        <f>IF($B11="","",Dataset!P11)</f>
        <v/>
      </c>
      <c r="R11" t="str">
        <f>IF($B11="","",Dataset!Q11)</f>
        <v/>
      </c>
      <c r="S11" t="str">
        <f>IF($B11="","",Dataset!R11)</f>
        <v/>
      </c>
      <c r="T11" t="str">
        <f>IF($B11="","",Dataset!S11)</f>
        <v/>
      </c>
      <c r="U11" t="str">
        <f>IF($B11="","",Dataset!T11)</f>
        <v/>
      </c>
      <c r="AN11" s="3"/>
      <c r="BD11" s="2"/>
      <c r="BE11" s="2"/>
      <c r="BF11" s="2"/>
      <c r="BO11" s="2"/>
      <c r="BP11" s="2"/>
      <c r="BQ11" s="5"/>
      <c r="BR11" s="5"/>
      <c r="BS11" s="5"/>
      <c r="BT11" s="2"/>
      <c r="BU11" s="2"/>
      <c r="BV11" s="2"/>
      <c r="BW11" s="2"/>
    </row>
    <row r="12" spans="1:75" x14ac:dyDescent="0.15">
      <c r="C12" s="7"/>
      <c r="D12" s="11"/>
      <c r="E12" s="3"/>
      <c r="F12" t="str">
        <f>IF(B12="","",Dataset!E12)</f>
        <v/>
      </c>
      <c r="G12" s="5"/>
      <c r="H12" s="12" t="str">
        <f>IF(B12="","",Dataset!G12)</f>
        <v/>
      </c>
      <c r="I12" s="2"/>
      <c r="J12" s="2"/>
      <c r="K12" s="13"/>
      <c r="L12" s="5"/>
      <c r="M12" t="str">
        <f>IF($B12="","",Dataset!L12)</f>
        <v/>
      </c>
      <c r="N12" t="str">
        <f>IF($B12="","",Dataset!M12)</f>
        <v/>
      </c>
      <c r="O12" t="str">
        <f>IF($B12="","",Dataset!N12)</f>
        <v/>
      </c>
      <c r="P12" t="str">
        <f>IF($B12="","",Dataset!O12)</f>
        <v/>
      </c>
      <c r="Q12" t="str">
        <f>IF($B12="","",Dataset!P12)</f>
        <v/>
      </c>
      <c r="R12" t="str">
        <f>IF($B12="","",Dataset!Q12)</f>
        <v/>
      </c>
      <c r="S12" t="str">
        <f>IF($B12="","",Dataset!R12)</f>
        <v/>
      </c>
      <c r="T12" t="str">
        <f>IF($B12="","",Dataset!S12)</f>
        <v/>
      </c>
      <c r="U12" t="str">
        <f>IF($B12="","",Dataset!T12)</f>
        <v/>
      </c>
      <c r="AN12" s="3"/>
      <c r="BD12" s="2"/>
      <c r="BE12" s="2"/>
      <c r="BF12" s="2"/>
      <c r="BO12" s="2"/>
      <c r="BP12" s="2"/>
      <c r="BQ12" s="5"/>
      <c r="BR12" s="5"/>
      <c r="BS12" s="5"/>
      <c r="BT12" s="2"/>
      <c r="BU12" s="2"/>
      <c r="BV12" s="2"/>
      <c r="BW12" s="2"/>
    </row>
    <row r="13" spans="1:75" x14ac:dyDescent="0.15">
      <c r="C13" s="7"/>
      <c r="D13" s="11"/>
      <c r="E13" s="3"/>
      <c r="F13" t="str">
        <f>IF(B13="","",Dataset!E13)</f>
        <v/>
      </c>
      <c r="G13" s="5"/>
      <c r="H13" s="12" t="str">
        <f>IF(B13="","",Dataset!G13)</f>
        <v/>
      </c>
      <c r="I13" s="2"/>
      <c r="J13" s="2"/>
      <c r="K13" s="13"/>
      <c r="L13" s="5"/>
      <c r="M13" t="str">
        <f>IF($B13="","",Dataset!L13)</f>
        <v/>
      </c>
      <c r="N13" t="str">
        <f>IF($B13="","",Dataset!M13)</f>
        <v/>
      </c>
      <c r="O13" t="str">
        <f>IF($B13="","",Dataset!N13)</f>
        <v/>
      </c>
      <c r="P13" t="str">
        <f>IF($B13="","",Dataset!O13)</f>
        <v/>
      </c>
      <c r="Q13" t="str">
        <f>IF($B13="","",Dataset!P13)</f>
        <v/>
      </c>
      <c r="R13" t="str">
        <f>IF($B13="","",Dataset!Q13)</f>
        <v/>
      </c>
      <c r="S13" t="str">
        <f>IF($B13="","",Dataset!R13)</f>
        <v/>
      </c>
      <c r="T13" t="str">
        <f>IF($B13="","",Dataset!S13)</f>
        <v/>
      </c>
      <c r="U13" t="str">
        <f>IF($B13="","",Dataset!T13)</f>
        <v/>
      </c>
      <c r="AN13" s="3"/>
      <c r="BD13" s="2"/>
      <c r="BE13" s="2"/>
      <c r="BF13" s="2"/>
      <c r="BO13" s="2"/>
      <c r="BP13" s="2"/>
      <c r="BQ13" s="5"/>
      <c r="BR13" s="5"/>
      <c r="BS13" s="5"/>
      <c r="BT13" s="2"/>
      <c r="BU13" s="2"/>
      <c r="BV13" s="2"/>
      <c r="BW13" s="2"/>
    </row>
    <row r="14" spans="1:75" x14ac:dyDescent="0.15">
      <c r="C14" s="7"/>
      <c r="D14" s="11"/>
      <c r="E14" s="3"/>
      <c r="F14" t="str">
        <f>IF(B14="","",Dataset!E14)</f>
        <v/>
      </c>
      <c r="G14" s="5"/>
      <c r="H14" s="12" t="str">
        <f>IF(B14="","",Dataset!G14)</f>
        <v/>
      </c>
      <c r="I14" s="2"/>
      <c r="J14" s="2"/>
      <c r="K14" s="13"/>
      <c r="L14" s="5"/>
      <c r="M14" t="str">
        <f>IF($B14="","",Dataset!L14)</f>
        <v/>
      </c>
      <c r="N14" t="str">
        <f>IF($B14="","",Dataset!M14)</f>
        <v/>
      </c>
      <c r="O14" t="str">
        <f>IF($B14="","",Dataset!N14)</f>
        <v/>
      </c>
      <c r="P14" t="str">
        <f>IF($B14="","",Dataset!O14)</f>
        <v/>
      </c>
      <c r="Q14" t="str">
        <f>IF($B14="","",Dataset!P14)</f>
        <v/>
      </c>
      <c r="R14" t="str">
        <f>IF($B14="","",Dataset!Q14)</f>
        <v/>
      </c>
      <c r="S14" t="str">
        <f>IF($B14="","",Dataset!R14)</f>
        <v/>
      </c>
      <c r="T14" t="str">
        <f>IF($B14="","",Dataset!S14)</f>
        <v/>
      </c>
      <c r="U14" t="str">
        <f>IF($B14="","",Dataset!T14)</f>
        <v/>
      </c>
      <c r="AN14" s="3"/>
      <c r="BD14" s="2"/>
      <c r="BE14" s="2"/>
      <c r="BF14" s="2"/>
      <c r="BO14" s="2"/>
      <c r="BP14" s="2"/>
      <c r="BQ14" s="5"/>
      <c r="BR14" s="5"/>
      <c r="BS14" s="5"/>
      <c r="BT14" s="2"/>
      <c r="BU14" s="2"/>
      <c r="BV14" s="2"/>
      <c r="BW14" s="2"/>
    </row>
    <row r="15" spans="1:75" x14ac:dyDescent="0.15">
      <c r="C15" s="7"/>
      <c r="D15" s="11"/>
      <c r="E15" s="3"/>
      <c r="F15" t="str">
        <f>IF(B15="","",Dataset!E15)</f>
        <v/>
      </c>
      <c r="G15" s="5"/>
      <c r="H15" s="12" t="str">
        <f>IF(B15="","",Dataset!G15)</f>
        <v/>
      </c>
      <c r="I15" s="2"/>
      <c r="J15" s="2"/>
      <c r="K15" s="13"/>
      <c r="L15" s="5"/>
      <c r="M15" t="str">
        <f>IF($B15="","",Dataset!L15)</f>
        <v/>
      </c>
      <c r="N15" t="str">
        <f>IF($B15="","",Dataset!M15)</f>
        <v/>
      </c>
      <c r="O15" t="str">
        <f>IF($B15="","",Dataset!N15)</f>
        <v/>
      </c>
      <c r="P15" t="str">
        <f>IF($B15="","",Dataset!O15)</f>
        <v/>
      </c>
      <c r="Q15" t="str">
        <f>IF($B15="","",Dataset!P15)</f>
        <v/>
      </c>
      <c r="R15" t="str">
        <f>IF($B15="","",Dataset!Q15)</f>
        <v/>
      </c>
      <c r="S15" t="str">
        <f>IF($B15="","",Dataset!R15)</f>
        <v/>
      </c>
      <c r="T15" t="str">
        <f>IF($B15="","",Dataset!S15)</f>
        <v/>
      </c>
      <c r="U15" t="str">
        <f>IF($B15="","",Dataset!T15)</f>
        <v/>
      </c>
      <c r="AN15" s="3"/>
      <c r="BD15" s="2"/>
      <c r="BE15" s="2"/>
      <c r="BF15" s="2"/>
      <c r="BO15" s="2"/>
      <c r="BP15" s="2"/>
      <c r="BQ15" s="5"/>
      <c r="BR15" s="5"/>
      <c r="BS15" s="5"/>
      <c r="BT15" s="2"/>
      <c r="BU15" s="2"/>
      <c r="BV15" s="2"/>
      <c r="BW15" s="2"/>
    </row>
    <row r="16" spans="1:75" x14ac:dyDescent="0.15">
      <c r="C16" s="7"/>
      <c r="D16" s="11"/>
      <c r="E16" s="3"/>
      <c r="F16" t="str">
        <f>IF(B16="","",Dataset!E16)</f>
        <v/>
      </c>
      <c r="G16" s="5"/>
      <c r="H16" s="12" t="str">
        <f>IF(B16="","",Dataset!G16)</f>
        <v/>
      </c>
      <c r="I16" s="2"/>
      <c r="J16" s="2"/>
      <c r="K16" s="13"/>
      <c r="L16" s="5"/>
      <c r="M16" t="str">
        <f>IF($B16="","",Dataset!L16)</f>
        <v/>
      </c>
      <c r="N16" t="str">
        <f>IF($B16="","",Dataset!M16)</f>
        <v/>
      </c>
      <c r="O16" t="str">
        <f>IF($B16="","",Dataset!N16)</f>
        <v/>
      </c>
      <c r="P16" t="str">
        <f>IF($B16="","",Dataset!O16)</f>
        <v/>
      </c>
      <c r="Q16" t="str">
        <f>IF($B16="","",Dataset!P16)</f>
        <v/>
      </c>
      <c r="R16" t="str">
        <f>IF($B16="","",Dataset!Q16)</f>
        <v/>
      </c>
      <c r="S16" t="str">
        <f>IF($B16="","",Dataset!R16)</f>
        <v/>
      </c>
      <c r="T16" t="str">
        <f>IF($B16="","",Dataset!S16)</f>
        <v/>
      </c>
      <c r="U16" t="str">
        <f>IF($B16="","",Dataset!T16)</f>
        <v/>
      </c>
      <c r="AN16" s="3"/>
      <c r="BD16" s="2"/>
      <c r="BE16" s="2"/>
      <c r="BF16" s="2"/>
      <c r="BO16" s="2"/>
      <c r="BP16" s="2"/>
      <c r="BQ16" s="5"/>
      <c r="BR16" s="5"/>
      <c r="BS16" s="5"/>
      <c r="BT16" s="2"/>
      <c r="BU16" s="2"/>
      <c r="BV16" s="2"/>
      <c r="BW16" s="2"/>
    </row>
    <row r="17" spans="1:75" x14ac:dyDescent="0.15">
      <c r="C17" s="7"/>
      <c r="D17" s="11"/>
      <c r="E17" s="3"/>
      <c r="F17" t="str">
        <f>IF(B17="","",Dataset!E17)</f>
        <v/>
      </c>
      <c r="G17" s="5"/>
      <c r="H17" s="12" t="str">
        <f>IF(B17="","",Dataset!G17)</f>
        <v/>
      </c>
      <c r="I17" s="2"/>
      <c r="J17" s="2"/>
      <c r="K17" s="13"/>
      <c r="L17" s="5"/>
      <c r="M17" t="str">
        <f>IF($B17="","",Dataset!L17)</f>
        <v/>
      </c>
      <c r="N17" t="str">
        <f>IF($B17="","",Dataset!M17)</f>
        <v/>
      </c>
      <c r="O17" t="str">
        <f>IF($B17="","",Dataset!N17)</f>
        <v/>
      </c>
      <c r="P17" t="str">
        <f>IF($B17="","",Dataset!O17)</f>
        <v/>
      </c>
      <c r="Q17" t="str">
        <f>IF($B17="","",Dataset!P17)</f>
        <v/>
      </c>
      <c r="R17" t="str">
        <f>IF($B17="","",Dataset!Q17)</f>
        <v/>
      </c>
      <c r="S17" t="str">
        <f>IF($B17="","",Dataset!R17)</f>
        <v/>
      </c>
      <c r="T17" t="str">
        <f>IF($B17="","",Dataset!S17)</f>
        <v/>
      </c>
      <c r="U17" t="str">
        <f>IF($B17="","",Dataset!T17)</f>
        <v/>
      </c>
      <c r="AN17" s="3"/>
      <c r="BD17" s="2"/>
      <c r="BE17" s="2"/>
      <c r="BF17" s="2"/>
      <c r="BO17" s="2"/>
      <c r="BP17" s="2"/>
      <c r="BQ17" s="5"/>
      <c r="BR17" s="5"/>
      <c r="BS17" s="5"/>
      <c r="BT17" s="2"/>
      <c r="BU17" s="2"/>
      <c r="BV17" s="2"/>
      <c r="BW17" s="2"/>
    </row>
    <row r="18" spans="1:75" x14ac:dyDescent="0.15">
      <c r="A18" t="str">
        <f t="shared" si="0"/>
        <v>1</v>
      </c>
      <c r="B18">
        <v>7</v>
      </c>
      <c r="C18" s="7">
        <v>38544</v>
      </c>
      <c r="D18" s="11">
        <v>2005</v>
      </c>
      <c r="E18" s="3">
        <f>_xlfn.XLOOKUP(B18,'Sentiment index'!$E$2:$E$169,'Sentiment index'!$A$2:$A$169)</f>
        <v>-0.1687873</v>
      </c>
      <c r="F18">
        <f>IF(B18="","",Dataset!E18)</f>
        <v>14.077538522290537</v>
      </c>
      <c r="G18" s="5">
        <f>(AN18-BP18)/BP18</f>
        <v>0.48148143769999979</v>
      </c>
      <c r="H18" s="12">
        <f>IF(B18="","",Dataset!G18)</f>
        <v>3</v>
      </c>
      <c r="I18" s="2">
        <v>812.5</v>
      </c>
      <c r="J18" s="2">
        <v>65</v>
      </c>
      <c r="K18" s="13">
        <f t="shared" si="1"/>
        <v>0.48438143769999981</v>
      </c>
      <c r="L18" s="5">
        <f>IF(AL18="NORWAY",_xlfn.XLOOKUP(C18,'Oslo OBX Historical Data'!$A$3:$A$3478,'Oslo OBX Historical Data'!$G$2:$G$3477),IF(AL18="FINLAND",_xlfn.XLOOKUP(C18,'OMX Helsinki Historical Data'!$A$3:$A$3480,'OMX Helsinki Historical Data'!$G$2:$G$3479),IF(AL18="DENMARK",_xlfn.XLOOKUP(C18,'OMX Copenhagen All shares Histo'!$A$3:$A$3462,'OMX Copenhagen All shares Histo'!$G$2:$G$3461),_xlfn.XLOOKUP('Neg. inv sent'!C18,'OMX Stockholm Historical Data'!$A$3:$A$3478,'OMX Stockholm Historical Data'!$G$2:$G$3477))))</f>
        <v>-2.8999999999999998E-3</v>
      </c>
      <c r="M18">
        <f>IF($B18="","",Dataset!L18)</f>
        <v>1</v>
      </c>
      <c r="N18">
        <f>IF($B18="","",Dataset!M18)</f>
        <v>0</v>
      </c>
      <c r="O18">
        <f>IF($B18="","",Dataset!N18)</f>
        <v>1</v>
      </c>
      <c r="P18">
        <f>IF($B18="","",Dataset!O18)</f>
        <v>0</v>
      </c>
      <c r="Q18">
        <f>IF($B18="","",Dataset!P18)</f>
        <v>0</v>
      </c>
      <c r="R18">
        <f>IF($B18="","",Dataset!Q18)</f>
        <v>0</v>
      </c>
      <c r="S18">
        <f>IF($B18="","",Dataset!R18)</f>
        <v>0</v>
      </c>
      <c r="T18">
        <f>IF($B18="","",Dataset!S18)</f>
        <v>0</v>
      </c>
      <c r="U18">
        <f>IF($B18="","",Dataset!T18)</f>
        <v>0</v>
      </c>
      <c r="AL18" t="s">
        <v>44</v>
      </c>
      <c r="AN18" s="3">
        <f t="shared" ref="AN18:AN35" si="3">BP18*(1+BR18)</f>
        <v>96.296293450499988</v>
      </c>
      <c r="AO18">
        <v>3</v>
      </c>
      <c r="BD18" s="2">
        <v>29.629625319999999</v>
      </c>
      <c r="BE18" s="2">
        <v>48.148143769999997</v>
      </c>
      <c r="BF18" s="2">
        <v>18.518514629999999</v>
      </c>
      <c r="BH18" t="s">
        <v>540</v>
      </c>
      <c r="BI18" t="s">
        <v>541</v>
      </c>
      <c r="BJ18" t="s">
        <v>44</v>
      </c>
      <c r="BK18" t="s">
        <v>96</v>
      </c>
      <c r="BL18" t="s">
        <v>25</v>
      </c>
      <c r="BM18" t="s">
        <v>54</v>
      </c>
      <c r="BN18" t="s">
        <v>27</v>
      </c>
      <c r="BO18" s="2">
        <v>812.5</v>
      </c>
      <c r="BP18" s="2">
        <v>65</v>
      </c>
      <c r="BQ18" s="5">
        <f t="shared" ref="BQ18:BQ35" si="4">BD18/100</f>
        <v>0.29629625319999997</v>
      </c>
      <c r="BR18" s="5">
        <f t="shared" ref="BR18:BR35" si="5">BE18/100</f>
        <v>0.48148143769999996</v>
      </c>
      <c r="BS18" s="5">
        <f t="shared" ref="BS18:BS35" si="6">BF18/100</f>
        <v>0.18518514629999999</v>
      </c>
      <c r="BT18" s="2">
        <v>33.1</v>
      </c>
      <c r="BU18" s="2">
        <v>-49.307693479999998</v>
      </c>
      <c r="BV18" s="2">
        <v>32.799999999999997</v>
      </c>
      <c r="BW18" s="2">
        <v>27.6</v>
      </c>
    </row>
    <row r="19" spans="1:75" x14ac:dyDescent="0.15">
      <c r="A19" t="str">
        <f t="shared" si="0"/>
        <v>1</v>
      </c>
      <c r="B19">
        <v>7</v>
      </c>
      <c r="C19" s="7">
        <v>38544</v>
      </c>
      <c r="D19" s="11">
        <v>2005</v>
      </c>
      <c r="E19" s="3">
        <f>_xlfn.XLOOKUP(B19,'Sentiment index'!$E$2:$E$169,'Sentiment index'!$A$2:$A$169)</f>
        <v>-0.1687873</v>
      </c>
      <c r="F19">
        <f>IF(B19="","",Dataset!E19)</f>
        <v>11.765612898718985</v>
      </c>
      <c r="G19" s="5">
        <f>(AN19-BP19)/BP19</f>
        <v>0.25806451800000013</v>
      </c>
      <c r="H19" s="12">
        <f>IF(B19="","",Dataset!G19)</f>
        <v>1341.425581718888</v>
      </c>
      <c r="I19" s="2">
        <v>35.459099999999999</v>
      </c>
      <c r="J19" s="2">
        <v>40</v>
      </c>
      <c r="K19" s="13">
        <f t="shared" si="1"/>
        <v>0.26096451800000015</v>
      </c>
      <c r="L19" s="5">
        <f>IF(AL19="NORWAY",_xlfn.XLOOKUP(C19,'Oslo OBX Historical Data'!$A$3:$A$3478,'Oslo OBX Historical Data'!$G$2:$G$3477),IF(AL19="FINLAND",_xlfn.XLOOKUP(C19,'OMX Helsinki Historical Data'!$A$3:$A$3480,'OMX Helsinki Historical Data'!$G$2:$G$3479),IF(AL19="DENMARK",_xlfn.XLOOKUP(C19,'OMX Copenhagen All shares Histo'!$A$3:$A$3462,'OMX Copenhagen All shares Histo'!$G$2:$G$3461),_xlfn.XLOOKUP('Neg. inv sent'!C19,'OMX Stockholm Historical Data'!$A$3:$A$3478,'OMX Stockholm Historical Data'!$G$2:$G$3477))))</f>
        <v>-2.8999999999999998E-3</v>
      </c>
      <c r="M19">
        <f>IF($B19="","",Dataset!L19)</f>
        <v>1</v>
      </c>
      <c r="N19">
        <f>IF($B19="","",Dataset!M19)</f>
        <v>0</v>
      </c>
      <c r="O19">
        <f>IF($B19="","",Dataset!N19)</f>
        <v>1</v>
      </c>
      <c r="P19">
        <f>IF($B19="","",Dataset!O19)</f>
        <v>0</v>
      </c>
      <c r="Q19">
        <f>IF($B19="","",Dataset!P19)</f>
        <v>0</v>
      </c>
      <c r="R19">
        <f>IF($B19="","",Dataset!Q19)</f>
        <v>0</v>
      </c>
      <c r="S19">
        <f>IF($B19="","",Dataset!R19)</f>
        <v>0</v>
      </c>
      <c r="T19">
        <f>IF($B19="","",Dataset!S19)</f>
        <v>0</v>
      </c>
      <c r="U19">
        <f>IF($B19="","",Dataset!T19)</f>
        <v>0</v>
      </c>
      <c r="AL19" t="s">
        <v>44</v>
      </c>
      <c r="AN19" s="3">
        <f t="shared" si="3"/>
        <v>50.322580720000005</v>
      </c>
      <c r="BD19" s="2">
        <v>11.2903223</v>
      </c>
      <c r="BE19" s="2">
        <v>25.806451800000001</v>
      </c>
      <c r="BF19" s="2">
        <v>32.258064269999998</v>
      </c>
      <c r="BH19" t="s">
        <v>1513</v>
      </c>
      <c r="BI19" t="s">
        <v>1514</v>
      </c>
      <c r="BJ19" t="s">
        <v>44</v>
      </c>
      <c r="BK19" t="s">
        <v>96</v>
      </c>
      <c r="BL19" t="s">
        <v>25</v>
      </c>
      <c r="BM19" t="s">
        <v>1257</v>
      </c>
      <c r="BN19" t="s">
        <v>27</v>
      </c>
      <c r="BO19" s="2">
        <v>35.459099999999999</v>
      </c>
      <c r="BP19" s="2">
        <v>40</v>
      </c>
      <c r="BQ19" s="5">
        <f t="shared" si="4"/>
        <v>0.112903223</v>
      </c>
      <c r="BR19" s="5">
        <f t="shared" si="5"/>
        <v>0.25806451800000002</v>
      </c>
      <c r="BS19" s="5">
        <f t="shared" si="6"/>
        <v>0.32258064269999998</v>
      </c>
      <c r="BT19" s="2"/>
      <c r="BU19" s="2"/>
      <c r="BV19" s="2"/>
      <c r="BW19" s="2">
        <v>48.776600000000002</v>
      </c>
    </row>
    <row r="20" spans="1:75" x14ac:dyDescent="0.15">
      <c r="A20" t="str">
        <f t="shared" si="0"/>
        <v>1</v>
      </c>
      <c r="B20">
        <v>9</v>
      </c>
      <c r="C20" s="7">
        <v>38610</v>
      </c>
      <c r="D20" s="11">
        <v>2005</v>
      </c>
      <c r="E20" s="3">
        <f>_xlfn.XLOOKUP(B20,'Sentiment index'!$E$2:$E$169,'Sentiment index'!$A$2:$A$169)</f>
        <v>-7.7263600000000002E-2</v>
      </c>
      <c r="F20">
        <f>IF(B20="","",Dataset!E20)</f>
        <v>11.874084458548705</v>
      </c>
      <c r="G20" s="5">
        <f>(AN20-BP20)/BP20</f>
        <v>-1.4901161193847656E-8</v>
      </c>
      <c r="H20" s="12">
        <f>IF(B20="","",Dataset!G20)</f>
        <v>7</v>
      </c>
      <c r="I20" s="4">
        <v>34.5</v>
      </c>
      <c r="J20" s="4">
        <v>11.5</v>
      </c>
      <c r="K20" s="13">
        <f t="shared" si="1"/>
        <v>-1.0200014901161195E-2</v>
      </c>
      <c r="L20" s="5">
        <f>IF(AL20="NORWAY",_xlfn.XLOOKUP(C20,'Oslo OBX Historical Data'!$A$3:$A$3478,'Oslo OBX Historical Data'!$G$2:$G$3477),IF(AL20="FINLAND",_xlfn.XLOOKUP(C20,'OMX Helsinki Historical Data'!$A$3:$A$3480,'OMX Helsinki Historical Data'!$G$2:$G$3479),IF(AL20="DENMARK",_xlfn.XLOOKUP(C20,'OMX Copenhagen All shares Histo'!$A$3:$A$3462,'OMX Copenhagen All shares Histo'!$G$2:$G$3461),_xlfn.XLOOKUP('Neg. inv sent'!C20,'OMX Stockholm Historical Data'!$A$3:$A$3478,'OMX Stockholm Historical Data'!$G$2:$G$3477))))</f>
        <v>1.0200000000000001E-2</v>
      </c>
      <c r="M20">
        <f>IF($B20="","",Dataset!L20)</f>
        <v>1</v>
      </c>
      <c r="N20">
        <f>IF($B20="","",Dataset!M20)</f>
        <v>0</v>
      </c>
      <c r="O20">
        <f>IF($B20="","",Dataset!N20)</f>
        <v>1</v>
      </c>
      <c r="P20">
        <f>IF($B20="","",Dataset!O20)</f>
        <v>0</v>
      </c>
      <c r="Q20">
        <f>IF($B20="","",Dataset!P20)</f>
        <v>0</v>
      </c>
      <c r="R20">
        <f>IF($B20="","",Dataset!Q20)</f>
        <v>0</v>
      </c>
      <c r="S20">
        <f>IF($B20="","",Dataset!R20)</f>
        <v>0</v>
      </c>
      <c r="T20">
        <f>IF($B20="","",Dataset!S20)</f>
        <v>0</v>
      </c>
      <c r="U20">
        <f>IF($B20="","",Dataset!T20)</f>
        <v>0</v>
      </c>
      <c r="AL20" t="s">
        <v>44</v>
      </c>
      <c r="AN20" s="3">
        <f t="shared" si="3"/>
        <v>11.499999828636646</v>
      </c>
      <c r="AO20">
        <v>7</v>
      </c>
      <c r="BD20" s="2">
        <v>34.374996189999997</v>
      </c>
      <c r="BE20" s="2">
        <v>-1.4901161190000001E-6</v>
      </c>
      <c r="BF20" s="2">
        <v>1.5624984500000001</v>
      </c>
      <c r="BH20" t="s">
        <v>1517</v>
      </c>
      <c r="BI20" t="s">
        <v>1518</v>
      </c>
      <c r="BJ20" t="s">
        <v>44</v>
      </c>
      <c r="BK20" t="s">
        <v>96</v>
      </c>
      <c r="BL20" t="s">
        <v>25</v>
      </c>
      <c r="BM20" t="s">
        <v>54</v>
      </c>
      <c r="BN20" t="s">
        <v>27</v>
      </c>
      <c r="BO20" s="4">
        <v>34.5</v>
      </c>
      <c r="BP20" s="4">
        <v>11.5</v>
      </c>
      <c r="BQ20" s="5">
        <f t="shared" si="4"/>
        <v>0.34374996189999996</v>
      </c>
      <c r="BR20" s="5">
        <f t="shared" si="5"/>
        <v>-1.4901161190000001E-8</v>
      </c>
      <c r="BS20" s="5">
        <f t="shared" si="6"/>
        <v>1.5624984500000001E-2</v>
      </c>
      <c r="BT20" s="4"/>
      <c r="BU20" s="4"/>
      <c r="BV20" s="4"/>
      <c r="BW20" s="4">
        <v>45.959400000000002</v>
      </c>
    </row>
    <row r="21" spans="1:75" x14ac:dyDescent="0.15">
      <c r="A21" t="str">
        <f t="shared" si="0"/>
        <v>1</v>
      </c>
      <c r="B21">
        <v>9</v>
      </c>
      <c r="C21" s="7">
        <v>38618</v>
      </c>
      <c r="D21" s="11">
        <v>2005</v>
      </c>
      <c r="E21" s="3">
        <f>_xlfn.XLOOKUP(B21,'Sentiment index'!$E$2:$E$169,'Sentiment index'!$A$2:$A$169)</f>
        <v>-7.7263600000000002E-2</v>
      </c>
      <c r="F21">
        <f>IF(B21="","",Dataset!E21)</f>
        <v>11.96288122824788</v>
      </c>
      <c r="G21" s="5">
        <f>(AN21-BP21)/BP21</f>
        <v>-0.16470588680000003</v>
      </c>
      <c r="H21" s="12">
        <f>IF(B21="","",Dataset!G21)</f>
        <v>175</v>
      </c>
      <c r="I21" s="4">
        <v>23.1</v>
      </c>
      <c r="J21" s="4">
        <v>11</v>
      </c>
      <c r="K21" s="13">
        <f t="shared" si="1"/>
        <v>-0.15270588680000002</v>
      </c>
      <c r="L21" s="5">
        <f>IF(AL21="NORWAY",_xlfn.XLOOKUP(C21,'Oslo OBX Historical Data'!$A$3:$A$3478,'Oslo OBX Historical Data'!$G$2:$G$3477),IF(AL21="FINLAND",_xlfn.XLOOKUP(C21,'OMX Helsinki Historical Data'!$A$3:$A$3480,'OMX Helsinki Historical Data'!$G$2:$G$3479),IF(AL21="DENMARK",_xlfn.XLOOKUP(C21,'OMX Copenhagen All shares Histo'!$A$3:$A$3462,'OMX Copenhagen All shares Histo'!$G$2:$G$3461),_xlfn.XLOOKUP('Neg. inv sent'!C21,'OMX Stockholm Historical Data'!$A$3:$A$3478,'OMX Stockholm Historical Data'!$G$2:$G$3477))))</f>
        <v>-1.2E-2</v>
      </c>
      <c r="M21">
        <f>IF($B21="","",Dataset!L21)</f>
        <v>1</v>
      </c>
      <c r="N21">
        <f>IF($B21="","",Dataset!M21)</f>
        <v>0</v>
      </c>
      <c r="O21">
        <f>IF($B21="","",Dataset!N21)</f>
        <v>0</v>
      </c>
      <c r="P21">
        <f>IF($B21="","",Dataset!O21)</f>
        <v>0</v>
      </c>
      <c r="Q21">
        <f>IF($B21="","",Dataset!P21)</f>
        <v>0</v>
      </c>
      <c r="R21">
        <f>IF($B21="","",Dataset!Q21)</f>
        <v>1</v>
      </c>
      <c r="S21">
        <f>IF($B21="","",Dataset!R21)</f>
        <v>0</v>
      </c>
      <c r="T21">
        <f>IF($B21="","",Dataset!S21)</f>
        <v>0</v>
      </c>
      <c r="U21">
        <f>IF($B21="","",Dataset!T21)</f>
        <v>0</v>
      </c>
      <c r="AL21" t="s">
        <v>44</v>
      </c>
      <c r="AN21" s="3">
        <f t="shared" si="3"/>
        <v>9.1882352451999996</v>
      </c>
      <c r="AO21">
        <v>175</v>
      </c>
      <c r="BD21" s="2">
        <v>-5.8823528290000002</v>
      </c>
      <c r="BE21" s="2">
        <v>-16.470588679999999</v>
      </c>
      <c r="BF21" s="2">
        <v>-25.882352829999999</v>
      </c>
      <c r="BH21" t="s">
        <v>1618</v>
      </c>
      <c r="BI21" t="s">
        <v>1619</v>
      </c>
      <c r="BJ21" t="s">
        <v>44</v>
      </c>
      <c r="BK21" t="s">
        <v>32</v>
      </c>
      <c r="BL21" t="s">
        <v>25</v>
      </c>
      <c r="BM21" t="s">
        <v>54</v>
      </c>
      <c r="BN21" t="s">
        <v>27</v>
      </c>
      <c r="BO21" s="4">
        <v>23.1</v>
      </c>
      <c r="BP21" s="4">
        <v>11</v>
      </c>
      <c r="BQ21" s="5">
        <f t="shared" si="4"/>
        <v>-5.8823528290000003E-2</v>
      </c>
      <c r="BR21" s="5">
        <f t="shared" si="5"/>
        <v>-0.16470588679999998</v>
      </c>
      <c r="BS21" s="5">
        <f t="shared" si="6"/>
        <v>-0.25882352829999999</v>
      </c>
      <c r="BT21" s="4"/>
      <c r="BU21" s="4"/>
      <c r="BV21" s="4"/>
      <c r="BW21" s="4">
        <v>12.964</v>
      </c>
    </row>
    <row r="22" spans="1:75" x14ac:dyDescent="0.15">
      <c r="A22" t="str">
        <f t="shared" si="0"/>
        <v>1</v>
      </c>
      <c r="B22">
        <v>10</v>
      </c>
      <c r="C22" s="7">
        <v>38630</v>
      </c>
      <c r="D22" s="11">
        <v>2005</v>
      </c>
      <c r="E22" s="3">
        <f>_xlfn.XLOOKUP(B22,'Sentiment index'!$E$2:$E$169,'Sentiment index'!$A$2:$A$169)</f>
        <v>-4.8474299999999998E-2</v>
      </c>
      <c r="F22">
        <f>IF(B22="","",Dataset!E22)</f>
        <v>12.614576604977046</v>
      </c>
      <c r="G22" s="5">
        <f>(AN22-BP22)/BP22</f>
        <v>-0.25714284900000001</v>
      </c>
      <c r="H22" s="12">
        <f>IF(B22="","",Dataset!G22)</f>
        <v>8185</v>
      </c>
      <c r="I22" s="4">
        <v>1356.83</v>
      </c>
      <c r="J22" s="4">
        <v>56.13946</v>
      </c>
      <c r="K22" s="13">
        <f t="shared" si="1"/>
        <v>-0.251642849</v>
      </c>
      <c r="L22" s="5">
        <f>IF(AL22="NORWAY",_xlfn.XLOOKUP(C22,'Oslo OBX Historical Data'!$A$3:$A$3478,'Oslo OBX Historical Data'!$G$2:$G$3477),IF(AL22="FINLAND",_xlfn.XLOOKUP(C22,'OMX Helsinki Historical Data'!$A$3:$A$3480,'OMX Helsinki Historical Data'!$G$2:$G$3479),IF(AL22="DENMARK",_xlfn.XLOOKUP(C22,'OMX Copenhagen All shares Histo'!$A$3:$A$3462,'OMX Copenhagen All shares Histo'!$G$2:$G$3461),_xlfn.XLOOKUP('Neg. inv sent'!C22,'OMX Stockholm Historical Data'!$A$3:$A$3478,'OMX Stockholm Historical Data'!$G$2:$G$3477))))</f>
        <v>-5.4999999999999997E-3</v>
      </c>
      <c r="M22">
        <f>IF($B22="","",Dataset!L22)</f>
        <v>1</v>
      </c>
      <c r="N22">
        <f>IF($B22="","",Dataset!M22)</f>
        <v>0</v>
      </c>
      <c r="O22">
        <f>IF($B22="","",Dataset!N22)</f>
        <v>1</v>
      </c>
      <c r="P22">
        <f>IF($B22="","",Dataset!O22)</f>
        <v>0</v>
      </c>
      <c r="Q22">
        <f>IF($B22="","",Dataset!P22)</f>
        <v>0</v>
      </c>
      <c r="R22">
        <f>IF($B22="","",Dataset!Q22)</f>
        <v>0</v>
      </c>
      <c r="S22">
        <f>IF($B22="","",Dataset!R22)</f>
        <v>0</v>
      </c>
      <c r="T22">
        <f>IF($B22="","",Dataset!S22)</f>
        <v>0</v>
      </c>
      <c r="U22">
        <f>IF($B22="","",Dataset!T22)</f>
        <v>0</v>
      </c>
      <c r="AL22" t="s">
        <v>80</v>
      </c>
      <c r="AN22" s="3">
        <f t="shared" si="3"/>
        <v>48.285714814999999</v>
      </c>
      <c r="AO22">
        <v>8185</v>
      </c>
      <c r="BD22" s="2">
        <v>-17.142856600000002</v>
      </c>
      <c r="BE22" s="2">
        <v>-25.714284899999999</v>
      </c>
      <c r="BF22" s="2">
        <v>-23.809524540000002</v>
      </c>
      <c r="BH22" t="s">
        <v>366</v>
      </c>
      <c r="BI22" t="s">
        <v>367</v>
      </c>
      <c r="BJ22" t="s">
        <v>80</v>
      </c>
      <c r="BK22" t="s">
        <v>96</v>
      </c>
      <c r="BL22" t="s">
        <v>25</v>
      </c>
      <c r="BM22" t="s">
        <v>54</v>
      </c>
      <c r="BN22" t="s">
        <v>27</v>
      </c>
      <c r="BO22" s="4">
        <v>1356.83</v>
      </c>
      <c r="BP22" s="4">
        <v>65</v>
      </c>
      <c r="BQ22" s="5">
        <f t="shared" si="4"/>
        <v>-0.171428566</v>
      </c>
      <c r="BR22" s="5">
        <f t="shared" si="5"/>
        <v>-0.25714284900000001</v>
      </c>
      <c r="BS22" s="5">
        <f t="shared" si="6"/>
        <v>-0.23809524540000002</v>
      </c>
      <c r="BT22" s="4">
        <v>242.4</v>
      </c>
      <c r="BU22" s="4">
        <v>3685.5385740000002</v>
      </c>
      <c r="BV22" s="4">
        <v>244</v>
      </c>
      <c r="BW22" s="4">
        <v>40</v>
      </c>
    </row>
    <row r="23" spans="1:75" x14ac:dyDescent="0.15">
      <c r="A23" t="str">
        <f t="shared" si="0"/>
        <v>1</v>
      </c>
      <c r="B23">
        <v>10</v>
      </c>
      <c r="C23" s="7">
        <v>38631</v>
      </c>
      <c r="D23" s="11">
        <v>2005</v>
      </c>
      <c r="E23" s="3">
        <f>_xlfn.XLOOKUP(B23,'Sentiment index'!$E$2:$E$169,'Sentiment index'!$A$2:$A$169)</f>
        <v>-4.8474299999999998E-2</v>
      </c>
      <c r="F23">
        <f>IF(B23="","",Dataset!E23)</f>
        <v>11.648052825782102</v>
      </c>
      <c r="G23" s="5">
        <f>(AN23-BP23)/BP23</f>
        <v>1.1320754290000044E-2</v>
      </c>
      <c r="H23" s="12">
        <f>IF(B23="","",Dataset!G23)</f>
        <v>562</v>
      </c>
      <c r="I23" s="4">
        <v>532.59</v>
      </c>
      <c r="J23" s="4">
        <v>48.366304</v>
      </c>
      <c r="K23" s="13">
        <f t="shared" si="1"/>
        <v>2.2520754290000042E-2</v>
      </c>
      <c r="L23" s="5">
        <f>IF(AL23="NORWAY",_xlfn.XLOOKUP(C23,'Oslo OBX Historical Data'!$A$3:$A$3478,'Oslo OBX Historical Data'!$G$2:$G$3477),IF(AL23="FINLAND",_xlfn.XLOOKUP(C23,'OMX Helsinki Historical Data'!$A$3:$A$3480,'OMX Helsinki Historical Data'!$G$2:$G$3479),IF(AL23="DENMARK",_xlfn.XLOOKUP(C23,'OMX Copenhagen All shares Histo'!$A$3:$A$3462,'OMX Copenhagen All shares Histo'!$G$2:$G$3461),_xlfn.XLOOKUP('Neg. inv sent'!C23,'OMX Stockholm Historical Data'!$A$3:$A$3478,'OMX Stockholm Historical Data'!$G$2:$G$3477))))</f>
        <v>-1.12E-2</v>
      </c>
      <c r="M23">
        <f>IF($B23="","",Dataset!L23)</f>
        <v>1</v>
      </c>
      <c r="N23">
        <f>IF($B23="","",Dataset!M23)</f>
        <v>0</v>
      </c>
      <c r="O23">
        <f>IF($B23="","",Dataset!N23)</f>
        <v>0</v>
      </c>
      <c r="P23">
        <f>IF($B23="","",Dataset!O23)</f>
        <v>0</v>
      </c>
      <c r="Q23">
        <f>IF($B23="","",Dataset!P23)</f>
        <v>1</v>
      </c>
      <c r="R23">
        <f>IF($B23="","",Dataset!Q23)</f>
        <v>0</v>
      </c>
      <c r="S23">
        <f>IF($B23="","",Dataset!R23)</f>
        <v>0</v>
      </c>
      <c r="T23">
        <f>IF($B23="","",Dataset!S23)</f>
        <v>0</v>
      </c>
      <c r="U23">
        <f>IF($B23="","",Dataset!T23)</f>
        <v>0</v>
      </c>
      <c r="AL23" t="s">
        <v>80</v>
      </c>
      <c r="AN23" s="3">
        <f t="shared" si="3"/>
        <v>56.633962240240002</v>
      </c>
      <c r="AO23">
        <v>562</v>
      </c>
      <c r="BD23" s="2">
        <v>-1.886792421</v>
      </c>
      <c r="BE23" s="2">
        <v>1.1320754289999999</v>
      </c>
      <c r="BF23" s="2">
        <v>-8.6792449949999995</v>
      </c>
      <c r="BH23" t="s">
        <v>720</v>
      </c>
      <c r="BI23" t="s">
        <v>721</v>
      </c>
      <c r="BJ23" t="s">
        <v>80</v>
      </c>
      <c r="BK23" t="s">
        <v>38</v>
      </c>
      <c r="BL23" t="s">
        <v>25</v>
      </c>
      <c r="BM23" t="s">
        <v>75</v>
      </c>
      <c r="BN23" t="s">
        <v>27</v>
      </c>
      <c r="BO23" s="4">
        <v>532.59</v>
      </c>
      <c r="BP23" s="4">
        <v>56</v>
      </c>
      <c r="BQ23" s="5">
        <f t="shared" si="4"/>
        <v>-1.8867924210000001E-2</v>
      </c>
      <c r="BR23" s="5">
        <f t="shared" si="5"/>
        <v>1.1320754289999999E-2</v>
      </c>
      <c r="BS23" s="5">
        <f t="shared" si="6"/>
        <v>-8.6792449949999989E-2</v>
      </c>
      <c r="BT23" s="4"/>
      <c r="BU23" s="4"/>
      <c r="BV23" s="4"/>
      <c r="BW23" s="4">
        <v>28.016999999999999</v>
      </c>
    </row>
    <row r="24" spans="1:75" x14ac:dyDescent="0.15">
      <c r="A24" t="str">
        <f t="shared" si="0"/>
        <v>1</v>
      </c>
      <c r="B24">
        <v>10</v>
      </c>
      <c r="C24" s="7">
        <v>38638</v>
      </c>
      <c r="D24" s="11">
        <v>2005</v>
      </c>
      <c r="E24" s="3">
        <f>_xlfn.XLOOKUP(B24,'Sentiment index'!$E$2:$E$169,'Sentiment index'!$A$2:$A$169)</f>
        <v>-4.8474299999999998E-2</v>
      </c>
      <c r="F24">
        <f>IF(B24="","",Dataset!E24)</f>
        <v>14.282201745980966</v>
      </c>
      <c r="G24" s="5">
        <f>(AN24-BP24)/BP24</f>
        <v>7.3529410359999992E-2</v>
      </c>
      <c r="H24" s="12">
        <f>IF(B24="","",Dataset!G24)</f>
        <v>27</v>
      </c>
      <c r="I24" s="4">
        <v>79.5321</v>
      </c>
      <c r="J24" s="4">
        <v>30</v>
      </c>
      <c r="K24" s="13">
        <f t="shared" si="1"/>
        <v>0.11352941036</v>
      </c>
      <c r="L24" s="5">
        <f>IF(AL24="NORWAY",_xlfn.XLOOKUP(C24,'Oslo OBX Historical Data'!$A$3:$A$3478,'Oslo OBX Historical Data'!$G$2:$G$3477),IF(AL24="FINLAND",_xlfn.XLOOKUP(C24,'OMX Helsinki Historical Data'!$A$3:$A$3480,'OMX Helsinki Historical Data'!$G$2:$G$3479),IF(AL24="DENMARK",_xlfn.XLOOKUP(C24,'OMX Copenhagen All shares Histo'!$A$3:$A$3462,'OMX Copenhagen All shares Histo'!$G$2:$G$3461),_xlfn.XLOOKUP('Neg. inv sent'!C24,'OMX Stockholm Historical Data'!$A$3:$A$3478,'OMX Stockholm Historical Data'!$G$2:$G$3477))))</f>
        <v>-0.04</v>
      </c>
      <c r="M24">
        <f>IF($B24="","",Dataset!L24)</f>
        <v>1</v>
      </c>
      <c r="N24">
        <f>IF($B24="","",Dataset!M24)</f>
        <v>0</v>
      </c>
      <c r="O24">
        <f>IF($B24="","",Dataset!N24)</f>
        <v>0</v>
      </c>
      <c r="P24">
        <f>IF($B24="","",Dataset!O24)</f>
        <v>1</v>
      </c>
      <c r="Q24">
        <f>IF($B24="","",Dataset!P24)</f>
        <v>0</v>
      </c>
      <c r="R24">
        <f>IF($B24="","",Dataset!Q24)</f>
        <v>0</v>
      </c>
      <c r="S24">
        <f>IF($B24="","",Dataset!R24)</f>
        <v>0</v>
      </c>
      <c r="T24">
        <f>IF($B24="","",Dataset!S24)</f>
        <v>0</v>
      </c>
      <c r="U24">
        <f>IF($B24="","",Dataset!T24)</f>
        <v>0</v>
      </c>
      <c r="AL24" t="s">
        <v>44</v>
      </c>
      <c r="AN24" s="3">
        <f t="shared" si="3"/>
        <v>32.2058823108</v>
      </c>
      <c r="AO24">
        <v>27</v>
      </c>
      <c r="BD24" s="2">
        <v>10.294117930000001</v>
      </c>
      <c r="BE24" s="2">
        <v>7.3529410359999998</v>
      </c>
      <c r="BF24" s="2">
        <v>11.764705660000001</v>
      </c>
      <c r="BH24" t="s">
        <v>1309</v>
      </c>
      <c r="BI24" t="s">
        <v>1310</v>
      </c>
      <c r="BJ24" t="s">
        <v>44</v>
      </c>
      <c r="BK24" t="s">
        <v>45</v>
      </c>
      <c r="BL24" t="s">
        <v>25</v>
      </c>
      <c r="BM24" t="s">
        <v>75</v>
      </c>
      <c r="BN24" t="s">
        <v>27</v>
      </c>
      <c r="BO24" s="4">
        <v>79.5321</v>
      </c>
      <c r="BP24" s="4">
        <v>30</v>
      </c>
      <c r="BQ24" s="5">
        <f t="shared" si="4"/>
        <v>0.1029411793</v>
      </c>
      <c r="BR24" s="5">
        <f t="shared" si="5"/>
        <v>7.3529410359999992E-2</v>
      </c>
      <c r="BS24" s="5">
        <f t="shared" si="6"/>
        <v>0.11764705660000001</v>
      </c>
      <c r="BT24" s="4"/>
      <c r="BU24" s="4"/>
      <c r="BV24" s="4"/>
      <c r="BW24" s="4">
        <v>9.6180000000000003</v>
      </c>
    </row>
    <row r="25" spans="1:75" x14ac:dyDescent="0.15">
      <c r="A25" t="str">
        <f t="shared" si="0"/>
        <v>1</v>
      </c>
      <c r="B25">
        <v>10</v>
      </c>
      <c r="C25" s="7">
        <v>38639</v>
      </c>
      <c r="D25" s="11">
        <v>2005</v>
      </c>
      <c r="E25" s="3">
        <f>_xlfn.XLOOKUP(B25,'Sentiment index'!$E$2:$E$169,'Sentiment index'!$A$2:$A$169)</f>
        <v>-4.8474299999999998E-2</v>
      </c>
      <c r="F25">
        <f>IF(B25="","",Dataset!E25)</f>
        <v>14.068337932220206</v>
      </c>
      <c r="G25" s="5">
        <f>(AN25-BP25)/BP25</f>
        <v>6.4705882069999943E-2</v>
      </c>
      <c r="H25" s="12">
        <f>IF(B25="","",Dataset!G25)</f>
        <v>4674</v>
      </c>
      <c r="I25" s="4">
        <v>6648.91</v>
      </c>
      <c r="J25" s="4">
        <v>247.33602000000002</v>
      </c>
      <c r="K25" s="13">
        <f t="shared" si="1"/>
        <v>6.8805882069999949E-2</v>
      </c>
      <c r="L25" s="5">
        <f>IF(AL25="NORWAY",_xlfn.XLOOKUP(C25,'Oslo OBX Historical Data'!$A$3:$A$3478,'Oslo OBX Historical Data'!$G$2:$G$3477),IF(AL25="FINLAND",_xlfn.XLOOKUP(C25,'OMX Helsinki Historical Data'!$A$3:$A$3480,'OMX Helsinki Historical Data'!$G$2:$G$3479),IF(AL25="DENMARK",_xlfn.XLOOKUP(C25,'OMX Copenhagen All shares Histo'!$A$3:$A$3462,'OMX Copenhagen All shares Histo'!$G$2:$G$3461),_xlfn.XLOOKUP('Neg. inv sent'!C25,'OMX Stockholm Historical Data'!$A$3:$A$3478,'OMX Stockholm Historical Data'!$G$2:$G$3477))))</f>
        <v>-4.1000000000000003E-3</v>
      </c>
      <c r="M25">
        <f>IF($B25="","",Dataset!L25)</f>
        <v>1</v>
      </c>
      <c r="N25">
        <f>IF($B25="","",Dataset!M25)</f>
        <v>0</v>
      </c>
      <c r="O25">
        <f>IF($B25="","",Dataset!N25)</f>
        <v>0</v>
      </c>
      <c r="P25">
        <f>IF($B25="","",Dataset!O25)</f>
        <v>1</v>
      </c>
      <c r="Q25">
        <f>IF($B25="","",Dataset!P25)</f>
        <v>0</v>
      </c>
      <c r="R25">
        <f>IF($B25="","",Dataset!Q25)</f>
        <v>0</v>
      </c>
      <c r="S25">
        <f>IF($B25="","",Dataset!R25)</f>
        <v>0</v>
      </c>
      <c r="T25">
        <f>IF($B25="","",Dataset!S25)</f>
        <v>0</v>
      </c>
      <c r="U25">
        <f>IF($B25="","",Dataset!T25)</f>
        <v>0</v>
      </c>
      <c r="AL25" t="s">
        <v>23</v>
      </c>
      <c r="AN25" s="3">
        <f t="shared" si="3"/>
        <v>244.88235287609999</v>
      </c>
      <c r="AO25">
        <v>4674</v>
      </c>
      <c r="BD25" s="2">
        <v>2.9411764140000001</v>
      </c>
      <c r="BE25" s="2">
        <v>6.4705882069999996</v>
      </c>
      <c r="BF25" s="2">
        <v>7.6470589640000002</v>
      </c>
      <c r="BH25" t="s">
        <v>68</v>
      </c>
      <c r="BI25" t="s">
        <v>69</v>
      </c>
      <c r="BJ25" t="s">
        <v>23</v>
      </c>
      <c r="BK25" t="s">
        <v>45</v>
      </c>
      <c r="BL25" t="s">
        <v>25</v>
      </c>
      <c r="BM25" t="s">
        <v>46</v>
      </c>
      <c r="BN25" t="s">
        <v>27</v>
      </c>
      <c r="BO25" s="4">
        <v>6648.91</v>
      </c>
      <c r="BP25" s="4">
        <v>230</v>
      </c>
      <c r="BQ25" s="5">
        <f t="shared" si="4"/>
        <v>2.9411764140000001E-2</v>
      </c>
      <c r="BR25" s="5">
        <f t="shared" si="5"/>
        <v>6.4705882069999998E-2</v>
      </c>
      <c r="BS25" s="5">
        <f t="shared" si="6"/>
        <v>7.6470589640000003E-2</v>
      </c>
      <c r="BT25" s="4">
        <v>165.75</v>
      </c>
      <c r="BU25" s="4">
        <v>360.18362430000002</v>
      </c>
      <c r="BV25" s="4">
        <v>162.4</v>
      </c>
      <c r="BW25" s="4">
        <v>68</v>
      </c>
    </row>
    <row r="26" spans="1:75" x14ac:dyDescent="0.15">
      <c r="A26" t="str">
        <f t="shared" si="0"/>
        <v>1</v>
      </c>
      <c r="B26">
        <v>10</v>
      </c>
      <c r="C26" s="7">
        <v>38646</v>
      </c>
      <c r="D26" s="11">
        <v>2005</v>
      </c>
      <c r="E26" s="3">
        <f>_xlfn.XLOOKUP(B26,'Sentiment index'!$E$2:$E$169,'Sentiment index'!$A$2:$A$169)</f>
        <v>-4.8474299999999998E-2</v>
      </c>
      <c r="F26">
        <f>IF(B26="","",Dataset!E26)</f>
        <v>14.97249399252081</v>
      </c>
      <c r="G26" s="5">
        <f>(AN26-BP26)/BP26</f>
        <v>-9.7777776720000042E-2</v>
      </c>
      <c r="H26" s="12">
        <f>IF(B26="","",Dataset!G26)</f>
        <v>407</v>
      </c>
      <c r="I26" s="4">
        <v>2498.4299999999998</v>
      </c>
      <c r="J26" s="4">
        <v>36.85</v>
      </c>
      <c r="K26" s="13">
        <f t="shared" si="1"/>
        <v>-8.7577776720000042E-2</v>
      </c>
      <c r="L26" s="5">
        <f>IF(AL26="NORWAY",_xlfn.XLOOKUP(C26,'Oslo OBX Historical Data'!$A$3:$A$3478,'Oslo OBX Historical Data'!$G$2:$G$3477),IF(AL26="FINLAND",_xlfn.XLOOKUP(C26,'OMX Helsinki Historical Data'!$A$3:$A$3480,'OMX Helsinki Historical Data'!$G$2:$G$3479),IF(AL26="DENMARK",_xlfn.XLOOKUP(C26,'OMX Copenhagen All shares Histo'!$A$3:$A$3462,'OMX Copenhagen All shares Histo'!$G$2:$G$3461),_xlfn.XLOOKUP('Neg. inv sent'!C26,'OMX Stockholm Historical Data'!$A$3:$A$3478,'OMX Stockholm Historical Data'!$G$2:$G$3477))))</f>
        <v>-1.0200000000000001E-2</v>
      </c>
      <c r="M26">
        <f>IF($B26="","",Dataset!L26)</f>
        <v>1</v>
      </c>
      <c r="N26">
        <f>IF($B26="","",Dataset!M26)</f>
        <v>1</v>
      </c>
      <c r="O26">
        <f>IF($B26="","",Dataset!N26)</f>
        <v>0</v>
      </c>
      <c r="P26">
        <f>IF($B26="","",Dataset!O26)</f>
        <v>0</v>
      </c>
      <c r="Q26">
        <f>IF($B26="","",Dataset!P26)</f>
        <v>0</v>
      </c>
      <c r="R26">
        <f>IF($B26="","",Dataset!Q26)</f>
        <v>0</v>
      </c>
      <c r="S26">
        <f>IF($B26="","",Dataset!R26)</f>
        <v>0</v>
      </c>
      <c r="T26">
        <f>IF($B26="","",Dataset!S26)</f>
        <v>0</v>
      </c>
      <c r="U26">
        <f>IF($B26="","",Dataset!T26)</f>
        <v>0</v>
      </c>
      <c r="AL26" t="s">
        <v>44</v>
      </c>
      <c r="AN26" s="3">
        <f t="shared" si="3"/>
        <v>33.246888927868</v>
      </c>
      <c r="AO26">
        <v>407</v>
      </c>
      <c r="BD26" s="2">
        <v>1.111111164</v>
      </c>
      <c r="BE26" s="2">
        <v>-9.7777776719999991</v>
      </c>
      <c r="BF26" s="2">
        <v>-34.44444275</v>
      </c>
      <c r="BH26" t="s">
        <v>250</v>
      </c>
      <c r="BI26" t="s">
        <v>251</v>
      </c>
      <c r="BJ26" t="s">
        <v>44</v>
      </c>
      <c r="BK26" t="s">
        <v>53</v>
      </c>
      <c r="BL26" t="s">
        <v>25</v>
      </c>
      <c r="BM26" t="s">
        <v>146</v>
      </c>
      <c r="BN26" t="s">
        <v>27</v>
      </c>
      <c r="BO26" s="4">
        <v>2498.4299999999998</v>
      </c>
      <c r="BP26" s="4">
        <v>36.85</v>
      </c>
      <c r="BQ26" s="5">
        <f t="shared" si="4"/>
        <v>1.1111111639999999E-2</v>
      </c>
      <c r="BR26" s="5">
        <f t="shared" si="5"/>
        <v>-9.7777776719999987E-2</v>
      </c>
      <c r="BS26" s="5">
        <f t="shared" si="6"/>
        <v>-0.34444442749999998</v>
      </c>
      <c r="BT26" s="4"/>
      <c r="BU26" s="4"/>
      <c r="BV26" s="4"/>
      <c r="BW26" s="4">
        <v>0</v>
      </c>
    </row>
    <row r="27" spans="1:75" x14ac:dyDescent="0.15">
      <c r="A27" t="str">
        <f t="shared" si="0"/>
        <v>1</v>
      </c>
      <c r="B27">
        <v>10</v>
      </c>
      <c r="C27" s="7">
        <v>38646</v>
      </c>
      <c r="D27" s="11">
        <v>2005</v>
      </c>
      <c r="E27" s="3">
        <f>_xlfn.XLOOKUP(B27,'Sentiment index'!$E$2:$E$169,'Sentiment index'!$A$2:$A$169)</f>
        <v>-4.8474299999999998E-2</v>
      </c>
      <c r="F27">
        <f>IF(B27="","",Dataset!E27)</f>
        <v>13.588509381542057</v>
      </c>
      <c r="G27" s="5">
        <f>(AN27-BP27)/BP27</f>
        <v>4.9999999999999481E-3</v>
      </c>
      <c r="H27" s="12">
        <f>IF(B27="","",Dataset!G27)</f>
        <v>101</v>
      </c>
      <c r="I27" s="4">
        <v>156.42500000000001</v>
      </c>
      <c r="J27" s="4">
        <v>42.320515999999998</v>
      </c>
      <c r="K27" s="13">
        <f t="shared" si="1"/>
        <v>1.1399999999999948E-2</v>
      </c>
      <c r="L27" s="5">
        <f>IF(AL27="NORWAY",_xlfn.XLOOKUP(C27,'Oslo OBX Historical Data'!$A$3:$A$3478,'Oslo OBX Historical Data'!$G$2:$G$3477),IF(AL27="FINLAND",_xlfn.XLOOKUP(C27,'OMX Helsinki Historical Data'!$A$3:$A$3480,'OMX Helsinki Historical Data'!$G$2:$G$3479),IF(AL27="DENMARK",_xlfn.XLOOKUP(C27,'OMX Copenhagen All shares Histo'!$A$3:$A$3462,'OMX Copenhagen All shares Histo'!$G$2:$G$3461),_xlfn.XLOOKUP('Neg. inv sent'!C27,'OMX Stockholm Historical Data'!$A$3:$A$3478,'OMX Stockholm Historical Data'!$G$2:$G$3477))))</f>
        <v>-6.4000000000000003E-3</v>
      </c>
      <c r="M27">
        <f>IF($B27="","",Dataset!L27)</f>
        <v>1</v>
      </c>
      <c r="N27">
        <f>IF($B27="","",Dataset!M27)</f>
        <v>0</v>
      </c>
      <c r="O27">
        <f>IF($B27="","",Dataset!N27)</f>
        <v>0</v>
      </c>
      <c r="P27">
        <f>IF($B27="","",Dataset!O27)</f>
        <v>0</v>
      </c>
      <c r="Q27">
        <f>IF($B27="","",Dataset!P27)</f>
        <v>0</v>
      </c>
      <c r="R27">
        <f>IF($B27="","",Dataset!Q27)</f>
        <v>0</v>
      </c>
      <c r="S27">
        <f>IF($B27="","",Dataset!R27)</f>
        <v>1</v>
      </c>
      <c r="T27">
        <f>IF($B27="","",Dataset!S27)</f>
        <v>0</v>
      </c>
      <c r="U27">
        <f>IF($B27="","",Dataset!T27)</f>
        <v>0</v>
      </c>
      <c r="AL27" t="s">
        <v>80</v>
      </c>
      <c r="AN27" s="3">
        <f t="shared" si="3"/>
        <v>49.244999999999997</v>
      </c>
      <c r="AO27">
        <v>101</v>
      </c>
      <c r="BD27" s="2">
        <v>0.5</v>
      </c>
      <c r="BE27" s="2">
        <v>0.5</v>
      </c>
      <c r="BF27" s="2">
        <v>1</v>
      </c>
      <c r="BH27" t="s">
        <v>1114</v>
      </c>
      <c r="BI27" t="s">
        <v>1115</v>
      </c>
      <c r="BJ27" t="s">
        <v>80</v>
      </c>
      <c r="BK27" t="s">
        <v>152</v>
      </c>
      <c r="BL27" t="s">
        <v>25</v>
      </c>
      <c r="BM27" t="s">
        <v>1066</v>
      </c>
      <c r="BN27" t="s">
        <v>27</v>
      </c>
      <c r="BO27" s="4">
        <v>156.42500000000001</v>
      </c>
      <c r="BP27" s="4">
        <v>49</v>
      </c>
      <c r="BQ27" s="5">
        <f t="shared" si="4"/>
        <v>5.0000000000000001E-3</v>
      </c>
      <c r="BR27" s="5">
        <f t="shared" si="5"/>
        <v>5.0000000000000001E-3</v>
      </c>
      <c r="BS27" s="5">
        <f t="shared" si="6"/>
        <v>0.01</v>
      </c>
      <c r="BT27" s="4"/>
      <c r="BU27" s="4"/>
      <c r="BV27" s="4"/>
      <c r="BW27" s="4">
        <v>12.4092</v>
      </c>
    </row>
    <row r="28" spans="1:75" x14ac:dyDescent="0.15">
      <c r="A28" t="str">
        <f t="shared" si="0"/>
        <v>1</v>
      </c>
      <c r="B28">
        <v>10</v>
      </c>
      <c r="C28" s="7">
        <v>38649</v>
      </c>
      <c r="D28" s="11">
        <v>2005</v>
      </c>
      <c r="E28" s="3">
        <f>_xlfn.XLOOKUP(B28,'Sentiment index'!$E$2:$E$169,'Sentiment index'!$A$2:$A$169)</f>
        <v>-4.8474299999999998E-2</v>
      </c>
      <c r="F28">
        <f>IF(B28="","",Dataset!E28)</f>
        <v>14.354629097518414</v>
      </c>
      <c r="G28" s="5">
        <f>(AN28-BP28)/BP28</f>
        <v>9.1836709979999848E-2</v>
      </c>
      <c r="H28" s="12">
        <f>IF(B28="","",Dataset!G28)</f>
        <v>4361</v>
      </c>
      <c r="I28" s="4">
        <v>1504.1</v>
      </c>
      <c r="J28" s="4">
        <v>44</v>
      </c>
      <c r="K28" s="13">
        <f t="shared" si="1"/>
        <v>6.443670997999984E-2</v>
      </c>
      <c r="L28" s="5">
        <f>IF(AL28="NORWAY",_xlfn.XLOOKUP(C28,'Oslo OBX Historical Data'!$A$3:$A$3478,'Oslo OBX Historical Data'!$G$2:$G$3477),IF(AL28="FINLAND",_xlfn.XLOOKUP(C28,'OMX Helsinki Historical Data'!$A$3:$A$3480,'OMX Helsinki Historical Data'!$G$2:$G$3479),IF(AL28="DENMARK",_xlfn.XLOOKUP(C28,'OMX Copenhagen All shares Histo'!$A$3:$A$3462,'OMX Copenhagen All shares Histo'!$G$2:$G$3461),_xlfn.XLOOKUP('Neg. inv sent'!C28,'OMX Stockholm Historical Data'!$A$3:$A$3478,'OMX Stockholm Historical Data'!$G$2:$G$3477))))</f>
        <v>2.7400000000000001E-2</v>
      </c>
      <c r="M28">
        <f>IF($B28="","",Dataset!L28)</f>
        <v>1</v>
      </c>
      <c r="N28">
        <f>IF($B28="","",Dataset!M28)</f>
        <v>0</v>
      </c>
      <c r="O28">
        <f>IF($B28="","",Dataset!N28)</f>
        <v>0</v>
      </c>
      <c r="P28">
        <f>IF($B28="","",Dataset!O28)</f>
        <v>0</v>
      </c>
      <c r="Q28">
        <f>IF($B28="","",Dataset!P28)</f>
        <v>0</v>
      </c>
      <c r="R28">
        <f>IF($B28="","",Dataset!Q28)</f>
        <v>1</v>
      </c>
      <c r="S28">
        <f>IF($B28="","",Dataset!R28)</f>
        <v>0</v>
      </c>
      <c r="T28">
        <f>IF($B28="","",Dataset!S28)</f>
        <v>0</v>
      </c>
      <c r="U28">
        <f>IF($B28="","",Dataset!T28)</f>
        <v>0</v>
      </c>
      <c r="AL28" t="s">
        <v>44</v>
      </c>
      <c r="AN28" s="3">
        <f t="shared" si="3"/>
        <v>48.040815239119993</v>
      </c>
      <c r="AO28">
        <v>4361</v>
      </c>
      <c r="BD28" s="2">
        <v>4.6938753130000004</v>
      </c>
      <c r="BE28" s="2">
        <v>9.1836709980000002</v>
      </c>
      <c r="BF28" s="2">
        <v>12.346936230000001</v>
      </c>
      <c r="BH28" t="s">
        <v>331</v>
      </c>
      <c r="BI28" t="s">
        <v>332</v>
      </c>
      <c r="BJ28" t="s">
        <v>44</v>
      </c>
      <c r="BK28" t="s">
        <v>32</v>
      </c>
      <c r="BL28" t="s">
        <v>25</v>
      </c>
      <c r="BM28" t="s">
        <v>75</v>
      </c>
      <c r="BN28" t="s">
        <v>27</v>
      </c>
      <c r="BO28" s="4">
        <v>1504.1</v>
      </c>
      <c r="BP28" s="4">
        <v>44</v>
      </c>
      <c r="BQ28" s="5">
        <f t="shared" si="4"/>
        <v>4.6938753130000004E-2</v>
      </c>
      <c r="BR28" s="5">
        <f t="shared" si="5"/>
        <v>9.183670998E-2</v>
      </c>
      <c r="BS28" s="5">
        <f t="shared" si="6"/>
        <v>0.12346936230000001</v>
      </c>
      <c r="BT28" s="4"/>
      <c r="BU28" s="4"/>
      <c r="BV28" s="4"/>
      <c r="BW28" s="4">
        <v>0</v>
      </c>
    </row>
    <row r="29" spans="1:75" x14ac:dyDescent="0.15">
      <c r="A29" t="str">
        <f t="shared" si="0"/>
        <v>1</v>
      </c>
      <c r="B29">
        <v>10</v>
      </c>
      <c r="C29" s="7">
        <v>38649</v>
      </c>
      <c r="D29" s="11">
        <v>2005</v>
      </c>
      <c r="E29" s="3">
        <f>_xlfn.XLOOKUP(B29,'Sentiment index'!$E$2:$E$169,'Sentiment index'!$A$2:$A$169)</f>
        <v>-4.8474299999999998E-2</v>
      </c>
      <c r="F29">
        <f>IF(B29="","",Dataset!E29)</f>
        <v>13.066587590863952</v>
      </c>
      <c r="G29" s="5">
        <f>(AN29-BP29)/BP29</f>
        <v>0</v>
      </c>
      <c r="H29" s="12">
        <f>IF(B29="","",Dataset!G29)</f>
        <v>393</v>
      </c>
      <c r="I29" s="4">
        <v>60</v>
      </c>
      <c r="J29" s="4">
        <v>15</v>
      </c>
      <c r="K29" s="13">
        <f t="shared" si="1"/>
        <v>-2.7400000000000001E-2</v>
      </c>
      <c r="L29" s="5">
        <f>IF(AL29="NORWAY",_xlfn.XLOOKUP(C29,'Oslo OBX Historical Data'!$A$3:$A$3478,'Oslo OBX Historical Data'!$G$2:$G$3477),IF(AL29="FINLAND",_xlfn.XLOOKUP(C29,'OMX Helsinki Historical Data'!$A$3:$A$3480,'OMX Helsinki Historical Data'!$G$2:$G$3479),IF(AL29="DENMARK",_xlfn.XLOOKUP(C29,'OMX Copenhagen All shares Histo'!$A$3:$A$3462,'OMX Copenhagen All shares Histo'!$G$2:$G$3461),_xlfn.XLOOKUP('Neg. inv sent'!C29,'OMX Stockholm Historical Data'!$A$3:$A$3478,'OMX Stockholm Historical Data'!$G$2:$G$3477))))</f>
        <v>2.7400000000000001E-2</v>
      </c>
      <c r="M29">
        <f>IF($B29="","",Dataset!L29)</f>
        <v>1</v>
      </c>
      <c r="N29">
        <f>IF($B29="","",Dataset!M29)</f>
        <v>0</v>
      </c>
      <c r="O29">
        <f>IF($B29="","",Dataset!N29)</f>
        <v>0</v>
      </c>
      <c r="P29">
        <f>IF($B29="","",Dataset!O29)</f>
        <v>0</v>
      </c>
      <c r="Q29">
        <f>IF($B29="","",Dataset!P29)</f>
        <v>0</v>
      </c>
      <c r="R29">
        <f>IF($B29="","",Dataset!Q29)</f>
        <v>0</v>
      </c>
      <c r="S29">
        <f>IF($B29="","",Dataset!R29)</f>
        <v>1</v>
      </c>
      <c r="T29">
        <f>IF($B29="","",Dataset!S29)</f>
        <v>0</v>
      </c>
      <c r="U29">
        <f>IF($B29="","",Dataset!T29)</f>
        <v>0</v>
      </c>
      <c r="AL29" t="s">
        <v>44</v>
      </c>
      <c r="AN29" s="3">
        <f t="shared" si="3"/>
        <v>15</v>
      </c>
      <c r="AO29">
        <v>393</v>
      </c>
      <c r="BD29" s="2">
        <v>1</v>
      </c>
      <c r="BE29" s="2">
        <v>0</v>
      </c>
      <c r="BF29" s="2">
        <v>0.20000000300000001</v>
      </c>
      <c r="BH29" t="s">
        <v>1379</v>
      </c>
      <c r="BI29" t="s">
        <v>1380</v>
      </c>
      <c r="BJ29" t="s">
        <v>44</v>
      </c>
      <c r="BK29" t="s">
        <v>152</v>
      </c>
      <c r="BL29" t="s">
        <v>25</v>
      </c>
      <c r="BM29" t="s">
        <v>75</v>
      </c>
      <c r="BN29" t="s">
        <v>27</v>
      </c>
      <c r="BO29" s="4">
        <v>60</v>
      </c>
      <c r="BP29" s="4">
        <v>15</v>
      </c>
      <c r="BQ29" s="5">
        <f t="shared" si="4"/>
        <v>0.01</v>
      </c>
      <c r="BR29" s="5">
        <f t="shared" si="5"/>
        <v>0</v>
      </c>
      <c r="BS29" s="5">
        <f t="shared" si="6"/>
        <v>2.0000000299999999E-3</v>
      </c>
      <c r="BT29" s="4"/>
      <c r="BU29" s="4"/>
      <c r="BV29" s="4"/>
      <c r="BW29" s="4">
        <v>0</v>
      </c>
    </row>
    <row r="30" spans="1:75" x14ac:dyDescent="0.15">
      <c r="A30" t="str">
        <f t="shared" si="0"/>
        <v>1</v>
      </c>
      <c r="B30">
        <v>10</v>
      </c>
      <c r="C30" s="7">
        <v>38650</v>
      </c>
      <c r="D30" s="11">
        <v>2005</v>
      </c>
      <c r="E30" s="3">
        <f>_xlfn.XLOOKUP(B30,'Sentiment index'!$E$2:$E$169,'Sentiment index'!$A$2:$A$169)</f>
        <v>-4.8474299999999998E-2</v>
      </c>
      <c r="F30">
        <f>IF(B30="","",Dataset!E30)</f>
        <v>13.067500202829013</v>
      </c>
      <c r="G30" s="5">
        <f>(AN30-BP30)/BP30</f>
        <v>0</v>
      </c>
      <c r="H30" s="12">
        <f>IF(B30="","",Dataset!G30)</f>
        <v>80</v>
      </c>
      <c r="I30" s="4">
        <v>4223</v>
      </c>
      <c r="J30" s="4">
        <v>82</v>
      </c>
      <c r="K30" s="13">
        <f t="shared" si="1"/>
        <v>-6.3E-3</v>
      </c>
      <c r="L30" s="5">
        <f>IF(AL30="NORWAY",_xlfn.XLOOKUP(C30,'Oslo OBX Historical Data'!$A$3:$A$3478,'Oslo OBX Historical Data'!$G$2:$G$3477),IF(AL30="FINLAND",_xlfn.XLOOKUP(C30,'OMX Helsinki Historical Data'!$A$3:$A$3480,'OMX Helsinki Historical Data'!$G$2:$G$3479),IF(AL30="DENMARK",_xlfn.XLOOKUP(C30,'OMX Copenhagen All shares Histo'!$A$3:$A$3462,'OMX Copenhagen All shares Histo'!$G$2:$G$3461),_xlfn.XLOOKUP('Neg. inv sent'!C30,'OMX Stockholm Historical Data'!$A$3:$A$3478,'OMX Stockholm Historical Data'!$G$2:$G$3477))))</f>
        <v>6.3E-3</v>
      </c>
      <c r="M30">
        <f>IF($B30="","",Dataset!L30)</f>
        <v>1</v>
      </c>
      <c r="N30">
        <f>IF($B30="","",Dataset!M30)</f>
        <v>0</v>
      </c>
      <c r="O30">
        <f>IF($B30="","",Dataset!N30)</f>
        <v>1</v>
      </c>
      <c r="P30">
        <f>IF($B30="","",Dataset!O30)</f>
        <v>0</v>
      </c>
      <c r="Q30">
        <f>IF($B30="","",Dataset!P30)</f>
        <v>0</v>
      </c>
      <c r="R30">
        <f>IF($B30="","",Dataset!Q30)</f>
        <v>0</v>
      </c>
      <c r="S30">
        <f>IF($B30="","",Dataset!R30)</f>
        <v>0</v>
      </c>
      <c r="T30">
        <f>IF($B30="","",Dataset!S30)</f>
        <v>0</v>
      </c>
      <c r="U30">
        <f>IF($B30="","",Dataset!T30)</f>
        <v>0</v>
      </c>
      <c r="AL30" t="s">
        <v>44</v>
      </c>
      <c r="AN30" s="3">
        <f t="shared" si="3"/>
        <v>82</v>
      </c>
      <c r="AO30">
        <v>80</v>
      </c>
      <c r="BD30" s="2">
        <v>2</v>
      </c>
      <c r="BE30" s="2">
        <v>0</v>
      </c>
      <c r="BF30" s="2">
        <v>-0.25</v>
      </c>
      <c r="BH30" t="s">
        <v>114</v>
      </c>
      <c r="BI30" t="s">
        <v>115</v>
      </c>
      <c r="BJ30" t="s">
        <v>44</v>
      </c>
      <c r="BK30" t="s">
        <v>96</v>
      </c>
      <c r="BL30" t="s">
        <v>25</v>
      </c>
      <c r="BM30" t="s">
        <v>46</v>
      </c>
      <c r="BN30" t="s">
        <v>27</v>
      </c>
      <c r="BO30" s="4">
        <v>4223</v>
      </c>
      <c r="BP30" s="4">
        <v>82</v>
      </c>
      <c r="BQ30" s="5">
        <f t="shared" si="4"/>
        <v>0.02</v>
      </c>
      <c r="BR30" s="5">
        <f t="shared" si="5"/>
        <v>0</v>
      </c>
      <c r="BS30" s="5">
        <f t="shared" si="6"/>
        <v>-2.5000000000000001E-3</v>
      </c>
      <c r="BT30" s="4"/>
      <c r="BU30" s="4"/>
      <c r="BV30" s="4"/>
      <c r="BW30" s="4">
        <v>128.34800000000001</v>
      </c>
    </row>
    <row r="31" spans="1:75" x14ac:dyDescent="0.15">
      <c r="A31" t="str">
        <f t="shared" si="0"/>
        <v>1</v>
      </c>
      <c r="B31">
        <v>11</v>
      </c>
      <c r="C31" s="7">
        <v>38660</v>
      </c>
      <c r="D31" s="11">
        <v>2005</v>
      </c>
      <c r="E31" s="3">
        <f>_xlfn.XLOOKUP(B31,'Sentiment index'!$E$2:$E$169,'Sentiment index'!$A$2:$A$169)</f>
        <v>-6.6289000000000001E-3</v>
      </c>
      <c r="F31">
        <f>IF(B31="","",Dataset!E31)</f>
        <v>10.998546187834789</v>
      </c>
      <c r="G31" s="5">
        <f>(AN31-BP31)/BP31</f>
        <v>6.7073197360000114E-2</v>
      </c>
      <c r="H31" s="12">
        <f>IF(B31="","",Dataset!G31)</f>
        <v>1523.1759844596395</v>
      </c>
      <c r="I31" s="4">
        <v>155.08600000000001</v>
      </c>
      <c r="J31" s="4">
        <v>24.5</v>
      </c>
      <c r="K31" s="13">
        <f t="shared" si="1"/>
        <v>6.9373197360000111E-2</v>
      </c>
      <c r="L31" s="5">
        <f>IF(AL31="NORWAY",_xlfn.XLOOKUP(C31,'Oslo OBX Historical Data'!$A$3:$A$3478,'Oslo OBX Historical Data'!$G$2:$G$3477),IF(AL31="FINLAND",_xlfn.XLOOKUP(C31,'OMX Helsinki Historical Data'!$A$3:$A$3480,'OMX Helsinki Historical Data'!$G$2:$G$3479),IF(AL31="DENMARK",_xlfn.XLOOKUP(C31,'OMX Copenhagen All shares Histo'!$A$3:$A$3462,'OMX Copenhagen All shares Histo'!$G$2:$G$3461),_xlfn.XLOOKUP('Neg. inv sent'!C31,'OMX Stockholm Historical Data'!$A$3:$A$3478,'OMX Stockholm Historical Data'!$G$2:$G$3477))))</f>
        <v>-2.3E-3</v>
      </c>
      <c r="M31">
        <f>IF($B31="","",Dataset!L31)</f>
        <v>1</v>
      </c>
      <c r="N31">
        <f>IF($B31="","",Dataset!M31)</f>
        <v>0</v>
      </c>
      <c r="O31">
        <f>IF($B31="","",Dataset!N31)</f>
        <v>0</v>
      </c>
      <c r="P31">
        <f>IF($B31="","",Dataset!O31)</f>
        <v>0</v>
      </c>
      <c r="Q31">
        <f>IF($B31="","",Dataset!P31)</f>
        <v>0</v>
      </c>
      <c r="R31">
        <f>IF($B31="","",Dataset!Q31)</f>
        <v>1</v>
      </c>
      <c r="S31">
        <f>IF($B31="","",Dataset!R31)</f>
        <v>0</v>
      </c>
      <c r="T31">
        <f>IF($B31="","",Dataset!S31)</f>
        <v>0</v>
      </c>
      <c r="U31">
        <f>IF($B31="","",Dataset!T31)</f>
        <v>0</v>
      </c>
      <c r="AL31" t="s">
        <v>44</v>
      </c>
      <c r="AN31" s="3">
        <f t="shared" si="3"/>
        <v>26.143293335320003</v>
      </c>
      <c r="BD31" s="2">
        <v>6.7073197359999996</v>
      </c>
      <c r="BE31" s="2">
        <v>6.7073197359999996</v>
      </c>
      <c r="BF31" s="2">
        <v>3.658539057</v>
      </c>
      <c r="BH31" t="s">
        <v>1126</v>
      </c>
      <c r="BI31" t="s">
        <v>1127</v>
      </c>
      <c r="BJ31" t="s">
        <v>44</v>
      </c>
      <c r="BK31" t="s">
        <v>32</v>
      </c>
      <c r="BL31" t="s">
        <v>25</v>
      </c>
      <c r="BM31" t="s">
        <v>75</v>
      </c>
      <c r="BN31" t="s">
        <v>27</v>
      </c>
      <c r="BO31" s="4">
        <v>155.08600000000001</v>
      </c>
      <c r="BP31" s="4">
        <v>24.5</v>
      </c>
      <c r="BQ31" s="5">
        <f t="shared" si="4"/>
        <v>6.7073197360000003E-2</v>
      </c>
      <c r="BR31" s="5">
        <f t="shared" si="5"/>
        <v>6.7073197360000003E-2</v>
      </c>
      <c r="BS31" s="5">
        <f t="shared" si="6"/>
        <v>3.6585390570000001E-2</v>
      </c>
      <c r="BT31" s="4">
        <v>82.25</v>
      </c>
      <c r="BU31" s="4">
        <v>239.16389469999999</v>
      </c>
      <c r="BV31" s="4">
        <v>80.75</v>
      </c>
      <c r="BW31" s="4">
        <v>21.489000000000001</v>
      </c>
    </row>
    <row r="32" spans="1:75" x14ac:dyDescent="0.15">
      <c r="A32" t="str">
        <f t="shared" si="0"/>
        <v>1</v>
      </c>
      <c r="B32">
        <v>11</v>
      </c>
      <c r="C32" s="7">
        <v>38664</v>
      </c>
      <c r="D32" s="11">
        <v>2005</v>
      </c>
      <c r="E32" s="3">
        <f>_xlfn.XLOOKUP(B32,'Sentiment index'!$E$2:$E$169,'Sentiment index'!$A$2:$A$169)</f>
        <v>-6.6289000000000001E-3</v>
      </c>
      <c r="F32">
        <f>IF(B32="","",Dataset!E32)</f>
        <v>14.872648421785115</v>
      </c>
      <c r="G32" s="5">
        <f>(AN32-BP32)/BP32</f>
        <v>-0.84</v>
      </c>
      <c r="H32" s="12">
        <f>IF(B32="","",Dataset!G32)</f>
        <v>264</v>
      </c>
      <c r="I32" s="4">
        <v>929.048</v>
      </c>
      <c r="J32" s="4">
        <v>95.005240000000001</v>
      </c>
      <c r="K32" s="13">
        <f t="shared" si="1"/>
        <v>-0.83750000000000002</v>
      </c>
      <c r="L32" s="5">
        <f>IF(AL32="NORWAY",_xlfn.XLOOKUP(C32,'Oslo OBX Historical Data'!$A$3:$A$3478,'Oslo OBX Historical Data'!$G$2:$G$3477),IF(AL32="FINLAND",_xlfn.XLOOKUP(C32,'OMX Helsinki Historical Data'!$A$3:$A$3480,'OMX Helsinki Historical Data'!$G$2:$G$3479),IF(AL32="DENMARK",_xlfn.XLOOKUP(C32,'OMX Copenhagen All shares Histo'!$A$3:$A$3462,'OMX Copenhagen All shares Histo'!$G$2:$G$3461),_xlfn.XLOOKUP('Neg. inv sent'!C32,'OMX Stockholm Historical Data'!$A$3:$A$3478,'OMX Stockholm Historical Data'!$G$2:$G$3477))))</f>
        <v>-2.5000000000000001E-3</v>
      </c>
      <c r="M32">
        <f>IF($B32="","",Dataset!L32)</f>
        <v>1</v>
      </c>
      <c r="N32">
        <f>IF($B32="","",Dataset!M32)</f>
        <v>0</v>
      </c>
      <c r="O32">
        <f>IF($B32="","",Dataset!N32)</f>
        <v>0</v>
      </c>
      <c r="P32">
        <f>IF($B32="","",Dataset!O32)</f>
        <v>0</v>
      </c>
      <c r="Q32">
        <f>IF($B32="","",Dataset!P32)</f>
        <v>0</v>
      </c>
      <c r="R32">
        <f>IF($B32="","",Dataset!Q32)</f>
        <v>0</v>
      </c>
      <c r="S32">
        <f>IF($B32="","",Dataset!R32)</f>
        <v>0</v>
      </c>
      <c r="T32">
        <f>IF($B32="","",Dataset!S32)</f>
        <v>1</v>
      </c>
      <c r="U32">
        <f>IF($B32="","",Dataset!T32)</f>
        <v>0</v>
      </c>
      <c r="AL32" t="s">
        <v>80</v>
      </c>
      <c r="AN32" s="3">
        <f t="shared" si="3"/>
        <v>17.600000000000005</v>
      </c>
      <c r="AO32">
        <v>264</v>
      </c>
      <c r="BD32" s="2">
        <v>-84</v>
      </c>
      <c r="BE32" s="2">
        <v>-84</v>
      </c>
      <c r="BF32" s="2"/>
      <c r="BH32" t="s">
        <v>489</v>
      </c>
      <c r="BI32" t="s">
        <v>490</v>
      </c>
      <c r="BJ32" t="s">
        <v>80</v>
      </c>
      <c r="BK32" t="s">
        <v>81</v>
      </c>
      <c r="BL32" t="s">
        <v>25</v>
      </c>
      <c r="BM32" t="s">
        <v>146</v>
      </c>
      <c r="BN32" t="s">
        <v>27</v>
      </c>
      <c r="BO32" s="4">
        <v>929.048</v>
      </c>
      <c r="BP32" s="4">
        <v>110</v>
      </c>
      <c r="BQ32" s="5">
        <f t="shared" si="4"/>
        <v>-0.84</v>
      </c>
      <c r="BR32" s="5">
        <f t="shared" si="5"/>
        <v>-0.84</v>
      </c>
      <c r="BS32" s="5">
        <f t="shared" si="6"/>
        <v>0</v>
      </c>
      <c r="BT32" s="4">
        <v>7.3</v>
      </c>
      <c r="BU32" s="4">
        <v>-91.679260249999999</v>
      </c>
      <c r="BV32" s="4">
        <v>7.12</v>
      </c>
      <c r="BW32" s="4">
        <v>24.68</v>
      </c>
    </row>
    <row r="33" spans="1:75" x14ac:dyDescent="0.15">
      <c r="A33" t="str">
        <f t="shared" si="0"/>
        <v>1</v>
      </c>
      <c r="B33">
        <v>11</v>
      </c>
      <c r="C33" s="7">
        <v>38665</v>
      </c>
      <c r="D33" s="11">
        <v>2005</v>
      </c>
      <c r="E33" s="3">
        <f>_xlfn.XLOOKUP(B33,'Sentiment index'!$E$2:$E$169,'Sentiment index'!$A$2:$A$169)</f>
        <v>-6.6289000000000001E-3</v>
      </c>
      <c r="F33">
        <f>IF(B33="","",Dataset!E33)</f>
        <v>10.038937366426554</v>
      </c>
      <c r="G33" s="5">
        <f>(AN33-BP33)/BP33</f>
        <v>0.16999999999999996</v>
      </c>
      <c r="H33" s="12">
        <f>IF(B33="","",Dataset!G33)</f>
        <v>121</v>
      </c>
      <c r="I33" s="4">
        <v>278.904</v>
      </c>
      <c r="J33" s="4">
        <v>77.731560000000002</v>
      </c>
      <c r="K33" s="13">
        <f t="shared" si="1"/>
        <v>0.16789999999999997</v>
      </c>
      <c r="L33" s="5">
        <f>IF(AL33="NORWAY",_xlfn.XLOOKUP(C33,'Oslo OBX Historical Data'!$A$3:$A$3478,'Oslo OBX Historical Data'!$G$2:$G$3477),IF(AL33="FINLAND",_xlfn.XLOOKUP(C33,'OMX Helsinki Historical Data'!$A$3:$A$3480,'OMX Helsinki Historical Data'!$G$2:$G$3479),IF(AL33="DENMARK",_xlfn.XLOOKUP(C33,'OMX Copenhagen All shares Histo'!$A$3:$A$3462,'OMX Copenhagen All shares Histo'!$G$2:$G$3461),_xlfn.XLOOKUP('Neg. inv sent'!C33,'OMX Stockholm Historical Data'!$A$3:$A$3478,'OMX Stockholm Historical Data'!$G$2:$G$3477))))</f>
        <v>2.0999999999999999E-3</v>
      </c>
      <c r="M33">
        <f>IF($B33="","",Dataset!L33)</f>
        <v>1</v>
      </c>
      <c r="N33">
        <f>IF($B33="","",Dataset!M33)</f>
        <v>0</v>
      </c>
      <c r="O33">
        <f>IF($B33="","",Dataset!N33)</f>
        <v>0</v>
      </c>
      <c r="P33">
        <f>IF($B33="","",Dataset!O33)</f>
        <v>0</v>
      </c>
      <c r="Q33">
        <f>IF($B33="","",Dataset!P33)</f>
        <v>0</v>
      </c>
      <c r="R33">
        <f>IF($B33="","",Dataset!Q33)</f>
        <v>1</v>
      </c>
      <c r="S33">
        <f>IF($B33="","",Dataset!R33)</f>
        <v>0</v>
      </c>
      <c r="T33">
        <f>IF($B33="","",Dataset!S33)</f>
        <v>0</v>
      </c>
      <c r="U33">
        <f>IF($B33="","",Dataset!T33)</f>
        <v>0</v>
      </c>
      <c r="AL33" t="s">
        <v>80</v>
      </c>
      <c r="AN33" s="3">
        <f t="shared" si="3"/>
        <v>105.3</v>
      </c>
      <c r="AO33">
        <v>121</v>
      </c>
      <c r="BD33" s="2">
        <v>21</v>
      </c>
      <c r="BE33" s="2">
        <v>17</v>
      </c>
      <c r="BF33" s="2">
        <v>29</v>
      </c>
      <c r="BH33" t="s">
        <v>944</v>
      </c>
      <c r="BI33" t="s">
        <v>945</v>
      </c>
      <c r="BJ33" t="s">
        <v>80</v>
      </c>
      <c r="BK33" t="s">
        <v>32</v>
      </c>
      <c r="BL33" t="s">
        <v>25</v>
      </c>
      <c r="BM33" t="s">
        <v>54</v>
      </c>
      <c r="BN33" t="s">
        <v>27</v>
      </c>
      <c r="BO33" s="4">
        <v>278.904</v>
      </c>
      <c r="BP33" s="4">
        <v>90</v>
      </c>
      <c r="BQ33" s="5">
        <f t="shared" si="4"/>
        <v>0.21</v>
      </c>
      <c r="BR33" s="5">
        <f t="shared" si="5"/>
        <v>0.17</v>
      </c>
      <c r="BS33" s="5">
        <f t="shared" si="6"/>
        <v>0.28999999999999998</v>
      </c>
      <c r="BT33" s="4">
        <v>31.6</v>
      </c>
      <c r="BU33" s="4">
        <v>-62.46918488</v>
      </c>
      <c r="BV33" s="4">
        <v>31.78</v>
      </c>
      <c r="BW33" s="4">
        <v>13.276</v>
      </c>
    </row>
    <row r="34" spans="1:75" x14ac:dyDescent="0.15">
      <c r="A34" t="str">
        <f t="shared" si="0"/>
        <v>1</v>
      </c>
      <c r="B34">
        <v>11</v>
      </c>
      <c r="C34" s="7">
        <v>38672</v>
      </c>
      <c r="D34" s="11">
        <v>2005</v>
      </c>
      <c r="E34" s="3">
        <f>_xlfn.XLOOKUP(B34,'Sentiment index'!$E$2:$E$169,'Sentiment index'!$A$2:$A$169)</f>
        <v>-6.6289000000000001E-3</v>
      </c>
      <c r="F34">
        <f>IF(B34="","",Dataset!E34)</f>
        <v>11.801189033485018</v>
      </c>
      <c r="G34" s="5">
        <f>(AN34-BP34)/BP34</f>
        <v>5.147056102999998E-2</v>
      </c>
      <c r="H34" s="12">
        <f>IF(B34="","",Dataset!G34)</f>
        <v>4</v>
      </c>
      <c r="I34" s="4">
        <v>555.08799999999997</v>
      </c>
      <c r="J34" s="4">
        <v>56</v>
      </c>
      <c r="K34" s="13">
        <f t="shared" si="1"/>
        <v>6.5270561029999979E-2</v>
      </c>
      <c r="L34" s="5">
        <f>IF(AL34="NORWAY",_xlfn.XLOOKUP(C34,'Oslo OBX Historical Data'!$A$3:$A$3478,'Oslo OBX Historical Data'!$G$2:$G$3477),IF(AL34="FINLAND",_xlfn.XLOOKUP(C34,'OMX Helsinki Historical Data'!$A$3:$A$3480,'OMX Helsinki Historical Data'!$G$2:$G$3479),IF(AL34="DENMARK",_xlfn.XLOOKUP(C34,'OMX Copenhagen All shares Histo'!$A$3:$A$3462,'OMX Copenhagen All shares Histo'!$G$2:$G$3461),_xlfn.XLOOKUP('Neg. inv sent'!C34,'OMX Stockholm Historical Data'!$A$3:$A$3478,'OMX Stockholm Historical Data'!$G$2:$G$3477))))</f>
        <v>-1.38E-2</v>
      </c>
      <c r="M34">
        <f>IF($B34="","",Dataset!L34)</f>
        <v>1</v>
      </c>
      <c r="N34">
        <f>IF($B34="","",Dataset!M34)</f>
        <v>0</v>
      </c>
      <c r="O34">
        <f>IF($B34="","",Dataset!N34)</f>
        <v>0</v>
      </c>
      <c r="P34">
        <f>IF($B34="","",Dataset!O34)</f>
        <v>0</v>
      </c>
      <c r="Q34">
        <f>IF($B34="","",Dataset!P34)</f>
        <v>1</v>
      </c>
      <c r="R34">
        <f>IF($B34="","",Dataset!Q34)</f>
        <v>0</v>
      </c>
      <c r="S34">
        <f>IF($B34="","",Dataset!R34)</f>
        <v>0</v>
      </c>
      <c r="T34">
        <f>IF($B34="","",Dataset!S34)</f>
        <v>0</v>
      </c>
      <c r="U34">
        <f>IF($B34="","",Dataset!T34)</f>
        <v>0</v>
      </c>
      <c r="AL34" t="s">
        <v>44</v>
      </c>
      <c r="AN34" s="3">
        <f t="shared" si="3"/>
        <v>58.882351417679999</v>
      </c>
      <c r="AO34">
        <v>4</v>
      </c>
      <c r="BD34" s="2">
        <v>8.8235263820000007</v>
      </c>
      <c r="BE34" s="2">
        <v>5.1470561029999997</v>
      </c>
      <c r="BF34" s="2">
        <v>-2.8049244070000002E-6</v>
      </c>
      <c r="BH34" t="s">
        <v>703</v>
      </c>
      <c r="BI34" t="s">
        <v>704</v>
      </c>
      <c r="BJ34" t="s">
        <v>44</v>
      </c>
      <c r="BK34" t="s">
        <v>38</v>
      </c>
      <c r="BL34" t="s">
        <v>25</v>
      </c>
      <c r="BM34" t="s">
        <v>75</v>
      </c>
      <c r="BN34" t="s">
        <v>27</v>
      </c>
      <c r="BO34" s="4">
        <v>555.08799999999997</v>
      </c>
      <c r="BP34" s="4">
        <v>56</v>
      </c>
      <c r="BQ34" s="5">
        <f t="shared" si="4"/>
        <v>8.8235263820000007E-2</v>
      </c>
      <c r="BR34" s="5">
        <f t="shared" si="5"/>
        <v>5.147056103E-2</v>
      </c>
      <c r="BS34" s="5">
        <f t="shared" si="6"/>
        <v>-2.8049244070000001E-8</v>
      </c>
      <c r="BT34" s="4"/>
      <c r="BU34" s="4"/>
      <c r="BV34" s="4"/>
      <c r="BW34" s="4">
        <v>29.871200000000002</v>
      </c>
    </row>
    <row r="35" spans="1:75" x14ac:dyDescent="0.15">
      <c r="A35" t="str">
        <f t="shared" si="0"/>
        <v>1</v>
      </c>
      <c r="B35">
        <v>11</v>
      </c>
      <c r="C35" s="7">
        <v>38674</v>
      </c>
      <c r="D35" s="11">
        <v>2005</v>
      </c>
      <c r="E35" s="3">
        <f>_xlfn.XLOOKUP(B35,'Sentiment index'!$E$2:$E$169,'Sentiment index'!$A$2:$A$169)</f>
        <v>-6.6289000000000001E-3</v>
      </c>
      <c r="F35">
        <f>IF(B35="","",Dataset!E35)</f>
        <v>13.315841255565521</v>
      </c>
      <c r="G35" s="5">
        <f>(AN35-BP35)/BP35</f>
        <v>0.1</v>
      </c>
      <c r="H35" s="12">
        <f>IF(B35="","",Dataset!G35)</f>
        <v>928</v>
      </c>
      <c r="I35" s="4">
        <v>135</v>
      </c>
      <c r="J35" s="4">
        <v>30</v>
      </c>
      <c r="K35" s="13">
        <f t="shared" si="1"/>
        <v>9.8100000000000007E-2</v>
      </c>
      <c r="L35" s="5">
        <f>IF(AL35="NORWAY",_xlfn.XLOOKUP(C35,'Oslo OBX Historical Data'!$A$3:$A$3478,'Oslo OBX Historical Data'!$G$2:$G$3477),IF(AL35="FINLAND",_xlfn.XLOOKUP(C35,'OMX Helsinki Historical Data'!$A$3:$A$3480,'OMX Helsinki Historical Data'!$G$2:$G$3479),IF(AL35="DENMARK",_xlfn.XLOOKUP(C35,'OMX Copenhagen All shares Histo'!$A$3:$A$3462,'OMX Copenhagen All shares Histo'!$G$2:$G$3461),_xlfn.XLOOKUP('Neg. inv sent'!C35,'OMX Stockholm Historical Data'!$A$3:$A$3478,'OMX Stockholm Historical Data'!$G$2:$G$3477))))</f>
        <v>1.9E-3</v>
      </c>
      <c r="M35">
        <f>IF($B35="","",Dataset!L35)</f>
        <v>1</v>
      </c>
      <c r="N35">
        <f>IF($B35="","",Dataset!M35)</f>
        <v>0</v>
      </c>
      <c r="O35">
        <f>IF($B35="","",Dataset!N35)</f>
        <v>0</v>
      </c>
      <c r="P35">
        <f>IF($B35="","",Dataset!O35)</f>
        <v>0</v>
      </c>
      <c r="Q35">
        <f>IF($B35="","",Dataset!P35)</f>
        <v>0</v>
      </c>
      <c r="R35">
        <f>IF($B35="","",Dataset!Q35)</f>
        <v>1</v>
      </c>
      <c r="S35">
        <f>IF($B35="","",Dataset!R35)</f>
        <v>0</v>
      </c>
      <c r="T35">
        <f>IF($B35="","",Dataset!S35)</f>
        <v>0</v>
      </c>
      <c r="U35">
        <f>IF($B35="","",Dataset!T35)</f>
        <v>0</v>
      </c>
      <c r="AL35" t="s">
        <v>44</v>
      </c>
      <c r="AN35" s="3">
        <f t="shared" si="3"/>
        <v>33</v>
      </c>
      <c r="AO35">
        <v>928</v>
      </c>
      <c r="BD35" s="2">
        <v>10</v>
      </c>
      <c r="BE35" s="2">
        <v>10</v>
      </c>
      <c r="BF35" s="2">
        <v>12.5</v>
      </c>
      <c r="BH35" t="s">
        <v>1190</v>
      </c>
      <c r="BI35" t="s">
        <v>1191</v>
      </c>
      <c r="BJ35" t="s">
        <v>44</v>
      </c>
      <c r="BK35" t="s">
        <v>32</v>
      </c>
      <c r="BL35" t="s">
        <v>25</v>
      </c>
      <c r="BM35" t="s">
        <v>75</v>
      </c>
      <c r="BN35" t="s">
        <v>27</v>
      </c>
      <c r="BO35" s="4">
        <v>135</v>
      </c>
      <c r="BP35" s="4">
        <v>30</v>
      </c>
      <c r="BQ35" s="5">
        <f t="shared" si="4"/>
        <v>0.1</v>
      </c>
      <c r="BR35" s="5">
        <f t="shared" si="5"/>
        <v>0.1</v>
      </c>
      <c r="BS35" s="5">
        <f t="shared" si="6"/>
        <v>0.125</v>
      </c>
      <c r="BT35" s="4"/>
      <c r="BU35" s="4"/>
      <c r="BV35" s="4"/>
      <c r="BW35" s="4">
        <v>10.952999999999999</v>
      </c>
    </row>
    <row r="36" spans="1:75" x14ac:dyDescent="0.15">
      <c r="C36" s="7"/>
      <c r="D36" s="11"/>
      <c r="E36" s="3"/>
      <c r="F36" t="str">
        <f>IF(B36="","",Dataset!E36)</f>
        <v/>
      </c>
      <c r="G36" s="5"/>
      <c r="H36" s="12" t="str">
        <f>IF(B36="","",Dataset!G36)</f>
        <v/>
      </c>
      <c r="I36" s="4"/>
      <c r="J36" s="4"/>
      <c r="K36" s="13"/>
      <c r="L36" s="5"/>
      <c r="M36" t="str">
        <f>IF($B36="","",Dataset!L36)</f>
        <v/>
      </c>
      <c r="N36" t="str">
        <f>IF($B36="","",Dataset!M36)</f>
        <v/>
      </c>
      <c r="O36" t="str">
        <f>IF($B36="","",Dataset!N36)</f>
        <v/>
      </c>
      <c r="P36" t="str">
        <f>IF($B36="","",Dataset!O36)</f>
        <v/>
      </c>
      <c r="Q36" t="str">
        <f>IF($B36="","",Dataset!P36)</f>
        <v/>
      </c>
      <c r="R36" t="str">
        <f>IF($B36="","",Dataset!Q36)</f>
        <v/>
      </c>
      <c r="S36" t="str">
        <f>IF($B36="","",Dataset!R36)</f>
        <v/>
      </c>
      <c r="T36" t="str">
        <f>IF($B36="","",Dataset!S36)</f>
        <v/>
      </c>
      <c r="U36" t="str">
        <f>IF($B36="","",Dataset!T36)</f>
        <v/>
      </c>
      <c r="AN36" s="3"/>
      <c r="BD36" s="2"/>
      <c r="BE36" s="2"/>
      <c r="BF36" s="2"/>
      <c r="BO36" s="4"/>
      <c r="BP36" s="4"/>
      <c r="BQ36" s="5"/>
      <c r="BR36" s="5"/>
      <c r="BS36" s="5"/>
      <c r="BT36" s="4"/>
      <c r="BU36" s="4"/>
      <c r="BV36" s="4"/>
      <c r="BW36" s="4"/>
    </row>
    <row r="37" spans="1:75" x14ac:dyDescent="0.15">
      <c r="C37" s="7"/>
      <c r="D37" s="11"/>
      <c r="E37" s="3"/>
      <c r="F37" t="str">
        <f>IF(B37="","",Dataset!E37)</f>
        <v/>
      </c>
      <c r="G37" s="5"/>
      <c r="H37" s="12" t="str">
        <f>IF(B37="","",Dataset!G37)</f>
        <v/>
      </c>
      <c r="I37" s="4"/>
      <c r="J37" s="4"/>
      <c r="K37" s="13"/>
      <c r="L37" s="5"/>
      <c r="M37" t="str">
        <f>IF($B37="","",Dataset!L37)</f>
        <v/>
      </c>
      <c r="N37" t="str">
        <f>IF($B37="","",Dataset!M37)</f>
        <v/>
      </c>
      <c r="O37" t="str">
        <f>IF($B37="","",Dataset!N37)</f>
        <v/>
      </c>
      <c r="P37" t="str">
        <f>IF($B37="","",Dataset!O37)</f>
        <v/>
      </c>
      <c r="Q37" t="str">
        <f>IF($B37="","",Dataset!P37)</f>
        <v/>
      </c>
      <c r="R37" t="str">
        <f>IF($B37="","",Dataset!Q37)</f>
        <v/>
      </c>
      <c r="S37" t="str">
        <f>IF($B37="","",Dataset!R37)</f>
        <v/>
      </c>
      <c r="T37" t="str">
        <f>IF($B37="","",Dataset!S37)</f>
        <v/>
      </c>
      <c r="U37" t="str">
        <f>IF($B37="","",Dataset!T37)</f>
        <v/>
      </c>
      <c r="AN37" s="3"/>
      <c r="BD37" s="2"/>
      <c r="BE37" s="2"/>
      <c r="BF37" s="2"/>
      <c r="BO37" s="4"/>
      <c r="BP37" s="4"/>
      <c r="BQ37" s="5"/>
      <c r="BR37" s="5"/>
      <c r="BS37" s="5"/>
      <c r="BT37" s="4"/>
      <c r="BU37" s="4"/>
      <c r="BV37" s="4"/>
      <c r="BW37" s="4"/>
    </row>
    <row r="38" spans="1:75" x14ac:dyDescent="0.15">
      <c r="C38" s="7"/>
      <c r="D38" s="11"/>
      <c r="E38" s="3"/>
      <c r="F38" t="str">
        <f>IF(B38="","",Dataset!E38)</f>
        <v/>
      </c>
      <c r="G38" s="5"/>
      <c r="H38" s="12" t="str">
        <f>IF(B38="","",Dataset!G38)</f>
        <v/>
      </c>
      <c r="I38" s="4"/>
      <c r="J38" s="4"/>
      <c r="K38" s="13"/>
      <c r="L38" s="5"/>
      <c r="M38" t="str">
        <f>IF($B38="","",Dataset!L38)</f>
        <v/>
      </c>
      <c r="N38" t="str">
        <f>IF($B38="","",Dataset!M38)</f>
        <v/>
      </c>
      <c r="O38" t="str">
        <f>IF($B38="","",Dataset!N38)</f>
        <v/>
      </c>
      <c r="P38" t="str">
        <f>IF($B38="","",Dataset!O38)</f>
        <v/>
      </c>
      <c r="Q38" t="str">
        <f>IF($B38="","",Dataset!P38)</f>
        <v/>
      </c>
      <c r="R38" t="str">
        <f>IF($B38="","",Dataset!Q38)</f>
        <v/>
      </c>
      <c r="S38" t="str">
        <f>IF($B38="","",Dataset!R38)</f>
        <v/>
      </c>
      <c r="T38" t="str">
        <f>IF($B38="","",Dataset!S38)</f>
        <v/>
      </c>
      <c r="U38" t="str">
        <f>IF($B38="","",Dataset!T38)</f>
        <v/>
      </c>
      <c r="AN38" s="3"/>
      <c r="BD38" s="2"/>
      <c r="BE38" s="2"/>
      <c r="BF38" s="2"/>
      <c r="BO38" s="4"/>
      <c r="BP38" s="4"/>
      <c r="BQ38" s="5"/>
      <c r="BR38" s="5"/>
      <c r="BS38" s="5"/>
      <c r="BT38" s="4"/>
      <c r="BU38" s="4"/>
      <c r="BV38" s="4"/>
      <c r="BW38" s="4"/>
    </row>
    <row r="39" spans="1:75" x14ac:dyDescent="0.15">
      <c r="C39" s="7"/>
      <c r="D39" s="11"/>
      <c r="E39" s="3"/>
      <c r="F39" t="str">
        <f>IF(B39="","",Dataset!E39)</f>
        <v/>
      </c>
      <c r="G39" s="5"/>
      <c r="H39" s="12" t="str">
        <f>IF(B39="","",Dataset!G39)</f>
        <v/>
      </c>
      <c r="I39" s="4"/>
      <c r="J39" s="4"/>
      <c r="K39" s="13"/>
      <c r="L39" s="5"/>
      <c r="M39" t="str">
        <f>IF($B39="","",Dataset!L39)</f>
        <v/>
      </c>
      <c r="N39" t="str">
        <f>IF($B39="","",Dataset!M39)</f>
        <v/>
      </c>
      <c r="O39" t="str">
        <f>IF($B39="","",Dataset!N39)</f>
        <v/>
      </c>
      <c r="P39" t="str">
        <f>IF($B39="","",Dataset!O39)</f>
        <v/>
      </c>
      <c r="Q39" t="str">
        <f>IF($B39="","",Dataset!P39)</f>
        <v/>
      </c>
      <c r="R39" t="str">
        <f>IF($B39="","",Dataset!Q39)</f>
        <v/>
      </c>
      <c r="S39" t="str">
        <f>IF($B39="","",Dataset!R39)</f>
        <v/>
      </c>
      <c r="T39" t="str">
        <f>IF($B39="","",Dataset!S39)</f>
        <v/>
      </c>
      <c r="U39" t="str">
        <f>IF($B39="","",Dataset!T39)</f>
        <v/>
      </c>
      <c r="AN39" s="3"/>
      <c r="BD39" s="2"/>
      <c r="BE39" s="2"/>
      <c r="BF39" s="2"/>
      <c r="BO39" s="4"/>
      <c r="BP39" s="4"/>
      <c r="BQ39" s="5"/>
      <c r="BR39" s="5"/>
      <c r="BS39" s="5"/>
      <c r="BT39" s="4"/>
      <c r="BU39" s="4"/>
      <c r="BV39" s="4"/>
      <c r="BW39" s="4"/>
    </row>
    <row r="40" spans="1:75" x14ac:dyDescent="0.15">
      <c r="A40" t="str">
        <f t="shared" si="0"/>
        <v>1</v>
      </c>
      <c r="B40">
        <v>14</v>
      </c>
      <c r="C40" s="7">
        <v>38749</v>
      </c>
      <c r="D40" s="11">
        <v>2006</v>
      </c>
      <c r="E40" s="3">
        <f>_xlfn.XLOOKUP(B40,'Sentiment index'!$E$2:$E$169,'Sentiment index'!$A$2:$A$169)</f>
        <v>-9.0800199999999998E-2</v>
      </c>
      <c r="F40">
        <f>IF(B40="","",Dataset!E40)</f>
        <v>9.6708465033234692</v>
      </c>
      <c r="G40" s="5">
        <f>(AN40-BP40)/BP40</f>
        <v>-6.5217390059999866E-2</v>
      </c>
      <c r="H40" s="12">
        <f>IF(B40="","",Dataset!G40)</f>
        <v>1202.1207939910723</v>
      </c>
      <c r="I40" s="2">
        <v>188.3</v>
      </c>
      <c r="J40" s="2">
        <v>134.84829500000001</v>
      </c>
      <c r="K40" s="13">
        <f t="shared" si="1"/>
        <v>-7.3317390059999862E-2</v>
      </c>
      <c r="L40" s="5">
        <f>IF(AL40="NORWAY",_xlfn.XLOOKUP(C40,'Oslo OBX Historical Data'!$A$3:$A$3478,'Oslo OBX Historical Data'!$G$2:$G$3477),IF(AL40="FINLAND",_xlfn.XLOOKUP(C40,'OMX Helsinki Historical Data'!$A$3:$A$3480,'OMX Helsinki Historical Data'!$G$2:$G$3479),IF(AL40="DENMARK",_xlfn.XLOOKUP(C40,'OMX Copenhagen All shares Histo'!$A$3:$A$3462,'OMX Copenhagen All shares Histo'!$G$2:$G$3461),_xlfn.XLOOKUP('Neg. inv sent'!C40,'OMX Stockholm Historical Data'!$A$3:$A$3478,'OMX Stockholm Historical Data'!$G$2:$G$3477))))</f>
        <v>8.0999999999999996E-3</v>
      </c>
      <c r="M40">
        <f>IF($B40="","",Dataset!L40)</f>
        <v>1</v>
      </c>
      <c r="N40">
        <f>IF($B40="","",Dataset!M40)</f>
        <v>0</v>
      </c>
      <c r="O40">
        <f>IF($B40="","",Dataset!N40)</f>
        <v>0</v>
      </c>
      <c r="P40">
        <f>IF($B40="","",Dataset!O40)</f>
        <v>0</v>
      </c>
      <c r="Q40">
        <f>IF($B40="","",Dataset!P40)</f>
        <v>0</v>
      </c>
      <c r="R40">
        <f>IF($B40="","",Dataset!Q40)</f>
        <v>1</v>
      </c>
      <c r="S40">
        <f>IF($B40="","",Dataset!R40)</f>
        <v>0</v>
      </c>
      <c r="T40">
        <f>IF($B40="","",Dataset!S40)</f>
        <v>0</v>
      </c>
      <c r="U40">
        <f>IF($B40="","",Dataset!T40)</f>
        <v>0</v>
      </c>
      <c r="AL40" t="s">
        <v>80</v>
      </c>
      <c r="AN40" s="3">
        <f t="shared" ref="AN40:AN53" si="7">BP40*(1+BR40)</f>
        <v>144.89130454070002</v>
      </c>
      <c r="BD40" s="2">
        <v>-0.2173912972</v>
      </c>
      <c r="BE40" s="2">
        <v>-6.5217390059999998</v>
      </c>
      <c r="BF40" s="2">
        <v>0</v>
      </c>
      <c r="BH40" t="s">
        <v>1085</v>
      </c>
      <c r="BI40" t="s">
        <v>1086</v>
      </c>
      <c r="BJ40" t="s">
        <v>80</v>
      </c>
      <c r="BK40" t="s">
        <v>32</v>
      </c>
      <c r="BL40" t="s">
        <v>25</v>
      </c>
      <c r="BM40" t="s">
        <v>1087</v>
      </c>
      <c r="BN40" t="s">
        <v>27</v>
      </c>
      <c r="BO40" s="2">
        <v>188.3</v>
      </c>
      <c r="BP40" s="2">
        <v>155</v>
      </c>
      <c r="BQ40" s="5">
        <f t="shared" ref="BQ40:BQ53" si="8">BD40/100</f>
        <v>-2.1739129720000001E-3</v>
      </c>
      <c r="BR40" s="5">
        <f t="shared" ref="BR40:BR53" si="9">BE40/100</f>
        <v>-6.5217390059999991E-2</v>
      </c>
      <c r="BS40" s="5">
        <f t="shared" ref="BS40:BS53" si="10">BF40/100</f>
        <v>0</v>
      </c>
      <c r="BT40" s="2"/>
      <c r="BU40" s="2"/>
      <c r="BV40" s="2"/>
      <c r="BW40" s="2">
        <v>35.8947</v>
      </c>
    </row>
    <row r="41" spans="1:75" x14ac:dyDescent="0.15">
      <c r="A41" t="str">
        <f t="shared" si="0"/>
        <v>1</v>
      </c>
      <c r="B41">
        <v>14</v>
      </c>
      <c r="C41" s="7">
        <v>38756</v>
      </c>
      <c r="D41" s="11">
        <v>2006</v>
      </c>
      <c r="E41" s="3">
        <f>_xlfn.XLOOKUP(B41,'Sentiment index'!$E$2:$E$169,'Sentiment index'!$A$2:$A$169)</f>
        <v>-9.0800199999999998E-2</v>
      </c>
      <c r="F41">
        <f>IF(B41="","",Dataset!E41)</f>
        <v>14.549331012660193</v>
      </c>
      <c r="G41" s="5">
        <f>(AN41-BP41)/BP41</f>
        <v>4.9107141490000006E-2</v>
      </c>
      <c r="H41" s="12">
        <f>IF(B41="","",Dataset!G41)</f>
        <v>1353.85250999098</v>
      </c>
      <c r="I41" s="2">
        <v>425.48700000000002</v>
      </c>
      <c r="J41" s="2">
        <v>107.9121</v>
      </c>
      <c r="K41" s="13">
        <f t="shared" si="1"/>
        <v>4.7407141490000006E-2</v>
      </c>
      <c r="L41" s="5">
        <f>IF(AL41="NORWAY",_xlfn.XLOOKUP(C41,'Oslo OBX Historical Data'!$A$3:$A$3478,'Oslo OBX Historical Data'!$G$2:$G$3477),IF(AL41="FINLAND",_xlfn.XLOOKUP(C41,'OMX Helsinki Historical Data'!$A$3:$A$3480,'OMX Helsinki Historical Data'!$G$2:$G$3479),IF(AL41="DENMARK",_xlfn.XLOOKUP(C41,'OMX Copenhagen All shares Histo'!$A$3:$A$3462,'OMX Copenhagen All shares Histo'!$G$2:$G$3461),_xlfn.XLOOKUP('Neg. inv sent'!C41,'OMX Stockholm Historical Data'!$A$3:$A$3478,'OMX Stockholm Historical Data'!$G$2:$G$3477))))</f>
        <v>1.6999999999999999E-3</v>
      </c>
      <c r="M41">
        <f>IF($B41="","",Dataset!L41)</f>
        <v>1</v>
      </c>
      <c r="N41">
        <f>IF($B41="","",Dataset!M41)</f>
        <v>0</v>
      </c>
      <c r="O41">
        <f>IF($B41="","",Dataset!N41)</f>
        <v>0</v>
      </c>
      <c r="P41">
        <f>IF($B41="","",Dataset!O41)</f>
        <v>1</v>
      </c>
      <c r="Q41">
        <f>IF($B41="","",Dataset!P41)</f>
        <v>0</v>
      </c>
      <c r="R41">
        <f>IF($B41="","",Dataset!Q41)</f>
        <v>0</v>
      </c>
      <c r="S41">
        <f>IF($B41="","",Dataset!R41)</f>
        <v>0</v>
      </c>
      <c r="T41">
        <f>IF($B41="","",Dataset!S41)</f>
        <v>0</v>
      </c>
      <c r="U41">
        <f>IF($B41="","",Dataset!T41)</f>
        <v>0</v>
      </c>
      <c r="AL41" t="s">
        <v>23</v>
      </c>
      <c r="AN41" s="3">
        <f t="shared" si="7"/>
        <v>104.910714149</v>
      </c>
      <c r="BD41" s="2">
        <v>7.1428570750000002</v>
      </c>
      <c r="BE41" s="2">
        <v>4.9107141490000004</v>
      </c>
      <c r="BF41" s="2">
        <v>3.5714285370000001</v>
      </c>
      <c r="BH41" t="s">
        <v>811</v>
      </c>
      <c r="BI41" t="s">
        <v>812</v>
      </c>
      <c r="BJ41" t="s">
        <v>23</v>
      </c>
      <c r="BK41" t="s">
        <v>45</v>
      </c>
      <c r="BL41" t="s">
        <v>25</v>
      </c>
      <c r="BM41" t="s">
        <v>54</v>
      </c>
      <c r="BN41" t="s">
        <v>27</v>
      </c>
      <c r="BO41" s="2">
        <v>425.48700000000002</v>
      </c>
      <c r="BP41" s="2">
        <v>100</v>
      </c>
      <c r="BQ41" s="5">
        <f t="shared" si="8"/>
        <v>7.1428570750000003E-2</v>
      </c>
      <c r="BR41" s="5">
        <f t="shared" si="9"/>
        <v>4.9107141490000006E-2</v>
      </c>
      <c r="BS41" s="5">
        <f t="shared" si="10"/>
        <v>3.5714285370000001E-2</v>
      </c>
      <c r="BT41" s="2"/>
      <c r="BU41" s="2"/>
      <c r="BV41" s="2"/>
      <c r="BW41" s="2">
        <v>4.03</v>
      </c>
    </row>
    <row r="42" spans="1:75" x14ac:dyDescent="0.15">
      <c r="A42" t="str">
        <f t="shared" si="0"/>
        <v>1</v>
      </c>
      <c r="B42">
        <v>14</v>
      </c>
      <c r="C42" s="7">
        <v>38761</v>
      </c>
      <c r="D42" s="11">
        <v>2006</v>
      </c>
      <c r="E42" s="3">
        <f>_xlfn.XLOOKUP(B42,'Sentiment index'!$E$2:$E$169,'Sentiment index'!$A$2:$A$169)</f>
        <v>-9.0800199999999998E-2</v>
      </c>
      <c r="F42">
        <f>IF(B42="","",Dataset!E42)</f>
        <v>13.289927105913938</v>
      </c>
      <c r="G42" s="5">
        <f>(AN42-BP42)/BP42</f>
        <v>0</v>
      </c>
      <c r="H42" s="12">
        <f>IF(B42="","",Dataset!G42)</f>
        <v>1118.1888901490565</v>
      </c>
      <c r="I42" s="2">
        <v>938</v>
      </c>
      <c r="J42" s="2">
        <v>16.399999999999999</v>
      </c>
      <c r="K42" s="13">
        <f t="shared" si="1"/>
        <v>1.09E-2</v>
      </c>
      <c r="L42" s="5">
        <f>IF(AL42="NORWAY",_xlfn.XLOOKUP(C42,'Oslo OBX Historical Data'!$A$3:$A$3478,'Oslo OBX Historical Data'!$G$2:$G$3477),IF(AL42="FINLAND",_xlfn.XLOOKUP(C42,'OMX Helsinki Historical Data'!$A$3:$A$3480,'OMX Helsinki Historical Data'!$G$2:$G$3479),IF(AL42="DENMARK",_xlfn.XLOOKUP(C42,'OMX Copenhagen All shares Histo'!$A$3:$A$3462,'OMX Copenhagen All shares Histo'!$G$2:$G$3461),_xlfn.XLOOKUP('Neg. inv sent'!C42,'OMX Stockholm Historical Data'!$A$3:$A$3478,'OMX Stockholm Historical Data'!$G$2:$G$3477))))</f>
        <v>-1.09E-2</v>
      </c>
      <c r="M42">
        <f>IF($B42="","",Dataset!L42)</f>
        <v>1</v>
      </c>
      <c r="N42">
        <f>IF($B42="","",Dataset!M42)</f>
        <v>1</v>
      </c>
      <c r="O42">
        <f>IF($B42="","",Dataset!N42)</f>
        <v>0</v>
      </c>
      <c r="P42">
        <f>IF($B42="","",Dataset!O42)</f>
        <v>0</v>
      </c>
      <c r="Q42">
        <f>IF($B42="","",Dataset!P42)</f>
        <v>0</v>
      </c>
      <c r="R42">
        <f>IF($B42="","",Dataset!Q42)</f>
        <v>0</v>
      </c>
      <c r="S42">
        <f>IF($B42="","",Dataset!R42)</f>
        <v>0</v>
      </c>
      <c r="T42">
        <f>IF($B42="","",Dataset!S42)</f>
        <v>0</v>
      </c>
      <c r="U42">
        <f>IF($B42="","",Dataset!T42)</f>
        <v>0</v>
      </c>
      <c r="AL42" t="s">
        <v>44</v>
      </c>
      <c r="AN42" s="3">
        <f t="shared" si="7"/>
        <v>16.399999999999999</v>
      </c>
      <c r="BD42" s="2">
        <v>6.6666665079999996</v>
      </c>
      <c r="BE42" s="2">
        <v>0</v>
      </c>
      <c r="BF42" s="2">
        <v>-7.3333334920000004</v>
      </c>
      <c r="BH42" t="s">
        <v>486</v>
      </c>
      <c r="BI42" t="s">
        <v>487</v>
      </c>
      <c r="BJ42" t="s">
        <v>44</v>
      </c>
      <c r="BK42" t="s">
        <v>53</v>
      </c>
      <c r="BL42" t="s">
        <v>25</v>
      </c>
      <c r="BM42" t="s">
        <v>146</v>
      </c>
      <c r="BN42" t="s">
        <v>27</v>
      </c>
      <c r="BO42" s="2">
        <v>938</v>
      </c>
      <c r="BP42" s="2">
        <v>16.399999999999999</v>
      </c>
      <c r="BQ42" s="5">
        <f t="shared" si="8"/>
        <v>6.6666665079999993E-2</v>
      </c>
      <c r="BR42" s="5">
        <f t="shared" si="9"/>
        <v>0</v>
      </c>
      <c r="BS42" s="5">
        <f t="shared" si="10"/>
        <v>-7.3333334920000007E-2</v>
      </c>
      <c r="BT42" s="2"/>
      <c r="BU42" s="2"/>
      <c r="BV42" s="2"/>
      <c r="BW42" s="2">
        <v>0</v>
      </c>
    </row>
    <row r="43" spans="1:75" x14ac:dyDescent="0.15">
      <c r="A43" t="str">
        <f t="shared" si="0"/>
        <v>1</v>
      </c>
      <c r="B43">
        <v>14</v>
      </c>
      <c r="C43" s="7">
        <v>38770</v>
      </c>
      <c r="D43" s="11">
        <v>2006</v>
      </c>
      <c r="E43" s="3">
        <f>_xlfn.XLOOKUP(B43,'Sentiment index'!$E$2:$E$169,'Sentiment index'!$A$2:$A$169)</f>
        <v>-9.0800199999999998E-2</v>
      </c>
      <c r="F43">
        <f>IF(B43="","",Dataset!E43)</f>
        <v>13.27065035061378</v>
      </c>
      <c r="G43" s="5">
        <f>(AN43-BP43)/BP43</f>
        <v>1.0526316169999994E-2</v>
      </c>
      <c r="H43" s="12">
        <f>IF(B43="","",Dataset!G43)</f>
        <v>131</v>
      </c>
      <c r="I43" s="2">
        <v>10.7705</v>
      </c>
      <c r="J43" s="2">
        <v>5.3956049999999998</v>
      </c>
      <c r="K43" s="13">
        <f t="shared" si="1"/>
        <v>9.4263161699999938E-3</v>
      </c>
      <c r="L43" s="5">
        <f>IF(AL43="NORWAY",_xlfn.XLOOKUP(C43,'Oslo OBX Historical Data'!$A$3:$A$3478,'Oslo OBX Historical Data'!$G$2:$G$3477),IF(AL43="FINLAND",_xlfn.XLOOKUP(C43,'OMX Helsinki Historical Data'!$A$3:$A$3480,'OMX Helsinki Historical Data'!$G$2:$G$3479),IF(AL43="DENMARK",_xlfn.XLOOKUP(C43,'OMX Copenhagen All shares Histo'!$A$3:$A$3462,'OMX Copenhagen All shares Histo'!$G$2:$G$3461),_xlfn.XLOOKUP('Neg. inv sent'!C43,'OMX Stockholm Historical Data'!$A$3:$A$3478,'OMX Stockholm Historical Data'!$G$2:$G$3477))))</f>
        <v>1.1000000000000001E-3</v>
      </c>
      <c r="M43">
        <f>IF($B43="","",Dataset!L43)</f>
        <v>1</v>
      </c>
      <c r="N43">
        <f>IF($B43="","",Dataset!M43)</f>
        <v>0</v>
      </c>
      <c r="O43">
        <f>IF($B43="","",Dataset!N43)</f>
        <v>0</v>
      </c>
      <c r="P43">
        <f>IF($B43="","",Dataset!O43)</f>
        <v>0</v>
      </c>
      <c r="Q43">
        <f>IF($B43="","",Dataset!P43)</f>
        <v>0</v>
      </c>
      <c r="R43">
        <f>IF($B43="","",Dataset!Q43)</f>
        <v>0</v>
      </c>
      <c r="S43">
        <f>IF($B43="","",Dataset!R43)</f>
        <v>1</v>
      </c>
      <c r="T43">
        <f>IF($B43="","",Dataset!S43)</f>
        <v>0</v>
      </c>
      <c r="U43">
        <f>IF($B43="","",Dataset!T43)</f>
        <v>0</v>
      </c>
      <c r="AL43" t="s">
        <v>23</v>
      </c>
      <c r="AN43" s="3">
        <f t="shared" si="7"/>
        <v>5.05263158085</v>
      </c>
      <c r="AO43">
        <v>131</v>
      </c>
      <c r="BD43" s="2">
        <v>0.52631580830000002</v>
      </c>
      <c r="BE43" s="2">
        <v>1.0526316170000001</v>
      </c>
      <c r="BF43" s="2">
        <v>6.8421053890000003</v>
      </c>
      <c r="BH43" t="s">
        <v>1867</v>
      </c>
      <c r="BI43" t="s">
        <v>1868</v>
      </c>
      <c r="BJ43" t="s">
        <v>23</v>
      </c>
      <c r="BK43" t="s">
        <v>152</v>
      </c>
      <c r="BL43" t="s">
        <v>25</v>
      </c>
      <c r="BM43" t="s">
        <v>54</v>
      </c>
      <c r="BN43" t="s">
        <v>27</v>
      </c>
      <c r="BO43" s="2">
        <v>10.7705</v>
      </c>
      <c r="BP43" s="2">
        <v>5</v>
      </c>
      <c r="BQ43" s="5">
        <f t="shared" si="8"/>
        <v>5.2631580830000005E-3</v>
      </c>
      <c r="BR43" s="5">
        <f t="shared" si="9"/>
        <v>1.0526316170000001E-2</v>
      </c>
      <c r="BS43" s="5">
        <f t="shared" si="10"/>
        <v>6.842105389E-2</v>
      </c>
      <c r="BT43" s="2">
        <v>220</v>
      </c>
      <c r="BU43" s="2">
        <v>4600</v>
      </c>
      <c r="BV43" s="2">
        <v>223.5</v>
      </c>
      <c r="BW43" s="2">
        <v>20</v>
      </c>
    </row>
    <row r="44" spans="1:75" x14ac:dyDescent="0.15">
      <c r="A44" t="str">
        <f t="shared" si="0"/>
        <v>1</v>
      </c>
      <c r="B44">
        <v>14</v>
      </c>
      <c r="C44" s="7">
        <v>38771</v>
      </c>
      <c r="D44" s="11">
        <v>2006</v>
      </c>
      <c r="E44" s="3">
        <f>_xlfn.XLOOKUP(B44,'Sentiment index'!$E$2:$E$169,'Sentiment index'!$A$2:$A$169)</f>
        <v>-9.0800199999999998E-2</v>
      </c>
      <c r="F44">
        <f>IF(B44="","",Dataset!E44)</f>
        <v>14.943261047032339</v>
      </c>
      <c r="G44" s="5">
        <f>(AN44-BP44)/BP44</f>
        <v>-7.1428573130000016E-3</v>
      </c>
      <c r="H44" s="12">
        <f>IF(B44="","",Dataset!G44)</f>
        <v>2778</v>
      </c>
      <c r="I44" s="2">
        <v>1393.84</v>
      </c>
      <c r="J44" s="2">
        <v>48.719383999999998</v>
      </c>
      <c r="K44" s="13">
        <f t="shared" si="1"/>
        <v>-8.6428573130000012E-3</v>
      </c>
      <c r="L44" s="5">
        <f>IF(AL44="NORWAY",_xlfn.XLOOKUP(C44,'Oslo OBX Historical Data'!$A$3:$A$3478,'Oslo OBX Historical Data'!$G$2:$G$3477),IF(AL44="FINLAND",_xlfn.XLOOKUP(C44,'OMX Helsinki Historical Data'!$A$3:$A$3480,'OMX Helsinki Historical Data'!$G$2:$G$3479),IF(AL44="DENMARK",_xlfn.XLOOKUP(C44,'OMX Copenhagen All shares Histo'!$A$3:$A$3462,'OMX Copenhagen All shares Histo'!$G$2:$G$3461),_xlfn.XLOOKUP('Neg. inv sent'!C44,'OMX Stockholm Historical Data'!$A$3:$A$3478,'OMX Stockholm Historical Data'!$G$2:$G$3477))))</f>
        <v>1.5E-3</v>
      </c>
      <c r="M44">
        <f>IF($B44="","",Dataset!L44)</f>
        <v>1</v>
      </c>
      <c r="N44">
        <f>IF($B44="","",Dataset!M44)</f>
        <v>0</v>
      </c>
      <c r="O44">
        <f>IF($B44="","",Dataset!N44)</f>
        <v>0</v>
      </c>
      <c r="P44">
        <f>IF($B44="","",Dataset!O44)</f>
        <v>0</v>
      </c>
      <c r="Q44">
        <f>IF($B44="","",Dataset!P44)</f>
        <v>1</v>
      </c>
      <c r="R44">
        <f>IF($B44="","",Dataset!Q44)</f>
        <v>0</v>
      </c>
      <c r="S44">
        <f>IF($B44="","",Dataset!R44)</f>
        <v>0</v>
      </c>
      <c r="T44">
        <f>IF($B44="","",Dataset!S44)</f>
        <v>0</v>
      </c>
      <c r="U44">
        <f>IF($B44="","",Dataset!T44)</f>
        <v>0</v>
      </c>
      <c r="AL44" t="s">
        <v>80</v>
      </c>
      <c r="AN44" s="3">
        <f t="shared" si="7"/>
        <v>55.599999990472</v>
      </c>
      <c r="AO44">
        <v>2778</v>
      </c>
      <c r="BD44" s="2">
        <v>5</v>
      </c>
      <c r="BE44" s="2">
        <v>-0.71428573129999995</v>
      </c>
      <c r="BF44" s="2">
        <v>-5</v>
      </c>
      <c r="BH44" t="s">
        <v>380</v>
      </c>
      <c r="BI44" t="s">
        <v>381</v>
      </c>
      <c r="BJ44" t="s">
        <v>80</v>
      </c>
      <c r="BK44" t="s">
        <v>38</v>
      </c>
      <c r="BL44" t="s">
        <v>25</v>
      </c>
      <c r="BM44" t="s">
        <v>132</v>
      </c>
      <c r="BN44" t="s">
        <v>27</v>
      </c>
      <c r="BO44" s="2">
        <v>1393.84</v>
      </c>
      <c r="BP44" s="2">
        <v>56</v>
      </c>
      <c r="BQ44" s="5">
        <f t="shared" si="8"/>
        <v>0.05</v>
      </c>
      <c r="BR44" s="5">
        <f t="shared" si="9"/>
        <v>-7.1428573129999999E-3</v>
      </c>
      <c r="BS44" s="5">
        <f t="shared" si="10"/>
        <v>-0.05</v>
      </c>
      <c r="BT44" s="2"/>
      <c r="BU44" s="2"/>
      <c r="BV44" s="2"/>
      <c r="BW44" s="2">
        <v>75.040000000000006</v>
      </c>
    </row>
    <row r="45" spans="1:75" x14ac:dyDescent="0.15">
      <c r="A45" t="str">
        <f t="shared" si="0"/>
        <v>1</v>
      </c>
      <c r="B45">
        <v>15</v>
      </c>
      <c r="C45" s="7">
        <v>38785</v>
      </c>
      <c r="D45" s="11">
        <v>2006</v>
      </c>
      <c r="E45" s="3">
        <f>_xlfn.XLOOKUP(B45,'Sentiment index'!$E$2:$E$169,'Sentiment index'!$A$2:$A$169)</f>
        <v>-0.1178864</v>
      </c>
      <c r="F45">
        <f>IF(B45="","",Dataset!E45)</f>
        <v>11.398047913865494</v>
      </c>
      <c r="G45" s="5">
        <f>(AN45-BP45)/BP45</f>
        <v>-0.12849160189999997</v>
      </c>
      <c r="H45" s="12">
        <f>IF(B45="","",Dataset!G45)</f>
        <v>60</v>
      </c>
      <c r="I45" s="2">
        <v>9682.32</v>
      </c>
      <c r="J45" s="2">
        <v>67</v>
      </c>
      <c r="K45" s="13">
        <f t="shared" si="1"/>
        <v>-0.13319160189999998</v>
      </c>
      <c r="L45" s="5">
        <f>IF(AL45="NORWAY",_xlfn.XLOOKUP(C45,'Oslo OBX Historical Data'!$A$3:$A$3478,'Oslo OBX Historical Data'!$G$2:$G$3477),IF(AL45="FINLAND",_xlfn.XLOOKUP(C45,'OMX Helsinki Historical Data'!$A$3:$A$3480,'OMX Helsinki Historical Data'!$G$2:$G$3479),IF(AL45="DENMARK",_xlfn.XLOOKUP(C45,'OMX Copenhagen All shares Histo'!$A$3:$A$3462,'OMX Copenhagen All shares Histo'!$G$2:$G$3461),_xlfn.XLOOKUP('Neg. inv sent'!C45,'OMX Stockholm Historical Data'!$A$3:$A$3478,'OMX Stockholm Historical Data'!$G$2:$G$3477))))</f>
        <v>4.7000000000000002E-3</v>
      </c>
      <c r="M45">
        <f>IF($B45="","",Dataset!L45)</f>
        <v>1</v>
      </c>
      <c r="N45">
        <f>IF($B45="","",Dataset!M45)</f>
        <v>1</v>
      </c>
      <c r="O45">
        <f>IF($B45="","",Dataset!N45)</f>
        <v>0</v>
      </c>
      <c r="P45">
        <f>IF($B45="","",Dataset!O45)</f>
        <v>0</v>
      </c>
      <c r="Q45">
        <f>IF($B45="","",Dataset!P45)</f>
        <v>0</v>
      </c>
      <c r="R45">
        <f>IF($B45="","",Dataset!Q45)</f>
        <v>0</v>
      </c>
      <c r="S45">
        <f>IF($B45="","",Dataset!R45)</f>
        <v>0</v>
      </c>
      <c r="T45">
        <f>IF($B45="","",Dataset!S45)</f>
        <v>0</v>
      </c>
      <c r="U45">
        <f>IF($B45="","",Dataset!T45)</f>
        <v>0</v>
      </c>
      <c r="AL45" t="s">
        <v>44</v>
      </c>
      <c r="AN45" s="3">
        <f t="shared" si="7"/>
        <v>58.391062672700002</v>
      </c>
      <c r="AO45">
        <v>60</v>
      </c>
      <c r="BD45" s="2">
        <v>2.2346391680000002</v>
      </c>
      <c r="BE45" s="2">
        <v>-12.849160189999999</v>
      </c>
      <c r="BF45" s="2">
        <v>12.29050541</v>
      </c>
      <c r="BH45" t="s">
        <v>57</v>
      </c>
      <c r="BI45" t="s">
        <v>58</v>
      </c>
      <c r="BJ45" t="s">
        <v>44</v>
      </c>
      <c r="BK45" t="s">
        <v>53</v>
      </c>
      <c r="BL45" t="s">
        <v>25</v>
      </c>
      <c r="BM45" t="s">
        <v>54</v>
      </c>
      <c r="BN45" t="s">
        <v>27</v>
      </c>
      <c r="BO45" s="2">
        <v>9682.32</v>
      </c>
      <c r="BP45" s="2">
        <v>67</v>
      </c>
      <c r="BQ45" s="5">
        <f t="shared" si="8"/>
        <v>2.2346391680000001E-2</v>
      </c>
      <c r="BR45" s="5">
        <f t="shared" si="9"/>
        <v>-0.1284916019</v>
      </c>
      <c r="BS45" s="5">
        <f t="shared" si="10"/>
        <v>0.12290505409999999</v>
      </c>
      <c r="BT45" s="2"/>
      <c r="BU45" s="2"/>
      <c r="BV45" s="2"/>
      <c r="BW45" s="2">
        <v>0</v>
      </c>
    </row>
    <row r="46" spans="1:75" x14ac:dyDescent="0.15">
      <c r="A46" t="str">
        <f t="shared" si="0"/>
        <v>1</v>
      </c>
      <c r="B46">
        <v>15</v>
      </c>
      <c r="C46" s="7">
        <v>38789</v>
      </c>
      <c r="D46" s="11">
        <v>2006</v>
      </c>
      <c r="E46" s="3">
        <f>_xlfn.XLOOKUP(B46,'Sentiment index'!$E$2:$E$169,'Sentiment index'!$A$2:$A$169)</f>
        <v>-0.1178864</v>
      </c>
      <c r="F46">
        <f>IF(B46="","",Dataset!E46)</f>
        <v>11.719561256594876</v>
      </c>
      <c r="G46" s="5">
        <f>(AN46-BP46)/BP46</f>
        <v>-0.21818181989999991</v>
      </c>
      <c r="H46" s="12">
        <f>IF(B46="","",Dataset!G46)</f>
        <v>44</v>
      </c>
      <c r="I46" s="2">
        <v>437.29300000000001</v>
      </c>
      <c r="J46" s="2">
        <v>25.762864000000004</v>
      </c>
      <c r="K46" s="13">
        <f t="shared" si="1"/>
        <v>-0.22218181989999991</v>
      </c>
      <c r="L46" s="5">
        <f>IF(AL46="NORWAY",_xlfn.XLOOKUP(C46,'Oslo OBX Historical Data'!$A$3:$A$3478,'Oslo OBX Historical Data'!$G$2:$G$3477),IF(AL46="FINLAND",_xlfn.XLOOKUP(C46,'OMX Helsinki Historical Data'!$A$3:$A$3480,'OMX Helsinki Historical Data'!$G$2:$G$3479),IF(AL46="DENMARK",_xlfn.XLOOKUP(C46,'OMX Copenhagen All shares Histo'!$A$3:$A$3462,'OMX Copenhagen All shares Histo'!$G$2:$G$3461),_xlfn.XLOOKUP('Neg. inv sent'!C46,'OMX Stockholm Historical Data'!$A$3:$A$3478,'OMX Stockholm Historical Data'!$G$2:$G$3477))))</f>
        <v>4.0000000000000001E-3</v>
      </c>
      <c r="M46">
        <f>IF($B46="","",Dataset!L46)</f>
        <v>1</v>
      </c>
      <c r="N46">
        <f>IF($B46="","",Dataset!M46)</f>
        <v>0</v>
      </c>
      <c r="O46">
        <f>IF($B46="","",Dataset!N46)</f>
        <v>1</v>
      </c>
      <c r="P46">
        <f>IF($B46="","",Dataset!O46)</f>
        <v>0</v>
      </c>
      <c r="Q46">
        <f>IF($B46="","",Dataset!P46)</f>
        <v>0</v>
      </c>
      <c r="R46">
        <f>IF($B46="","",Dataset!Q46)</f>
        <v>0</v>
      </c>
      <c r="S46">
        <f>IF($B46="","",Dataset!R46)</f>
        <v>0</v>
      </c>
      <c r="T46">
        <f>IF($B46="","",Dataset!S46)</f>
        <v>0</v>
      </c>
      <c r="U46">
        <f>IF($B46="","",Dataset!T46)</f>
        <v>0</v>
      </c>
      <c r="AL46" t="s">
        <v>64</v>
      </c>
      <c r="AN46" s="3">
        <f t="shared" si="7"/>
        <v>2.5018181763200005</v>
      </c>
      <c r="AO46">
        <v>44</v>
      </c>
      <c r="BD46" s="2">
        <v>-4</v>
      </c>
      <c r="BE46" s="2">
        <v>-21.818181989999999</v>
      </c>
      <c r="BF46" s="2">
        <v>-19.818181989999999</v>
      </c>
      <c r="BH46" t="s">
        <v>815</v>
      </c>
      <c r="BI46" t="s">
        <v>816</v>
      </c>
      <c r="BJ46" t="s">
        <v>64</v>
      </c>
      <c r="BK46" t="s">
        <v>96</v>
      </c>
      <c r="BL46" t="s">
        <v>25</v>
      </c>
      <c r="BM46" t="s">
        <v>51</v>
      </c>
      <c r="BN46" t="s">
        <v>27</v>
      </c>
      <c r="BO46" s="2">
        <v>437.29300000000001</v>
      </c>
      <c r="BP46" s="2">
        <v>3.2</v>
      </c>
      <c r="BQ46" s="5">
        <f t="shared" si="8"/>
        <v>-0.04</v>
      </c>
      <c r="BR46" s="5">
        <f t="shared" si="9"/>
        <v>-0.21818181989999999</v>
      </c>
      <c r="BS46" s="5">
        <f t="shared" si="10"/>
        <v>-0.1981818199</v>
      </c>
      <c r="BT46" s="2"/>
      <c r="BU46" s="2"/>
      <c r="BV46" s="2"/>
      <c r="BW46" s="2">
        <v>38.975000000000001</v>
      </c>
    </row>
    <row r="47" spans="1:75" x14ac:dyDescent="0.15">
      <c r="A47" t="str">
        <f t="shared" si="0"/>
        <v>1</v>
      </c>
      <c r="B47">
        <v>15</v>
      </c>
      <c r="C47" s="7">
        <v>38790</v>
      </c>
      <c r="D47" s="11">
        <v>2006</v>
      </c>
      <c r="E47" s="3">
        <f>_xlfn.XLOOKUP(B47,'Sentiment index'!$E$2:$E$169,'Sentiment index'!$A$2:$A$169)</f>
        <v>-0.1178864</v>
      </c>
      <c r="F47">
        <f>IF(B47="","",Dataset!E47)</f>
        <v>14.164198356630187</v>
      </c>
      <c r="G47" s="5">
        <f>(AN47-BP47)/BP47</f>
        <v>-0.37000000000000005</v>
      </c>
      <c r="H47" s="12">
        <f>IF(B47="","",Dataset!G47)</f>
        <v>1330.3381192121822</v>
      </c>
      <c r="I47" s="2">
        <v>1396.01</v>
      </c>
      <c r="J47" s="2">
        <v>177.11969000000002</v>
      </c>
      <c r="K47" s="13">
        <f t="shared" si="1"/>
        <v>-0.37760000000000005</v>
      </c>
      <c r="L47" s="5">
        <f>IF(AL47="NORWAY",_xlfn.XLOOKUP(C47,'Oslo OBX Historical Data'!$A$3:$A$3478,'Oslo OBX Historical Data'!$G$2:$G$3477),IF(AL47="FINLAND",_xlfn.XLOOKUP(C47,'OMX Helsinki Historical Data'!$A$3:$A$3480,'OMX Helsinki Historical Data'!$G$2:$G$3479),IF(AL47="DENMARK",_xlfn.XLOOKUP(C47,'OMX Copenhagen All shares Histo'!$A$3:$A$3462,'OMX Copenhagen All shares Histo'!$G$2:$G$3461),_xlfn.XLOOKUP('Neg. inv sent'!C47,'OMX Stockholm Historical Data'!$A$3:$A$3478,'OMX Stockholm Historical Data'!$G$2:$G$3477))))</f>
        <v>7.6E-3</v>
      </c>
      <c r="M47">
        <f>IF($B47="","",Dataset!L47)</f>
        <v>1</v>
      </c>
      <c r="N47">
        <f>IF($B47="","",Dataset!M47)</f>
        <v>0</v>
      </c>
      <c r="O47">
        <f>IF($B47="","",Dataset!N47)</f>
        <v>1</v>
      </c>
      <c r="P47">
        <f>IF($B47="","",Dataset!O47)</f>
        <v>0</v>
      </c>
      <c r="Q47">
        <f>IF($B47="","",Dataset!P47)</f>
        <v>0</v>
      </c>
      <c r="R47">
        <f>IF($B47="","",Dataset!Q47)</f>
        <v>0</v>
      </c>
      <c r="S47">
        <f>IF($B47="","",Dataset!R47)</f>
        <v>0</v>
      </c>
      <c r="T47">
        <f>IF($B47="","",Dataset!S47)</f>
        <v>0</v>
      </c>
      <c r="U47">
        <f>IF($B47="","",Dataset!T47)</f>
        <v>0</v>
      </c>
      <c r="AL47" t="s">
        <v>64</v>
      </c>
      <c r="AN47" s="3">
        <f t="shared" si="7"/>
        <v>13.86</v>
      </c>
      <c r="BD47" s="2">
        <v>-10.83333302</v>
      </c>
      <c r="BE47" s="2">
        <v>-37</v>
      </c>
      <c r="BF47" s="2">
        <v>-40.5</v>
      </c>
      <c r="BH47" t="s">
        <v>362</v>
      </c>
      <c r="BI47" t="s">
        <v>363</v>
      </c>
      <c r="BJ47" t="s">
        <v>64</v>
      </c>
      <c r="BK47" t="s">
        <v>96</v>
      </c>
      <c r="BL47" t="s">
        <v>25</v>
      </c>
      <c r="BM47" t="s">
        <v>54</v>
      </c>
      <c r="BN47" t="s">
        <v>27</v>
      </c>
      <c r="BO47" s="2">
        <v>1396.01</v>
      </c>
      <c r="BP47" s="2">
        <v>22</v>
      </c>
      <c r="BQ47" s="5">
        <f t="shared" si="8"/>
        <v>-0.10833333019999999</v>
      </c>
      <c r="BR47" s="5">
        <f t="shared" si="9"/>
        <v>-0.37</v>
      </c>
      <c r="BS47" s="5">
        <f t="shared" si="10"/>
        <v>-0.40500000000000003</v>
      </c>
      <c r="BT47" s="2"/>
      <c r="BU47" s="2"/>
      <c r="BV47" s="2"/>
      <c r="BW47" s="2">
        <v>44.436999999999998</v>
      </c>
    </row>
    <row r="48" spans="1:75" x14ac:dyDescent="0.15">
      <c r="A48" t="str">
        <f t="shared" si="0"/>
        <v>1</v>
      </c>
      <c r="B48">
        <v>15</v>
      </c>
      <c r="C48" s="7">
        <v>38793</v>
      </c>
      <c r="D48" s="11">
        <v>2006</v>
      </c>
      <c r="E48" s="3">
        <f>_xlfn.XLOOKUP(B48,'Sentiment index'!$E$2:$E$169,'Sentiment index'!$A$2:$A$169)</f>
        <v>-0.1178864</v>
      </c>
      <c r="F48">
        <f>IF(B48="","",Dataset!E48)</f>
        <v>14.534346737239447</v>
      </c>
      <c r="G48" s="5">
        <f>(AN48-BP48)/BP48</f>
        <v>-0.21774654389999989</v>
      </c>
      <c r="H48" s="12">
        <f>IF(B48="","",Dataset!G48)</f>
        <v>1031</v>
      </c>
      <c r="I48" s="2">
        <v>673.2</v>
      </c>
      <c r="J48" s="2">
        <v>33</v>
      </c>
      <c r="K48" s="13">
        <f t="shared" si="1"/>
        <v>-0.22764654389999989</v>
      </c>
      <c r="L48" s="5">
        <f>IF(AL48="NORWAY",_xlfn.XLOOKUP(C48,'Oslo OBX Historical Data'!$A$3:$A$3478,'Oslo OBX Historical Data'!$G$2:$G$3477),IF(AL48="FINLAND",_xlfn.XLOOKUP(C48,'OMX Helsinki Historical Data'!$A$3:$A$3480,'OMX Helsinki Historical Data'!$G$2:$G$3479),IF(AL48="DENMARK",_xlfn.XLOOKUP(C48,'OMX Copenhagen All shares Histo'!$A$3:$A$3462,'OMX Copenhagen All shares Histo'!$G$2:$G$3461),_xlfn.XLOOKUP('Neg. inv sent'!C48,'OMX Stockholm Historical Data'!$A$3:$A$3478,'OMX Stockholm Historical Data'!$G$2:$G$3477))))</f>
        <v>9.9000000000000008E-3</v>
      </c>
      <c r="M48">
        <f>IF($B48="","",Dataset!L48)</f>
        <v>1</v>
      </c>
      <c r="N48">
        <f>IF($B48="","",Dataset!M48)</f>
        <v>0</v>
      </c>
      <c r="O48">
        <f>IF($B48="","",Dataset!N48)</f>
        <v>0</v>
      </c>
      <c r="P48">
        <f>IF($B48="","",Dataset!O48)</f>
        <v>0</v>
      </c>
      <c r="Q48">
        <f>IF($B48="","",Dataset!P48)</f>
        <v>1</v>
      </c>
      <c r="R48">
        <f>IF($B48="","",Dataset!Q48)</f>
        <v>0</v>
      </c>
      <c r="S48">
        <f>IF($B48="","",Dataset!R48)</f>
        <v>0</v>
      </c>
      <c r="T48">
        <f>IF($B48="","",Dataset!S48)</f>
        <v>0</v>
      </c>
      <c r="U48">
        <f>IF($B48="","",Dataset!T48)</f>
        <v>0</v>
      </c>
      <c r="AL48" t="s">
        <v>44</v>
      </c>
      <c r="AN48" s="3">
        <f t="shared" si="7"/>
        <v>25.814364051300004</v>
      </c>
      <c r="AO48">
        <v>1031</v>
      </c>
      <c r="BD48" s="2">
        <v>-6.4892420770000001</v>
      </c>
      <c r="BE48" s="2">
        <v>-21.774654389999998</v>
      </c>
      <c r="BF48" s="2">
        <v>-19.899963379999999</v>
      </c>
      <c r="BH48" t="s">
        <v>621</v>
      </c>
      <c r="BI48" t="s">
        <v>622</v>
      </c>
      <c r="BJ48" t="s">
        <v>44</v>
      </c>
      <c r="BK48" t="s">
        <v>38</v>
      </c>
      <c r="BL48" t="s">
        <v>25</v>
      </c>
      <c r="BM48" t="s">
        <v>75</v>
      </c>
      <c r="BN48" t="s">
        <v>27</v>
      </c>
      <c r="BO48" s="2">
        <v>673.2</v>
      </c>
      <c r="BP48" s="2">
        <v>33</v>
      </c>
      <c r="BQ48" s="5">
        <f t="shared" si="8"/>
        <v>-6.4892420770000001E-2</v>
      </c>
      <c r="BR48" s="5">
        <f t="shared" si="9"/>
        <v>-0.21774654389999998</v>
      </c>
      <c r="BS48" s="5">
        <f t="shared" si="10"/>
        <v>-0.19899963379999999</v>
      </c>
      <c r="BT48" s="2"/>
      <c r="BU48" s="2"/>
      <c r="BV48" s="2"/>
      <c r="BW48" s="2">
        <v>45</v>
      </c>
    </row>
    <row r="49" spans="1:75" x14ac:dyDescent="0.15">
      <c r="A49" t="str">
        <f t="shared" si="0"/>
        <v>1</v>
      </c>
      <c r="B49">
        <v>15</v>
      </c>
      <c r="C49" s="7">
        <v>38804</v>
      </c>
      <c r="D49" s="11">
        <v>2006</v>
      </c>
      <c r="E49" s="3">
        <f>_xlfn.XLOOKUP(B49,'Sentiment index'!$E$2:$E$169,'Sentiment index'!$A$2:$A$169)</f>
        <v>-0.1178864</v>
      </c>
      <c r="F49">
        <f>IF(B49="","",Dataset!E49)</f>
        <v>14.103968863975382</v>
      </c>
      <c r="G49" s="5">
        <f>(AN49-BP49)/BP49</f>
        <v>0.1966666603000001</v>
      </c>
      <c r="H49" s="12">
        <f>IF(B49="","",Dataset!G49)</f>
        <v>274</v>
      </c>
      <c r="I49" s="2">
        <v>1099.79</v>
      </c>
      <c r="J49" s="2">
        <v>122.668449</v>
      </c>
      <c r="K49" s="13">
        <f t="shared" si="1"/>
        <v>0.19786666030000011</v>
      </c>
      <c r="L49" s="5">
        <f>IF(AL49="NORWAY",_xlfn.XLOOKUP(C49,'Oslo OBX Historical Data'!$A$3:$A$3478,'Oslo OBX Historical Data'!$G$2:$G$3477),IF(AL49="FINLAND",_xlfn.XLOOKUP(C49,'OMX Helsinki Historical Data'!$A$3:$A$3480,'OMX Helsinki Historical Data'!$G$2:$G$3479),IF(AL49="DENMARK",_xlfn.XLOOKUP(C49,'OMX Copenhagen All shares Histo'!$A$3:$A$3462,'OMX Copenhagen All shares Histo'!$G$2:$G$3461),_xlfn.XLOOKUP('Neg. inv sent'!C49,'OMX Stockholm Historical Data'!$A$3:$A$3478,'OMX Stockholm Historical Data'!$G$2:$G$3477))))</f>
        <v>-1.1999999999999999E-3</v>
      </c>
      <c r="M49">
        <f>IF($B49="","",Dataset!L49)</f>
        <v>1</v>
      </c>
      <c r="N49">
        <f>IF($B49="","",Dataset!M49)</f>
        <v>0</v>
      </c>
      <c r="O49">
        <f>IF($B49="","",Dataset!N49)</f>
        <v>0</v>
      </c>
      <c r="P49">
        <f>IF($B49="","",Dataset!O49)</f>
        <v>0</v>
      </c>
      <c r="Q49">
        <f>IF($B49="","",Dataset!P49)</f>
        <v>1</v>
      </c>
      <c r="R49">
        <f>IF($B49="","",Dataset!Q49)</f>
        <v>0</v>
      </c>
      <c r="S49">
        <f>IF($B49="","",Dataset!R49)</f>
        <v>0</v>
      </c>
      <c r="T49">
        <f>IF($B49="","",Dataset!S49)</f>
        <v>0</v>
      </c>
      <c r="U49">
        <f>IF($B49="","",Dataset!T49)</f>
        <v>0</v>
      </c>
      <c r="AL49" t="s">
        <v>80</v>
      </c>
      <c r="AN49" s="3">
        <f t="shared" si="7"/>
        <v>168.72999910230001</v>
      </c>
      <c r="AO49">
        <v>274</v>
      </c>
      <c r="BD49" s="2">
        <v>6.6666665079999996</v>
      </c>
      <c r="BE49" s="2">
        <v>19.666666029999998</v>
      </c>
      <c r="BF49" s="2">
        <v>130</v>
      </c>
      <c r="BH49" t="s">
        <v>482</v>
      </c>
      <c r="BI49" t="s">
        <v>483</v>
      </c>
      <c r="BJ49" t="s">
        <v>80</v>
      </c>
      <c r="BK49" t="s">
        <v>38</v>
      </c>
      <c r="BL49" t="s">
        <v>25</v>
      </c>
      <c r="BM49" t="s">
        <v>54</v>
      </c>
      <c r="BN49" t="s">
        <v>27</v>
      </c>
      <c r="BO49" s="2">
        <v>1099.79</v>
      </c>
      <c r="BP49" s="2">
        <v>141</v>
      </c>
      <c r="BQ49" s="5">
        <f t="shared" si="8"/>
        <v>6.6666665079999993E-2</v>
      </c>
      <c r="BR49" s="5">
        <f t="shared" si="9"/>
        <v>0.19666666029999999</v>
      </c>
      <c r="BS49" s="5">
        <f t="shared" si="10"/>
        <v>1.3</v>
      </c>
      <c r="BT49" s="2"/>
      <c r="BU49" s="2"/>
      <c r="BV49" s="2"/>
      <c r="BW49" s="2">
        <v>16.010999999999999</v>
      </c>
    </row>
    <row r="50" spans="1:75" x14ac:dyDescent="0.15">
      <c r="A50" t="str">
        <f t="shared" si="0"/>
        <v>1</v>
      </c>
      <c r="B50">
        <v>16</v>
      </c>
      <c r="C50" s="7">
        <v>38819</v>
      </c>
      <c r="D50" s="11">
        <v>2006</v>
      </c>
      <c r="E50" s="3">
        <f>_xlfn.XLOOKUP(B50,'Sentiment index'!$E$2:$E$169,'Sentiment index'!$A$2:$A$169)</f>
        <v>-0.1689068</v>
      </c>
      <c r="F50">
        <f>IF(B50="","",Dataset!E50)</f>
        <v>12.943673763374733</v>
      </c>
      <c r="G50" s="5">
        <f>(AN50-BP50)/BP50</f>
        <v>0.11111114499999991</v>
      </c>
      <c r="H50" s="12">
        <f>IF(B50="","",Dataset!G50)</f>
        <v>1146.4158835298172</v>
      </c>
      <c r="I50" s="2">
        <v>546.45699999999999</v>
      </c>
      <c r="J50" s="2">
        <v>150.42946739999999</v>
      </c>
      <c r="K50" s="13">
        <f t="shared" si="1"/>
        <v>0.12111114499999991</v>
      </c>
      <c r="L50" s="5">
        <f>IF(AL50="NORWAY",_xlfn.XLOOKUP(C50,'Oslo OBX Historical Data'!$A$3:$A$3478,'Oslo OBX Historical Data'!$G$2:$G$3477),IF(AL50="FINLAND",_xlfn.XLOOKUP(C50,'OMX Helsinki Historical Data'!$A$3:$A$3480,'OMX Helsinki Historical Data'!$G$2:$G$3479),IF(AL50="DENMARK",_xlfn.XLOOKUP(C50,'OMX Copenhagen All shares Histo'!$A$3:$A$3462,'OMX Copenhagen All shares Histo'!$G$2:$G$3461),_xlfn.XLOOKUP('Neg. inv sent'!C50,'OMX Stockholm Historical Data'!$A$3:$A$3478,'OMX Stockholm Historical Data'!$G$2:$G$3477))))</f>
        <v>-0.01</v>
      </c>
      <c r="M50">
        <f>IF($B50="","",Dataset!L50)</f>
        <v>1</v>
      </c>
      <c r="N50">
        <f>IF($B50="","",Dataset!M50)</f>
        <v>0</v>
      </c>
      <c r="O50">
        <f>IF($B50="","",Dataset!N50)</f>
        <v>0</v>
      </c>
      <c r="P50">
        <f>IF($B50="","",Dataset!O50)</f>
        <v>1</v>
      </c>
      <c r="Q50">
        <f>IF($B50="","",Dataset!P50)</f>
        <v>0</v>
      </c>
      <c r="R50">
        <f>IF($B50="","",Dataset!Q50)</f>
        <v>0</v>
      </c>
      <c r="S50">
        <f>IF($B50="","",Dataset!R50)</f>
        <v>0</v>
      </c>
      <c r="T50">
        <f>IF($B50="","",Dataset!S50)</f>
        <v>0</v>
      </c>
      <c r="U50">
        <f>IF($B50="","",Dataset!T50)</f>
        <v>0</v>
      </c>
      <c r="AL50" t="s">
        <v>23</v>
      </c>
      <c r="AN50" s="3">
        <f t="shared" si="7"/>
        <v>154.88889361299999</v>
      </c>
      <c r="BD50" s="2">
        <v>25.000003809999999</v>
      </c>
      <c r="BE50" s="2">
        <v>11.111114499999999</v>
      </c>
      <c r="BF50" s="2">
        <v>6.111114025</v>
      </c>
      <c r="BH50" t="s">
        <v>707</v>
      </c>
      <c r="BI50" t="s">
        <v>708</v>
      </c>
      <c r="BJ50" t="s">
        <v>23</v>
      </c>
      <c r="BK50" t="s">
        <v>45</v>
      </c>
      <c r="BL50" t="s">
        <v>709</v>
      </c>
      <c r="BM50" t="s">
        <v>54</v>
      </c>
      <c r="BN50" t="s">
        <v>27</v>
      </c>
      <c r="BO50" s="2">
        <v>546.45699999999999</v>
      </c>
      <c r="BP50" s="2">
        <v>139.4</v>
      </c>
      <c r="BQ50" s="5">
        <f t="shared" si="8"/>
        <v>0.25000003809999999</v>
      </c>
      <c r="BR50" s="5">
        <f t="shared" si="9"/>
        <v>0.11111114499999999</v>
      </c>
      <c r="BS50" s="5">
        <f t="shared" si="10"/>
        <v>6.1111140250000001E-2</v>
      </c>
      <c r="BT50" s="2"/>
      <c r="BU50" s="2"/>
      <c r="BV50" s="2"/>
      <c r="BW50" s="2">
        <v>14.025</v>
      </c>
    </row>
    <row r="51" spans="1:75" x14ac:dyDescent="0.15">
      <c r="A51" t="str">
        <f t="shared" si="0"/>
        <v>1</v>
      </c>
      <c r="B51">
        <v>16</v>
      </c>
      <c r="C51" s="7">
        <v>38819</v>
      </c>
      <c r="D51" s="11">
        <v>2006</v>
      </c>
      <c r="E51" s="3">
        <f>_xlfn.XLOOKUP(B51,'Sentiment index'!$E$2:$E$169,'Sentiment index'!$A$2:$A$169)</f>
        <v>-0.1689068</v>
      </c>
      <c r="F51">
        <f>IF(B51="","",Dataset!E51)</f>
        <v>13.363550479604942</v>
      </c>
      <c r="G51" s="5">
        <f>(AN51-BP51)/BP51</f>
        <v>0.32857143400000011</v>
      </c>
      <c r="H51" s="12">
        <f>IF(B51="","",Dataset!G51)</f>
        <v>323</v>
      </c>
      <c r="I51" s="2">
        <v>439.04500000000002</v>
      </c>
      <c r="J51" s="2">
        <v>46.292646250000004</v>
      </c>
      <c r="K51" s="13">
        <f t="shared" si="1"/>
        <v>0.33707143400000011</v>
      </c>
      <c r="L51" s="5">
        <f>IF(AL51="NORWAY",_xlfn.XLOOKUP(C51,'Oslo OBX Historical Data'!$A$3:$A$3478,'Oslo OBX Historical Data'!$G$2:$G$3477),IF(AL51="FINLAND",_xlfn.XLOOKUP(C51,'OMX Helsinki Historical Data'!$A$3:$A$3480,'OMX Helsinki Historical Data'!$G$2:$G$3479),IF(AL51="DENMARK",_xlfn.XLOOKUP(C51,'OMX Copenhagen All shares Histo'!$A$3:$A$3462,'OMX Copenhagen All shares Histo'!$G$2:$G$3461),_xlfn.XLOOKUP('Neg. inv sent'!C51,'OMX Stockholm Historical Data'!$A$3:$A$3478,'OMX Stockholm Historical Data'!$G$2:$G$3477))))</f>
        <v>-8.5000000000000006E-3</v>
      </c>
      <c r="M51">
        <f>IF($B51="","",Dataset!L51)</f>
        <v>1</v>
      </c>
      <c r="N51">
        <f>IF($B51="","",Dataset!M51)</f>
        <v>0</v>
      </c>
      <c r="O51">
        <f>IF($B51="","",Dataset!N51)</f>
        <v>0</v>
      </c>
      <c r="P51">
        <f>IF($B51="","",Dataset!O51)</f>
        <v>1</v>
      </c>
      <c r="Q51">
        <f>IF($B51="","",Dataset!P51)</f>
        <v>0</v>
      </c>
      <c r="R51">
        <f>IF($B51="","",Dataset!Q51)</f>
        <v>0</v>
      </c>
      <c r="S51">
        <f>IF($B51="","",Dataset!R51)</f>
        <v>0</v>
      </c>
      <c r="T51">
        <f>IF($B51="","",Dataset!S51)</f>
        <v>0</v>
      </c>
      <c r="U51">
        <f>IF($B51="","",Dataset!T51)</f>
        <v>0</v>
      </c>
      <c r="AL51" t="s">
        <v>64</v>
      </c>
      <c r="AN51" s="3">
        <f t="shared" si="7"/>
        <v>7.6392857455000005</v>
      </c>
      <c r="AO51">
        <v>323</v>
      </c>
      <c r="BD51" s="2">
        <v>1.4285714629999999</v>
      </c>
      <c r="BE51" s="2">
        <v>32.857143399999998</v>
      </c>
      <c r="BF51" s="2">
        <v>44.285713200000004</v>
      </c>
      <c r="BH51" t="s">
        <v>798</v>
      </c>
      <c r="BI51" t="s">
        <v>799</v>
      </c>
      <c r="BJ51" t="s">
        <v>64</v>
      </c>
      <c r="BK51" t="s">
        <v>45</v>
      </c>
      <c r="BL51" t="s">
        <v>25</v>
      </c>
      <c r="BM51" t="s">
        <v>75</v>
      </c>
      <c r="BN51" t="s">
        <v>27</v>
      </c>
      <c r="BO51" s="2">
        <v>439.04500000000002</v>
      </c>
      <c r="BP51" s="2">
        <v>5.75</v>
      </c>
      <c r="BQ51" s="5">
        <f t="shared" si="8"/>
        <v>1.428571463E-2</v>
      </c>
      <c r="BR51" s="5">
        <f t="shared" si="9"/>
        <v>0.328571434</v>
      </c>
      <c r="BS51" s="5">
        <f t="shared" si="10"/>
        <v>0.44285713200000004</v>
      </c>
      <c r="BT51" s="2"/>
      <c r="BU51" s="2"/>
      <c r="BV51" s="2"/>
      <c r="BW51" s="2">
        <v>36.225999999999999</v>
      </c>
    </row>
    <row r="52" spans="1:75" x14ac:dyDescent="0.15">
      <c r="A52" t="str">
        <f t="shared" si="0"/>
        <v>1</v>
      </c>
      <c r="B52">
        <v>17</v>
      </c>
      <c r="C52" s="7">
        <v>38859</v>
      </c>
      <c r="D52" s="11">
        <v>2006</v>
      </c>
      <c r="E52" s="3">
        <f>_xlfn.XLOOKUP(B52,'Sentiment index'!$E$2:$E$169,'Sentiment index'!$A$2:$A$169)</f>
        <v>-3.3432299999999998E-2</v>
      </c>
      <c r="F52">
        <f>IF(B52="","",Dataset!E52)</f>
        <v>8.8135361001085784</v>
      </c>
      <c r="G52" s="5">
        <f>(AN52-BP52)/BP52</f>
        <v>-0.38125003810000002</v>
      </c>
      <c r="H52" s="12">
        <f>IF(B52="","",Dataset!G52)</f>
        <v>145</v>
      </c>
      <c r="I52" s="2">
        <v>217.06</v>
      </c>
      <c r="J52" s="2">
        <v>26.969659</v>
      </c>
      <c r="K52" s="13">
        <f t="shared" si="1"/>
        <v>-0.32785003810000002</v>
      </c>
      <c r="L52" s="5">
        <f>IF(AL52="NORWAY",_xlfn.XLOOKUP(C52,'Oslo OBX Historical Data'!$A$3:$A$3478,'Oslo OBX Historical Data'!$G$2:$G$3477),IF(AL52="FINLAND",_xlfn.XLOOKUP(C52,'OMX Helsinki Historical Data'!$A$3:$A$3480,'OMX Helsinki Historical Data'!$G$2:$G$3479),IF(AL52="DENMARK",_xlfn.XLOOKUP(C52,'OMX Copenhagen All shares Histo'!$A$3:$A$3462,'OMX Copenhagen All shares Histo'!$G$2:$G$3461),_xlfn.XLOOKUP('Neg. inv sent'!C52,'OMX Stockholm Historical Data'!$A$3:$A$3478,'OMX Stockholm Historical Data'!$G$2:$G$3477))))</f>
        <v>-5.3400000000000003E-2</v>
      </c>
      <c r="M52">
        <f>IF($B52="","",Dataset!L52)</f>
        <v>1</v>
      </c>
      <c r="N52">
        <f>IF($B52="","",Dataset!M52)</f>
        <v>0</v>
      </c>
      <c r="O52">
        <f>IF($B52="","",Dataset!N52)</f>
        <v>0</v>
      </c>
      <c r="P52">
        <f>IF($B52="","",Dataset!O52)</f>
        <v>1</v>
      </c>
      <c r="Q52">
        <f>IF($B52="","",Dataset!P52)</f>
        <v>0</v>
      </c>
      <c r="R52">
        <f>IF($B52="","",Dataset!Q52)</f>
        <v>0</v>
      </c>
      <c r="S52">
        <f>IF($B52="","",Dataset!R52)</f>
        <v>0</v>
      </c>
      <c r="T52">
        <f>IF($B52="","",Dataset!S52)</f>
        <v>0</v>
      </c>
      <c r="U52">
        <f>IF($B52="","",Dataset!T52)</f>
        <v>0</v>
      </c>
      <c r="AL52" t="s">
        <v>80</v>
      </c>
      <c r="AN52" s="3">
        <f t="shared" si="7"/>
        <v>19.181248818899999</v>
      </c>
      <c r="AO52">
        <v>145</v>
      </c>
      <c r="BD52" s="2">
        <v>-16.666669850000002</v>
      </c>
      <c r="BE52" s="2">
        <v>-38.125003810000003</v>
      </c>
      <c r="BF52" s="2">
        <v>-55.20833588</v>
      </c>
      <c r="BH52" t="s">
        <v>1025</v>
      </c>
      <c r="BI52" t="s">
        <v>1026</v>
      </c>
      <c r="BJ52" t="s">
        <v>80</v>
      </c>
      <c r="BK52" t="s">
        <v>45</v>
      </c>
      <c r="BL52" t="s">
        <v>25</v>
      </c>
      <c r="BM52" t="s">
        <v>146</v>
      </c>
      <c r="BN52" t="s">
        <v>27</v>
      </c>
      <c r="BO52" s="2">
        <v>217.06</v>
      </c>
      <c r="BP52" s="2">
        <v>31</v>
      </c>
      <c r="BQ52" s="5">
        <f t="shared" si="8"/>
        <v>-0.16666669850000002</v>
      </c>
      <c r="BR52" s="5">
        <f t="shared" si="9"/>
        <v>-0.38125003810000002</v>
      </c>
      <c r="BS52" s="5">
        <f t="shared" si="10"/>
        <v>-0.55208335880000003</v>
      </c>
      <c r="BT52" s="2">
        <v>105.4</v>
      </c>
      <c r="BU52" s="2">
        <v>393.59921259999999</v>
      </c>
      <c r="BV52" s="2">
        <v>108.3</v>
      </c>
      <c r="BW52" s="2">
        <v>28.302</v>
      </c>
    </row>
    <row r="53" spans="1:75" x14ac:dyDescent="0.15">
      <c r="A53" t="str">
        <f t="shared" si="0"/>
        <v>1</v>
      </c>
      <c r="B53">
        <v>17</v>
      </c>
      <c r="C53" s="7">
        <v>38868</v>
      </c>
      <c r="D53" s="11">
        <v>2006</v>
      </c>
      <c r="E53" s="3">
        <f>_xlfn.XLOOKUP(B53,'Sentiment index'!$E$2:$E$169,'Sentiment index'!$A$2:$A$169)</f>
        <v>-3.3432299999999998E-2</v>
      </c>
      <c r="F53">
        <f>IF(B53="","",Dataset!E53)</f>
        <v>11.409332991881493</v>
      </c>
      <c r="G53" s="5">
        <f>(AN53-BP53)/BP53</f>
        <v>0.26000000000000006</v>
      </c>
      <c r="H53" s="12">
        <f>IF(B53="","",Dataset!G53)</f>
        <v>2030</v>
      </c>
      <c r="I53" s="2">
        <v>1900.12</v>
      </c>
      <c r="J53" s="2">
        <v>24.16</v>
      </c>
      <c r="K53" s="13">
        <f t="shared" si="1"/>
        <v>0.26070000000000004</v>
      </c>
      <c r="L53" s="5">
        <f>IF(AL53="NORWAY",_xlfn.XLOOKUP(C53,'Oslo OBX Historical Data'!$A$3:$A$3478,'Oslo OBX Historical Data'!$G$2:$G$3477),IF(AL53="FINLAND",_xlfn.XLOOKUP(C53,'OMX Helsinki Historical Data'!$A$3:$A$3480,'OMX Helsinki Historical Data'!$G$2:$G$3479),IF(AL53="DENMARK",_xlfn.XLOOKUP(C53,'OMX Copenhagen All shares Histo'!$A$3:$A$3462,'OMX Copenhagen All shares Histo'!$G$2:$G$3461),_xlfn.XLOOKUP('Neg. inv sent'!C53,'OMX Stockholm Historical Data'!$A$3:$A$3478,'OMX Stockholm Historical Data'!$G$2:$G$3477))))</f>
        <v>-6.9999999999999999E-4</v>
      </c>
      <c r="M53">
        <f>IF($B53="","",Dataset!L53)</f>
        <v>1</v>
      </c>
      <c r="N53">
        <f>IF($B53="","",Dataset!M53)</f>
        <v>0</v>
      </c>
      <c r="O53">
        <f>IF($B53="","",Dataset!N53)</f>
        <v>1</v>
      </c>
      <c r="P53">
        <f>IF($B53="","",Dataset!O53)</f>
        <v>0</v>
      </c>
      <c r="Q53">
        <f>IF($B53="","",Dataset!P53)</f>
        <v>0</v>
      </c>
      <c r="R53">
        <f>IF($B53="","",Dataset!Q53)</f>
        <v>0</v>
      </c>
      <c r="S53">
        <f>IF($B53="","",Dataset!R53)</f>
        <v>0</v>
      </c>
      <c r="T53">
        <f>IF($B53="","",Dataset!S53)</f>
        <v>0</v>
      </c>
      <c r="U53">
        <f>IF($B53="","",Dataset!T53)</f>
        <v>0</v>
      </c>
      <c r="AL53" t="s">
        <v>44</v>
      </c>
      <c r="AN53" s="3">
        <f t="shared" si="7"/>
        <v>30.441600000000001</v>
      </c>
      <c r="AO53">
        <v>2030</v>
      </c>
      <c r="BD53" s="2">
        <v>36</v>
      </c>
      <c r="BE53" s="2">
        <v>26</v>
      </c>
      <c r="BF53" s="2">
        <v>20.799999239999998</v>
      </c>
      <c r="BH53" t="s">
        <v>278</v>
      </c>
      <c r="BI53" t="s">
        <v>279</v>
      </c>
      <c r="BJ53" t="s">
        <v>44</v>
      </c>
      <c r="BK53" t="s">
        <v>96</v>
      </c>
      <c r="BL53" t="s">
        <v>25</v>
      </c>
      <c r="BM53" t="s">
        <v>54</v>
      </c>
      <c r="BN53" t="s">
        <v>27</v>
      </c>
      <c r="BO53" s="2">
        <v>1900.12</v>
      </c>
      <c r="BP53" s="2">
        <v>24.16</v>
      </c>
      <c r="BQ53" s="5">
        <f t="shared" si="8"/>
        <v>0.36</v>
      </c>
      <c r="BR53" s="5">
        <f t="shared" si="9"/>
        <v>0.26</v>
      </c>
      <c r="BS53" s="5">
        <f t="shared" si="10"/>
        <v>0.20799999239999997</v>
      </c>
      <c r="BT53" s="2">
        <v>29.12</v>
      </c>
      <c r="BU53" s="2">
        <v>-88.852951050000001</v>
      </c>
      <c r="BV53" s="2">
        <v>28.76</v>
      </c>
      <c r="BW53" s="2">
        <v>0</v>
      </c>
    </row>
    <row r="54" spans="1:75" x14ac:dyDescent="0.15">
      <c r="C54" s="7"/>
      <c r="D54" s="11"/>
      <c r="E54" s="3"/>
      <c r="F54" t="str">
        <f>IF(B54="","",Dataset!E54)</f>
        <v/>
      </c>
      <c r="G54" s="5"/>
      <c r="H54" s="12" t="str">
        <f>IF(B54="","",Dataset!G54)</f>
        <v/>
      </c>
      <c r="I54" s="2"/>
      <c r="J54" s="2"/>
      <c r="K54" s="13"/>
      <c r="L54" s="5"/>
      <c r="M54" t="str">
        <f>IF($B54="","",Dataset!L54)</f>
        <v/>
      </c>
      <c r="N54" t="str">
        <f>IF($B54="","",Dataset!M54)</f>
        <v/>
      </c>
      <c r="O54" t="str">
        <f>IF($B54="","",Dataset!N54)</f>
        <v/>
      </c>
      <c r="P54" t="str">
        <f>IF($B54="","",Dataset!O54)</f>
        <v/>
      </c>
      <c r="Q54" t="str">
        <f>IF($B54="","",Dataset!P54)</f>
        <v/>
      </c>
      <c r="R54" t="str">
        <f>IF($B54="","",Dataset!Q54)</f>
        <v/>
      </c>
      <c r="S54" t="str">
        <f>IF($B54="","",Dataset!R54)</f>
        <v/>
      </c>
      <c r="T54" t="str">
        <f>IF($B54="","",Dataset!S54)</f>
        <v/>
      </c>
      <c r="U54" t="str">
        <f>IF($B54="","",Dataset!T54)</f>
        <v/>
      </c>
      <c r="AN54" s="3"/>
      <c r="BD54" s="2"/>
      <c r="BE54" s="2"/>
      <c r="BF54" s="2"/>
      <c r="BO54" s="2"/>
      <c r="BP54" s="2"/>
      <c r="BQ54" s="5"/>
      <c r="BR54" s="5"/>
      <c r="BS54" s="5"/>
      <c r="BT54" s="2"/>
      <c r="BU54" s="2"/>
      <c r="BV54" s="2"/>
      <c r="BW54" s="2"/>
    </row>
    <row r="55" spans="1:75" x14ac:dyDescent="0.15">
      <c r="C55" s="7"/>
      <c r="D55" s="11"/>
      <c r="E55" s="3"/>
      <c r="F55" t="str">
        <f>IF(B55="","",Dataset!E55)</f>
        <v/>
      </c>
      <c r="G55" s="5"/>
      <c r="H55" s="12" t="str">
        <f>IF(B55="","",Dataset!G55)</f>
        <v/>
      </c>
      <c r="I55" s="2"/>
      <c r="J55" s="2"/>
      <c r="K55" s="13"/>
      <c r="L55" s="5"/>
      <c r="M55" t="str">
        <f>IF($B55="","",Dataset!L55)</f>
        <v/>
      </c>
      <c r="N55" t="str">
        <f>IF($B55="","",Dataset!M55)</f>
        <v/>
      </c>
      <c r="O55" t="str">
        <f>IF($B55="","",Dataset!N55)</f>
        <v/>
      </c>
      <c r="P55" t="str">
        <f>IF($B55="","",Dataset!O55)</f>
        <v/>
      </c>
      <c r="Q55" t="str">
        <f>IF($B55="","",Dataset!P55)</f>
        <v/>
      </c>
      <c r="R55" t="str">
        <f>IF($B55="","",Dataset!Q55)</f>
        <v/>
      </c>
      <c r="S55" t="str">
        <f>IF($B55="","",Dataset!R55)</f>
        <v/>
      </c>
      <c r="T55" t="str">
        <f>IF($B55="","",Dataset!S55)</f>
        <v/>
      </c>
      <c r="U55" t="str">
        <f>IF($B55="","",Dataset!T55)</f>
        <v/>
      </c>
      <c r="AN55" s="3"/>
      <c r="BD55" s="2"/>
      <c r="BE55" s="2"/>
      <c r="BF55" s="2"/>
      <c r="BO55" s="2"/>
      <c r="BP55" s="2"/>
      <c r="BQ55" s="5"/>
      <c r="BR55" s="5"/>
      <c r="BS55" s="5"/>
      <c r="BT55" s="2"/>
      <c r="BU55" s="2"/>
      <c r="BV55" s="2"/>
      <c r="BW55" s="2"/>
    </row>
    <row r="56" spans="1:75" x14ac:dyDescent="0.15">
      <c r="C56" s="7"/>
      <c r="D56" s="11"/>
      <c r="E56" s="3"/>
      <c r="F56" t="str">
        <f>IF(B56="","",Dataset!E56)</f>
        <v/>
      </c>
      <c r="G56" s="5"/>
      <c r="H56" s="12" t="str">
        <f>IF(B56="","",Dataset!G56)</f>
        <v/>
      </c>
      <c r="I56" s="2"/>
      <c r="J56" s="2"/>
      <c r="K56" s="13"/>
      <c r="L56" s="5"/>
      <c r="M56" t="str">
        <f>IF($B56="","",Dataset!L56)</f>
        <v/>
      </c>
      <c r="N56" t="str">
        <f>IF($B56="","",Dataset!M56)</f>
        <v/>
      </c>
      <c r="O56" t="str">
        <f>IF($B56="","",Dataset!N56)</f>
        <v/>
      </c>
      <c r="P56" t="str">
        <f>IF($B56="","",Dataset!O56)</f>
        <v/>
      </c>
      <c r="Q56" t="str">
        <f>IF($B56="","",Dataset!P56)</f>
        <v/>
      </c>
      <c r="R56" t="str">
        <f>IF($B56="","",Dataset!Q56)</f>
        <v/>
      </c>
      <c r="S56" t="str">
        <f>IF($B56="","",Dataset!R56)</f>
        <v/>
      </c>
      <c r="T56" t="str">
        <f>IF($B56="","",Dataset!S56)</f>
        <v/>
      </c>
      <c r="U56" t="str">
        <f>IF($B56="","",Dataset!T56)</f>
        <v/>
      </c>
      <c r="AN56" s="3"/>
      <c r="BD56" s="2"/>
      <c r="BE56" s="2"/>
      <c r="BF56" s="2"/>
      <c r="BO56" s="2"/>
      <c r="BP56" s="2"/>
      <c r="BQ56" s="5"/>
      <c r="BR56" s="5"/>
      <c r="BS56" s="5"/>
      <c r="BT56" s="2"/>
      <c r="BU56" s="2"/>
      <c r="BV56" s="2"/>
      <c r="BW56" s="2"/>
    </row>
    <row r="57" spans="1:75" x14ac:dyDescent="0.15">
      <c r="C57" s="7"/>
      <c r="D57" s="11"/>
      <c r="E57" s="3"/>
      <c r="F57" t="str">
        <f>IF(B57="","",Dataset!E57)</f>
        <v/>
      </c>
      <c r="G57" s="5"/>
      <c r="H57" s="12" t="str">
        <f>IF(B57="","",Dataset!G57)</f>
        <v/>
      </c>
      <c r="I57" s="2"/>
      <c r="J57" s="2"/>
      <c r="K57" s="13"/>
      <c r="L57" s="5"/>
      <c r="M57" t="str">
        <f>IF($B57="","",Dataset!L57)</f>
        <v/>
      </c>
      <c r="N57" t="str">
        <f>IF($B57="","",Dataset!M57)</f>
        <v/>
      </c>
      <c r="O57" t="str">
        <f>IF($B57="","",Dataset!N57)</f>
        <v/>
      </c>
      <c r="P57" t="str">
        <f>IF($B57="","",Dataset!O57)</f>
        <v/>
      </c>
      <c r="Q57" t="str">
        <f>IF($B57="","",Dataset!P57)</f>
        <v/>
      </c>
      <c r="R57" t="str">
        <f>IF($B57="","",Dataset!Q57)</f>
        <v/>
      </c>
      <c r="S57" t="str">
        <f>IF($B57="","",Dataset!R57)</f>
        <v/>
      </c>
      <c r="T57" t="str">
        <f>IF($B57="","",Dataset!S57)</f>
        <v/>
      </c>
      <c r="U57" t="str">
        <f>IF($B57="","",Dataset!T57)</f>
        <v/>
      </c>
      <c r="AN57" s="3"/>
      <c r="BD57" s="2"/>
      <c r="BE57" s="2"/>
      <c r="BF57" s="2"/>
      <c r="BO57" s="2"/>
      <c r="BP57" s="2"/>
      <c r="BQ57" s="5"/>
      <c r="BR57" s="5"/>
      <c r="BS57" s="5"/>
      <c r="BT57" s="2"/>
      <c r="BU57" s="2"/>
      <c r="BV57" s="2"/>
      <c r="BW57" s="2"/>
    </row>
    <row r="58" spans="1:75" x14ac:dyDescent="0.15">
      <c r="C58" s="7"/>
      <c r="D58" s="11"/>
      <c r="E58" s="3"/>
      <c r="F58" t="str">
        <f>IF(B58="","",Dataset!E58)</f>
        <v/>
      </c>
      <c r="G58" s="5"/>
      <c r="H58" s="12" t="str">
        <f>IF(B58="","",Dataset!G58)</f>
        <v/>
      </c>
      <c r="I58" s="2"/>
      <c r="J58" s="2"/>
      <c r="K58" s="13"/>
      <c r="L58" s="5"/>
      <c r="M58" t="str">
        <f>IF($B58="","",Dataset!L58)</f>
        <v/>
      </c>
      <c r="N58" t="str">
        <f>IF($B58="","",Dataset!M58)</f>
        <v/>
      </c>
      <c r="O58" t="str">
        <f>IF($B58="","",Dataset!N58)</f>
        <v/>
      </c>
      <c r="P58" t="str">
        <f>IF($B58="","",Dataset!O58)</f>
        <v/>
      </c>
      <c r="Q58" t="str">
        <f>IF($B58="","",Dataset!P58)</f>
        <v/>
      </c>
      <c r="R58" t="str">
        <f>IF($B58="","",Dataset!Q58)</f>
        <v/>
      </c>
      <c r="S58" t="str">
        <f>IF($B58="","",Dataset!R58)</f>
        <v/>
      </c>
      <c r="T58" t="str">
        <f>IF($B58="","",Dataset!S58)</f>
        <v/>
      </c>
      <c r="U58" t="str">
        <f>IF($B58="","",Dataset!T58)</f>
        <v/>
      </c>
      <c r="AN58" s="3"/>
      <c r="BD58" s="2"/>
      <c r="BE58" s="2"/>
      <c r="BF58" s="2"/>
      <c r="BO58" s="2"/>
      <c r="BP58" s="2"/>
      <c r="BQ58" s="5"/>
      <c r="BR58" s="5"/>
      <c r="BS58" s="5"/>
      <c r="BT58" s="2"/>
      <c r="BU58" s="2"/>
      <c r="BV58" s="2"/>
      <c r="BW58" s="2"/>
    </row>
    <row r="59" spans="1:75" x14ac:dyDescent="0.15">
      <c r="C59" s="7"/>
      <c r="D59" s="11"/>
      <c r="E59" s="3"/>
      <c r="F59" t="str">
        <f>IF(B59="","",Dataset!E59)</f>
        <v/>
      </c>
      <c r="G59" s="5"/>
      <c r="H59" s="12" t="str">
        <f>IF(B59="","",Dataset!G59)</f>
        <v/>
      </c>
      <c r="I59" s="2"/>
      <c r="J59" s="2"/>
      <c r="K59" s="13"/>
      <c r="L59" s="5"/>
      <c r="M59" t="str">
        <f>IF($B59="","",Dataset!L59)</f>
        <v/>
      </c>
      <c r="N59" t="str">
        <f>IF($B59="","",Dataset!M59)</f>
        <v/>
      </c>
      <c r="O59" t="str">
        <f>IF($B59="","",Dataset!N59)</f>
        <v/>
      </c>
      <c r="P59" t="str">
        <f>IF($B59="","",Dataset!O59)</f>
        <v/>
      </c>
      <c r="Q59" t="str">
        <f>IF($B59="","",Dataset!P59)</f>
        <v/>
      </c>
      <c r="R59" t="str">
        <f>IF($B59="","",Dataset!Q59)</f>
        <v/>
      </c>
      <c r="S59" t="str">
        <f>IF($B59="","",Dataset!R59)</f>
        <v/>
      </c>
      <c r="T59" t="str">
        <f>IF($B59="","",Dataset!S59)</f>
        <v/>
      </c>
      <c r="U59" t="str">
        <f>IF($B59="","",Dataset!T59)</f>
        <v/>
      </c>
      <c r="AN59" s="3"/>
      <c r="BD59" s="2"/>
      <c r="BE59" s="2"/>
      <c r="BF59" s="2"/>
      <c r="BO59" s="2"/>
      <c r="BP59" s="2"/>
      <c r="BQ59" s="5"/>
      <c r="BR59" s="5"/>
      <c r="BS59" s="5"/>
      <c r="BT59" s="2"/>
      <c r="BU59" s="2"/>
      <c r="BV59" s="2"/>
      <c r="BW59" s="2"/>
    </row>
    <row r="60" spans="1:75" x14ac:dyDescent="0.15">
      <c r="C60" s="7"/>
      <c r="D60" s="11"/>
      <c r="E60" s="3"/>
      <c r="F60" t="str">
        <f>IF(B60="","",Dataset!E60)</f>
        <v/>
      </c>
      <c r="G60" s="5"/>
      <c r="H60" s="12" t="str">
        <f>IF(B60="","",Dataset!G60)</f>
        <v/>
      </c>
      <c r="I60" s="4"/>
      <c r="J60" s="4"/>
      <c r="K60" s="13"/>
      <c r="L60" s="5"/>
      <c r="M60" t="str">
        <f>IF($B60="","",Dataset!L60)</f>
        <v/>
      </c>
      <c r="N60" t="str">
        <f>IF($B60="","",Dataset!M60)</f>
        <v/>
      </c>
      <c r="O60" t="str">
        <f>IF($B60="","",Dataset!N60)</f>
        <v/>
      </c>
      <c r="P60" t="str">
        <f>IF($B60="","",Dataset!O60)</f>
        <v/>
      </c>
      <c r="Q60" t="str">
        <f>IF($B60="","",Dataset!P60)</f>
        <v/>
      </c>
      <c r="R60" t="str">
        <f>IF($B60="","",Dataset!Q60)</f>
        <v/>
      </c>
      <c r="S60" t="str">
        <f>IF($B60="","",Dataset!R60)</f>
        <v/>
      </c>
      <c r="T60" t="str">
        <f>IF($B60="","",Dataset!S60)</f>
        <v/>
      </c>
      <c r="U60" t="str">
        <f>IF($B60="","",Dataset!T60)</f>
        <v/>
      </c>
      <c r="AN60" s="3"/>
      <c r="BD60" s="2"/>
      <c r="BE60" s="2"/>
      <c r="BF60" s="2"/>
      <c r="BO60" s="4"/>
      <c r="BP60" s="4"/>
      <c r="BQ60" s="5"/>
      <c r="BR60" s="5"/>
      <c r="BS60" s="5"/>
      <c r="BT60" s="4"/>
      <c r="BU60" s="4"/>
      <c r="BV60" s="4"/>
      <c r="BW60" s="4"/>
    </row>
    <row r="61" spans="1:75" x14ac:dyDescent="0.15">
      <c r="C61" s="7"/>
      <c r="D61" s="11"/>
      <c r="E61" s="3"/>
      <c r="F61" t="str">
        <f>IF(B61="","",Dataset!E61)</f>
        <v/>
      </c>
      <c r="G61" s="5"/>
      <c r="H61" s="12" t="str">
        <f>IF(B61="","",Dataset!G61)</f>
        <v/>
      </c>
      <c r="I61" s="4"/>
      <c r="J61" s="4"/>
      <c r="K61" s="13"/>
      <c r="L61" s="5"/>
      <c r="M61" t="str">
        <f>IF($B61="","",Dataset!L61)</f>
        <v/>
      </c>
      <c r="N61" t="str">
        <f>IF($B61="","",Dataset!M61)</f>
        <v/>
      </c>
      <c r="O61" t="str">
        <f>IF($B61="","",Dataset!N61)</f>
        <v/>
      </c>
      <c r="P61" t="str">
        <f>IF($B61="","",Dataset!O61)</f>
        <v/>
      </c>
      <c r="Q61" t="str">
        <f>IF($B61="","",Dataset!P61)</f>
        <v/>
      </c>
      <c r="R61" t="str">
        <f>IF($B61="","",Dataset!Q61)</f>
        <v/>
      </c>
      <c r="S61" t="str">
        <f>IF($B61="","",Dataset!R61)</f>
        <v/>
      </c>
      <c r="T61" t="str">
        <f>IF($B61="","",Dataset!S61)</f>
        <v/>
      </c>
      <c r="U61" t="str">
        <f>IF($B61="","",Dataset!T61)</f>
        <v/>
      </c>
      <c r="AN61" s="3"/>
      <c r="BD61" s="2"/>
      <c r="BE61" s="2"/>
      <c r="BF61" s="2"/>
      <c r="BO61" s="4"/>
      <c r="BP61" s="4"/>
      <c r="BQ61" s="5"/>
      <c r="BR61" s="5"/>
      <c r="BS61" s="5"/>
      <c r="BT61" s="4"/>
      <c r="BU61" s="4"/>
      <c r="BV61" s="4"/>
      <c r="BW61" s="4"/>
    </row>
    <row r="62" spans="1:75" x14ac:dyDescent="0.15">
      <c r="C62" s="7"/>
      <c r="D62" s="11"/>
      <c r="E62" s="3"/>
      <c r="F62" t="str">
        <f>IF(B62="","",Dataset!E62)</f>
        <v/>
      </c>
      <c r="G62" s="5"/>
      <c r="H62" s="12" t="str">
        <f>IF(B62="","",Dataset!G62)</f>
        <v/>
      </c>
      <c r="I62" s="4"/>
      <c r="J62" s="4"/>
      <c r="K62" s="13"/>
      <c r="L62" s="5"/>
      <c r="M62" t="str">
        <f>IF($B62="","",Dataset!L62)</f>
        <v/>
      </c>
      <c r="N62" t="str">
        <f>IF($B62="","",Dataset!M62)</f>
        <v/>
      </c>
      <c r="O62" t="str">
        <f>IF($B62="","",Dataset!N62)</f>
        <v/>
      </c>
      <c r="P62" t="str">
        <f>IF($B62="","",Dataset!O62)</f>
        <v/>
      </c>
      <c r="Q62" t="str">
        <f>IF($B62="","",Dataset!P62)</f>
        <v/>
      </c>
      <c r="R62" t="str">
        <f>IF($B62="","",Dataset!Q62)</f>
        <v/>
      </c>
      <c r="S62" t="str">
        <f>IF($B62="","",Dataset!R62)</f>
        <v/>
      </c>
      <c r="T62" t="str">
        <f>IF($B62="","",Dataset!S62)</f>
        <v/>
      </c>
      <c r="U62" t="str">
        <f>IF($B62="","",Dataset!T62)</f>
        <v/>
      </c>
      <c r="AN62" s="3"/>
      <c r="BD62" s="2"/>
      <c r="BE62" s="2"/>
      <c r="BF62" s="2"/>
      <c r="BO62" s="4"/>
      <c r="BP62" s="4"/>
      <c r="BQ62" s="5"/>
      <c r="BR62" s="5"/>
      <c r="BS62" s="5"/>
      <c r="BT62" s="4"/>
      <c r="BU62" s="4"/>
      <c r="BV62" s="4"/>
      <c r="BW62" s="4"/>
    </row>
    <row r="63" spans="1:75" x14ac:dyDescent="0.15">
      <c r="C63" s="7"/>
      <c r="D63" s="11"/>
      <c r="E63" s="3"/>
      <c r="F63" t="str">
        <f>IF(B63="","",Dataset!E63)</f>
        <v/>
      </c>
      <c r="G63" s="5"/>
      <c r="H63" s="12" t="str">
        <f>IF(B63="","",Dataset!G63)</f>
        <v/>
      </c>
      <c r="I63" s="4"/>
      <c r="J63" s="4"/>
      <c r="K63" s="13"/>
      <c r="L63" s="5"/>
      <c r="M63" t="str">
        <f>IF($B63="","",Dataset!L63)</f>
        <v/>
      </c>
      <c r="N63" t="str">
        <f>IF($B63="","",Dataset!M63)</f>
        <v/>
      </c>
      <c r="O63" t="str">
        <f>IF($B63="","",Dataset!N63)</f>
        <v/>
      </c>
      <c r="P63" t="str">
        <f>IF($B63="","",Dataset!O63)</f>
        <v/>
      </c>
      <c r="Q63" t="str">
        <f>IF($B63="","",Dataset!P63)</f>
        <v/>
      </c>
      <c r="R63" t="str">
        <f>IF($B63="","",Dataset!Q63)</f>
        <v/>
      </c>
      <c r="S63" t="str">
        <f>IF($B63="","",Dataset!R63)</f>
        <v/>
      </c>
      <c r="T63" t="str">
        <f>IF($B63="","",Dataset!S63)</f>
        <v/>
      </c>
      <c r="U63" t="str">
        <f>IF($B63="","",Dataset!T63)</f>
        <v/>
      </c>
      <c r="AN63" s="3"/>
      <c r="BD63" s="2"/>
      <c r="BE63" s="2"/>
      <c r="BF63" s="2"/>
      <c r="BO63" s="4"/>
      <c r="BP63" s="4"/>
      <c r="BQ63" s="5"/>
      <c r="BR63" s="5"/>
      <c r="BS63" s="5"/>
      <c r="BT63" s="4"/>
      <c r="BU63" s="4"/>
      <c r="BV63" s="4"/>
      <c r="BW63" s="4"/>
    </row>
    <row r="64" spans="1:75" x14ac:dyDescent="0.15">
      <c r="C64" s="7"/>
      <c r="D64" s="11"/>
      <c r="E64" s="3"/>
      <c r="F64" t="str">
        <f>IF(B64="","",Dataset!E64)</f>
        <v/>
      </c>
      <c r="G64" s="5"/>
      <c r="H64" s="12" t="str">
        <f>IF(B64="","",Dataset!G64)</f>
        <v/>
      </c>
      <c r="I64" s="4"/>
      <c r="J64" s="4"/>
      <c r="K64" s="13"/>
      <c r="L64" s="5"/>
      <c r="M64" t="str">
        <f>IF($B64="","",Dataset!L64)</f>
        <v/>
      </c>
      <c r="N64" t="str">
        <f>IF($B64="","",Dataset!M64)</f>
        <v/>
      </c>
      <c r="O64" t="str">
        <f>IF($B64="","",Dataset!N64)</f>
        <v/>
      </c>
      <c r="P64" t="str">
        <f>IF($B64="","",Dataset!O64)</f>
        <v/>
      </c>
      <c r="Q64" t="str">
        <f>IF($B64="","",Dataset!P64)</f>
        <v/>
      </c>
      <c r="R64" t="str">
        <f>IF($B64="","",Dataset!Q64)</f>
        <v/>
      </c>
      <c r="S64" t="str">
        <f>IF($B64="","",Dataset!R64)</f>
        <v/>
      </c>
      <c r="T64" t="str">
        <f>IF($B64="","",Dataset!S64)</f>
        <v/>
      </c>
      <c r="U64" t="str">
        <f>IF($B64="","",Dataset!T64)</f>
        <v/>
      </c>
      <c r="AN64" s="3"/>
      <c r="BD64" s="2"/>
      <c r="BE64" s="2"/>
      <c r="BF64" s="2"/>
      <c r="BO64" s="4"/>
      <c r="BP64" s="4"/>
      <c r="BQ64" s="5"/>
      <c r="BR64" s="5"/>
      <c r="BS64" s="5"/>
      <c r="BT64" s="4"/>
      <c r="BU64" s="4"/>
      <c r="BV64" s="4"/>
      <c r="BW64" s="4"/>
    </row>
    <row r="65" spans="3:75" x14ac:dyDescent="0.15">
      <c r="C65" s="7"/>
      <c r="D65" s="11"/>
      <c r="E65" s="3"/>
      <c r="F65" t="str">
        <f>IF(B65="","",Dataset!E65)</f>
        <v/>
      </c>
      <c r="G65" s="5"/>
      <c r="H65" s="12" t="str">
        <f>IF(B65="","",Dataset!G65)</f>
        <v/>
      </c>
      <c r="I65" s="4"/>
      <c r="J65" s="4"/>
      <c r="K65" s="13"/>
      <c r="L65" s="5"/>
      <c r="M65" t="str">
        <f>IF($B65="","",Dataset!L65)</f>
        <v/>
      </c>
      <c r="N65" t="str">
        <f>IF($B65="","",Dataset!M65)</f>
        <v/>
      </c>
      <c r="O65" t="str">
        <f>IF($B65="","",Dataset!N65)</f>
        <v/>
      </c>
      <c r="P65" t="str">
        <f>IF($B65="","",Dataset!O65)</f>
        <v/>
      </c>
      <c r="Q65" t="str">
        <f>IF($B65="","",Dataset!P65)</f>
        <v/>
      </c>
      <c r="R65" t="str">
        <f>IF($B65="","",Dataset!Q65)</f>
        <v/>
      </c>
      <c r="S65" t="str">
        <f>IF($B65="","",Dataset!R65)</f>
        <v/>
      </c>
      <c r="T65" t="str">
        <f>IF($B65="","",Dataset!S65)</f>
        <v/>
      </c>
      <c r="U65" t="str">
        <f>IF($B65="","",Dataset!T65)</f>
        <v/>
      </c>
      <c r="AN65" s="3"/>
      <c r="BD65" s="2"/>
      <c r="BE65" s="2"/>
      <c r="BF65" s="2"/>
      <c r="BO65" s="4"/>
      <c r="BP65" s="4"/>
      <c r="BQ65" s="5"/>
      <c r="BR65" s="5"/>
      <c r="BS65" s="5"/>
      <c r="BT65" s="4"/>
      <c r="BU65" s="4"/>
      <c r="BV65" s="4"/>
      <c r="BW65" s="4"/>
    </row>
    <row r="66" spans="3:75" x14ac:dyDescent="0.15">
      <c r="C66" s="7"/>
      <c r="D66" s="11"/>
      <c r="E66" s="3"/>
      <c r="F66" t="str">
        <f>IF(B66="","",Dataset!E66)</f>
        <v/>
      </c>
      <c r="G66" s="5"/>
      <c r="H66" s="12" t="str">
        <f>IF(B66="","",Dataset!G66)</f>
        <v/>
      </c>
      <c r="I66" s="4"/>
      <c r="J66" s="4"/>
      <c r="K66" s="13"/>
      <c r="L66" s="5"/>
      <c r="M66" t="str">
        <f>IF($B66="","",Dataset!L66)</f>
        <v/>
      </c>
      <c r="N66" t="str">
        <f>IF($B66="","",Dataset!M66)</f>
        <v/>
      </c>
      <c r="O66" t="str">
        <f>IF($B66="","",Dataset!N66)</f>
        <v/>
      </c>
      <c r="P66" t="str">
        <f>IF($B66="","",Dataset!O66)</f>
        <v/>
      </c>
      <c r="Q66" t="str">
        <f>IF($B66="","",Dataset!P66)</f>
        <v/>
      </c>
      <c r="R66" t="str">
        <f>IF($B66="","",Dataset!Q66)</f>
        <v/>
      </c>
      <c r="S66" t="str">
        <f>IF($B66="","",Dataset!R66)</f>
        <v/>
      </c>
      <c r="T66" t="str">
        <f>IF($B66="","",Dataset!S66)</f>
        <v/>
      </c>
      <c r="U66" t="str">
        <f>IF($B66="","",Dataset!T66)</f>
        <v/>
      </c>
      <c r="AN66" s="3"/>
      <c r="BD66" s="2"/>
      <c r="BE66" s="2"/>
      <c r="BF66" s="2"/>
      <c r="BO66" s="4"/>
      <c r="BP66" s="4"/>
      <c r="BQ66" s="5"/>
      <c r="BR66" s="5"/>
      <c r="BS66" s="5"/>
      <c r="BT66" s="4"/>
      <c r="BU66" s="4"/>
      <c r="BV66" s="4"/>
      <c r="BW66" s="4"/>
    </row>
    <row r="67" spans="3:75" x14ac:dyDescent="0.15">
      <c r="C67" s="7"/>
      <c r="D67" s="11"/>
      <c r="E67" s="3"/>
      <c r="F67" t="str">
        <f>IF(B67="","",Dataset!E67)</f>
        <v/>
      </c>
      <c r="G67" s="5"/>
      <c r="H67" s="12" t="str">
        <f>IF(B67="","",Dataset!G67)</f>
        <v/>
      </c>
      <c r="I67" s="4"/>
      <c r="J67" s="4"/>
      <c r="K67" s="13"/>
      <c r="L67" s="5"/>
      <c r="M67" t="str">
        <f>IF($B67="","",Dataset!L67)</f>
        <v/>
      </c>
      <c r="N67" t="str">
        <f>IF($B67="","",Dataset!M67)</f>
        <v/>
      </c>
      <c r="O67" t="str">
        <f>IF($B67="","",Dataset!N67)</f>
        <v/>
      </c>
      <c r="P67" t="str">
        <f>IF($B67="","",Dataset!O67)</f>
        <v/>
      </c>
      <c r="Q67" t="str">
        <f>IF($B67="","",Dataset!P67)</f>
        <v/>
      </c>
      <c r="R67" t="str">
        <f>IF($B67="","",Dataset!Q67)</f>
        <v/>
      </c>
      <c r="S67" t="str">
        <f>IF($B67="","",Dataset!R67)</f>
        <v/>
      </c>
      <c r="T67" t="str">
        <f>IF($B67="","",Dataset!S67)</f>
        <v/>
      </c>
      <c r="U67" t="str">
        <f>IF($B67="","",Dataset!T67)</f>
        <v/>
      </c>
      <c r="AN67" s="3"/>
      <c r="BD67" s="2"/>
      <c r="BE67" s="2"/>
      <c r="BF67" s="2"/>
      <c r="BO67" s="4"/>
      <c r="BP67" s="4"/>
      <c r="BQ67" s="5"/>
      <c r="BR67" s="5"/>
      <c r="BS67" s="5"/>
      <c r="BT67" s="4"/>
      <c r="BU67" s="4"/>
      <c r="BV67" s="4"/>
      <c r="BW67" s="4"/>
    </row>
    <row r="68" spans="3:75" x14ac:dyDescent="0.15">
      <c r="C68" s="7"/>
      <c r="D68" s="11"/>
      <c r="E68" s="3"/>
      <c r="F68" t="str">
        <f>IF(B68="","",Dataset!E68)</f>
        <v/>
      </c>
      <c r="G68" s="5"/>
      <c r="H68" s="12" t="str">
        <f>IF(B68="","",Dataset!G68)</f>
        <v/>
      </c>
      <c r="I68" s="4"/>
      <c r="J68" s="4"/>
      <c r="K68" s="13"/>
      <c r="L68" s="5"/>
      <c r="M68" t="str">
        <f>IF($B68="","",Dataset!L68)</f>
        <v/>
      </c>
      <c r="N68" t="str">
        <f>IF($B68="","",Dataset!M68)</f>
        <v/>
      </c>
      <c r="O68" t="str">
        <f>IF($B68="","",Dataset!N68)</f>
        <v/>
      </c>
      <c r="P68" t="str">
        <f>IF($B68="","",Dataset!O68)</f>
        <v/>
      </c>
      <c r="Q68" t="str">
        <f>IF($B68="","",Dataset!P68)</f>
        <v/>
      </c>
      <c r="R68" t="str">
        <f>IF($B68="","",Dataset!Q68)</f>
        <v/>
      </c>
      <c r="S68" t="str">
        <f>IF($B68="","",Dataset!R68)</f>
        <v/>
      </c>
      <c r="T68" t="str">
        <f>IF($B68="","",Dataset!S68)</f>
        <v/>
      </c>
      <c r="U68" t="str">
        <f>IF($B68="","",Dataset!T68)</f>
        <v/>
      </c>
      <c r="AN68" s="3"/>
      <c r="BD68" s="2"/>
      <c r="BE68" s="2"/>
      <c r="BF68" s="2"/>
      <c r="BO68" s="4"/>
      <c r="BP68" s="4"/>
      <c r="BQ68" s="5"/>
      <c r="BR68" s="5"/>
      <c r="BS68" s="5"/>
      <c r="BT68" s="4"/>
      <c r="BU68" s="4"/>
      <c r="BV68" s="4"/>
      <c r="BW68" s="4"/>
    </row>
    <row r="69" spans="3:75" x14ac:dyDescent="0.15">
      <c r="C69" s="7"/>
      <c r="D69" s="11"/>
      <c r="E69" s="3"/>
      <c r="F69" t="str">
        <f>IF(B69="","",Dataset!E69)</f>
        <v/>
      </c>
      <c r="G69" s="5"/>
      <c r="H69" s="12" t="str">
        <f>IF(B69="","",Dataset!G69)</f>
        <v/>
      </c>
      <c r="I69" s="4"/>
      <c r="J69" s="4"/>
      <c r="K69" s="13"/>
      <c r="L69" s="5"/>
      <c r="M69" t="str">
        <f>IF($B69="","",Dataset!L69)</f>
        <v/>
      </c>
      <c r="N69" t="str">
        <f>IF($B69="","",Dataset!M69)</f>
        <v/>
      </c>
      <c r="O69" t="str">
        <f>IF($B69="","",Dataset!N69)</f>
        <v/>
      </c>
      <c r="P69" t="str">
        <f>IF($B69="","",Dataset!O69)</f>
        <v/>
      </c>
      <c r="Q69" t="str">
        <f>IF($B69="","",Dataset!P69)</f>
        <v/>
      </c>
      <c r="R69" t="str">
        <f>IF($B69="","",Dataset!Q69)</f>
        <v/>
      </c>
      <c r="S69" t="str">
        <f>IF($B69="","",Dataset!R69)</f>
        <v/>
      </c>
      <c r="T69" t="str">
        <f>IF($B69="","",Dataset!S69)</f>
        <v/>
      </c>
      <c r="U69" t="str">
        <f>IF($B69="","",Dataset!T69)</f>
        <v/>
      </c>
      <c r="AN69" s="3"/>
      <c r="BD69" s="2"/>
      <c r="BE69" s="2"/>
      <c r="BF69" s="2"/>
      <c r="BO69" s="4"/>
      <c r="BP69" s="4"/>
      <c r="BQ69" s="5"/>
      <c r="BR69" s="5"/>
      <c r="BS69" s="5"/>
      <c r="BT69" s="4"/>
      <c r="BU69" s="4"/>
      <c r="BV69" s="4"/>
      <c r="BW69" s="4"/>
    </row>
    <row r="70" spans="3:75" x14ac:dyDescent="0.15">
      <c r="C70" s="7"/>
      <c r="D70" s="11"/>
      <c r="E70" s="3"/>
      <c r="F70" t="str">
        <f>IF(B70="","",Dataset!E70)</f>
        <v/>
      </c>
      <c r="G70" s="5"/>
      <c r="H70" s="12" t="str">
        <f>IF(B70="","",Dataset!G70)</f>
        <v/>
      </c>
      <c r="I70" s="4"/>
      <c r="J70" s="4"/>
      <c r="K70" s="13"/>
      <c r="L70" s="5"/>
      <c r="M70" t="str">
        <f>IF($B70="","",Dataset!L70)</f>
        <v/>
      </c>
      <c r="N70" t="str">
        <f>IF($B70="","",Dataset!M70)</f>
        <v/>
      </c>
      <c r="O70" t="str">
        <f>IF($B70="","",Dataset!N70)</f>
        <v/>
      </c>
      <c r="P70" t="str">
        <f>IF($B70="","",Dataset!O70)</f>
        <v/>
      </c>
      <c r="Q70" t="str">
        <f>IF($B70="","",Dataset!P70)</f>
        <v/>
      </c>
      <c r="R70" t="str">
        <f>IF($B70="","",Dataset!Q70)</f>
        <v/>
      </c>
      <c r="S70" t="str">
        <f>IF($B70="","",Dataset!R70)</f>
        <v/>
      </c>
      <c r="T70" t="str">
        <f>IF($B70="","",Dataset!S70)</f>
        <v/>
      </c>
      <c r="U70" t="str">
        <f>IF($B70="","",Dataset!T70)</f>
        <v/>
      </c>
      <c r="AN70" s="3"/>
      <c r="BD70" s="2"/>
      <c r="BE70" s="2"/>
      <c r="BF70" s="2"/>
      <c r="BO70" s="4"/>
      <c r="BP70" s="4"/>
      <c r="BQ70" s="5"/>
      <c r="BR70" s="5"/>
      <c r="BS70" s="5"/>
      <c r="BT70" s="4"/>
      <c r="BU70" s="4"/>
      <c r="BV70" s="4"/>
      <c r="BW70" s="4"/>
    </row>
    <row r="71" spans="3:75" x14ac:dyDescent="0.15">
      <c r="C71" s="7"/>
      <c r="D71" s="11"/>
      <c r="E71" s="3"/>
      <c r="F71" t="str">
        <f>IF(B71="","",Dataset!E71)</f>
        <v/>
      </c>
      <c r="G71" s="5"/>
      <c r="H71" s="12" t="str">
        <f>IF(B71="","",Dataset!G71)</f>
        <v/>
      </c>
      <c r="I71" s="4"/>
      <c r="J71" s="4"/>
      <c r="K71" s="13"/>
      <c r="L71" s="5"/>
      <c r="M71" t="str">
        <f>IF($B71="","",Dataset!L71)</f>
        <v/>
      </c>
      <c r="N71" t="str">
        <f>IF($B71="","",Dataset!M71)</f>
        <v/>
      </c>
      <c r="O71" t="str">
        <f>IF($B71="","",Dataset!N71)</f>
        <v/>
      </c>
      <c r="P71" t="str">
        <f>IF($B71="","",Dataset!O71)</f>
        <v/>
      </c>
      <c r="Q71" t="str">
        <f>IF($B71="","",Dataset!P71)</f>
        <v/>
      </c>
      <c r="R71" t="str">
        <f>IF($B71="","",Dataset!Q71)</f>
        <v/>
      </c>
      <c r="S71" t="str">
        <f>IF($B71="","",Dataset!R71)</f>
        <v/>
      </c>
      <c r="T71" t="str">
        <f>IF($B71="","",Dataset!S71)</f>
        <v/>
      </c>
      <c r="U71" t="str">
        <f>IF($B71="","",Dataset!T71)</f>
        <v/>
      </c>
      <c r="AN71" s="3"/>
      <c r="BD71" s="2"/>
      <c r="BE71" s="2"/>
      <c r="BF71" s="2"/>
      <c r="BO71" s="4"/>
      <c r="BP71" s="4"/>
      <c r="BQ71" s="5"/>
      <c r="BR71" s="5"/>
      <c r="BS71" s="5"/>
      <c r="BT71" s="4"/>
      <c r="BU71" s="4"/>
      <c r="BV71" s="4"/>
      <c r="BW71" s="4"/>
    </row>
    <row r="72" spans="3:75" x14ac:dyDescent="0.15">
      <c r="C72" s="7"/>
      <c r="D72" s="11"/>
      <c r="E72" s="3"/>
      <c r="F72" t="str">
        <f>IF(B72="","",Dataset!E72)</f>
        <v/>
      </c>
      <c r="G72" s="5"/>
      <c r="H72" s="12" t="str">
        <f>IF(B72="","",Dataset!G72)</f>
        <v/>
      </c>
      <c r="I72" s="4"/>
      <c r="J72" s="4"/>
      <c r="K72" s="13"/>
      <c r="L72" s="5"/>
      <c r="M72" t="str">
        <f>IF($B72="","",Dataset!L72)</f>
        <v/>
      </c>
      <c r="N72" t="str">
        <f>IF($B72="","",Dataset!M72)</f>
        <v/>
      </c>
      <c r="O72" t="str">
        <f>IF($B72="","",Dataset!N72)</f>
        <v/>
      </c>
      <c r="P72" t="str">
        <f>IF($B72="","",Dataset!O72)</f>
        <v/>
      </c>
      <c r="Q72" t="str">
        <f>IF($B72="","",Dataset!P72)</f>
        <v/>
      </c>
      <c r="R72" t="str">
        <f>IF($B72="","",Dataset!Q72)</f>
        <v/>
      </c>
      <c r="S72" t="str">
        <f>IF($B72="","",Dataset!R72)</f>
        <v/>
      </c>
      <c r="T72" t="str">
        <f>IF($B72="","",Dataset!S72)</f>
        <v/>
      </c>
      <c r="U72" t="str">
        <f>IF($B72="","",Dataset!T72)</f>
        <v/>
      </c>
      <c r="AN72" s="3"/>
      <c r="BD72" s="2"/>
      <c r="BE72" s="2"/>
      <c r="BF72" s="2"/>
      <c r="BO72" s="4"/>
      <c r="BP72" s="4"/>
      <c r="BQ72" s="5"/>
      <c r="BR72" s="5"/>
      <c r="BS72" s="5"/>
      <c r="BT72" s="4"/>
      <c r="BU72" s="4"/>
      <c r="BV72" s="4"/>
      <c r="BW72" s="4"/>
    </row>
    <row r="73" spans="3:75" x14ac:dyDescent="0.15">
      <c r="C73" s="7"/>
      <c r="D73" s="11"/>
      <c r="E73" s="3"/>
      <c r="F73" t="str">
        <f>IF(B73="","",Dataset!E73)</f>
        <v/>
      </c>
      <c r="G73" s="5"/>
      <c r="H73" s="12" t="str">
        <f>IF(B73="","",Dataset!G73)</f>
        <v/>
      </c>
      <c r="I73" s="4"/>
      <c r="J73" s="4"/>
      <c r="K73" s="13"/>
      <c r="L73" s="5"/>
      <c r="M73" t="str">
        <f>IF($B73="","",Dataset!L73)</f>
        <v/>
      </c>
      <c r="N73" t="str">
        <f>IF($B73="","",Dataset!M73)</f>
        <v/>
      </c>
      <c r="O73" t="str">
        <f>IF($B73="","",Dataset!N73)</f>
        <v/>
      </c>
      <c r="P73" t="str">
        <f>IF($B73="","",Dataset!O73)</f>
        <v/>
      </c>
      <c r="Q73" t="str">
        <f>IF($B73="","",Dataset!P73)</f>
        <v/>
      </c>
      <c r="R73" t="str">
        <f>IF($B73="","",Dataset!Q73)</f>
        <v/>
      </c>
      <c r="S73" t="str">
        <f>IF($B73="","",Dataset!R73)</f>
        <v/>
      </c>
      <c r="T73" t="str">
        <f>IF($B73="","",Dataset!S73)</f>
        <v/>
      </c>
      <c r="U73" t="str">
        <f>IF($B73="","",Dataset!T73)</f>
        <v/>
      </c>
      <c r="AN73" s="3"/>
      <c r="BD73" s="2"/>
      <c r="BE73" s="2"/>
      <c r="BF73" s="2"/>
      <c r="BO73" s="4"/>
      <c r="BP73" s="4"/>
      <c r="BQ73" s="5"/>
      <c r="BR73" s="5"/>
      <c r="BS73" s="5"/>
      <c r="BT73" s="4"/>
      <c r="BU73" s="4"/>
      <c r="BV73" s="4"/>
      <c r="BW73" s="4"/>
    </row>
    <row r="74" spans="3:75" x14ac:dyDescent="0.15">
      <c r="C74" s="7"/>
      <c r="D74" s="11"/>
      <c r="E74" s="3"/>
      <c r="F74" t="str">
        <f>IF(B74="","",Dataset!E74)</f>
        <v/>
      </c>
      <c r="G74" s="5"/>
      <c r="H74" s="12" t="str">
        <f>IF(B74="","",Dataset!G74)</f>
        <v/>
      </c>
      <c r="I74" s="4"/>
      <c r="J74" s="4"/>
      <c r="K74" s="13"/>
      <c r="L74" s="5"/>
      <c r="M74" t="str">
        <f>IF($B74="","",Dataset!L74)</f>
        <v/>
      </c>
      <c r="N74" t="str">
        <f>IF($B74="","",Dataset!M74)</f>
        <v/>
      </c>
      <c r="O74" t="str">
        <f>IF($B74="","",Dataset!N74)</f>
        <v/>
      </c>
      <c r="P74" t="str">
        <f>IF($B74="","",Dataset!O74)</f>
        <v/>
      </c>
      <c r="Q74" t="str">
        <f>IF($B74="","",Dataset!P74)</f>
        <v/>
      </c>
      <c r="R74" t="str">
        <f>IF($B74="","",Dataset!Q74)</f>
        <v/>
      </c>
      <c r="S74" t="str">
        <f>IF($B74="","",Dataset!R74)</f>
        <v/>
      </c>
      <c r="T74" t="str">
        <f>IF($B74="","",Dataset!S74)</f>
        <v/>
      </c>
      <c r="U74" t="str">
        <f>IF($B74="","",Dataset!T74)</f>
        <v/>
      </c>
      <c r="AN74" s="3"/>
      <c r="BD74" s="2"/>
      <c r="BE74" s="2"/>
      <c r="BF74" s="2"/>
      <c r="BO74" s="4"/>
      <c r="BP74" s="4"/>
      <c r="BQ74" s="5"/>
      <c r="BR74" s="5"/>
      <c r="BS74" s="5"/>
      <c r="BT74" s="4"/>
      <c r="BU74" s="4"/>
      <c r="BV74" s="4"/>
      <c r="BW74" s="4"/>
    </row>
    <row r="75" spans="3:75" x14ac:dyDescent="0.15">
      <c r="C75" s="7"/>
      <c r="D75" s="11"/>
      <c r="E75" s="3"/>
      <c r="F75" t="str">
        <f>IF(B75="","",Dataset!E75)</f>
        <v/>
      </c>
      <c r="G75" s="5"/>
      <c r="H75" s="12" t="str">
        <f>IF(B75="","",Dataset!G75)</f>
        <v/>
      </c>
      <c r="I75" s="4"/>
      <c r="J75" s="4"/>
      <c r="K75" s="13"/>
      <c r="L75" s="5"/>
      <c r="M75" t="str">
        <f>IF($B75="","",Dataset!L75)</f>
        <v/>
      </c>
      <c r="N75" t="str">
        <f>IF($B75="","",Dataset!M75)</f>
        <v/>
      </c>
      <c r="O75" t="str">
        <f>IF($B75="","",Dataset!N75)</f>
        <v/>
      </c>
      <c r="P75" t="str">
        <f>IF($B75="","",Dataset!O75)</f>
        <v/>
      </c>
      <c r="Q75" t="str">
        <f>IF($B75="","",Dataset!P75)</f>
        <v/>
      </c>
      <c r="R75" t="str">
        <f>IF($B75="","",Dataset!Q75)</f>
        <v/>
      </c>
      <c r="S75" t="str">
        <f>IF($B75="","",Dataset!R75)</f>
        <v/>
      </c>
      <c r="T75" t="str">
        <f>IF($B75="","",Dataset!S75)</f>
        <v/>
      </c>
      <c r="U75" t="str">
        <f>IF($B75="","",Dataset!T75)</f>
        <v/>
      </c>
      <c r="AN75" s="3"/>
      <c r="BD75" s="2"/>
      <c r="BE75" s="2"/>
      <c r="BF75" s="2"/>
      <c r="BO75" s="4"/>
      <c r="BP75" s="4"/>
      <c r="BQ75" s="5"/>
      <c r="BR75" s="5"/>
      <c r="BS75" s="5"/>
      <c r="BT75" s="4"/>
      <c r="BU75" s="4"/>
      <c r="BV75" s="4"/>
      <c r="BW75" s="4"/>
    </row>
    <row r="76" spans="3:75" x14ac:dyDescent="0.15">
      <c r="C76" s="7"/>
      <c r="D76" s="11"/>
      <c r="E76" s="3"/>
      <c r="F76" t="str">
        <f>IF(B76="","",Dataset!E76)</f>
        <v/>
      </c>
      <c r="G76" s="5"/>
      <c r="H76" s="12" t="str">
        <f>IF(B76="","",Dataset!G76)</f>
        <v/>
      </c>
      <c r="I76" s="4"/>
      <c r="J76" s="4"/>
      <c r="K76" s="13"/>
      <c r="L76" s="5"/>
      <c r="M76" t="str">
        <f>IF($B76="","",Dataset!L76)</f>
        <v/>
      </c>
      <c r="N76" t="str">
        <f>IF($B76="","",Dataset!M76)</f>
        <v/>
      </c>
      <c r="O76" t="str">
        <f>IF($B76="","",Dataset!N76)</f>
        <v/>
      </c>
      <c r="P76" t="str">
        <f>IF($B76="","",Dataset!O76)</f>
        <v/>
      </c>
      <c r="Q76" t="str">
        <f>IF($B76="","",Dataset!P76)</f>
        <v/>
      </c>
      <c r="R76" t="str">
        <f>IF($B76="","",Dataset!Q76)</f>
        <v/>
      </c>
      <c r="S76" t="str">
        <f>IF($B76="","",Dataset!R76)</f>
        <v/>
      </c>
      <c r="T76" t="str">
        <f>IF($B76="","",Dataset!S76)</f>
        <v/>
      </c>
      <c r="U76" t="str">
        <f>IF($B76="","",Dataset!T76)</f>
        <v/>
      </c>
      <c r="AN76" s="3"/>
      <c r="BD76" s="2"/>
      <c r="BE76" s="2"/>
      <c r="BF76" s="2"/>
      <c r="BO76" s="4"/>
      <c r="BP76" s="4"/>
      <c r="BQ76" s="5"/>
      <c r="BR76" s="5"/>
      <c r="BS76" s="5"/>
      <c r="BT76" s="4"/>
      <c r="BU76" s="4"/>
      <c r="BV76" s="4"/>
      <c r="BW76" s="4"/>
    </row>
    <row r="77" spans="3:75" x14ac:dyDescent="0.15">
      <c r="C77" s="7"/>
      <c r="D77" s="11"/>
      <c r="E77" s="3"/>
      <c r="F77" t="str">
        <f>IF(B77="","",Dataset!E77)</f>
        <v/>
      </c>
      <c r="G77" s="5"/>
      <c r="H77" s="12" t="str">
        <f>IF(B77="","",Dataset!G77)</f>
        <v/>
      </c>
      <c r="I77" s="4"/>
      <c r="J77" s="4"/>
      <c r="K77" s="13"/>
      <c r="L77" s="5"/>
      <c r="M77" t="str">
        <f>IF($B77="","",Dataset!L77)</f>
        <v/>
      </c>
      <c r="N77" t="str">
        <f>IF($B77="","",Dataset!M77)</f>
        <v/>
      </c>
      <c r="O77" t="str">
        <f>IF($B77="","",Dataset!N77)</f>
        <v/>
      </c>
      <c r="P77" t="str">
        <f>IF($B77="","",Dataset!O77)</f>
        <v/>
      </c>
      <c r="Q77" t="str">
        <f>IF($B77="","",Dataset!P77)</f>
        <v/>
      </c>
      <c r="R77" t="str">
        <f>IF($B77="","",Dataset!Q77)</f>
        <v/>
      </c>
      <c r="S77" t="str">
        <f>IF($B77="","",Dataset!R77)</f>
        <v/>
      </c>
      <c r="T77" t="str">
        <f>IF($B77="","",Dataset!S77)</f>
        <v/>
      </c>
      <c r="U77" t="str">
        <f>IF($B77="","",Dataset!T77)</f>
        <v/>
      </c>
      <c r="AN77" s="3"/>
      <c r="BD77" s="2"/>
      <c r="BE77" s="2"/>
      <c r="BF77" s="2"/>
      <c r="BO77" s="4"/>
      <c r="BP77" s="4"/>
      <c r="BQ77" s="5"/>
      <c r="BR77" s="5"/>
      <c r="BS77" s="5"/>
      <c r="BT77" s="4"/>
      <c r="BU77" s="4"/>
      <c r="BV77" s="4"/>
      <c r="BW77" s="4"/>
    </row>
    <row r="78" spans="3:75" x14ac:dyDescent="0.15">
      <c r="C78" s="7"/>
      <c r="D78" s="11"/>
      <c r="E78" s="3"/>
      <c r="F78" t="str">
        <f>IF(B78="","",Dataset!E78)</f>
        <v/>
      </c>
      <c r="G78" s="5"/>
      <c r="H78" s="12" t="str">
        <f>IF(B78="","",Dataset!G78)</f>
        <v/>
      </c>
      <c r="I78" s="4"/>
      <c r="J78" s="4"/>
      <c r="K78" s="13"/>
      <c r="L78" s="5"/>
      <c r="M78" t="str">
        <f>IF($B78="","",Dataset!L78)</f>
        <v/>
      </c>
      <c r="N78" t="str">
        <f>IF($B78="","",Dataset!M78)</f>
        <v/>
      </c>
      <c r="O78" t="str">
        <f>IF($B78="","",Dataset!N78)</f>
        <v/>
      </c>
      <c r="P78" t="str">
        <f>IF($B78="","",Dataset!O78)</f>
        <v/>
      </c>
      <c r="Q78" t="str">
        <f>IF($B78="","",Dataset!P78)</f>
        <v/>
      </c>
      <c r="R78" t="str">
        <f>IF($B78="","",Dataset!Q78)</f>
        <v/>
      </c>
      <c r="S78" t="str">
        <f>IF($B78="","",Dataset!R78)</f>
        <v/>
      </c>
      <c r="T78" t="str">
        <f>IF($B78="","",Dataset!S78)</f>
        <v/>
      </c>
      <c r="U78" t="str">
        <f>IF($B78="","",Dataset!T78)</f>
        <v/>
      </c>
      <c r="AN78" s="3"/>
      <c r="BD78" s="2"/>
      <c r="BE78" s="2"/>
      <c r="BF78" s="2"/>
      <c r="BO78" s="4"/>
      <c r="BP78" s="4"/>
      <c r="BQ78" s="5"/>
      <c r="BR78" s="5"/>
      <c r="BS78" s="5"/>
      <c r="BT78" s="4"/>
      <c r="BU78" s="4"/>
      <c r="BV78" s="4"/>
      <c r="BW78" s="4"/>
    </row>
    <row r="79" spans="3:75" x14ac:dyDescent="0.15">
      <c r="C79" s="7"/>
      <c r="D79" s="11"/>
      <c r="E79" s="3"/>
      <c r="F79" t="str">
        <f>IF(B79="","",Dataset!E79)</f>
        <v/>
      </c>
      <c r="G79" s="5"/>
      <c r="H79" s="12" t="str">
        <f>IF(B79="","",Dataset!G79)</f>
        <v/>
      </c>
      <c r="I79" s="4"/>
      <c r="J79" s="4"/>
      <c r="K79" s="13"/>
      <c r="L79" s="5"/>
      <c r="M79" t="str">
        <f>IF($B79="","",Dataset!L79)</f>
        <v/>
      </c>
      <c r="N79" t="str">
        <f>IF($B79="","",Dataset!M79)</f>
        <v/>
      </c>
      <c r="O79" t="str">
        <f>IF($B79="","",Dataset!N79)</f>
        <v/>
      </c>
      <c r="P79" t="str">
        <f>IF($B79="","",Dataset!O79)</f>
        <v/>
      </c>
      <c r="Q79" t="str">
        <f>IF($B79="","",Dataset!P79)</f>
        <v/>
      </c>
      <c r="R79" t="str">
        <f>IF($B79="","",Dataset!Q79)</f>
        <v/>
      </c>
      <c r="S79" t="str">
        <f>IF($B79="","",Dataset!R79)</f>
        <v/>
      </c>
      <c r="T79" t="str">
        <f>IF($B79="","",Dataset!S79)</f>
        <v/>
      </c>
      <c r="U79" t="str">
        <f>IF($B79="","",Dataset!T79)</f>
        <v/>
      </c>
      <c r="AN79" s="3"/>
      <c r="BD79" s="2"/>
      <c r="BE79" s="2"/>
      <c r="BF79" s="2"/>
      <c r="BO79" s="4"/>
      <c r="BP79" s="4"/>
      <c r="BQ79" s="5"/>
      <c r="BR79" s="5"/>
      <c r="BS79" s="5"/>
      <c r="BT79" s="4"/>
      <c r="BU79" s="4"/>
      <c r="BV79" s="4"/>
      <c r="BW79" s="4"/>
    </row>
    <row r="80" spans="3:75" x14ac:dyDescent="0.15">
      <c r="C80" s="7"/>
      <c r="D80" s="11"/>
      <c r="E80" s="3"/>
      <c r="F80" t="str">
        <f>IF(B80="","",Dataset!E80)</f>
        <v/>
      </c>
      <c r="G80" s="5"/>
      <c r="H80" s="12" t="str">
        <f>IF(B80="","",Dataset!G80)</f>
        <v/>
      </c>
      <c r="I80" s="4"/>
      <c r="J80" s="4"/>
      <c r="K80" s="13"/>
      <c r="L80" s="5"/>
      <c r="M80" t="str">
        <f>IF($B80="","",Dataset!L80)</f>
        <v/>
      </c>
      <c r="N80" t="str">
        <f>IF($B80="","",Dataset!M80)</f>
        <v/>
      </c>
      <c r="O80" t="str">
        <f>IF($B80="","",Dataset!N80)</f>
        <v/>
      </c>
      <c r="P80" t="str">
        <f>IF($B80="","",Dataset!O80)</f>
        <v/>
      </c>
      <c r="Q80" t="str">
        <f>IF($B80="","",Dataset!P80)</f>
        <v/>
      </c>
      <c r="R80" t="str">
        <f>IF($B80="","",Dataset!Q80)</f>
        <v/>
      </c>
      <c r="S80" t="str">
        <f>IF($B80="","",Dataset!R80)</f>
        <v/>
      </c>
      <c r="T80" t="str">
        <f>IF($B80="","",Dataset!S80)</f>
        <v/>
      </c>
      <c r="U80" t="str">
        <f>IF($B80="","",Dataset!T80)</f>
        <v/>
      </c>
      <c r="AN80" s="3"/>
      <c r="BD80" s="2"/>
      <c r="BE80" s="2"/>
      <c r="BF80" s="2"/>
      <c r="BO80" s="4"/>
      <c r="BP80" s="4"/>
      <c r="BQ80" s="5"/>
      <c r="BR80" s="5"/>
      <c r="BS80" s="5"/>
      <c r="BT80" s="4"/>
      <c r="BU80" s="4"/>
      <c r="BV80" s="4"/>
      <c r="BW80" s="4"/>
    </row>
    <row r="81" spans="3:75" x14ac:dyDescent="0.15">
      <c r="C81" s="7"/>
      <c r="D81" s="11"/>
      <c r="E81" s="3"/>
      <c r="F81" t="str">
        <f>IF(B81="","",Dataset!E81)</f>
        <v/>
      </c>
      <c r="G81" s="5"/>
      <c r="H81" s="12" t="str">
        <f>IF(B81="","",Dataset!G81)</f>
        <v/>
      </c>
      <c r="I81" s="4"/>
      <c r="J81" s="4"/>
      <c r="K81" s="13"/>
      <c r="L81" s="5"/>
      <c r="M81" t="str">
        <f>IF($B81="","",Dataset!L81)</f>
        <v/>
      </c>
      <c r="N81" t="str">
        <f>IF($B81="","",Dataset!M81)</f>
        <v/>
      </c>
      <c r="O81" t="str">
        <f>IF($B81="","",Dataset!N81)</f>
        <v/>
      </c>
      <c r="P81" t="str">
        <f>IF($B81="","",Dataset!O81)</f>
        <v/>
      </c>
      <c r="Q81" t="str">
        <f>IF($B81="","",Dataset!P81)</f>
        <v/>
      </c>
      <c r="R81" t="str">
        <f>IF($B81="","",Dataset!Q81)</f>
        <v/>
      </c>
      <c r="S81" t="str">
        <f>IF($B81="","",Dataset!R81)</f>
        <v/>
      </c>
      <c r="T81" t="str">
        <f>IF($B81="","",Dataset!S81)</f>
        <v/>
      </c>
      <c r="U81" t="str">
        <f>IF($B81="","",Dataset!T81)</f>
        <v/>
      </c>
      <c r="AN81" s="3"/>
      <c r="BD81" s="2"/>
      <c r="BE81" s="2"/>
      <c r="BF81" s="2"/>
      <c r="BO81" s="4"/>
      <c r="BP81" s="4"/>
      <c r="BQ81" s="5"/>
      <c r="BR81" s="5"/>
      <c r="BS81" s="5"/>
      <c r="BT81" s="4"/>
      <c r="BU81" s="4"/>
      <c r="BV81" s="4"/>
      <c r="BW81" s="4"/>
    </row>
    <row r="82" spans="3:75" x14ac:dyDescent="0.15">
      <c r="C82" s="7"/>
      <c r="D82" s="11"/>
      <c r="E82" s="3"/>
      <c r="F82" t="str">
        <f>IF(B82="","",Dataset!E82)</f>
        <v/>
      </c>
      <c r="G82" s="5"/>
      <c r="H82" s="12" t="str">
        <f>IF(B82="","",Dataset!G82)</f>
        <v/>
      </c>
      <c r="I82" s="4"/>
      <c r="J82" s="4"/>
      <c r="K82" s="13"/>
      <c r="L82" s="5"/>
      <c r="M82" t="str">
        <f>IF($B82="","",Dataset!L82)</f>
        <v/>
      </c>
      <c r="N82" t="str">
        <f>IF($B82="","",Dataset!M82)</f>
        <v/>
      </c>
      <c r="O82" t="str">
        <f>IF($B82="","",Dataset!N82)</f>
        <v/>
      </c>
      <c r="P82" t="str">
        <f>IF($B82="","",Dataset!O82)</f>
        <v/>
      </c>
      <c r="Q82" t="str">
        <f>IF($B82="","",Dataset!P82)</f>
        <v/>
      </c>
      <c r="R82" t="str">
        <f>IF($B82="","",Dataset!Q82)</f>
        <v/>
      </c>
      <c r="S82" t="str">
        <f>IF($B82="","",Dataset!R82)</f>
        <v/>
      </c>
      <c r="T82" t="str">
        <f>IF($B82="","",Dataset!S82)</f>
        <v/>
      </c>
      <c r="U82" t="str">
        <f>IF($B82="","",Dataset!T82)</f>
        <v/>
      </c>
      <c r="AN82" s="3"/>
      <c r="BD82" s="2"/>
      <c r="BE82" s="2"/>
      <c r="BF82" s="2"/>
      <c r="BO82" s="4"/>
      <c r="BP82" s="4"/>
      <c r="BQ82" s="5"/>
      <c r="BR82" s="5"/>
      <c r="BS82" s="5"/>
      <c r="BT82" s="4"/>
      <c r="BU82" s="4"/>
      <c r="BV82" s="4"/>
      <c r="BW82" s="4"/>
    </row>
    <row r="83" spans="3:75" x14ac:dyDescent="0.15">
      <c r="C83" s="7"/>
      <c r="D83" s="11"/>
      <c r="E83" s="3"/>
      <c r="F83" t="str">
        <f>IF(B83="","",Dataset!E83)</f>
        <v/>
      </c>
      <c r="G83" s="5"/>
      <c r="H83" s="12" t="str">
        <f>IF(B83="","",Dataset!G83)</f>
        <v/>
      </c>
      <c r="I83" s="4"/>
      <c r="J83" s="4"/>
      <c r="K83" s="13"/>
      <c r="L83" s="5"/>
      <c r="M83" t="str">
        <f>IF($B83="","",Dataset!L83)</f>
        <v/>
      </c>
      <c r="N83" t="str">
        <f>IF($B83="","",Dataset!M83)</f>
        <v/>
      </c>
      <c r="O83" t="str">
        <f>IF($B83="","",Dataset!N83)</f>
        <v/>
      </c>
      <c r="P83" t="str">
        <f>IF($B83="","",Dataset!O83)</f>
        <v/>
      </c>
      <c r="Q83" t="str">
        <f>IF($B83="","",Dataset!P83)</f>
        <v/>
      </c>
      <c r="R83" t="str">
        <f>IF($B83="","",Dataset!Q83)</f>
        <v/>
      </c>
      <c r="S83" t="str">
        <f>IF($B83="","",Dataset!R83)</f>
        <v/>
      </c>
      <c r="T83" t="str">
        <f>IF($B83="","",Dataset!S83)</f>
        <v/>
      </c>
      <c r="U83" t="str">
        <f>IF($B83="","",Dataset!T83)</f>
        <v/>
      </c>
      <c r="AN83" s="3"/>
      <c r="BD83" s="2"/>
      <c r="BE83" s="2"/>
      <c r="BF83" s="2"/>
      <c r="BO83" s="4"/>
      <c r="BP83" s="4"/>
      <c r="BQ83" s="5"/>
      <c r="BR83" s="5"/>
      <c r="BS83" s="5"/>
      <c r="BT83" s="4"/>
      <c r="BU83" s="4"/>
      <c r="BV83" s="4"/>
      <c r="BW83" s="4"/>
    </row>
    <row r="84" spans="3:75" x14ac:dyDescent="0.15">
      <c r="C84" s="7"/>
      <c r="D84" s="11"/>
      <c r="E84" s="3"/>
      <c r="F84" t="str">
        <f>IF(B84="","",Dataset!E84)</f>
        <v/>
      </c>
      <c r="G84" s="5"/>
      <c r="H84" s="12" t="str">
        <f>IF(B84="","",Dataset!G84)</f>
        <v/>
      </c>
      <c r="I84" s="2"/>
      <c r="J84" s="2"/>
      <c r="K84" s="13"/>
      <c r="L84" s="5"/>
      <c r="M84" t="str">
        <f>IF($B84="","",Dataset!L84)</f>
        <v/>
      </c>
      <c r="N84" t="str">
        <f>IF($B84="","",Dataset!M84)</f>
        <v/>
      </c>
      <c r="O84" t="str">
        <f>IF($B84="","",Dataset!N84)</f>
        <v/>
      </c>
      <c r="P84" t="str">
        <f>IF($B84="","",Dataset!O84)</f>
        <v/>
      </c>
      <c r="Q84" t="str">
        <f>IF($B84="","",Dataset!P84)</f>
        <v/>
      </c>
      <c r="R84" t="str">
        <f>IF($B84="","",Dataset!Q84)</f>
        <v/>
      </c>
      <c r="S84" t="str">
        <f>IF($B84="","",Dataset!R84)</f>
        <v/>
      </c>
      <c r="T84" t="str">
        <f>IF($B84="","",Dataset!S84)</f>
        <v/>
      </c>
      <c r="U84" t="str">
        <f>IF($B84="","",Dataset!T84)</f>
        <v/>
      </c>
      <c r="AN84" s="3"/>
      <c r="BD84" s="2"/>
      <c r="BE84" s="2"/>
      <c r="BF84" s="2"/>
      <c r="BO84" s="2"/>
      <c r="BP84" s="2"/>
      <c r="BQ84" s="5"/>
      <c r="BR84" s="5"/>
      <c r="BS84" s="5"/>
      <c r="BT84" s="2"/>
      <c r="BU84" s="2"/>
      <c r="BV84" s="2"/>
      <c r="BW84" s="2"/>
    </row>
    <row r="85" spans="3:75" x14ac:dyDescent="0.15">
      <c r="C85" s="7"/>
      <c r="D85" s="11"/>
      <c r="E85" s="3"/>
      <c r="F85" t="str">
        <f>IF(B85="","",Dataset!E85)</f>
        <v/>
      </c>
      <c r="G85" s="5"/>
      <c r="H85" s="12" t="str">
        <f>IF(B85="","",Dataset!G85)</f>
        <v/>
      </c>
      <c r="I85" s="2"/>
      <c r="J85" s="2"/>
      <c r="K85" s="13"/>
      <c r="L85" s="5"/>
      <c r="M85" t="str">
        <f>IF($B85="","",Dataset!L85)</f>
        <v/>
      </c>
      <c r="N85" t="str">
        <f>IF($B85="","",Dataset!M85)</f>
        <v/>
      </c>
      <c r="O85" t="str">
        <f>IF($B85="","",Dataset!N85)</f>
        <v/>
      </c>
      <c r="P85" t="str">
        <f>IF($B85="","",Dataset!O85)</f>
        <v/>
      </c>
      <c r="Q85" t="str">
        <f>IF($B85="","",Dataset!P85)</f>
        <v/>
      </c>
      <c r="R85" t="str">
        <f>IF($B85="","",Dataset!Q85)</f>
        <v/>
      </c>
      <c r="S85" t="str">
        <f>IF($B85="","",Dataset!R85)</f>
        <v/>
      </c>
      <c r="T85" t="str">
        <f>IF($B85="","",Dataset!S85)</f>
        <v/>
      </c>
      <c r="U85" t="str">
        <f>IF($B85="","",Dataset!T85)</f>
        <v/>
      </c>
      <c r="AN85" s="3"/>
      <c r="BD85" s="2"/>
      <c r="BE85" s="2"/>
      <c r="BF85" s="2"/>
      <c r="BO85" s="2"/>
      <c r="BP85" s="2"/>
      <c r="BQ85" s="5"/>
      <c r="BR85" s="5"/>
      <c r="BS85" s="5"/>
      <c r="BT85" s="2"/>
      <c r="BU85" s="2"/>
      <c r="BV85" s="2"/>
      <c r="BW85" s="2"/>
    </row>
    <row r="86" spans="3:75" x14ac:dyDescent="0.15">
      <c r="C86" s="7"/>
      <c r="D86" s="11"/>
      <c r="E86" s="3"/>
      <c r="F86" t="str">
        <f>IF(B86="","",Dataset!E86)</f>
        <v/>
      </c>
      <c r="G86" s="5"/>
      <c r="H86" s="12" t="str">
        <f>IF(B86="","",Dataset!G86)</f>
        <v/>
      </c>
      <c r="I86" s="2"/>
      <c r="J86" s="2"/>
      <c r="K86" s="13"/>
      <c r="L86" s="5"/>
      <c r="M86" t="str">
        <f>IF($B86="","",Dataset!L86)</f>
        <v/>
      </c>
      <c r="N86" t="str">
        <f>IF($B86="","",Dataset!M86)</f>
        <v/>
      </c>
      <c r="O86" t="str">
        <f>IF($B86="","",Dataset!N86)</f>
        <v/>
      </c>
      <c r="P86" t="str">
        <f>IF($B86="","",Dataset!O86)</f>
        <v/>
      </c>
      <c r="Q86" t="str">
        <f>IF($B86="","",Dataset!P86)</f>
        <v/>
      </c>
      <c r="R86" t="str">
        <f>IF($B86="","",Dataset!Q86)</f>
        <v/>
      </c>
      <c r="S86" t="str">
        <f>IF($B86="","",Dataset!R86)</f>
        <v/>
      </c>
      <c r="T86" t="str">
        <f>IF($B86="","",Dataset!S86)</f>
        <v/>
      </c>
      <c r="U86" t="str">
        <f>IF($B86="","",Dataset!T86)</f>
        <v/>
      </c>
      <c r="AN86" s="3"/>
      <c r="BD86" s="2"/>
      <c r="BE86" s="2"/>
      <c r="BF86" s="2"/>
      <c r="BO86" s="2"/>
      <c r="BP86" s="2"/>
      <c r="BQ86" s="5"/>
      <c r="BR86" s="5"/>
      <c r="BS86" s="5"/>
      <c r="BT86" s="2"/>
      <c r="BU86" s="2"/>
      <c r="BV86" s="2"/>
      <c r="BW86" s="2"/>
    </row>
    <row r="87" spans="3:75" x14ac:dyDescent="0.15">
      <c r="C87" s="7"/>
      <c r="D87" s="11"/>
      <c r="E87" s="3"/>
      <c r="F87" t="str">
        <f>IF(B87="","",Dataset!E87)</f>
        <v/>
      </c>
      <c r="G87" s="5"/>
      <c r="H87" s="12" t="str">
        <f>IF(B87="","",Dataset!G87)</f>
        <v/>
      </c>
      <c r="I87" s="2"/>
      <c r="J87" s="2"/>
      <c r="K87" s="13"/>
      <c r="L87" s="5"/>
      <c r="M87" t="str">
        <f>IF($B87="","",Dataset!L87)</f>
        <v/>
      </c>
      <c r="N87" t="str">
        <f>IF($B87="","",Dataset!M87)</f>
        <v/>
      </c>
      <c r="O87" t="str">
        <f>IF($B87="","",Dataset!N87)</f>
        <v/>
      </c>
      <c r="P87" t="str">
        <f>IF($B87="","",Dataset!O87)</f>
        <v/>
      </c>
      <c r="Q87" t="str">
        <f>IF($B87="","",Dataset!P87)</f>
        <v/>
      </c>
      <c r="R87" t="str">
        <f>IF($B87="","",Dataset!Q87)</f>
        <v/>
      </c>
      <c r="S87" t="str">
        <f>IF($B87="","",Dataset!R87)</f>
        <v/>
      </c>
      <c r="T87" t="str">
        <f>IF($B87="","",Dataset!S87)</f>
        <v/>
      </c>
      <c r="U87" t="str">
        <f>IF($B87="","",Dataset!T87)</f>
        <v/>
      </c>
      <c r="AN87" s="3"/>
      <c r="BD87" s="2"/>
      <c r="BE87" s="2"/>
      <c r="BF87" s="2"/>
      <c r="BO87" s="2"/>
      <c r="BP87" s="2"/>
      <c r="BQ87" s="5"/>
      <c r="BR87" s="5"/>
      <c r="BS87" s="5"/>
      <c r="BT87" s="2"/>
      <c r="BU87" s="2"/>
      <c r="BV87" s="2"/>
      <c r="BW87" s="2"/>
    </row>
    <row r="88" spans="3:75" x14ac:dyDescent="0.15">
      <c r="C88" s="7"/>
      <c r="D88" s="11"/>
      <c r="E88" s="3"/>
      <c r="F88" t="str">
        <f>IF(B88="","",Dataset!E88)</f>
        <v/>
      </c>
      <c r="G88" s="5"/>
      <c r="H88" s="12" t="str">
        <f>IF(B88="","",Dataset!G88)</f>
        <v/>
      </c>
      <c r="I88" s="2"/>
      <c r="J88" s="2"/>
      <c r="K88" s="13"/>
      <c r="L88" s="5"/>
      <c r="M88" t="str">
        <f>IF($B88="","",Dataset!L88)</f>
        <v/>
      </c>
      <c r="N88" t="str">
        <f>IF($B88="","",Dataset!M88)</f>
        <v/>
      </c>
      <c r="O88" t="str">
        <f>IF($B88="","",Dataset!N88)</f>
        <v/>
      </c>
      <c r="P88" t="str">
        <f>IF($B88="","",Dataset!O88)</f>
        <v/>
      </c>
      <c r="Q88" t="str">
        <f>IF($B88="","",Dataset!P88)</f>
        <v/>
      </c>
      <c r="R88" t="str">
        <f>IF($B88="","",Dataset!Q88)</f>
        <v/>
      </c>
      <c r="S88" t="str">
        <f>IF($B88="","",Dataset!R88)</f>
        <v/>
      </c>
      <c r="T88" t="str">
        <f>IF($B88="","",Dataset!S88)</f>
        <v/>
      </c>
      <c r="U88" t="str">
        <f>IF($B88="","",Dataset!T88)</f>
        <v/>
      </c>
      <c r="AN88" s="3"/>
      <c r="BD88" s="2"/>
      <c r="BE88" s="2"/>
      <c r="BF88" s="2"/>
      <c r="BO88" s="2"/>
      <c r="BP88" s="2"/>
      <c r="BQ88" s="5"/>
      <c r="BR88" s="5"/>
      <c r="BS88" s="5"/>
      <c r="BT88" s="2"/>
      <c r="BU88" s="2"/>
      <c r="BV88" s="2"/>
      <c r="BW88" s="2"/>
    </row>
    <row r="89" spans="3:75" x14ac:dyDescent="0.15">
      <c r="C89" s="7"/>
      <c r="D89" s="11"/>
      <c r="E89" s="3"/>
      <c r="F89" t="str">
        <f>IF(B89="","",Dataset!E89)</f>
        <v/>
      </c>
      <c r="G89" s="5"/>
      <c r="H89" s="12" t="str">
        <f>IF(B89="","",Dataset!G89)</f>
        <v/>
      </c>
      <c r="I89" s="2"/>
      <c r="J89" s="2"/>
      <c r="K89" s="13"/>
      <c r="L89" s="5"/>
      <c r="M89" t="str">
        <f>IF($B89="","",Dataset!L89)</f>
        <v/>
      </c>
      <c r="N89" t="str">
        <f>IF($B89="","",Dataset!M89)</f>
        <v/>
      </c>
      <c r="O89" t="str">
        <f>IF($B89="","",Dataset!N89)</f>
        <v/>
      </c>
      <c r="P89" t="str">
        <f>IF($B89="","",Dataset!O89)</f>
        <v/>
      </c>
      <c r="Q89" t="str">
        <f>IF($B89="","",Dataset!P89)</f>
        <v/>
      </c>
      <c r="R89" t="str">
        <f>IF($B89="","",Dataset!Q89)</f>
        <v/>
      </c>
      <c r="S89" t="str">
        <f>IF($B89="","",Dataset!R89)</f>
        <v/>
      </c>
      <c r="T89" t="str">
        <f>IF($B89="","",Dataset!S89)</f>
        <v/>
      </c>
      <c r="U89" t="str">
        <f>IF($B89="","",Dataset!T89)</f>
        <v/>
      </c>
      <c r="AN89" s="3"/>
      <c r="BD89" s="2"/>
      <c r="BE89" s="2"/>
      <c r="BF89" s="2"/>
      <c r="BO89" s="2"/>
      <c r="BP89" s="2"/>
      <c r="BQ89" s="5"/>
      <c r="BR89" s="5"/>
      <c r="BS89" s="5"/>
      <c r="BT89" s="2"/>
      <c r="BU89" s="2"/>
      <c r="BV89" s="2"/>
      <c r="BW89" s="2"/>
    </row>
    <row r="90" spans="3:75" x14ac:dyDescent="0.15">
      <c r="C90" s="7"/>
      <c r="D90" s="11"/>
      <c r="E90" s="3"/>
      <c r="F90" t="str">
        <f>IF(B90="","",Dataset!E90)</f>
        <v/>
      </c>
      <c r="G90" s="5"/>
      <c r="H90" s="12" t="str">
        <f>IF(B90="","",Dataset!G90)</f>
        <v/>
      </c>
      <c r="I90" s="2"/>
      <c r="J90" s="2"/>
      <c r="K90" s="13"/>
      <c r="L90" s="5"/>
      <c r="M90" t="str">
        <f>IF($B90="","",Dataset!L90)</f>
        <v/>
      </c>
      <c r="N90" t="str">
        <f>IF($B90="","",Dataset!M90)</f>
        <v/>
      </c>
      <c r="O90" t="str">
        <f>IF($B90="","",Dataset!N90)</f>
        <v/>
      </c>
      <c r="P90" t="str">
        <f>IF($B90="","",Dataset!O90)</f>
        <v/>
      </c>
      <c r="Q90" t="str">
        <f>IF($B90="","",Dataset!P90)</f>
        <v/>
      </c>
      <c r="R90" t="str">
        <f>IF($B90="","",Dataset!Q90)</f>
        <v/>
      </c>
      <c r="S90" t="str">
        <f>IF($B90="","",Dataset!R90)</f>
        <v/>
      </c>
      <c r="T90" t="str">
        <f>IF($B90="","",Dataset!S90)</f>
        <v/>
      </c>
      <c r="U90" t="str">
        <f>IF($B90="","",Dataset!T90)</f>
        <v/>
      </c>
      <c r="AN90" s="3"/>
      <c r="BD90" s="2"/>
      <c r="BE90" s="2"/>
      <c r="BF90" s="2"/>
      <c r="BO90" s="2"/>
      <c r="BP90" s="2"/>
      <c r="BQ90" s="5"/>
      <c r="BR90" s="5"/>
      <c r="BS90" s="5"/>
      <c r="BT90" s="2"/>
      <c r="BU90" s="2"/>
      <c r="BV90" s="2"/>
      <c r="BW90" s="2"/>
    </row>
    <row r="91" spans="3:75" x14ac:dyDescent="0.15">
      <c r="C91" s="7"/>
      <c r="D91" s="11"/>
      <c r="E91" s="3"/>
      <c r="F91" t="str">
        <f>IF(B91="","",Dataset!E91)</f>
        <v/>
      </c>
      <c r="G91" s="5"/>
      <c r="H91" s="12" t="str">
        <f>IF(B91="","",Dataset!G91)</f>
        <v/>
      </c>
      <c r="I91" s="2"/>
      <c r="J91" s="2"/>
      <c r="K91" s="13"/>
      <c r="L91" s="5"/>
      <c r="M91" t="str">
        <f>IF($B91="","",Dataset!L91)</f>
        <v/>
      </c>
      <c r="N91" t="str">
        <f>IF($B91="","",Dataset!M91)</f>
        <v/>
      </c>
      <c r="O91" t="str">
        <f>IF($B91="","",Dataset!N91)</f>
        <v/>
      </c>
      <c r="P91" t="str">
        <f>IF($B91="","",Dataset!O91)</f>
        <v/>
      </c>
      <c r="Q91" t="str">
        <f>IF($B91="","",Dataset!P91)</f>
        <v/>
      </c>
      <c r="R91" t="str">
        <f>IF($B91="","",Dataset!Q91)</f>
        <v/>
      </c>
      <c r="S91" t="str">
        <f>IF($B91="","",Dataset!R91)</f>
        <v/>
      </c>
      <c r="T91" t="str">
        <f>IF($B91="","",Dataset!S91)</f>
        <v/>
      </c>
      <c r="U91" t="str">
        <f>IF($B91="","",Dataset!T91)</f>
        <v/>
      </c>
      <c r="AN91" s="3"/>
      <c r="BD91" s="2"/>
      <c r="BE91" s="2"/>
      <c r="BF91" s="2"/>
      <c r="BO91" s="2"/>
      <c r="BP91" s="2"/>
      <c r="BQ91" s="5"/>
      <c r="BR91" s="5"/>
      <c r="BS91" s="5"/>
      <c r="BT91" s="2"/>
      <c r="BU91" s="2"/>
      <c r="BV91" s="2"/>
      <c r="BW91" s="2"/>
    </row>
    <row r="92" spans="3:75" x14ac:dyDescent="0.15">
      <c r="C92" s="7"/>
      <c r="D92" s="11"/>
      <c r="E92" s="3"/>
      <c r="F92" t="str">
        <f>IF(B92="","",Dataset!E92)</f>
        <v/>
      </c>
      <c r="G92" s="5"/>
      <c r="H92" s="12" t="str">
        <f>IF(B92="","",Dataset!G92)</f>
        <v/>
      </c>
      <c r="I92" s="2"/>
      <c r="J92" s="2"/>
      <c r="K92" s="13"/>
      <c r="L92" s="5"/>
      <c r="M92" t="str">
        <f>IF($B92="","",Dataset!L92)</f>
        <v/>
      </c>
      <c r="N92" t="str">
        <f>IF($B92="","",Dataset!M92)</f>
        <v/>
      </c>
      <c r="O92" t="str">
        <f>IF($B92="","",Dataset!N92)</f>
        <v/>
      </c>
      <c r="P92" t="str">
        <f>IF($B92="","",Dataset!O92)</f>
        <v/>
      </c>
      <c r="Q92" t="str">
        <f>IF($B92="","",Dataset!P92)</f>
        <v/>
      </c>
      <c r="R92" t="str">
        <f>IF($B92="","",Dataset!Q92)</f>
        <v/>
      </c>
      <c r="S92" t="str">
        <f>IF($B92="","",Dataset!R92)</f>
        <v/>
      </c>
      <c r="T92" t="str">
        <f>IF($B92="","",Dataset!S92)</f>
        <v/>
      </c>
      <c r="U92" t="str">
        <f>IF($B92="","",Dataset!T92)</f>
        <v/>
      </c>
      <c r="AN92" s="3"/>
      <c r="BD92" s="2"/>
      <c r="BE92" s="2"/>
      <c r="BF92" s="2"/>
      <c r="BO92" s="2"/>
      <c r="BP92" s="2"/>
      <c r="BQ92" s="5"/>
      <c r="BR92" s="5"/>
      <c r="BS92" s="5"/>
      <c r="BT92" s="2"/>
      <c r="BU92" s="2"/>
      <c r="BV92" s="2"/>
      <c r="BW92" s="2"/>
    </row>
    <row r="93" spans="3:75" x14ac:dyDescent="0.15">
      <c r="C93" s="7"/>
      <c r="D93" s="11"/>
      <c r="E93" s="3"/>
      <c r="F93" t="str">
        <f>IF(B93="","",Dataset!E93)</f>
        <v/>
      </c>
      <c r="G93" s="5"/>
      <c r="H93" s="12" t="str">
        <f>IF(B93="","",Dataset!G93)</f>
        <v/>
      </c>
      <c r="I93" s="2"/>
      <c r="J93" s="2"/>
      <c r="K93" s="13"/>
      <c r="L93" s="5"/>
      <c r="M93" t="str">
        <f>IF($B93="","",Dataset!L93)</f>
        <v/>
      </c>
      <c r="N93" t="str">
        <f>IF($B93="","",Dataset!M93)</f>
        <v/>
      </c>
      <c r="O93" t="str">
        <f>IF($B93="","",Dataset!N93)</f>
        <v/>
      </c>
      <c r="P93" t="str">
        <f>IF($B93="","",Dataset!O93)</f>
        <v/>
      </c>
      <c r="Q93" t="str">
        <f>IF($B93="","",Dataset!P93)</f>
        <v/>
      </c>
      <c r="R93" t="str">
        <f>IF($B93="","",Dataset!Q93)</f>
        <v/>
      </c>
      <c r="S93" t="str">
        <f>IF($B93="","",Dataset!R93)</f>
        <v/>
      </c>
      <c r="T93" t="str">
        <f>IF($B93="","",Dataset!S93)</f>
        <v/>
      </c>
      <c r="U93" t="str">
        <f>IF($B93="","",Dataset!T93)</f>
        <v/>
      </c>
      <c r="AN93" s="3"/>
      <c r="BD93" s="2"/>
      <c r="BE93" s="2"/>
      <c r="BF93" s="2"/>
      <c r="BO93" s="2"/>
      <c r="BP93" s="2"/>
      <c r="BQ93" s="5"/>
      <c r="BR93" s="5"/>
      <c r="BS93" s="5"/>
      <c r="BT93" s="2"/>
      <c r="BU93" s="2"/>
      <c r="BV93" s="2"/>
      <c r="BW93" s="2"/>
    </row>
    <row r="94" spans="3:75" x14ac:dyDescent="0.15">
      <c r="C94" s="7"/>
      <c r="D94" s="11"/>
      <c r="E94" s="3"/>
      <c r="F94" t="str">
        <f>IF(B94="","",Dataset!E94)</f>
        <v/>
      </c>
      <c r="G94" s="5"/>
      <c r="H94" s="12" t="str">
        <f>IF(B94="","",Dataset!G94)</f>
        <v/>
      </c>
      <c r="I94" s="2"/>
      <c r="J94" s="2"/>
      <c r="K94" s="13"/>
      <c r="L94" s="5"/>
      <c r="M94" t="str">
        <f>IF($B94="","",Dataset!L94)</f>
        <v/>
      </c>
      <c r="N94" t="str">
        <f>IF($B94="","",Dataset!M94)</f>
        <v/>
      </c>
      <c r="O94" t="str">
        <f>IF($B94="","",Dataset!N94)</f>
        <v/>
      </c>
      <c r="P94" t="str">
        <f>IF($B94="","",Dataset!O94)</f>
        <v/>
      </c>
      <c r="Q94" t="str">
        <f>IF($B94="","",Dataset!P94)</f>
        <v/>
      </c>
      <c r="R94" t="str">
        <f>IF($B94="","",Dataset!Q94)</f>
        <v/>
      </c>
      <c r="S94" t="str">
        <f>IF($B94="","",Dataset!R94)</f>
        <v/>
      </c>
      <c r="T94" t="str">
        <f>IF($B94="","",Dataset!S94)</f>
        <v/>
      </c>
      <c r="U94" t="str">
        <f>IF($B94="","",Dataset!T94)</f>
        <v/>
      </c>
      <c r="AN94" s="3"/>
      <c r="BD94" s="2"/>
      <c r="BE94" s="2"/>
      <c r="BF94" s="2"/>
      <c r="BO94" s="2"/>
      <c r="BP94" s="2"/>
      <c r="BQ94" s="5"/>
      <c r="BR94" s="5"/>
      <c r="BS94" s="5"/>
      <c r="BT94" s="2"/>
      <c r="BU94" s="2"/>
      <c r="BV94" s="2"/>
      <c r="BW94" s="2"/>
    </row>
    <row r="95" spans="3:75" x14ac:dyDescent="0.15">
      <c r="C95" s="7"/>
      <c r="D95" s="11"/>
      <c r="E95" s="3"/>
      <c r="F95" t="str">
        <f>IF(B95="","",Dataset!E95)</f>
        <v/>
      </c>
      <c r="G95" s="5"/>
      <c r="H95" s="12" t="str">
        <f>IF(B95="","",Dataset!G95)</f>
        <v/>
      </c>
      <c r="I95" s="2"/>
      <c r="J95" s="2"/>
      <c r="K95" s="13"/>
      <c r="L95" s="5"/>
      <c r="M95" t="str">
        <f>IF($B95="","",Dataset!L95)</f>
        <v/>
      </c>
      <c r="N95" t="str">
        <f>IF($B95="","",Dataset!M95)</f>
        <v/>
      </c>
      <c r="O95" t="str">
        <f>IF($B95="","",Dataset!N95)</f>
        <v/>
      </c>
      <c r="P95" t="str">
        <f>IF($B95="","",Dataset!O95)</f>
        <v/>
      </c>
      <c r="Q95" t="str">
        <f>IF($B95="","",Dataset!P95)</f>
        <v/>
      </c>
      <c r="R95" t="str">
        <f>IF($B95="","",Dataset!Q95)</f>
        <v/>
      </c>
      <c r="S95" t="str">
        <f>IF($B95="","",Dataset!R95)</f>
        <v/>
      </c>
      <c r="T95" t="str">
        <f>IF($B95="","",Dataset!S95)</f>
        <v/>
      </c>
      <c r="U95" t="str">
        <f>IF($B95="","",Dataset!T95)</f>
        <v/>
      </c>
      <c r="AN95" s="3"/>
      <c r="BD95" s="2"/>
      <c r="BE95" s="2"/>
      <c r="BF95" s="2"/>
      <c r="BO95" s="2"/>
      <c r="BP95" s="2"/>
      <c r="BQ95" s="5"/>
      <c r="BR95" s="5"/>
      <c r="BS95" s="5"/>
      <c r="BT95" s="2"/>
      <c r="BU95" s="2"/>
      <c r="BV95" s="2"/>
      <c r="BW95" s="2"/>
    </row>
    <row r="96" spans="3:75" x14ac:dyDescent="0.15">
      <c r="C96" s="7"/>
      <c r="D96" s="11"/>
      <c r="E96" s="3"/>
      <c r="F96" t="str">
        <f>IF(B96="","",Dataset!E96)</f>
        <v/>
      </c>
      <c r="G96" s="5"/>
      <c r="H96" s="12" t="str">
        <f>IF(B96="","",Dataset!G96)</f>
        <v/>
      </c>
      <c r="I96" s="2"/>
      <c r="J96" s="2"/>
      <c r="K96" s="13"/>
      <c r="L96" s="5"/>
      <c r="M96" t="str">
        <f>IF($B96="","",Dataset!L96)</f>
        <v/>
      </c>
      <c r="N96" t="str">
        <f>IF($B96="","",Dataset!M96)</f>
        <v/>
      </c>
      <c r="O96" t="str">
        <f>IF($B96="","",Dataset!N96)</f>
        <v/>
      </c>
      <c r="P96" t="str">
        <f>IF($B96="","",Dataset!O96)</f>
        <v/>
      </c>
      <c r="Q96" t="str">
        <f>IF($B96="","",Dataset!P96)</f>
        <v/>
      </c>
      <c r="R96" t="str">
        <f>IF($B96="","",Dataset!Q96)</f>
        <v/>
      </c>
      <c r="S96" t="str">
        <f>IF($B96="","",Dataset!R96)</f>
        <v/>
      </c>
      <c r="T96" t="str">
        <f>IF($B96="","",Dataset!S96)</f>
        <v/>
      </c>
      <c r="U96" t="str">
        <f>IF($B96="","",Dataset!T96)</f>
        <v/>
      </c>
      <c r="AN96" s="3"/>
      <c r="BD96" s="2"/>
      <c r="BE96" s="2"/>
      <c r="BF96" s="2"/>
      <c r="BO96" s="2"/>
      <c r="BP96" s="2"/>
      <c r="BQ96" s="5"/>
      <c r="BR96" s="5"/>
      <c r="BS96" s="5"/>
      <c r="BT96" s="2"/>
      <c r="BU96" s="2"/>
      <c r="BV96" s="2"/>
      <c r="BW96" s="2"/>
    </row>
    <row r="97" spans="3:75" x14ac:dyDescent="0.15">
      <c r="C97" s="7"/>
      <c r="D97" s="11"/>
      <c r="E97" s="3"/>
      <c r="F97" t="str">
        <f>IF(B97="","",Dataset!E97)</f>
        <v/>
      </c>
      <c r="G97" s="5"/>
      <c r="H97" s="12" t="str">
        <f>IF(B97="","",Dataset!G97)</f>
        <v/>
      </c>
      <c r="I97" s="2"/>
      <c r="J97" s="2"/>
      <c r="K97" s="13"/>
      <c r="L97" s="5"/>
      <c r="M97" t="str">
        <f>IF($B97="","",Dataset!L97)</f>
        <v/>
      </c>
      <c r="N97" t="str">
        <f>IF($B97="","",Dataset!M97)</f>
        <v/>
      </c>
      <c r="O97" t="str">
        <f>IF($B97="","",Dataset!N97)</f>
        <v/>
      </c>
      <c r="P97" t="str">
        <f>IF($B97="","",Dataset!O97)</f>
        <v/>
      </c>
      <c r="Q97" t="str">
        <f>IF($B97="","",Dataset!P97)</f>
        <v/>
      </c>
      <c r="R97" t="str">
        <f>IF($B97="","",Dataset!Q97)</f>
        <v/>
      </c>
      <c r="S97" t="str">
        <f>IF($B97="","",Dataset!R97)</f>
        <v/>
      </c>
      <c r="T97" t="str">
        <f>IF($B97="","",Dataset!S97)</f>
        <v/>
      </c>
      <c r="U97" t="str">
        <f>IF($B97="","",Dataset!T97)</f>
        <v/>
      </c>
      <c r="AN97" s="3"/>
      <c r="BD97" s="2"/>
      <c r="BE97" s="2"/>
      <c r="BF97" s="2"/>
      <c r="BO97" s="2"/>
      <c r="BP97" s="2"/>
      <c r="BQ97" s="5"/>
      <c r="BR97" s="5"/>
      <c r="BS97" s="5"/>
      <c r="BT97" s="2"/>
      <c r="BU97" s="2"/>
      <c r="BV97" s="2"/>
      <c r="BW97" s="2"/>
    </row>
    <row r="98" spans="3:75" x14ac:dyDescent="0.15">
      <c r="C98" s="7"/>
      <c r="D98" s="11"/>
      <c r="E98" s="3"/>
      <c r="F98" t="str">
        <f>IF(B98="","",Dataset!E98)</f>
        <v/>
      </c>
      <c r="G98" s="5"/>
      <c r="H98" s="12" t="str">
        <f>IF(B98="","",Dataset!G98)</f>
        <v/>
      </c>
      <c r="I98" s="2"/>
      <c r="J98" s="2"/>
      <c r="K98" s="13"/>
      <c r="L98" s="5"/>
      <c r="M98" t="str">
        <f>IF($B98="","",Dataset!L98)</f>
        <v/>
      </c>
      <c r="N98" t="str">
        <f>IF($B98="","",Dataset!M98)</f>
        <v/>
      </c>
      <c r="O98" t="str">
        <f>IF($B98="","",Dataset!N98)</f>
        <v/>
      </c>
      <c r="P98" t="str">
        <f>IF($B98="","",Dataset!O98)</f>
        <v/>
      </c>
      <c r="Q98" t="str">
        <f>IF($B98="","",Dataset!P98)</f>
        <v/>
      </c>
      <c r="R98" t="str">
        <f>IF($B98="","",Dataset!Q98)</f>
        <v/>
      </c>
      <c r="S98" t="str">
        <f>IF($B98="","",Dataset!R98)</f>
        <v/>
      </c>
      <c r="T98" t="str">
        <f>IF($B98="","",Dataset!S98)</f>
        <v/>
      </c>
      <c r="U98" t="str">
        <f>IF($B98="","",Dataset!T98)</f>
        <v/>
      </c>
      <c r="AN98" s="3"/>
      <c r="BD98" s="2"/>
      <c r="BE98" s="2"/>
      <c r="BF98" s="2"/>
      <c r="BO98" s="2"/>
      <c r="BP98" s="2"/>
      <c r="BQ98" s="5"/>
      <c r="BR98" s="5"/>
      <c r="BS98" s="5"/>
      <c r="BT98" s="2"/>
      <c r="BU98" s="2"/>
      <c r="BV98" s="2"/>
      <c r="BW98" s="2"/>
    </row>
    <row r="99" spans="3:75" x14ac:dyDescent="0.15">
      <c r="C99" s="7"/>
      <c r="D99" s="11"/>
      <c r="E99" s="3"/>
      <c r="F99" t="str">
        <f>IF(B99="","",Dataset!E99)</f>
        <v/>
      </c>
      <c r="G99" s="5"/>
      <c r="H99" s="12" t="str">
        <f>IF(B99="","",Dataset!G99)</f>
        <v/>
      </c>
      <c r="I99" s="2"/>
      <c r="J99" s="2"/>
      <c r="K99" s="13"/>
      <c r="L99" s="5"/>
      <c r="M99" t="str">
        <f>IF($B99="","",Dataset!L99)</f>
        <v/>
      </c>
      <c r="N99" t="str">
        <f>IF($B99="","",Dataset!M99)</f>
        <v/>
      </c>
      <c r="O99" t="str">
        <f>IF($B99="","",Dataset!N99)</f>
        <v/>
      </c>
      <c r="P99" t="str">
        <f>IF($B99="","",Dataset!O99)</f>
        <v/>
      </c>
      <c r="Q99" t="str">
        <f>IF($B99="","",Dataset!P99)</f>
        <v/>
      </c>
      <c r="R99" t="str">
        <f>IF($B99="","",Dataset!Q99)</f>
        <v/>
      </c>
      <c r="S99" t="str">
        <f>IF($B99="","",Dataset!R99)</f>
        <v/>
      </c>
      <c r="T99" t="str">
        <f>IF($B99="","",Dataset!S99)</f>
        <v/>
      </c>
      <c r="U99" t="str">
        <f>IF($B99="","",Dataset!T99)</f>
        <v/>
      </c>
      <c r="AN99" s="3"/>
      <c r="BD99" s="2"/>
      <c r="BE99" s="2"/>
      <c r="BF99" s="2"/>
      <c r="BO99" s="2"/>
      <c r="BP99" s="2"/>
      <c r="BQ99" s="5"/>
      <c r="BR99" s="5"/>
      <c r="BS99" s="5"/>
      <c r="BT99" s="2"/>
      <c r="BU99" s="2"/>
      <c r="BV99" s="2"/>
      <c r="BW99" s="2"/>
    </row>
    <row r="100" spans="3:75" x14ac:dyDescent="0.15">
      <c r="C100" s="7"/>
      <c r="D100" s="11"/>
      <c r="E100" s="3"/>
      <c r="F100" t="str">
        <f>IF(B100="","",Dataset!E100)</f>
        <v/>
      </c>
      <c r="G100" s="5"/>
      <c r="H100" s="12" t="str">
        <f>IF(B100="","",Dataset!G100)</f>
        <v/>
      </c>
      <c r="I100" s="2"/>
      <c r="J100" s="2"/>
      <c r="K100" s="13"/>
      <c r="L100" s="5"/>
      <c r="M100" t="str">
        <f>IF($B100="","",Dataset!L100)</f>
        <v/>
      </c>
      <c r="N100" t="str">
        <f>IF($B100="","",Dataset!M100)</f>
        <v/>
      </c>
      <c r="O100" t="str">
        <f>IF($B100="","",Dataset!N100)</f>
        <v/>
      </c>
      <c r="P100" t="str">
        <f>IF($B100="","",Dataset!O100)</f>
        <v/>
      </c>
      <c r="Q100" t="str">
        <f>IF($B100="","",Dataset!P100)</f>
        <v/>
      </c>
      <c r="R100" t="str">
        <f>IF($B100="","",Dataset!Q100)</f>
        <v/>
      </c>
      <c r="S100" t="str">
        <f>IF($B100="","",Dataset!R100)</f>
        <v/>
      </c>
      <c r="T100" t="str">
        <f>IF($B100="","",Dataset!S100)</f>
        <v/>
      </c>
      <c r="U100" t="str">
        <f>IF($B100="","",Dataset!T100)</f>
        <v/>
      </c>
      <c r="AN100" s="3"/>
      <c r="BD100" s="2"/>
      <c r="BE100" s="2"/>
      <c r="BF100" s="2"/>
      <c r="BO100" s="2"/>
      <c r="BP100" s="2"/>
      <c r="BQ100" s="5"/>
      <c r="BR100" s="5"/>
      <c r="BS100" s="5"/>
      <c r="BT100" s="2"/>
      <c r="BU100" s="2"/>
      <c r="BV100" s="2"/>
      <c r="BW100" s="2"/>
    </row>
    <row r="101" spans="3:75" x14ac:dyDescent="0.15">
      <c r="C101" s="7"/>
      <c r="D101" s="11"/>
      <c r="E101" s="3"/>
      <c r="F101" t="str">
        <f>IF(B101="","",Dataset!E101)</f>
        <v/>
      </c>
      <c r="G101" s="5"/>
      <c r="H101" s="12" t="str">
        <f>IF(B101="","",Dataset!G101)</f>
        <v/>
      </c>
      <c r="I101" s="2"/>
      <c r="J101" s="2"/>
      <c r="K101" s="13"/>
      <c r="L101" s="5"/>
      <c r="M101" t="str">
        <f>IF($B101="","",Dataset!L101)</f>
        <v/>
      </c>
      <c r="N101" t="str">
        <f>IF($B101="","",Dataset!M101)</f>
        <v/>
      </c>
      <c r="O101" t="str">
        <f>IF($B101="","",Dataset!N101)</f>
        <v/>
      </c>
      <c r="P101" t="str">
        <f>IF($B101="","",Dataset!O101)</f>
        <v/>
      </c>
      <c r="Q101" t="str">
        <f>IF($B101="","",Dataset!P101)</f>
        <v/>
      </c>
      <c r="R101" t="str">
        <f>IF($B101="","",Dataset!Q101)</f>
        <v/>
      </c>
      <c r="S101" t="str">
        <f>IF($B101="","",Dataset!R101)</f>
        <v/>
      </c>
      <c r="T101" t="str">
        <f>IF($B101="","",Dataset!S101)</f>
        <v/>
      </c>
      <c r="U101" t="str">
        <f>IF($B101="","",Dataset!T101)</f>
        <v/>
      </c>
      <c r="AN101" s="3"/>
      <c r="BD101" s="2"/>
      <c r="BE101" s="2"/>
      <c r="BF101" s="2"/>
      <c r="BO101" s="2"/>
      <c r="BP101" s="2"/>
      <c r="BQ101" s="5"/>
      <c r="BR101" s="5"/>
      <c r="BS101" s="5"/>
      <c r="BT101" s="2"/>
      <c r="BU101" s="2"/>
      <c r="BV101" s="2"/>
      <c r="BW101" s="2"/>
    </row>
    <row r="102" spans="3:75" x14ac:dyDescent="0.15">
      <c r="C102" s="7"/>
      <c r="D102" s="11"/>
      <c r="E102" s="3"/>
      <c r="F102" t="str">
        <f>IF(B102="","",Dataset!E102)</f>
        <v/>
      </c>
      <c r="G102" s="5"/>
      <c r="H102" s="12" t="str">
        <f>IF(B102="","",Dataset!G102)</f>
        <v/>
      </c>
      <c r="I102" s="2"/>
      <c r="J102" s="2"/>
      <c r="K102" s="13"/>
      <c r="L102" s="5"/>
      <c r="M102" t="str">
        <f>IF($B102="","",Dataset!L102)</f>
        <v/>
      </c>
      <c r="N102" t="str">
        <f>IF($B102="","",Dataset!M102)</f>
        <v/>
      </c>
      <c r="O102" t="str">
        <f>IF($B102="","",Dataset!N102)</f>
        <v/>
      </c>
      <c r="P102" t="str">
        <f>IF($B102="","",Dataset!O102)</f>
        <v/>
      </c>
      <c r="Q102" t="str">
        <f>IF($B102="","",Dataset!P102)</f>
        <v/>
      </c>
      <c r="R102" t="str">
        <f>IF($B102="","",Dataset!Q102)</f>
        <v/>
      </c>
      <c r="S102" t="str">
        <f>IF($B102="","",Dataset!R102)</f>
        <v/>
      </c>
      <c r="T102" t="str">
        <f>IF($B102="","",Dataset!S102)</f>
        <v/>
      </c>
      <c r="U102" t="str">
        <f>IF($B102="","",Dataset!T102)</f>
        <v/>
      </c>
      <c r="AN102" s="3"/>
      <c r="BD102" s="2"/>
      <c r="BE102" s="2"/>
      <c r="BF102" s="2"/>
      <c r="BO102" s="2"/>
      <c r="BP102" s="2"/>
      <c r="BQ102" s="5"/>
      <c r="BR102" s="5"/>
      <c r="BS102" s="5"/>
      <c r="BT102" s="2"/>
      <c r="BU102" s="2"/>
      <c r="BV102" s="2"/>
      <c r="BW102" s="2"/>
    </row>
    <row r="103" spans="3:75" x14ac:dyDescent="0.15">
      <c r="C103" s="7"/>
      <c r="D103" s="11"/>
      <c r="E103" s="3"/>
      <c r="F103" t="str">
        <f>IF(B103="","",Dataset!E103)</f>
        <v/>
      </c>
      <c r="G103" s="5"/>
      <c r="H103" s="12" t="str">
        <f>IF(B103="","",Dataset!G103)</f>
        <v/>
      </c>
      <c r="I103" s="2"/>
      <c r="J103" s="2"/>
      <c r="K103" s="13"/>
      <c r="L103" s="5"/>
      <c r="M103" t="str">
        <f>IF($B103="","",Dataset!L103)</f>
        <v/>
      </c>
      <c r="N103" t="str">
        <f>IF($B103="","",Dataset!M103)</f>
        <v/>
      </c>
      <c r="O103" t="str">
        <f>IF($B103="","",Dataset!N103)</f>
        <v/>
      </c>
      <c r="P103" t="str">
        <f>IF($B103="","",Dataset!O103)</f>
        <v/>
      </c>
      <c r="Q103" t="str">
        <f>IF($B103="","",Dataset!P103)</f>
        <v/>
      </c>
      <c r="R103" t="str">
        <f>IF($B103="","",Dataset!Q103)</f>
        <v/>
      </c>
      <c r="S103" t="str">
        <f>IF($B103="","",Dataset!R103)</f>
        <v/>
      </c>
      <c r="T103" t="str">
        <f>IF($B103="","",Dataset!S103)</f>
        <v/>
      </c>
      <c r="U103" t="str">
        <f>IF($B103="","",Dataset!T103)</f>
        <v/>
      </c>
      <c r="AN103" s="3"/>
      <c r="BD103" s="2"/>
      <c r="BE103" s="2"/>
      <c r="BF103" s="2"/>
      <c r="BO103" s="2"/>
      <c r="BP103" s="2"/>
      <c r="BQ103" s="5"/>
      <c r="BR103" s="5"/>
      <c r="BS103" s="5"/>
      <c r="BT103" s="2"/>
      <c r="BU103" s="2"/>
      <c r="BV103" s="2"/>
      <c r="BW103" s="2"/>
    </row>
    <row r="104" spans="3:75" x14ac:dyDescent="0.15">
      <c r="C104" s="7"/>
      <c r="D104" s="11"/>
      <c r="E104" s="3"/>
      <c r="F104" t="str">
        <f>IF(B104="","",Dataset!E104)</f>
        <v/>
      </c>
      <c r="G104" s="5"/>
      <c r="H104" s="12" t="str">
        <f>IF(B104="","",Dataset!G104)</f>
        <v/>
      </c>
      <c r="I104" s="2"/>
      <c r="J104" s="2"/>
      <c r="K104" s="13"/>
      <c r="L104" s="5"/>
      <c r="M104" t="str">
        <f>IF($B104="","",Dataset!L104)</f>
        <v/>
      </c>
      <c r="N104" t="str">
        <f>IF($B104="","",Dataset!M104)</f>
        <v/>
      </c>
      <c r="O104" t="str">
        <f>IF($B104="","",Dataset!N104)</f>
        <v/>
      </c>
      <c r="P104" t="str">
        <f>IF($B104="","",Dataset!O104)</f>
        <v/>
      </c>
      <c r="Q104" t="str">
        <f>IF($B104="","",Dataset!P104)</f>
        <v/>
      </c>
      <c r="R104" t="str">
        <f>IF($B104="","",Dataset!Q104)</f>
        <v/>
      </c>
      <c r="S104" t="str">
        <f>IF($B104="","",Dataset!R104)</f>
        <v/>
      </c>
      <c r="T104" t="str">
        <f>IF($B104="","",Dataset!S104)</f>
        <v/>
      </c>
      <c r="U104" t="str">
        <f>IF($B104="","",Dataset!T104)</f>
        <v/>
      </c>
      <c r="AN104" s="3"/>
      <c r="BD104" s="2"/>
      <c r="BE104" s="2"/>
      <c r="BF104" s="2"/>
      <c r="BO104" s="2"/>
      <c r="BP104" s="2"/>
      <c r="BQ104" s="5"/>
      <c r="BR104" s="5"/>
      <c r="BS104" s="5"/>
      <c r="BT104" s="2"/>
      <c r="BU104" s="2"/>
      <c r="BV104" s="2"/>
      <c r="BW104" s="2"/>
    </row>
    <row r="105" spans="3:75" x14ac:dyDescent="0.15">
      <c r="C105" s="7"/>
      <c r="D105" s="11"/>
      <c r="E105" s="3"/>
      <c r="F105" t="str">
        <f>IF(B105="","",Dataset!E105)</f>
        <v/>
      </c>
      <c r="G105" s="5"/>
      <c r="H105" s="12" t="str">
        <f>IF(B105="","",Dataset!G105)</f>
        <v/>
      </c>
      <c r="I105" s="2"/>
      <c r="J105" s="2"/>
      <c r="K105" s="13"/>
      <c r="L105" s="5"/>
      <c r="M105" t="str">
        <f>IF($B105="","",Dataset!L105)</f>
        <v/>
      </c>
      <c r="N105" t="str">
        <f>IF($B105="","",Dataset!M105)</f>
        <v/>
      </c>
      <c r="O105" t="str">
        <f>IF($B105="","",Dataset!N105)</f>
        <v/>
      </c>
      <c r="P105" t="str">
        <f>IF($B105="","",Dataset!O105)</f>
        <v/>
      </c>
      <c r="Q105" t="str">
        <f>IF($B105="","",Dataset!P105)</f>
        <v/>
      </c>
      <c r="R105" t="str">
        <f>IF($B105="","",Dataset!Q105)</f>
        <v/>
      </c>
      <c r="S105" t="str">
        <f>IF($B105="","",Dataset!R105)</f>
        <v/>
      </c>
      <c r="T105" t="str">
        <f>IF($B105="","",Dataset!S105)</f>
        <v/>
      </c>
      <c r="U105" t="str">
        <f>IF($B105="","",Dataset!T105)</f>
        <v/>
      </c>
      <c r="AN105" s="3"/>
      <c r="BD105" s="2"/>
      <c r="BE105" s="2"/>
      <c r="BF105" s="2"/>
      <c r="BO105" s="2"/>
      <c r="BP105" s="2"/>
      <c r="BQ105" s="5"/>
      <c r="BR105" s="5"/>
      <c r="BS105" s="5"/>
      <c r="BT105" s="2"/>
      <c r="BU105" s="2"/>
      <c r="BV105" s="2"/>
      <c r="BW105" s="2"/>
    </row>
    <row r="106" spans="3:75" x14ac:dyDescent="0.15">
      <c r="C106" s="7"/>
      <c r="D106" s="11"/>
      <c r="E106" s="3"/>
      <c r="F106" t="str">
        <f>IF(B106="","",Dataset!E106)</f>
        <v/>
      </c>
      <c r="G106" s="5"/>
      <c r="H106" s="12" t="str">
        <f>IF(B106="","",Dataset!G106)</f>
        <v/>
      </c>
      <c r="I106" s="2"/>
      <c r="J106" s="2"/>
      <c r="K106" s="13"/>
      <c r="L106" s="5"/>
      <c r="M106" t="str">
        <f>IF($B106="","",Dataset!L106)</f>
        <v/>
      </c>
      <c r="N106" t="str">
        <f>IF($B106="","",Dataset!M106)</f>
        <v/>
      </c>
      <c r="O106" t="str">
        <f>IF($B106="","",Dataset!N106)</f>
        <v/>
      </c>
      <c r="P106" t="str">
        <f>IF($B106="","",Dataset!O106)</f>
        <v/>
      </c>
      <c r="Q106" t="str">
        <f>IF($B106="","",Dataset!P106)</f>
        <v/>
      </c>
      <c r="R106" t="str">
        <f>IF($B106="","",Dataset!Q106)</f>
        <v/>
      </c>
      <c r="S106" t="str">
        <f>IF($B106="","",Dataset!R106)</f>
        <v/>
      </c>
      <c r="T106" t="str">
        <f>IF($B106="","",Dataset!S106)</f>
        <v/>
      </c>
      <c r="U106" t="str">
        <f>IF($B106="","",Dataset!T106)</f>
        <v/>
      </c>
      <c r="AN106" s="3"/>
      <c r="BD106" s="2"/>
      <c r="BE106" s="2"/>
      <c r="BF106" s="2"/>
      <c r="BO106" s="2"/>
      <c r="BP106" s="2"/>
      <c r="BQ106" s="5"/>
      <c r="BR106" s="5"/>
      <c r="BS106" s="5"/>
      <c r="BT106" s="2"/>
      <c r="BU106" s="2"/>
      <c r="BV106" s="2"/>
      <c r="BW106" s="2"/>
    </row>
    <row r="107" spans="3:75" x14ac:dyDescent="0.15">
      <c r="C107" s="7"/>
      <c r="D107" s="11"/>
      <c r="E107" s="3"/>
      <c r="F107" t="str">
        <f>IF(B107="","",Dataset!E107)</f>
        <v/>
      </c>
      <c r="G107" s="5"/>
      <c r="H107" s="12" t="str">
        <f>IF(B107="","",Dataset!G107)</f>
        <v/>
      </c>
      <c r="I107" s="2"/>
      <c r="J107" s="2"/>
      <c r="K107" s="13"/>
      <c r="L107" s="5"/>
      <c r="M107" t="str">
        <f>IF($B107="","",Dataset!L107)</f>
        <v/>
      </c>
      <c r="N107" t="str">
        <f>IF($B107="","",Dataset!M107)</f>
        <v/>
      </c>
      <c r="O107" t="str">
        <f>IF($B107="","",Dataset!N107)</f>
        <v/>
      </c>
      <c r="P107" t="str">
        <f>IF($B107="","",Dataset!O107)</f>
        <v/>
      </c>
      <c r="Q107" t="str">
        <f>IF($B107="","",Dataset!P107)</f>
        <v/>
      </c>
      <c r="R107" t="str">
        <f>IF($B107="","",Dataset!Q107)</f>
        <v/>
      </c>
      <c r="S107" t="str">
        <f>IF($B107="","",Dataset!R107)</f>
        <v/>
      </c>
      <c r="T107" t="str">
        <f>IF($B107="","",Dataset!S107)</f>
        <v/>
      </c>
      <c r="U107" t="str">
        <f>IF($B107="","",Dataset!T107)</f>
        <v/>
      </c>
      <c r="AN107" s="3"/>
      <c r="BD107" s="2"/>
      <c r="BE107" s="2"/>
      <c r="BF107" s="2"/>
      <c r="BO107" s="2"/>
      <c r="BP107" s="2"/>
      <c r="BQ107" s="5"/>
      <c r="BR107" s="5"/>
      <c r="BS107" s="5"/>
      <c r="BT107" s="2"/>
      <c r="BU107" s="2"/>
      <c r="BV107" s="2"/>
      <c r="BW107" s="2"/>
    </row>
    <row r="108" spans="3:75" x14ac:dyDescent="0.15">
      <c r="C108" s="7"/>
      <c r="D108" s="11"/>
      <c r="E108" s="3"/>
      <c r="F108" t="str">
        <f>IF(B108="","",Dataset!E108)</f>
        <v/>
      </c>
      <c r="G108" s="5"/>
      <c r="H108" s="12" t="str">
        <f>IF(B108="","",Dataset!G108)</f>
        <v/>
      </c>
      <c r="I108" s="2"/>
      <c r="J108" s="2"/>
      <c r="K108" s="13"/>
      <c r="L108" s="5"/>
      <c r="M108" t="str">
        <f>IF($B108="","",Dataset!L108)</f>
        <v/>
      </c>
      <c r="N108" t="str">
        <f>IF($B108="","",Dataset!M108)</f>
        <v/>
      </c>
      <c r="O108" t="str">
        <f>IF($B108="","",Dataset!N108)</f>
        <v/>
      </c>
      <c r="P108" t="str">
        <f>IF($B108="","",Dataset!O108)</f>
        <v/>
      </c>
      <c r="Q108" t="str">
        <f>IF($B108="","",Dataset!P108)</f>
        <v/>
      </c>
      <c r="R108" t="str">
        <f>IF($B108="","",Dataset!Q108)</f>
        <v/>
      </c>
      <c r="S108" t="str">
        <f>IF($B108="","",Dataset!R108)</f>
        <v/>
      </c>
      <c r="T108" t="str">
        <f>IF($B108="","",Dataset!S108)</f>
        <v/>
      </c>
      <c r="U108" t="str">
        <f>IF($B108="","",Dataset!T108)</f>
        <v/>
      </c>
      <c r="AN108" s="3"/>
      <c r="BD108" s="2"/>
      <c r="BE108" s="2"/>
      <c r="BF108" s="2"/>
      <c r="BO108" s="2"/>
      <c r="BP108" s="2"/>
      <c r="BQ108" s="5"/>
      <c r="BR108" s="5"/>
      <c r="BS108" s="5"/>
      <c r="BT108" s="2"/>
      <c r="BU108" s="2"/>
      <c r="BV108" s="2"/>
      <c r="BW108" s="2"/>
    </row>
    <row r="109" spans="3:75" x14ac:dyDescent="0.15">
      <c r="C109" s="7"/>
      <c r="D109" s="11"/>
      <c r="E109" s="3"/>
      <c r="F109" t="str">
        <f>IF(B109="","",Dataset!E109)</f>
        <v/>
      </c>
      <c r="G109" s="5"/>
      <c r="H109" s="12" t="str">
        <f>IF(B109="","",Dataset!G109)</f>
        <v/>
      </c>
      <c r="I109" s="2"/>
      <c r="J109" s="2"/>
      <c r="K109" s="13"/>
      <c r="L109" s="5"/>
      <c r="M109" t="str">
        <f>IF($B109="","",Dataset!L109)</f>
        <v/>
      </c>
      <c r="N109" t="str">
        <f>IF($B109="","",Dataset!M109)</f>
        <v/>
      </c>
      <c r="O109" t="str">
        <f>IF($B109="","",Dataset!N109)</f>
        <v/>
      </c>
      <c r="P109" t="str">
        <f>IF($B109="","",Dataset!O109)</f>
        <v/>
      </c>
      <c r="Q109" t="str">
        <f>IF($B109="","",Dataset!P109)</f>
        <v/>
      </c>
      <c r="R109" t="str">
        <f>IF($B109="","",Dataset!Q109)</f>
        <v/>
      </c>
      <c r="S109" t="str">
        <f>IF($B109="","",Dataset!R109)</f>
        <v/>
      </c>
      <c r="T109" t="str">
        <f>IF($B109="","",Dataset!S109)</f>
        <v/>
      </c>
      <c r="U109" t="str">
        <f>IF($B109="","",Dataset!T109)</f>
        <v/>
      </c>
      <c r="AN109" s="3"/>
      <c r="BD109" s="2"/>
      <c r="BE109" s="2"/>
      <c r="BF109" s="2"/>
      <c r="BO109" s="2"/>
      <c r="BP109" s="2"/>
      <c r="BQ109" s="5"/>
      <c r="BR109" s="5"/>
      <c r="BS109" s="5"/>
      <c r="BT109" s="2"/>
      <c r="BU109" s="2"/>
      <c r="BV109" s="2"/>
      <c r="BW109" s="2"/>
    </row>
    <row r="110" spans="3:75" x14ac:dyDescent="0.15">
      <c r="C110" s="7"/>
      <c r="D110" s="11"/>
      <c r="E110" s="3"/>
      <c r="F110" t="str">
        <f>IF(B110="","",Dataset!E110)</f>
        <v/>
      </c>
      <c r="G110" s="5"/>
      <c r="H110" s="12" t="str">
        <f>IF(B110="","",Dataset!G110)</f>
        <v/>
      </c>
      <c r="I110" s="2"/>
      <c r="J110" s="2"/>
      <c r="K110" s="13"/>
      <c r="L110" s="5"/>
      <c r="M110" t="str">
        <f>IF($B110="","",Dataset!L110)</f>
        <v/>
      </c>
      <c r="N110" t="str">
        <f>IF($B110="","",Dataset!M110)</f>
        <v/>
      </c>
      <c r="O110" t="str">
        <f>IF($B110="","",Dataset!N110)</f>
        <v/>
      </c>
      <c r="P110" t="str">
        <f>IF($B110="","",Dataset!O110)</f>
        <v/>
      </c>
      <c r="Q110" t="str">
        <f>IF($B110="","",Dataset!P110)</f>
        <v/>
      </c>
      <c r="R110" t="str">
        <f>IF($B110="","",Dataset!Q110)</f>
        <v/>
      </c>
      <c r="S110" t="str">
        <f>IF($B110="","",Dataset!R110)</f>
        <v/>
      </c>
      <c r="T110" t="str">
        <f>IF($B110="","",Dataset!S110)</f>
        <v/>
      </c>
      <c r="U110" t="str">
        <f>IF($B110="","",Dataset!T110)</f>
        <v/>
      </c>
      <c r="AN110" s="3"/>
      <c r="BD110" s="2"/>
      <c r="BE110" s="2"/>
      <c r="BF110" s="2"/>
      <c r="BO110" s="2"/>
      <c r="BP110" s="2"/>
      <c r="BQ110" s="5"/>
      <c r="BR110" s="5"/>
      <c r="BS110" s="5"/>
      <c r="BT110" s="2"/>
      <c r="BU110" s="2"/>
      <c r="BV110" s="2"/>
      <c r="BW110" s="2"/>
    </row>
    <row r="111" spans="3:75" x14ac:dyDescent="0.15">
      <c r="C111" s="7"/>
      <c r="D111" s="11"/>
      <c r="E111" s="3"/>
      <c r="F111" t="str">
        <f>IF(B111="","",Dataset!E111)</f>
        <v/>
      </c>
      <c r="G111" s="5"/>
      <c r="H111" s="12" t="str">
        <f>IF(B111="","",Dataset!G111)</f>
        <v/>
      </c>
      <c r="I111" s="2"/>
      <c r="J111" s="2"/>
      <c r="K111" s="13"/>
      <c r="L111" s="5"/>
      <c r="M111" t="str">
        <f>IF($B111="","",Dataset!L111)</f>
        <v/>
      </c>
      <c r="N111" t="str">
        <f>IF($B111="","",Dataset!M111)</f>
        <v/>
      </c>
      <c r="O111" t="str">
        <f>IF($B111="","",Dataset!N111)</f>
        <v/>
      </c>
      <c r="P111" t="str">
        <f>IF($B111="","",Dataset!O111)</f>
        <v/>
      </c>
      <c r="Q111" t="str">
        <f>IF($B111="","",Dataset!P111)</f>
        <v/>
      </c>
      <c r="R111" t="str">
        <f>IF($B111="","",Dataset!Q111)</f>
        <v/>
      </c>
      <c r="S111" t="str">
        <f>IF($B111="","",Dataset!R111)</f>
        <v/>
      </c>
      <c r="T111" t="str">
        <f>IF($B111="","",Dataset!S111)</f>
        <v/>
      </c>
      <c r="U111" t="str">
        <f>IF($B111="","",Dataset!T111)</f>
        <v/>
      </c>
      <c r="AN111" s="3"/>
      <c r="BD111" s="2"/>
      <c r="BE111" s="2"/>
      <c r="BF111" s="2"/>
      <c r="BO111" s="2"/>
      <c r="BP111" s="2"/>
      <c r="BQ111" s="5"/>
      <c r="BR111" s="5"/>
      <c r="BS111" s="5"/>
      <c r="BT111" s="2"/>
      <c r="BU111" s="2"/>
      <c r="BV111" s="2"/>
      <c r="BW111" s="2"/>
    </row>
    <row r="112" spans="3:75" x14ac:dyDescent="0.15">
      <c r="C112" s="7"/>
      <c r="D112" s="11"/>
      <c r="E112" s="3"/>
      <c r="F112" t="str">
        <f>IF(B112="","",Dataset!E112)</f>
        <v/>
      </c>
      <c r="G112" s="5"/>
      <c r="H112" s="12" t="str">
        <f>IF(B112="","",Dataset!G112)</f>
        <v/>
      </c>
      <c r="I112" s="2"/>
      <c r="J112" s="2"/>
      <c r="K112" s="13"/>
      <c r="L112" s="5"/>
      <c r="M112" t="str">
        <f>IF($B112="","",Dataset!L112)</f>
        <v/>
      </c>
      <c r="N112" t="str">
        <f>IF($B112="","",Dataset!M112)</f>
        <v/>
      </c>
      <c r="O112" t="str">
        <f>IF($B112="","",Dataset!N112)</f>
        <v/>
      </c>
      <c r="P112" t="str">
        <f>IF($B112="","",Dataset!O112)</f>
        <v/>
      </c>
      <c r="Q112" t="str">
        <f>IF($B112="","",Dataset!P112)</f>
        <v/>
      </c>
      <c r="R112" t="str">
        <f>IF($B112="","",Dataset!Q112)</f>
        <v/>
      </c>
      <c r="S112" t="str">
        <f>IF($B112="","",Dataset!R112)</f>
        <v/>
      </c>
      <c r="T112" t="str">
        <f>IF($B112="","",Dataset!S112)</f>
        <v/>
      </c>
      <c r="U112" t="str">
        <f>IF($B112="","",Dataset!T112)</f>
        <v/>
      </c>
      <c r="AN112" s="3"/>
      <c r="BD112" s="2"/>
      <c r="BE112" s="2"/>
      <c r="BF112" s="2"/>
      <c r="BO112" s="2"/>
      <c r="BP112" s="2"/>
      <c r="BQ112" s="5"/>
      <c r="BR112" s="5"/>
      <c r="BS112" s="5"/>
      <c r="BT112" s="2"/>
      <c r="BU112" s="2"/>
      <c r="BV112" s="2"/>
      <c r="BW112" s="2"/>
    </row>
    <row r="113" spans="3:75" x14ac:dyDescent="0.15">
      <c r="C113" s="7"/>
      <c r="D113" s="11"/>
      <c r="E113" s="3"/>
      <c r="F113" t="str">
        <f>IF(B113="","",Dataset!E113)</f>
        <v/>
      </c>
      <c r="G113" s="5"/>
      <c r="H113" s="12" t="str">
        <f>IF(B113="","",Dataset!G113)</f>
        <v/>
      </c>
      <c r="I113" s="2"/>
      <c r="J113" s="2"/>
      <c r="K113" s="13"/>
      <c r="L113" s="5"/>
      <c r="M113" t="str">
        <f>IF($B113="","",Dataset!L113)</f>
        <v/>
      </c>
      <c r="N113" t="str">
        <f>IF($B113="","",Dataset!M113)</f>
        <v/>
      </c>
      <c r="O113" t="str">
        <f>IF($B113="","",Dataset!N113)</f>
        <v/>
      </c>
      <c r="P113" t="str">
        <f>IF($B113="","",Dataset!O113)</f>
        <v/>
      </c>
      <c r="Q113" t="str">
        <f>IF($B113="","",Dataset!P113)</f>
        <v/>
      </c>
      <c r="R113" t="str">
        <f>IF($B113="","",Dataset!Q113)</f>
        <v/>
      </c>
      <c r="S113" t="str">
        <f>IF($B113="","",Dataset!R113)</f>
        <v/>
      </c>
      <c r="T113" t="str">
        <f>IF($B113="","",Dataset!S113)</f>
        <v/>
      </c>
      <c r="U113" t="str">
        <f>IF($B113="","",Dataset!T113)</f>
        <v/>
      </c>
      <c r="AN113" s="3"/>
      <c r="BD113" s="2"/>
      <c r="BE113" s="2"/>
      <c r="BF113" s="2"/>
      <c r="BO113" s="2"/>
      <c r="BP113" s="2"/>
      <c r="BQ113" s="5"/>
      <c r="BR113" s="5"/>
      <c r="BS113" s="5"/>
      <c r="BT113" s="2"/>
      <c r="BU113" s="2"/>
      <c r="BV113" s="2"/>
      <c r="BW113" s="2"/>
    </row>
    <row r="114" spans="3:75" x14ac:dyDescent="0.15">
      <c r="C114" s="7"/>
      <c r="D114" s="11"/>
      <c r="E114" s="3"/>
      <c r="F114" t="str">
        <f>IF(B114="","",Dataset!E114)</f>
        <v/>
      </c>
      <c r="G114" s="5"/>
      <c r="H114" s="12" t="str">
        <f>IF(B114="","",Dataset!G114)</f>
        <v/>
      </c>
      <c r="I114" s="2"/>
      <c r="J114" s="2"/>
      <c r="K114" s="13"/>
      <c r="L114" s="5"/>
      <c r="M114" t="str">
        <f>IF($B114="","",Dataset!L114)</f>
        <v/>
      </c>
      <c r="N114" t="str">
        <f>IF($B114="","",Dataset!M114)</f>
        <v/>
      </c>
      <c r="O114" t="str">
        <f>IF($B114="","",Dataset!N114)</f>
        <v/>
      </c>
      <c r="P114" t="str">
        <f>IF($B114="","",Dataset!O114)</f>
        <v/>
      </c>
      <c r="Q114" t="str">
        <f>IF($B114="","",Dataset!P114)</f>
        <v/>
      </c>
      <c r="R114" t="str">
        <f>IF($B114="","",Dataset!Q114)</f>
        <v/>
      </c>
      <c r="S114" t="str">
        <f>IF($B114="","",Dataset!R114)</f>
        <v/>
      </c>
      <c r="T114" t="str">
        <f>IF($B114="","",Dataset!S114)</f>
        <v/>
      </c>
      <c r="U114" t="str">
        <f>IF($B114="","",Dataset!T114)</f>
        <v/>
      </c>
      <c r="AN114" s="3"/>
      <c r="BD114" s="2"/>
      <c r="BE114" s="2"/>
      <c r="BF114" s="2"/>
      <c r="BO114" s="2"/>
      <c r="BP114" s="2"/>
      <c r="BQ114" s="5"/>
      <c r="BR114" s="5"/>
      <c r="BS114" s="5"/>
      <c r="BT114" s="2"/>
      <c r="BU114" s="2"/>
      <c r="BV114" s="2"/>
      <c r="BW114" s="2"/>
    </row>
    <row r="115" spans="3:75" x14ac:dyDescent="0.15">
      <c r="C115" s="7"/>
      <c r="D115" s="11"/>
      <c r="E115" s="3"/>
      <c r="F115" t="str">
        <f>IF(B115="","",Dataset!E115)</f>
        <v/>
      </c>
      <c r="G115" s="5"/>
      <c r="H115" s="12" t="str">
        <f>IF(B115="","",Dataset!G115)</f>
        <v/>
      </c>
      <c r="I115" s="2"/>
      <c r="J115" s="2"/>
      <c r="K115" s="13"/>
      <c r="L115" s="5"/>
      <c r="M115" t="str">
        <f>IF($B115="","",Dataset!L115)</f>
        <v/>
      </c>
      <c r="N115" t="str">
        <f>IF($B115="","",Dataset!M115)</f>
        <v/>
      </c>
      <c r="O115" t="str">
        <f>IF($B115="","",Dataset!N115)</f>
        <v/>
      </c>
      <c r="P115" t="str">
        <f>IF($B115="","",Dataset!O115)</f>
        <v/>
      </c>
      <c r="Q115" t="str">
        <f>IF($B115="","",Dataset!P115)</f>
        <v/>
      </c>
      <c r="R115" t="str">
        <f>IF($B115="","",Dataset!Q115)</f>
        <v/>
      </c>
      <c r="S115" t="str">
        <f>IF($B115="","",Dataset!R115)</f>
        <v/>
      </c>
      <c r="T115" t="str">
        <f>IF($B115="","",Dataset!S115)</f>
        <v/>
      </c>
      <c r="U115" t="str">
        <f>IF($B115="","",Dataset!T115)</f>
        <v/>
      </c>
      <c r="AN115" s="3"/>
      <c r="BD115" s="2"/>
      <c r="BE115" s="2"/>
      <c r="BF115" s="2"/>
      <c r="BO115" s="2"/>
      <c r="BP115" s="2"/>
      <c r="BQ115" s="5"/>
      <c r="BR115" s="5"/>
      <c r="BS115" s="5"/>
      <c r="BT115" s="2"/>
      <c r="BU115" s="2"/>
      <c r="BV115" s="2"/>
      <c r="BW115" s="2"/>
    </row>
    <row r="116" spans="3:75" x14ac:dyDescent="0.15">
      <c r="C116" s="7"/>
      <c r="D116" s="11"/>
      <c r="E116" s="3"/>
      <c r="F116" t="str">
        <f>IF(B116="","",Dataset!E116)</f>
        <v/>
      </c>
      <c r="G116" s="5"/>
      <c r="H116" s="12" t="str">
        <f>IF(B116="","",Dataset!G116)</f>
        <v/>
      </c>
      <c r="I116" s="2"/>
      <c r="J116" s="2"/>
      <c r="K116" s="13"/>
      <c r="L116" s="5"/>
      <c r="M116" t="str">
        <f>IF($B116="","",Dataset!L116)</f>
        <v/>
      </c>
      <c r="N116" t="str">
        <f>IF($B116="","",Dataset!M116)</f>
        <v/>
      </c>
      <c r="O116" t="str">
        <f>IF($B116="","",Dataset!N116)</f>
        <v/>
      </c>
      <c r="P116" t="str">
        <f>IF($B116="","",Dataset!O116)</f>
        <v/>
      </c>
      <c r="Q116" t="str">
        <f>IF($B116="","",Dataset!P116)</f>
        <v/>
      </c>
      <c r="R116" t="str">
        <f>IF($B116="","",Dataset!Q116)</f>
        <v/>
      </c>
      <c r="S116" t="str">
        <f>IF($B116="","",Dataset!R116)</f>
        <v/>
      </c>
      <c r="T116" t="str">
        <f>IF($B116="","",Dataset!S116)</f>
        <v/>
      </c>
      <c r="U116" t="str">
        <f>IF($B116="","",Dataset!T116)</f>
        <v/>
      </c>
      <c r="AN116" s="3"/>
      <c r="BD116" s="2"/>
      <c r="BE116" s="2"/>
      <c r="BF116" s="2"/>
      <c r="BO116" s="2"/>
      <c r="BP116" s="2"/>
      <c r="BQ116" s="5"/>
      <c r="BR116" s="5"/>
      <c r="BS116" s="5"/>
      <c r="BT116" s="2"/>
      <c r="BU116" s="2"/>
      <c r="BV116" s="2"/>
      <c r="BW116" s="2"/>
    </row>
    <row r="117" spans="3:75" x14ac:dyDescent="0.15">
      <c r="C117" s="7"/>
      <c r="D117" s="11"/>
      <c r="E117" s="3"/>
      <c r="F117" t="str">
        <f>IF(B117="","",Dataset!E117)</f>
        <v/>
      </c>
      <c r="G117" s="5"/>
      <c r="H117" s="12" t="str">
        <f>IF(B117="","",Dataset!G117)</f>
        <v/>
      </c>
      <c r="I117" s="4"/>
      <c r="J117" s="4"/>
      <c r="K117" s="13"/>
      <c r="L117" s="5"/>
      <c r="M117" t="str">
        <f>IF($B117="","",Dataset!L117)</f>
        <v/>
      </c>
      <c r="N117" t="str">
        <f>IF($B117="","",Dataset!M117)</f>
        <v/>
      </c>
      <c r="O117" t="str">
        <f>IF($B117="","",Dataset!N117)</f>
        <v/>
      </c>
      <c r="P117" t="str">
        <f>IF($B117="","",Dataset!O117)</f>
        <v/>
      </c>
      <c r="Q117" t="str">
        <f>IF($B117="","",Dataset!P117)</f>
        <v/>
      </c>
      <c r="R117" t="str">
        <f>IF($B117="","",Dataset!Q117)</f>
        <v/>
      </c>
      <c r="S117" t="str">
        <f>IF($B117="","",Dataset!R117)</f>
        <v/>
      </c>
      <c r="T117" t="str">
        <f>IF($B117="","",Dataset!S117)</f>
        <v/>
      </c>
      <c r="U117" t="str">
        <f>IF($B117="","",Dataset!T117)</f>
        <v/>
      </c>
      <c r="AN117" s="3"/>
      <c r="BD117" s="2"/>
      <c r="BE117" s="2"/>
      <c r="BF117" s="2"/>
      <c r="BO117" s="4"/>
      <c r="BP117" s="4"/>
      <c r="BQ117" s="5"/>
      <c r="BR117" s="5"/>
      <c r="BS117" s="5"/>
      <c r="BT117" s="4"/>
      <c r="BU117" s="4"/>
      <c r="BV117" s="4"/>
      <c r="BW117" s="4"/>
    </row>
    <row r="118" spans="3:75" x14ac:dyDescent="0.15">
      <c r="C118" s="7"/>
      <c r="D118" s="11"/>
      <c r="E118" s="3"/>
      <c r="F118" t="str">
        <f>IF(B118="","",Dataset!E118)</f>
        <v/>
      </c>
      <c r="G118" s="5"/>
      <c r="H118" s="12" t="str">
        <f>IF(B118="","",Dataset!G118)</f>
        <v/>
      </c>
      <c r="I118" s="4"/>
      <c r="J118" s="4"/>
      <c r="K118" s="13"/>
      <c r="L118" s="5"/>
      <c r="M118" t="str">
        <f>IF($B118="","",Dataset!L118)</f>
        <v/>
      </c>
      <c r="N118" t="str">
        <f>IF($B118="","",Dataset!M118)</f>
        <v/>
      </c>
      <c r="O118" t="str">
        <f>IF($B118="","",Dataset!N118)</f>
        <v/>
      </c>
      <c r="P118" t="str">
        <f>IF($B118="","",Dataset!O118)</f>
        <v/>
      </c>
      <c r="Q118" t="str">
        <f>IF($B118="","",Dataset!P118)</f>
        <v/>
      </c>
      <c r="R118" t="str">
        <f>IF($B118="","",Dataset!Q118)</f>
        <v/>
      </c>
      <c r="S118" t="str">
        <f>IF($B118="","",Dataset!R118)</f>
        <v/>
      </c>
      <c r="T118" t="str">
        <f>IF($B118="","",Dataset!S118)</f>
        <v/>
      </c>
      <c r="U118" t="str">
        <f>IF($B118="","",Dataset!T118)</f>
        <v/>
      </c>
      <c r="AN118" s="3"/>
      <c r="BD118" s="2"/>
      <c r="BE118" s="2"/>
      <c r="BF118" s="2"/>
      <c r="BO118" s="4"/>
      <c r="BP118" s="4"/>
      <c r="BQ118" s="5"/>
      <c r="BR118" s="5"/>
      <c r="BS118" s="5"/>
      <c r="BT118" s="4"/>
      <c r="BU118" s="4"/>
      <c r="BV118" s="4"/>
      <c r="BW118" s="4"/>
    </row>
    <row r="119" spans="3:75" x14ac:dyDescent="0.15">
      <c r="C119" s="7"/>
      <c r="D119" s="11"/>
      <c r="E119" s="3"/>
      <c r="F119" t="str">
        <f>IF(B119="","",Dataset!E119)</f>
        <v/>
      </c>
      <c r="G119" s="5"/>
      <c r="H119" s="12" t="str">
        <f>IF(B119="","",Dataset!G119)</f>
        <v/>
      </c>
      <c r="I119" s="4"/>
      <c r="J119" s="4"/>
      <c r="K119" s="13"/>
      <c r="L119" s="5"/>
      <c r="M119" t="str">
        <f>IF($B119="","",Dataset!L119)</f>
        <v/>
      </c>
      <c r="N119" t="str">
        <f>IF($B119="","",Dataset!M119)</f>
        <v/>
      </c>
      <c r="O119" t="str">
        <f>IF($B119="","",Dataset!N119)</f>
        <v/>
      </c>
      <c r="P119" t="str">
        <f>IF($B119="","",Dataset!O119)</f>
        <v/>
      </c>
      <c r="Q119" t="str">
        <f>IF($B119="","",Dataset!P119)</f>
        <v/>
      </c>
      <c r="R119" t="str">
        <f>IF($B119="","",Dataset!Q119)</f>
        <v/>
      </c>
      <c r="S119" t="str">
        <f>IF($B119="","",Dataset!R119)</f>
        <v/>
      </c>
      <c r="T119" t="str">
        <f>IF($B119="","",Dataset!S119)</f>
        <v/>
      </c>
      <c r="U119" t="str">
        <f>IF($B119="","",Dataset!T119)</f>
        <v/>
      </c>
      <c r="AN119" s="3"/>
      <c r="BD119" s="2"/>
      <c r="BE119" s="2"/>
      <c r="BF119" s="2"/>
      <c r="BO119" s="4"/>
      <c r="BP119" s="4"/>
      <c r="BQ119" s="5"/>
      <c r="BR119" s="5"/>
      <c r="BS119" s="5"/>
      <c r="BT119" s="4"/>
      <c r="BU119" s="4"/>
      <c r="BV119" s="4"/>
      <c r="BW119" s="4"/>
    </row>
    <row r="120" spans="3:75" x14ac:dyDescent="0.15">
      <c r="C120" s="7"/>
      <c r="D120" s="11"/>
      <c r="E120" s="3"/>
      <c r="F120" t="str">
        <f>IF(B120="","",Dataset!E120)</f>
        <v/>
      </c>
      <c r="G120" s="5"/>
      <c r="H120" s="12" t="str">
        <f>IF(B120="","",Dataset!G120)</f>
        <v/>
      </c>
      <c r="I120" s="4"/>
      <c r="J120" s="4"/>
      <c r="K120" s="13"/>
      <c r="L120" s="5"/>
      <c r="M120" t="str">
        <f>IF($B120="","",Dataset!L120)</f>
        <v/>
      </c>
      <c r="N120" t="str">
        <f>IF($B120="","",Dataset!M120)</f>
        <v/>
      </c>
      <c r="O120" t="str">
        <f>IF($B120="","",Dataset!N120)</f>
        <v/>
      </c>
      <c r="P120" t="str">
        <f>IF($B120="","",Dataset!O120)</f>
        <v/>
      </c>
      <c r="Q120" t="str">
        <f>IF($B120="","",Dataset!P120)</f>
        <v/>
      </c>
      <c r="R120" t="str">
        <f>IF($B120="","",Dataset!Q120)</f>
        <v/>
      </c>
      <c r="S120" t="str">
        <f>IF($B120="","",Dataset!R120)</f>
        <v/>
      </c>
      <c r="T120" t="str">
        <f>IF($B120="","",Dataset!S120)</f>
        <v/>
      </c>
      <c r="U120" t="str">
        <f>IF($B120="","",Dataset!T120)</f>
        <v/>
      </c>
      <c r="AN120" s="3"/>
      <c r="BD120" s="2"/>
      <c r="BE120" s="2"/>
      <c r="BF120" s="2"/>
      <c r="BO120" s="4"/>
      <c r="BP120" s="4"/>
      <c r="BQ120" s="5"/>
      <c r="BR120" s="5"/>
      <c r="BS120" s="5"/>
      <c r="BT120" s="4"/>
      <c r="BU120" s="4"/>
      <c r="BV120" s="4"/>
      <c r="BW120" s="4"/>
    </row>
    <row r="121" spans="3:75" x14ac:dyDescent="0.15">
      <c r="C121" s="7"/>
      <c r="D121" s="11"/>
      <c r="E121" s="3"/>
      <c r="F121" t="str">
        <f>IF(B121="","",Dataset!E121)</f>
        <v/>
      </c>
      <c r="G121" s="5"/>
      <c r="H121" s="12" t="str">
        <f>IF(B121="","",Dataset!G121)</f>
        <v/>
      </c>
      <c r="I121" s="4"/>
      <c r="J121" s="4"/>
      <c r="K121" s="13"/>
      <c r="L121" s="5"/>
      <c r="M121" t="str">
        <f>IF($B121="","",Dataset!L121)</f>
        <v/>
      </c>
      <c r="N121" t="str">
        <f>IF($B121="","",Dataset!M121)</f>
        <v/>
      </c>
      <c r="O121" t="str">
        <f>IF($B121="","",Dataset!N121)</f>
        <v/>
      </c>
      <c r="P121" t="str">
        <f>IF($B121="","",Dataset!O121)</f>
        <v/>
      </c>
      <c r="Q121" t="str">
        <f>IF($B121="","",Dataset!P121)</f>
        <v/>
      </c>
      <c r="R121" t="str">
        <f>IF($B121="","",Dataset!Q121)</f>
        <v/>
      </c>
      <c r="S121" t="str">
        <f>IF($B121="","",Dataset!R121)</f>
        <v/>
      </c>
      <c r="T121" t="str">
        <f>IF($B121="","",Dataset!S121)</f>
        <v/>
      </c>
      <c r="U121" t="str">
        <f>IF($B121="","",Dataset!T121)</f>
        <v/>
      </c>
      <c r="AN121" s="3"/>
      <c r="BD121" s="2"/>
      <c r="BE121" s="2"/>
      <c r="BF121" s="2"/>
      <c r="BO121" s="4"/>
      <c r="BP121" s="4"/>
      <c r="BQ121" s="5"/>
      <c r="BR121" s="5"/>
      <c r="BS121" s="5"/>
      <c r="BT121" s="4"/>
      <c r="BU121" s="4"/>
      <c r="BV121" s="4"/>
      <c r="BW121" s="4"/>
    </row>
    <row r="122" spans="3:75" x14ac:dyDescent="0.15">
      <c r="C122" s="7"/>
      <c r="D122" s="11"/>
      <c r="E122" s="3"/>
      <c r="F122" t="str">
        <f>IF(B122="","",Dataset!E122)</f>
        <v/>
      </c>
      <c r="G122" s="5"/>
      <c r="H122" s="12" t="str">
        <f>IF(B122="","",Dataset!G122)</f>
        <v/>
      </c>
      <c r="I122" s="4"/>
      <c r="J122" s="4"/>
      <c r="K122" s="13"/>
      <c r="L122" s="5"/>
      <c r="M122" t="str">
        <f>IF($B122="","",Dataset!L122)</f>
        <v/>
      </c>
      <c r="N122" t="str">
        <f>IF($B122="","",Dataset!M122)</f>
        <v/>
      </c>
      <c r="O122" t="str">
        <f>IF($B122="","",Dataset!N122)</f>
        <v/>
      </c>
      <c r="P122" t="str">
        <f>IF($B122="","",Dataset!O122)</f>
        <v/>
      </c>
      <c r="Q122" t="str">
        <f>IF($B122="","",Dataset!P122)</f>
        <v/>
      </c>
      <c r="R122" t="str">
        <f>IF($B122="","",Dataset!Q122)</f>
        <v/>
      </c>
      <c r="S122" t="str">
        <f>IF($B122="","",Dataset!R122)</f>
        <v/>
      </c>
      <c r="T122" t="str">
        <f>IF($B122="","",Dataset!S122)</f>
        <v/>
      </c>
      <c r="U122" t="str">
        <f>IF($B122="","",Dataset!T122)</f>
        <v/>
      </c>
      <c r="AN122" s="3"/>
      <c r="BD122" s="2"/>
      <c r="BE122" s="2"/>
      <c r="BF122" s="2"/>
      <c r="BO122" s="4"/>
      <c r="BP122" s="4"/>
      <c r="BQ122" s="5"/>
      <c r="BR122" s="5"/>
      <c r="BS122" s="5"/>
      <c r="BT122" s="4"/>
      <c r="BU122" s="4"/>
      <c r="BV122" s="4"/>
      <c r="BW122" s="4"/>
    </row>
    <row r="123" spans="3:75" x14ac:dyDescent="0.15">
      <c r="C123" s="7"/>
      <c r="D123" s="11"/>
      <c r="E123" s="3"/>
      <c r="F123" t="str">
        <f>IF(B123="","",Dataset!E123)</f>
        <v/>
      </c>
      <c r="G123" s="5"/>
      <c r="H123" s="12" t="str">
        <f>IF(B123="","",Dataset!G123)</f>
        <v/>
      </c>
      <c r="I123" s="4"/>
      <c r="J123" s="4"/>
      <c r="K123" s="13"/>
      <c r="L123" s="5"/>
      <c r="M123" t="str">
        <f>IF($B123="","",Dataset!L123)</f>
        <v/>
      </c>
      <c r="N123" t="str">
        <f>IF($B123="","",Dataset!M123)</f>
        <v/>
      </c>
      <c r="O123" t="str">
        <f>IF($B123="","",Dataset!N123)</f>
        <v/>
      </c>
      <c r="P123" t="str">
        <f>IF($B123="","",Dataset!O123)</f>
        <v/>
      </c>
      <c r="Q123" t="str">
        <f>IF($B123="","",Dataset!P123)</f>
        <v/>
      </c>
      <c r="R123" t="str">
        <f>IF($B123="","",Dataset!Q123)</f>
        <v/>
      </c>
      <c r="S123" t="str">
        <f>IF($B123="","",Dataset!R123)</f>
        <v/>
      </c>
      <c r="T123" t="str">
        <f>IF($B123="","",Dataset!S123)</f>
        <v/>
      </c>
      <c r="U123" t="str">
        <f>IF($B123="","",Dataset!T123)</f>
        <v/>
      </c>
      <c r="AN123" s="3"/>
      <c r="BD123" s="2"/>
      <c r="BE123" s="2"/>
      <c r="BF123" s="2"/>
      <c r="BO123" s="4"/>
      <c r="BP123" s="4"/>
      <c r="BQ123" s="5"/>
      <c r="BR123" s="5"/>
      <c r="BS123" s="5"/>
      <c r="BT123" s="4"/>
      <c r="BU123" s="4"/>
      <c r="BV123" s="4"/>
      <c r="BW123" s="4"/>
    </row>
    <row r="124" spans="3:75" x14ac:dyDescent="0.15">
      <c r="C124" s="7"/>
      <c r="D124" s="11"/>
      <c r="E124" s="3"/>
      <c r="F124" t="str">
        <f>IF(B124="","",Dataset!E124)</f>
        <v/>
      </c>
      <c r="G124" s="5"/>
      <c r="H124" s="12" t="str">
        <f>IF(B124="","",Dataset!G124)</f>
        <v/>
      </c>
      <c r="I124" s="4"/>
      <c r="J124" s="4"/>
      <c r="K124" s="13"/>
      <c r="L124" s="5"/>
      <c r="M124" t="str">
        <f>IF($B124="","",Dataset!L124)</f>
        <v/>
      </c>
      <c r="N124" t="str">
        <f>IF($B124="","",Dataset!M124)</f>
        <v/>
      </c>
      <c r="O124" t="str">
        <f>IF($B124="","",Dataset!N124)</f>
        <v/>
      </c>
      <c r="P124" t="str">
        <f>IF($B124="","",Dataset!O124)</f>
        <v/>
      </c>
      <c r="Q124" t="str">
        <f>IF($B124="","",Dataset!P124)</f>
        <v/>
      </c>
      <c r="R124" t="str">
        <f>IF($B124="","",Dataset!Q124)</f>
        <v/>
      </c>
      <c r="S124" t="str">
        <f>IF($B124="","",Dataset!R124)</f>
        <v/>
      </c>
      <c r="T124" t="str">
        <f>IF($B124="","",Dataset!S124)</f>
        <v/>
      </c>
      <c r="U124" t="str">
        <f>IF($B124="","",Dataset!T124)</f>
        <v/>
      </c>
      <c r="AN124" s="3"/>
      <c r="BD124" s="2"/>
      <c r="BE124" s="2"/>
      <c r="BF124" s="2"/>
      <c r="BO124" s="4"/>
      <c r="BP124" s="4"/>
      <c r="BQ124" s="5"/>
      <c r="BR124" s="5"/>
      <c r="BS124" s="5"/>
      <c r="BT124" s="4"/>
      <c r="BU124" s="4"/>
      <c r="BV124" s="4"/>
      <c r="BW124" s="4"/>
    </row>
    <row r="125" spans="3:75" x14ac:dyDescent="0.15">
      <c r="C125" s="7"/>
      <c r="D125" s="11"/>
      <c r="E125" s="3"/>
      <c r="F125" t="str">
        <f>IF(B125="","",Dataset!E125)</f>
        <v/>
      </c>
      <c r="G125" s="5"/>
      <c r="H125" s="12" t="str">
        <f>IF(B125="","",Dataset!G125)</f>
        <v/>
      </c>
      <c r="I125" s="4"/>
      <c r="J125" s="4"/>
      <c r="K125" s="13"/>
      <c r="L125" s="5"/>
      <c r="M125" t="str">
        <f>IF($B125="","",Dataset!L125)</f>
        <v/>
      </c>
      <c r="N125" t="str">
        <f>IF($B125="","",Dataset!M125)</f>
        <v/>
      </c>
      <c r="O125" t="str">
        <f>IF($B125="","",Dataset!N125)</f>
        <v/>
      </c>
      <c r="P125" t="str">
        <f>IF($B125="","",Dataset!O125)</f>
        <v/>
      </c>
      <c r="Q125" t="str">
        <f>IF($B125="","",Dataset!P125)</f>
        <v/>
      </c>
      <c r="R125" t="str">
        <f>IF($B125="","",Dataset!Q125)</f>
        <v/>
      </c>
      <c r="S125" t="str">
        <f>IF($B125="","",Dataset!R125)</f>
        <v/>
      </c>
      <c r="T125" t="str">
        <f>IF($B125="","",Dataset!S125)</f>
        <v/>
      </c>
      <c r="U125" t="str">
        <f>IF($B125="","",Dataset!T125)</f>
        <v/>
      </c>
      <c r="AN125" s="3"/>
      <c r="BD125" s="2"/>
      <c r="BE125" s="2"/>
      <c r="BF125" s="2"/>
      <c r="BO125" s="4"/>
      <c r="BP125" s="4"/>
      <c r="BQ125" s="5"/>
      <c r="BR125" s="5"/>
      <c r="BS125" s="5"/>
      <c r="BT125" s="4"/>
      <c r="BU125" s="4"/>
      <c r="BV125" s="4"/>
      <c r="BW125" s="4"/>
    </row>
    <row r="126" spans="3:75" x14ac:dyDescent="0.15">
      <c r="C126" s="7"/>
      <c r="D126" s="11"/>
      <c r="E126" s="3"/>
      <c r="F126" t="str">
        <f>IF(B126="","",Dataset!E126)</f>
        <v/>
      </c>
      <c r="G126" s="5"/>
      <c r="H126" s="12" t="str">
        <f>IF(B126="","",Dataset!G126)</f>
        <v/>
      </c>
      <c r="I126" s="4"/>
      <c r="J126" s="4"/>
      <c r="K126" s="13"/>
      <c r="L126" s="5"/>
      <c r="M126" t="str">
        <f>IF($B126="","",Dataset!L126)</f>
        <v/>
      </c>
      <c r="N126" t="str">
        <f>IF($B126="","",Dataset!M126)</f>
        <v/>
      </c>
      <c r="O126" t="str">
        <f>IF($B126="","",Dataset!N126)</f>
        <v/>
      </c>
      <c r="P126" t="str">
        <f>IF($B126="","",Dataset!O126)</f>
        <v/>
      </c>
      <c r="Q126" t="str">
        <f>IF($B126="","",Dataset!P126)</f>
        <v/>
      </c>
      <c r="R126" t="str">
        <f>IF($B126="","",Dataset!Q126)</f>
        <v/>
      </c>
      <c r="S126" t="str">
        <f>IF($B126="","",Dataset!R126)</f>
        <v/>
      </c>
      <c r="T126" t="str">
        <f>IF($B126="","",Dataset!S126)</f>
        <v/>
      </c>
      <c r="U126" t="str">
        <f>IF($B126="","",Dataset!T126)</f>
        <v/>
      </c>
      <c r="AN126" s="3"/>
      <c r="BD126" s="2"/>
      <c r="BE126" s="2"/>
      <c r="BF126" s="2"/>
      <c r="BO126" s="4"/>
      <c r="BP126" s="4"/>
      <c r="BQ126" s="5"/>
      <c r="BR126" s="5"/>
      <c r="BS126" s="5"/>
      <c r="BT126" s="4"/>
      <c r="BU126" s="4"/>
      <c r="BV126" s="4"/>
      <c r="BW126" s="4"/>
    </row>
    <row r="127" spans="3:75" x14ac:dyDescent="0.15">
      <c r="C127" s="7"/>
      <c r="D127" s="11"/>
      <c r="E127" s="3"/>
      <c r="F127" t="str">
        <f>IF(B127="","",Dataset!E127)</f>
        <v/>
      </c>
      <c r="G127" s="5"/>
      <c r="H127" s="12" t="str">
        <f>IF(B127="","",Dataset!G127)</f>
        <v/>
      </c>
      <c r="I127" s="4"/>
      <c r="J127" s="4"/>
      <c r="K127" s="13"/>
      <c r="L127" s="5"/>
      <c r="M127" t="str">
        <f>IF($B127="","",Dataset!L127)</f>
        <v/>
      </c>
      <c r="N127" t="str">
        <f>IF($B127="","",Dataset!M127)</f>
        <v/>
      </c>
      <c r="O127" t="str">
        <f>IF($B127="","",Dataset!N127)</f>
        <v/>
      </c>
      <c r="P127" t="str">
        <f>IF($B127="","",Dataset!O127)</f>
        <v/>
      </c>
      <c r="Q127" t="str">
        <f>IF($B127="","",Dataset!P127)</f>
        <v/>
      </c>
      <c r="R127" t="str">
        <f>IF($B127="","",Dataset!Q127)</f>
        <v/>
      </c>
      <c r="S127" t="str">
        <f>IF($B127="","",Dataset!R127)</f>
        <v/>
      </c>
      <c r="T127" t="str">
        <f>IF($B127="","",Dataset!S127)</f>
        <v/>
      </c>
      <c r="U127" t="str">
        <f>IF($B127="","",Dataset!T127)</f>
        <v/>
      </c>
      <c r="AN127" s="3"/>
      <c r="BD127" s="2"/>
      <c r="BE127" s="2"/>
      <c r="BF127" s="2"/>
      <c r="BO127" s="4"/>
      <c r="BP127" s="4"/>
      <c r="BQ127" s="5"/>
      <c r="BR127" s="5"/>
      <c r="BS127" s="5"/>
      <c r="BT127" s="4"/>
      <c r="BU127" s="4"/>
      <c r="BV127" s="4"/>
      <c r="BW127" s="4"/>
    </row>
    <row r="128" spans="3:75" x14ac:dyDescent="0.15">
      <c r="C128" s="7"/>
      <c r="D128" s="11"/>
      <c r="E128" s="3"/>
      <c r="F128" t="str">
        <f>IF(B128="","",Dataset!E128)</f>
        <v/>
      </c>
      <c r="G128" s="5"/>
      <c r="H128" s="12" t="str">
        <f>IF(B128="","",Dataset!G128)</f>
        <v/>
      </c>
      <c r="I128" s="4"/>
      <c r="J128" s="4"/>
      <c r="K128" s="13"/>
      <c r="L128" s="5"/>
      <c r="M128" t="str">
        <f>IF($B128="","",Dataset!L128)</f>
        <v/>
      </c>
      <c r="N128" t="str">
        <f>IF($B128="","",Dataset!M128)</f>
        <v/>
      </c>
      <c r="O128" t="str">
        <f>IF($B128="","",Dataset!N128)</f>
        <v/>
      </c>
      <c r="P128" t="str">
        <f>IF($B128="","",Dataset!O128)</f>
        <v/>
      </c>
      <c r="Q128" t="str">
        <f>IF($B128="","",Dataset!P128)</f>
        <v/>
      </c>
      <c r="R128" t="str">
        <f>IF($B128="","",Dataset!Q128)</f>
        <v/>
      </c>
      <c r="S128" t="str">
        <f>IF($B128="","",Dataset!R128)</f>
        <v/>
      </c>
      <c r="T128" t="str">
        <f>IF($B128="","",Dataset!S128)</f>
        <v/>
      </c>
      <c r="U128" t="str">
        <f>IF($B128="","",Dataset!T128)</f>
        <v/>
      </c>
      <c r="AN128" s="3"/>
      <c r="BD128" s="2"/>
      <c r="BE128" s="2"/>
      <c r="BF128" s="2"/>
      <c r="BO128" s="4"/>
      <c r="BP128" s="4"/>
      <c r="BQ128" s="5"/>
      <c r="BR128" s="5"/>
      <c r="BS128" s="5"/>
      <c r="BT128" s="4"/>
      <c r="BU128" s="4"/>
      <c r="BV128" s="4"/>
      <c r="BW128" s="4"/>
    </row>
    <row r="129" spans="3:75" x14ac:dyDescent="0.15">
      <c r="C129" s="7"/>
      <c r="D129" s="11"/>
      <c r="E129" s="3"/>
      <c r="F129" t="str">
        <f>IF(B129="","",Dataset!E129)</f>
        <v/>
      </c>
      <c r="G129" s="5"/>
      <c r="H129" s="12" t="str">
        <f>IF(B129="","",Dataset!G129)</f>
        <v/>
      </c>
      <c r="I129" s="4"/>
      <c r="J129" s="4"/>
      <c r="K129" s="13"/>
      <c r="L129" s="5"/>
      <c r="M129" t="str">
        <f>IF($B129="","",Dataset!L129)</f>
        <v/>
      </c>
      <c r="N129" t="str">
        <f>IF($B129="","",Dataset!M129)</f>
        <v/>
      </c>
      <c r="O129" t="str">
        <f>IF($B129="","",Dataset!N129)</f>
        <v/>
      </c>
      <c r="P129" t="str">
        <f>IF($B129="","",Dataset!O129)</f>
        <v/>
      </c>
      <c r="Q129" t="str">
        <f>IF($B129="","",Dataset!P129)</f>
        <v/>
      </c>
      <c r="R129" t="str">
        <f>IF($B129="","",Dataset!Q129)</f>
        <v/>
      </c>
      <c r="S129" t="str">
        <f>IF($B129="","",Dataset!R129)</f>
        <v/>
      </c>
      <c r="T129" t="str">
        <f>IF($B129="","",Dataset!S129)</f>
        <v/>
      </c>
      <c r="U129" t="str">
        <f>IF($B129="","",Dataset!T129)</f>
        <v/>
      </c>
      <c r="AN129" s="3"/>
      <c r="BD129" s="2"/>
      <c r="BE129" s="2"/>
      <c r="BF129" s="2"/>
      <c r="BO129" s="4"/>
      <c r="BP129" s="4"/>
      <c r="BQ129" s="5"/>
      <c r="BR129" s="5"/>
      <c r="BS129" s="5"/>
      <c r="BT129" s="4"/>
      <c r="BU129" s="4"/>
      <c r="BV129" s="4"/>
      <c r="BW129" s="4"/>
    </row>
    <row r="130" spans="3:75" x14ac:dyDescent="0.15">
      <c r="C130" s="7"/>
      <c r="D130" s="11"/>
      <c r="E130" s="3"/>
      <c r="F130" t="str">
        <f>IF(B130="","",Dataset!E130)</f>
        <v/>
      </c>
      <c r="G130" s="5"/>
      <c r="H130" s="12" t="str">
        <f>IF(B130="","",Dataset!G130)</f>
        <v/>
      </c>
      <c r="I130" s="4"/>
      <c r="J130" s="4"/>
      <c r="K130" s="13"/>
      <c r="L130" s="5"/>
      <c r="M130" t="str">
        <f>IF($B130="","",Dataset!L130)</f>
        <v/>
      </c>
      <c r="N130" t="str">
        <f>IF($B130="","",Dataset!M130)</f>
        <v/>
      </c>
      <c r="O130" t="str">
        <f>IF($B130="","",Dataset!N130)</f>
        <v/>
      </c>
      <c r="P130" t="str">
        <f>IF($B130="","",Dataset!O130)</f>
        <v/>
      </c>
      <c r="Q130" t="str">
        <f>IF($B130="","",Dataset!P130)</f>
        <v/>
      </c>
      <c r="R130" t="str">
        <f>IF($B130="","",Dataset!Q130)</f>
        <v/>
      </c>
      <c r="S130" t="str">
        <f>IF($B130="","",Dataset!R130)</f>
        <v/>
      </c>
      <c r="T130" t="str">
        <f>IF($B130="","",Dataset!S130)</f>
        <v/>
      </c>
      <c r="U130" t="str">
        <f>IF($B130="","",Dataset!T130)</f>
        <v/>
      </c>
      <c r="AN130" s="3"/>
      <c r="BD130" s="2"/>
      <c r="BE130" s="2"/>
      <c r="BF130" s="2"/>
      <c r="BO130" s="4"/>
      <c r="BP130" s="4"/>
      <c r="BQ130" s="5"/>
      <c r="BR130" s="5"/>
      <c r="BS130" s="5"/>
      <c r="BT130" s="4"/>
      <c r="BU130" s="4"/>
      <c r="BV130" s="4"/>
      <c r="BW130" s="4"/>
    </row>
    <row r="131" spans="3:75" x14ac:dyDescent="0.15">
      <c r="C131" s="7"/>
      <c r="D131" s="11"/>
      <c r="E131" s="3"/>
      <c r="F131" t="str">
        <f>IF(B131="","",Dataset!E131)</f>
        <v/>
      </c>
      <c r="G131" s="5"/>
      <c r="H131" s="12" t="str">
        <f>IF(B131="","",Dataset!G131)</f>
        <v/>
      </c>
      <c r="I131" s="2"/>
      <c r="J131" s="2"/>
      <c r="K131" s="13"/>
      <c r="L131" s="5"/>
      <c r="M131" t="str">
        <f>IF($B131="","",Dataset!L131)</f>
        <v/>
      </c>
      <c r="N131" t="str">
        <f>IF($B131="","",Dataset!M131)</f>
        <v/>
      </c>
      <c r="O131" t="str">
        <f>IF($B131="","",Dataset!N131)</f>
        <v/>
      </c>
      <c r="P131" t="str">
        <f>IF($B131="","",Dataset!O131)</f>
        <v/>
      </c>
      <c r="Q131" t="str">
        <f>IF($B131="","",Dataset!P131)</f>
        <v/>
      </c>
      <c r="R131" t="str">
        <f>IF($B131="","",Dataset!Q131)</f>
        <v/>
      </c>
      <c r="S131" t="str">
        <f>IF($B131="","",Dataset!R131)</f>
        <v/>
      </c>
      <c r="T131" t="str">
        <f>IF($B131="","",Dataset!S131)</f>
        <v/>
      </c>
      <c r="U131" t="str">
        <f>IF($B131="","",Dataset!T131)</f>
        <v/>
      </c>
      <c r="AN131" s="3"/>
      <c r="BD131" s="2"/>
      <c r="BE131" s="2"/>
      <c r="BF131" s="2"/>
      <c r="BO131" s="2"/>
      <c r="BP131" s="2"/>
      <c r="BQ131" s="5"/>
      <c r="BR131" s="5"/>
      <c r="BS131" s="5"/>
      <c r="BT131" s="2"/>
      <c r="BU131" s="2"/>
      <c r="BV131" s="2"/>
      <c r="BW131" s="2"/>
    </row>
    <row r="132" spans="3:75" x14ac:dyDescent="0.15">
      <c r="C132" s="7"/>
      <c r="D132" s="11"/>
      <c r="E132" s="3"/>
      <c r="F132" t="str">
        <f>IF(B132="","",Dataset!E132)</f>
        <v/>
      </c>
      <c r="G132" s="5"/>
      <c r="H132" s="12" t="str">
        <f>IF(B132="","",Dataset!G132)</f>
        <v/>
      </c>
      <c r="I132" s="2"/>
      <c r="J132" s="2"/>
      <c r="K132" s="13"/>
      <c r="L132" s="5"/>
      <c r="M132" t="str">
        <f>IF($B132="","",Dataset!L132)</f>
        <v/>
      </c>
      <c r="N132" t="str">
        <f>IF($B132="","",Dataset!M132)</f>
        <v/>
      </c>
      <c r="O132" t="str">
        <f>IF($B132="","",Dataset!N132)</f>
        <v/>
      </c>
      <c r="P132" t="str">
        <f>IF($B132="","",Dataset!O132)</f>
        <v/>
      </c>
      <c r="Q132" t="str">
        <f>IF($B132="","",Dataset!P132)</f>
        <v/>
      </c>
      <c r="R132" t="str">
        <f>IF($B132="","",Dataset!Q132)</f>
        <v/>
      </c>
      <c r="S132" t="str">
        <f>IF($B132="","",Dataset!R132)</f>
        <v/>
      </c>
      <c r="T132" t="str">
        <f>IF($B132="","",Dataset!S132)</f>
        <v/>
      </c>
      <c r="U132" t="str">
        <f>IF($B132="","",Dataset!T132)</f>
        <v/>
      </c>
      <c r="AN132" s="3"/>
      <c r="BD132" s="2"/>
      <c r="BE132" s="2"/>
      <c r="BF132" s="2"/>
      <c r="BO132" s="2"/>
      <c r="BP132" s="2"/>
      <c r="BQ132" s="5"/>
      <c r="BR132" s="5"/>
      <c r="BS132" s="5"/>
      <c r="BT132" s="2"/>
      <c r="BU132" s="2"/>
      <c r="BV132" s="2"/>
      <c r="BW132" s="2"/>
    </row>
    <row r="133" spans="3:75" x14ac:dyDescent="0.15">
      <c r="C133" s="7"/>
      <c r="D133" s="11"/>
      <c r="E133" s="3"/>
      <c r="F133" t="str">
        <f>IF(B133="","",Dataset!E133)</f>
        <v/>
      </c>
      <c r="G133" s="5"/>
      <c r="H133" s="12" t="str">
        <f>IF(B133="","",Dataset!G133)</f>
        <v/>
      </c>
      <c r="I133" s="2"/>
      <c r="J133" s="2"/>
      <c r="K133" s="13"/>
      <c r="L133" s="5"/>
      <c r="M133" t="str">
        <f>IF($B133="","",Dataset!L133)</f>
        <v/>
      </c>
      <c r="N133" t="str">
        <f>IF($B133="","",Dataset!M133)</f>
        <v/>
      </c>
      <c r="O133" t="str">
        <f>IF($B133="","",Dataset!N133)</f>
        <v/>
      </c>
      <c r="P133" t="str">
        <f>IF($B133="","",Dataset!O133)</f>
        <v/>
      </c>
      <c r="Q133" t="str">
        <f>IF($B133="","",Dataset!P133)</f>
        <v/>
      </c>
      <c r="R133" t="str">
        <f>IF($B133="","",Dataset!Q133)</f>
        <v/>
      </c>
      <c r="S133" t="str">
        <f>IF($B133="","",Dataset!R133)</f>
        <v/>
      </c>
      <c r="T133" t="str">
        <f>IF($B133="","",Dataset!S133)</f>
        <v/>
      </c>
      <c r="U133" t="str">
        <f>IF($B133="","",Dataset!T133)</f>
        <v/>
      </c>
      <c r="AN133" s="3"/>
      <c r="BD133" s="2"/>
      <c r="BE133" s="2"/>
      <c r="BF133" s="2"/>
      <c r="BO133" s="2"/>
      <c r="BP133" s="2"/>
      <c r="BQ133" s="5"/>
      <c r="BR133" s="5"/>
      <c r="BS133" s="5"/>
      <c r="BT133" s="2"/>
      <c r="BU133" s="2"/>
      <c r="BV133" s="2"/>
      <c r="BW133" s="2"/>
    </row>
    <row r="134" spans="3:75" x14ac:dyDescent="0.15">
      <c r="C134" s="7"/>
      <c r="D134" s="11"/>
      <c r="E134" s="3"/>
      <c r="F134" t="str">
        <f>IF(B134="","",Dataset!E134)</f>
        <v/>
      </c>
      <c r="G134" s="5"/>
      <c r="H134" s="12" t="str">
        <f>IF(B134="","",Dataset!G134)</f>
        <v/>
      </c>
      <c r="I134" s="2"/>
      <c r="J134" s="2"/>
      <c r="K134" s="13"/>
      <c r="L134" s="5"/>
      <c r="M134" t="str">
        <f>IF($B134="","",Dataset!L134)</f>
        <v/>
      </c>
      <c r="N134" t="str">
        <f>IF($B134="","",Dataset!M134)</f>
        <v/>
      </c>
      <c r="O134" t="str">
        <f>IF($B134="","",Dataset!N134)</f>
        <v/>
      </c>
      <c r="P134" t="str">
        <f>IF($B134="","",Dataset!O134)</f>
        <v/>
      </c>
      <c r="Q134" t="str">
        <f>IF($B134="","",Dataset!P134)</f>
        <v/>
      </c>
      <c r="R134" t="str">
        <f>IF($B134="","",Dataset!Q134)</f>
        <v/>
      </c>
      <c r="S134" t="str">
        <f>IF($B134="","",Dataset!R134)</f>
        <v/>
      </c>
      <c r="T134" t="str">
        <f>IF($B134="","",Dataset!S134)</f>
        <v/>
      </c>
      <c r="U134" t="str">
        <f>IF($B134="","",Dataset!T134)</f>
        <v/>
      </c>
      <c r="AN134" s="3"/>
      <c r="BD134" s="2"/>
      <c r="BE134" s="2"/>
      <c r="BF134" s="2"/>
      <c r="BO134" s="2"/>
      <c r="BP134" s="2"/>
      <c r="BQ134" s="5"/>
      <c r="BR134" s="5"/>
      <c r="BS134" s="5"/>
      <c r="BT134" s="2"/>
      <c r="BU134" s="2"/>
      <c r="BV134" s="2"/>
      <c r="BW134" s="2"/>
    </row>
    <row r="135" spans="3:75" x14ac:dyDescent="0.15">
      <c r="C135" s="7"/>
      <c r="D135" s="11"/>
      <c r="E135" s="3"/>
      <c r="F135" t="str">
        <f>IF(B135="","",Dataset!E135)</f>
        <v/>
      </c>
      <c r="G135" s="5"/>
      <c r="H135" s="12" t="str">
        <f>IF(B135="","",Dataset!G135)</f>
        <v/>
      </c>
      <c r="I135" s="2"/>
      <c r="J135" s="2"/>
      <c r="K135" s="13"/>
      <c r="L135" s="5"/>
      <c r="M135" t="str">
        <f>IF($B135="","",Dataset!L135)</f>
        <v/>
      </c>
      <c r="N135" t="str">
        <f>IF($B135="","",Dataset!M135)</f>
        <v/>
      </c>
      <c r="O135" t="str">
        <f>IF($B135="","",Dataset!N135)</f>
        <v/>
      </c>
      <c r="P135" t="str">
        <f>IF($B135="","",Dataset!O135)</f>
        <v/>
      </c>
      <c r="Q135" t="str">
        <f>IF($B135="","",Dataset!P135)</f>
        <v/>
      </c>
      <c r="R135" t="str">
        <f>IF($B135="","",Dataset!Q135)</f>
        <v/>
      </c>
      <c r="S135" t="str">
        <f>IF($B135="","",Dataset!R135)</f>
        <v/>
      </c>
      <c r="T135" t="str">
        <f>IF($B135="","",Dataset!S135)</f>
        <v/>
      </c>
      <c r="U135" t="str">
        <f>IF($B135="","",Dataset!T135)</f>
        <v/>
      </c>
      <c r="AN135" s="3"/>
      <c r="BD135" s="2"/>
      <c r="BE135" s="2"/>
      <c r="BF135" s="2"/>
      <c r="BO135" s="2"/>
      <c r="BP135" s="2"/>
      <c r="BQ135" s="5"/>
      <c r="BR135" s="5"/>
      <c r="BS135" s="5"/>
      <c r="BT135" s="2"/>
      <c r="BU135" s="2"/>
      <c r="BV135" s="2"/>
      <c r="BW135" s="2"/>
    </row>
    <row r="136" spans="3:75" x14ac:dyDescent="0.15">
      <c r="C136" s="7"/>
      <c r="D136" s="11"/>
      <c r="E136" s="3"/>
      <c r="F136" t="str">
        <f>IF(B136="","",Dataset!E136)</f>
        <v/>
      </c>
      <c r="G136" s="5"/>
      <c r="H136" s="12" t="str">
        <f>IF(B136="","",Dataset!G136)</f>
        <v/>
      </c>
      <c r="I136" s="2"/>
      <c r="J136" s="2"/>
      <c r="K136" s="13"/>
      <c r="L136" s="5"/>
      <c r="M136" t="str">
        <f>IF($B136="","",Dataset!L136)</f>
        <v/>
      </c>
      <c r="N136" t="str">
        <f>IF($B136="","",Dataset!M136)</f>
        <v/>
      </c>
      <c r="O136" t="str">
        <f>IF($B136="","",Dataset!N136)</f>
        <v/>
      </c>
      <c r="P136" t="str">
        <f>IF($B136="","",Dataset!O136)</f>
        <v/>
      </c>
      <c r="Q136" t="str">
        <f>IF($B136="","",Dataset!P136)</f>
        <v/>
      </c>
      <c r="R136" t="str">
        <f>IF($B136="","",Dataset!Q136)</f>
        <v/>
      </c>
      <c r="S136" t="str">
        <f>IF($B136="","",Dataset!R136)</f>
        <v/>
      </c>
      <c r="T136" t="str">
        <f>IF($B136="","",Dataset!S136)</f>
        <v/>
      </c>
      <c r="U136" t="str">
        <f>IF($B136="","",Dataset!T136)</f>
        <v/>
      </c>
      <c r="AN136" s="3"/>
      <c r="BD136" s="2"/>
      <c r="BE136" s="2"/>
      <c r="BF136" s="2"/>
      <c r="BO136" s="2"/>
      <c r="BP136" s="2"/>
      <c r="BQ136" s="5"/>
      <c r="BR136" s="5"/>
      <c r="BS136" s="5"/>
      <c r="BT136" s="2"/>
      <c r="BU136" s="2"/>
      <c r="BV136" s="2"/>
      <c r="BW136" s="2"/>
    </row>
    <row r="137" spans="3:75" x14ac:dyDescent="0.15">
      <c r="C137" s="7"/>
      <c r="D137" s="11"/>
      <c r="E137" s="3"/>
      <c r="F137" t="str">
        <f>IF(B137="","",Dataset!E137)</f>
        <v/>
      </c>
      <c r="G137" s="5"/>
      <c r="H137" s="12" t="str">
        <f>IF(B137="","",Dataset!G137)</f>
        <v/>
      </c>
      <c r="I137" s="2"/>
      <c r="J137" s="2"/>
      <c r="K137" s="13"/>
      <c r="L137" s="5"/>
      <c r="M137" t="str">
        <f>IF($B137="","",Dataset!L137)</f>
        <v/>
      </c>
      <c r="N137" t="str">
        <f>IF($B137="","",Dataset!M137)</f>
        <v/>
      </c>
      <c r="O137" t="str">
        <f>IF($B137="","",Dataset!N137)</f>
        <v/>
      </c>
      <c r="P137" t="str">
        <f>IF($B137="","",Dataset!O137)</f>
        <v/>
      </c>
      <c r="Q137" t="str">
        <f>IF($B137="","",Dataset!P137)</f>
        <v/>
      </c>
      <c r="R137" t="str">
        <f>IF($B137="","",Dataset!Q137)</f>
        <v/>
      </c>
      <c r="S137" t="str">
        <f>IF($B137="","",Dataset!R137)</f>
        <v/>
      </c>
      <c r="T137" t="str">
        <f>IF($B137="","",Dataset!S137)</f>
        <v/>
      </c>
      <c r="U137" t="str">
        <f>IF($B137="","",Dataset!T137)</f>
        <v/>
      </c>
      <c r="AN137" s="3"/>
      <c r="BD137" s="2"/>
      <c r="BE137" s="2"/>
      <c r="BF137" s="2"/>
      <c r="BO137" s="2"/>
      <c r="BP137" s="2"/>
      <c r="BQ137" s="5"/>
      <c r="BR137" s="5"/>
      <c r="BS137" s="5"/>
      <c r="BT137" s="2"/>
      <c r="BU137" s="2"/>
      <c r="BV137" s="2"/>
      <c r="BW137" s="2"/>
    </row>
    <row r="138" spans="3:75" x14ac:dyDescent="0.15">
      <c r="C138" s="7"/>
      <c r="D138" s="11"/>
      <c r="E138" s="3"/>
      <c r="F138" t="str">
        <f>IF(B138="","",Dataset!E138)</f>
        <v/>
      </c>
      <c r="G138" s="5"/>
      <c r="H138" s="12" t="str">
        <f>IF(B138="","",Dataset!G138)</f>
        <v/>
      </c>
      <c r="I138" s="2"/>
      <c r="J138" s="2"/>
      <c r="K138" s="13"/>
      <c r="L138" s="5"/>
      <c r="M138" t="str">
        <f>IF($B138="","",Dataset!L138)</f>
        <v/>
      </c>
      <c r="N138" t="str">
        <f>IF($B138="","",Dataset!M138)</f>
        <v/>
      </c>
      <c r="O138" t="str">
        <f>IF($B138="","",Dataset!N138)</f>
        <v/>
      </c>
      <c r="P138" t="str">
        <f>IF($B138="","",Dataset!O138)</f>
        <v/>
      </c>
      <c r="Q138" t="str">
        <f>IF($B138="","",Dataset!P138)</f>
        <v/>
      </c>
      <c r="R138" t="str">
        <f>IF($B138="","",Dataset!Q138)</f>
        <v/>
      </c>
      <c r="S138" t="str">
        <f>IF($B138="","",Dataset!R138)</f>
        <v/>
      </c>
      <c r="T138" t="str">
        <f>IF($B138="","",Dataset!S138)</f>
        <v/>
      </c>
      <c r="U138" t="str">
        <f>IF($B138="","",Dataset!T138)</f>
        <v/>
      </c>
      <c r="AN138" s="3"/>
      <c r="BD138" s="2"/>
      <c r="BE138" s="2"/>
      <c r="BF138" s="2"/>
      <c r="BO138" s="2"/>
      <c r="BP138" s="2"/>
      <c r="BQ138" s="5"/>
      <c r="BR138" s="5"/>
      <c r="BS138" s="5"/>
      <c r="BT138" s="2"/>
      <c r="BU138" s="2"/>
      <c r="BV138" s="2"/>
      <c r="BW138" s="2"/>
    </row>
    <row r="139" spans="3:75" x14ac:dyDescent="0.15">
      <c r="C139" s="7"/>
      <c r="D139" s="11"/>
      <c r="E139" s="3"/>
      <c r="F139" t="str">
        <f>IF(B139="","",Dataset!E139)</f>
        <v/>
      </c>
      <c r="G139" s="5"/>
      <c r="H139" s="12" t="str">
        <f>IF(B139="","",Dataset!G139)</f>
        <v/>
      </c>
      <c r="I139" s="2"/>
      <c r="J139" s="2"/>
      <c r="K139" s="13"/>
      <c r="L139" s="5"/>
      <c r="M139" t="str">
        <f>IF($B139="","",Dataset!L139)</f>
        <v/>
      </c>
      <c r="N139" t="str">
        <f>IF($B139="","",Dataset!M139)</f>
        <v/>
      </c>
      <c r="O139" t="str">
        <f>IF($B139="","",Dataset!N139)</f>
        <v/>
      </c>
      <c r="P139" t="str">
        <f>IF($B139="","",Dataset!O139)</f>
        <v/>
      </c>
      <c r="Q139" t="str">
        <f>IF($B139="","",Dataset!P139)</f>
        <v/>
      </c>
      <c r="R139" t="str">
        <f>IF($B139="","",Dataset!Q139)</f>
        <v/>
      </c>
      <c r="S139" t="str">
        <f>IF($B139="","",Dataset!R139)</f>
        <v/>
      </c>
      <c r="T139" t="str">
        <f>IF($B139="","",Dataset!S139)</f>
        <v/>
      </c>
      <c r="U139" t="str">
        <f>IF($B139="","",Dataset!T139)</f>
        <v/>
      </c>
      <c r="AN139" s="3"/>
      <c r="BD139" s="2"/>
      <c r="BE139" s="2"/>
      <c r="BF139" s="2"/>
      <c r="BO139" s="2"/>
      <c r="BP139" s="2"/>
      <c r="BQ139" s="5"/>
      <c r="BR139" s="5"/>
      <c r="BS139" s="5"/>
      <c r="BT139" s="2"/>
      <c r="BU139" s="2"/>
      <c r="BV139" s="2"/>
      <c r="BW139" s="2"/>
    </row>
    <row r="140" spans="3:75" x14ac:dyDescent="0.15">
      <c r="C140" s="7"/>
      <c r="D140" s="11"/>
      <c r="E140" s="3"/>
      <c r="F140" t="str">
        <f>IF(B140="","",Dataset!E140)</f>
        <v/>
      </c>
      <c r="G140" s="5"/>
      <c r="H140" s="12" t="str">
        <f>IF(B140="","",Dataset!G140)</f>
        <v/>
      </c>
      <c r="I140" s="2"/>
      <c r="J140" s="2"/>
      <c r="K140" s="13"/>
      <c r="L140" s="5"/>
      <c r="M140" t="str">
        <f>IF($B140="","",Dataset!L140)</f>
        <v/>
      </c>
      <c r="N140" t="str">
        <f>IF($B140="","",Dataset!M140)</f>
        <v/>
      </c>
      <c r="O140" t="str">
        <f>IF($B140="","",Dataset!N140)</f>
        <v/>
      </c>
      <c r="P140" t="str">
        <f>IF($B140="","",Dataset!O140)</f>
        <v/>
      </c>
      <c r="Q140" t="str">
        <f>IF($B140="","",Dataset!P140)</f>
        <v/>
      </c>
      <c r="R140" t="str">
        <f>IF($B140="","",Dataset!Q140)</f>
        <v/>
      </c>
      <c r="S140" t="str">
        <f>IF($B140="","",Dataset!R140)</f>
        <v/>
      </c>
      <c r="T140" t="str">
        <f>IF($B140="","",Dataset!S140)</f>
        <v/>
      </c>
      <c r="U140" t="str">
        <f>IF($B140="","",Dataset!T140)</f>
        <v/>
      </c>
      <c r="AN140" s="3"/>
      <c r="BD140" s="2"/>
      <c r="BE140" s="2"/>
      <c r="BF140" s="2"/>
      <c r="BO140" s="2"/>
      <c r="BP140" s="2"/>
      <c r="BQ140" s="5"/>
      <c r="BR140" s="5"/>
      <c r="BS140" s="5"/>
      <c r="BT140" s="2"/>
      <c r="BU140" s="2"/>
      <c r="BV140" s="2"/>
      <c r="BW140" s="2"/>
    </row>
    <row r="141" spans="3:75" x14ac:dyDescent="0.15">
      <c r="C141" s="7"/>
      <c r="D141" s="11"/>
      <c r="E141" s="3"/>
      <c r="F141" t="str">
        <f>IF(B141="","",Dataset!E141)</f>
        <v/>
      </c>
      <c r="G141" s="5"/>
      <c r="H141" s="12" t="str">
        <f>IF(B141="","",Dataset!G141)</f>
        <v/>
      </c>
      <c r="I141" s="2"/>
      <c r="J141" s="2"/>
      <c r="K141" s="13"/>
      <c r="L141" s="5"/>
      <c r="M141" t="str">
        <f>IF($B141="","",Dataset!L141)</f>
        <v/>
      </c>
      <c r="N141" t="str">
        <f>IF($B141="","",Dataset!M141)</f>
        <v/>
      </c>
      <c r="O141" t="str">
        <f>IF($B141="","",Dataset!N141)</f>
        <v/>
      </c>
      <c r="P141" t="str">
        <f>IF($B141="","",Dataset!O141)</f>
        <v/>
      </c>
      <c r="Q141" t="str">
        <f>IF($B141="","",Dataset!P141)</f>
        <v/>
      </c>
      <c r="R141" t="str">
        <f>IF($B141="","",Dataset!Q141)</f>
        <v/>
      </c>
      <c r="S141" t="str">
        <f>IF($B141="","",Dataset!R141)</f>
        <v/>
      </c>
      <c r="T141" t="str">
        <f>IF($B141="","",Dataset!S141)</f>
        <v/>
      </c>
      <c r="U141" t="str">
        <f>IF($B141="","",Dataset!T141)</f>
        <v/>
      </c>
      <c r="AN141" s="3"/>
      <c r="BD141" s="2"/>
      <c r="BE141" s="2"/>
      <c r="BF141" s="2"/>
      <c r="BO141" s="2"/>
      <c r="BP141" s="2"/>
      <c r="BQ141" s="5"/>
      <c r="BR141" s="5"/>
      <c r="BS141" s="5"/>
      <c r="BT141" s="2"/>
      <c r="BU141" s="2"/>
      <c r="BV141" s="2"/>
      <c r="BW141" s="2"/>
    </row>
    <row r="142" spans="3:75" x14ac:dyDescent="0.15">
      <c r="C142" s="7"/>
      <c r="D142" s="11"/>
      <c r="E142" s="3"/>
      <c r="F142" t="str">
        <f>IF(B142="","",Dataset!E142)</f>
        <v/>
      </c>
      <c r="G142" s="5"/>
      <c r="H142" s="12" t="str">
        <f>IF(B142="","",Dataset!G142)</f>
        <v/>
      </c>
      <c r="I142" s="2"/>
      <c r="J142" s="2"/>
      <c r="K142" s="13"/>
      <c r="L142" s="5"/>
      <c r="M142" t="str">
        <f>IF($B142="","",Dataset!L142)</f>
        <v/>
      </c>
      <c r="N142" t="str">
        <f>IF($B142="","",Dataset!M142)</f>
        <v/>
      </c>
      <c r="O142" t="str">
        <f>IF($B142="","",Dataset!N142)</f>
        <v/>
      </c>
      <c r="P142" t="str">
        <f>IF($B142="","",Dataset!O142)</f>
        <v/>
      </c>
      <c r="Q142" t="str">
        <f>IF($B142="","",Dataset!P142)</f>
        <v/>
      </c>
      <c r="R142" t="str">
        <f>IF($B142="","",Dataset!Q142)</f>
        <v/>
      </c>
      <c r="S142" t="str">
        <f>IF($B142="","",Dataset!R142)</f>
        <v/>
      </c>
      <c r="T142" t="str">
        <f>IF($B142="","",Dataset!S142)</f>
        <v/>
      </c>
      <c r="U142" t="str">
        <f>IF($B142="","",Dataset!T142)</f>
        <v/>
      </c>
      <c r="AN142" s="3"/>
      <c r="BD142" s="2"/>
      <c r="BE142" s="2"/>
      <c r="BF142" s="2"/>
      <c r="BO142" s="2"/>
      <c r="BP142" s="2"/>
      <c r="BQ142" s="5"/>
      <c r="BR142" s="5"/>
      <c r="BS142" s="5"/>
      <c r="BT142" s="2"/>
      <c r="BU142" s="2"/>
      <c r="BV142" s="2"/>
      <c r="BW142" s="2"/>
    </row>
    <row r="143" spans="3:75" x14ac:dyDescent="0.15">
      <c r="C143" s="7"/>
      <c r="D143" s="11"/>
      <c r="E143" s="3"/>
      <c r="F143" t="str">
        <f>IF(B143="","",Dataset!E143)</f>
        <v/>
      </c>
      <c r="G143" s="5"/>
      <c r="H143" s="12" t="str">
        <f>IF(B143="","",Dataset!G143)</f>
        <v/>
      </c>
      <c r="I143" s="2"/>
      <c r="J143" s="2"/>
      <c r="K143" s="13"/>
      <c r="L143" s="5"/>
      <c r="M143" t="str">
        <f>IF($B143="","",Dataset!L143)</f>
        <v/>
      </c>
      <c r="N143" t="str">
        <f>IF($B143="","",Dataset!M143)</f>
        <v/>
      </c>
      <c r="O143" t="str">
        <f>IF($B143="","",Dataset!N143)</f>
        <v/>
      </c>
      <c r="P143" t="str">
        <f>IF($B143="","",Dataset!O143)</f>
        <v/>
      </c>
      <c r="Q143" t="str">
        <f>IF($B143="","",Dataset!P143)</f>
        <v/>
      </c>
      <c r="R143" t="str">
        <f>IF($B143="","",Dataset!Q143)</f>
        <v/>
      </c>
      <c r="S143" t="str">
        <f>IF($B143="","",Dataset!R143)</f>
        <v/>
      </c>
      <c r="T143" t="str">
        <f>IF($B143="","",Dataset!S143)</f>
        <v/>
      </c>
      <c r="U143" t="str">
        <f>IF($B143="","",Dataset!T143)</f>
        <v/>
      </c>
      <c r="AN143" s="3"/>
      <c r="BD143" s="2"/>
      <c r="BE143" s="2"/>
      <c r="BF143" s="2"/>
      <c r="BO143" s="2"/>
      <c r="BP143" s="2"/>
      <c r="BQ143" s="5"/>
      <c r="BR143" s="5"/>
      <c r="BS143" s="5"/>
      <c r="BT143" s="2"/>
      <c r="BU143" s="2"/>
      <c r="BV143" s="2"/>
      <c r="BW143" s="2"/>
    </row>
    <row r="144" spans="3:75" x14ac:dyDescent="0.15">
      <c r="C144" s="7"/>
      <c r="D144" s="11"/>
      <c r="E144" s="3"/>
      <c r="F144" t="str">
        <f>IF(B144="","",Dataset!E144)</f>
        <v/>
      </c>
      <c r="G144" s="5"/>
      <c r="H144" s="12" t="str">
        <f>IF(B144="","",Dataset!G144)</f>
        <v/>
      </c>
      <c r="I144" s="2"/>
      <c r="J144" s="2"/>
      <c r="K144" s="13"/>
      <c r="L144" s="5"/>
      <c r="M144" t="str">
        <f>IF($B144="","",Dataset!L144)</f>
        <v/>
      </c>
      <c r="N144" t="str">
        <f>IF($B144="","",Dataset!M144)</f>
        <v/>
      </c>
      <c r="O144" t="str">
        <f>IF($B144="","",Dataset!N144)</f>
        <v/>
      </c>
      <c r="P144" t="str">
        <f>IF($B144="","",Dataset!O144)</f>
        <v/>
      </c>
      <c r="Q144" t="str">
        <f>IF($B144="","",Dataset!P144)</f>
        <v/>
      </c>
      <c r="R144" t="str">
        <f>IF($B144="","",Dataset!Q144)</f>
        <v/>
      </c>
      <c r="S144" t="str">
        <f>IF($B144="","",Dataset!R144)</f>
        <v/>
      </c>
      <c r="T144" t="str">
        <f>IF($B144="","",Dataset!S144)</f>
        <v/>
      </c>
      <c r="U144" t="str">
        <f>IF($B144="","",Dataset!T144)</f>
        <v/>
      </c>
      <c r="AN144" s="3"/>
      <c r="BD144" s="2"/>
      <c r="BE144" s="2"/>
      <c r="BF144" s="2"/>
      <c r="BO144" s="2"/>
      <c r="BP144" s="2"/>
      <c r="BQ144" s="5"/>
      <c r="BR144" s="5"/>
      <c r="BS144" s="5"/>
      <c r="BT144" s="2"/>
      <c r="BU144" s="2"/>
      <c r="BV144" s="2"/>
      <c r="BW144" s="2"/>
    </row>
    <row r="145" spans="1:75" x14ac:dyDescent="0.15">
      <c r="C145" s="7"/>
      <c r="D145" s="11"/>
      <c r="E145" s="3"/>
      <c r="F145" t="str">
        <f>IF(B145="","",Dataset!E145)</f>
        <v/>
      </c>
      <c r="G145" s="5"/>
      <c r="H145" s="12" t="str">
        <f>IF(B145="","",Dataset!G145)</f>
        <v/>
      </c>
      <c r="I145" s="2"/>
      <c r="J145" s="2"/>
      <c r="K145" s="13"/>
      <c r="L145" s="5"/>
      <c r="M145" t="str">
        <f>IF($B145="","",Dataset!L145)</f>
        <v/>
      </c>
      <c r="N145" t="str">
        <f>IF($B145="","",Dataset!M145)</f>
        <v/>
      </c>
      <c r="O145" t="str">
        <f>IF($B145="","",Dataset!N145)</f>
        <v/>
      </c>
      <c r="P145" t="str">
        <f>IF($B145="","",Dataset!O145)</f>
        <v/>
      </c>
      <c r="Q145" t="str">
        <f>IF($B145="","",Dataset!P145)</f>
        <v/>
      </c>
      <c r="R145" t="str">
        <f>IF($B145="","",Dataset!Q145)</f>
        <v/>
      </c>
      <c r="S145" t="str">
        <f>IF($B145="","",Dataset!R145)</f>
        <v/>
      </c>
      <c r="T145" t="str">
        <f>IF($B145="","",Dataset!S145)</f>
        <v/>
      </c>
      <c r="U145" t="str">
        <f>IF($B145="","",Dataset!T145)</f>
        <v/>
      </c>
      <c r="AN145" s="3"/>
      <c r="BD145" s="2"/>
      <c r="BE145" s="2"/>
      <c r="BF145" s="2"/>
      <c r="BO145" s="2"/>
      <c r="BP145" s="2"/>
      <c r="BQ145" s="5"/>
      <c r="BR145" s="5"/>
      <c r="BS145" s="5"/>
      <c r="BT145" s="2"/>
      <c r="BU145" s="2"/>
      <c r="BV145" s="2"/>
      <c r="BW145" s="2"/>
    </row>
    <row r="146" spans="1:75" x14ac:dyDescent="0.15">
      <c r="C146" s="7"/>
      <c r="D146" s="11"/>
      <c r="E146" s="3"/>
      <c r="F146" t="str">
        <f>IF(B146="","",Dataset!E146)</f>
        <v/>
      </c>
      <c r="G146" s="5"/>
      <c r="H146" s="12" t="str">
        <f>IF(B146="","",Dataset!G146)</f>
        <v/>
      </c>
      <c r="I146" s="2"/>
      <c r="J146" s="2"/>
      <c r="K146" s="13"/>
      <c r="L146" s="5"/>
      <c r="M146" t="str">
        <f>IF($B146="","",Dataset!L146)</f>
        <v/>
      </c>
      <c r="N146" t="str">
        <f>IF($B146="","",Dataset!M146)</f>
        <v/>
      </c>
      <c r="O146" t="str">
        <f>IF($B146="","",Dataset!N146)</f>
        <v/>
      </c>
      <c r="P146" t="str">
        <f>IF($B146="","",Dataset!O146)</f>
        <v/>
      </c>
      <c r="Q146" t="str">
        <f>IF($B146="","",Dataset!P146)</f>
        <v/>
      </c>
      <c r="R146" t="str">
        <f>IF($B146="","",Dataset!Q146)</f>
        <v/>
      </c>
      <c r="S146" t="str">
        <f>IF($B146="","",Dataset!R146)</f>
        <v/>
      </c>
      <c r="T146" t="str">
        <f>IF($B146="","",Dataset!S146)</f>
        <v/>
      </c>
      <c r="U146" t="str">
        <f>IF($B146="","",Dataset!T146)</f>
        <v/>
      </c>
      <c r="AN146" s="3"/>
      <c r="BD146" s="2"/>
      <c r="BE146" s="2"/>
      <c r="BF146" s="2"/>
      <c r="BO146" s="2"/>
      <c r="BP146" s="2"/>
      <c r="BQ146" s="5"/>
      <c r="BR146" s="5"/>
      <c r="BS146" s="5"/>
      <c r="BT146" s="2"/>
      <c r="BU146" s="2"/>
      <c r="BV146" s="2"/>
      <c r="BW146" s="2"/>
    </row>
    <row r="147" spans="1:75" x14ac:dyDescent="0.15">
      <c r="C147" s="7"/>
      <c r="D147" s="11"/>
      <c r="E147" s="3"/>
      <c r="F147" t="str">
        <f>IF(B147="","",Dataset!E147)</f>
        <v/>
      </c>
      <c r="G147" s="5"/>
      <c r="H147" s="12" t="str">
        <f>IF(B147="","",Dataset!G147)</f>
        <v/>
      </c>
      <c r="I147" s="2"/>
      <c r="J147" s="2"/>
      <c r="K147" s="13"/>
      <c r="L147" s="5"/>
      <c r="M147" t="str">
        <f>IF($B147="","",Dataset!L147)</f>
        <v/>
      </c>
      <c r="N147" t="str">
        <f>IF($B147="","",Dataset!M147)</f>
        <v/>
      </c>
      <c r="O147" t="str">
        <f>IF($B147="","",Dataset!N147)</f>
        <v/>
      </c>
      <c r="P147" t="str">
        <f>IF($B147="","",Dataset!O147)</f>
        <v/>
      </c>
      <c r="Q147" t="str">
        <f>IF($B147="","",Dataset!P147)</f>
        <v/>
      </c>
      <c r="R147" t="str">
        <f>IF($B147="","",Dataset!Q147)</f>
        <v/>
      </c>
      <c r="S147" t="str">
        <f>IF($B147="","",Dataset!R147)</f>
        <v/>
      </c>
      <c r="T147" t="str">
        <f>IF($B147="","",Dataset!S147)</f>
        <v/>
      </c>
      <c r="U147" t="str">
        <f>IF($B147="","",Dataset!T147)</f>
        <v/>
      </c>
      <c r="AN147" s="3"/>
      <c r="BD147" s="2"/>
      <c r="BE147" s="2"/>
      <c r="BF147" s="2"/>
      <c r="BO147" s="2"/>
      <c r="BP147" s="2"/>
      <c r="BQ147" s="5"/>
      <c r="BR147" s="5"/>
      <c r="BS147" s="5"/>
      <c r="BT147" s="2"/>
      <c r="BU147" s="2"/>
      <c r="BV147" s="2"/>
      <c r="BW147" s="2"/>
    </row>
    <row r="148" spans="1:75" x14ac:dyDescent="0.15">
      <c r="C148" s="7"/>
      <c r="D148" s="11"/>
      <c r="E148" s="3"/>
      <c r="F148" t="str">
        <f>IF(B148="","",Dataset!E148)</f>
        <v/>
      </c>
      <c r="G148" s="5"/>
      <c r="H148" s="12" t="str">
        <f>IF(B148="","",Dataset!G148)</f>
        <v/>
      </c>
      <c r="I148" s="2"/>
      <c r="J148" s="2"/>
      <c r="K148" s="13"/>
      <c r="L148" s="5"/>
      <c r="M148" t="str">
        <f>IF($B148="","",Dataset!L148)</f>
        <v/>
      </c>
      <c r="N148" t="str">
        <f>IF($B148="","",Dataset!M148)</f>
        <v/>
      </c>
      <c r="O148" t="str">
        <f>IF($B148="","",Dataset!N148)</f>
        <v/>
      </c>
      <c r="P148" t="str">
        <f>IF($B148="","",Dataset!O148)</f>
        <v/>
      </c>
      <c r="Q148" t="str">
        <f>IF($B148="","",Dataset!P148)</f>
        <v/>
      </c>
      <c r="R148" t="str">
        <f>IF($B148="","",Dataset!Q148)</f>
        <v/>
      </c>
      <c r="S148" t="str">
        <f>IF($B148="","",Dataset!R148)</f>
        <v/>
      </c>
      <c r="T148" t="str">
        <f>IF($B148="","",Dataset!S148)</f>
        <v/>
      </c>
      <c r="U148" t="str">
        <f>IF($B148="","",Dataset!T148)</f>
        <v/>
      </c>
      <c r="AN148" s="3"/>
      <c r="BD148" s="2"/>
      <c r="BE148" s="2"/>
      <c r="BF148" s="2"/>
      <c r="BO148" s="2"/>
      <c r="BP148" s="2"/>
      <c r="BQ148" s="5"/>
      <c r="BR148" s="5"/>
      <c r="BS148" s="5"/>
      <c r="BT148" s="2"/>
      <c r="BU148" s="2"/>
      <c r="BV148" s="2"/>
      <c r="BW148" s="2"/>
    </row>
    <row r="149" spans="1:75" x14ac:dyDescent="0.15">
      <c r="C149" s="7"/>
      <c r="D149" s="11"/>
      <c r="E149" s="3"/>
      <c r="F149" t="str">
        <f>IF(B149="","",Dataset!E149)</f>
        <v/>
      </c>
      <c r="G149" s="5"/>
      <c r="H149" s="12" t="str">
        <f>IF(B149="","",Dataset!G149)</f>
        <v/>
      </c>
      <c r="I149" s="2"/>
      <c r="J149" s="2"/>
      <c r="K149" s="13"/>
      <c r="L149" s="5"/>
      <c r="M149" t="str">
        <f>IF($B149="","",Dataset!L149)</f>
        <v/>
      </c>
      <c r="N149" t="str">
        <f>IF($B149="","",Dataset!M149)</f>
        <v/>
      </c>
      <c r="O149" t="str">
        <f>IF($B149="","",Dataset!N149)</f>
        <v/>
      </c>
      <c r="P149" t="str">
        <f>IF($B149="","",Dataset!O149)</f>
        <v/>
      </c>
      <c r="Q149" t="str">
        <f>IF($B149="","",Dataset!P149)</f>
        <v/>
      </c>
      <c r="R149" t="str">
        <f>IF($B149="","",Dataset!Q149)</f>
        <v/>
      </c>
      <c r="S149" t="str">
        <f>IF($B149="","",Dataset!R149)</f>
        <v/>
      </c>
      <c r="T149" t="str">
        <f>IF($B149="","",Dataset!S149)</f>
        <v/>
      </c>
      <c r="U149" t="str">
        <f>IF($B149="","",Dataset!T149)</f>
        <v/>
      </c>
      <c r="AN149" s="3"/>
      <c r="BD149" s="2"/>
      <c r="BE149" s="2"/>
      <c r="BF149" s="2"/>
      <c r="BO149" s="2"/>
      <c r="BP149" s="2"/>
      <c r="BQ149" s="5"/>
      <c r="BR149" s="5"/>
      <c r="BS149" s="5"/>
      <c r="BT149" s="2"/>
      <c r="BU149" s="2"/>
      <c r="BV149" s="2"/>
      <c r="BW149" s="2"/>
    </row>
    <row r="150" spans="1:75" x14ac:dyDescent="0.15">
      <c r="C150" s="7"/>
      <c r="D150" s="11"/>
      <c r="E150" s="3"/>
      <c r="F150" t="str">
        <f>IF(B150="","",Dataset!E150)</f>
        <v/>
      </c>
      <c r="G150" s="5"/>
      <c r="H150" s="12" t="str">
        <f>IF(B150="","",Dataset!G150)</f>
        <v/>
      </c>
      <c r="I150" s="2"/>
      <c r="J150" s="2"/>
      <c r="K150" s="13"/>
      <c r="L150" s="5"/>
      <c r="M150" t="str">
        <f>IF($B150="","",Dataset!L150)</f>
        <v/>
      </c>
      <c r="N150" t="str">
        <f>IF($B150="","",Dataset!M150)</f>
        <v/>
      </c>
      <c r="O150" t="str">
        <f>IF($B150="","",Dataset!N150)</f>
        <v/>
      </c>
      <c r="P150" t="str">
        <f>IF($B150="","",Dataset!O150)</f>
        <v/>
      </c>
      <c r="Q150" t="str">
        <f>IF($B150="","",Dataset!P150)</f>
        <v/>
      </c>
      <c r="R150" t="str">
        <f>IF($B150="","",Dataset!Q150)</f>
        <v/>
      </c>
      <c r="S150" t="str">
        <f>IF($B150="","",Dataset!R150)</f>
        <v/>
      </c>
      <c r="T150" t="str">
        <f>IF($B150="","",Dataset!S150)</f>
        <v/>
      </c>
      <c r="U150" t="str">
        <f>IF($B150="","",Dataset!T150)</f>
        <v/>
      </c>
      <c r="AN150" s="3"/>
      <c r="BD150" s="2"/>
      <c r="BE150" s="2"/>
      <c r="BF150" s="2"/>
      <c r="BO150" s="2"/>
      <c r="BP150" s="2"/>
      <c r="BQ150" s="5"/>
      <c r="BR150" s="5"/>
      <c r="BS150" s="5"/>
      <c r="BT150" s="2"/>
      <c r="BU150" s="2"/>
      <c r="BV150" s="2"/>
      <c r="BW150" s="2"/>
    </row>
    <row r="151" spans="1:75" x14ac:dyDescent="0.15">
      <c r="C151" s="7"/>
      <c r="D151" s="11"/>
      <c r="E151" s="3"/>
      <c r="F151" t="str">
        <f>IF(B151="","",Dataset!E151)</f>
        <v/>
      </c>
      <c r="G151" s="5"/>
      <c r="H151" s="12" t="str">
        <f>IF(B151="","",Dataset!G151)</f>
        <v/>
      </c>
      <c r="I151" s="4"/>
      <c r="J151" s="4"/>
      <c r="K151" s="13"/>
      <c r="L151" s="5"/>
      <c r="M151" t="str">
        <f>IF($B151="","",Dataset!L151)</f>
        <v/>
      </c>
      <c r="N151" t="str">
        <f>IF($B151="","",Dataset!M151)</f>
        <v/>
      </c>
      <c r="O151" t="str">
        <f>IF($B151="","",Dataset!N151)</f>
        <v/>
      </c>
      <c r="P151" t="str">
        <f>IF($B151="","",Dataset!O151)</f>
        <v/>
      </c>
      <c r="Q151" t="str">
        <f>IF($B151="","",Dataset!P151)</f>
        <v/>
      </c>
      <c r="R151" t="str">
        <f>IF($B151="","",Dataset!Q151)</f>
        <v/>
      </c>
      <c r="S151" t="str">
        <f>IF($B151="","",Dataset!R151)</f>
        <v/>
      </c>
      <c r="T151" t="str">
        <f>IF($B151="","",Dataset!S151)</f>
        <v/>
      </c>
      <c r="U151" t="str">
        <f>IF($B151="","",Dataset!T151)</f>
        <v/>
      </c>
      <c r="AN151" s="3"/>
      <c r="BD151" s="2"/>
      <c r="BE151" s="2"/>
      <c r="BF151" s="2"/>
      <c r="BO151" s="4"/>
      <c r="BP151" s="4"/>
      <c r="BQ151" s="5"/>
      <c r="BR151" s="5"/>
      <c r="BS151" s="5"/>
      <c r="BT151" s="4"/>
      <c r="BU151" s="4"/>
      <c r="BV151" s="4"/>
      <c r="BW151" s="4"/>
    </row>
    <row r="152" spans="1:75" x14ac:dyDescent="0.15">
      <c r="A152" t="str">
        <f t="shared" ref="A152:A194" si="11">IF(E152&lt;0,"1","0")</f>
        <v>1</v>
      </c>
      <c r="B152">
        <v>48</v>
      </c>
      <c r="C152" s="7">
        <v>40148</v>
      </c>
      <c r="D152" s="11">
        <v>2009</v>
      </c>
      <c r="E152" s="3">
        <f>_xlfn.XLOOKUP(B152,'Sentiment index'!$E$2:$E$169,'Sentiment index'!$A$2:$A$169)</f>
        <v>-0.46385029999999999</v>
      </c>
      <c r="F152">
        <f>IF(B152="","",Dataset!E152)</f>
        <v>14.347739403933698</v>
      </c>
      <c r="G152" s="5">
        <f>(AN152-BP152)/BP152</f>
        <v>1.2857142639999999</v>
      </c>
      <c r="H152" s="12">
        <f>IF(B152="","",Dataset!G152)</f>
        <v>873</v>
      </c>
      <c r="I152" s="4">
        <v>344.56</v>
      </c>
      <c r="J152" s="4">
        <v>11.745730000000002</v>
      </c>
      <c r="K152" s="13">
        <f t="shared" ref="K152:K194" si="12">G152-L152</f>
        <v>1.2702142639999998</v>
      </c>
      <c r="L152" s="5">
        <f>IF(AL152="NORWAY",_xlfn.XLOOKUP(C152,'Oslo OBX Historical Data'!$A$3:$A$3478,'Oslo OBX Historical Data'!$G$2:$G$3477),IF(AL152="FINLAND",_xlfn.XLOOKUP(C152,'OMX Helsinki Historical Data'!$A$3:$A$3480,'OMX Helsinki Historical Data'!$G$2:$G$3479),IF(AL152="DENMARK",_xlfn.XLOOKUP(C152,'OMX Copenhagen All shares Histo'!$A$3:$A$3462,'OMX Copenhagen All shares Histo'!$G$2:$G$3461),_xlfn.XLOOKUP('Neg. inv sent'!C152,'OMX Stockholm Historical Data'!$A$3:$A$3478,'OMX Stockholm Historical Data'!$G$2:$G$3477))))</f>
        <v>1.55E-2</v>
      </c>
      <c r="M152">
        <f>IF($B152="","",Dataset!L152)</f>
        <v>0</v>
      </c>
      <c r="N152">
        <f>IF($B152="","",Dataset!M152)</f>
        <v>0</v>
      </c>
      <c r="O152">
        <f>IF($B152="","",Dataset!N152)</f>
        <v>0</v>
      </c>
      <c r="P152">
        <f>IF($B152="","",Dataset!O152)</f>
        <v>0</v>
      </c>
      <c r="Q152">
        <f>IF($B152="","",Dataset!P152)</f>
        <v>1</v>
      </c>
      <c r="R152">
        <f>IF($B152="","",Dataset!Q152)</f>
        <v>0</v>
      </c>
      <c r="S152">
        <f>IF($B152="","",Dataset!R152)</f>
        <v>0</v>
      </c>
      <c r="T152">
        <f>IF($B152="","",Dataset!S152)</f>
        <v>0</v>
      </c>
      <c r="U152">
        <f>IF($B152="","",Dataset!T152)</f>
        <v>0</v>
      </c>
      <c r="AL152" t="s">
        <v>23</v>
      </c>
      <c r="AN152" s="3">
        <f t="shared" ref="AN152:AN183" si="13">BP152*(1+BR152)</f>
        <v>22.857142639999999</v>
      </c>
      <c r="AO152">
        <v>873</v>
      </c>
      <c r="BD152" s="2">
        <v>200</v>
      </c>
      <c r="BE152" s="2">
        <v>128.57142640000001</v>
      </c>
      <c r="BF152" s="2"/>
      <c r="BH152" t="s">
        <v>832</v>
      </c>
      <c r="BI152" t="s">
        <v>833</v>
      </c>
      <c r="BJ152" t="s">
        <v>23</v>
      </c>
      <c r="BK152" t="s">
        <v>38</v>
      </c>
      <c r="BL152" t="s">
        <v>25</v>
      </c>
      <c r="BM152" t="s">
        <v>75</v>
      </c>
      <c r="BN152" t="s">
        <v>27</v>
      </c>
      <c r="BO152" s="4">
        <v>344.56</v>
      </c>
      <c r="BP152" s="4">
        <v>10</v>
      </c>
      <c r="BQ152" s="5">
        <f t="shared" ref="BQ152:BQ183" si="14">BD152/100</f>
        <v>2</v>
      </c>
      <c r="BR152" s="5">
        <f t="shared" ref="BR152:BR183" si="15">BE152/100</f>
        <v>1.2857142640000001</v>
      </c>
      <c r="BS152" s="5">
        <f t="shared" ref="BS152:BS183" si="16">BF152/100</f>
        <v>0</v>
      </c>
      <c r="BT152" s="4"/>
      <c r="BU152" s="4"/>
      <c r="BV152" s="4"/>
      <c r="BW152" s="4">
        <v>0</v>
      </c>
    </row>
    <row r="153" spans="1:75" x14ac:dyDescent="0.15">
      <c r="A153" t="str">
        <f t="shared" si="11"/>
        <v>1</v>
      </c>
      <c r="B153">
        <v>50</v>
      </c>
      <c r="C153" s="7">
        <v>40214</v>
      </c>
      <c r="D153" s="11">
        <v>2010</v>
      </c>
      <c r="E153" s="3">
        <f>_xlfn.XLOOKUP(B153,'Sentiment index'!$E$2:$E$169,'Sentiment index'!$A$2:$A$169)</f>
        <v>-0.66322170000000003</v>
      </c>
      <c r="F153">
        <f>IF(B153="","",Dataset!E153)</f>
        <v>8.302722337553508</v>
      </c>
      <c r="G153" s="5">
        <f>(AN153-BP153)/BP153</f>
        <v>4.5454545019999855E-2</v>
      </c>
      <c r="H153" s="12">
        <f>IF(B153="","",Dataset!G153)</f>
        <v>2</v>
      </c>
      <c r="I153" s="2">
        <v>320.30599999999998</v>
      </c>
      <c r="J153" s="2">
        <v>26.5</v>
      </c>
      <c r="K153" s="13">
        <f t="shared" si="12"/>
        <v>6.3654545019999856E-2</v>
      </c>
      <c r="L153" s="5">
        <f>IF(AL153="NORWAY",_xlfn.XLOOKUP(C153,'Oslo OBX Historical Data'!$A$3:$A$3478,'Oslo OBX Historical Data'!$G$2:$G$3477),IF(AL153="FINLAND",_xlfn.XLOOKUP(C153,'OMX Helsinki Historical Data'!$A$3:$A$3480,'OMX Helsinki Historical Data'!$G$2:$G$3479),IF(AL153="DENMARK",_xlfn.XLOOKUP(C153,'OMX Copenhagen All shares Histo'!$A$3:$A$3462,'OMX Copenhagen All shares Histo'!$G$2:$G$3461),_xlfn.XLOOKUP('Neg. inv sent'!C153,'OMX Stockholm Historical Data'!$A$3:$A$3478,'OMX Stockholm Historical Data'!$G$2:$G$3477))))</f>
        <v>-1.8200000000000001E-2</v>
      </c>
      <c r="M153">
        <f>IF($B153="","",Dataset!L153)</f>
        <v>1</v>
      </c>
      <c r="N153">
        <f>IF($B153="","",Dataset!M153)</f>
        <v>1</v>
      </c>
      <c r="O153">
        <f>IF($B153="","",Dataset!N153)</f>
        <v>0</v>
      </c>
      <c r="P153">
        <f>IF($B153="","",Dataset!O153)</f>
        <v>0</v>
      </c>
      <c r="Q153">
        <f>IF($B153="","",Dataset!P153)</f>
        <v>0</v>
      </c>
      <c r="R153">
        <f>IF($B153="","",Dataset!Q153)</f>
        <v>0</v>
      </c>
      <c r="S153">
        <f>IF($B153="","",Dataset!R153)</f>
        <v>0</v>
      </c>
      <c r="T153">
        <f>IF($B153="","",Dataset!S153)</f>
        <v>0</v>
      </c>
      <c r="U153">
        <f>IF($B153="","",Dataset!T153)</f>
        <v>0</v>
      </c>
      <c r="AL153" t="s">
        <v>44</v>
      </c>
      <c r="AN153" s="3">
        <f t="shared" si="13"/>
        <v>27.704545443029996</v>
      </c>
      <c r="AO153">
        <v>2</v>
      </c>
      <c r="BD153" s="2">
        <v>5.4545454979999999</v>
      </c>
      <c r="BE153" s="2">
        <v>4.5454545020000001</v>
      </c>
      <c r="BF153" s="2">
        <v>3.6363637450000001</v>
      </c>
      <c r="BH153" t="s">
        <v>884</v>
      </c>
      <c r="BI153" t="s">
        <v>885</v>
      </c>
      <c r="BJ153" t="s">
        <v>44</v>
      </c>
      <c r="BK153" t="s">
        <v>53</v>
      </c>
      <c r="BL153" t="s">
        <v>25</v>
      </c>
      <c r="BM153" t="s">
        <v>54</v>
      </c>
      <c r="BN153" t="s">
        <v>27</v>
      </c>
      <c r="BO153" s="2">
        <v>320.30599999999998</v>
      </c>
      <c r="BP153" s="2">
        <v>26.5</v>
      </c>
      <c r="BQ153" s="5">
        <f t="shared" si="14"/>
        <v>5.4545454979999998E-2</v>
      </c>
      <c r="BR153" s="5">
        <f t="shared" si="15"/>
        <v>4.5454545020000001E-2</v>
      </c>
      <c r="BS153" s="5">
        <f t="shared" si="16"/>
        <v>3.636363745E-2</v>
      </c>
      <c r="BT153" s="2">
        <v>2.5</v>
      </c>
      <c r="BU153" s="2">
        <v>-89.542648319999998</v>
      </c>
      <c r="BV153" s="2">
        <v>2.5499999999999998</v>
      </c>
      <c r="BW153" s="2">
        <v>0</v>
      </c>
    </row>
    <row r="154" spans="1:75" x14ac:dyDescent="0.15">
      <c r="A154" t="str">
        <f t="shared" si="11"/>
        <v>1</v>
      </c>
      <c r="B154">
        <v>51</v>
      </c>
      <c r="C154" s="7">
        <v>40239</v>
      </c>
      <c r="D154" s="11">
        <v>2010</v>
      </c>
      <c r="E154" s="3">
        <f>_xlfn.XLOOKUP(B154,'Sentiment index'!$E$2:$E$169,'Sentiment index'!$A$2:$A$169)</f>
        <v>-0.66439219999999999</v>
      </c>
      <c r="F154">
        <f>IF(B154="","",Dataset!E154)</f>
        <v>10.963474525795965</v>
      </c>
      <c r="G154" s="5">
        <f>(AN154-BP154)/BP154</f>
        <v>0.18181818009999998</v>
      </c>
      <c r="H154" s="12">
        <f>IF(B154="","",Dataset!G154)</f>
        <v>1055.4625417095842</v>
      </c>
      <c r="I154" s="2">
        <v>1.6529</v>
      </c>
      <c r="J154" s="2">
        <v>1.5113232000000001</v>
      </c>
      <c r="K154" s="13">
        <f t="shared" si="12"/>
        <v>0.17481818009999997</v>
      </c>
      <c r="L154" s="5">
        <f>IF(AL154="NORWAY",_xlfn.XLOOKUP(C154,'Oslo OBX Historical Data'!$A$3:$A$3478,'Oslo OBX Historical Data'!$G$2:$G$3477),IF(AL154="FINLAND",_xlfn.XLOOKUP(C154,'OMX Helsinki Historical Data'!$A$3:$A$3480,'OMX Helsinki Historical Data'!$G$2:$G$3479),IF(AL154="DENMARK",_xlfn.XLOOKUP(C154,'OMX Copenhagen All shares Histo'!$A$3:$A$3462,'OMX Copenhagen All shares Histo'!$G$2:$G$3461),_xlfn.XLOOKUP('Neg. inv sent'!C154,'OMX Stockholm Historical Data'!$A$3:$A$3478,'OMX Stockholm Historical Data'!$G$2:$G$3477))))</f>
        <v>7.0000000000000001E-3</v>
      </c>
      <c r="M154">
        <f>IF($B154="","",Dataset!L154)</f>
        <v>1</v>
      </c>
      <c r="N154">
        <f>IF($B154="","",Dataset!M154)</f>
        <v>0</v>
      </c>
      <c r="O154">
        <f>IF($B154="","",Dataset!N154)</f>
        <v>0</v>
      </c>
      <c r="P154">
        <f>IF($B154="","",Dataset!O154)</f>
        <v>0</v>
      </c>
      <c r="Q154">
        <f>IF($B154="","",Dataset!P154)</f>
        <v>1</v>
      </c>
      <c r="R154">
        <f>IF($B154="","",Dataset!Q154)</f>
        <v>0</v>
      </c>
      <c r="S154">
        <f>IF($B154="","",Dataset!R154)</f>
        <v>0</v>
      </c>
      <c r="T154">
        <f>IF($B154="","",Dataset!S154)</f>
        <v>0</v>
      </c>
      <c r="U154">
        <f>IF($B154="","",Dataset!T154)</f>
        <v>0</v>
      </c>
      <c r="AL154" t="s">
        <v>80</v>
      </c>
      <c r="AN154" s="3">
        <f t="shared" si="13"/>
        <v>2.12727272418</v>
      </c>
      <c r="BD154" s="2">
        <v>9.5454549790000005</v>
      </c>
      <c r="BE154" s="2">
        <v>18.181818010000001</v>
      </c>
      <c r="BF154" s="2">
        <v>17.727272030000002</v>
      </c>
      <c r="BH154" t="s">
        <v>2137</v>
      </c>
      <c r="BI154" t="s">
        <v>2138</v>
      </c>
      <c r="BJ154" t="s">
        <v>80</v>
      </c>
      <c r="BK154" t="s">
        <v>38</v>
      </c>
      <c r="BL154" t="s">
        <v>25</v>
      </c>
      <c r="BM154" t="s">
        <v>54</v>
      </c>
      <c r="BN154" t="s">
        <v>27</v>
      </c>
      <c r="BO154" s="2">
        <v>1.6529</v>
      </c>
      <c r="BP154" s="2">
        <v>1.8</v>
      </c>
      <c r="BQ154" s="5">
        <f t="shared" si="14"/>
        <v>9.545454979000001E-2</v>
      </c>
      <c r="BR154" s="5">
        <f t="shared" si="15"/>
        <v>0.1818181801</v>
      </c>
      <c r="BS154" s="5">
        <f t="shared" si="16"/>
        <v>0.17727272030000002</v>
      </c>
      <c r="BT154" s="2"/>
      <c r="BU154" s="2"/>
      <c r="BV154" s="2"/>
      <c r="BW154" s="2">
        <v>0</v>
      </c>
    </row>
    <row r="155" spans="1:75" x14ac:dyDescent="0.15">
      <c r="A155" t="str">
        <f t="shared" si="11"/>
        <v>1</v>
      </c>
      <c r="B155">
        <v>51</v>
      </c>
      <c r="C155" s="7">
        <v>40261</v>
      </c>
      <c r="D155" s="11">
        <v>2010</v>
      </c>
      <c r="E155" s="3">
        <f>_xlfn.XLOOKUP(B155,'Sentiment index'!$E$2:$E$169,'Sentiment index'!$A$2:$A$169)</f>
        <v>-0.66439219999999999</v>
      </c>
      <c r="F155">
        <f>IF(B155="","",Dataset!E155)</f>
        <v>7.4619820808279922</v>
      </c>
      <c r="G155" s="5">
        <f>(AN155-BP155)/BP155</f>
        <v>-0.27789934159999996</v>
      </c>
      <c r="H155" s="12">
        <f>IF(B155="","",Dataset!G155)</f>
        <v>29</v>
      </c>
      <c r="I155" s="2">
        <v>486.63600000000002</v>
      </c>
      <c r="J155" s="2">
        <v>46.179320000000004</v>
      </c>
      <c r="K155" s="13">
        <f t="shared" si="12"/>
        <v>-0.27529934159999997</v>
      </c>
      <c r="L155" s="5">
        <f>IF(AL155="NORWAY",_xlfn.XLOOKUP(C155,'Oslo OBX Historical Data'!$A$3:$A$3478,'Oslo OBX Historical Data'!$G$2:$G$3477),IF(AL155="FINLAND",_xlfn.XLOOKUP(C155,'OMX Helsinki Historical Data'!$A$3:$A$3480,'OMX Helsinki Historical Data'!$G$2:$G$3479),IF(AL155="DENMARK",_xlfn.XLOOKUP(C155,'OMX Copenhagen All shares Histo'!$A$3:$A$3462,'OMX Copenhagen All shares Histo'!$G$2:$G$3461),_xlfn.XLOOKUP('Neg. inv sent'!C155,'OMX Stockholm Historical Data'!$A$3:$A$3478,'OMX Stockholm Historical Data'!$G$2:$G$3477))))</f>
        <v>-2.5999999999999999E-3</v>
      </c>
      <c r="M155">
        <f>IF($B155="","",Dataset!L155)</f>
        <v>1</v>
      </c>
      <c r="N155">
        <f>IF($B155="","",Dataset!M155)</f>
        <v>1</v>
      </c>
      <c r="O155">
        <f>IF($B155="","",Dataset!N155)</f>
        <v>0</v>
      </c>
      <c r="P155">
        <f>IF($B155="","",Dataset!O155)</f>
        <v>0</v>
      </c>
      <c r="Q155">
        <f>IF($B155="","",Dataset!P155)</f>
        <v>0</v>
      </c>
      <c r="R155">
        <f>IF($B155="","",Dataset!Q155)</f>
        <v>0</v>
      </c>
      <c r="S155">
        <f>IF($B155="","",Dataset!R155)</f>
        <v>0</v>
      </c>
      <c r="T155">
        <f>IF($B155="","",Dataset!S155)</f>
        <v>0</v>
      </c>
      <c r="U155">
        <f>IF($B155="","",Dataset!T155)</f>
        <v>0</v>
      </c>
      <c r="AL155" t="s">
        <v>80</v>
      </c>
      <c r="AN155" s="3">
        <f t="shared" si="13"/>
        <v>39.715536212000004</v>
      </c>
      <c r="AO155">
        <v>29</v>
      </c>
      <c r="BD155" s="2">
        <v>-7.0021882059999996</v>
      </c>
      <c r="BE155" s="2">
        <v>-27.789934160000001</v>
      </c>
      <c r="BF155" s="2">
        <v>-8.8256750109999995</v>
      </c>
      <c r="BH155" t="s">
        <v>729</v>
      </c>
      <c r="BI155" t="s">
        <v>730</v>
      </c>
      <c r="BJ155" t="s">
        <v>80</v>
      </c>
      <c r="BK155" t="s">
        <v>53</v>
      </c>
      <c r="BL155" t="s">
        <v>25</v>
      </c>
      <c r="BM155" t="s">
        <v>54</v>
      </c>
      <c r="BN155" t="s">
        <v>27</v>
      </c>
      <c r="BO155" s="2">
        <v>486.63600000000002</v>
      </c>
      <c r="BP155" s="2">
        <v>55</v>
      </c>
      <c r="BQ155" s="5">
        <f t="shared" si="14"/>
        <v>-7.0021882059999999E-2</v>
      </c>
      <c r="BR155" s="5">
        <f t="shared" si="15"/>
        <v>-0.27789934160000002</v>
      </c>
      <c r="BS155" s="5">
        <f t="shared" si="16"/>
        <v>-8.825675010999999E-2</v>
      </c>
      <c r="BT155" s="2">
        <v>46.95</v>
      </c>
      <c r="BU155" s="2">
        <v>-14.63636398</v>
      </c>
      <c r="BV155" s="2">
        <v>47.25</v>
      </c>
      <c r="BW155" s="2">
        <v>0</v>
      </c>
    </row>
    <row r="156" spans="1:75" x14ac:dyDescent="0.15">
      <c r="A156" t="str">
        <f t="shared" si="11"/>
        <v>1</v>
      </c>
      <c r="B156">
        <v>51</v>
      </c>
      <c r="C156" s="7">
        <v>40266</v>
      </c>
      <c r="D156" s="11">
        <v>2010</v>
      </c>
      <c r="E156" s="3">
        <f>_xlfn.XLOOKUP(B156,'Sentiment index'!$E$2:$E$169,'Sentiment index'!$A$2:$A$169)</f>
        <v>-0.66439219999999999</v>
      </c>
      <c r="F156">
        <f>IF(B156="","",Dataset!E156)</f>
        <v>10.948030950154946</v>
      </c>
      <c r="G156" s="5">
        <f>(AN156-BP156)/BP156</f>
        <v>0</v>
      </c>
      <c r="H156" s="12">
        <f>IF(B156="","",Dataset!G156)</f>
        <v>51</v>
      </c>
      <c r="I156" s="2">
        <v>2.4446599999999998</v>
      </c>
      <c r="J156" s="2">
        <v>3.3584960000000001</v>
      </c>
      <c r="K156" s="13">
        <f t="shared" si="12"/>
        <v>1E-4</v>
      </c>
      <c r="L156" s="5">
        <f>IF(AL156="NORWAY",_xlfn.XLOOKUP(C156,'Oslo OBX Historical Data'!$A$3:$A$3478,'Oslo OBX Historical Data'!$G$2:$G$3477),IF(AL156="FINLAND",_xlfn.XLOOKUP(C156,'OMX Helsinki Historical Data'!$A$3:$A$3480,'OMX Helsinki Historical Data'!$G$2:$G$3479),IF(AL156="DENMARK",_xlfn.XLOOKUP(C156,'OMX Copenhagen All shares Histo'!$A$3:$A$3462,'OMX Copenhagen All shares Histo'!$G$2:$G$3461),_xlfn.XLOOKUP('Neg. inv sent'!C156,'OMX Stockholm Historical Data'!$A$3:$A$3478,'OMX Stockholm Historical Data'!$G$2:$G$3477))))</f>
        <v>-1E-4</v>
      </c>
      <c r="M156">
        <f>IF($B156="","",Dataset!L156)</f>
        <v>1</v>
      </c>
      <c r="N156">
        <f>IF($B156="","",Dataset!M156)</f>
        <v>0</v>
      </c>
      <c r="O156">
        <f>IF($B156="","",Dataset!N156)</f>
        <v>0</v>
      </c>
      <c r="P156">
        <f>IF($B156="","",Dataset!O156)</f>
        <v>0</v>
      </c>
      <c r="Q156">
        <f>IF($B156="","",Dataset!P156)</f>
        <v>1</v>
      </c>
      <c r="R156">
        <f>IF($B156="","",Dataset!Q156)</f>
        <v>0</v>
      </c>
      <c r="S156">
        <f>IF($B156="","",Dataset!R156)</f>
        <v>0</v>
      </c>
      <c r="T156">
        <f>IF($B156="","",Dataset!S156)</f>
        <v>0</v>
      </c>
      <c r="U156">
        <f>IF($B156="","",Dataset!T156)</f>
        <v>0</v>
      </c>
      <c r="AL156" t="s">
        <v>80</v>
      </c>
      <c r="AN156" s="3">
        <f t="shared" si="13"/>
        <v>4</v>
      </c>
      <c r="AO156">
        <v>51</v>
      </c>
      <c r="BD156" s="2">
        <v>-4.0816326140000001</v>
      </c>
      <c r="BE156" s="2">
        <v>0</v>
      </c>
      <c r="BF156" s="2">
        <v>-0.81632655860000003</v>
      </c>
      <c r="BH156" t="s">
        <v>2130</v>
      </c>
      <c r="BI156" t="s">
        <v>2131</v>
      </c>
      <c r="BJ156" t="s">
        <v>80</v>
      </c>
      <c r="BK156" t="s">
        <v>38</v>
      </c>
      <c r="BL156" t="s">
        <v>25</v>
      </c>
      <c r="BM156" t="s">
        <v>54</v>
      </c>
      <c r="BN156" t="s">
        <v>27</v>
      </c>
      <c r="BO156" s="2">
        <v>2.4446599999999998</v>
      </c>
      <c r="BP156" s="2">
        <v>4</v>
      </c>
      <c r="BQ156" s="5">
        <f t="shared" si="14"/>
        <v>-4.0816326139999998E-2</v>
      </c>
      <c r="BR156" s="5">
        <f t="shared" si="15"/>
        <v>0</v>
      </c>
      <c r="BS156" s="5">
        <f t="shared" si="16"/>
        <v>-8.1632655859999997E-3</v>
      </c>
      <c r="BT156" s="2"/>
      <c r="BU156" s="2"/>
      <c r="BV156" s="2"/>
      <c r="BW156" s="2">
        <v>0</v>
      </c>
    </row>
    <row r="157" spans="1:75" x14ac:dyDescent="0.15">
      <c r="A157" t="str">
        <f t="shared" si="11"/>
        <v>1</v>
      </c>
      <c r="B157">
        <v>51</v>
      </c>
      <c r="C157" s="7">
        <v>40267</v>
      </c>
      <c r="D157" s="11">
        <v>2010</v>
      </c>
      <c r="E157" s="3">
        <f>_xlfn.XLOOKUP(B157,'Sentiment index'!$E$2:$E$169,'Sentiment index'!$A$2:$A$169)</f>
        <v>-0.66439219999999999</v>
      </c>
      <c r="F157">
        <f>IF(B157="","",Dataset!E157)</f>
        <v>9.3549713382967283</v>
      </c>
      <c r="G157" s="5">
        <f>(AN157-BP157)/BP157</f>
        <v>5.000002860999999E-2</v>
      </c>
      <c r="H157" s="12">
        <f>IF(B157="","",Dataset!G157)</f>
        <v>1581.0891213722348</v>
      </c>
      <c r="I157" s="2">
        <v>150</v>
      </c>
      <c r="J157" s="2">
        <v>25</v>
      </c>
      <c r="K157" s="13">
        <f t="shared" si="12"/>
        <v>5.4000028609999987E-2</v>
      </c>
      <c r="L157" s="5">
        <f>IF(AL157="NORWAY",_xlfn.XLOOKUP(C157,'Oslo OBX Historical Data'!$A$3:$A$3478,'Oslo OBX Historical Data'!$G$2:$G$3477),IF(AL157="FINLAND",_xlfn.XLOOKUP(C157,'OMX Helsinki Historical Data'!$A$3:$A$3480,'OMX Helsinki Historical Data'!$G$2:$G$3479),IF(AL157="DENMARK",_xlfn.XLOOKUP(C157,'OMX Copenhagen All shares Histo'!$A$3:$A$3462,'OMX Copenhagen All shares Histo'!$G$2:$G$3461),_xlfn.XLOOKUP('Neg. inv sent'!C157,'OMX Stockholm Historical Data'!$A$3:$A$3478,'OMX Stockholm Historical Data'!$G$2:$G$3477))))</f>
        <v>-4.0000000000000001E-3</v>
      </c>
      <c r="M157">
        <f>IF($B157="","",Dataset!L157)</f>
        <v>1</v>
      </c>
      <c r="N157">
        <f>IF($B157="","",Dataset!M157)</f>
        <v>0</v>
      </c>
      <c r="O157">
        <f>IF($B157="","",Dataset!N157)</f>
        <v>1</v>
      </c>
      <c r="P157">
        <f>IF($B157="","",Dataset!O157)</f>
        <v>0</v>
      </c>
      <c r="Q157">
        <f>IF($B157="","",Dataset!P157)</f>
        <v>0</v>
      </c>
      <c r="R157">
        <f>IF($B157="","",Dataset!Q157)</f>
        <v>0</v>
      </c>
      <c r="S157">
        <f>IF($B157="","",Dataset!R157)</f>
        <v>0</v>
      </c>
      <c r="T157">
        <f>IF($B157="","",Dataset!S157)</f>
        <v>0</v>
      </c>
      <c r="U157">
        <f>IF($B157="","",Dataset!T157)</f>
        <v>0</v>
      </c>
      <c r="AL157" t="s">
        <v>44</v>
      </c>
      <c r="AN157" s="3">
        <f t="shared" si="13"/>
        <v>26.25000071525</v>
      </c>
      <c r="BD157" s="2">
        <v>2.64909545E-6</v>
      </c>
      <c r="BE157" s="2">
        <v>5.0000028609999996</v>
      </c>
      <c r="BF157" s="2">
        <v>1.388891578</v>
      </c>
      <c r="BH157" t="s">
        <v>1097</v>
      </c>
      <c r="BI157" t="s">
        <v>1098</v>
      </c>
      <c r="BJ157" t="s">
        <v>44</v>
      </c>
      <c r="BK157" t="s">
        <v>96</v>
      </c>
      <c r="BL157" t="s">
        <v>25</v>
      </c>
      <c r="BM157" t="s">
        <v>54</v>
      </c>
      <c r="BN157" t="s">
        <v>27</v>
      </c>
      <c r="BO157" s="2">
        <v>150</v>
      </c>
      <c r="BP157" s="2">
        <v>25</v>
      </c>
      <c r="BQ157" s="5">
        <f t="shared" si="14"/>
        <v>2.6490954499999999E-8</v>
      </c>
      <c r="BR157" s="5">
        <f t="shared" si="15"/>
        <v>5.0000028609999997E-2</v>
      </c>
      <c r="BS157" s="5">
        <f t="shared" si="16"/>
        <v>1.388891578E-2</v>
      </c>
      <c r="BT157" s="2"/>
      <c r="BU157" s="2"/>
      <c r="BV157" s="2"/>
      <c r="BW157" s="2">
        <v>18.155000000000001</v>
      </c>
    </row>
    <row r="158" spans="1:75" x14ac:dyDescent="0.15">
      <c r="A158" t="str">
        <f t="shared" si="11"/>
        <v>1</v>
      </c>
      <c r="B158">
        <v>52</v>
      </c>
      <c r="C158" s="7">
        <v>40269</v>
      </c>
      <c r="D158" s="11">
        <v>2010</v>
      </c>
      <c r="E158" s="3">
        <f>_xlfn.XLOOKUP(B158,'Sentiment index'!$E$2:$E$169,'Sentiment index'!$A$2:$A$169)</f>
        <v>-0.815724</v>
      </c>
      <c r="F158">
        <f>IF(B158="","",Dataset!E158)</f>
        <v>11.530146094177528</v>
      </c>
      <c r="G158" s="5">
        <f>(AN158-BP158)/BP158</f>
        <v>-3.448275923999944E-3</v>
      </c>
      <c r="H158" s="12">
        <f>IF(B158="","",Dataset!G158)</f>
        <v>4</v>
      </c>
      <c r="I158" s="2">
        <v>8.0696399999999997</v>
      </c>
      <c r="J158" s="2">
        <v>5.2476500000000001</v>
      </c>
      <c r="K158" s="13">
        <f t="shared" si="12"/>
        <v>-1.8248275923999944E-2</v>
      </c>
      <c r="L158" s="5">
        <f>IF(AL158="NORWAY",_xlfn.XLOOKUP(C158,'Oslo OBX Historical Data'!$A$3:$A$3478,'Oslo OBX Historical Data'!$G$2:$G$3477),IF(AL158="FINLAND",_xlfn.XLOOKUP(C158,'OMX Helsinki Historical Data'!$A$3:$A$3480,'OMX Helsinki Historical Data'!$G$2:$G$3479),IF(AL158="DENMARK",_xlfn.XLOOKUP(C158,'OMX Copenhagen All shares Histo'!$A$3:$A$3462,'OMX Copenhagen All shares Histo'!$G$2:$G$3461),_xlfn.XLOOKUP('Neg. inv sent'!C158,'OMX Stockholm Historical Data'!$A$3:$A$3478,'OMX Stockholm Historical Data'!$G$2:$G$3477))))</f>
        <v>1.4800000000000001E-2</v>
      </c>
      <c r="M158">
        <f>IF($B158="","",Dataset!L158)</f>
        <v>1</v>
      </c>
      <c r="N158">
        <f>IF($B158="","",Dataset!M158)</f>
        <v>0</v>
      </c>
      <c r="O158">
        <f>IF($B158="","",Dataset!N158)</f>
        <v>0</v>
      </c>
      <c r="P158">
        <f>IF($B158="","",Dataset!O158)</f>
        <v>0</v>
      </c>
      <c r="Q158">
        <f>IF($B158="","",Dataset!P158)</f>
        <v>1</v>
      </c>
      <c r="R158">
        <f>IF($B158="","",Dataset!Q158)</f>
        <v>0</v>
      </c>
      <c r="S158">
        <f>IF($B158="","",Dataset!R158)</f>
        <v>0</v>
      </c>
      <c r="T158">
        <f>IF($B158="","",Dataset!S158)</f>
        <v>0</v>
      </c>
      <c r="U158">
        <f>IF($B158="","",Dataset!T158)</f>
        <v>0</v>
      </c>
      <c r="AL158" t="s">
        <v>80</v>
      </c>
      <c r="AN158" s="3">
        <f t="shared" si="13"/>
        <v>6.2284482754750004</v>
      </c>
      <c r="AO158">
        <v>4</v>
      </c>
      <c r="BD158" s="2">
        <v>0</v>
      </c>
      <c r="BE158" s="2">
        <v>-0.34482759239999999</v>
      </c>
      <c r="BF158" s="2">
        <v>5.1724138259999997</v>
      </c>
      <c r="BH158" t="s">
        <v>1914</v>
      </c>
      <c r="BI158" t="s">
        <v>1915</v>
      </c>
      <c r="BJ158" t="s">
        <v>80</v>
      </c>
      <c r="BK158" t="s">
        <v>38</v>
      </c>
      <c r="BL158" t="s">
        <v>25</v>
      </c>
      <c r="BM158" t="s">
        <v>54</v>
      </c>
      <c r="BN158" t="s">
        <v>27</v>
      </c>
      <c r="BO158" s="2">
        <v>8.0696399999999997</v>
      </c>
      <c r="BP158" s="2">
        <v>6.25</v>
      </c>
      <c r="BQ158" s="5">
        <f t="shared" si="14"/>
        <v>0</v>
      </c>
      <c r="BR158" s="5">
        <f t="shared" si="15"/>
        <v>-3.448275924E-3</v>
      </c>
      <c r="BS158" s="5">
        <f t="shared" si="16"/>
        <v>5.1724138259999997E-2</v>
      </c>
      <c r="BT158" s="2"/>
      <c r="BU158" s="2"/>
      <c r="BV158" s="2"/>
      <c r="BW158" s="2">
        <v>0</v>
      </c>
    </row>
    <row r="159" spans="1:75" x14ac:dyDescent="0.15">
      <c r="A159" t="str">
        <f t="shared" si="11"/>
        <v>1</v>
      </c>
      <c r="B159">
        <v>52</v>
      </c>
      <c r="C159" s="7">
        <v>40295</v>
      </c>
      <c r="D159" s="11">
        <v>2010</v>
      </c>
      <c r="E159" s="3">
        <f>_xlfn.XLOOKUP(B159,'Sentiment index'!$E$2:$E$169,'Sentiment index'!$A$2:$A$169)</f>
        <v>-0.815724</v>
      </c>
      <c r="F159">
        <f>IF(B159="","",Dataset!E159)</f>
        <v>9.523110357998938</v>
      </c>
      <c r="G159" s="5">
        <f>(AN159-BP159)/BP159</f>
        <v>9.7701148989999903E-2</v>
      </c>
      <c r="H159" s="12">
        <f>IF(B159="","",Dataset!G159)</f>
        <v>1543.3790453560059</v>
      </c>
      <c r="I159" s="2">
        <v>6.8299399999999997</v>
      </c>
      <c r="J159" s="2">
        <v>7.556616</v>
      </c>
      <c r="K159" s="13">
        <f t="shared" si="12"/>
        <v>0.1218011489899999</v>
      </c>
      <c r="L159" s="5">
        <f>IF(AL159="NORWAY",_xlfn.XLOOKUP(C159,'Oslo OBX Historical Data'!$A$3:$A$3478,'Oslo OBX Historical Data'!$G$2:$G$3477),IF(AL159="FINLAND",_xlfn.XLOOKUP(C159,'OMX Helsinki Historical Data'!$A$3:$A$3480,'OMX Helsinki Historical Data'!$G$2:$G$3479),IF(AL159="DENMARK",_xlfn.XLOOKUP(C159,'OMX Copenhagen All shares Histo'!$A$3:$A$3462,'OMX Copenhagen All shares Histo'!$G$2:$G$3461),_xlfn.XLOOKUP('Neg. inv sent'!C159,'OMX Stockholm Historical Data'!$A$3:$A$3478,'OMX Stockholm Historical Data'!$G$2:$G$3477))))</f>
        <v>-2.41E-2</v>
      </c>
      <c r="M159">
        <f>IF($B159="","",Dataset!L159)</f>
        <v>1</v>
      </c>
      <c r="N159">
        <f>IF($B159="","",Dataset!M159)</f>
        <v>0</v>
      </c>
      <c r="O159">
        <f>IF($B159="","",Dataset!N159)</f>
        <v>0</v>
      </c>
      <c r="P159">
        <f>IF($B159="","",Dataset!O159)</f>
        <v>0</v>
      </c>
      <c r="Q159">
        <f>IF($B159="","",Dataset!P159)</f>
        <v>0</v>
      </c>
      <c r="R159">
        <f>IF($B159="","",Dataset!Q159)</f>
        <v>0</v>
      </c>
      <c r="S159">
        <f>IF($B159="","",Dataset!R159)</f>
        <v>0</v>
      </c>
      <c r="T159">
        <f>IF($B159="","",Dataset!S159)</f>
        <v>0</v>
      </c>
      <c r="U159">
        <f>IF($B159="","",Dataset!T159)</f>
        <v>1</v>
      </c>
      <c r="AL159" t="s">
        <v>80</v>
      </c>
      <c r="AN159" s="3">
        <f t="shared" si="13"/>
        <v>9.8793103409099992</v>
      </c>
      <c r="BD159" s="2">
        <v>8.0459766389999992</v>
      </c>
      <c r="BE159" s="2">
        <v>9.7701148989999993</v>
      </c>
      <c r="BF159" s="2">
        <v>10.91954041</v>
      </c>
      <c r="BH159" t="s">
        <v>1996</v>
      </c>
      <c r="BI159" t="s">
        <v>1997</v>
      </c>
      <c r="BJ159" t="s">
        <v>80</v>
      </c>
      <c r="BK159" t="s">
        <v>74</v>
      </c>
      <c r="BL159" t="s">
        <v>25</v>
      </c>
      <c r="BM159" t="s">
        <v>54</v>
      </c>
      <c r="BN159" t="s">
        <v>27</v>
      </c>
      <c r="BO159" s="2">
        <v>6.8299399999999997</v>
      </c>
      <c r="BP159" s="2">
        <v>9</v>
      </c>
      <c r="BQ159" s="5">
        <f t="shared" si="14"/>
        <v>8.0459766389999993E-2</v>
      </c>
      <c r="BR159" s="5">
        <f t="shared" si="15"/>
        <v>9.7701148989999986E-2</v>
      </c>
      <c r="BS159" s="5">
        <f t="shared" si="16"/>
        <v>0.1091954041</v>
      </c>
      <c r="BT159" s="2"/>
      <c r="BU159" s="2"/>
      <c r="BV159" s="2"/>
      <c r="BW159" s="2">
        <v>0</v>
      </c>
    </row>
    <row r="160" spans="1:75" x14ac:dyDescent="0.15">
      <c r="A160" t="str">
        <f t="shared" si="11"/>
        <v>1</v>
      </c>
      <c r="B160">
        <v>53</v>
      </c>
      <c r="C160" s="7">
        <v>40303</v>
      </c>
      <c r="D160" s="11">
        <v>2010</v>
      </c>
      <c r="E160" s="3">
        <f>_xlfn.XLOOKUP(B160,'Sentiment index'!$E$2:$E$169,'Sentiment index'!$A$2:$A$169)</f>
        <v>-0.72876240000000003</v>
      </c>
      <c r="F160">
        <f>IF(B160="","",Dataset!E160)</f>
        <v>7.5019239772630808</v>
      </c>
      <c r="G160" s="5">
        <f>(AN160-BP160)/BP160</f>
        <v>-0.36170211789999995</v>
      </c>
      <c r="H160" s="12">
        <f>IF(B160="","",Dataset!G160)</f>
        <v>1248.1209616498488</v>
      </c>
      <c r="I160" s="2">
        <v>8.0900599999999994</v>
      </c>
      <c r="J160" s="2">
        <v>5.037744</v>
      </c>
      <c r="K160" s="13">
        <f t="shared" si="12"/>
        <v>-0.33330211789999997</v>
      </c>
      <c r="L160" s="5">
        <f>IF(AL160="NORWAY",_xlfn.XLOOKUP(C160,'Oslo OBX Historical Data'!$A$3:$A$3478,'Oslo OBX Historical Data'!$G$2:$G$3477),IF(AL160="FINLAND",_xlfn.XLOOKUP(C160,'OMX Helsinki Historical Data'!$A$3:$A$3480,'OMX Helsinki Historical Data'!$G$2:$G$3479),IF(AL160="DENMARK",_xlfn.XLOOKUP(C160,'OMX Copenhagen All shares Histo'!$A$3:$A$3462,'OMX Copenhagen All shares Histo'!$G$2:$G$3461),_xlfn.XLOOKUP('Neg. inv sent'!C160,'OMX Stockholm Historical Data'!$A$3:$A$3478,'OMX Stockholm Historical Data'!$G$2:$G$3477))))</f>
        <v>-2.8400000000000002E-2</v>
      </c>
      <c r="M160">
        <f>IF($B160="","",Dataset!L160)</f>
        <v>1</v>
      </c>
      <c r="N160">
        <f>IF($B160="","",Dataset!M160)</f>
        <v>0</v>
      </c>
      <c r="O160">
        <f>IF($B160="","",Dataset!N160)</f>
        <v>0</v>
      </c>
      <c r="P160">
        <f>IF($B160="","",Dataset!O160)</f>
        <v>0</v>
      </c>
      <c r="Q160">
        <f>IF($B160="","",Dataset!P160)</f>
        <v>1</v>
      </c>
      <c r="R160">
        <f>IF($B160="","",Dataset!Q160)</f>
        <v>0</v>
      </c>
      <c r="S160">
        <f>IF($B160="","",Dataset!R160)</f>
        <v>0</v>
      </c>
      <c r="T160">
        <f>IF($B160="","",Dataset!S160)</f>
        <v>0</v>
      </c>
      <c r="U160">
        <f>IF($B160="","",Dataset!T160)</f>
        <v>0</v>
      </c>
      <c r="AL160" t="s">
        <v>80</v>
      </c>
      <c r="AN160" s="3">
        <f t="shared" si="13"/>
        <v>3.8297872926000003</v>
      </c>
      <c r="BD160" s="2">
        <v>-35.744678499999999</v>
      </c>
      <c r="BE160" s="2">
        <v>-36.170211790000003</v>
      </c>
      <c r="BF160" s="2">
        <v>-14.893613820000001</v>
      </c>
      <c r="BH160" t="s">
        <v>1911</v>
      </c>
      <c r="BI160" t="s">
        <v>1912</v>
      </c>
      <c r="BJ160" t="s">
        <v>80</v>
      </c>
      <c r="BK160" t="s">
        <v>38</v>
      </c>
      <c r="BL160" t="s">
        <v>25</v>
      </c>
      <c r="BM160" t="s">
        <v>54</v>
      </c>
      <c r="BN160" t="s">
        <v>27</v>
      </c>
      <c r="BO160" s="2">
        <v>8.0900599999999994</v>
      </c>
      <c r="BP160" s="2">
        <v>6</v>
      </c>
      <c r="BQ160" s="5">
        <f t="shared" si="14"/>
        <v>-0.35744678499999999</v>
      </c>
      <c r="BR160" s="5">
        <f t="shared" si="15"/>
        <v>-0.36170211790000001</v>
      </c>
      <c r="BS160" s="5">
        <f t="shared" si="16"/>
        <v>-0.14893613820000001</v>
      </c>
      <c r="BT160" s="2"/>
      <c r="BU160" s="2"/>
      <c r="BV160" s="2"/>
      <c r="BW160" s="2">
        <v>0</v>
      </c>
    </row>
    <row r="161" spans="1:75" x14ac:dyDescent="0.15">
      <c r="A161" t="str">
        <f t="shared" si="11"/>
        <v>1</v>
      </c>
      <c r="B161">
        <v>53</v>
      </c>
      <c r="C161" s="7">
        <v>40315</v>
      </c>
      <c r="D161" s="11">
        <v>2010</v>
      </c>
      <c r="E161" s="3">
        <f>_xlfn.XLOOKUP(B161,'Sentiment index'!$E$2:$E$169,'Sentiment index'!$A$2:$A$169)</f>
        <v>-0.72876240000000003</v>
      </c>
      <c r="F161">
        <f>IF(B161="","",Dataset!E161)</f>
        <v>12.886133124848097</v>
      </c>
      <c r="G161" s="5">
        <f>(AN161-BP161)/BP161</f>
        <v>-3.7037036420000016E-2</v>
      </c>
      <c r="H161" s="12">
        <f>IF(B161="","",Dataset!G161)</f>
        <v>15</v>
      </c>
      <c r="I161" s="2">
        <v>6.6244800000000001</v>
      </c>
      <c r="J161" s="2">
        <v>1.9731164000000001</v>
      </c>
      <c r="K161" s="13">
        <f t="shared" si="12"/>
        <v>-4.0237036420000018E-2</v>
      </c>
      <c r="L161" s="5">
        <f>IF(AL161="NORWAY",_xlfn.XLOOKUP(C161,'Oslo OBX Historical Data'!$A$3:$A$3478,'Oslo OBX Historical Data'!$G$2:$G$3477),IF(AL161="FINLAND",_xlfn.XLOOKUP(C161,'OMX Helsinki Historical Data'!$A$3:$A$3480,'OMX Helsinki Historical Data'!$G$2:$G$3479),IF(AL161="DENMARK",_xlfn.XLOOKUP(C161,'OMX Copenhagen All shares Histo'!$A$3:$A$3462,'OMX Copenhagen All shares Histo'!$G$2:$G$3461),_xlfn.XLOOKUP('Neg. inv sent'!C161,'OMX Stockholm Historical Data'!$A$3:$A$3478,'OMX Stockholm Historical Data'!$G$2:$G$3477))))</f>
        <v>3.2000000000000002E-3</v>
      </c>
      <c r="M161">
        <f>IF($B161="","",Dataset!L161)</f>
        <v>1</v>
      </c>
      <c r="N161">
        <f>IF($B161="","",Dataset!M161)</f>
        <v>0</v>
      </c>
      <c r="O161">
        <f>IF($B161="","",Dataset!N161)</f>
        <v>0</v>
      </c>
      <c r="P161">
        <f>IF($B161="","",Dataset!O161)</f>
        <v>0</v>
      </c>
      <c r="Q161">
        <f>IF($B161="","",Dataset!P161)</f>
        <v>0</v>
      </c>
      <c r="R161">
        <f>IF($B161="","",Dataset!Q161)</f>
        <v>0</v>
      </c>
      <c r="S161">
        <f>IF($B161="","",Dataset!R161)</f>
        <v>1</v>
      </c>
      <c r="T161">
        <f>IF($B161="","",Dataset!S161)</f>
        <v>0</v>
      </c>
      <c r="U161">
        <f>IF($B161="","",Dataset!T161)</f>
        <v>0</v>
      </c>
      <c r="AL161" t="s">
        <v>80</v>
      </c>
      <c r="AN161" s="3">
        <f t="shared" si="13"/>
        <v>2.262962964413</v>
      </c>
      <c r="AO161">
        <v>15</v>
      </c>
      <c r="BD161" s="2">
        <v>2.9629628659999998</v>
      </c>
      <c r="BE161" s="2">
        <v>-3.7037036419999998</v>
      </c>
      <c r="BF161" s="2">
        <v>-18.518518449999998</v>
      </c>
      <c r="BH161" t="s">
        <v>2004</v>
      </c>
      <c r="BI161" t="s">
        <v>2005</v>
      </c>
      <c r="BJ161" t="s">
        <v>80</v>
      </c>
      <c r="BK161" t="s">
        <v>152</v>
      </c>
      <c r="BL161" t="s">
        <v>25</v>
      </c>
      <c r="BM161" t="s">
        <v>54</v>
      </c>
      <c r="BN161" t="s">
        <v>27</v>
      </c>
      <c r="BO161" s="2">
        <v>6.6244800000000001</v>
      </c>
      <c r="BP161" s="2">
        <v>2.35</v>
      </c>
      <c r="BQ161" s="5">
        <f t="shared" si="14"/>
        <v>2.9629628659999997E-2</v>
      </c>
      <c r="BR161" s="5">
        <f t="shared" si="15"/>
        <v>-3.7037036419999995E-2</v>
      </c>
      <c r="BS161" s="5">
        <f t="shared" si="16"/>
        <v>-0.18518518449999999</v>
      </c>
      <c r="BT161" s="2">
        <v>0.92</v>
      </c>
      <c r="BU161" s="2">
        <v>-89.658843989999994</v>
      </c>
      <c r="BV161" s="2">
        <v>0.87</v>
      </c>
      <c r="BW161" s="2">
        <v>0</v>
      </c>
    </row>
    <row r="162" spans="1:75" x14ac:dyDescent="0.15">
      <c r="A162" t="str">
        <f t="shared" si="11"/>
        <v>1</v>
      </c>
      <c r="B162">
        <v>53</v>
      </c>
      <c r="C162" s="7">
        <v>40315</v>
      </c>
      <c r="D162" s="11">
        <v>2010</v>
      </c>
      <c r="E162" s="3">
        <f>_xlfn.XLOOKUP(B162,'Sentiment index'!$E$2:$E$169,'Sentiment index'!$A$2:$A$169)</f>
        <v>-0.72876240000000003</v>
      </c>
      <c r="F162">
        <f>IF(B162="","",Dataset!E162)</f>
        <v>7.717484102582338</v>
      </c>
      <c r="G162" s="5">
        <f>(AN162-BP162)/BP162</f>
        <v>-0.62222225190000002</v>
      </c>
      <c r="H162" s="12">
        <f>IF(B162="","",Dataset!G162)</f>
        <v>3</v>
      </c>
      <c r="I162" s="2">
        <v>6.1516500000000001</v>
      </c>
      <c r="J162" s="2">
        <v>5.6674620000000004</v>
      </c>
      <c r="K162" s="13">
        <f t="shared" si="12"/>
        <v>-0.6254222519</v>
      </c>
      <c r="L162" s="5">
        <f>IF(AL162="NORWAY",_xlfn.XLOOKUP(C162,'Oslo OBX Historical Data'!$A$3:$A$3478,'Oslo OBX Historical Data'!$G$2:$G$3477),IF(AL162="FINLAND",_xlfn.XLOOKUP(C162,'OMX Helsinki Historical Data'!$A$3:$A$3480,'OMX Helsinki Historical Data'!$G$2:$G$3479),IF(AL162="DENMARK",_xlfn.XLOOKUP(C162,'OMX Copenhagen All shares Histo'!$A$3:$A$3462,'OMX Copenhagen All shares Histo'!$G$2:$G$3461),_xlfn.XLOOKUP('Neg. inv sent'!C162,'OMX Stockholm Historical Data'!$A$3:$A$3478,'OMX Stockholm Historical Data'!$G$2:$G$3477))))</f>
        <v>3.2000000000000002E-3</v>
      </c>
      <c r="M162">
        <f>IF($B162="","",Dataset!L162)</f>
        <v>1</v>
      </c>
      <c r="N162">
        <f>IF($B162="","",Dataset!M162)</f>
        <v>0</v>
      </c>
      <c r="O162">
        <f>IF($B162="","",Dataset!N162)</f>
        <v>0</v>
      </c>
      <c r="P162">
        <f>IF($B162="","",Dataset!O162)</f>
        <v>0</v>
      </c>
      <c r="Q162">
        <f>IF($B162="","",Dataset!P162)</f>
        <v>0</v>
      </c>
      <c r="R162">
        <f>IF($B162="","",Dataset!Q162)</f>
        <v>1</v>
      </c>
      <c r="S162">
        <f>IF($B162="","",Dataset!R162)</f>
        <v>0</v>
      </c>
      <c r="T162">
        <f>IF($B162="","",Dataset!S162)</f>
        <v>0</v>
      </c>
      <c r="U162">
        <f>IF($B162="","",Dataset!T162)</f>
        <v>0</v>
      </c>
      <c r="AL162" t="s">
        <v>80</v>
      </c>
      <c r="AN162" s="3">
        <f t="shared" si="13"/>
        <v>2.5499997996749997</v>
      </c>
      <c r="AO162">
        <v>3</v>
      </c>
      <c r="BD162" s="2">
        <v>-52.698413850000001</v>
      </c>
      <c r="BE162" s="2">
        <v>-62.222225190000003</v>
      </c>
      <c r="BF162" s="2">
        <v>-65.238098140000005</v>
      </c>
      <c r="BH162" t="s">
        <v>2024</v>
      </c>
      <c r="BI162" t="s">
        <v>2025</v>
      </c>
      <c r="BJ162" t="s">
        <v>80</v>
      </c>
      <c r="BK162" t="s">
        <v>32</v>
      </c>
      <c r="BL162" t="s">
        <v>25</v>
      </c>
      <c r="BM162" t="s">
        <v>54</v>
      </c>
      <c r="BN162" t="s">
        <v>27</v>
      </c>
      <c r="BO162" s="2">
        <v>6.1516500000000001</v>
      </c>
      <c r="BP162" s="2">
        <v>6.75</v>
      </c>
      <c r="BQ162" s="5">
        <f t="shared" si="14"/>
        <v>-0.52698413850000003</v>
      </c>
      <c r="BR162" s="5">
        <f t="shared" si="15"/>
        <v>-0.62222225190000002</v>
      </c>
      <c r="BS162" s="5">
        <f t="shared" si="16"/>
        <v>-0.6523809814</v>
      </c>
      <c r="BT162" s="2"/>
      <c r="BU162" s="2"/>
      <c r="BV162" s="2"/>
      <c r="BW162" s="2">
        <v>0</v>
      </c>
    </row>
    <row r="163" spans="1:75" x14ac:dyDescent="0.15">
      <c r="A163" t="str">
        <f t="shared" si="11"/>
        <v>1</v>
      </c>
      <c r="B163">
        <v>54</v>
      </c>
      <c r="C163" s="7">
        <v>40331</v>
      </c>
      <c r="D163" s="11">
        <v>2010</v>
      </c>
      <c r="E163" s="3">
        <f>_xlfn.XLOOKUP(B163,'Sentiment index'!$E$2:$E$169,'Sentiment index'!$A$2:$A$169)</f>
        <v>-0.72493920000000001</v>
      </c>
      <c r="F163">
        <f>IF(B163="","",Dataset!E163)</f>
        <v>6.6912026051786437</v>
      </c>
      <c r="G163" s="5">
        <f>(AN163-BP163)/BP163</f>
        <v>0.10857142450000005</v>
      </c>
      <c r="H163" s="12">
        <f>IF(B163="","",Dataset!G163)</f>
        <v>1309</v>
      </c>
      <c r="I163" s="2">
        <v>1113.3</v>
      </c>
      <c r="J163" s="2">
        <v>38.622703999999999</v>
      </c>
      <c r="K163" s="13">
        <f t="shared" si="12"/>
        <v>0.10087142450000006</v>
      </c>
      <c r="L163" s="5">
        <f>IF(AL163="NORWAY",_xlfn.XLOOKUP(C163,'Oslo OBX Historical Data'!$A$3:$A$3478,'Oslo OBX Historical Data'!$G$2:$G$3477),IF(AL163="FINLAND",_xlfn.XLOOKUP(C163,'OMX Helsinki Historical Data'!$A$3:$A$3480,'OMX Helsinki Historical Data'!$G$2:$G$3479),IF(AL163="DENMARK",_xlfn.XLOOKUP(C163,'OMX Copenhagen All shares Histo'!$A$3:$A$3462,'OMX Copenhagen All shares Histo'!$G$2:$G$3461),_xlfn.XLOOKUP('Neg. inv sent'!C163,'OMX Stockholm Historical Data'!$A$3:$A$3478,'OMX Stockholm Historical Data'!$G$2:$G$3477))))</f>
        <v>7.7000000000000002E-3</v>
      </c>
      <c r="M163">
        <f>IF($B163="","",Dataset!L163)</f>
        <v>1</v>
      </c>
      <c r="N163">
        <f>IF($B163="","",Dataset!M163)</f>
        <v>0</v>
      </c>
      <c r="O163">
        <f>IF($B163="","",Dataset!N163)</f>
        <v>0</v>
      </c>
      <c r="P163">
        <f>IF($B163="","",Dataset!O163)</f>
        <v>0</v>
      </c>
      <c r="Q163">
        <f>IF($B163="","",Dataset!P163)</f>
        <v>1</v>
      </c>
      <c r="R163">
        <f>IF($B163="","",Dataset!Q163)</f>
        <v>0</v>
      </c>
      <c r="S163">
        <f>IF($B163="","",Dataset!R163)</f>
        <v>0</v>
      </c>
      <c r="T163">
        <f>IF($B163="","",Dataset!S163)</f>
        <v>0</v>
      </c>
      <c r="U163">
        <f>IF($B163="","",Dataset!T163)</f>
        <v>0</v>
      </c>
      <c r="AL163" t="s">
        <v>80</v>
      </c>
      <c r="AN163" s="3">
        <f t="shared" si="13"/>
        <v>50.994285527000002</v>
      </c>
      <c r="AO163">
        <v>1309</v>
      </c>
      <c r="BD163" s="2">
        <v>7.1428570750000002</v>
      </c>
      <c r="BE163" s="2">
        <v>10.85714245</v>
      </c>
      <c r="BF163" s="2">
        <v>26.985713959999998</v>
      </c>
      <c r="BH163" t="s">
        <v>424</v>
      </c>
      <c r="BI163" t="s">
        <v>425</v>
      </c>
      <c r="BJ163" t="s">
        <v>80</v>
      </c>
      <c r="BK163" t="s">
        <v>38</v>
      </c>
      <c r="BL163" t="s">
        <v>25</v>
      </c>
      <c r="BM163" t="s">
        <v>54</v>
      </c>
      <c r="BN163" t="s">
        <v>27</v>
      </c>
      <c r="BO163" s="2">
        <v>1113.3</v>
      </c>
      <c r="BP163" s="2">
        <v>46</v>
      </c>
      <c r="BQ163" s="5">
        <f t="shared" si="14"/>
        <v>7.1428570750000003E-2</v>
      </c>
      <c r="BR163" s="5">
        <f t="shared" si="15"/>
        <v>0.1085714245</v>
      </c>
      <c r="BS163" s="5">
        <f t="shared" si="16"/>
        <v>0.26985713959999996</v>
      </c>
      <c r="BT163" s="2">
        <v>82.4</v>
      </c>
      <c r="BU163" s="2">
        <v>79.130432130000003</v>
      </c>
      <c r="BV163" s="2">
        <v>81.650000000000006</v>
      </c>
      <c r="BW163" s="2">
        <v>0</v>
      </c>
    </row>
    <row r="164" spans="1:75" x14ac:dyDescent="0.15">
      <c r="A164" t="str">
        <f t="shared" si="11"/>
        <v>1</v>
      </c>
      <c r="B164">
        <v>54</v>
      </c>
      <c r="C164" s="7">
        <v>40332</v>
      </c>
      <c r="D164" s="11">
        <v>2010</v>
      </c>
      <c r="E164" s="3">
        <f>_xlfn.XLOOKUP(B164,'Sentiment index'!$E$2:$E$169,'Sentiment index'!$A$2:$A$169)</f>
        <v>-0.72493920000000001</v>
      </c>
      <c r="F164">
        <f>IF(B164="","",Dataset!E164)</f>
        <v>8.1602868672658015</v>
      </c>
      <c r="G164" s="5">
        <f>(AN164-BP164)/BP164</f>
        <v>4.7619047159999976E-2</v>
      </c>
      <c r="H164" s="12">
        <f>IF(B164="","",Dataset!G164)</f>
        <v>3702</v>
      </c>
      <c r="I164" s="2">
        <v>5815.17</v>
      </c>
      <c r="J164" s="2">
        <v>96.813270000000003</v>
      </c>
      <c r="K164" s="13">
        <f t="shared" si="12"/>
        <v>2.6219047159999977E-2</v>
      </c>
      <c r="L164" s="5">
        <f>IF(AL164="NORWAY",_xlfn.XLOOKUP(C164,'Oslo OBX Historical Data'!$A$3:$A$3478,'Oslo OBX Historical Data'!$G$2:$G$3477),IF(AL164="FINLAND",_xlfn.XLOOKUP(C164,'OMX Helsinki Historical Data'!$A$3:$A$3480,'OMX Helsinki Historical Data'!$G$2:$G$3479),IF(AL164="DENMARK",_xlfn.XLOOKUP(C164,'OMX Copenhagen All shares Histo'!$A$3:$A$3462,'OMX Copenhagen All shares Histo'!$G$2:$G$3461),_xlfn.XLOOKUP('Neg. inv sent'!C164,'OMX Stockholm Historical Data'!$A$3:$A$3478,'OMX Stockholm Historical Data'!$G$2:$G$3477))))</f>
        <v>2.1399999999999999E-2</v>
      </c>
      <c r="M164">
        <f>IF($B164="","",Dataset!L164)</f>
        <v>1</v>
      </c>
      <c r="N164">
        <f>IF($B164="","",Dataset!M164)</f>
        <v>0</v>
      </c>
      <c r="O164">
        <f>IF($B164="","",Dataset!N164)</f>
        <v>0</v>
      </c>
      <c r="P164">
        <f>IF($B164="","",Dataset!O164)</f>
        <v>0</v>
      </c>
      <c r="Q164">
        <f>IF($B164="","",Dataset!P164)</f>
        <v>0</v>
      </c>
      <c r="R164">
        <f>IF($B164="","",Dataset!Q164)</f>
        <v>0</v>
      </c>
      <c r="S164">
        <f>IF($B164="","",Dataset!R164)</f>
        <v>0</v>
      </c>
      <c r="T164">
        <f>IF($B164="","",Dataset!S164)</f>
        <v>0</v>
      </c>
      <c r="U164">
        <f>IF($B164="","",Dataset!T164)</f>
        <v>1</v>
      </c>
      <c r="AL164" t="s">
        <v>23</v>
      </c>
      <c r="AN164" s="3">
        <f t="shared" si="13"/>
        <v>94.285714244399998</v>
      </c>
      <c r="AO164">
        <v>3702</v>
      </c>
      <c r="BD164" s="2">
        <v>7.1428570750000002</v>
      </c>
      <c r="BE164" s="2">
        <v>4.7619047160000001</v>
      </c>
      <c r="BF164" s="2">
        <v>-7.1428570750000002</v>
      </c>
      <c r="BH164" t="s">
        <v>72</v>
      </c>
      <c r="BI164" t="s">
        <v>73</v>
      </c>
      <c r="BJ164" t="s">
        <v>23</v>
      </c>
      <c r="BK164" t="s">
        <v>74</v>
      </c>
      <c r="BL164" t="s">
        <v>25</v>
      </c>
      <c r="BM164" t="s">
        <v>75</v>
      </c>
      <c r="BN164" t="s">
        <v>27</v>
      </c>
      <c r="BO164" s="2">
        <v>5815.17</v>
      </c>
      <c r="BP164" s="2">
        <v>90</v>
      </c>
      <c r="BQ164" s="5">
        <f t="shared" si="14"/>
        <v>7.1428570750000003E-2</v>
      </c>
      <c r="BR164" s="5">
        <f t="shared" si="15"/>
        <v>4.7619047160000004E-2</v>
      </c>
      <c r="BS164" s="5">
        <f t="shared" si="16"/>
        <v>-7.1428570750000003E-2</v>
      </c>
      <c r="BT164" s="2">
        <v>551.79999999999995</v>
      </c>
      <c r="BU164" s="2">
        <v>513.11108400000001</v>
      </c>
      <c r="BV164" s="2">
        <v>554.6</v>
      </c>
      <c r="BW164" s="2">
        <v>138.03399999999999</v>
      </c>
    </row>
    <row r="165" spans="1:75" x14ac:dyDescent="0.15">
      <c r="A165" t="str">
        <f t="shared" si="11"/>
        <v>1</v>
      </c>
      <c r="B165">
        <v>54</v>
      </c>
      <c r="C165" s="7">
        <v>40333</v>
      </c>
      <c r="D165" s="11">
        <v>2010</v>
      </c>
      <c r="E165" s="3">
        <f>_xlfn.XLOOKUP(B165,'Sentiment index'!$E$2:$E$169,'Sentiment index'!$A$2:$A$169)</f>
        <v>-0.72493920000000001</v>
      </c>
      <c r="F165">
        <f>IF(B165="","",Dataset!E165)</f>
        <v>12.199921614285433</v>
      </c>
      <c r="G165" s="5">
        <f>(AN165-BP165)/BP165</f>
        <v>0.20090909960000003</v>
      </c>
      <c r="H165" s="12">
        <f>IF(B165="","",Dataset!G165)</f>
        <v>12</v>
      </c>
      <c r="I165" s="2">
        <v>4.9257</v>
      </c>
      <c r="J165" s="2">
        <v>5.037744</v>
      </c>
      <c r="K165" s="13">
        <f t="shared" si="12"/>
        <v>0.21800909960000003</v>
      </c>
      <c r="L165" s="5">
        <f>IF(AL165="NORWAY",_xlfn.XLOOKUP(C165,'Oslo OBX Historical Data'!$A$3:$A$3478,'Oslo OBX Historical Data'!$G$2:$G$3477),IF(AL165="FINLAND",_xlfn.XLOOKUP(C165,'OMX Helsinki Historical Data'!$A$3:$A$3480,'OMX Helsinki Historical Data'!$G$2:$G$3479),IF(AL165="DENMARK",_xlfn.XLOOKUP(C165,'OMX Copenhagen All shares Histo'!$A$3:$A$3462,'OMX Copenhagen All shares Histo'!$G$2:$G$3461),_xlfn.XLOOKUP('Neg. inv sent'!C165,'OMX Stockholm Historical Data'!$A$3:$A$3478,'OMX Stockholm Historical Data'!$G$2:$G$3477))))</f>
        <v>-1.7100000000000001E-2</v>
      </c>
      <c r="M165">
        <f>IF($B165="","",Dataset!L165)</f>
        <v>1</v>
      </c>
      <c r="N165">
        <f>IF($B165="","",Dataset!M165)</f>
        <v>0</v>
      </c>
      <c r="O165">
        <f>IF($B165="","",Dataset!N165)</f>
        <v>1</v>
      </c>
      <c r="P165">
        <f>IF($B165="","",Dataset!O165)</f>
        <v>0</v>
      </c>
      <c r="Q165">
        <f>IF($B165="","",Dataset!P165)</f>
        <v>0</v>
      </c>
      <c r="R165">
        <f>IF($B165="","",Dataset!Q165)</f>
        <v>0</v>
      </c>
      <c r="S165">
        <f>IF($B165="","",Dataset!R165)</f>
        <v>0</v>
      </c>
      <c r="T165">
        <f>IF($B165="","",Dataset!S165)</f>
        <v>0</v>
      </c>
      <c r="U165">
        <f>IF($B165="","",Dataset!T165)</f>
        <v>0</v>
      </c>
      <c r="AL165" t="s">
        <v>80</v>
      </c>
      <c r="AN165" s="3">
        <f t="shared" si="13"/>
        <v>7.2054545976000002</v>
      </c>
      <c r="AO165">
        <v>12</v>
      </c>
      <c r="BD165" s="2">
        <v>18.181818010000001</v>
      </c>
      <c r="BE165" s="2">
        <v>20.090909960000001</v>
      </c>
      <c r="BF165" s="2">
        <v>20.909090039999999</v>
      </c>
      <c r="BH165" t="s">
        <v>2067</v>
      </c>
      <c r="BI165" t="s">
        <v>2068</v>
      </c>
      <c r="BJ165" t="s">
        <v>80</v>
      </c>
      <c r="BK165" t="s">
        <v>96</v>
      </c>
      <c r="BL165" t="s">
        <v>25</v>
      </c>
      <c r="BM165" t="s">
        <v>54</v>
      </c>
      <c r="BN165" t="s">
        <v>27</v>
      </c>
      <c r="BO165" s="2">
        <v>4.9257</v>
      </c>
      <c r="BP165" s="2">
        <v>6</v>
      </c>
      <c r="BQ165" s="5">
        <f t="shared" si="14"/>
        <v>0.1818181801</v>
      </c>
      <c r="BR165" s="5">
        <f t="shared" si="15"/>
        <v>0.2009090996</v>
      </c>
      <c r="BS165" s="5">
        <f t="shared" si="16"/>
        <v>0.2090909004</v>
      </c>
      <c r="BT165" s="2"/>
      <c r="BU165" s="2"/>
      <c r="BV165" s="2"/>
      <c r="BW165" s="2">
        <v>3.056</v>
      </c>
    </row>
    <row r="166" spans="1:75" x14ac:dyDescent="0.15">
      <c r="A166" t="str">
        <f t="shared" si="11"/>
        <v>1</v>
      </c>
      <c r="B166">
        <v>54</v>
      </c>
      <c r="C166" s="7">
        <v>40340</v>
      </c>
      <c r="D166" s="11">
        <v>2010</v>
      </c>
      <c r="E166" s="3">
        <f>_xlfn.XLOOKUP(B166,'Sentiment index'!$E$2:$E$169,'Sentiment index'!$A$2:$A$169)</f>
        <v>-0.72493920000000001</v>
      </c>
      <c r="F166">
        <f>IF(B166="","",Dataset!E166)</f>
        <v>8.5920763556332531</v>
      </c>
      <c r="G166" s="5">
        <f>(AN166-BP166)/BP166</f>
        <v>-2.6128063801422742E-8</v>
      </c>
      <c r="H166" s="12">
        <f>IF(B166="","",Dataset!G166)</f>
        <v>1254.1580827283353</v>
      </c>
      <c r="I166" s="2">
        <v>2.8502000000000001</v>
      </c>
      <c r="J166" s="2">
        <v>4.1981200000000003</v>
      </c>
      <c r="K166" s="13">
        <f t="shared" si="12"/>
        <v>7.9997387193619864E-4</v>
      </c>
      <c r="L166" s="5">
        <f>IF(AL166="NORWAY",_xlfn.XLOOKUP(C166,'Oslo OBX Historical Data'!$A$3:$A$3478,'Oslo OBX Historical Data'!$G$2:$G$3477),IF(AL166="FINLAND",_xlfn.XLOOKUP(C166,'OMX Helsinki Historical Data'!$A$3:$A$3480,'OMX Helsinki Historical Data'!$G$2:$G$3479),IF(AL166="DENMARK",_xlfn.XLOOKUP(C166,'OMX Copenhagen All shares Histo'!$A$3:$A$3462,'OMX Copenhagen All shares Histo'!$G$2:$G$3461),_xlfn.XLOOKUP('Neg. inv sent'!C166,'OMX Stockholm Historical Data'!$A$3:$A$3478,'OMX Stockholm Historical Data'!$G$2:$G$3477))))</f>
        <v>-8.0000000000000004E-4</v>
      </c>
      <c r="M166">
        <f>IF($B166="","",Dataset!L166)</f>
        <v>1</v>
      </c>
      <c r="N166">
        <f>IF($B166="","",Dataset!M166)</f>
        <v>0</v>
      </c>
      <c r="O166">
        <f>IF($B166="","",Dataset!N166)</f>
        <v>1</v>
      </c>
      <c r="P166">
        <f>IF($B166="","",Dataset!O166)</f>
        <v>0</v>
      </c>
      <c r="Q166">
        <f>IF($B166="","",Dataset!P166)</f>
        <v>0</v>
      </c>
      <c r="R166">
        <f>IF($B166="","",Dataset!Q166)</f>
        <v>0</v>
      </c>
      <c r="S166">
        <f>IF($B166="","",Dataset!R166)</f>
        <v>0</v>
      </c>
      <c r="T166">
        <f>IF($B166="","",Dataset!S166)</f>
        <v>0</v>
      </c>
      <c r="U166">
        <f>IF($B166="","",Dataset!T166)</f>
        <v>0</v>
      </c>
      <c r="AL166" t="s">
        <v>80</v>
      </c>
      <c r="AN166" s="3">
        <f t="shared" si="13"/>
        <v>4.999999869359681</v>
      </c>
      <c r="BD166" s="2">
        <v>-12.328769680000001</v>
      </c>
      <c r="BE166" s="2">
        <v>-2.6128063840000001E-6</v>
      </c>
      <c r="BF166" s="2">
        <v>-32.8767128</v>
      </c>
      <c r="BH166" t="s">
        <v>2125</v>
      </c>
      <c r="BI166" t="s">
        <v>2126</v>
      </c>
      <c r="BJ166" t="s">
        <v>80</v>
      </c>
      <c r="BK166" t="s">
        <v>96</v>
      </c>
      <c r="BL166" t="s">
        <v>25</v>
      </c>
      <c r="BM166" t="s">
        <v>54</v>
      </c>
      <c r="BN166" t="s">
        <v>27</v>
      </c>
      <c r="BO166" s="2">
        <v>2.8502000000000001</v>
      </c>
      <c r="BP166" s="2">
        <v>5</v>
      </c>
      <c r="BQ166" s="5">
        <f t="shared" si="14"/>
        <v>-0.12328769680000001</v>
      </c>
      <c r="BR166" s="5">
        <f t="shared" si="15"/>
        <v>-2.6128063840000001E-8</v>
      </c>
      <c r="BS166" s="5">
        <f t="shared" si="16"/>
        <v>-0.32876712800000002</v>
      </c>
      <c r="BT166" s="2">
        <v>0.36499999999999999</v>
      </c>
      <c r="BU166" s="2">
        <v>-87.202941890000005</v>
      </c>
      <c r="BV166" s="2">
        <v>0.36099999999999999</v>
      </c>
      <c r="BW166" s="2">
        <v>0</v>
      </c>
    </row>
    <row r="167" spans="1:75" x14ac:dyDescent="0.15">
      <c r="A167" t="str">
        <f t="shared" si="11"/>
        <v>1</v>
      </c>
      <c r="B167">
        <v>54</v>
      </c>
      <c r="C167" s="7">
        <v>40344</v>
      </c>
      <c r="D167" s="11">
        <v>2010</v>
      </c>
      <c r="E167" s="3">
        <f>_xlfn.XLOOKUP(B167,'Sentiment index'!$E$2:$E$169,'Sentiment index'!$A$2:$A$169)</f>
        <v>-0.72493920000000001</v>
      </c>
      <c r="F167">
        <f>IF(B167="","",Dataset!E167)</f>
        <v>9.2205692426606962</v>
      </c>
      <c r="G167" s="5">
        <f>(AN167-BP167)/BP167</f>
        <v>0</v>
      </c>
      <c r="H167" s="12">
        <f>IF(B167="","",Dataset!G167)</f>
        <v>874.18833943169818</v>
      </c>
      <c r="I167" s="2">
        <v>15.0016</v>
      </c>
      <c r="J167" s="2">
        <v>3.2</v>
      </c>
      <c r="K167" s="13">
        <f t="shared" si="12"/>
        <v>-2.3999999999999998E-3</v>
      </c>
      <c r="L167" s="5">
        <f>IF(AL167="NORWAY",_xlfn.XLOOKUP(C167,'Oslo OBX Historical Data'!$A$3:$A$3478,'Oslo OBX Historical Data'!$G$2:$G$3477),IF(AL167="FINLAND",_xlfn.XLOOKUP(C167,'OMX Helsinki Historical Data'!$A$3:$A$3480,'OMX Helsinki Historical Data'!$G$2:$G$3479),IF(AL167="DENMARK",_xlfn.XLOOKUP(C167,'OMX Copenhagen All shares Histo'!$A$3:$A$3462,'OMX Copenhagen All shares Histo'!$G$2:$G$3461),_xlfn.XLOOKUP('Neg. inv sent'!C167,'OMX Stockholm Historical Data'!$A$3:$A$3478,'OMX Stockholm Historical Data'!$G$2:$G$3477))))</f>
        <v>2.3999999999999998E-3</v>
      </c>
      <c r="M167">
        <f>IF($B167="","",Dataset!L167)</f>
        <v>1</v>
      </c>
      <c r="N167">
        <f>IF($B167="","",Dataset!M167)</f>
        <v>0</v>
      </c>
      <c r="O167">
        <f>IF($B167="","",Dataset!N167)</f>
        <v>0</v>
      </c>
      <c r="P167">
        <f>IF($B167="","",Dataset!O167)</f>
        <v>0</v>
      </c>
      <c r="Q167">
        <f>IF($B167="","",Dataset!P167)</f>
        <v>0</v>
      </c>
      <c r="R167">
        <f>IF($B167="","",Dataset!Q167)</f>
        <v>0</v>
      </c>
      <c r="S167">
        <f>IF($B167="","",Dataset!R167)</f>
        <v>1</v>
      </c>
      <c r="T167">
        <f>IF($B167="","",Dataset!S167)</f>
        <v>0</v>
      </c>
      <c r="U167">
        <f>IF($B167="","",Dataset!T167)</f>
        <v>0</v>
      </c>
      <c r="AL167" t="s">
        <v>44</v>
      </c>
      <c r="AN167" s="3">
        <f t="shared" si="13"/>
        <v>3.2</v>
      </c>
      <c r="BD167" s="2">
        <v>3.5714285370000001</v>
      </c>
      <c r="BE167" s="2">
        <v>0</v>
      </c>
      <c r="BF167" s="2">
        <v>0.2040816396</v>
      </c>
      <c r="BH167" t="s">
        <v>1774</v>
      </c>
      <c r="BI167" t="s">
        <v>1775</v>
      </c>
      <c r="BJ167" t="s">
        <v>44</v>
      </c>
      <c r="BK167" t="s">
        <v>152</v>
      </c>
      <c r="BL167" t="s">
        <v>25</v>
      </c>
      <c r="BM167" t="s">
        <v>54</v>
      </c>
      <c r="BN167" t="s">
        <v>27</v>
      </c>
      <c r="BO167" s="2">
        <v>15.0016</v>
      </c>
      <c r="BP167" s="2">
        <v>3.2</v>
      </c>
      <c r="BQ167" s="5">
        <f t="shared" si="14"/>
        <v>3.5714285370000001E-2</v>
      </c>
      <c r="BR167" s="5">
        <f t="shared" si="15"/>
        <v>0</v>
      </c>
      <c r="BS167" s="5">
        <f t="shared" si="16"/>
        <v>2.0408163960000001E-3</v>
      </c>
      <c r="BT167" s="2"/>
      <c r="BU167" s="2"/>
      <c r="BV167" s="2"/>
      <c r="BW167" s="2">
        <v>0</v>
      </c>
    </row>
    <row r="168" spans="1:75" x14ac:dyDescent="0.15">
      <c r="A168" t="str">
        <f t="shared" si="11"/>
        <v>1</v>
      </c>
      <c r="B168">
        <v>54</v>
      </c>
      <c r="C168" s="7">
        <v>40345</v>
      </c>
      <c r="D168" s="11">
        <v>2010</v>
      </c>
      <c r="E168" s="3">
        <f>_xlfn.XLOOKUP(B168,'Sentiment index'!$E$2:$E$169,'Sentiment index'!$A$2:$A$169)</f>
        <v>-0.72493920000000001</v>
      </c>
      <c r="F168">
        <f>IF(B168="","",Dataset!E168)</f>
        <v>9.1966816275267913</v>
      </c>
      <c r="G168" s="5">
        <f>(AN168-BP168)/BP168</f>
        <v>-0.5</v>
      </c>
      <c r="H168" s="12">
        <f>IF(B168="","",Dataset!G168)</f>
        <v>1237.2189864123643</v>
      </c>
      <c r="I168" s="2">
        <v>6.1807499999999997</v>
      </c>
      <c r="J168" s="2">
        <v>5.037744</v>
      </c>
      <c r="K168" s="13">
        <f t="shared" si="12"/>
        <v>-0.499</v>
      </c>
      <c r="L168" s="5">
        <f>IF(AL168="NORWAY",_xlfn.XLOOKUP(C168,'Oslo OBX Historical Data'!$A$3:$A$3478,'Oslo OBX Historical Data'!$G$2:$G$3477),IF(AL168="FINLAND",_xlfn.XLOOKUP(C168,'OMX Helsinki Historical Data'!$A$3:$A$3480,'OMX Helsinki Historical Data'!$G$2:$G$3479),IF(AL168="DENMARK",_xlfn.XLOOKUP(C168,'OMX Copenhagen All shares Histo'!$A$3:$A$3462,'OMX Copenhagen All shares Histo'!$G$2:$G$3461),_xlfn.XLOOKUP('Neg. inv sent'!C168,'OMX Stockholm Historical Data'!$A$3:$A$3478,'OMX Stockholm Historical Data'!$G$2:$G$3477))))</f>
        <v>-1E-3</v>
      </c>
      <c r="M168">
        <f>IF($B168="","",Dataset!L168)</f>
        <v>1</v>
      </c>
      <c r="N168">
        <f>IF($B168="","",Dataset!M168)</f>
        <v>0</v>
      </c>
      <c r="O168">
        <f>IF($B168="","",Dataset!N168)</f>
        <v>1</v>
      </c>
      <c r="P168">
        <f>IF($B168="","",Dataset!O168)</f>
        <v>0</v>
      </c>
      <c r="Q168">
        <f>IF($B168="","",Dataset!P168)</f>
        <v>0</v>
      </c>
      <c r="R168">
        <f>IF($B168="","",Dataset!Q168)</f>
        <v>0</v>
      </c>
      <c r="S168">
        <f>IF($B168="","",Dataset!R168)</f>
        <v>0</v>
      </c>
      <c r="T168">
        <f>IF($B168="","",Dataset!S168)</f>
        <v>0</v>
      </c>
      <c r="U168">
        <f>IF($B168="","",Dataset!T168)</f>
        <v>0</v>
      </c>
      <c r="AL168" t="s">
        <v>80</v>
      </c>
      <c r="AN168" s="3">
        <f t="shared" si="13"/>
        <v>3</v>
      </c>
      <c r="BD168" s="2">
        <v>-47.272727969999998</v>
      </c>
      <c r="BE168" s="2">
        <v>-50</v>
      </c>
      <c r="BF168" s="2">
        <v>-50</v>
      </c>
      <c r="BH168" t="s">
        <v>2035</v>
      </c>
      <c r="BI168" t="s">
        <v>2036</v>
      </c>
      <c r="BJ168" t="s">
        <v>80</v>
      </c>
      <c r="BK168" t="s">
        <v>96</v>
      </c>
      <c r="BL168" t="s">
        <v>25</v>
      </c>
      <c r="BM168" t="s">
        <v>54</v>
      </c>
      <c r="BN168" t="s">
        <v>27</v>
      </c>
      <c r="BO168" s="2">
        <v>6.1807499999999997</v>
      </c>
      <c r="BP168" s="2">
        <v>6</v>
      </c>
      <c r="BQ168" s="5">
        <f t="shared" si="14"/>
        <v>-0.4727272797</v>
      </c>
      <c r="BR168" s="5">
        <f t="shared" si="15"/>
        <v>-0.5</v>
      </c>
      <c r="BS168" s="5">
        <f t="shared" si="16"/>
        <v>-0.5</v>
      </c>
      <c r="BT168" s="2"/>
      <c r="BU168" s="2"/>
      <c r="BV168" s="2"/>
      <c r="BW168" s="2">
        <v>0</v>
      </c>
    </row>
    <row r="169" spans="1:75" x14ac:dyDescent="0.15">
      <c r="A169" t="str">
        <f t="shared" si="11"/>
        <v>1</v>
      </c>
      <c r="B169">
        <v>54</v>
      </c>
      <c r="C169" s="7">
        <v>40347</v>
      </c>
      <c r="D169" s="11">
        <v>2010</v>
      </c>
      <c r="E169" s="3">
        <f>_xlfn.XLOOKUP(B169,'Sentiment index'!$E$2:$E$169,'Sentiment index'!$A$2:$A$169)</f>
        <v>-0.72493920000000001</v>
      </c>
      <c r="F169">
        <f>IF(B169="","",Dataset!E169)</f>
        <v>4.6039440429790259</v>
      </c>
      <c r="G169" s="5">
        <f>(AN169-BP169)/BP169</f>
        <v>8.5964946750000104E-2</v>
      </c>
      <c r="H169" s="12">
        <f>IF(B169="","",Dataset!G169)</f>
        <v>685</v>
      </c>
      <c r="I169" s="2">
        <v>512.69299999999998</v>
      </c>
      <c r="J169" s="2">
        <v>26.867968000000001</v>
      </c>
      <c r="K169" s="13">
        <f t="shared" si="12"/>
        <v>7.8964946750000098E-2</v>
      </c>
      <c r="L169" s="5">
        <f>IF(AL169="NORWAY",_xlfn.XLOOKUP(C169,'Oslo OBX Historical Data'!$A$3:$A$3478,'Oslo OBX Historical Data'!$G$2:$G$3477),IF(AL169="FINLAND",_xlfn.XLOOKUP(C169,'OMX Helsinki Historical Data'!$A$3:$A$3480,'OMX Helsinki Historical Data'!$G$2:$G$3479),IF(AL169="DENMARK",_xlfn.XLOOKUP(C169,'OMX Copenhagen All shares Histo'!$A$3:$A$3462,'OMX Copenhagen All shares Histo'!$G$2:$G$3461),_xlfn.XLOOKUP('Neg. inv sent'!C169,'OMX Stockholm Historical Data'!$A$3:$A$3478,'OMX Stockholm Historical Data'!$G$2:$G$3477))))</f>
        <v>7.0000000000000001E-3</v>
      </c>
      <c r="M169">
        <f>IF($B169="","",Dataset!L169)</f>
        <v>1</v>
      </c>
      <c r="N169">
        <f>IF($B169="","",Dataset!M169)</f>
        <v>0</v>
      </c>
      <c r="O169">
        <f>IF($B169="","",Dataset!N169)</f>
        <v>0</v>
      </c>
      <c r="P169">
        <f>IF($B169="","",Dataset!O169)</f>
        <v>0</v>
      </c>
      <c r="Q169">
        <f>IF($B169="","",Dataset!P169)</f>
        <v>1</v>
      </c>
      <c r="R169">
        <f>IF($B169="","",Dataset!Q169)</f>
        <v>0</v>
      </c>
      <c r="S169">
        <f>IF($B169="","",Dataset!R169)</f>
        <v>0</v>
      </c>
      <c r="T169">
        <f>IF($B169="","",Dataset!S169)</f>
        <v>0</v>
      </c>
      <c r="U169">
        <f>IF($B169="","",Dataset!T169)</f>
        <v>0</v>
      </c>
      <c r="AL169" t="s">
        <v>80</v>
      </c>
      <c r="AN169" s="3">
        <f t="shared" si="13"/>
        <v>34.750878296000003</v>
      </c>
      <c r="AO169">
        <v>685</v>
      </c>
      <c r="BD169" s="2">
        <v>5.2631611820000002</v>
      </c>
      <c r="BE169" s="2">
        <v>8.5964946750000006</v>
      </c>
      <c r="BF169" s="2">
        <v>6.3157930369999997</v>
      </c>
      <c r="BH169" t="s">
        <v>736</v>
      </c>
      <c r="BI169" t="s">
        <v>737</v>
      </c>
      <c r="BJ169" t="s">
        <v>80</v>
      </c>
      <c r="BK169" t="s">
        <v>38</v>
      </c>
      <c r="BL169" t="s">
        <v>25</v>
      </c>
      <c r="BM169" t="s">
        <v>51</v>
      </c>
      <c r="BN169" t="s">
        <v>27</v>
      </c>
      <c r="BO169" s="2">
        <v>512.69299999999998</v>
      </c>
      <c r="BP169" s="2">
        <v>32</v>
      </c>
      <c r="BQ169" s="5">
        <f t="shared" si="14"/>
        <v>5.263161182E-2</v>
      </c>
      <c r="BR169" s="5">
        <f t="shared" si="15"/>
        <v>8.5964946750000007E-2</v>
      </c>
      <c r="BS169" s="5">
        <f t="shared" si="16"/>
        <v>6.3157930370000004E-2</v>
      </c>
      <c r="BT169" s="2"/>
      <c r="BU169" s="2"/>
      <c r="BV169" s="2"/>
      <c r="BW169" s="2">
        <v>0</v>
      </c>
    </row>
    <row r="170" spans="1:75" x14ac:dyDescent="0.15">
      <c r="A170" t="str">
        <f t="shared" si="11"/>
        <v>1</v>
      </c>
      <c r="B170">
        <v>54</v>
      </c>
      <c r="C170" s="7">
        <v>40359</v>
      </c>
      <c r="D170" s="11">
        <v>2010</v>
      </c>
      <c r="E170" s="3">
        <f>_xlfn.XLOOKUP(B170,'Sentiment index'!$E$2:$E$169,'Sentiment index'!$A$2:$A$169)</f>
        <v>-0.72493920000000001</v>
      </c>
      <c r="F170">
        <f>IF(B170="","",Dataset!E170)</f>
        <v>8.2660659449985356</v>
      </c>
      <c r="G170" s="5">
        <f>(AN170-BP170)/BP170</f>
        <v>0.32894737240000005</v>
      </c>
      <c r="H170" s="12">
        <f>IF(B170="","",Dataset!G170)</f>
        <v>4093</v>
      </c>
      <c r="I170" s="2">
        <v>1452</v>
      </c>
      <c r="J170" s="2">
        <v>22</v>
      </c>
      <c r="K170" s="13">
        <f t="shared" si="12"/>
        <v>0.32424737240000007</v>
      </c>
      <c r="L170" s="5">
        <f>IF(AL170="NORWAY",_xlfn.XLOOKUP(C170,'Oslo OBX Historical Data'!$A$3:$A$3478,'Oslo OBX Historical Data'!$G$2:$G$3477),IF(AL170="FINLAND",_xlfn.XLOOKUP(C170,'OMX Helsinki Historical Data'!$A$3:$A$3480,'OMX Helsinki Historical Data'!$G$2:$G$3479),IF(AL170="DENMARK",_xlfn.XLOOKUP(C170,'OMX Copenhagen All shares Histo'!$A$3:$A$3462,'OMX Copenhagen All shares Histo'!$G$2:$G$3461),_xlfn.XLOOKUP('Neg. inv sent'!C170,'OMX Stockholm Historical Data'!$A$3:$A$3478,'OMX Stockholm Historical Data'!$G$2:$G$3477))))</f>
        <v>4.7000000000000002E-3</v>
      </c>
      <c r="M170">
        <f>IF($B170="","",Dataset!L170)</f>
        <v>1</v>
      </c>
      <c r="N170">
        <f>IF($B170="","",Dataset!M170)</f>
        <v>0</v>
      </c>
      <c r="O170">
        <f>IF($B170="","",Dataset!N170)</f>
        <v>0</v>
      </c>
      <c r="P170">
        <f>IF($B170="","",Dataset!O170)</f>
        <v>0</v>
      </c>
      <c r="Q170">
        <f>IF($B170="","",Dataset!P170)</f>
        <v>0</v>
      </c>
      <c r="R170">
        <f>IF($B170="","",Dataset!Q170)</f>
        <v>1</v>
      </c>
      <c r="S170">
        <f>IF($B170="","",Dataset!R170)</f>
        <v>0</v>
      </c>
      <c r="T170">
        <f>IF($B170="","",Dataset!S170)</f>
        <v>0</v>
      </c>
      <c r="U170">
        <f>IF($B170="","",Dataset!T170)</f>
        <v>0</v>
      </c>
      <c r="AL170" t="s">
        <v>44</v>
      </c>
      <c r="AN170" s="3">
        <f t="shared" si="13"/>
        <v>29.236842192800001</v>
      </c>
      <c r="AO170">
        <v>4093</v>
      </c>
      <c r="BD170" s="2">
        <v>23.684211730000001</v>
      </c>
      <c r="BE170" s="2">
        <v>32.894737239999998</v>
      </c>
      <c r="BF170" s="2">
        <v>68.421051030000001</v>
      </c>
      <c r="BH170" t="s">
        <v>338</v>
      </c>
      <c r="BI170" t="s">
        <v>339</v>
      </c>
      <c r="BJ170" t="s">
        <v>44</v>
      </c>
      <c r="BK170" t="s">
        <v>32</v>
      </c>
      <c r="BL170" t="s">
        <v>25</v>
      </c>
      <c r="BM170" t="s">
        <v>75</v>
      </c>
      <c r="BN170" t="s">
        <v>27</v>
      </c>
      <c r="BO170" s="2">
        <v>1452</v>
      </c>
      <c r="BP170" s="2">
        <v>22</v>
      </c>
      <c r="BQ170" s="5">
        <f t="shared" si="14"/>
        <v>0.23684211730000002</v>
      </c>
      <c r="BR170" s="5">
        <f t="shared" si="15"/>
        <v>0.32894737239999999</v>
      </c>
      <c r="BS170" s="5">
        <f t="shared" si="16"/>
        <v>0.68421051030000002</v>
      </c>
      <c r="BT170" s="2"/>
      <c r="BU170" s="2"/>
      <c r="BV170" s="2"/>
      <c r="BW170" s="2">
        <v>165</v>
      </c>
    </row>
    <row r="171" spans="1:75" x14ac:dyDescent="0.15">
      <c r="A171" t="str">
        <f t="shared" si="11"/>
        <v>1</v>
      </c>
      <c r="B171">
        <v>55</v>
      </c>
      <c r="C171" s="7">
        <v>40365</v>
      </c>
      <c r="D171" s="11">
        <v>2010</v>
      </c>
      <c r="E171" s="3">
        <f>_xlfn.XLOOKUP(B171,'Sentiment index'!$E$2:$E$169,'Sentiment index'!$A$2:$A$169)</f>
        <v>-0.52692430000000001</v>
      </c>
      <c r="F171">
        <f>IF(B171="","",Dataset!E171)</f>
        <v>7.8143278687178448</v>
      </c>
      <c r="G171" s="5">
        <f>(AN171-BP171)/BP171</f>
        <v>-7.7419352530000055E-2</v>
      </c>
      <c r="H171" s="12">
        <f>IF(B171="","",Dataset!G171)</f>
        <v>1</v>
      </c>
      <c r="I171" s="2">
        <v>4.0056099999999999</v>
      </c>
      <c r="J171" s="2">
        <v>1.889154</v>
      </c>
      <c r="K171" s="13">
        <f t="shared" si="12"/>
        <v>-0.10551935253000005</v>
      </c>
      <c r="L171" s="5">
        <f>IF(AL171="NORWAY",_xlfn.XLOOKUP(C171,'Oslo OBX Historical Data'!$A$3:$A$3478,'Oslo OBX Historical Data'!$G$2:$G$3477),IF(AL171="FINLAND",_xlfn.XLOOKUP(C171,'OMX Helsinki Historical Data'!$A$3:$A$3480,'OMX Helsinki Historical Data'!$G$2:$G$3479),IF(AL171="DENMARK",_xlfn.XLOOKUP(C171,'OMX Copenhagen All shares Histo'!$A$3:$A$3462,'OMX Copenhagen All shares Histo'!$G$2:$G$3461),_xlfn.XLOOKUP('Neg. inv sent'!C171,'OMX Stockholm Historical Data'!$A$3:$A$3478,'OMX Stockholm Historical Data'!$G$2:$G$3477))))</f>
        <v>2.81E-2</v>
      </c>
      <c r="M171">
        <f>IF($B171="","",Dataset!L171)</f>
        <v>1</v>
      </c>
      <c r="N171">
        <f>IF($B171="","",Dataset!M171)</f>
        <v>0</v>
      </c>
      <c r="O171">
        <f>IF($B171="","",Dataset!N171)</f>
        <v>0</v>
      </c>
      <c r="P171">
        <f>IF($B171="","",Dataset!O171)</f>
        <v>0</v>
      </c>
      <c r="Q171">
        <f>IF($B171="","",Dataset!P171)</f>
        <v>0</v>
      </c>
      <c r="R171">
        <f>IF($B171="","",Dataset!Q171)</f>
        <v>1</v>
      </c>
      <c r="S171">
        <f>IF($B171="","",Dataset!R171)</f>
        <v>0</v>
      </c>
      <c r="T171">
        <f>IF($B171="","",Dataset!S171)</f>
        <v>0</v>
      </c>
      <c r="U171">
        <f>IF($B171="","",Dataset!T171)</f>
        <v>0</v>
      </c>
      <c r="AL171" t="s">
        <v>80</v>
      </c>
      <c r="AN171" s="3">
        <f t="shared" si="13"/>
        <v>2.0758064568074999</v>
      </c>
      <c r="AO171">
        <v>1</v>
      </c>
      <c r="BD171" s="2">
        <v>-1.612903237</v>
      </c>
      <c r="BE171" s="2">
        <v>-7.7419352530000003</v>
      </c>
      <c r="BF171" s="2">
        <v>-4.8387098310000001</v>
      </c>
      <c r="BH171" t="s">
        <v>2113</v>
      </c>
      <c r="BI171" t="s">
        <v>2114</v>
      </c>
      <c r="BJ171" t="s">
        <v>80</v>
      </c>
      <c r="BK171" t="s">
        <v>32</v>
      </c>
      <c r="BL171" t="s">
        <v>25</v>
      </c>
      <c r="BM171" t="s">
        <v>54</v>
      </c>
      <c r="BN171" t="s">
        <v>27</v>
      </c>
      <c r="BO171" s="2">
        <v>4.0056099999999999</v>
      </c>
      <c r="BP171" s="2">
        <v>2.25</v>
      </c>
      <c r="BQ171" s="5">
        <f t="shared" si="14"/>
        <v>-1.6129032370000001E-2</v>
      </c>
      <c r="BR171" s="5">
        <f t="shared" si="15"/>
        <v>-7.7419352529999999E-2</v>
      </c>
      <c r="BS171" s="5">
        <f t="shared" si="16"/>
        <v>-4.8387098310000001E-2</v>
      </c>
      <c r="BT171" s="2">
        <v>0.96599999999999997</v>
      </c>
      <c r="BU171" s="2">
        <v>-55.314144130000003</v>
      </c>
      <c r="BV171" s="2">
        <v>1.115</v>
      </c>
      <c r="BW171" s="2">
        <v>0</v>
      </c>
    </row>
    <row r="172" spans="1:75" x14ac:dyDescent="0.15">
      <c r="A172" t="str">
        <f t="shared" si="11"/>
        <v>1</v>
      </c>
      <c r="B172">
        <v>55</v>
      </c>
      <c r="C172" s="7">
        <v>40366</v>
      </c>
      <c r="D172" s="11">
        <v>2010</v>
      </c>
      <c r="E172" s="3">
        <f>_xlfn.XLOOKUP(B172,'Sentiment index'!$E$2:$E$169,'Sentiment index'!$A$2:$A$169)</f>
        <v>-0.52692430000000001</v>
      </c>
      <c r="F172">
        <f>IF(B172="","",Dataset!E172)</f>
        <v>11.237072790454192</v>
      </c>
      <c r="G172" s="5">
        <f>(AN172-BP172)/BP172</f>
        <v>0.16578947070000005</v>
      </c>
      <c r="H172" s="12">
        <f>IF(B172="","",Dataset!G172)</f>
        <v>20</v>
      </c>
      <c r="I172" s="2">
        <v>6.0633800000000004</v>
      </c>
      <c r="J172" s="2">
        <v>8.3962400000000006</v>
      </c>
      <c r="K172" s="13">
        <f t="shared" si="12"/>
        <v>0.15498947070000005</v>
      </c>
      <c r="L172" s="5">
        <f>IF(AL172="NORWAY",_xlfn.XLOOKUP(C172,'Oslo OBX Historical Data'!$A$3:$A$3478,'Oslo OBX Historical Data'!$G$2:$G$3477),IF(AL172="FINLAND",_xlfn.XLOOKUP(C172,'OMX Helsinki Historical Data'!$A$3:$A$3480,'OMX Helsinki Historical Data'!$G$2:$G$3479),IF(AL172="DENMARK",_xlfn.XLOOKUP(C172,'OMX Copenhagen All shares Histo'!$A$3:$A$3462,'OMX Copenhagen All shares Histo'!$G$2:$G$3461),_xlfn.XLOOKUP('Neg. inv sent'!C172,'OMX Stockholm Historical Data'!$A$3:$A$3478,'OMX Stockholm Historical Data'!$G$2:$G$3477))))</f>
        <v>1.0800000000000001E-2</v>
      </c>
      <c r="M172">
        <f>IF($B172="","",Dataset!L172)</f>
        <v>1</v>
      </c>
      <c r="N172">
        <f>IF($B172="","",Dataset!M172)</f>
        <v>0</v>
      </c>
      <c r="O172">
        <f>IF($B172="","",Dataset!N172)</f>
        <v>0</v>
      </c>
      <c r="P172">
        <f>IF($B172="","",Dataset!O172)</f>
        <v>0</v>
      </c>
      <c r="Q172">
        <f>IF($B172="","",Dataset!P172)</f>
        <v>0</v>
      </c>
      <c r="R172">
        <f>IF($B172="","",Dataset!Q172)</f>
        <v>0</v>
      </c>
      <c r="S172">
        <f>IF($B172="","",Dataset!R172)</f>
        <v>0</v>
      </c>
      <c r="T172">
        <f>IF($B172="","",Dataset!S172)</f>
        <v>1</v>
      </c>
      <c r="U172">
        <f>IF($B172="","",Dataset!T172)</f>
        <v>0</v>
      </c>
      <c r="AL172" t="s">
        <v>80</v>
      </c>
      <c r="AN172" s="3">
        <f t="shared" si="13"/>
        <v>11.657894707000001</v>
      </c>
      <c r="AO172">
        <v>20</v>
      </c>
      <c r="BD172" s="2">
        <v>10.526315690000001</v>
      </c>
      <c r="BE172" s="2">
        <v>16.578947070000002</v>
      </c>
      <c r="BF172" s="2">
        <v>13.15789509</v>
      </c>
      <c r="BH172" t="s">
        <v>2027</v>
      </c>
      <c r="BI172" t="s">
        <v>2028</v>
      </c>
      <c r="BJ172" t="s">
        <v>80</v>
      </c>
      <c r="BK172" t="s">
        <v>81</v>
      </c>
      <c r="BL172" t="s">
        <v>25</v>
      </c>
      <c r="BM172" t="s">
        <v>54</v>
      </c>
      <c r="BN172" t="s">
        <v>27</v>
      </c>
      <c r="BO172" s="2">
        <v>6.0633800000000004</v>
      </c>
      <c r="BP172" s="2">
        <v>10</v>
      </c>
      <c r="BQ172" s="5">
        <f t="shared" si="14"/>
        <v>0.1052631569</v>
      </c>
      <c r="BR172" s="5">
        <f t="shared" si="15"/>
        <v>0.16578947070000002</v>
      </c>
      <c r="BS172" s="5">
        <f t="shared" si="16"/>
        <v>0.13157895089999999</v>
      </c>
      <c r="BT172" s="2">
        <v>0.107</v>
      </c>
      <c r="BU172" s="2">
        <v>-96.929435729999994</v>
      </c>
      <c r="BV172" s="2">
        <v>0.107</v>
      </c>
      <c r="BW172" s="2">
        <v>0</v>
      </c>
    </row>
    <row r="173" spans="1:75" x14ac:dyDescent="0.15">
      <c r="A173" t="str">
        <f t="shared" si="11"/>
        <v>1</v>
      </c>
      <c r="B173">
        <v>55</v>
      </c>
      <c r="C173" s="7">
        <v>40367</v>
      </c>
      <c r="D173" s="11">
        <v>2010</v>
      </c>
      <c r="E173" s="3">
        <f>_xlfn.XLOOKUP(B173,'Sentiment index'!$E$2:$E$169,'Sentiment index'!$A$2:$A$169)</f>
        <v>-0.52692430000000001</v>
      </c>
      <c r="F173">
        <f>IF(B173="","",Dataset!E173)</f>
        <v>10.402743384413222</v>
      </c>
      <c r="G173" s="5">
        <f>(AN173-BP173)/BP173</f>
        <v>0.18910257340000008</v>
      </c>
      <c r="H173" s="12">
        <f>IF(B173="","",Dataset!G173)</f>
        <v>1508.2905417916729</v>
      </c>
      <c r="I173" s="2">
        <v>7.7615100000000004</v>
      </c>
      <c r="J173" s="2">
        <v>1.4693420000000001</v>
      </c>
      <c r="K173" s="13">
        <f t="shared" si="12"/>
        <v>0.19370257340000008</v>
      </c>
      <c r="L173" s="5">
        <f>IF(AL173="NORWAY",_xlfn.XLOOKUP(C173,'Oslo OBX Historical Data'!$A$3:$A$3478,'Oslo OBX Historical Data'!$G$2:$G$3477),IF(AL173="FINLAND",_xlfn.XLOOKUP(C173,'OMX Helsinki Historical Data'!$A$3:$A$3480,'OMX Helsinki Historical Data'!$G$2:$G$3479),IF(AL173="DENMARK",_xlfn.XLOOKUP(C173,'OMX Copenhagen All shares Histo'!$A$3:$A$3462,'OMX Copenhagen All shares Histo'!$G$2:$G$3461),_xlfn.XLOOKUP('Neg. inv sent'!C173,'OMX Stockholm Historical Data'!$A$3:$A$3478,'OMX Stockholm Historical Data'!$G$2:$G$3477))))</f>
        <v>-4.5999999999999999E-3</v>
      </c>
      <c r="M173">
        <f>IF($B173="","",Dataset!L173)</f>
        <v>1</v>
      </c>
      <c r="N173">
        <f>IF($B173="","",Dataset!M173)</f>
        <v>0</v>
      </c>
      <c r="O173">
        <f>IF($B173="","",Dataset!N173)</f>
        <v>1</v>
      </c>
      <c r="P173">
        <f>IF($B173="","",Dataset!O173)</f>
        <v>0</v>
      </c>
      <c r="Q173">
        <f>IF($B173="","",Dataset!P173)</f>
        <v>0</v>
      </c>
      <c r="R173">
        <f>IF($B173="","",Dataset!Q173)</f>
        <v>0</v>
      </c>
      <c r="S173">
        <f>IF($B173="","",Dataset!R173)</f>
        <v>0</v>
      </c>
      <c r="T173">
        <f>IF($B173="","",Dataset!S173)</f>
        <v>0</v>
      </c>
      <c r="U173">
        <f>IF($B173="","",Dataset!T173)</f>
        <v>0</v>
      </c>
      <c r="AL173" t="s">
        <v>80</v>
      </c>
      <c r="AN173" s="3">
        <f t="shared" si="13"/>
        <v>2.0809295034500002</v>
      </c>
      <c r="BD173" s="2">
        <v>17.948717120000001</v>
      </c>
      <c r="BE173" s="2">
        <v>18.910257340000001</v>
      </c>
      <c r="BF173" s="2">
        <v>29.487178799999999</v>
      </c>
      <c r="BH173" t="s">
        <v>1971</v>
      </c>
      <c r="BI173" t="s">
        <v>1972</v>
      </c>
      <c r="BJ173" t="s">
        <v>80</v>
      </c>
      <c r="BK173" t="s">
        <v>96</v>
      </c>
      <c r="BL173" t="s">
        <v>25</v>
      </c>
      <c r="BM173" t="s">
        <v>54</v>
      </c>
      <c r="BN173" t="s">
        <v>27</v>
      </c>
      <c r="BO173" s="2">
        <v>7.7615100000000004</v>
      </c>
      <c r="BP173" s="2">
        <v>1.75</v>
      </c>
      <c r="BQ173" s="5">
        <f t="shared" si="14"/>
        <v>0.17948717120000002</v>
      </c>
      <c r="BR173" s="5">
        <f t="shared" si="15"/>
        <v>0.1891025734</v>
      </c>
      <c r="BS173" s="5">
        <f t="shared" si="16"/>
        <v>0.29487178799999997</v>
      </c>
      <c r="BT173" s="2"/>
      <c r="BU173" s="2"/>
      <c r="BV173" s="2"/>
      <c r="BW173" s="2">
        <v>0</v>
      </c>
    </row>
    <row r="174" spans="1:75" x14ac:dyDescent="0.15">
      <c r="A174" t="str">
        <f t="shared" si="11"/>
        <v>1</v>
      </c>
      <c r="B174">
        <v>56</v>
      </c>
      <c r="C174" s="7">
        <v>40456</v>
      </c>
      <c r="D174" s="11">
        <v>2010</v>
      </c>
      <c r="E174" s="3">
        <f>_xlfn.XLOOKUP(B174,'Sentiment index'!$E$2:$E$169,'Sentiment index'!$A$2:$A$169)</f>
        <v>-0.56626010000000004</v>
      </c>
      <c r="F174">
        <f>IF(B174="","",Dataset!E174)</f>
        <v>11.387766243584311</v>
      </c>
      <c r="G174" s="5">
        <f>(AN174-BP174)/BP174</f>
        <v>-0.20833333970000006</v>
      </c>
      <c r="H174" s="12">
        <f>IF(B174="","",Dataset!G174)</f>
        <v>22441</v>
      </c>
      <c r="I174" s="4">
        <v>12043.5</v>
      </c>
      <c r="J174" s="4">
        <v>225.89763000000002</v>
      </c>
      <c r="K174" s="13">
        <f t="shared" si="12"/>
        <v>-0.21613333970000007</v>
      </c>
      <c r="L174" s="5">
        <f>IF(AL174="NORWAY",_xlfn.XLOOKUP(C174,'Oslo OBX Historical Data'!$A$3:$A$3478,'Oslo OBX Historical Data'!$G$2:$G$3477),IF(AL174="FINLAND",_xlfn.XLOOKUP(C174,'OMX Helsinki Historical Data'!$A$3:$A$3480,'OMX Helsinki Historical Data'!$G$2:$G$3479),IF(AL174="DENMARK",_xlfn.XLOOKUP(C174,'OMX Copenhagen All shares Histo'!$A$3:$A$3462,'OMX Copenhagen All shares Histo'!$G$2:$G$3461),_xlfn.XLOOKUP('Neg. inv sent'!C174,'OMX Stockholm Historical Data'!$A$3:$A$3478,'OMX Stockholm Historical Data'!$G$2:$G$3477))))</f>
        <v>7.7999999999999996E-3</v>
      </c>
      <c r="M174">
        <f>IF($B174="","",Dataset!L174)</f>
        <v>1</v>
      </c>
      <c r="N174">
        <f>IF($B174="","",Dataset!M174)</f>
        <v>0</v>
      </c>
      <c r="O174">
        <f>IF($B174="","",Dataset!N174)</f>
        <v>0</v>
      </c>
      <c r="P174">
        <f>IF($B174="","",Dataset!O174)</f>
        <v>0</v>
      </c>
      <c r="Q174">
        <f>IF($B174="","",Dataset!P174)</f>
        <v>1</v>
      </c>
      <c r="R174">
        <f>IF($B174="","",Dataset!Q174)</f>
        <v>0</v>
      </c>
      <c r="S174">
        <f>IF($B174="","",Dataset!R174)</f>
        <v>0</v>
      </c>
      <c r="T174">
        <f>IF($B174="","",Dataset!S174)</f>
        <v>0</v>
      </c>
      <c r="U174">
        <f>IF($B174="","",Dataset!T174)</f>
        <v>0</v>
      </c>
      <c r="AL174" t="s">
        <v>23</v>
      </c>
      <c r="AN174" s="3">
        <f t="shared" si="13"/>
        <v>166.24999866299999</v>
      </c>
      <c r="AO174">
        <v>22441</v>
      </c>
      <c r="BD174" s="2">
        <v>-12.91666698</v>
      </c>
      <c r="BE174" s="2">
        <v>-20.833333970000002</v>
      </c>
      <c r="BF174" s="2">
        <v>-30.833333970000002</v>
      </c>
      <c r="BH174" t="s">
        <v>36</v>
      </c>
      <c r="BI174" t="s">
        <v>37</v>
      </c>
      <c r="BJ174" t="s">
        <v>23</v>
      </c>
      <c r="BK174" t="s">
        <v>38</v>
      </c>
      <c r="BL174" t="s">
        <v>25</v>
      </c>
      <c r="BM174" t="s">
        <v>39</v>
      </c>
      <c r="BN174" t="s">
        <v>27</v>
      </c>
      <c r="BO174" s="4">
        <v>12043.5</v>
      </c>
      <c r="BP174" s="4">
        <v>210</v>
      </c>
      <c r="BQ174" s="5">
        <f t="shared" si="14"/>
        <v>-0.12916666979999999</v>
      </c>
      <c r="BR174" s="5">
        <f t="shared" si="15"/>
        <v>-0.20833333970000001</v>
      </c>
      <c r="BS174" s="5">
        <f t="shared" si="16"/>
        <v>-0.30833333970000004</v>
      </c>
      <c r="BT174" s="4">
        <v>786.8</v>
      </c>
      <c r="BU174" s="4">
        <v>274.66665649999999</v>
      </c>
      <c r="BV174" s="4">
        <v>782.6</v>
      </c>
      <c r="BW174" s="4">
        <v>128.357</v>
      </c>
    </row>
    <row r="175" spans="1:75" x14ac:dyDescent="0.15">
      <c r="A175" t="str">
        <f t="shared" si="11"/>
        <v>1</v>
      </c>
      <c r="B175">
        <v>56</v>
      </c>
      <c r="C175" s="7">
        <v>40457</v>
      </c>
      <c r="D175" s="11">
        <v>2010</v>
      </c>
      <c r="E175" s="3">
        <f>_xlfn.XLOOKUP(B175,'Sentiment index'!$E$2:$E$169,'Sentiment index'!$A$2:$A$169)</f>
        <v>-0.56626010000000004</v>
      </c>
      <c r="F175">
        <f>IF(B175="","",Dataset!E175)</f>
        <v>6.302177392769547</v>
      </c>
      <c r="G175" s="5">
        <f>(AN175-BP175)/BP175</f>
        <v>8.2758617399999859E-2</v>
      </c>
      <c r="H175" s="12">
        <f>IF(B175="","",Dataset!G175)</f>
        <v>1005.9130415801196</v>
      </c>
      <c r="I175" s="4">
        <v>18.085000000000001</v>
      </c>
      <c r="J175" s="4">
        <v>5</v>
      </c>
      <c r="K175" s="13">
        <f t="shared" si="12"/>
        <v>7.3758617399999865E-2</v>
      </c>
      <c r="L175" s="5">
        <f>IF(AL175="NORWAY",_xlfn.XLOOKUP(C175,'Oslo OBX Historical Data'!$A$3:$A$3478,'Oslo OBX Historical Data'!$G$2:$G$3477),IF(AL175="FINLAND",_xlfn.XLOOKUP(C175,'OMX Helsinki Historical Data'!$A$3:$A$3480,'OMX Helsinki Historical Data'!$G$2:$G$3479),IF(AL175="DENMARK",_xlfn.XLOOKUP(C175,'OMX Copenhagen All shares Histo'!$A$3:$A$3462,'OMX Copenhagen All shares Histo'!$G$2:$G$3461),_xlfn.XLOOKUP('Neg. inv sent'!C175,'OMX Stockholm Historical Data'!$A$3:$A$3478,'OMX Stockholm Historical Data'!$G$2:$G$3477))))</f>
        <v>8.9999999999999993E-3</v>
      </c>
      <c r="M175">
        <f>IF($B175="","",Dataset!L175)</f>
        <v>1</v>
      </c>
      <c r="N175">
        <f>IF($B175="","",Dataset!M175)</f>
        <v>0</v>
      </c>
      <c r="O175">
        <f>IF($B175="","",Dataset!N175)</f>
        <v>0</v>
      </c>
      <c r="P175">
        <f>IF($B175="","",Dataset!O175)</f>
        <v>0</v>
      </c>
      <c r="Q175">
        <f>IF($B175="","",Dataset!P175)</f>
        <v>0</v>
      </c>
      <c r="R175">
        <f>IF($B175="","",Dataset!Q175)</f>
        <v>1</v>
      </c>
      <c r="S175">
        <f>IF($B175="","",Dataset!R175)</f>
        <v>0</v>
      </c>
      <c r="T175">
        <f>IF($B175="","",Dataset!S175)</f>
        <v>0</v>
      </c>
      <c r="U175">
        <f>IF($B175="","",Dataset!T175)</f>
        <v>0</v>
      </c>
      <c r="AL175" t="s">
        <v>44</v>
      </c>
      <c r="AN175" s="3">
        <f t="shared" si="13"/>
        <v>5.4137930869999993</v>
      </c>
      <c r="BD175" s="2">
        <v>6.8965516090000003</v>
      </c>
      <c r="BE175" s="2">
        <v>8.2758617399999999</v>
      </c>
      <c r="BF175" s="2">
        <v>10.344827649999999</v>
      </c>
      <c r="BH175" t="s">
        <v>1688</v>
      </c>
      <c r="BI175" t="s">
        <v>1689</v>
      </c>
      <c r="BJ175" t="s">
        <v>44</v>
      </c>
      <c r="BK175" t="s">
        <v>32</v>
      </c>
      <c r="BL175" t="s">
        <v>25</v>
      </c>
      <c r="BM175" t="s">
        <v>54</v>
      </c>
      <c r="BN175" t="s">
        <v>27</v>
      </c>
      <c r="BO175" s="4">
        <v>18.085000000000001</v>
      </c>
      <c r="BP175" s="4">
        <v>5</v>
      </c>
      <c r="BQ175" s="5">
        <f t="shared" si="14"/>
        <v>6.8965516089999998E-2</v>
      </c>
      <c r="BR175" s="5">
        <f t="shared" si="15"/>
        <v>8.2758617399999998E-2</v>
      </c>
      <c r="BS175" s="5">
        <f t="shared" si="16"/>
        <v>0.10344827649999999</v>
      </c>
      <c r="BT175" s="4"/>
      <c r="BU175" s="4"/>
      <c r="BV175" s="4"/>
      <c r="BW175" s="4">
        <v>0</v>
      </c>
    </row>
    <row r="176" spans="1:75" x14ac:dyDescent="0.15">
      <c r="A176" t="str">
        <f t="shared" si="11"/>
        <v>1</v>
      </c>
      <c r="B176">
        <v>56</v>
      </c>
      <c r="C176" s="7">
        <v>40473</v>
      </c>
      <c r="D176" s="11">
        <v>2010</v>
      </c>
      <c r="E176" s="3">
        <f>_xlfn.XLOOKUP(B176,'Sentiment index'!$E$2:$E$169,'Sentiment index'!$A$2:$A$169)</f>
        <v>-0.56626010000000004</v>
      </c>
      <c r="F176">
        <f>IF(B176="","",Dataset!E176)</f>
        <v>11.258873763302931</v>
      </c>
      <c r="G176" s="5">
        <f>(AN176-BP176)/BP176</f>
        <v>-9.2857141490000031E-2</v>
      </c>
      <c r="H176" s="12">
        <f>IF(B176="","",Dataset!G176)</f>
        <v>268</v>
      </c>
      <c r="I176" s="4">
        <v>5382</v>
      </c>
      <c r="J176" s="4">
        <v>39</v>
      </c>
      <c r="K176" s="13">
        <f t="shared" si="12"/>
        <v>-8.7957141490000029E-2</v>
      </c>
      <c r="L176" s="5">
        <f>IF(AL176="NORWAY",_xlfn.XLOOKUP(C176,'Oslo OBX Historical Data'!$A$3:$A$3478,'Oslo OBX Historical Data'!$G$2:$G$3477),IF(AL176="FINLAND",_xlfn.XLOOKUP(C176,'OMX Helsinki Historical Data'!$A$3:$A$3480,'OMX Helsinki Historical Data'!$G$2:$G$3479),IF(AL176="DENMARK",_xlfn.XLOOKUP(C176,'OMX Copenhagen All shares Histo'!$A$3:$A$3462,'OMX Copenhagen All shares Histo'!$G$2:$G$3461),_xlfn.XLOOKUP('Neg. inv sent'!C176,'OMX Stockholm Historical Data'!$A$3:$A$3478,'OMX Stockholm Historical Data'!$G$2:$G$3477))))</f>
        <v>-4.8999999999999998E-3</v>
      </c>
      <c r="M176">
        <f>IF($B176="","",Dataset!L176)</f>
        <v>1</v>
      </c>
      <c r="N176">
        <f>IF($B176="","",Dataset!M176)</f>
        <v>0</v>
      </c>
      <c r="O176">
        <f>IF($B176="","",Dataset!N176)</f>
        <v>0</v>
      </c>
      <c r="P176">
        <f>IF($B176="","",Dataset!O176)</f>
        <v>0</v>
      </c>
      <c r="Q176">
        <f>IF($B176="","",Dataset!P176)</f>
        <v>1</v>
      </c>
      <c r="R176">
        <f>IF($B176="","",Dataset!Q176)</f>
        <v>0</v>
      </c>
      <c r="S176">
        <f>IF($B176="","",Dataset!R176)</f>
        <v>0</v>
      </c>
      <c r="T176">
        <f>IF($B176="","",Dataset!S176)</f>
        <v>0</v>
      </c>
      <c r="U176">
        <f>IF($B176="","",Dataset!T176)</f>
        <v>0</v>
      </c>
      <c r="AL176" t="s">
        <v>44</v>
      </c>
      <c r="AN176" s="3">
        <f t="shared" si="13"/>
        <v>35.378571481889999</v>
      </c>
      <c r="AO176">
        <v>268</v>
      </c>
      <c r="BD176" s="2">
        <v>-4.2857141490000004</v>
      </c>
      <c r="BE176" s="2">
        <v>-9.2857141490000004</v>
      </c>
      <c r="BF176" s="2">
        <v>-4.2857141490000004</v>
      </c>
      <c r="BH176" t="s">
        <v>90</v>
      </c>
      <c r="BI176" t="s">
        <v>91</v>
      </c>
      <c r="BJ176" t="s">
        <v>44</v>
      </c>
      <c r="BK176" t="s">
        <v>38</v>
      </c>
      <c r="BL176" t="s">
        <v>25</v>
      </c>
      <c r="BM176" t="s">
        <v>46</v>
      </c>
      <c r="BN176" t="s">
        <v>27</v>
      </c>
      <c r="BO176" s="4">
        <v>5382</v>
      </c>
      <c r="BP176" s="4">
        <v>39</v>
      </c>
      <c r="BQ176" s="5">
        <f t="shared" si="14"/>
        <v>-4.285714149E-2</v>
      </c>
      <c r="BR176" s="5">
        <f t="shared" si="15"/>
        <v>-9.2857141490000003E-2</v>
      </c>
      <c r="BS176" s="5">
        <f t="shared" si="16"/>
        <v>-4.285714149E-2</v>
      </c>
      <c r="BT176" s="4"/>
      <c r="BU176" s="4"/>
      <c r="BV176" s="4"/>
      <c r="BW176" s="4">
        <v>0</v>
      </c>
    </row>
    <row r="177" spans="1:75" x14ac:dyDescent="0.15">
      <c r="A177" t="str">
        <f t="shared" si="11"/>
        <v>1</v>
      </c>
      <c r="B177">
        <v>57</v>
      </c>
      <c r="C177" s="7">
        <v>40492</v>
      </c>
      <c r="D177" s="11">
        <v>2010</v>
      </c>
      <c r="E177" s="3">
        <f>_xlfn.XLOOKUP(B177,'Sentiment index'!$E$2:$E$169,'Sentiment index'!$A$2:$A$169)</f>
        <v>-0.63804349999999999</v>
      </c>
      <c r="F177">
        <f>IF(B177="","",Dataset!E177)</f>
        <v>7.9093303833395563</v>
      </c>
      <c r="G177" s="5">
        <f>(AN177-BP177)/BP177</f>
        <v>6.25E-2</v>
      </c>
      <c r="H177" s="12">
        <f>IF(B177="","",Dataset!G177)</f>
        <v>36</v>
      </c>
      <c r="I177" s="4">
        <v>70.226100000000002</v>
      </c>
      <c r="J177" s="4">
        <v>48.698191999999999</v>
      </c>
      <c r="K177" s="13">
        <f t="shared" si="12"/>
        <v>6.8400000000000002E-2</v>
      </c>
      <c r="L177" s="5">
        <f>IF(AL177="NORWAY",_xlfn.XLOOKUP(C177,'Oslo OBX Historical Data'!$A$3:$A$3478,'Oslo OBX Historical Data'!$G$2:$G$3477),IF(AL177="FINLAND",_xlfn.XLOOKUP(C177,'OMX Helsinki Historical Data'!$A$3:$A$3480,'OMX Helsinki Historical Data'!$G$2:$G$3479),IF(AL177="DENMARK",_xlfn.XLOOKUP(C177,'OMX Copenhagen All shares Histo'!$A$3:$A$3462,'OMX Copenhagen All shares Histo'!$G$2:$G$3461),_xlfn.XLOOKUP('Neg. inv sent'!C177,'OMX Stockholm Historical Data'!$A$3:$A$3478,'OMX Stockholm Historical Data'!$G$2:$G$3477))))</f>
        <v>-5.8999999999999999E-3</v>
      </c>
      <c r="M177">
        <f>IF($B177="","",Dataset!L177)</f>
        <v>1</v>
      </c>
      <c r="N177">
        <f>IF($B177="","",Dataset!M177)</f>
        <v>0</v>
      </c>
      <c r="O177">
        <f>IF($B177="","",Dataset!N177)</f>
        <v>0</v>
      </c>
      <c r="P177">
        <f>IF($B177="","",Dataset!O177)</f>
        <v>0</v>
      </c>
      <c r="Q177">
        <f>IF($B177="","",Dataset!P177)</f>
        <v>0</v>
      </c>
      <c r="R177">
        <f>IF($B177="","",Dataset!Q177)</f>
        <v>1</v>
      </c>
      <c r="S177">
        <f>IF($B177="","",Dataset!R177)</f>
        <v>0</v>
      </c>
      <c r="T177">
        <f>IF($B177="","",Dataset!S177)</f>
        <v>0</v>
      </c>
      <c r="U177">
        <f>IF($B177="","",Dataset!T177)</f>
        <v>0</v>
      </c>
      <c r="AL177" t="s">
        <v>80</v>
      </c>
      <c r="AN177" s="3">
        <f t="shared" si="13"/>
        <v>61.625</v>
      </c>
      <c r="AO177">
        <v>36</v>
      </c>
      <c r="BD177" s="2">
        <v>3.75</v>
      </c>
      <c r="BE177" s="2">
        <v>6.25</v>
      </c>
      <c r="BF177" s="2">
        <v>1.25</v>
      </c>
      <c r="BH177" t="s">
        <v>1321</v>
      </c>
      <c r="BI177" t="s">
        <v>1322</v>
      </c>
      <c r="BJ177" t="s">
        <v>80</v>
      </c>
      <c r="BK177" t="s">
        <v>32</v>
      </c>
      <c r="BL177" t="s">
        <v>25</v>
      </c>
      <c r="BM177" t="s">
        <v>54</v>
      </c>
      <c r="BN177" t="s">
        <v>27</v>
      </c>
      <c r="BO177" s="4">
        <v>70.226100000000002</v>
      </c>
      <c r="BP177" s="4">
        <v>58</v>
      </c>
      <c r="BQ177" s="5">
        <f t="shared" si="14"/>
        <v>3.7499999999999999E-2</v>
      </c>
      <c r="BR177" s="5">
        <f t="shared" si="15"/>
        <v>6.25E-2</v>
      </c>
      <c r="BS177" s="5">
        <f t="shared" si="16"/>
        <v>1.2500000000000001E-2</v>
      </c>
      <c r="BT177" s="4"/>
      <c r="BU177" s="4"/>
      <c r="BV177" s="4"/>
      <c r="BW177" s="4">
        <v>0</v>
      </c>
    </row>
    <row r="178" spans="1:75" x14ac:dyDescent="0.15">
      <c r="A178" t="str">
        <f t="shared" si="11"/>
        <v>1</v>
      </c>
      <c r="B178">
        <v>57</v>
      </c>
      <c r="C178" s="7">
        <v>40494</v>
      </c>
      <c r="D178" s="11">
        <v>2010</v>
      </c>
      <c r="E178" s="3">
        <f>_xlfn.XLOOKUP(B178,'Sentiment index'!$E$2:$E$169,'Sentiment index'!$A$2:$A$169)</f>
        <v>-0.63804349999999999</v>
      </c>
      <c r="F178">
        <f>IF(B178="","",Dataset!E178)</f>
        <v>10.809257730034734</v>
      </c>
      <c r="G178" s="5">
        <f>(AN178-BP178)/BP178</f>
        <v>5.0000000000000114E-2</v>
      </c>
      <c r="H178" s="12">
        <f>IF(B178="","",Dataset!G178)</f>
        <v>9172</v>
      </c>
      <c r="I178" s="4">
        <v>1293.3499999999999</v>
      </c>
      <c r="J178" s="4">
        <v>0.79</v>
      </c>
      <c r="K178" s="13">
        <f t="shared" si="12"/>
        <v>5.8300000000000116E-2</v>
      </c>
      <c r="L178" s="5">
        <f>IF(AL178="NORWAY",_xlfn.XLOOKUP(C178,'Oslo OBX Historical Data'!$A$3:$A$3478,'Oslo OBX Historical Data'!$G$2:$G$3477),IF(AL178="FINLAND",_xlfn.XLOOKUP(C178,'OMX Helsinki Historical Data'!$A$3:$A$3480,'OMX Helsinki Historical Data'!$G$2:$G$3479),IF(AL178="DENMARK",_xlfn.XLOOKUP(C178,'OMX Copenhagen All shares Histo'!$A$3:$A$3462,'OMX Copenhagen All shares Histo'!$G$2:$G$3461),_xlfn.XLOOKUP('Neg. inv sent'!C178,'OMX Stockholm Historical Data'!$A$3:$A$3478,'OMX Stockholm Historical Data'!$G$2:$G$3477))))</f>
        <v>-8.3000000000000001E-3</v>
      </c>
      <c r="M178">
        <f>IF($B178="","",Dataset!L178)</f>
        <v>1</v>
      </c>
      <c r="N178">
        <f>IF($B178="","",Dataset!M178)</f>
        <v>0</v>
      </c>
      <c r="O178">
        <f>IF($B178="","",Dataset!N178)</f>
        <v>1</v>
      </c>
      <c r="P178">
        <f>IF($B178="","",Dataset!O178)</f>
        <v>0</v>
      </c>
      <c r="Q178">
        <f>IF($B178="","",Dataset!P178)</f>
        <v>0</v>
      </c>
      <c r="R178">
        <f>IF($B178="","",Dataset!Q178)</f>
        <v>0</v>
      </c>
      <c r="S178">
        <f>IF($B178="","",Dataset!R178)</f>
        <v>0</v>
      </c>
      <c r="T178">
        <f>IF($B178="","",Dataset!S178)</f>
        <v>0</v>
      </c>
      <c r="U178">
        <f>IF($B178="","",Dataset!T178)</f>
        <v>0</v>
      </c>
      <c r="AL178" t="s">
        <v>44</v>
      </c>
      <c r="AN178" s="3">
        <f t="shared" si="13"/>
        <v>0.82950000000000013</v>
      </c>
      <c r="AO178">
        <v>9172</v>
      </c>
      <c r="BD178" s="2">
        <v>0</v>
      </c>
      <c r="BE178" s="2">
        <v>5</v>
      </c>
      <c r="BF178" s="2">
        <v>5</v>
      </c>
      <c r="BH178" t="s">
        <v>342</v>
      </c>
      <c r="BI178" t="s">
        <v>343</v>
      </c>
      <c r="BJ178" t="s">
        <v>44</v>
      </c>
      <c r="BK178" t="s">
        <v>96</v>
      </c>
      <c r="BL178" t="s">
        <v>25</v>
      </c>
      <c r="BM178" t="s">
        <v>54</v>
      </c>
      <c r="BN178" t="s">
        <v>27</v>
      </c>
      <c r="BO178" s="4">
        <v>1293.3499999999999</v>
      </c>
      <c r="BP178" s="4">
        <v>0.79</v>
      </c>
      <c r="BQ178" s="5">
        <f t="shared" si="14"/>
        <v>0</v>
      </c>
      <c r="BR178" s="5">
        <f t="shared" si="15"/>
        <v>0.05</v>
      </c>
      <c r="BS178" s="5">
        <f t="shared" si="16"/>
        <v>0.05</v>
      </c>
      <c r="BT178" s="4"/>
      <c r="BU178" s="4"/>
      <c r="BV178" s="4"/>
      <c r="BW178" s="4">
        <v>1180</v>
      </c>
    </row>
    <row r="179" spans="1:75" x14ac:dyDescent="0.15">
      <c r="A179" t="str">
        <f t="shared" si="11"/>
        <v>1</v>
      </c>
      <c r="B179">
        <v>57</v>
      </c>
      <c r="C179" s="7">
        <v>40505</v>
      </c>
      <c r="D179" s="11">
        <v>2010</v>
      </c>
      <c r="E179" s="3">
        <f>_xlfn.XLOOKUP(B179,'Sentiment index'!$E$2:$E$169,'Sentiment index'!$A$2:$A$169)</f>
        <v>-0.63804349999999999</v>
      </c>
      <c r="F179">
        <f>IF(B179="","",Dataset!E179)</f>
        <v>11.232158326572057</v>
      </c>
      <c r="G179" s="5">
        <f>(AN179-BP179)/BP179</f>
        <v>7.1428570749999934E-2</v>
      </c>
      <c r="H179" s="12">
        <f>IF(B179="","",Dataset!G179)</f>
        <v>346</v>
      </c>
      <c r="I179" s="4">
        <v>410.06200000000001</v>
      </c>
      <c r="J179" s="4">
        <v>92.510458</v>
      </c>
      <c r="K179" s="13">
        <f t="shared" si="12"/>
        <v>7.902857074999993E-2</v>
      </c>
      <c r="L179" s="5">
        <f>IF(AL179="NORWAY",_xlfn.XLOOKUP(C179,'Oslo OBX Historical Data'!$A$3:$A$3478,'Oslo OBX Historical Data'!$G$2:$G$3477),IF(AL179="FINLAND",_xlfn.XLOOKUP(C179,'OMX Helsinki Historical Data'!$A$3:$A$3480,'OMX Helsinki Historical Data'!$G$2:$G$3479),IF(AL179="DENMARK",_xlfn.XLOOKUP(C179,'OMX Copenhagen All shares Histo'!$A$3:$A$3462,'OMX Copenhagen All shares Histo'!$G$2:$G$3461),_xlfn.XLOOKUP('Neg. inv sent'!C179,'OMX Stockholm Historical Data'!$A$3:$A$3478,'OMX Stockholm Historical Data'!$G$2:$G$3477))))</f>
        <v>-7.6E-3</v>
      </c>
      <c r="M179">
        <f>IF($B179="","",Dataset!L179)</f>
        <v>1</v>
      </c>
      <c r="N179">
        <f>IF($B179="","",Dataset!M179)</f>
        <v>0</v>
      </c>
      <c r="O179">
        <f>IF($B179="","",Dataset!N179)</f>
        <v>0</v>
      </c>
      <c r="P179">
        <f>IF($B179="","",Dataset!O179)</f>
        <v>0</v>
      </c>
      <c r="Q179">
        <f>IF($B179="","",Dataset!P179)</f>
        <v>0</v>
      </c>
      <c r="R179">
        <f>IF($B179="","",Dataset!Q179)</f>
        <v>1</v>
      </c>
      <c r="S179">
        <f>IF($B179="","",Dataset!R179)</f>
        <v>0</v>
      </c>
      <c r="T179">
        <f>IF($B179="","",Dataset!S179)</f>
        <v>0</v>
      </c>
      <c r="U179">
        <f>IF($B179="","",Dataset!T179)</f>
        <v>0</v>
      </c>
      <c r="AL179" t="s">
        <v>23</v>
      </c>
      <c r="AN179" s="3">
        <f t="shared" si="13"/>
        <v>92.142857084499994</v>
      </c>
      <c r="AO179">
        <v>346</v>
      </c>
      <c r="BD179" s="2">
        <v>7.1428570750000002</v>
      </c>
      <c r="BE179" s="2">
        <v>7.1428570750000002</v>
      </c>
      <c r="BF179" s="2">
        <v>5</v>
      </c>
      <c r="BH179" t="s">
        <v>785</v>
      </c>
      <c r="BI179" t="s">
        <v>786</v>
      </c>
      <c r="BJ179" t="s">
        <v>23</v>
      </c>
      <c r="BK179" t="s">
        <v>32</v>
      </c>
      <c r="BL179" t="s">
        <v>25</v>
      </c>
      <c r="BM179" t="s">
        <v>54</v>
      </c>
      <c r="BN179" t="s">
        <v>27</v>
      </c>
      <c r="BO179" s="4">
        <v>410.06200000000001</v>
      </c>
      <c r="BP179" s="4">
        <v>86</v>
      </c>
      <c r="BQ179" s="5">
        <f t="shared" si="14"/>
        <v>7.1428570750000003E-2</v>
      </c>
      <c r="BR179" s="5">
        <f t="shared" si="15"/>
        <v>7.1428570750000003E-2</v>
      </c>
      <c r="BS179" s="5">
        <f t="shared" si="16"/>
        <v>0.05</v>
      </c>
      <c r="BT179" s="4">
        <v>138</v>
      </c>
      <c r="BU179" s="4">
        <v>60.465114589999999</v>
      </c>
      <c r="BV179" s="4">
        <v>138.19999999999999</v>
      </c>
      <c r="BW179" s="4">
        <v>0</v>
      </c>
    </row>
    <row r="180" spans="1:75" x14ac:dyDescent="0.15">
      <c r="A180" t="str">
        <f t="shared" si="11"/>
        <v>1</v>
      </c>
      <c r="B180">
        <v>58</v>
      </c>
      <c r="C180" s="7">
        <v>40522</v>
      </c>
      <c r="D180" s="11">
        <v>2010</v>
      </c>
      <c r="E180" s="3">
        <f>_xlfn.XLOOKUP(B180,'Sentiment index'!$E$2:$E$169,'Sentiment index'!$A$2:$A$169)</f>
        <v>-0.81098429999999999</v>
      </c>
      <c r="F180">
        <f>IF(B180="","",Dataset!E180)</f>
        <v>9.534999928062911</v>
      </c>
      <c r="G180" s="5">
        <f>(AN180-BP180)/BP180</f>
        <v>1.428571462999992E-2</v>
      </c>
      <c r="H180" s="12">
        <f>IF(B180="","",Dataset!G180)</f>
        <v>3815</v>
      </c>
      <c r="I180" s="4">
        <v>11279.4</v>
      </c>
      <c r="J180" s="4">
        <v>59</v>
      </c>
      <c r="K180" s="13">
        <f t="shared" si="12"/>
        <v>2.2285714629999918E-2</v>
      </c>
      <c r="L180" s="5">
        <f>IF(AL180="NORWAY",_xlfn.XLOOKUP(C180,'Oslo OBX Historical Data'!$A$3:$A$3478,'Oslo OBX Historical Data'!$G$2:$G$3477),IF(AL180="FINLAND",_xlfn.XLOOKUP(C180,'OMX Helsinki Historical Data'!$A$3:$A$3480,'OMX Helsinki Historical Data'!$G$2:$G$3479),IF(AL180="DENMARK",_xlfn.XLOOKUP(C180,'OMX Copenhagen All shares Histo'!$A$3:$A$3462,'OMX Copenhagen All shares Histo'!$G$2:$G$3461),_xlfn.XLOOKUP('Neg. inv sent'!C180,'OMX Stockholm Historical Data'!$A$3:$A$3478,'OMX Stockholm Historical Data'!$G$2:$G$3477))))</f>
        <v>-8.0000000000000002E-3</v>
      </c>
      <c r="M180">
        <f>IF($B180="","",Dataset!L180)</f>
        <v>1</v>
      </c>
      <c r="N180">
        <f>IF($B180="","",Dataset!M180)</f>
        <v>0</v>
      </c>
      <c r="O180">
        <f>IF($B180="","",Dataset!N180)</f>
        <v>0</v>
      </c>
      <c r="P180">
        <f>IF($B180="","",Dataset!O180)</f>
        <v>1</v>
      </c>
      <c r="Q180">
        <f>IF($B180="","",Dataset!P180)</f>
        <v>0</v>
      </c>
      <c r="R180">
        <f>IF($B180="","",Dataset!Q180)</f>
        <v>0</v>
      </c>
      <c r="S180">
        <f>IF($B180="","",Dataset!R180)</f>
        <v>0</v>
      </c>
      <c r="T180">
        <f>IF($B180="","",Dataset!S180)</f>
        <v>0</v>
      </c>
      <c r="U180">
        <f>IF($B180="","",Dataset!T180)</f>
        <v>0</v>
      </c>
      <c r="AL180" t="s">
        <v>44</v>
      </c>
      <c r="AN180" s="3">
        <f t="shared" si="13"/>
        <v>59.842857163169995</v>
      </c>
      <c r="AO180">
        <v>3815</v>
      </c>
      <c r="BD180" s="2">
        <v>1.4285714629999999</v>
      </c>
      <c r="BE180" s="2">
        <v>1.4285714629999999</v>
      </c>
      <c r="BF180" s="2">
        <v>-1.4285714629999999</v>
      </c>
      <c r="BH180" t="s">
        <v>42</v>
      </c>
      <c r="BI180" t="s">
        <v>43</v>
      </c>
      <c r="BJ180" t="s">
        <v>44</v>
      </c>
      <c r="BK180" t="s">
        <v>45</v>
      </c>
      <c r="BL180" t="s">
        <v>25</v>
      </c>
      <c r="BM180" t="s">
        <v>46</v>
      </c>
      <c r="BN180" t="s">
        <v>27</v>
      </c>
      <c r="BO180" s="4">
        <v>11279.4</v>
      </c>
      <c r="BP180" s="4">
        <v>59</v>
      </c>
      <c r="BQ180" s="5">
        <f t="shared" si="14"/>
        <v>1.428571463E-2</v>
      </c>
      <c r="BR180" s="5">
        <f t="shared" si="15"/>
        <v>1.428571463E-2</v>
      </c>
      <c r="BS180" s="5">
        <f t="shared" si="16"/>
        <v>-1.428571463E-2</v>
      </c>
      <c r="BT180" s="4">
        <v>221.8</v>
      </c>
      <c r="BU180" s="4">
        <v>275.93218990000003</v>
      </c>
      <c r="BV180" s="4">
        <v>220.3</v>
      </c>
      <c r="BW180" s="4">
        <v>0</v>
      </c>
    </row>
    <row r="181" spans="1:75" x14ac:dyDescent="0.15">
      <c r="A181" t="str">
        <f t="shared" si="11"/>
        <v>1</v>
      </c>
      <c r="B181">
        <v>58</v>
      </c>
      <c r="C181" s="7">
        <v>40529</v>
      </c>
      <c r="D181" s="11">
        <v>2010</v>
      </c>
      <c r="E181" s="3">
        <f>_xlfn.XLOOKUP(B181,'Sentiment index'!$E$2:$E$169,'Sentiment index'!$A$2:$A$169)</f>
        <v>-0.81098429999999999</v>
      </c>
      <c r="F181">
        <f>IF(B181="","",Dataset!E181)</f>
        <v>8.1328112773409185</v>
      </c>
      <c r="G181" s="5">
        <f>(AN181-BP181)/BP181</f>
        <v>3.1249985689999999E-2</v>
      </c>
      <c r="H181" s="12">
        <f>IF(B181="","",Dataset!G181)</f>
        <v>1001.6104234693503</v>
      </c>
      <c r="I181" s="4">
        <v>6.9738699999999998</v>
      </c>
      <c r="J181" s="4">
        <v>5.037744</v>
      </c>
      <c r="K181" s="13">
        <f t="shared" si="12"/>
        <v>3.1549985689999997E-2</v>
      </c>
      <c r="L181" s="5">
        <f>IF(AL181="NORWAY",_xlfn.XLOOKUP(C181,'Oslo OBX Historical Data'!$A$3:$A$3478,'Oslo OBX Historical Data'!$G$2:$G$3477),IF(AL181="FINLAND",_xlfn.XLOOKUP(C181,'OMX Helsinki Historical Data'!$A$3:$A$3480,'OMX Helsinki Historical Data'!$G$2:$G$3479),IF(AL181="DENMARK",_xlfn.XLOOKUP(C181,'OMX Copenhagen All shares Histo'!$A$3:$A$3462,'OMX Copenhagen All shares Histo'!$G$2:$G$3461),_xlfn.XLOOKUP('Neg. inv sent'!C181,'OMX Stockholm Historical Data'!$A$3:$A$3478,'OMX Stockholm Historical Data'!$G$2:$G$3477))))</f>
        <v>-2.9999999999999997E-4</v>
      </c>
      <c r="M181">
        <f>IF($B181="","",Dataset!L181)</f>
        <v>1</v>
      </c>
      <c r="N181">
        <f>IF($B181="","",Dataset!M181)</f>
        <v>0</v>
      </c>
      <c r="O181">
        <f>IF($B181="","",Dataset!N181)</f>
        <v>0</v>
      </c>
      <c r="P181">
        <f>IF($B181="","",Dataset!O181)</f>
        <v>0</v>
      </c>
      <c r="Q181">
        <f>IF($B181="","",Dataset!P181)</f>
        <v>0</v>
      </c>
      <c r="R181">
        <f>IF($B181="","",Dataset!Q181)</f>
        <v>1</v>
      </c>
      <c r="S181">
        <f>IF($B181="","",Dataset!R181)</f>
        <v>0</v>
      </c>
      <c r="T181">
        <f>IF($B181="","",Dataset!S181)</f>
        <v>0</v>
      </c>
      <c r="U181">
        <f>IF($B181="","",Dataset!T181)</f>
        <v>0</v>
      </c>
      <c r="AL181" t="s">
        <v>80</v>
      </c>
      <c r="AN181" s="3">
        <f t="shared" si="13"/>
        <v>6.18749991414</v>
      </c>
      <c r="BD181" s="2">
        <v>10.62499809</v>
      </c>
      <c r="BE181" s="2">
        <v>3.1249985690000002</v>
      </c>
      <c r="BF181" s="2">
        <v>59.374996189999997</v>
      </c>
      <c r="BH181" t="s">
        <v>1992</v>
      </c>
      <c r="BI181" t="s">
        <v>1993</v>
      </c>
      <c r="BJ181" t="s">
        <v>80</v>
      </c>
      <c r="BK181" t="s">
        <v>32</v>
      </c>
      <c r="BL181" t="s">
        <v>25</v>
      </c>
      <c r="BM181" t="s">
        <v>54</v>
      </c>
      <c r="BN181" t="s">
        <v>27</v>
      </c>
      <c r="BO181" s="4">
        <v>6.9738699999999998</v>
      </c>
      <c r="BP181" s="4">
        <v>6</v>
      </c>
      <c r="BQ181" s="5">
        <f t="shared" si="14"/>
        <v>0.1062499809</v>
      </c>
      <c r="BR181" s="5">
        <f t="shared" si="15"/>
        <v>3.1249985690000003E-2</v>
      </c>
      <c r="BS181" s="5">
        <f t="shared" si="16"/>
        <v>0.59374996189999996</v>
      </c>
      <c r="BT181" s="4">
        <v>0.46700000000000003</v>
      </c>
      <c r="BU181" s="4">
        <v>-89.285797119999998</v>
      </c>
      <c r="BV181" s="4">
        <v>0.45200000000000001</v>
      </c>
      <c r="BW181" s="4">
        <v>0</v>
      </c>
    </row>
    <row r="182" spans="1:75" x14ac:dyDescent="0.15">
      <c r="A182" t="str">
        <f t="shared" si="11"/>
        <v>1</v>
      </c>
      <c r="B182">
        <v>59</v>
      </c>
      <c r="C182" s="7">
        <v>40560</v>
      </c>
      <c r="D182" s="11">
        <v>2011</v>
      </c>
      <c r="E182" s="3">
        <f>_xlfn.XLOOKUP(B182,'Sentiment index'!$E$2:$E$169,'Sentiment index'!$A$2:$A$169)</f>
        <v>-0.90229060000000005</v>
      </c>
      <c r="F182">
        <f>IF(B182="","",Dataset!E182)</f>
        <v>13.812916499309551</v>
      </c>
      <c r="G182" s="5">
        <f>(AN182-BP182)/BP182</f>
        <v>-0.30325000759999998</v>
      </c>
      <c r="H182" s="12">
        <f>IF(B182="","",Dataset!G182)</f>
        <v>5</v>
      </c>
      <c r="I182" s="2">
        <v>7.8031899999999998</v>
      </c>
      <c r="J182" s="2">
        <v>3.8870234999999997</v>
      </c>
      <c r="K182" s="13">
        <f t="shared" si="12"/>
        <v>-0.3000500076</v>
      </c>
      <c r="L182" s="5">
        <f>IF(AL182="NORWAY",_xlfn.XLOOKUP(C182,'Oslo OBX Historical Data'!$A$3:$A$3478,'Oslo OBX Historical Data'!$G$2:$G$3477),IF(AL182="FINLAND",_xlfn.XLOOKUP(C182,'OMX Helsinki Historical Data'!$A$3:$A$3480,'OMX Helsinki Historical Data'!$G$2:$G$3479),IF(AL182="DENMARK",_xlfn.XLOOKUP(C182,'OMX Copenhagen All shares Histo'!$A$3:$A$3462,'OMX Copenhagen All shares Histo'!$G$2:$G$3461),_xlfn.XLOOKUP('Neg. inv sent'!C182,'OMX Stockholm Historical Data'!$A$3:$A$3478,'OMX Stockholm Historical Data'!$G$2:$G$3477))))</f>
        <v>-3.2000000000000002E-3</v>
      </c>
      <c r="M182">
        <f>IF($B182="","",Dataset!L182)</f>
        <v>0</v>
      </c>
      <c r="N182">
        <f>IF($B182="","",Dataset!M182)</f>
        <v>0</v>
      </c>
      <c r="O182">
        <f>IF($B182="","",Dataset!N182)</f>
        <v>0</v>
      </c>
      <c r="P182">
        <f>IF($B182="","",Dataset!O182)</f>
        <v>1</v>
      </c>
      <c r="Q182">
        <f>IF($B182="","",Dataset!P182)</f>
        <v>0</v>
      </c>
      <c r="R182">
        <f>IF($B182="","",Dataset!Q182)</f>
        <v>0</v>
      </c>
      <c r="S182">
        <f>IF($B182="","",Dataset!R182)</f>
        <v>0</v>
      </c>
      <c r="T182">
        <f>IF($B182="","",Dataset!S182)</f>
        <v>0</v>
      </c>
      <c r="U182">
        <f>IF($B182="","",Dataset!T182)</f>
        <v>0</v>
      </c>
      <c r="AL182" t="s">
        <v>80</v>
      </c>
      <c r="AN182" s="3">
        <f t="shared" si="13"/>
        <v>3.1353749658000001</v>
      </c>
      <c r="AO182">
        <v>5</v>
      </c>
      <c r="BD182" s="2">
        <v>-18.75</v>
      </c>
      <c r="BE182" s="2">
        <v>-30.325000760000002</v>
      </c>
      <c r="BF182" s="2">
        <v>-31.3125</v>
      </c>
      <c r="BH182" t="s">
        <v>1925</v>
      </c>
      <c r="BI182" t="s">
        <v>1926</v>
      </c>
      <c r="BJ182" t="s">
        <v>80</v>
      </c>
      <c r="BK182" t="s">
        <v>45</v>
      </c>
      <c r="BL182" t="s">
        <v>25</v>
      </c>
      <c r="BM182" t="s">
        <v>54</v>
      </c>
      <c r="BN182" t="s">
        <v>27</v>
      </c>
      <c r="BO182" s="2">
        <v>7.8031899999999998</v>
      </c>
      <c r="BP182" s="2">
        <v>4.5</v>
      </c>
      <c r="BQ182" s="5">
        <f t="shared" si="14"/>
        <v>-0.1875</v>
      </c>
      <c r="BR182" s="5">
        <f t="shared" si="15"/>
        <v>-0.30325000760000004</v>
      </c>
      <c r="BS182" s="5">
        <f t="shared" si="16"/>
        <v>-0.31312499999999999</v>
      </c>
      <c r="BT182" s="2">
        <v>0.11600000000000001</v>
      </c>
      <c r="BU182" s="2">
        <v>-97.406341549999993</v>
      </c>
      <c r="BV182" s="2">
        <v>0.11600000000000001</v>
      </c>
      <c r="BW182" s="2">
        <v>0</v>
      </c>
    </row>
    <row r="183" spans="1:75" x14ac:dyDescent="0.15">
      <c r="A183" t="str">
        <f t="shared" si="11"/>
        <v>1</v>
      </c>
      <c r="B183">
        <v>59</v>
      </c>
      <c r="C183" s="7">
        <v>40574</v>
      </c>
      <c r="D183" s="11">
        <v>2011</v>
      </c>
      <c r="E183" s="3">
        <f>_xlfn.XLOOKUP(B183,'Sentiment index'!$E$2:$E$169,'Sentiment index'!$A$2:$A$169)</f>
        <v>-0.90229060000000005</v>
      </c>
      <c r="F183">
        <f>IF(B183="","",Dataset!E183)</f>
        <v>12.046983122559357</v>
      </c>
      <c r="G183" s="5">
        <f>(AN183-BP183)/BP183</f>
        <v>-1.034482718E-2</v>
      </c>
      <c r="H183" s="12">
        <f>IF(B183="","",Dataset!G183)</f>
        <v>10</v>
      </c>
      <c r="I183" s="2">
        <v>4.3958700000000004</v>
      </c>
      <c r="J183" s="2">
        <v>0.46644282000000004</v>
      </c>
      <c r="K183" s="13">
        <f t="shared" si="12"/>
        <v>-4.8448271800000005E-3</v>
      </c>
      <c r="L183" s="5">
        <f>IF(AL183="NORWAY",_xlfn.XLOOKUP(C183,'Oslo OBX Historical Data'!$A$3:$A$3478,'Oslo OBX Historical Data'!$G$2:$G$3477),IF(AL183="FINLAND",_xlfn.XLOOKUP(C183,'OMX Helsinki Historical Data'!$A$3:$A$3480,'OMX Helsinki Historical Data'!$G$2:$G$3479),IF(AL183="DENMARK",_xlfn.XLOOKUP(C183,'OMX Copenhagen All shares Histo'!$A$3:$A$3462,'OMX Copenhagen All shares Histo'!$G$2:$G$3461),_xlfn.XLOOKUP('Neg. inv sent'!C183,'OMX Stockholm Historical Data'!$A$3:$A$3478,'OMX Stockholm Historical Data'!$G$2:$G$3477))))</f>
        <v>-5.4999999999999997E-3</v>
      </c>
      <c r="M183">
        <f>IF($B183="","",Dataset!L183)</f>
        <v>0</v>
      </c>
      <c r="N183">
        <f>IF($B183="","",Dataset!M183)</f>
        <v>0</v>
      </c>
      <c r="O183">
        <f>IF($B183="","",Dataset!N183)</f>
        <v>0</v>
      </c>
      <c r="P183">
        <f>IF($B183="","",Dataset!O183)</f>
        <v>0</v>
      </c>
      <c r="Q183">
        <f>IF($B183="","",Dataset!P183)</f>
        <v>0</v>
      </c>
      <c r="R183">
        <f>IF($B183="","",Dataset!Q183)</f>
        <v>1</v>
      </c>
      <c r="S183">
        <f>IF($B183="","",Dataset!R183)</f>
        <v>0</v>
      </c>
      <c r="T183">
        <f>IF($B183="","",Dataset!S183)</f>
        <v>0</v>
      </c>
      <c r="U183">
        <f>IF($B183="","",Dataset!T183)</f>
        <v>0</v>
      </c>
      <c r="AL183" t="s">
        <v>80</v>
      </c>
      <c r="AN183" s="3">
        <f t="shared" si="13"/>
        <v>0.53441379332280003</v>
      </c>
      <c r="AO183">
        <v>10</v>
      </c>
      <c r="BD183" s="2">
        <v>6.8965516090000003</v>
      </c>
      <c r="BE183" s="2">
        <v>-1.034482718</v>
      </c>
      <c r="BF183" s="2">
        <v>-9.3103446959999996</v>
      </c>
      <c r="BH183" t="s">
        <v>2086</v>
      </c>
      <c r="BI183" t="s">
        <v>2087</v>
      </c>
      <c r="BJ183" t="s">
        <v>80</v>
      </c>
      <c r="BK183" t="s">
        <v>32</v>
      </c>
      <c r="BL183" t="s">
        <v>25</v>
      </c>
      <c r="BM183" t="s">
        <v>54</v>
      </c>
      <c r="BN183" t="s">
        <v>27</v>
      </c>
      <c r="BO183" s="2">
        <v>4.3958700000000004</v>
      </c>
      <c r="BP183" s="2">
        <v>0.54</v>
      </c>
      <c r="BQ183" s="5">
        <f t="shared" si="14"/>
        <v>6.8965516089999998E-2</v>
      </c>
      <c r="BR183" s="5">
        <f t="shared" si="15"/>
        <v>-1.034482718E-2</v>
      </c>
      <c r="BS183" s="5">
        <f t="shared" si="16"/>
        <v>-9.3103446960000003E-2</v>
      </c>
      <c r="BT183" s="2">
        <v>9.3000000000000007</v>
      </c>
      <c r="BU183" s="2">
        <v>-97.560592650000004</v>
      </c>
      <c r="BV183" s="2">
        <v>9.34</v>
      </c>
      <c r="BW183" s="2">
        <v>0</v>
      </c>
    </row>
    <row r="184" spans="1:75" x14ac:dyDescent="0.15">
      <c r="A184" t="str">
        <f t="shared" si="11"/>
        <v>1</v>
      </c>
      <c r="B184">
        <v>60</v>
      </c>
      <c r="C184" s="7">
        <v>40599</v>
      </c>
      <c r="D184" s="11">
        <v>2011</v>
      </c>
      <c r="E184" s="3">
        <f>_xlfn.XLOOKUP(B184,'Sentiment index'!$E$2:$E$169,'Sentiment index'!$A$2:$A$169)</f>
        <v>-0.84183180000000002</v>
      </c>
      <c r="F184">
        <f>IF(B184="","",Dataset!E184)</f>
        <v>9.4112076686967061</v>
      </c>
      <c r="G184" s="5">
        <f>(AN184-BP184)/BP184</f>
        <v>0.29375000000000001</v>
      </c>
      <c r="H184" s="12">
        <f>IF(B184="","",Dataset!G184)</f>
        <v>440</v>
      </c>
      <c r="I184" s="2">
        <v>3917.71</v>
      </c>
      <c r="J184" s="2">
        <v>19</v>
      </c>
      <c r="K184" s="13">
        <f t="shared" si="12"/>
        <v>0.28045000000000003</v>
      </c>
      <c r="L184" s="5">
        <f>IF(AL184="NORWAY",_xlfn.XLOOKUP(C184,'Oslo OBX Historical Data'!$A$3:$A$3478,'Oslo OBX Historical Data'!$G$2:$G$3477),IF(AL184="FINLAND",_xlfn.XLOOKUP(C184,'OMX Helsinki Historical Data'!$A$3:$A$3480,'OMX Helsinki Historical Data'!$G$2:$G$3479),IF(AL184="DENMARK",_xlfn.XLOOKUP(C184,'OMX Copenhagen All shares Histo'!$A$3:$A$3462,'OMX Copenhagen All shares Histo'!$G$2:$G$3461),_xlfn.XLOOKUP('Neg. inv sent'!C184,'OMX Stockholm Historical Data'!$A$3:$A$3478,'OMX Stockholm Historical Data'!$G$2:$G$3477))))</f>
        <v>1.3299999999999999E-2</v>
      </c>
      <c r="M184">
        <f>IF($B184="","",Dataset!L184)</f>
        <v>0</v>
      </c>
      <c r="N184">
        <f>IF($B184="","",Dataset!M184)</f>
        <v>1</v>
      </c>
      <c r="O184">
        <f>IF($B184="","",Dataset!N184)</f>
        <v>0</v>
      </c>
      <c r="P184">
        <f>IF($B184="","",Dataset!O184)</f>
        <v>0</v>
      </c>
      <c r="Q184">
        <f>IF($B184="","",Dataset!P184)</f>
        <v>0</v>
      </c>
      <c r="R184">
        <f>IF($B184="","",Dataset!Q184)</f>
        <v>0</v>
      </c>
      <c r="S184">
        <f>IF($B184="","",Dataset!R184)</f>
        <v>0</v>
      </c>
      <c r="T184">
        <f>IF($B184="","",Dataset!S184)</f>
        <v>0</v>
      </c>
      <c r="U184">
        <f>IF($B184="","",Dataset!T184)</f>
        <v>0</v>
      </c>
      <c r="AL184" t="s">
        <v>44</v>
      </c>
      <c r="AN184" s="3">
        <f t="shared" ref="AN184:AN215" si="17">BP184*(1+BR184)</f>
        <v>24.581250000000001</v>
      </c>
      <c r="AO184">
        <v>440</v>
      </c>
      <c r="BD184" s="2">
        <v>37.5</v>
      </c>
      <c r="BE184" s="2">
        <v>29.375</v>
      </c>
      <c r="BF184" s="2">
        <v>118.75</v>
      </c>
      <c r="BH184" t="s">
        <v>110</v>
      </c>
      <c r="BI184" t="s">
        <v>111</v>
      </c>
      <c r="BJ184" t="s">
        <v>44</v>
      </c>
      <c r="BK184" t="s">
        <v>53</v>
      </c>
      <c r="BL184" t="s">
        <v>25</v>
      </c>
      <c r="BM184" t="s">
        <v>54</v>
      </c>
      <c r="BN184" t="s">
        <v>27</v>
      </c>
      <c r="BO184" s="2">
        <v>3917.71</v>
      </c>
      <c r="BP184" s="2">
        <v>19</v>
      </c>
      <c r="BQ184" s="5">
        <f t="shared" ref="BQ184:BQ215" si="18">BD184/100</f>
        <v>0.375</v>
      </c>
      <c r="BR184" s="5">
        <f t="shared" ref="BR184:BR215" si="19">BE184/100</f>
        <v>0.29375000000000001</v>
      </c>
      <c r="BS184" s="5">
        <f t="shared" ref="BS184:BS215" si="20">BF184/100</f>
        <v>1.1875</v>
      </c>
      <c r="BT184" s="2"/>
      <c r="BU184" s="2"/>
      <c r="BV184" s="2"/>
      <c r="BW184" s="2">
        <v>282.47399999999999</v>
      </c>
    </row>
    <row r="185" spans="1:75" x14ac:dyDescent="0.15">
      <c r="A185" t="str">
        <f t="shared" si="11"/>
        <v>1</v>
      </c>
      <c r="B185">
        <v>60</v>
      </c>
      <c r="C185" s="7">
        <v>40599</v>
      </c>
      <c r="D185" s="11">
        <v>2011</v>
      </c>
      <c r="E185" s="3">
        <f>_xlfn.XLOOKUP(B185,'Sentiment index'!$E$2:$E$169,'Sentiment index'!$A$2:$A$169)</f>
        <v>-0.84183180000000002</v>
      </c>
      <c r="F185">
        <f>IF(B185="","",Dataset!E185)</f>
        <v>11.379283648365616</v>
      </c>
      <c r="G185" s="5">
        <f>(AN185-BP185)/BP185</f>
        <v>2.0832934979999607E-3</v>
      </c>
      <c r="H185" s="12">
        <f>IF(B185="","",Dataset!G185)</f>
        <v>6</v>
      </c>
      <c r="I185" s="2">
        <v>22.227699999999999</v>
      </c>
      <c r="J185" s="2">
        <v>6.046481</v>
      </c>
      <c r="K185" s="13">
        <f t="shared" si="12"/>
        <v>-1.011670650200004E-2</v>
      </c>
      <c r="L185" s="5">
        <f>IF(AL185="NORWAY",_xlfn.XLOOKUP(C185,'Oslo OBX Historical Data'!$A$3:$A$3478,'Oslo OBX Historical Data'!$G$2:$G$3477),IF(AL185="FINLAND",_xlfn.XLOOKUP(C185,'OMX Helsinki Historical Data'!$A$3:$A$3480,'OMX Helsinki Historical Data'!$G$2:$G$3479),IF(AL185="DENMARK",_xlfn.XLOOKUP(C185,'OMX Copenhagen All shares Histo'!$A$3:$A$3462,'OMX Copenhagen All shares Histo'!$G$2:$G$3461),_xlfn.XLOOKUP('Neg. inv sent'!C185,'OMX Stockholm Historical Data'!$A$3:$A$3478,'OMX Stockholm Historical Data'!$G$2:$G$3477))))</f>
        <v>1.2200000000000001E-2</v>
      </c>
      <c r="M185">
        <f>IF($B185="","",Dataset!L185)</f>
        <v>0</v>
      </c>
      <c r="N185">
        <f>IF($B185="","",Dataset!M185)</f>
        <v>0</v>
      </c>
      <c r="O185">
        <f>IF($B185="","",Dataset!N185)</f>
        <v>0</v>
      </c>
      <c r="P185">
        <f>IF($B185="","",Dataset!O185)</f>
        <v>0</v>
      </c>
      <c r="Q185">
        <f>IF($B185="","",Dataset!P185)</f>
        <v>0</v>
      </c>
      <c r="R185">
        <f>IF($B185="","",Dataset!Q185)</f>
        <v>1</v>
      </c>
      <c r="S185">
        <f>IF($B185="","",Dataset!R185)</f>
        <v>0</v>
      </c>
      <c r="T185">
        <f>IF($B185="","",Dataset!S185)</f>
        <v>0</v>
      </c>
      <c r="U185">
        <f>IF($B185="","",Dataset!T185)</f>
        <v>0</v>
      </c>
      <c r="AL185" t="s">
        <v>80</v>
      </c>
      <c r="AN185" s="3">
        <f t="shared" si="17"/>
        <v>7.0145830544859997</v>
      </c>
      <c r="AO185">
        <v>6</v>
      </c>
      <c r="BD185" s="2">
        <v>3.1249959469999999</v>
      </c>
      <c r="BE185" s="2">
        <v>0.20832934980000001</v>
      </c>
      <c r="BF185" s="2">
        <v>-5.4166703219999999</v>
      </c>
      <c r="BH185" t="s">
        <v>1625</v>
      </c>
      <c r="BI185" t="s">
        <v>1626</v>
      </c>
      <c r="BJ185" t="s">
        <v>80</v>
      </c>
      <c r="BK185" t="s">
        <v>32</v>
      </c>
      <c r="BL185" t="s">
        <v>25</v>
      </c>
      <c r="BM185" t="s">
        <v>54</v>
      </c>
      <c r="BN185" t="s">
        <v>27</v>
      </c>
      <c r="BO185" s="2">
        <v>22.227699999999999</v>
      </c>
      <c r="BP185" s="2">
        <v>7</v>
      </c>
      <c r="BQ185" s="5">
        <f t="shared" si="18"/>
        <v>3.1249959469999998E-2</v>
      </c>
      <c r="BR185" s="5">
        <f t="shared" si="19"/>
        <v>2.0832934980000001E-3</v>
      </c>
      <c r="BS185" s="5">
        <f t="shared" si="20"/>
        <v>-5.4166703220000001E-2</v>
      </c>
      <c r="BT185" s="2">
        <v>5.86</v>
      </c>
      <c r="BU185" s="2">
        <v>-85.62186432</v>
      </c>
      <c r="BV185" s="2">
        <v>5.96</v>
      </c>
      <c r="BW185" s="2">
        <v>16.648</v>
      </c>
    </row>
    <row r="186" spans="1:75" x14ac:dyDescent="0.15">
      <c r="A186" t="str">
        <f t="shared" si="11"/>
        <v>1</v>
      </c>
      <c r="B186">
        <v>61</v>
      </c>
      <c r="C186" s="7">
        <v>40627</v>
      </c>
      <c r="D186" s="11">
        <v>2011</v>
      </c>
      <c r="E186" s="3">
        <f>_xlfn.XLOOKUP(B186,'Sentiment index'!$E$2:$E$169,'Sentiment index'!$A$2:$A$169)</f>
        <v>-0.82211299999999998</v>
      </c>
      <c r="F186">
        <f>IF(B186="","",Dataset!E186)</f>
        <v>12.547920265307001</v>
      </c>
      <c r="G186" s="5">
        <f>(AN186-BP186)/BP186</f>
        <v>-1.8987354039999915E-2</v>
      </c>
      <c r="H186" s="12">
        <f>IF(B186="","",Dataset!G186)</f>
        <v>11</v>
      </c>
      <c r="I186" s="2">
        <v>5.44123</v>
      </c>
      <c r="J186" s="2">
        <v>0.73421554999999994</v>
      </c>
      <c r="K186" s="13">
        <f t="shared" si="12"/>
        <v>-1.9587354039999914E-2</v>
      </c>
      <c r="L186" s="5">
        <f>IF(AL186="NORWAY",_xlfn.XLOOKUP(C186,'Oslo OBX Historical Data'!$A$3:$A$3478,'Oslo OBX Historical Data'!$G$2:$G$3477),IF(AL186="FINLAND",_xlfn.XLOOKUP(C186,'OMX Helsinki Historical Data'!$A$3:$A$3480,'OMX Helsinki Historical Data'!$G$2:$G$3479),IF(AL186="DENMARK",_xlfn.XLOOKUP(C186,'OMX Copenhagen All shares Histo'!$A$3:$A$3462,'OMX Copenhagen All shares Histo'!$G$2:$G$3461),_xlfn.XLOOKUP('Neg. inv sent'!C186,'OMX Stockholm Historical Data'!$A$3:$A$3478,'OMX Stockholm Historical Data'!$G$2:$G$3477))))</f>
        <v>5.9999999999999995E-4</v>
      </c>
      <c r="M186">
        <f>IF($B186="","",Dataset!L186)</f>
        <v>0</v>
      </c>
      <c r="N186">
        <f>IF($B186="","",Dataset!M186)</f>
        <v>0</v>
      </c>
      <c r="O186">
        <f>IF($B186="","",Dataset!N186)</f>
        <v>0</v>
      </c>
      <c r="P186">
        <f>IF($B186="","",Dataset!O186)</f>
        <v>1</v>
      </c>
      <c r="Q186">
        <f>IF($B186="","",Dataset!P186)</f>
        <v>0</v>
      </c>
      <c r="R186">
        <f>IF($B186="","",Dataset!Q186)</f>
        <v>0</v>
      </c>
      <c r="S186">
        <f>IF($B186="","",Dataset!R186)</f>
        <v>0</v>
      </c>
      <c r="T186">
        <f>IF($B186="","",Dataset!S186)</f>
        <v>0</v>
      </c>
      <c r="U186">
        <f>IF($B186="","",Dataset!T186)</f>
        <v>0</v>
      </c>
      <c r="AL186" t="s">
        <v>80</v>
      </c>
      <c r="AN186" s="3">
        <f t="shared" si="17"/>
        <v>0.83386074906600005</v>
      </c>
      <c r="AO186">
        <v>11</v>
      </c>
      <c r="BD186" s="2">
        <v>-11.39240646</v>
      </c>
      <c r="BE186" s="2">
        <v>-1.898735404</v>
      </c>
      <c r="BF186" s="2">
        <v>3.797466993</v>
      </c>
      <c r="BH186" t="s">
        <v>2057</v>
      </c>
      <c r="BI186" t="s">
        <v>2058</v>
      </c>
      <c r="BJ186" t="s">
        <v>80</v>
      </c>
      <c r="BK186" t="s">
        <v>45</v>
      </c>
      <c r="BL186" t="s">
        <v>25</v>
      </c>
      <c r="BM186" t="s">
        <v>54</v>
      </c>
      <c r="BN186" t="s">
        <v>27</v>
      </c>
      <c r="BO186" s="2">
        <v>5.44123</v>
      </c>
      <c r="BP186" s="2">
        <v>0.85</v>
      </c>
      <c r="BQ186" s="5">
        <f t="shared" si="18"/>
        <v>-0.1139240646</v>
      </c>
      <c r="BR186" s="5">
        <f t="shared" si="19"/>
        <v>-1.8987354040000001E-2</v>
      </c>
      <c r="BS186" s="5">
        <f t="shared" si="20"/>
        <v>3.7974669930000003E-2</v>
      </c>
      <c r="BT186" s="2"/>
      <c r="BU186" s="2"/>
      <c r="BV186" s="2"/>
      <c r="BW186" s="2">
        <v>0</v>
      </c>
    </row>
    <row r="187" spans="1:75" x14ac:dyDescent="0.15">
      <c r="A187" t="str">
        <f t="shared" si="11"/>
        <v>1</v>
      </c>
      <c r="B187">
        <v>61</v>
      </c>
      <c r="C187" s="7">
        <v>40631</v>
      </c>
      <c r="D187" s="11">
        <v>2011</v>
      </c>
      <c r="E187" s="3">
        <f>_xlfn.XLOOKUP(B187,'Sentiment index'!$E$2:$E$169,'Sentiment index'!$A$2:$A$169)</f>
        <v>-0.82211299999999998</v>
      </c>
      <c r="F187">
        <f>IF(B187="","",Dataset!E187)</f>
        <v>11.894288007991262</v>
      </c>
      <c r="G187" s="5">
        <f>(AN187-BP187)/BP187</f>
        <v>2.8301887510000005E-2</v>
      </c>
      <c r="H187" s="12">
        <f>IF(B187="","",Dataset!G187)</f>
        <v>217</v>
      </c>
      <c r="I187" s="2">
        <v>191.178</v>
      </c>
      <c r="J187" s="2">
        <v>21</v>
      </c>
      <c r="K187" s="13">
        <f t="shared" si="12"/>
        <v>2.9301887510000006E-2</v>
      </c>
      <c r="L187" s="5">
        <f>IF(AL187="NORWAY",_xlfn.XLOOKUP(C187,'Oslo OBX Historical Data'!$A$3:$A$3478,'Oslo OBX Historical Data'!$G$2:$G$3477),IF(AL187="FINLAND",_xlfn.XLOOKUP(C187,'OMX Helsinki Historical Data'!$A$3:$A$3480,'OMX Helsinki Historical Data'!$G$2:$G$3479),IF(AL187="DENMARK",_xlfn.XLOOKUP(C187,'OMX Copenhagen All shares Histo'!$A$3:$A$3462,'OMX Copenhagen All shares Histo'!$G$2:$G$3461),_xlfn.XLOOKUP('Neg. inv sent'!C187,'OMX Stockholm Historical Data'!$A$3:$A$3478,'OMX Stockholm Historical Data'!$G$2:$G$3477))))</f>
        <v>-1E-3</v>
      </c>
      <c r="M187">
        <f>IF($B187="","",Dataset!L187)</f>
        <v>0</v>
      </c>
      <c r="N187">
        <f>IF($B187="","",Dataset!M187)</f>
        <v>0</v>
      </c>
      <c r="O187">
        <f>IF($B187="","",Dataset!N187)</f>
        <v>0</v>
      </c>
      <c r="P187">
        <f>IF($B187="","",Dataset!O187)</f>
        <v>0</v>
      </c>
      <c r="Q187">
        <f>IF($B187="","",Dataset!P187)</f>
        <v>0</v>
      </c>
      <c r="R187">
        <f>IF($B187="","",Dataset!Q187)</f>
        <v>1</v>
      </c>
      <c r="S187">
        <f>IF($B187="","",Dataset!R187)</f>
        <v>0</v>
      </c>
      <c r="T187">
        <f>IF($B187="","",Dataset!S187)</f>
        <v>0</v>
      </c>
      <c r="U187">
        <f>IF($B187="","",Dataset!T187)</f>
        <v>0</v>
      </c>
      <c r="AL187" t="s">
        <v>44</v>
      </c>
      <c r="AN187" s="3">
        <f t="shared" si="17"/>
        <v>21.59433963771</v>
      </c>
      <c r="AO187">
        <v>217</v>
      </c>
      <c r="BD187" s="2">
        <v>3.7735848430000001</v>
      </c>
      <c r="BE187" s="2">
        <v>2.8301887510000001</v>
      </c>
      <c r="BF187" s="2">
        <v>1.886792421</v>
      </c>
      <c r="BH187" t="s">
        <v>1018</v>
      </c>
      <c r="BI187" t="s">
        <v>1019</v>
      </c>
      <c r="BJ187" t="s">
        <v>44</v>
      </c>
      <c r="BK187" t="s">
        <v>32</v>
      </c>
      <c r="BL187" t="s">
        <v>25</v>
      </c>
      <c r="BM187" t="s">
        <v>75</v>
      </c>
      <c r="BN187" t="s">
        <v>27</v>
      </c>
      <c r="BO187" s="2">
        <v>191.178</v>
      </c>
      <c r="BP187" s="2">
        <v>21</v>
      </c>
      <c r="BQ187" s="5">
        <f t="shared" si="18"/>
        <v>3.7735848430000003E-2</v>
      </c>
      <c r="BR187" s="5">
        <f t="shared" si="19"/>
        <v>2.8301887510000002E-2</v>
      </c>
      <c r="BS187" s="5">
        <f t="shared" si="20"/>
        <v>1.8867924210000001E-2</v>
      </c>
      <c r="BT187" s="2">
        <v>185.4</v>
      </c>
      <c r="BU187" s="2">
        <v>838.33886719999998</v>
      </c>
      <c r="BV187" s="2">
        <v>188.2</v>
      </c>
      <c r="BW187" s="2">
        <v>43.750999999999998</v>
      </c>
    </row>
    <row r="188" spans="1:75" x14ac:dyDescent="0.15">
      <c r="A188" t="str">
        <f t="shared" si="11"/>
        <v>1</v>
      </c>
      <c r="B188">
        <v>62</v>
      </c>
      <c r="C188" s="7">
        <v>40648</v>
      </c>
      <c r="D188" s="11">
        <v>2011</v>
      </c>
      <c r="E188" s="3">
        <f>_xlfn.XLOOKUP(B188,'Sentiment index'!$E$2:$E$169,'Sentiment index'!$A$2:$A$169)</f>
        <v>-0.74605600000000005</v>
      </c>
      <c r="F188">
        <f>IF(B188="","",Dataset!E188)</f>
        <v>11.466964779098211</v>
      </c>
      <c r="G188" s="5">
        <f>(AN188-BP188)/BP188</f>
        <v>0.20317073820000003</v>
      </c>
      <c r="H188" s="12">
        <f>IF(B188="","",Dataset!G188)</f>
        <v>1020.6172542026259</v>
      </c>
      <c r="I188" s="2">
        <v>4.4147400000000001</v>
      </c>
      <c r="J188" s="2">
        <v>3.2391862499999999</v>
      </c>
      <c r="K188" s="13">
        <f t="shared" si="12"/>
        <v>0.20687073820000004</v>
      </c>
      <c r="L188" s="5">
        <f>IF(AL188="NORWAY",_xlfn.XLOOKUP(C188,'Oslo OBX Historical Data'!$A$3:$A$3478,'Oslo OBX Historical Data'!$G$2:$G$3477),IF(AL188="FINLAND",_xlfn.XLOOKUP(C188,'OMX Helsinki Historical Data'!$A$3:$A$3480,'OMX Helsinki Historical Data'!$G$2:$G$3479),IF(AL188="DENMARK",_xlfn.XLOOKUP(C188,'OMX Copenhagen All shares Histo'!$A$3:$A$3462,'OMX Copenhagen All shares Histo'!$G$2:$G$3461),_xlfn.XLOOKUP('Neg. inv sent'!C188,'OMX Stockholm Historical Data'!$A$3:$A$3478,'OMX Stockholm Historical Data'!$G$2:$G$3477))))</f>
        <v>-3.7000000000000002E-3</v>
      </c>
      <c r="M188">
        <f>IF($B188="","",Dataset!L188)</f>
        <v>0</v>
      </c>
      <c r="N188">
        <f>IF($B188="","",Dataset!M188)</f>
        <v>0</v>
      </c>
      <c r="O188">
        <f>IF($B188="","",Dataset!N188)</f>
        <v>0</v>
      </c>
      <c r="P188">
        <f>IF($B188="","",Dataset!O188)</f>
        <v>1</v>
      </c>
      <c r="Q188">
        <f>IF($B188="","",Dataset!P188)</f>
        <v>0</v>
      </c>
      <c r="R188">
        <f>IF($B188="","",Dataset!Q188)</f>
        <v>0</v>
      </c>
      <c r="S188">
        <f>IF($B188="","",Dataset!R188)</f>
        <v>0</v>
      </c>
      <c r="T188">
        <f>IF($B188="","",Dataset!S188)</f>
        <v>0</v>
      </c>
      <c r="U188">
        <f>IF($B188="","",Dataset!T188)</f>
        <v>0</v>
      </c>
      <c r="AL188" t="s">
        <v>80</v>
      </c>
      <c r="AN188" s="3">
        <f t="shared" si="17"/>
        <v>4.5118902682500002</v>
      </c>
      <c r="BD188" s="2">
        <v>14.63414669</v>
      </c>
      <c r="BE188" s="2">
        <v>20.317073820000001</v>
      </c>
      <c r="BF188" s="2">
        <v>36.170730589999998</v>
      </c>
      <c r="BH188" t="s">
        <v>2075</v>
      </c>
      <c r="BI188" t="s">
        <v>2076</v>
      </c>
      <c r="BJ188" t="s">
        <v>80</v>
      </c>
      <c r="BK188" t="s">
        <v>45</v>
      </c>
      <c r="BL188" t="s">
        <v>25</v>
      </c>
      <c r="BM188" t="s">
        <v>54</v>
      </c>
      <c r="BN188" t="s">
        <v>27</v>
      </c>
      <c r="BO188" s="2">
        <v>4.4147400000000001</v>
      </c>
      <c r="BP188" s="2">
        <v>3.75</v>
      </c>
      <c r="BQ188" s="5">
        <f t="shared" si="18"/>
        <v>0.14634146689999999</v>
      </c>
      <c r="BR188" s="5">
        <f t="shared" si="19"/>
        <v>0.20317073820000001</v>
      </c>
      <c r="BS188" s="5">
        <f t="shared" si="20"/>
        <v>0.3617073059</v>
      </c>
      <c r="BT188" s="2">
        <v>0.77100000000000002</v>
      </c>
      <c r="BU188" s="2">
        <v>-68.565452579999999</v>
      </c>
      <c r="BV188" s="2">
        <v>0.8</v>
      </c>
      <c r="BW188" s="2">
        <v>3.34</v>
      </c>
    </row>
    <row r="189" spans="1:75" x14ac:dyDescent="0.15">
      <c r="A189" t="str">
        <f t="shared" si="11"/>
        <v>1</v>
      </c>
      <c r="B189">
        <v>63</v>
      </c>
      <c r="C189" s="7">
        <v>40666</v>
      </c>
      <c r="D189" s="11">
        <v>2011</v>
      </c>
      <c r="E189" s="3">
        <f>_xlfn.XLOOKUP(B189,'Sentiment index'!$E$2:$E$169,'Sentiment index'!$A$2:$A$169)</f>
        <v>-0.75336749999999997</v>
      </c>
      <c r="F189">
        <f>IF(B189="","",Dataset!E189)</f>
        <v>11.489524654848582</v>
      </c>
      <c r="G189" s="5">
        <f>(AN189-BP189)/BP189</f>
        <v>0.125</v>
      </c>
      <c r="H189" s="12">
        <f>IF(B189="","",Dataset!G189)</f>
        <v>919.89312781862202</v>
      </c>
      <c r="I189" s="2">
        <v>2661</v>
      </c>
      <c r="J189" s="2">
        <v>8</v>
      </c>
      <c r="K189" s="13">
        <f t="shared" si="12"/>
        <v>0.14230000000000001</v>
      </c>
      <c r="L189" s="5">
        <f>IF(AL189="NORWAY",_xlfn.XLOOKUP(C189,'Oslo OBX Historical Data'!$A$3:$A$3478,'Oslo OBX Historical Data'!$G$2:$G$3477),IF(AL189="FINLAND",_xlfn.XLOOKUP(C189,'OMX Helsinki Historical Data'!$A$3:$A$3480,'OMX Helsinki Historical Data'!$G$2:$G$3479),IF(AL189="DENMARK",_xlfn.XLOOKUP(C189,'OMX Copenhagen All shares Histo'!$A$3:$A$3462,'OMX Copenhagen All shares Histo'!$G$2:$G$3461),_xlfn.XLOOKUP('Neg. inv sent'!C189,'OMX Stockholm Historical Data'!$A$3:$A$3478,'OMX Stockholm Historical Data'!$G$2:$G$3477))))</f>
        <v>-1.7299999999999999E-2</v>
      </c>
      <c r="M189">
        <f>IF($B189="","",Dataset!L189)</f>
        <v>0</v>
      </c>
      <c r="N189">
        <f>IF($B189="","",Dataset!M189)</f>
        <v>1</v>
      </c>
      <c r="O189">
        <f>IF($B189="","",Dataset!N189)</f>
        <v>0</v>
      </c>
      <c r="P189">
        <f>IF($B189="","",Dataset!O189)</f>
        <v>0</v>
      </c>
      <c r="Q189">
        <f>IF($B189="","",Dataset!P189)</f>
        <v>0</v>
      </c>
      <c r="R189">
        <f>IF($B189="","",Dataset!Q189)</f>
        <v>0</v>
      </c>
      <c r="S189">
        <f>IF($B189="","",Dataset!R189)</f>
        <v>0</v>
      </c>
      <c r="T189">
        <f>IF($B189="","",Dataset!S189)</f>
        <v>0</v>
      </c>
      <c r="U189">
        <f>IF($B189="","",Dataset!T189)</f>
        <v>0</v>
      </c>
      <c r="AL189" t="s">
        <v>44</v>
      </c>
      <c r="AN189" s="3">
        <f t="shared" si="17"/>
        <v>9</v>
      </c>
      <c r="BD189" s="2">
        <v>10</v>
      </c>
      <c r="BE189" s="2">
        <v>12.5</v>
      </c>
      <c r="BF189" s="2">
        <v>7.5</v>
      </c>
      <c r="BH189" t="s">
        <v>192</v>
      </c>
      <c r="BI189" t="s">
        <v>193</v>
      </c>
      <c r="BJ189" t="s">
        <v>44</v>
      </c>
      <c r="BK189" t="s">
        <v>53</v>
      </c>
      <c r="BL189" t="s">
        <v>25</v>
      </c>
      <c r="BM189" t="s">
        <v>75</v>
      </c>
      <c r="BN189" t="s">
        <v>27</v>
      </c>
      <c r="BO189" s="2">
        <v>2661</v>
      </c>
      <c r="BP189" s="2">
        <v>8</v>
      </c>
      <c r="BQ189" s="5">
        <f t="shared" si="18"/>
        <v>0.1</v>
      </c>
      <c r="BR189" s="5">
        <f t="shared" si="19"/>
        <v>0.125</v>
      </c>
      <c r="BS189" s="5">
        <f t="shared" si="20"/>
        <v>7.4999999999999997E-2</v>
      </c>
      <c r="BT189" s="2"/>
      <c r="BU189" s="2"/>
      <c r="BV189" s="2"/>
      <c r="BW189" s="2">
        <v>336.625</v>
      </c>
    </row>
    <row r="190" spans="1:75" x14ac:dyDescent="0.15">
      <c r="A190" t="str">
        <f t="shared" si="11"/>
        <v>1</v>
      </c>
      <c r="B190">
        <v>63</v>
      </c>
      <c r="C190" s="7">
        <v>40683</v>
      </c>
      <c r="D190" s="11">
        <v>2011</v>
      </c>
      <c r="E190" s="3">
        <f>_xlfn.XLOOKUP(B190,'Sentiment index'!$E$2:$E$169,'Sentiment index'!$A$2:$A$169)</f>
        <v>-0.75336749999999997</v>
      </c>
      <c r="F190">
        <f>IF(B190="","",Dataset!E190)</f>
        <v>13.066647826148694</v>
      </c>
      <c r="G190" s="5">
        <f>(AN190-BP190)/BP190</f>
        <v>0</v>
      </c>
      <c r="H190" s="12">
        <f>IF(B190="","",Dataset!G190)</f>
        <v>1673</v>
      </c>
      <c r="I190" s="2">
        <v>510.01299999999998</v>
      </c>
      <c r="J190" s="2">
        <v>42.325367</v>
      </c>
      <c r="K190" s="13">
        <f t="shared" si="12"/>
        <v>-4.0000000000000002E-4</v>
      </c>
      <c r="L190" s="5">
        <f>IF(AL190="NORWAY",_xlfn.XLOOKUP(C190,'Oslo OBX Historical Data'!$A$3:$A$3478,'Oslo OBX Historical Data'!$G$2:$G$3477),IF(AL190="FINLAND",_xlfn.XLOOKUP(C190,'OMX Helsinki Historical Data'!$A$3:$A$3480,'OMX Helsinki Historical Data'!$G$2:$G$3479),IF(AL190="DENMARK",_xlfn.XLOOKUP(C190,'OMX Copenhagen All shares Histo'!$A$3:$A$3462,'OMX Copenhagen All shares Histo'!$G$2:$G$3461),_xlfn.XLOOKUP('Neg. inv sent'!C190,'OMX Stockholm Historical Data'!$A$3:$A$3478,'OMX Stockholm Historical Data'!$G$2:$G$3477))))</f>
        <v>4.0000000000000002E-4</v>
      </c>
      <c r="M190">
        <f>IF($B190="","",Dataset!L190)</f>
        <v>0</v>
      </c>
      <c r="N190">
        <f>IF($B190="","",Dataset!M190)</f>
        <v>0</v>
      </c>
      <c r="O190">
        <f>IF($B190="","",Dataset!N190)</f>
        <v>0</v>
      </c>
      <c r="P190">
        <f>IF($B190="","",Dataset!O190)</f>
        <v>0</v>
      </c>
      <c r="Q190">
        <f>IF($B190="","",Dataset!P190)</f>
        <v>0</v>
      </c>
      <c r="R190">
        <f>IF($B190="","",Dataset!Q190)</f>
        <v>0</v>
      </c>
      <c r="S190">
        <f>IF($B190="","",Dataset!R190)</f>
        <v>0</v>
      </c>
      <c r="T190">
        <f>IF($B190="","",Dataset!S190)</f>
        <v>0</v>
      </c>
      <c r="U190">
        <f>IF($B190="","",Dataset!T190)</f>
        <v>1</v>
      </c>
      <c r="AL190" t="s">
        <v>80</v>
      </c>
      <c r="AN190" s="3">
        <f t="shared" si="17"/>
        <v>49</v>
      </c>
      <c r="AO190">
        <v>1673</v>
      </c>
      <c r="BD190" s="2">
        <v>0.33333334329999997</v>
      </c>
      <c r="BE190" s="2">
        <v>0</v>
      </c>
      <c r="BF190" s="2">
        <v>0</v>
      </c>
      <c r="BH190" t="s">
        <v>660</v>
      </c>
      <c r="BI190" t="s">
        <v>661</v>
      </c>
      <c r="BJ190" t="s">
        <v>80</v>
      </c>
      <c r="BK190" t="s">
        <v>74</v>
      </c>
      <c r="BL190" t="s">
        <v>25</v>
      </c>
      <c r="BM190" t="s">
        <v>662</v>
      </c>
      <c r="BN190" t="s">
        <v>27</v>
      </c>
      <c r="BO190" s="2">
        <v>510.01299999999998</v>
      </c>
      <c r="BP190" s="2">
        <v>49</v>
      </c>
      <c r="BQ190" s="5">
        <f t="shared" si="18"/>
        <v>3.3333334329999995E-3</v>
      </c>
      <c r="BR190" s="5">
        <f t="shared" si="19"/>
        <v>0</v>
      </c>
      <c r="BS190" s="5">
        <f t="shared" si="20"/>
        <v>0</v>
      </c>
      <c r="BT190" s="2">
        <v>88.5</v>
      </c>
      <c r="BU190" s="2">
        <v>80.612243649999996</v>
      </c>
      <c r="BV190" s="2">
        <v>90.9</v>
      </c>
      <c r="BW190" s="2">
        <v>20.751999999999999</v>
      </c>
    </row>
    <row r="191" spans="1:75" ht="16" x14ac:dyDescent="0.2">
      <c r="A191" t="str">
        <f t="shared" si="11"/>
        <v>1</v>
      </c>
      <c r="B191">
        <v>63</v>
      </c>
      <c r="C191" s="7">
        <v>40684</v>
      </c>
      <c r="D191" s="11">
        <v>2011</v>
      </c>
      <c r="E191" s="3">
        <f>_xlfn.XLOOKUP(B191,'Sentiment index'!$E$2:$E$169,'Sentiment index'!$A$2:$A$169)</f>
        <v>-0.75336749999999997</v>
      </c>
      <c r="F191">
        <f>IF(B191="","",Dataset!E191)</f>
        <v>12.35914653848573</v>
      </c>
      <c r="G191" s="5">
        <f>(AN191-BP191)/BP191</f>
        <v>0.18407077789999995</v>
      </c>
      <c r="H191" s="12">
        <f>IF(B191="","",Dataset!G191)</f>
        <v>29</v>
      </c>
      <c r="I191" s="2">
        <v>264</v>
      </c>
      <c r="J191" s="2">
        <v>22</v>
      </c>
      <c r="K191" s="13">
        <f t="shared" si="12"/>
        <v>0.20167077789999996</v>
      </c>
      <c r="L191" s="15">
        <v>-1.7600000000000001E-2</v>
      </c>
      <c r="M191">
        <f>IF($B191="","",Dataset!L191)</f>
        <v>0</v>
      </c>
      <c r="N191">
        <f>IF($B191="","",Dataset!M191)</f>
        <v>1</v>
      </c>
      <c r="O191">
        <f>IF($B191="","",Dataset!N191)</f>
        <v>0</v>
      </c>
      <c r="P191">
        <f>IF($B191="","",Dataset!O191)</f>
        <v>0</v>
      </c>
      <c r="Q191">
        <f>IF($B191="","",Dataset!P191)</f>
        <v>0</v>
      </c>
      <c r="R191">
        <f>IF($B191="","",Dataset!Q191)</f>
        <v>0</v>
      </c>
      <c r="S191">
        <f>IF($B191="","",Dataset!R191)</f>
        <v>0</v>
      </c>
      <c r="T191">
        <f>IF($B191="","",Dataset!S191)</f>
        <v>0</v>
      </c>
      <c r="U191">
        <f>IF($B191="","",Dataset!T191)</f>
        <v>0</v>
      </c>
      <c r="AL191" t="s">
        <v>44</v>
      </c>
      <c r="AN191" s="3">
        <f t="shared" si="17"/>
        <v>26.049557113799999</v>
      </c>
      <c r="AO191">
        <v>29</v>
      </c>
      <c r="BD191" s="2">
        <v>10.79645824</v>
      </c>
      <c r="BE191" s="2">
        <v>18.407077789999999</v>
      </c>
      <c r="BF191" s="2">
        <v>16.283184049999999</v>
      </c>
      <c r="BH191" t="s">
        <v>907</v>
      </c>
      <c r="BI191" t="s">
        <v>908</v>
      </c>
      <c r="BJ191" t="s">
        <v>44</v>
      </c>
      <c r="BK191" t="s">
        <v>53</v>
      </c>
      <c r="BL191" t="s">
        <v>25</v>
      </c>
      <c r="BM191" t="s">
        <v>54</v>
      </c>
      <c r="BN191" t="s">
        <v>27</v>
      </c>
      <c r="BO191" s="2">
        <v>264</v>
      </c>
      <c r="BP191" s="2">
        <v>22</v>
      </c>
      <c r="BQ191" s="5">
        <f t="shared" si="18"/>
        <v>0.10796458239999999</v>
      </c>
      <c r="BR191" s="5">
        <f t="shared" si="19"/>
        <v>0.18407077789999998</v>
      </c>
      <c r="BS191" s="5">
        <f t="shared" si="20"/>
        <v>0.16283184049999999</v>
      </c>
      <c r="BT191" s="2"/>
      <c r="BU191" s="2"/>
      <c r="BV191" s="2"/>
      <c r="BW191" s="2">
        <v>0</v>
      </c>
    </row>
    <row r="192" spans="1:75" x14ac:dyDescent="0.15">
      <c r="A192" t="str">
        <f t="shared" si="11"/>
        <v>1</v>
      </c>
      <c r="B192">
        <v>63</v>
      </c>
      <c r="C192" s="7">
        <v>40688</v>
      </c>
      <c r="D192" s="11">
        <v>2011</v>
      </c>
      <c r="E192" s="3">
        <f>_xlfn.XLOOKUP(B192,'Sentiment index'!$E$2:$E$169,'Sentiment index'!$A$2:$A$169)</f>
        <v>-0.75336749999999997</v>
      </c>
      <c r="F192">
        <f>IF(B192="","",Dataset!E192)</f>
        <v>11.188625853852558</v>
      </c>
      <c r="G192" s="5">
        <f>(AN192-BP192)/BP192</f>
        <v>6.0000000000000053E-2</v>
      </c>
      <c r="H192" s="12">
        <f>IF(B192="","",Dataset!G192)</f>
        <v>5</v>
      </c>
      <c r="I192" s="2">
        <v>6.1847300000000001</v>
      </c>
      <c r="J192" s="2">
        <v>2.7641056000000002</v>
      </c>
      <c r="K192" s="13">
        <f t="shared" si="12"/>
        <v>4.9600000000000054E-2</v>
      </c>
      <c r="L192" s="5">
        <f>IF(AL192="NORWAY",_xlfn.XLOOKUP(C192,'Oslo OBX Historical Data'!$A$3:$A$3478,'Oslo OBX Historical Data'!$G$2:$G$3477),IF(AL192="FINLAND",_xlfn.XLOOKUP(C192,'OMX Helsinki Historical Data'!$A$3:$A$3480,'OMX Helsinki Historical Data'!$G$2:$G$3479),IF(AL192="DENMARK",_xlfn.XLOOKUP(C192,'OMX Copenhagen All shares Histo'!$A$3:$A$3462,'OMX Copenhagen All shares Histo'!$G$2:$G$3461),_xlfn.XLOOKUP('Neg. inv sent'!C192,'OMX Stockholm Historical Data'!$A$3:$A$3478,'OMX Stockholm Historical Data'!$G$2:$G$3477))))</f>
        <v>1.04E-2</v>
      </c>
      <c r="M192">
        <f>IF($B192="","",Dataset!L192)</f>
        <v>0</v>
      </c>
      <c r="N192">
        <f>IF($B192="","",Dataset!M192)</f>
        <v>0</v>
      </c>
      <c r="O192">
        <f>IF($B192="","",Dataset!N192)</f>
        <v>0</v>
      </c>
      <c r="P192">
        <f>IF($B192="","",Dataset!O192)</f>
        <v>0</v>
      </c>
      <c r="Q192">
        <f>IF($B192="","",Dataset!P192)</f>
        <v>0</v>
      </c>
      <c r="R192">
        <f>IF($B192="","",Dataset!Q192)</f>
        <v>1</v>
      </c>
      <c r="S192">
        <f>IF($B192="","",Dataset!R192)</f>
        <v>0</v>
      </c>
      <c r="T192">
        <f>IF($B192="","",Dataset!S192)</f>
        <v>0</v>
      </c>
      <c r="U192">
        <f>IF($B192="","",Dataset!T192)</f>
        <v>0</v>
      </c>
      <c r="AL192" t="s">
        <v>80</v>
      </c>
      <c r="AN192" s="3">
        <f t="shared" si="17"/>
        <v>3.3920000000000003</v>
      </c>
      <c r="AO192">
        <v>5</v>
      </c>
      <c r="BD192" s="2">
        <v>4</v>
      </c>
      <c r="BE192" s="2">
        <v>6</v>
      </c>
      <c r="BF192" s="2">
        <v>-1.6000000240000001</v>
      </c>
      <c r="BH192" t="s">
        <v>2012</v>
      </c>
      <c r="BI192" t="s">
        <v>2013</v>
      </c>
      <c r="BJ192" t="s">
        <v>80</v>
      </c>
      <c r="BK192" t="s">
        <v>32</v>
      </c>
      <c r="BL192" t="s">
        <v>25</v>
      </c>
      <c r="BM192" t="s">
        <v>54</v>
      </c>
      <c r="BN192" t="s">
        <v>27</v>
      </c>
      <c r="BO192" s="2">
        <v>6.1847300000000001</v>
      </c>
      <c r="BP192" s="2">
        <v>3.2</v>
      </c>
      <c r="BQ192" s="5">
        <f t="shared" si="18"/>
        <v>0.04</v>
      </c>
      <c r="BR192" s="5">
        <f t="shared" si="19"/>
        <v>0.06</v>
      </c>
      <c r="BS192" s="5">
        <f t="shared" si="20"/>
        <v>-1.6000000239999999E-2</v>
      </c>
      <c r="BT192" s="2">
        <v>0.85299999999999998</v>
      </c>
      <c r="BU192" s="2">
        <v>-66.745750430000001</v>
      </c>
      <c r="BV192" s="2">
        <v>0.85499999999999998</v>
      </c>
      <c r="BW192" s="2">
        <v>7.7055400000000001</v>
      </c>
    </row>
    <row r="193" spans="1:75" x14ac:dyDescent="0.15">
      <c r="A193" t="str">
        <f t="shared" si="11"/>
        <v>1</v>
      </c>
      <c r="B193">
        <v>63</v>
      </c>
      <c r="C193" s="7">
        <v>40689</v>
      </c>
      <c r="D193" s="11">
        <v>2011</v>
      </c>
      <c r="E193" s="3">
        <f>_xlfn.XLOOKUP(B193,'Sentiment index'!$E$2:$E$169,'Sentiment index'!$A$2:$A$169)</f>
        <v>-0.75336749999999997</v>
      </c>
      <c r="F193">
        <f>IF(B193="","",Dataset!E193)</f>
        <v>12.633370547935687</v>
      </c>
      <c r="G193" s="5">
        <f>(AN193-BP193)/BP193</f>
        <v>1.6556355359999878E-3</v>
      </c>
      <c r="H193" s="12">
        <f>IF(B193="","",Dataset!G193)</f>
        <v>8</v>
      </c>
      <c r="I193" s="2">
        <v>64.461500000000001</v>
      </c>
      <c r="J193" s="2">
        <v>25.049706999999998</v>
      </c>
      <c r="K193" s="13">
        <f t="shared" si="12"/>
        <v>1.0555635535999988E-2</v>
      </c>
      <c r="L193" s="5">
        <f>IF(AL193="NORWAY",_xlfn.XLOOKUP(C193,'Oslo OBX Historical Data'!$A$3:$A$3478,'Oslo OBX Historical Data'!$G$2:$G$3477),IF(AL193="FINLAND",_xlfn.XLOOKUP(C193,'OMX Helsinki Historical Data'!$A$3:$A$3480,'OMX Helsinki Historical Data'!$G$2:$G$3479),IF(AL193="DENMARK",_xlfn.XLOOKUP(C193,'OMX Copenhagen All shares Histo'!$A$3:$A$3462,'OMX Copenhagen All shares Histo'!$G$2:$G$3461),_xlfn.XLOOKUP('Neg. inv sent'!C193,'OMX Stockholm Historical Data'!$A$3:$A$3478,'OMX Stockholm Historical Data'!$G$2:$G$3477))))</f>
        <v>-8.8999999999999999E-3</v>
      </c>
      <c r="M193">
        <f>IF($B193="","",Dataset!L193)</f>
        <v>0</v>
      </c>
      <c r="N193">
        <f>IF($B193="","",Dataset!M193)</f>
        <v>0</v>
      </c>
      <c r="O193">
        <f>IF($B193="","",Dataset!N193)</f>
        <v>0</v>
      </c>
      <c r="P193">
        <f>IF($B193="","",Dataset!O193)</f>
        <v>0</v>
      </c>
      <c r="Q193">
        <f>IF($B193="","",Dataset!P193)</f>
        <v>0</v>
      </c>
      <c r="R193">
        <f>IF($B193="","",Dataset!Q193)</f>
        <v>1</v>
      </c>
      <c r="S193">
        <f>IF($B193="","",Dataset!R193)</f>
        <v>0</v>
      </c>
      <c r="T193">
        <f>IF($B193="","",Dataset!S193)</f>
        <v>0</v>
      </c>
      <c r="U193">
        <f>IF($B193="","",Dataset!T193)</f>
        <v>0</v>
      </c>
      <c r="AL193" t="s">
        <v>80</v>
      </c>
      <c r="AN193" s="3">
        <f t="shared" si="17"/>
        <v>29.048013430544</v>
      </c>
      <c r="AO193">
        <v>8</v>
      </c>
      <c r="BD193" s="2">
        <v>3.4768218989999999</v>
      </c>
      <c r="BE193" s="2">
        <v>0.1655635536</v>
      </c>
      <c r="BF193" s="2">
        <v>-3.559602022</v>
      </c>
      <c r="BH193" t="s">
        <v>1302</v>
      </c>
      <c r="BI193" t="s">
        <v>1303</v>
      </c>
      <c r="BJ193" t="s">
        <v>80</v>
      </c>
      <c r="BK193" t="s">
        <v>32</v>
      </c>
      <c r="BL193" t="s">
        <v>25</v>
      </c>
      <c r="BM193" t="s">
        <v>1066</v>
      </c>
      <c r="BN193" t="s">
        <v>27</v>
      </c>
      <c r="BO193" s="2">
        <v>64.461500000000001</v>
      </c>
      <c r="BP193" s="2">
        <v>29</v>
      </c>
      <c r="BQ193" s="5">
        <f t="shared" si="18"/>
        <v>3.4768218990000002E-2</v>
      </c>
      <c r="BR193" s="5">
        <f t="shared" si="19"/>
        <v>1.6556355359999999E-3</v>
      </c>
      <c r="BS193" s="5">
        <f t="shared" si="20"/>
        <v>-3.5596020219999996E-2</v>
      </c>
      <c r="BT193" s="2">
        <v>5.29</v>
      </c>
      <c r="BU193" s="2">
        <v>-76.218025209999993</v>
      </c>
      <c r="BV193" s="2">
        <v>5.29</v>
      </c>
      <c r="BW193" s="2">
        <v>9.0802200000000006</v>
      </c>
    </row>
    <row r="194" spans="1:75" x14ac:dyDescent="0.15">
      <c r="A194" t="str">
        <f t="shared" si="11"/>
        <v>1</v>
      </c>
      <c r="B194">
        <v>63</v>
      </c>
      <c r="C194" s="7">
        <v>40690</v>
      </c>
      <c r="D194" s="11">
        <v>2011</v>
      </c>
      <c r="E194" s="3">
        <f>_xlfn.XLOOKUP(B194,'Sentiment index'!$E$2:$E$169,'Sentiment index'!$A$2:$A$169)</f>
        <v>-0.75336749999999997</v>
      </c>
      <c r="F194">
        <f>IF(B194="","",Dataset!E194)</f>
        <v>12.451543434836585</v>
      </c>
      <c r="G194" s="5">
        <f>(AN194-BP194)/BP194</f>
        <v>0</v>
      </c>
      <c r="H194" s="12">
        <f>IF(B194="","",Dataset!G194)</f>
        <v>12</v>
      </c>
      <c r="I194" s="2">
        <v>435.70299999999997</v>
      </c>
      <c r="J194" s="2">
        <v>45.780498999999999</v>
      </c>
      <c r="K194" s="13">
        <f t="shared" si="12"/>
        <v>-7.1000000000000004E-3</v>
      </c>
      <c r="L194" s="5">
        <f>IF(AL194="NORWAY",_xlfn.XLOOKUP(C194,'Oslo OBX Historical Data'!$A$3:$A$3478,'Oslo OBX Historical Data'!$G$2:$G$3477),IF(AL194="FINLAND",_xlfn.XLOOKUP(C194,'OMX Helsinki Historical Data'!$A$3:$A$3480,'OMX Helsinki Historical Data'!$G$2:$G$3479),IF(AL194="DENMARK",_xlfn.XLOOKUP(C194,'OMX Copenhagen All shares Histo'!$A$3:$A$3462,'OMX Copenhagen All shares Histo'!$G$2:$G$3461),_xlfn.XLOOKUP('Neg. inv sent'!C194,'OMX Stockholm Historical Data'!$A$3:$A$3478,'OMX Stockholm Historical Data'!$G$2:$G$3477))))</f>
        <v>7.1000000000000004E-3</v>
      </c>
      <c r="M194">
        <f>IF($B194="","",Dataset!L194)</f>
        <v>0</v>
      </c>
      <c r="N194">
        <f>IF($B194="","",Dataset!M194)</f>
        <v>0</v>
      </c>
      <c r="O194">
        <f>IF($B194="","",Dataset!N194)</f>
        <v>0</v>
      </c>
      <c r="P194">
        <f>IF($B194="","",Dataset!O194)</f>
        <v>0</v>
      </c>
      <c r="Q194">
        <f>IF($B194="","",Dataset!P194)</f>
        <v>0</v>
      </c>
      <c r="R194">
        <f>IF($B194="","",Dataset!Q194)</f>
        <v>0</v>
      </c>
      <c r="S194">
        <f>IF($B194="","",Dataset!R194)</f>
        <v>0</v>
      </c>
      <c r="T194">
        <f>IF($B194="","",Dataset!S194)</f>
        <v>1</v>
      </c>
      <c r="U194">
        <f>IF($B194="","",Dataset!T194)</f>
        <v>0</v>
      </c>
      <c r="AL194" t="s">
        <v>80</v>
      </c>
      <c r="AN194" s="3">
        <f t="shared" si="17"/>
        <v>53</v>
      </c>
      <c r="AO194">
        <v>12</v>
      </c>
      <c r="BD194" s="2">
        <v>0</v>
      </c>
      <c r="BE194" s="2">
        <v>0</v>
      </c>
      <c r="BF194" s="2">
        <v>0</v>
      </c>
      <c r="BH194" t="s">
        <v>724</v>
      </c>
      <c r="BI194" t="s">
        <v>725</v>
      </c>
      <c r="BJ194" t="s">
        <v>80</v>
      </c>
      <c r="BK194" t="s">
        <v>81</v>
      </c>
      <c r="BL194" t="s">
        <v>25</v>
      </c>
      <c r="BM194" t="s">
        <v>726</v>
      </c>
      <c r="BN194" t="s">
        <v>27</v>
      </c>
      <c r="BO194" s="2">
        <v>435.70299999999997</v>
      </c>
      <c r="BP194" s="2">
        <v>53</v>
      </c>
      <c r="BQ194" s="5">
        <f t="shared" si="18"/>
        <v>0</v>
      </c>
      <c r="BR194" s="5">
        <f t="shared" si="19"/>
        <v>0</v>
      </c>
      <c r="BS194" s="5">
        <f t="shared" si="20"/>
        <v>0</v>
      </c>
      <c r="BT194" s="2"/>
      <c r="BU194" s="2"/>
      <c r="BV194" s="2"/>
      <c r="BW194" s="2">
        <v>26.9406</v>
      </c>
    </row>
    <row r="195" spans="1:75" x14ac:dyDescent="0.15">
      <c r="A195" t="str">
        <f t="shared" ref="A195:A258" si="21">IF(E195&lt;0,"1","0")</f>
        <v>1</v>
      </c>
      <c r="B195">
        <v>64</v>
      </c>
      <c r="C195" s="7">
        <v>40708</v>
      </c>
      <c r="D195" s="11">
        <v>2011</v>
      </c>
      <c r="E195" s="3">
        <f>_xlfn.XLOOKUP(B195,'Sentiment index'!$E$2:$E$169,'Sentiment index'!$A$2:$A$169)</f>
        <v>-0.53958490000000003</v>
      </c>
      <c r="F195">
        <f>IF(B195="","",Dataset!E195)</f>
        <v>11.966660903114729</v>
      </c>
      <c r="G195" s="5">
        <f>(AN195-BP195)/BP195</f>
        <v>0.34545455930000013</v>
      </c>
      <c r="H195" s="12">
        <f>IF(B195="","",Dataset!G195)</f>
        <v>27</v>
      </c>
      <c r="I195" s="2">
        <v>6.5832499999999996</v>
      </c>
      <c r="J195" s="2">
        <v>2.9368621999999998</v>
      </c>
      <c r="K195" s="13">
        <f t="shared" ref="K195:K258" si="22">G195-L195</f>
        <v>0.33075455930000014</v>
      </c>
      <c r="L195" s="5">
        <f>IF(AL195="NORWAY",_xlfn.XLOOKUP(C195,'Oslo OBX Historical Data'!$A$3:$A$3478,'Oslo OBX Historical Data'!$G$2:$G$3477),IF(AL195="FINLAND",_xlfn.XLOOKUP(C195,'OMX Helsinki Historical Data'!$A$3:$A$3480,'OMX Helsinki Historical Data'!$G$2:$G$3479),IF(AL195="DENMARK",_xlfn.XLOOKUP(C195,'OMX Copenhagen All shares Histo'!$A$3:$A$3462,'OMX Copenhagen All shares Histo'!$G$2:$G$3461),_xlfn.XLOOKUP('Neg. inv sent'!C195,'OMX Stockholm Historical Data'!$A$3:$A$3478,'OMX Stockholm Historical Data'!$G$2:$G$3477))))</f>
        <v>1.47E-2</v>
      </c>
      <c r="M195">
        <f>IF($B195="","",Dataset!L195)</f>
        <v>0</v>
      </c>
      <c r="N195">
        <f>IF($B195="","",Dataset!M195)</f>
        <v>0</v>
      </c>
      <c r="O195">
        <f>IF($B195="","",Dataset!N195)</f>
        <v>0</v>
      </c>
      <c r="P195">
        <f>IF($B195="","",Dataset!O195)</f>
        <v>0</v>
      </c>
      <c r="Q195">
        <f>IF($B195="","",Dataset!P195)</f>
        <v>0</v>
      </c>
      <c r="R195">
        <f>IF($B195="","",Dataset!Q195)</f>
        <v>1</v>
      </c>
      <c r="S195">
        <f>IF($B195="","",Dataset!R195)</f>
        <v>0</v>
      </c>
      <c r="T195">
        <f>IF($B195="","",Dataset!S195)</f>
        <v>0</v>
      </c>
      <c r="U195">
        <f>IF($B195="","",Dataset!T195)</f>
        <v>0</v>
      </c>
      <c r="AL195" t="s">
        <v>80</v>
      </c>
      <c r="AN195" s="3">
        <f t="shared" si="17"/>
        <v>4.5745455016200003</v>
      </c>
      <c r="AO195">
        <v>27</v>
      </c>
      <c r="BD195" s="2">
        <v>39.393939969999998</v>
      </c>
      <c r="BE195" s="2">
        <v>34.545455930000003</v>
      </c>
      <c r="BF195" s="2">
        <v>71.212120060000004</v>
      </c>
      <c r="BH195" t="s">
        <v>1967</v>
      </c>
      <c r="BI195" t="s">
        <v>1968</v>
      </c>
      <c r="BJ195" t="s">
        <v>80</v>
      </c>
      <c r="BK195" t="s">
        <v>32</v>
      </c>
      <c r="BL195" t="s">
        <v>25</v>
      </c>
      <c r="BM195" t="s">
        <v>54</v>
      </c>
      <c r="BN195" t="s">
        <v>27</v>
      </c>
      <c r="BO195" s="2">
        <v>6.5832499999999996</v>
      </c>
      <c r="BP195" s="2">
        <v>3.4</v>
      </c>
      <c r="BQ195" s="5">
        <f t="shared" si="18"/>
        <v>0.39393939969999997</v>
      </c>
      <c r="BR195" s="5">
        <f t="shared" si="19"/>
        <v>0.34545455930000002</v>
      </c>
      <c r="BS195" s="5">
        <f t="shared" si="20"/>
        <v>0.71212120060000006</v>
      </c>
      <c r="BT195" s="2">
        <v>5.97</v>
      </c>
      <c r="BU195" s="2">
        <v>103.55585480000001</v>
      </c>
      <c r="BV195" s="2">
        <v>5.98</v>
      </c>
      <c r="BW195" s="2">
        <v>14.72</v>
      </c>
    </row>
    <row r="196" spans="1:75" x14ac:dyDescent="0.15">
      <c r="A196" t="str">
        <f t="shared" si="21"/>
        <v>1</v>
      </c>
      <c r="B196">
        <v>64</v>
      </c>
      <c r="C196" s="7">
        <v>40717</v>
      </c>
      <c r="D196" s="11">
        <v>2011</v>
      </c>
      <c r="E196" s="3">
        <f>_xlfn.XLOOKUP(B196,'Sentiment index'!$E$2:$E$169,'Sentiment index'!$A$2:$A$169)</f>
        <v>-0.53958490000000003</v>
      </c>
      <c r="F196">
        <f>IF(B196="","",Dataset!E196)</f>
        <v>8.9137778839087929</v>
      </c>
      <c r="G196" s="5">
        <f>(AN196-BP196)/BP196</f>
        <v>-0.11000000000000001</v>
      </c>
      <c r="H196" s="12">
        <f>IF(B196="","",Dataset!G196)</f>
        <v>222</v>
      </c>
      <c r="I196" s="2">
        <v>57.808</v>
      </c>
      <c r="J196" s="2">
        <v>42.325367</v>
      </c>
      <c r="K196" s="13">
        <f t="shared" si="22"/>
        <v>-9.4300000000000023E-2</v>
      </c>
      <c r="L196" s="5">
        <f>IF(AL196="NORWAY",_xlfn.XLOOKUP(C196,'Oslo OBX Historical Data'!$A$3:$A$3478,'Oslo OBX Historical Data'!$G$2:$G$3477),IF(AL196="FINLAND",_xlfn.XLOOKUP(C196,'OMX Helsinki Historical Data'!$A$3:$A$3480,'OMX Helsinki Historical Data'!$G$2:$G$3479),IF(AL196="DENMARK",_xlfn.XLOOKUP(C196,'OMX Copenhagen All shares Histo'!$A$3:$A$3462,'OMX Copenhagen All shares Histo'!$G$2:$G$3461),_xlfn.XLOOKUP('Neg. inv sent'!C196,'OMX Stockholm Historical Data'!$A$3:$A$3478,'OMX Stockholm Historical Data'!$G$2:$G$3477))))</f>
        <v>-1.5699999999999999E-2</v>
      </c>
      <c r="M196">
        <f>IF($B196="","",Dataset!L196)</f>
        <v>0</v>
      </c>
      <c r="N196">
        <f>IF($B196="","",Dataset!M196)</f>
        <v>0</v>
      </c>
      <c r="O196">
        <f>IF($B196="","",Dataset!N196)</f>
        <v>0</v>
      </c>
      <c r="P196">
        <f>IF($B196="","",Dataset!O196)</f>
        <v>0</v>
      </c>
      <c r="Q196">
        <f>IF($B196="","",Dataset!P196)</f>
        <v>0</v>
      </c>
      <c r="R196">
        <f>IF($B196="","",Dataset!Q196)</f>
        <v>1</v>
      </c>
      <c r="S196">
        <f>IF($B196="","",Dataset!R196)</f>
        <v>0</v>
      </c>
      <c r="T196">
        <f>IF($B196="","",Dataset!S196)</f>
        <v>0</v>
      </c>
      <c r="U196">
        <f>IF($B196="","",Dataset!T196)</f>
        <v>0</v>
      </c>
      <c r="AL196" t="s">
        <v>80</v>
      </c>
      <c r="AN196" s="3">
        <f t="shared" si="17"/>
        <v>43.61</v>
      </c>
      <c r="AO196">
        <v>222</v>
      </c>
      <c r="BD196" s="2">
        <v>-16</v>
      </c>
      <c r="BE196" s="2">
        <v>-11</v>
      </c>
      <c r="BF196" s="2">
        <v>-4</v>
      </c>
      <c r="BH196" t="s">
        <v>1355</v>
      </c>
      <c r="BI196" t="s">
        <v>1356</v>
      </c>
      <c r="BJ196" t="s">
        <v>80</v>
      </c>
      <c r="BK196" t="s">
        <v>32</v>
      </c>
      <c r="BL196" t="s">
        <v>25</v>
      </c>
      <c r="BM196" t="s">
        <v>54</v>
      </c>
      <c r="BN196" t="s">
        <v>27</v>
      </c>
      <c r="BO196" s="2">
        <v>57.808</v>
      </c>
      <c r="BP196" s="2">
        <v>49</v>
      </c>
      <c r="BQ196" s="5">
        <f t="shared" si="18"/>
        <v>-0.16</v>
      </c>
      <c r="BR196" s="5">
        <f t="shared" si="19"/>
        <v>-0.11</v>
      </c>
      <c r="BS196" s="5">
        <f t="shared" si="20"/>
        <v>-0.04</v>
      </c>
      <c r="BT196" s="2">
        <v>49.5</v>
      </c>
      <c r="BU196" s="2">
        <v>304.08163450000001</v>
      </c>
      <c r="BV196" s="2">
        <v>50.3</v>
      </c>
      <c r="BW196" s="2">
        <v>0</v>
      </c>
    </row>
    <row r="197" spans="1:75" x14ac:dyDescent="0.15">
      <c r="A197" t="str">
        <f t="shared" si="21"/>
        <v>1</v>
      </c>
      <c r="B197">
        <v>65</v>
      </c>
      <c r="C197" s="7">
        <v>40729</v>
      </c>
      <c r="D197" s="11">
        <v>2011</v>
      </c>
      <c r="E197" s="3">
        <f>_xlfn.XLOOKUP(B197,'Sentiment index'!$E$2:$E$169,'Sentiment index'!$A$2:$A$169)</f>
        <v>-0.51565919999999998</v>
      </c>
      <c r="F197">
        <f>IF(B197="","",Dataset!E197)</f>
        <v>10.63138988526039</v>
      </c>
      <c r="G197" s="5">
        <f>(AN197-BP197)/BP197</f>
        <v>0.25</v>
      </c>
      <c r="H197" s="12">
        <f>IF(B197="","",Dataset!G197)</f>
        <v>865</v>
      </c>
      <c r="I197" s="2">
        <v>1014.87</v>
      </c>
      <c r="J197" s="2">
        <v>38</v>
      </c>
      <c r="K197" s="13">
        <f t="shared" si="22"/>
        <v>0.25030000000000002</v>
      </c>
      <c r="L197" s="5">
        <f>IF(AL197="NORWAY",_xlfn.XLOOKUP(C197,'Oslo OBX Historical Data'!$A$3:$A$3478,'Oslo OBX Historical Data'!$G$2:$G$3477),IF(AL197="FINLAND",_xlfn.XLOOKUP(C197,'OMX Helsinki Historical Data'!$A$3:$A$3480,'OMX Helsinki Historical Data'!$G$2:$G$3479),IF(AL197="DENMARK",_xlfn.XLOOKUP(C197,'OMX Copenhagen All shares Histo'!$A$3:$A$3462,'OMX Copenhagen All shares Histo'!$G$2:$G$3461),_xlfn.XLOOKUP('Neg. inv sent'!C197,'OMX Stockholm Historical Data'!$A$3:$A$3478,'OMX Stockholm Historical Data'!$G$2:$G$3477))))</f>
        <v>-2.9999999999999997E-4</v>
      </c>
      <c r="M197">
        <f>IF($B197="","",Dataset!L197)</f>
        <v>0</v>
      </c>
      <c r="N197">
        <f>IF($B197="","",Dataset!M197)</f>
        <v>0</v>
      </c>
      <c r="O197">
        <f>IF($B197="","",Dataset!N197)</f>
        <v>1</v>
      </c>
      <c r="P197">
        <f>IF($B197="","",Dataset!O197)</f>
        <v>0</v>
      </c>
      <c r="Q197">
        <f>IF($B197="","",Dataset!P197)</f>
        <v>0</v>
      </c>
      <c r="R197">
        <f>IF($B197="","",Dataset!Q197)</f>
        <v>0</v>
      </c>
      <c r="S197">
        <f>IF($B197="","",Dataset!R197)</f>
        <v>0</v>
      </c>
      <c r="T197">
        <f>IF($B197="","",Dataset!S197)</f>
        <v>0</v>
      </c>
      <c r="U197">
        <f>IF($B197="","",Dataset!T197)</f>
        <v>0</v>
      </c>
      <c r="AL197" t="s">
        <v>44</v>
      </c>
      <c r="AN197" s="3">
        <f t="shared" si="17"/>
        <v>47.5</v>
      </c>
      <c r="AO197">
        <v>865</v>
      </c>
      <c r="BD197" s="2">
        <v>14.516129490000001</v>
      </c>
      <c r="BE197" s="2">
        <v>25</v>
      </c>
      <c r="BF197" s="2">
        <v>27.822580339999998</v>
      </c>
      <c r="BH197" t="s">
        <v>416</v>
      </c>
      <c r="BI197" t="s">
        <v>417</v>
      </c>
      <c r="BJ197" t="s">
        <v>44</v>
      </c>
      <c r="BK197" t="s">
        <v>96</v>
      </c>
      <c r="BL197" t="s">
        <v>25</v>
      </c>
      <c r="BM197" t="s">
        <v>54</v>
      </c>
      <c r="BN197" t="s">
        <v>27</v>
      </c>
      <c r="BO197" s="2">
        <v>1014.87</v>
      </c>
      <c r="BP197" s="2">
        <v>38</v>
      </c>
      <c r="BQ197" s="5">
        <f t="shared" si="18"/>
        <v>0.14516129490000002</v>
      </c>
      <c r="BR197" s="5">
        <f t="shared" si="19"/>
        <v>0.25</v>
      </c>
      <c r="BS197" s="5">
        <f t="shared" si="20"/>
        <v>0.27822580339999997</v>
      </c>
      <c r="BT197" s="2"/>
      <c r="BU197" s="2"/>
      <c r="BV197" s="2"/>
      <c r="BW197" s="2">
        <v>0</v>
      </c>
    </row>
    <row r="198" spans="1:75" x14ac:dyDescent="0.15">
      <c r="A198" t="str">
        <f t="shared" si="21"/>
        <v>1</v>
      </c>
      <c r="B198">
        <v>65</v>
      </c>
      <c r="C198" s="7">
        <v>40731</v>
      </c>
      <c r="D198" s="11">
        <v>2011</v>
      </c>
      <c r="E198" s="3">
        <f>_xlfn.XLOOKUP(B198,'Sentiment index'!$E$2:$E$169,'Sentiment index'!$A$2:$A$169)</f>
        <v>-0.51565919999999998</v>
      </c>
      <c r="F198">
        <f>IF(B198="","",Dataset!E198)</f>
        <v>11.637474493530513</v>
      </c>
      <c r="G198" s="5">
        <f>(AN198-BP198)/BP198</f>
        <v>-0.11111110690000003</v>
      </c>
      <c r="H198" s="12">
        <f>IF(B198="","",Dataset!G198)</f>
        <v>314</v>
      </c>
      <c r="I198" s="2">
        <v>841.79399999999998</v>
      </c>
      <c r="J198" s="2">
        <v>26.166074999999999</v>
      </c>
      <c r="K198" s="13">
        <f t="shared" si="22"/>
        <v>-0.11531110690000003</v>
      </c>
      <c r="L198" s="5">
        <f>IF(AL198="NORWAY",_xlfn.XLOOKUP(C198,'Oslo OBX Historical Data'!$A$3:$A$3478,'Oslo OBX Historical Data'!$G$2:$G$3477),IF(AL198="FINLAND",_xlfn.XLOOKUP(C198,'OMX Helsinki Historical Data'!$A$3:$A$3480,'OMX Helsinki Historical Data'!$G$2:$G$3479),IF(AL198="DENMARK",_xlfn.XLOOKUP(C198,'OMX Copenhagen All shares Histo'!$A$3:$A$3462,'OMX Copenhagen All shares Histo'!$G$2:$G$3461),_xlfn.XLOOKUP('Neg. inv sent'!C198,'OMX Stockholm Historical Data'!$A$3:$A$3478,'OMX Stockholm Historical Data'!$G$2:$G$3477))))</f>
        <v>4.1999999999999997E-3</v>
      </c>
      <c r="M198">
        <f>IF($B198="","",Dataset!L198)</f>
        <v>0</v>
      </c>
      <c r="N198">
        <f>IF($B198="","",Dataset!M198)</f>
        <v>0</v>
      </c>
      <c r="O198">
        <f>IF($B198="","",Dataset!N198)</f>
        <v>0</v>
      </c>
      <c r="P198">
        <f>IF($B198="","",Dataset!O198)</f>
        <v>1</v>
      </c>
      <c r="Q198">
        <f>IF($B198="","",Dataset!P198)</f>
        <v>0</v>
      </c>
      <c r="R198">
        <f>IF($B198="","",Dataset!Q198)</f>
        <v>0</v>
      </c>
      <c r="S198">
        <f>IF($B198="","",Dataset!R198)</f>
        <v>0</v>
      </c>
      <c r="T198">
        <f>IF($B198="","",Dataset!S198)</f>
        <v>0</v>
      </c>
      <c r="U198">
        <f>IF($B198="","",Dataset!T198)</f>
        <v>0</v>
      </c>
      <c r="AL198" t="s">
        <v>23</v>
      </c>
      <c r="AN198" s="3">
        <f t="shared" si="17"/>
        <v>22.222222327499999</v>
      </c>
      <c r="AO198">
        <v>314</v>
      </c>
      <c r="BD198" s="2">
        <v>-3.3333332539999998</v>
      </c>
      <c r="BE198" s="2">
        <v>-11.11111069</v>
      </c>
      <c r="BF198" s="2">
        <v>-11.11111069</v>
      </c>
      <c r="BH198" t="s">
        <v>460</v>
      </c>
      <c r="BI198" t="s">
        <v>461</v>
      </c>
      <c r="BJ198" t="s">
        <v>23</v>
      </c>
      <c r="BK198" t="s">
        <v>45</v>
      </c>
      <c r="BL198" t="s">
        <v>25</v>
      </c>
      <c r="BM198" t="s">
        <v>54</v>
      </c>
      <c r="BN198" t="s">
        <v>27</v>
      </c>
      <c r="BO198" s="2">
        <v>841.79399999999998</v>
      </c>
      <c r="BP198" s="2">
        <v>25</v>
      </c>
      <c r="BQ198" s="5">
        <f t="shared" si="18"/>
        <v>-3.3333332539999996E-2</v>
      </c>
      <c r="BR198" s="5">
        <f t="shared" si="19"/>
        <v>-0.11111110690000001</v>
      </c>
      <c r="BS198" s="5">
        <f t="shared" si="20"/>
        <v>-0.11111110690000001</v>
      </c>
      <c r="BT198" s="2">
        <v>11.1</v>
      </c>
      <c r="BU198" s="2">
        <v>-35.245819089999998</v>
      </c>
      <c r="BV198" s="2">
        <v>11.25</v>
      </c>
      <c r="BW198" s="2">
        <v>0</v>
      </c>
    </row>
    <row r="199" spans="1:75" x14ac:dyDescent="0.15">
      <c r="A199" t="str">
        <f t="shared" si="21"/>
        <v>1</v>
      </c>
      <c r="B199">
        <v>70</v>
      </c>
      <c r="C199" s="7">
        <v>40904</v>
      </c>
      <c r="D199" s="11">
        <v>2011</v>
      </c>
      <c r="E199" s="3">
        <f>_xlfn.XLOOKUP(B199,'Sentiment index'!$E$2:$E$169,'Sentiment index'!$A$2:$A$169)</f>
        <v>-0.32306299999999999</v>
      </c>
      <c r="F199">
        <f>IF(B199="","",Dataset!E199)</f>
        <v>11.128394488858266</v>
      </c>
      <c r="G199" s="5">
        <f>(AN199-BP199)/BP199</f>
        <v>5.3333334920000031E-2</v>
      </c>
      <c r="H199" s="12">
        <f>IF(B199="","",Dataset!G199)</f>
        <v>1204.525613962945</v>
      </c>
      <c r="I199" s="4">
        <v>5.0918099999999997</v>
      </c>
      <c r="J199" s="4">
        <v>3.4551319999999999</v>
      </c>
      <c r="K199" s="13">
        <f t="shared" si="22"/>
        <v>5.7733334920000032E-2</v>
      </c>
      <c r="L199" s="5">
        <f>IF(AL199="NORWAY",_xlfn.XLOOKUP(C199,'Oslo OBX Historical Data'!$A$3:$A$3478,'Oslo OBX Historical Data'!$G$2:$G$3477),IF(AL199="FINLAND",_xlfn.XLOOKUP(C199,'OMX Helsinki Historical Data'!$A$3:$A$3480,'OMX Helsinki Historical Data'!$G$2:$G$3479),IF(AL199="DENMARK",_xlfn.XLOOKUP(C199,'OMX Copenhagen All shares Histo'!$A$3:$A$3462,'OMX Copenhagen All shares Histo'!$G$2:$G$3461),_xlfn.XLOOKUP('Neg. inv sent'!C199,'OMX Stockholm Historical Data'!$A$3:$A$3478,'OMX Stockholm Historical Data'!$G$2:$G$3477))))</f>
        <v>-4.4000000000000003E-3</v>
      </c>
      <c r="M199">
        <f>IF($B199="","",Dataset!L199)</f>
        <v>0</v>
      </c>
      <c r="N199">
        <f>IF($B199="","",Dataset!M199)</f>
        <v>0</v>
      </c>
      <c r="O199">
        <f>IF($B199="","",Dataset!N199)</f>
        <v>1</v>
      </c>
      <c r="P199">
        <f>IF($B199="","",Dataset!O199)</f>
        <v>0</v>
      </c>
      <c r="Q199">
        <f>IF($B199="","",Dataset!P199)</f>
        <v>0</v>
      </c>
      <c r="R199">
        <f>IF($B199="","",Dataset!Q199)</f>
        <v>0</v>
      </c>
      <c r="S199">
        <f>IF($B199="","",Dataset!R199)</f>
        <v>0</v>
      </c>
      <c r="T199">
        <f>IF($B199="","",Dataset!S199)</f>
        <v>0</v>
      </c>
      <c r="U199">
        <f>IF($B199="","",Dataset!T199)</f>
        <v>0</v>
      </c>
      <c r="AL199" t="s">
        <v>80</v>
      </c>
      <c r="AN199" s="3">
        <f t="shared" si="17"/>
        <v>4.2133333396800001</v>
      </c>
      <c r="BD199" s="2">
        <v>5.3333334920000004</v>
      </c>
      <c r="BE199" s="2">
        <v>5.3333334920000004</v>
      </c>
      <c r="BF199" s="2">
        <v>4</v>
      </c>
      <c r="BH199" t="s">
        <v>2060</v>
      </c>
      <c r="BI199" t="s">
        <v>2061</v>
      </c>
      <c r="BJ199" t="s">
        <v>80</v>
      </c>
      <c r="BK199" t="s">
        <v>96</v>
      </c>
      <c r="BL199" t="s">
        <v>25</v>
      </c>
      <c r="BM199" t="s">
        <v>54</v>
      </c>
      <c r="BN199" t="s">
        <v>27</v>
      </c>
      <c r="BO199" s="4">
        <v>5.0918099999999997</v>
      </c>
      <c r="BP199" s="4">
        <v>4</v>
      </c>
      <c r="BQ199" s="5">
        <f t="shared" si="18"/>
        <v>5.3333334920000003E-2</v>
      </c>
      <c r="BR199" s="5">
        <f t="shared" si="19"/>
        <v>5.3333334920000003E-2</v>
      </c>
      <c r="BS199" s="5">
        <f t="shared" si="20"/>
        <v>0.04</v>
      </c>
      <c r="BT199" s="4"/>
      <c r="BU199" s="4"/>
      <c r="BV199" s="4"/>
      <c r="BW199" s="4">
        <v>7.4238</v>
      </c>
    </row>
    <row r="200" spans="1:75" x14ac:dyDescent="0.15">
      <c r="A200" t="str">
        <f t="shared" si="21"/>
        <v>1</v>
      </c>
      <c r="B200">
        <v>70</v>
      </c>
      <c r="C200" s="7">
        <v>40905</v>
      </c>
      <c r="D200" s="11">
        <v>2011</v>
      </c>
      <c r="E200" s="3">
        <f>_xlfn.XLOOKUP(B200,'Sentiment index'!$E$2:$E$169,'Sentiment index'!$A$2:$A$169)</f>
        <v>-0.32306299999999999</v>
      </c>
      <c r="F200">
        <f>IF(B200="","",Dataset!E200)</f>
        <v>8.249722995681962</v>
      </c>
      <c r="G200" s="5">
        <f>(AN200-BP200)/BP200</f>
        <v>9.4594583509999955E-2</v>
      </c>
      <c r="H200" s="12">
        <f>IF(B200="","",Dataset!G200)</f>
        <v>57</v>
      </c>
      <c r="I200" s="4">
        <v>40.503300000000003</v>
      </c>
      <c r="J200" s="4">
        <v>269.51057250000002</v>
      </c>
      <c r="K200" s="13">
        <f t="shared" si="22"/>
        <v>9.1894583509999961E-2</v>
      </c>
      <c r="L200" s="5">
        <f>IF(AL200="NORWAY",_xlfn.XLOOKUP(C200,'Oslo OBX Historical Data'!$A$3:$A$3478,'Oslo OBX Historical Data'!$G$2:$G$3477),IF(AL200="FINLAND",_xlfn.XLOOKUP(C200,'OMX Helsinki Historical Data'!$A$3:$A$3480,'OMX Helsinki Historical Data'!$G$2:$G$3479),IF(AL200="DENMARK",_xlfn.XLOOKUP(C200,'OMX Copenhagen All shares Histo'!$A$3:$A$3462,'OMX Copenhagen All shares Histo'!$G$2:$G$3461),_xlfn.XLOOKUP('Neg. inv sent'!C200,'OMX Stockholm Historical Data'!$A$3:$A$3478,'OMX Stockholm Historical Data'!$G$2:$G$3477))))</f>
        <v>2.7000000000000001E-3</v>
      </c>
      <c r="M200">
        <f>IF($B200="","",Dataset!L200)</f>
        <v>0</v>
      </c>
      <c r="N200">
        <f>IF($B200="","",Dataset!M200)</f>
        <v>0</v>
      </c>
      <c r="O200">
        <f>IF($B200="","",Dataset!N200)</f>
        <v>0</v>
      </c>
      <c r="P200">
        <f>IF($B200="","",Dataset!O200)</f>
        <v>0</v>
      </c>
      <c r="Q200">
        <f>IF($B200="","",Dataset!P200)</f>
        <v>1</v>
      </c>
      <c r="R200">
        <f>IF($B200="","",Dataset!Q200)</f>
        <v>0</v>
      </c>
      <c r="S200">
        <f>IF($B200="","",Dataset!R200)</f>
        <v>0</v>
      </c>
      <c r="T200">
        <f>IF($B200="","",Dataset!S200)</f>
        <v>0</v>
      </c>
      <c r="U200">
        <f>IF($B200="","",Dataset!T200)</f>
        <v>0</v>
      </c>
      <c r="AL200" t="s">
        <v>23</v>
      </c>
      <c r="AN200" s="3">
        <f t="shared" si="17"/>
        <v>281.85810525382499</v>
      </c>
      <c r="AO200">
        <v>57</v>
      </c>
      <c r="BD200" s="2">
        <v>21.621620180000001</v>
      </c>
      <c r="BE200" s="2">
        <v>9.4594583510000003</v>
      </c>
      <c r="BF200" s="2">
        <v>-18.648649219999999</v>
      </c>
      <c r="BH200" t="s">
        <v>1462</v>
      </c>
      <c r="BI200" t="s">
        <v>1463</v>
      </c>
      <c r="BJ200" t="s">
        <v>23</v>
      </c>
      <c r="BK200" t="s">
        <v>38</v>
      </c>
      <c r="BL200" t="s">
        <v>25</v>
      </c>
      <c r="BM200" t="s">
        <v>54</v>
      </c>
      <c r="BN200" t="s">
        <v>27</v>
      </c>
      <c r="BO200" s="4">
        <v>40.503300000000003</v>
      </c>
      <c r="BP200" s="4">
        <v>257.5</v>
      </c>
      <c r="BQ200" s="5">
        <f t="shared" si="18"/>
        <v>0.21621620180000001</v>
      </c>
      <c r="BR200" s="5">
        <f t="shared" si="19"/>
        <v>9.4594583509999997E-2</v>
      </c>
      <c r="BS200" s="5">
        <f t="shared" si="20"/>
        <v>-0.18648649219999999</v>
      </c>
      <c r="BT200" s="4"/>
      <c r="BU200" s="4"/>
      <c r="BV200" s="4"/>
      <c r="BW200" s="4">
        <v>0.20488700000000001</v>
      </c>
    </row>
    <row r="201" spans="1:75" x14ac:dyDescent="0.15">
      <c r="A201" t="str">
        <f t="shared" si="21"/>
        <v>1</v>
      </c>
      <c r="B201">
        <v>72</v>
      </c>
      <c r="C201" s="7">
        <v>40942</v>
      </c>
      <c r="D201" s="11">
        <v>2012</v>
      </c>
      <c r="E201" s="3">
        <f>_xlfn.XLOOKUP(B201,'Sentiment index'!$E$2:$E$169,'Sentiment index'!$A$2:$A$169)</f>
        <v>-0.36197410000000002</v>
      </c>
      <c r="F201">
        <f>IF(B201="","",Dataset!E201)</f>
        <v>11.98181638116858</v>
      </c>
      <c r="G201" s="5">
        <f>(AN201-BP201)/BP201</f>
        <v>-1.818181872000002E-2</v>
      </c>
      <c r="H201" s="12">
        <f>IF(B201="","",Dataset!G201)</f>
        <v>109</v>
      </c>
      <c r="I201" s="2">
        <v>7.2977699999999999</v>
      </c>
      <c r="J201" s="2">
        <v>2.7499648000000003</v>
      </c>
      <c r="K201" s="13">
        <f t="shared" si="22"/>
        <v>-2.978181872000002E-2</v>
      </c>
      <c r="L201" s="5">
        <f>IF(AL201="NORWAY",_xlfn.XLOOKUP(C201,'Oslo OBX Historical Data'!$A$3:$A$3478,'Oslo OBX Historical Data'!$G$2:$G$3477),IF(AL201="FINLAND",_xlfn.XLOOKUP(C201,'OMX Helsinki Historical Data'!$A$3:$A$3480,'OMX Helsinki Historical Data'!$G$2:$G$3479),IF(AL201="DENMARK",_xlfn.XLOOKUP(C201,'OMX Copenhagen All shares Histo'!$A$3:$A$3462,'OMX Copenhagen All shares Histo'!$G$2:$G$3461),_xlfn.XLOOKUP('Neg. inv sent'!C201,'OMX Stockholm Historical Data'!$A$3:$A$3478,'OMX Stockholm Historical Data'!$G$2:$G$3477))))</f>
        <v>1.1599999999999999E-2</v>
      </c>
      <c r="M201">
        <f>IF($B201="","",Dataset!L201)</f>
        <v>0</v>
      </c>
      <c r="N201">
        <f>IF($B201="","",Dataset!M201)</f>
        <v>0</v>
      </c>
      <c r="O201">
        <f>IF($B201="","",Dataset!N201)</f>
        <v>0</v>
      </c>
      <c r="P201">
        <f>IF($B201="","",Dataset!O201)</f>
        <v>0</v>
      </c>
      <c r="Q201">
        <f>IF($B201="","",Dataset!P201)</f>
        <v>0</v>
      </c>
      <c r="R201">
        <f>IF($B201="","",Dataset!Q201)</f>
        <v>1</v>
      </c>
      <c r="S201">
        <f>IF($B201="","",Dataset!R201)</f>
        <v>0</v>
      </c>
      <c r="T201">
        <f>IF($B201="","",Dataset!S201)</f>
        <v>0</v>
      </c>
      <c r="U201">
        <f>IF($B201="","",Dataset!T201)</f>
        <v>0</v>
      </c>
      <c r="AL201" t="s">
        <v>80</v>
      </c>
      <c r="AN201" s="3">
        <f t="shared" si="17"/>
        <v>3.1418181800960001</v>
      </c>
      <c r="AO201">
        <v>109</v>
      </c>
      <c r="BD201" s="2">
        <v>4.5454545020000001</v>
      </c>
      <c r="BE201" s="2">
        <v>-1.818181872</v>
      </c>
      <c r="BF201" s="2">
        <v>-27.272727969999998</v>
      </c>
      <c r="BH201" t="s">
        <v>1929</v>
      </c>
      <c r="BI201" t="s">
        <v>1930</v>
      </c>
      <c r="BJ201" t="s">
        <v>80</v>
      </c>
      <c r="BK201" t="s">
        <v>32</v>
      </c>
      <c r="BL201" t="s">
        <v>25</v>
      </c>
      <c r="BM201" t="s">
        <v>54</v>
      </c>
      <c r="BN201" t="s">
        <v>27</v>
      </c>
      <c r="BO201" s="2">
        <v>7.2977699999999999</v>
      </c>
      <c r="BP201" s="2">
        <v>3.2</v>
      </c>
      <c r="BQ201" s="5">
        <f t="shared" si="18"/>
        <v>4.5454545020000001E-2</v>
      </c>
      <c r="BR201" s="5">
        <f t="shared" si="19"/>
        <v>-1.8181818719999999E-2</v>
      </c>
      <c r="BS201" s="5">
        <f t="shared" si="20"/>
        <v>-0.27272727969999999</v>
      </c>
      <c r="BT201" s="2">
        <v>0.29139999999999999</v>
      </c>
      <c r="BU201" s="2">
        <v>-68.743850710000004</v>
      </c>
      <c r="BV201" s="2">
        <v>0.28760000000000002</v>
      </c>
      <c r="BW201" s="2">
        <v>12.656000000000001</v>
      </c>
    </row>
    <row r="202" spans="1:75" x14ac:dyDescent="0.15">
      <c r="A202" t="str">
        <f t="shared" si="21"/>
        <v>1</v>
      </c>
      <c r="B202">
        <v>75</v>
      </c>
      <c r="C202" s="7">
        <v>41031</v>
      </c>
      <c r="D202" s="11">
        <v>2012</v>
      </c>
      <c r="E202" s="3">
        <f>_xlfn.XLOOKUP(B202,'Sentiment index'!$E$2:$E$169,'Sentiment index'!$A$2:$A$169)</f>
        <v>-0.2436827</v>
      </c>
      <c r="F202">
        <f>IF(B202="","",Dataset!E202)</f>
        <v>13.336399687095492</v>
      </c>
      <c r="G202" s="5">
        <f>(AN202-BP202)/BP202</f>
        <v>5.4347825050000007E-2</v>
      </c>
      <c r="H202" s="12">
        <f>IF(B202="","",Dataset!G202)</f>
        <v>6</v>
      </c>
      <c r="I202" s="2">
        <v>7.3110099999999996</v>
      </c>
      <c r="J202" s="2">
        <v>3.3515196</v>
      </c>
      <c r="K202" s="13">
        <f t="shared" si="22"/>
        <v>6.1547825050000005E-2</v>
      </c>
      <c r="L202" s="5">
        <f>IF(AL202="NORWAY",_xlfn.XLOOKUP(C202,'Oslo OBX Historical Data'!$A$3:$A$3478,'Oslo OBX Historical Data'!$G$2:$G$3477),IF(AL202="FINLAND",_xlfn.XLOOKUP(C202,'OMX Helsinki Historical Data'!$A$3:$A$3480,'OMX Helsinki Historical Data'!$G$2:$G$3479),IF(AL202="DENMARK",_xlfn.XLOOKUP(C202,'OMX Copenhagen All shares Histo'!$A$3:$A$3462,'OMX Copenhagen All shares Histo'!$G$2:$G$3461),_xlfn.XLOOKUP('Neg. inv sent'!C202,'OMX Stockholm Historical Data'!$A$3:$A$3478,'OMX Stockholm Historical Data'!$G$2:$G$3477))))</f>
        <v>-7.1999999999999998E-3</v>
      </c>
      <c r="M202">
        <f>IF($B202="","",Dataset!L202)</f>
        <v>0</v>
      </c>
      <c r="N202">
        <f>IF($B202="","",Dataset!M202)</f>
        <v>0</v>
      </c>
      <c r="O202">
        <f>IF($B202="","",Dataset!N202)</f>
        <v>0</v>
      </c>
      <c r="P202">
        <f>IF($B202="","",Dataset!O202)</f>
        <v>0</v>
      </c>
      <c r="Q202">
        <f>IF($B202="","",Dataset!P202)</f>
        <v>0</v>
      </c>
      <c r="R202">
        <f>IF($B202="","",Dataset!Q202)</f>
        <v>1</v>
      </c>
      <c r="S202">
        <f>IF($B202="","",Dataset!R202)</f>
        <v>0</v>
      </c>
      <c r="T202">
        <f>IF($B202="","",Dataset!S202)</f>
        <v>0</v>
      </c>
      <c r="U202">
        <f>IF($B202="","",Dataset!T202)</f>
        <v>0</v>
      </c>
      <c r="AL202" t="s">
        <v>80</v>
      </c>
      <c r="AN202" s="3">
        <f t="shared" si="17"/>
        <v>4.1119565176949999</v>
      </c>
      <c r="AO202">
        <v>6</v>
      </c>
      <c r="BD202" s="2">
        <v>4.3478260039999999</v>
      </c>
      <c r="BE202" s="2">
        <v>5.4347825050000003</v>
      </c>
      <c r="BF202" s="2">
        <v>4.3478260039999999</v>
      </c>
      <c r="BH202" t="s">
        <v>1937</v>
      </c>
      <c r="BI202" t="s">
        <v>1938</v>
      </c>
      <c r="BJ202" t="s">
        <v>80</v>
      </c>
      <c r="BK202" t="s">
        <v>32</v>
      </c>
      <c r="BL202" t="s">
        <v>25</v>
      </c>
      <c r="BM202" t="s">
        <v>54</v>
      </c>
      <c r="BN202" t="s">
        <v>27</v>
      </c>
      <c r="BO202" s="2">
        <v>7.3110099999999996</v>
      </c>
      <c r="BP202" s="2">
        <v>3.9</v>
      </c>
      <c r="BQ202" s="5">
        <f t="shared" si="18"/>
        <v>4.3478260040000001E-2</v>
      </c>
      <c r="BR202" s="5">
        <f t="shared" si="19"/>
        <v>5.434782505E-2</v>
      </c>
      <c r="BS202" s="5">
        <f t="shared" si="20"/>
        <v>4.3478260040000001E-2</v>
      </c>
      <c r="BT202" s="2">
        <v>6.5</v>
      </c>
      <c r="BU202" s="2">
        <v>132.64788820000001</v>
      </c>
      <c r="BV202" s="2">
        <v>6.38</v>
      </c>
      <c r="BW202" s="2">
        <v>0</v>
      </c>
    </row>
    <row r="203" spans="1:75" x14ac:dyDescent="0.15">
      <c r="A203" t="str">
        <f t="shared" si="21"/>
        <v>1</v>
      </c>
      <c r="B203">
        <v>76</v>
      </c>
      <c r="C203" s="7">
        <v>41074</v>
      </c>
      <c r="D203" s="11">
        <v>2012</v>
      </c>
      <c r="E203" s="3">
        <f>_xlfn.XLOOKUP(B203,'Sentiment index'!$E$2:$E$169,'Sentiment index'!$A$2:$A$169)</f>
        <v>-0.2471322</v>
      </c>
      <c r="F203">
        <f>IF(B203="","",Dataset!E203)</f>
        <v>10.972559994471522</v>
      </c>
      <c r="G203" s="5">
        <f>(AN203-BP203)/BP203</f>
        <v>-4.800000191000002E-2</v>
      </c>
      <c r="H203" s="12">
        <f>IF(B203="","",Dataset!G203)</f>
        <v>84</v>
      </c>
      <c r="I203" s="2">
        <v>500.62</v>
      </c>
      <c r="J203" s="2">
        <v>20</v>
      </c>
      <c r="K203" s="13">
        <f t="shared" si="22"/>
        <v>-5.0000001910000022E-2</v>
      </c>
      <c r="L203" s="5">
        <f>IF(AL203="NORWAY",_xlfn.XLOOKUP(C203,'Oslo OBX Historical Data'!$A$3:$A$3478,'Oslo OBX Historical Data'!$G$2:$G$3477),IF(AL203="FINLAND",_xlfn.XLOOKUP(C203,'OMX Helsinki Historical Data'!$A$3:$A$3480,'OMX Helsinki Historical Data'!$G$2:$G$3479),IF(AL203="DENMARK",_xlfn.XLOOKUP(C203,'OMX Copenhagen All shares Histo'!$A$3:$A$3462,'OMX Copenhagen All shares Histo'!$G$2:$G$3461),_xlfn.XLOOKUP('Neg. inv sent'!C203,'OMX Stockholm Historical Data'!$A$3:$A$3478,'OMX Stockholm Historical Data'!$G$2:$G$3477))))</f>
        <v>2E-3</v>
      </c>
      <c r="M203">
        <f>IF($B203="","",Dataset!L203)</f>
        <v>0</v>
      </c>
      <c r="N203">
        <f>IF($B203="","",Dataset!M203)</f>
        <v>0</v>
      </c>
      <c r="O203">
        <f>IF($B203="","",Dataset!N203)</f>
        <v>0</v>
      </c>
      <c r="P203">
        <f>IF($B203="","",Dataset!O203)</f>
        <v>1</v>
      </c>
      <c r="Q203">
        <f>IF($B203="","",Dataset!P203)</f>
        <v>0</v>
      </c>
      <c r="R203">
        <f>IF($B203="","",Dataset!Q203)</f>
        <v>0</v>
      </c>
      <c r="S203">
        <f>IF($B203="","",Dataset!R203)</f>
        <v>0</v>
      </c>
      <c r="T203">
        <f>IF($B203="","",Dataset!S203)</f>
        <v>0</v>
      </c>
      <c r="U203">
        <f>IF($B203="","",Dataset!T203)</f>
        <v>0</v>
      </c>
      <c r="AL203" t="s">
        <v>44</v>
      </c>
      <c r="AN203" s="3">
        <f t="shared" si="17"/>
        <v>19.0399999618</v>
      </c>
      <c r="AO203">
        <v>84</v>
      </c>
      <c r="BD203" s="2">
        <v>-1.6000000240000001</v>
      </c>
      <c r="BE203" s="2">
        <v>-4.8000001909999996</v>
      </c>
      <c r="BF203" s="2">
        <v>-8.1999998089999995</v>
      </c>
      <c r="BH203" t="s">
        <v>712</v>
      </c>
      <c r="BI203" t="s">
        <v>713</v>
      </c>
      <c r="BJ203" t="s">
        <v>44</v>
      </c>
      <c r="BK203" t="s">
        <v>45</v>
      </c>
      <c r="BL203" t="s">
        <v>25</v>
      </c>
      <c r="BM203" t="s">
        <v>54</v>
      </c>
      <c r="BN203" t="s">
        <v>27</v>
      </c>
      <c r="BO203" s="2">
        <v>500.62</v>
      </c>
      <c r="BP203" s="2">
        <v>20</v>
      </c>
      <c r="BQ203" s="5">
        <f t="shared" si="18"/>
        <v>-1.6000000239999999E-2</v>
      </c>
      <c r="BR203" s="5">
        <f t="shared" si="19"/>
        <v>-4.8000001909999999E-2</v>
      </c>
      <c r="BS203" s="5">
        <f t="shared" si="20"/>
        <v>-8.1999998089999998E-2</v>
      </c>
      <c r="BT203" s="2">
        <v>52.8</v>
      </c>
      <c r="BU203" s="2">
        <v>164</v>
      </c>
      <c r="BV203" s="2">
        <v>53.8</v>
      </c>
      <c r="BW203" s="2">
        <v>93.217799999999997</v>
      </c>
    </row>
    <row r="204" spans="1:75" x14ac:dyDescent="0.15">
      <c r="A204" t="str">
        <f t="shared" si="21"/>
        <v>1</v>
      </c>
      <c r="B204">
        <v>76</v>
      </c>
      <c r="C204" s="7">
        <v>41079</v>
      </c>
      <c r="D204" s="11">
        <v>2012</v>
      </c>
      <c r="E204" s="3">
        <f>_xlfn.XLOOKUP(B204,'Sentiment index'!$E$2:$E$169,'Sentiment index'!$A$2:$A$169)</f>
        <v>-0.2471322</v>
      </c>
      <c r="F204">
        <f>IF(B204="","",Dataset!E204)</f>
        <v>11.632373846966205</v>
      </c>
      <c r="G204" s="5">
        <f>(AN204-BP204)/BP204</f>
        <v>5.5555553440000072E-2</v>
      </c>
      <c r="H204" s="12">
        <f>IF(B204="","",Dataset!G204)</f>
        <v>17</v>
      </c>
      <c r="I204" s="2">
        <v>5.9774900000000004</v>
      </c>
      <c r="J204" s="2">
        <v>3.4374560000000001</v>
      </c>
      <c r="K204" s="13">
        <f t="shared" si="22"/>
        <v>3.7755553440000075E-2</v>
      </c>
      <c r="L204" s="5">
        <f>IF(AL204="NORWAY",_xlfn.XLOOKUP(C204,'Oslo OBX Historical Data'!$A$3:$A$3478,'Oslo OBX Historical Data'!$G$2:$G$3477),IF(AL204="FINLAND",_xlfn.XLOOKUP(C204,'OMX Helsinki Historical Data'!$A$3:$A$3480,'OMX Helsinki Historical Data'!$G$2:$G$3479),IF(AL204="DENMARK",_xlfn.XLOOKUP(C204,'OMX Copenhagen All shares Histo'!$A$3:$A$3462,'OMX Copenhagen All shares Histo'!$G$2:$G$3461),_xlfn.XLOOKUP('Neg. inv sent'!C204,'OMX Stockholm Historical Data'!$A$3:$A$3478,'OMX Stockholm Historical Data'!$G$2:$G$3477))))</f>
        <v>1.78E-2</v>
      </c>
      <c r="M204">
        <f>IF($B204="","",Dataset!L204)</f>
        <v>0</v>
      </c>
      <c r="N204">
        <f>IF($B204="","",Dataset!M204)</f>
        <v>0</v>
      </c>
      <c r="O204">
        <f>IF($B204="","",Dataset!N204)</f>
        <v>1</v>
      </c>
      <c r="P204">
        <f>IF($B204="","",Dataset!O204)</f>
        <v>0</v>
      </c>
      <c r="Q204">
        <f>IF($B204="","",Dataset!P204)</f>
        <v>0</v>
      </c>
      <c r="R204">
        <f>IF($B204="","",Dataset!Q204)</f>
        <v>0</v>
      </c>
      <c r="S204">
        <f>IF($B204="","",Dataset!R204)</f>
        <v>0</v>
      </c>
      <c r="T204">
        <f>IF($B204="","",Dataset!S204)</f>
        <v>0</v>
      </c>
      <c r="U204">
        <f>IF($B204="","",Dataset!T204)</f>
        <v>0</v>
      </c>
      <c r="AL204" t="s">
        <v>80</v>
      </c>
      <c r="AN204" s="3">
        <f t="shared" si="17"/>
        <v>4.2222222137600003</v>
      </c>
      <c r="AO204">
        <v>17</v>
      </c>
      <c r="BD204" s="2">
        <v>4.4444446559999999</v>
      </c>
      <c r="BE204" s="2">
        <v>5.5555553440000001</v>
      </c>
      <c r="BF204" s="2">
        <v>10</v>
      </c>
      <c r="BH204" t="s">
        <v>2031</v>
      </c>
      <c r="BI204" t="s">
        <v>2032</v>
      </c>
      <c r="BJ204" t="s">
        <v>80</v>
      </c>
      <c r="BK204" t="s">
        <v>96</v>
      </c>
      <c r="BL204" t="s">
        <v>25</v>
      </c>
      <c r="BM204" t="s">
        <v>54</v>
      </c>
      <c r="BN204" t="s">
        <v>27</v>
      </c>
      <c r="BO204" s="2">
        <v>5.9774900000000004</v>
      </c>
      <c r="BP204" s="2">
        <v>4</v>
      </c>
      <c r="BQ204" s="5">
        <f t="shared" si="18"/>
        <v>4.4444446559999996E-2</v>
      </c>
      <c r="BR204" s="5">
        <f t="shared" si="19"/>
        <v>5.5555553440000002E-2</v>
      </c>
      <c r="BS204" s="5">
        <f t="shared" si="20"/>
        <v>0.1</v>
      </c>
      <c r="BT204" s="2">
        <v>75.8</v>
      </c>
      <c r="BU204" s="2">
        <v>1795</v>
      </c>
      <c r="BV204" s="2">
        <v>78.2</v>
      </c>
      <c r="BW204" s="2">
        <v>5.8070000000000004</v>
      </c>
    </row>
    <row r="205" spans="1:75" x14ac:dyDescent="0.15">
      <c r="A205" t="str">
        <f t="shared" si="21"/>
        <v>1</v>
      </c>
      <c r="B205">
        <v>77</v>
      </c>
      <c r="C205" s="7">
        <v>41095</v>
      </c>
      <c r="D205" s="11">
        <v>2012</v>
      </c>
      <c r="E205" s="3">
        <f>_xlfn.XLOOKUP(B205,'Sentiment index'!$E$2:$E$169,'Sentiment index'!$A$2:$A$169)</f>
        <v>-0.10637969999999999</v>
      </c>
      <c r="F205">
        <f>IF(B205="","",Dataset!E205)</f>
        <v>12.698606322989367</v>
      </c>
      <c r="G205" s="5">
        <f>(AN205-BP205)/BP205</f>
        <v>-1.6666666270000019E-2</v>
      </c>
      <c r="H205" s="12">
        <f>IF(B205="","",Dataset!G205)</f>
        <v>1094.0185308361376</v>
      </c>
      <c r="I205" s="2">
        <v>6.3887600000000004</v>
      </c>
      <c r="J205" s="2">
        <v>0.42968200000000001</v>
      </c>
      <c r="K205" s="13">
        <f t="shared" si="22"/>
        <v>-1.596666627000002E-2</v>
      </c>
      <c r="L205" s="5">
        <f>IF(AL205="NORWAY",_xlfn.XLOOKUP(C205,'Oslo OBX Historical Data'!$A$3:$A$3478,'Oslo OBX Historical Data'!$G$2:$G$3477),IF(AL205="FINLAND",_xlfn.XLOOKUP(C205,'OMX Helsinki Historical Data'!$A$3:$A$3480,'OMX Helsinki Historical Data'!$G$2:$G$3479),IF(AL205="DENMARK",_xlfn.XLOOKUP(C205,'OMX Copenhagen All shares Histo'!$A$3:$A$3462,'OMX Copenhagen All shares Histo'!$G$2:$G$3461),_xlfn.XLOOKUP('Neg. inv sent'!C205,'OMX Stockholm Historical Data'!$A$3:$A$3478,'OMX Stockholm Historical Data'!$G$2:$G$3477))))</f>
        <v>-6.9999999999999999E-4</v>
      </c>
      <c r="M205">
        <f>IF($B205="","",Dataset!L205)</f>
        <v>0</v>
      </c>
      <c r="N205">
        <f>IF($B205="","",Dataset!M205)</f>
        <v>0</v>
      </c>
      <c r="O205">
        <f>IF($B205="","",Dataset!N205)</f>
        <v>0</v>
      </c>
      <c r="P205">
        <f>IF($B205="","",Dataset!O205)</f>
        <v>0</v>
      </c>
      <c r="Q205">
        <f>IF($B205="","",Dataset!P205)</f>
        <v>0</v>
      </c>
      <c r="R205">
        <f>IF($B205="","",Dataset!Q205)</f>
        <v>1</v>
      </c>
      <c r="S205">
        <f>IF($B205="","",Dataset!R205)</f>
        <v>0</v>
      </c>
      <c r="T205">
        <f>IF($B205="","",Dataset!S205)</f>
        <v>0</v>
      </c>
      <c r="U205">
        <f>IF($B205="","",Dataset!T205)</f>
        <v>0</v>
      </c>
      <c r="AL205" t="s">
        <v>80</v>
      </c>
      <c r="AN205" s="3">
        <f t="shared" si="17"/>
        <v>0.49166666686499999</v>
      </c>
      <c r="BD205" s="2">
        <v>1.6666666269999999</v>
      </c>
      <c r="BE205" s="2">
        <v>-1.6666666269999999</v>
      </c>
      <c r="BF205" s="2">
        <v>-18.333333970000002</v>
      </c>
      <c r="BH205" t="s">
        <v>2016</v>
      </c>
      <c r="BI205" t="s">
        <v>2017</v>
      </c>
      <c r="BJ205" t="s">
        <v>80</v>
      </c>
      <c r="BK205" t="s">
        <v>32</v>
      </c>
      <c r="BL205" t="s">
        <v>25</v>
      </c>
      <c r="BM205" t="s">
        <v>54</v>
      </c>
      <c r="BN205" t="s">
        <v>27</v>
      </c>
      <c r="BO205" s="2">
        <v>6.3887600000000004</v>
      </c>
      <c r="BP205" s="2">
        <v>0.5</v>
      </c>
      <c r="BQ205" s="5">
        <f t="shared" si="18"/>
        <v>1.6666666269999998E-2</v>
      </c>
      <c r="BR205" s="5">
        <f t="shared" si="19"/>
        <v>-1.6666666269999998E-2</v>
      </c>
      <c r="BS205" s="5">
        <f t="shared" si="20"/>
        <v>-0.18333333970000001</v>
      </c>
      <c r="BT205" s="2">
        <v>0.94199999999999995</v>
      </c>
      <c r="BU205" s="2">
        <v>98.719215390000002</v>
      </c>
      <c r="BV205" s="2">
        <v>0.94399999999999995</v>
      </c>
      <c r="BW205" s="2">
        <v>0</v>
      </c>
    </row>
    <row r="206" spans="1:75" x14ac:dyDescent="0.15">
      <c r="A206" t="str">
        <f t="shared" si="21"/>
        <v>1</v>
      </c>
      <c r="B206">
        <v>78</v>
      </c>
      <c r="C206" s="7">
        <v>41124</v>
      </c>
      <c r="D206" s="11">
        <v>2012</v>
      </c>
      <c r="E206" s="3">
        <f>_xlfn.XLOOKUP(B206,'Sentiment index'!$E$2:$E$169,'Sentiment index'!$A$2:$A$169)</f>
        <v>-0.1911272</v>
      </c>
      <c r="F206">
        <f>IF(B206="","",Dataset!E206)</f>
        <v>11.202701929237234</v>
      </c>
      <c r="G206" s="5">
        <f>(AN206-BP206)/BP206</f>
        <v>9.5238094329999926E-2</v>
      </c>
      <c r="H206" s="12">
        <f>IF(B206="","",Dataset!G206)</f>
        <v>1143.6156980613162</v>
      </c>
      <c r="I206" s="4">
        <v>1.71627</v>
      </c>
      <c r="J206" s="4">
        <v>3.8241698000000004</v>
      </c>
      <c r="K206" s="13">
        <f t="shared" si="22"/>
        <v>7.5338094329999925E-2</v>
      </c>
      <c r="L206" s="5">
        <f>IF(AL206="NORWAY",_xlfn.XLOOKUP(C206,'Oslo OBX Historical Data'!$A$3:$A$3478,'Oslo OBX Historical Data'!$G$2:$G$3477),IF(AL206="FINLAND",_xlfn.XLOOKUP(C206,'OMX Helsinki Historical Data'!$A$3:$A$3480,'OMX Helsinki Historical Data'!$G$2:$G$3479),IF(AL206="DENMARK",_xlfn.XLOOKUP(C206,'OMX Copenhagen All shares Histo'!$A$3:$A$3462,'OMX Copenhagen All shares Histo'!$G$2:$G$3461),_xlfn.XLOOKUP('Neg. inv sent'!C206,'OMX Stockholm Historical Data'!$A$3:$A$3478,'OMX Stockholm Historical Data'!$G$2:$G$3477))))</f>
        <v>1.9900000000000001E-2</v>
      </c>
      <c r="M206">
        <f>IF($B206="","",Dataset!L206)</f>
        <v>0</v>
      </c>
      <c r="N206">
        <f>IF($B206="","",Dataset!M206)</f>
        <v>0</v>
      </c>
      <c r="O206">
        <f>IF($B206="","",Dataset!N206)</f>
        <v>0</v>
      </c>
      <c r="P206">
        <f>IF($B206="","",Dataset!O206)</f>
        <v>0</v>
      </c>
      <c r="Q206">
        <f>IF($B206="","",Dataset!P206)</f>
        <v>0</v>
      </c>
      <c r="R206">
        <f>IF($B206="","",Dataset!Q206)</f>
        <v>1</v>
      </c>
      <c r="S206">
        <f>IF($B206="","",Dataset!R206)</f>
        <v>0</v>
      </c>
      <c r="T206">
        <f>IF($B206="","",Dataset!S206)</f>
        <v>0</v>
      </c>
      <c r="U206">
        <f>IF($B206="","",Dataset!T206)</f>
        <v>0</v>
      </c>
      <c r="AL206" t="s">
        <v>80</v>
      </c>
      <c r="AN206" s="3">
        <f t="shared" si="17"/>
        <v>4.8738095197684999</v>
      </c>
      <c r="BD206" s="2">
        <v>9.5238094330000003</v>
      </c>
      <c r="BE206" s="2">
        <v>9.5238094330000003</v>
      </c>
      <c r="BF206" s="2">
        <v>32.095237730000001</v>
      </c>
      <c r="BH206" t="s">
        <v>2141</v>
      </c>
      <c r="BI206" t="s">
        <v>2142</v>
      </c>
      <c r="BJ206" t="s">
        <v>80</v>
      </c>
      <c r="BK206" t="s">
        <v>32</v>
      </c>
      <c r="BL206" t="s">
        <v>25</v>
      </c>
      <c r="BM206" t="s">
        <v>54</v>
      </c>
      <c r="BN206" t="s">
        <v>27</v>
      </c>
      <c r="BO206" s="4">
        <v>1.71627</v>
      </c>
      <c r="BP206" s="4">
        <v>4.45</v>
      </c>
      <c r="BQ206" s="5">
        <f t="shared" si="18"/>
        <v>9.5238094330000009E-2</v>
      </c>
      <c r="BR206" s="5">
        <f t="shared" si="19"/>
        <v>9.5238094330000009E-2</v>
      </c>
      <c r="BS206" s="5">
        <f t="shared" si="20"/>
        <v>0.32095237730000004</v>
      </c>
      <c r="BT206" s="4"/>
      <c r="BU206" s="4"/>
      <c r="BV206" s="4"/>
      <c r="BW206" s="4">
        <v>5.4984999999999999</v>
      </c>
    </row>
    <row r="207" spans="1:75" x14ac:dyDescent="0.15">
      <c r="A207" t="str">
        <f t="shared" si="21"/>
        <v>1</v>
      </c>
      <c r="B207">
        <v>80</v>
      </c>
      <c r="C207" s="7">
        <v>41197</v>
      </c>
      <c r="D207" s="11">
        <v>2012</v>
      </c>
      <c r="E207" s="3">
        <f>_xlfn.XLOOKUP(B207,'Sentiment index'!$E$2:$E$169,'Sentiment index'!$A$2:$A$169)</f>
        <v>-0.2182722</v>
      </c>
      <c r="F207">
        <f>IF(B207="","",Dataset!E207)</f>
        <v>10.582644888032501</v>
      </c>
      <c r="G207" s="5">
        <f>(AN207-BP207)/BP207</f>
        <v>6.6666668649999804E-3</v>
      </c>
      <c r="H207" s="12">
        <f>IF(B207="","",Dataset!G207)</f>
        <v>827</v>
      </c>
      <c r="I207" s="4">
        <v>11.031499999999999</v>
      </c>
      <c r="J207" s="4">
        <v>52.355218999999998</v>
      </c>
      <c r="K207" s="13">
        <f t="shared" si="22"/>
        <v>2.4666668649999807E-3</v>
      </c>
      <c r="L207" s="5">
        <f>IF(AL207="NORWAY",_xlfn.XLOOKUP(C207,'Oslo OBX Historical Data'!$A$3:$A$3478,'Oslo OBX Historical Data'!$G$2:$G$3477),IF(AL207="FINLAND",_xlfn.XLOOKUP(C207,'OMX Helsinki Historical Data'!$A$3:$A$3480,'OMX Helsinki Historical Data'!$G$2:$G$3479),IF(AL207="DENMARK",_xlfn.XLOOKUP(C207,'OMX Copenhagen All shares Histo'!$A$3:$A$3462,'OMX Copenhagen All shares Histo'!$G$2:$G$3461),_xlfn.XLOOKUP('Neg. inv sent'!C207,'OMX Stockholm Historical Data'!$A$3:$A$3478,'OMX Stockholm Historical Data'!$G$2:$G$3477))))</f>
        <v>4.1999999999999997E-3</v>
      </c>
      <c r="M207">
        <f>IF($B207="","",Dataset!L207)</f>
        <v>0</v>
      </c>
      <c r="N207">
        <f>IF($B207="","",Dataset!M207)</f>
        <v>0</v>
      </c>
      <c r="O207">
        <f>IF($B207="","",Dataset!N207)</f>
        <v>0</v>
      </c>
      <c r="P207">
        <f>IF($B207="","",Dataset!O207)</f>
        <v>0</v>
      </c>
      <c r="Q207">
        <f>IF($B207="","",Dataset!P207)</f>
        <v>0</v>
      </c>
      <c r="R207">
        <f>IF($B207="","",Dataset!Q207)</f>
        <v>0</v>
      </c>
      <c r="S207">
        <f>IF($B207="","",Dataset!R207)</f>
        <v>1</v>
      </c>
      <c r="T207">
        <f>IF($B207="","",Dataset!S207)</f>
        <v>0</v>
      </c>
      <c r="U207">
        <f>IF($B207="","",Dataset!T207)</f>
        <v>0</v>
      </c>
      <c r="AL207" t="s">
        <v>64</v>
      </c>
      <c r="AN207" s="3">
        <f t="shared" si="17"/>
        <v>7.0466666680549999</v>
      </c>
      <c r="AO207">
        <v>827</v>
      </c>
      <c r="BD207" s="2">
        <v>0.1466666609</v>
      </c>
      <c r="BE207" s="2">
        <v>0.66666668650000005</v>
      </c>
      <c r="BF207" s="2">
        <v>0.66666668650000005</v>
      </c>
      <c r="BH207" t="s">
        <v>1825</v>
      </c>
      <c r="BI207" t="s">
        <v>1826</v>
      </c>
      <c r="BJ207" t="s">
        <v>64</v>
      </c>
      <c r="BK207" t="s">
        <v>152</v>
      </c>
      <c r="BL207" t="s">
        <v>25</v>
      </c>
      <c r="BM207" t="s">
        <v>54</v>
      </c>
      <c r="BN207" t="s">
        <v>27</v>
      </c>
      <c r="BO207" s="4">
        <v>11.031499999999999</v>
      </c>
      <c r="BP207" s="4">
        <v>7</v>
      </c>
      <c r="BQ207" s="5">
        <f t="shared" si="18"/>
        <v>1.4666666089999999E-3</v>
      </c>
      <c r="BR207" s="5">
        <f t="shared" si="19"/>
        <v>6.6666668650000004E-3</v>
      </c>
      <c r="BS207" s="5">
        <f t="shared" si="20"/>
        <v>6.6666668650000004E-3</v>
      </c>
      <c r="BT207" s="4">
        <v>14.6</v>
      </c>
      <c r="BU207" s="4">
        <v>525.71429439999997</v>
      </c>
      <c r="BV207" s="4">
        <v>14.84</v>
      </c>
      <c r="BW207" s="4">
        <v>1.5656000000000001</v>
      </c>
    </row>
    <row r="208" spans="1:75" x14ac:dyDescent="0.15">
      <c r="A208" t="str">
        <f t="shared" si="21"/>
        <v>1</v>
      </c>
      <c r="B208">
        <v>80</v>
      </c>
      <c r="C208" s="7">
        <v>41200</v>
      </c>
      <c r="D208" s="11">
        <v>2012</v>
      </c>
      <c r="E208" s="3">
        <f>_xlfn.XLOOKUP(B208,'Sentiment index'!$E$2:$E$169,'Sentiment index'!$A$2:$A$169)</f>
        <v>-0.2182722</v>
      </c>
      <c r="F208">
        <f>IF(B208="","",Dataset!E208)</f>
        <v>9.3172371755811021</v>
      </c>
      <c r="G208" s="5">
        <f>(AN208-BP208)/BP208</f>
        <v>9.375E-2</v>
      </c>
      <c r="H208" s="12">
        <f>IF(B208="","",Dataset!G208)</f>
        <v>1340.7408344430305</v>
      </c>
      <c r="I208" s="4">
        <v>1701</v>
      </c>
      <c r="J208" s="4">
        <v>21</v>
      </c>
      <c r="K208" s="13">
        <f t="shared" si="22"/>
        <v>9.665E-2</v>
      </c>
      <c r="L208" s="5">
        <f>IF(AL208="NORWAY",_xlfn.XLOOKUP(C208,'Oslo OBX Historical Data'!$A$3:$A$3478,'Oslo OBX Historical Data'!$G$2:$G$3477),IF(AL208="FINLAND",_xlfn.XLOOKUP(C208,'OMX Helsinki Historical Data'!$A$3:$A$3480,'OMX Helsinki Historical Data'!$G$2:$G$3479),IF(AL208="DENMARK",_xlfn.XLOOKUP(C208,'OMX Copenhagen All shares Histo'!$A$3:$A$3462,'OMX Copenhagen All shares Histo'!$G$2:$G$3461),_xlfn.XLOOKUP('Neg. inv sent'!C208,'OMX Stockholm Historical Data'!$A$3:$A$3478,'OMX Stockholm Historical Data'!$G$2:$G$3477))))</f>
        <v>-2.8999999999999998E-3</v>
      </c>
      <c r="M208">
        <f>IF($B208="","",Dataset!L208)</f>
        <v>0</v>
      </c>
      <c r="N208">
        <f>IF($B208="","",Dataset!M208)</f>
        <v>0</v>
      </c>
      <c r="O208">
        <f>IF($B208="","",Dataset!N208)</f>
        <v>0</v>
      </c>
      <c r="P208">
        <f>IF($B208="","",Dataset!O208)</f>
        <v>0</v>
      </c>
      <c r="Q208">
        <f>IF($B208="","",Dataset!P208)</f>
        <v>0</v>
      </c>
      <c r="R208">
        <f>IF($B208="","",Dataset!Q208)</f>
        <v>0</v>
      </c>
      <c r="S208">
        <f>IF($B208="","",Dataset!R208)</f>
        <v>0</v>
      </c>
      <c r="T208">
        <f>IF($B208="","",Dataset!S208)</f>
        <v>0</v>
      </c>
      <c r="U208">
        <f>IF($B208="","",Dataset!T208)</f>
        <v>1</v>
      </c>
      <c r="AL208" t="s">
        <v>44</v>
      </c>
      <c r="AN208" s="3">
        <f t="shared" si="17"/>
        <v>22.96875</v>
      </c>
      <c r="BD208" s="2">
        <v>10.9375</v>
      </c>
      <c r="BE208" s="2">
        <v>9.375</v>
      </c>
      <c r="BF208" s="2">
        <v>7.8125</v>
      </c>
      <c r="BH208" t="s">
        <v>286</v>
      </c>
      <c r="BI208" t="s">
        <v>287</v>
      </c>
      <c r="BJ208" t="s">
        <v>44</v>
      </c>
      <c r="BK208" t="s">
        <v>74</v>
      </c>
      <c r="BL208" t="s">
        <v>25</v>
      </c>
      <c r="BM208" t="s">
        <v>46</v>
      </c>
      <c r="BN208" t="s">
        <v>27</v>
      </c>
      <c r="BO208" s="4">
        <v>1701</v>
      </c>
      <c r="BP208" s="4">
        <v>21</v>
      </c>
      <c r="BQ208" s="5">
        <f t="shared" si="18"/>
        <v>0.109375</v>
      </c>
      <c r="BR208" s="5">
        <f t="shared" si="19"/>
        <v>9.375E-2</v>
      </c>
      <c r="BS208" s="5">
        <f t="shared" si="20"/>
        <v>7.8125E-2</v>
      </c>
      <c r="BT208" s="4">
        <v>211</v>
      </c>
      <c r="BU208" s="4">
        <v>904.7619019</v>
      </c>
      <c r="BV208" s="4">
        <v>210.5</v>
      </c>
      <c r="BW208" s="4">
        <v>100</v>
      </c>
    </row>
    <row r="209" spans="1:75" x14ac:dyDescent="0.15">
      <c r="A209" t="str">
        <f t="shared" si="21"/>
        <v>1</v>
      </c>
      <c r="B209">
        <v>81</v>
      </c>
      <c r="C209" s="7">
        <v>41242</v>
      </c>
      <c r="D209" s="11">
        <v>2012</v>
      </c>
      <c r="E209" s="3">
        <f>_xlfn.XLOOKUP(B209,'Sentiment index'!$E$2:$E$169,'Sentiment index'!$A$2:$A$169)</f>
        <v>-0.15101029999999999</v>
      </c>
      <c r="F209">
        <f>IF(B209="","",Dataset!E209)</f>
        <v>10.833740788812479</v>
      </c>
      <c r="G209" s="5">
        <f>(AN209-BP209)/BP209</f>
        <v>4.6428570750000064E-2</v>
      </c>
      <c r="H209" s="12">
        <f>IF(B209="","",Dataset!G209)</f>
        <v>1544.3965308771972</v>
      </c>
      <c r="I209" s="4">
        <v>119.848</v>
      </c>
      <c r="J209" s="4">
        <v>2.4113183999999999</v>
      </c>
      <c r="K209" s="13">
        <f t="shared" si="22"/>
        <v>3.6928570750000063E-2</v>
      </c>
      <c r="L209" s="5">
        <f>IF(AL209="NORWAY",_xlfn.XLOOKUP(C209,'Oslo OBX Historical Data'!$A$3:$A$3478,'Oslo OBX Historical Data'!$G$2:$G$3477),IF(AL209="FINLAND",_xlfn.XLOOKUP(C209,'OMX Helsinki Historical Data'!$A$3:$A$3480,'OMX Helsinki Historical Data'!$G$2:$G$3479),IF(AL209="DENMARK",_xlfn.XLOOKUP(C209,'OMX Copenhagen All shares Histo'!$A$3:$A$3462,'OMX Copenhagen All shares Histo'!$G$2:$G$3461),_xlfn.XLOOKUP('Neg. inv sent'!C209,'OMX Stockholm Historical Data'!$A$3:$A$3478,'OMX Stockholm Historical Data'!$G$2:$G$3477))))</f>
        <v>9.4999999999999998E-3</v>
      </c>
      <c r="M209">
        <f>IF($B209="","",Dataset!L209)</f>
        <v>0</v>
      </c>
      <c r="N209">
        <f>IF($B209="","",Dataset!M209)</f>
        <v>0</v>
      </c>
      <c r="O209">
        <f>IF($B209="","",Dataset!N209)</f>
        <v>0</v>
      </c>
      <c r="P209">
        <f>IF($B209="","",Dataset!O209)</f>
        <v>0</v>
      </c>
      <c r="Q209">
        <f>IF($B209="","",Dataset!P209)</f>
        <v>0</v>
      </c>
      <c r="R209">
        <f>IF($B209="","",Dataset!Q209)</f>
        <v>0</v>
      </c>
      <c r="S209">
        <f>IF($B209="","",Dataset!R209)</f>
        <v>0</v>
      </c>
      <c r="T209">
        <f>IF($B209="","",Dataset!S209)</f>
        <v>1</v>
      </c>
      <c r="U209">
        <f>IF($B209="","",Dataset!T209)</f>
        <v>0</v>
      </c>
      <c r="AL209" t="s">
        <v>23</v>
      </c>
      <c r="AN209" s="3">
        <f t="shared" si="17"/>
        <v>2.5114285698000001</v>
      </c>
      <c r="BD209" s="2">
        <v>7.1428570750000002</v>
      </c>
      <c r="BE209" s="2">
        <v>4.6428570750000002</v>
      </c>
      <c r="BF209" s="2">
        <v>12.14285755</v>
      </c>
      <c r="BH209" t="s">
        <v>1182</v>
      </c>
      <c r="BI209" t="s">
        <v>1183</v>
      </c>
      <c r="BJ209" t="s">
        <v>23</v>
      </c>
      <c r="BK209" t="s">
        <v>81</v>
      </c>
      <c r="BL209" t="s">
        <v>25</v>
      </c>
      <c r="BM209" t="s">
        <v>54</v>
      </c>
      <c r="BN209" t="s">
        <v>27</v>
      </c>
      <c r="BO209" s="4">
        <v>119.848</v>
      </c>
      <c r="BP209" s="4">
        <v>2.4</v>
      </c>
      <c r="BQ209" s="5">
        <f t="shared" si="18"/>
        <v>7.1428570750000003E-2</v>
      </c>
      <c r="BR209" s="5">
        <f t="shared" si="19"/>
        <v>4.6428570750000002E-2</v>
      </c>
      <c r="BS209" s="5">
        <f t="shared" si="20"/>
        <v>0.12142857550000001</v>
      </c>
      <c r="BT209" s="4"/>
      <c r="BU209" s="4"/>
      <c r="BV209" s="4"/>
      <c r="BW209" s="4">
        <v>0</v>
      </c>
    </row>
    <row r="210" spans="1:75" x14ac:dyDescent="0.15">
      <c r="A210" t="str">
        <f t="shared" si="21"/>
        <v>1</v>
      </c>
      <c r="B210">
        <v>83</v>
      </c>
      <c r="C210" s="7">
        <v>41276</v>
      </c>
      <c r="D210" s="11">
        <v>2013</v>
      </c>
      <c r="E210" s="3">
        <f>_xlfn.XLOOKUP(B210,'Sentiment index'!$E$2:$E$169,'Sentiment index'!$A$2:$A$169)</f>
        <v>-0.29960229999999999</v>
      </c>
      <c r="F210">
        <f>IF(B210="","",Dataset!E210)</f>
        <v>13.516692191602507</v>
      </c>
      <c r="G210" s="5">
        <f>(AN210-BP210)/BP210</f>
        <v>0.27999999999999997</v>
      </c>
      <c r="H210" s="12">
        <f>IF(B210="","",Dataset!G210)</f>
        <v>8</v>
      </c>
      <c r="I210" s="2">
        <v>3.8588300000000002</v>
      </c>
      <c r="J210" s="2">
        <v>3.5642350999999999</v>
      </c>
      <c r="K210" s="13">
        <f t="shared" si="22"/>
        <v>0.25799999999999995</v>
      </c>
      <c r="L210" s="5">
        <f>IF(AL210="NORWAY",_xlfn.XLOOKUP(C210,'Oslo OBX Historical Data'!$A$3:$A$3478,'Oslo OBX Historical Data'!$G$2:$G$3477),IF(AL210="FINLAND",_xlfn.XLOOKUP(C210,'OMX Helsinki Historical Data'!$A$3:$A$3480,'OMX Helsinki Historical Data'!$G$2:$G$3479),IF(AL210="DENMARK",_xlfn.XLOOKUP(C210,'OMX Copenhagen All shares Histo'!$A$3:$A$3462,'OMX Copenhagen All shares Histo'!$G$2:$G$3461),_xlfn.XLOOKUP('Neg. inv sent'!C210,'OMX Stockholm Historical Data'!$A$3:$A$3478,'OMX Stockholm Historical Data'!$G$2:$G$3477))))</f>
        <v>2.1999999999999999E-2</v>
      </c>
      <c r="M210">
        <f>IF($B210="","",Dataset!L210)</f>
        <v>0</v>
      </c>
      <c r="N210">
        <f>IF($B210="","",Dataset!M210)</f>
        <v>0</v>
      </c>
      <c r="O210">
        <f>IF($B210="","",Dataset!N210)</f>
        <v>0</v>
      </c>
      <c r="P210">
        <f>IF($B210="","",Dataset!O210)</f>
        <v>0</v>
      </c>
      <c r="Q210">
        <f>IF($B210="","",Dataset!P210)</f>
        <v>0</v>
      </c>
      <c r="R210">
        <f>IF($B210="","",Dataset!Q210)</f>
        <v>0</v>
      </c>
      <c r="S210">
        <f>IF($B210="","",Dataset!R210)</f>
        <v>0</v>
      </c>
      <c r="T210">
        <f>IF($B210="","",Dataset!S210)</f>
        <v>0</v>
      </c>
      <c r="U210">
        <f>IF($B210="","",Dataset!T210)</f>
        <v>1</v>
      </c>
      <c r="AL210" t="s">
        <v>80</v>
      </c>
      <c r="AN210" s="3">
        <f t="shared" si="17"/>
        <v>5.056</v>
      </c>
      <c r="AO210">
        <v>8</v>
      </c>
      <c r="BD210" s="2">
        <v>20</v>
      </c>
      <c r="BE210" s="2">
        <v>28</v>
      </c>
      <c r="BF210" s="2">
        <v>-12.19999981</v>
      </c>
      <c r="BH210" t="s">
        <v>2105</v>
      </c>
      <c r="BI210" t="s">
        <v>2106</v>
      </c>
      <c r="BJ210" t="s">
        <v>80</v>
      </c>
      <c r="BK210" t="s">
        <v>74</v>
      </c>
      <c r="BL210" t="s">
        <v>25</v>
      </c>
      <c r="BM210" t="s">
        <v>54</v>
      </c>
      <c r="BN210" t="s">
        <v>27</v>
      </c>
      <c r="BO210" s="2">
        <v>3.8588300000000002</v>
      </c>
      <c r="BP210" s="2">
        <v>3.95</v>
      </c>
      <c r="BQ210" s="5">
        <f t="shared" si="18"/>
        <v>0.2</v>
      </c>
      <c r="BR210" s="5">
        <f t="shared" si="19"/>
        <v>0.28000000000000003</v>
      </c>
      <c r="BS210" s="5">
        <f t="shared" si="20"/>
        <v>-0.12199999809999999</v>
      </c>
      <c r="BT210" s="2">
        <v>11.7</v>
      </c>
      <c r="BU210" s="2">
        <v>-96.838607789999998</v>
      </c>
      <c r="BV210" s="2">
        <v>11.15</v>
      </c>
      <c r="BW210" s="2">
        <v>11.2</v>
      </c>
    </row>
    <row r="211" spans="1:75" x14ac:dyDescent="0.15">
      <c r="A211" t="str">
        <f t="shared" si="21"/>
        <v>1</v>
      </c>
      <c r="B211">
        <v>85</v>
      </c>
      <c r="C211" s="7">
        <v>41353</v>
      </c>
      <c r="D211" s="11">
        <v>2013</v>
      </c>
      <c r="E211" s="3">
        <f>_xlfn.XLOOKUP(B211,'Sentiment index'!$E$2:$E$169,'Sentiment index'!$A$2:$A$169)</f>
        <v>-0.38963619999999999</v>
      </c>
      <c r="F211">
        <f>IF(B211="","",Dataset!E211)</f>
        <v>13.844086870329225</v>
      </c>
      <c r="G211" s="5">
        <f>(AN211-BP211)/BP211</f>
        <v>0.29677419659999987</v>
      </c>
      <c r="H211" s="12">
        <f>IF(B211="","",Dataset!G211)</f>
        <v>110</v>
      </c>
      <c r="I211" s="2">
        <v>220.78800000000001</v>
      </c>
      <c r="J211" s="2">
        <v>37.706868</v>
      </c>
      <c r="K211" s="13">
        <f t="shared" si="22"/>
        <v>0.2995741965999999</v>
      </c>
      <c r="L211" s="5">
        <f>IF(AL211="NORWAY",_xlfn.XLOOKUP(C211,'Oslo OBX Historical Data'!$A$3:$A$3478,'Oslo OBX Historical Data'!$G$2:$G$3477),IF(AL211="FINLAND",_xlfn.XLOOKUP(C211,'OMX Helsinki Historical Data'!$A$3:$A$3480,'OMX Helsinki Historical Data'!$G$2:$G$3479),IF(AL211="DENMARK",_xlfn.XLOOKUP(C211,'OMX Copenhagen All shares Histo'!$A$3:$A$3462,'OMX Copenhagen All shares Histo'!$G$2:$G$3461),_xlfn.XLOOKUP('Neg. inv sent'!C211,'OMX Stockholm Historical Data'!$A$3:$A$3478,'OMX Stockholm Historical Data'!$G$2:$G$3477))))</f>
        <v>-2.8E-3</v>
      </c>
      <c r="M211">
        <f>IF($B211="","",Dataset!L211)</f>
        <v>0</v>
      </c>
      <c r="N211">
        <f>IF($B211="","",Dataset!M211)</f>
        <v>0</v>
      </c>
      <c r="O211">
        <f>IF($B211="","",Dataset!N211)</f>
        <v>0</v>
      </c>
      <c r="P211">
        <f>IF($B211="","",Dataset!O211)</f>
        <v>0</v>
      </c>
      <c r="Q211">
        <f>IF($B211="","",Dataset!P211)</f>
        <v>0</v>
      </c>
      <c r="R211">
        <f>IF($B211="","",Dataset!Q211)</f>
        <v>0</v>
      </c>
      <c r="S211">
        <f>IF($B211="","",Dataset!R211)</f>
        <v>1</v>
      </c>
      <c r="T211">
        <f>IF($B211="","",Dataset!S211)</f>
        <v>0</v>
      </c>
      <c r="U211">
        <f>IF($B211="","",Dataset!T211)</f>
        <v>0</v>
      </c>
      <c r="AL211" t="s">
        <v>23</v>
      </c>
      <c r="AN211" s="3">
        <f t="shared" si="17"/>
        <v>46.683871077599996</v>
      </c>
      <c r="AO211">
        <v>110</v>
      </c>
      <c r="BD211" s="2">
        <v>16.12903214</v>
      </c>
      <c r="BE211" s="2">
        <v>29.677419660000002</v>
      </c>
      <c r="BF211" s="2">
        <v>35.483871460000003</v>
      </c>
      <c r="BH211" t="s">
        <v>974</v>
      </c>
      <c r="BI211" t="s">
        <v>975</v>
      </c>
      <c r="BJ211" t="s">
        <v>23</v>
      </c>
      <c r="BK211" t="s">
        <v>152</v>
      </c>
      <c r="BL211" t="s">
        <v>25</v>
      </c>
      <c r="BM211" t="s">
        <v>75</v>
      </c>
      <c r="BN211" t="s">
        <v>27</v>
      </c>
      <c r="BO211" s="2">
        <v>220.78800000000001</v>
      </c>
      <c r="BP211" s="2">
        <v>36</v>
      </c>
      <c r="BQ211" s="5">
        <f t="shared" si="18"/>
        <v>0.16129032139999999</v>
      </c>
      <c r="BR211" s="5">
        <f t="shared" si="19"/>
        <v>0.29677419660000004</v>
      </c>
      <c r="BS211" s="5">
        <f t="shared" si="20"/>
        <v>0.35483871460000005</v>
      </c>
      <c r="BT211" s="2">
        <v>37</v>
      </c>
      <c r="BU211" s="2">
        <v>3.8967456820000002</v>
      </c>
      <c r="BV211" s="2">
        <v>36.799999999999997</v>
      </c>
      <c r="BW211" s="2">
        <v>14.8813</v>
      </c>
    </row>
    <row r="212" spans="1:75" x14ac:dyDescent="0.15">
      <c r="A212" t="str">
        <f t="shared" si="21"/>
        <v>1</v>
      </c>
      <c r="B212">
        <v>85</v>
      </c>
      <c r="C212" s="7">
        <v>41359</v>
      </c>
      <c r="D212" s="11">
        <v>2013</v>
      </c>
      <c r="E212" s="3">
        <f>_xlfn.XLOOKUP(B212,'Sentiment index'!$E$2:$E$169,'Sentiment index'!$A$2:$A$169)</f>
        <v>-0.38963619999999999</v>
      </c>
      <c r="F212">
        <f>IF(B212="","",Dataset!E212)</f>
        <v>8.3758005362871764</v>
      </c>
      <c r="G212" s="5">
        <f>(AN212-BP212)/BP212</f>
        <v>4.1666665079999915E-2</v>
      </c>
      <c r="H212" s="12">
        <f>IF(B212="","",Dataset!G212)</f>
        <v>1167.1647767059535</v>
      </c>
      <c r="I212" s="2">
        <v>112</v>
      </c>
      <c r="J212" s="2">
        <v>100</v>
      </c>
      <c r="K212" s="13">
        <f t="shared" si="22"/>
        <v>3.9766665079999916E-2</v>
      </c>
      <c r="L212" s="5">
        <f>IF(AL212="NORWAY",_xlfn.XLOOKUP(C212,'Oslo OBX Historical Data'!$A$3:$A$3478,'Oslo OBX Historical Data'!$G$2:$G$3477),IF(AL212="FINLAND",_xlfn.XLOOKUP(C212,'OMX Helsinki Historical Data'!$A$3:$A$3480,'OMX Helsinki Historical Data'!$G$2:$G$3479),IF(AL212="DENMARK",_xlfn.XLOOKUP(C212,'OMX Copenhagen All shares Histo'!$A$3:$A$3462,'OMX Copenhagen All shares Histo'!$G$2:$G$3461),_xlfn.XLOOKUP('Neg. inv sent'!C212,'OMX Stockholm Historical Data'!$A$3:$A$3478,'OMX Stockholm Historical Data'!$G$2:$G$3477))))</f>
        <v>1.9E-3</v>
      </c>
      <c r="M212">
        <f>IF($B212="","",Dataset!L212)</f>
        <v>0</v>
      </c>
      <c r="N212">
        <f>IF($B212="","",Dataset!M212)</f>
        <v>1</v>
      </c>
      <c r="O212">
        <f>IF($B212="","",Dataset!N212)</f>
        <v>0</v>
      </c>
      <c r="P212">
        <f>IF($B212="","",Dataset!O212)</f>
        <v>0</v>
      </c>
      <c r="Q212">
        <f>IF($B212="","",Dataset!P212)</f>
        <v>0</v>
      </c>
      <c r="R212">
        <f>IF($B212="","",Dataset!Q212)</f>
        <v>0</v>
      </c>
      <c r="S212">
        <f>IF($B212="","",Dataset!R212)</f>
        <v>0</v>
      </c>
      <c r="T212">
        <f>IF($B212="","",Dataset!S212)</f>
        <v>0</v>
      </c>
      <c r="U212">
        <f>IF($B212="","",Dataset!T212)</f>
        <v>0</v>
      </c>
      <c r="AL212" t="s">
        <v>44</v>
      </c>
      <c r="AN212" s="3">
        <f t="shared" si="17"/>
        <v>104.16666650799999</v>
      </c>
      <c r="BD212" s="2">
        <v>8.3333330149999991</v>
      </c>
      <c r="BE212" s="2">
        <v>4.1666665079999996</v>
      </c>
      <c r="BF212" s="2">
        <v>0.41666665670000003</v>
      </c>
      <c r="BH212" t="s">
        <v>1208</v>
      </c>
      <c r="BI212" t="s">
        <v>1209</v>
      </c>
      <c r="BJ212" t="s">
        <v>44</v>
      </c>
      <c r="BK212" t="s">
        <v>53</v>
      </c>
      <c r="BL212" t="s">
        <v>25</v>
      </c>
      <c r="BM212" t="s">
        <v>54</v>
      </c>
      <c r="BN212" t="s">
        <v>27</v>
      </c>
      <c r="BO212" s="2">
        <v>112</v>
      </c>
      <c r="BP212" s="2">
        <v>100</v>
      </c>
      <c r="BQ212" s="5">
        <f t="shared" si="18"/>
        <v>8.3333330149999996E-2</v>
      </c>
      <c r="BR212" s="5">
        <f t="shared" si="19"/>
        <v>4.1666665079999998E-2</v>
      </c>
      <c r="BS212" s="5">
        <f t="shared" si="20"/>
        <v>4.1666665670000002E-3</v>
      </c>
      <c r="BT212" s="2">
        <v>10.35</v>
      </c>
      <c r="BU212" s="2">
        <v>-88.88652802</v>
      </c>
      <c r="BV212" s="2">
        <v>10.4</v>
      </c>
      <c r="BW212" s="2">
        <v>2.3199999999999998</v>
      </c>
    </row>
    <row r="213" spans="1:75" x14ac:dyDescent="0.15">
      <c r="A213" t="str">
        <f t="shared" si="21"/>
        <v>1</v>
      </c>
      <c r="B213">
        <v>87</v>
      </c>
      <c r="C213" s="7">
        <v>41396</v>
      </c>
      <c r="D213" s="11">
        <v>2013</v>
      </c>
      <c r="E213" s="3">
        <f>_xlfn.XLOOKUP(B213,'Sentiment index'!$E$2:$E$169,'Sentiment index'!$A$2:$A$169)</f>
        <v>-0.32679000000000002</v>
      </c>
      <c r="F213">
        <f>IF(B213="","",Dataset!E213)</f>
        <v>14.475606792740647</v>
      </c>
      <c r="G213" s="5">
        <f>(AN213-BP213)/BP213</f>
        <v>0.1727272796999999</v>
      </c>
      <c r="H213" s="12">
        <f>IF(B213="","",Dataset!G213)</f>
        <v>11</v>
      </c>
      <c r="I213" s="2">
        <v>92</v>
      </c>
      <c r="J213" s="2">
        <v>4</v>
      </c>
      <c r="K213" s="13">
        <f t="shared" si="22"/>
        <v>0.18292727969999989</v>
      </c>
      <c r="L213" s="5">
        <f>IF(AL213="NORWAY",_xlfn.XLOOKUP(C213,'Oslo OBX Historical Data'!$A$3:$A$3478,'Oslo OBX Historical Data'!$G$2:$G$3477),IF(AL213="FINLAND",_xlfn.XLOOKUP(C213,'OMX Helsinki Historical Data'!$A$3:$A$3480,'OMX Helsinki Historical Data'!$G$2:$G$3479),IF(AL213="DENMARK",_xlfn.XLOOKUP(C213,'OMX Copenhagen All shares Histo'!$A$3:$A$3462,'OMX Copenhagen All shares Histo'!$G$2:$G$3461),_xlfn.XLOOKUP('Neg. inv sent'!C213,'OMX Stockholm Historical Data'!$A$3:$A$3478,'OMX Stockholm Historical Data'!$G$2:$G$3477))))</f>
        <v>-1.0200000000000001E-2</v>
      </c>
      <c r="M213">
        <f>IF($B213="","",Dataset!L213)</f>
        <v>0</v>
      </c>
      <c r="N213">
        <f>IF($B213="","",Dataset!M213)</f>
        <v>1</v>
      </c>
      <c r="O213">
        <f>IF($B213="","",Dataset!N213)</f>
        <v>0</v>
      </c>
      <c r="P213">
        <f>IF($B213="","",Dataset!O213)</f>
        <v>0</v>
      </c>
      <c r="Q213">
        <f>IF($B213="","",Dataset!P213)</f>
        <v>0</v>
      </c>
      <c r="R213">
        <f>IF($B213="","",Dataset!Q213)</f>
        <v>0</v>
      </c>
      <c r="S213">
        <f>IF($B213="","",Dataset!R213)</f>
        <v>0</v>
      </c>
      <c r="T213">
        <f>IF($B213="","",Dataset!S213)</f>
        <v>0</v>
      </c>
      <c r="U213">
        <f>IF($B213="","",Dataset!T213)</f>
        <v>0</v>
      </c>
      <c r="AL213" t="s">
        <v>44</v>
      </c>
      <c r="AN213" s="3">
        <f t="shared" si="17"/>
        <v>4.6909091187999996</v>
      </c>
      <c r="AO213">
        <v>11</v>
      </c>
      <c r="BD213" s="2">
        <v>10</v>
      </c>
      <c r="BE213" s="2">
        <v>17.272727969999998</v>
      </c>
      <c r="BF213" s="2">
        <v>5.4545454979999999</v>
      </c>
      <c r="BH213" t="s">
        <v>1245</v>
      </c>
      <c r="BI213" t="s">
        <v>1246</v>
      </c>
      <c r="BJ213" t="s">
        <v>44</v>
      </c>
      <c r="BK213" t="s">
        <v>53</v>
      </c>
      <c r="BL213" t="s">
        <v>25</v>
      </c>
      <c r="BM213" t="s">
        <v>54</v>
      </c>
      <c r="BN213" t="s">
        <v>27</v>
      </c>
      <c r="BO213" s="2">
        <v>92</v>
      </c>
      <c r="BP213" s="2">
        <v>4</v>
      </c>
      <c r="BQ213" s="5">
        <f t="shared" si="18"/>
        <v>0.1</v>
      </c>
      <c r="BR213" s="5">
        <f t="shared" si="19"/>
        <v>0.17272727969999999</v>
      </c>
      <c r="BS213" s="5">
        <f t="shared" si="20"/>
        <v>5.4545454979999998E-2</v>
      </c>
      <c r="BT213" s="2"/>
      <c r="BU213" s="2"/>
      <c r="BV213" s="2"/>
      <c r="BW213" s="2">
        <v>92.841899999999995</v>
      </c>
    </row>
    <row r="214" spans="1:75" x14ac:dyDescent="0.15">
      <c r="A214" t="str">
        <f t="shared" si="21"/>
        <v>1</v>
      </c>
      <c r="B214">
        <v>88</v>
      </c>
      <c r="C214" s="7">
        <v>41453</v>
      </c>
      <c r="D214" s="11">
        <v>2013</v>
      </c>
      <c r="E214" s="3">
        <f>_xlfn.XLOOKUP(B214,'Sentiment index'!$E$2:$E$169,'Sentiment index'!$A$2:$A$169)</f>
        <v>-0.32054690000000002</v>
      </c>
      <c r="F214">
        <f>IF(B214="","",Dataset!E214)</f>
        <v>12.185951151174528</v>
      </c>
      <c r="G214" s="5">
        <f>(AN214-BP214)/BP214</f>
        <v>0.25925926210000017</v>
      </c>
      <c r="H214" s="12">
        <f>IF(B214="","",Dataset!G214)</f>
        <v>2163</v>
      </c>
      <c r="I214" s="2">
        <v>2878.26</v>
      </c>
      <c r="J214" s="2">
        <v>120.45249499999998</v>
      </c>
      <c r="K214" s="13">
        <f t="shared" si="22"/>
        <v>0.26915926210000019</v>
      </c>
      <c r="L214" s="5">
        <f>IF(AL214="NORWAY",_xlfn.XLOOKUP(C214,'Oslo OBX Historical Data'!$A$3:$A$3478,'Oslo OBX Historical Data'!$G$2:$G$3477),IF(AL214="FINLAND",_xlfn.XLOOKUP(C214,'OMX Helsinki Historical Data'!$A$3:$A$3480,'OMX Helsinki Historical Data'!$G$2:$G$3479),IF(AL214="DENMARK",_xlfn.XLOOKUP(C214,'OMX Copenhagen All shares Histo'!$A$3:$A$3462,'OMX Copenhagen All shares Histo'!$G$2:$G$3461),_xlfn.XLOOKUP('Neg. inv sent'!C214,'OMX Stockholm Historical Data'!$A$3:$A$3478,'OMX Stockholm Historical Data'!$G$2:$G$3477))))</f>
        <v>-9.9000000000000008E-3</v>
      </c>
      <c r="M214">
        <f>IF($B214="","",Dataset!L214)</f>
        <v>0</v>
      </c>
      <c r="N214">
        <f>IF($B214="","",Dataset!M214)</f>
        <v>0</v>
      </c>
      <c r="O214">
        <f>IF($B214="","",Dataset!N214)</f>
        <v>0</v>
      </c>
      <c r="P214">
        <f>IF($B214="","",Dataset!O214)</f>
        <v>0</v>
      </c>
      <c r="Q214">
        <f>IF($B214="","",Dataset!P214)</f>
        <v>1</v>
      </c>
      <c r="R214">
        <f>IF($B214="","",Dataset!Q214)</f>
        <v>0</v>
      </c>
      <c r="S214">
        <f>IF($B214="","",Dataset!R214)</f>
        <v>0</v>
      </c>
      <c r="T214">
        <f>IF($B214="","",Dataset!S214)</f>
        <v>0</v>
      </c>
      <c r="U214">
        <f>IF($B214="","",Dataset!T214)</f>
        <v>0</v>
      </c>
      <c r="AL214" t="s">
        <v>23</v>
      </c>
      <c r="AN214" s="3">
        <f t="shared" si="17"/>
        <v>144.81481514150002</v>
      </c>
      <c r="AO214">
        <v>2163</v>
      </c>
      <c r="BD214" s="2">
        <v>11.11111069</v>
      </c>
      <c r="BE214" s="2">
        <v>25.92592621</v>
      </c>
      <c r="BF214" s="2">
        <v>22.22222137</v>
      </c>
      <c r="BH214" t="s">
        <v>187</v>
      </c>
      <c r="BI214" t="s">
        <v>188</v>
      </c>
      <c r="BJ214" t="s">
        <v>23</v>
      </c>
      <c r="BK214" t="s">
        <v>38</v>
      </c>
      <c r="BL214" t="s">
        <v>25</v>
      </c>
      <c r="BM214" t="s">
        <v>132</v>
      </c>
      <c r="BN214" t="s">
        <v>27</v>
      </c>
      <c r="BO214" s="2">
        <v>2878.26</v>
      </c>
      <c r="BP214" s="2">
        <v>115</v>
      </c>
      <c r="BQ214" s="5">
        <f t="shared" si="18"/>
        <v>0.11111110690000001</v>
      </c>
      <c r="BR214" s="5">
        <f t="shared" si="19"/>
        <v>0.2592592621</v>
      </c>
      <c r="BS214" s="5">
        <f t="shared" si="20"/>
        <v>0.2222222137</v>
      </c>
      <c r="BT214" s="2">
        <v>119.6</v>
      </c>
      <c r="BU214" s="2">
        <v>4</v>
      </c>
      <c r="BV214" s="2">
        <v>117.7</v>
      </c>
      <c r="BW214" s="2">
        <v>40.799999999999997</v>
      </c>
    </row>
    <row r="215" spans="1:75" x14ac:dyDescent="0.15">
      <c r="A215" t="str">
        <f t="shared" si="21"/>
        <v>1</v>
      </c>
      <c r="B215">
        <v>89</v>
      </c>
      <c r="C215" s="7">
        <v>41460</v>
      </c>
      <c r="D215" s="11">
        <v>2013</v>
      </c>
      <c r="E215" s="3">
        <f>_xlfn.XLOOKUP(B215,'Sentiment index'!$E$2:$E$169,'Sentiment index'!$A$2:$A$169)</f>
        <v>-0.30013820000000002</v>
      </c>
      <c r="F215">
        <f>IF(B215="","",Dataset!E215)</f>
        <v>11.647240978153814</v>
      </c>
      <c r="G215" s="5">
        <f>(AN215-BP215)/BP215</f>
        <v>0</v>
      </c>
      <c r="H215" s="12">
        <f>IF(B215="","",Dataset!G215)</f>
        <v>20</v>
      </c>
      <c r="I215" s="2">
        <v>951.95</v>
      </c>
      <c r="J215" s="2">
        <v>27</v>
      </c>
      <c r="K215" s="13">
        <f t="shared" si="22"/>
        <v>-2E-3</v>
      </c>
      <c r="L215" s="5">
        <f>IF(AL215="NORWAY",_xlfn.XLOOKUP(C215,'Oslo OBX Historical Data'!$A$3:$A$3478,'Oslo OBX Historical Data'!$G$2:$G$3477),IF(AL215="FINLAND",_xlfn.XLOOKUP(C215,'OMX Helsinki Historical Data'!$A$3:$A$3480,'OMX Helsinki Historical Data'!$G$2:$G$3479),IF(AL215="DENMARK",_xlfn.XLOOKUP(C215,'OMX Copenhagen All shares Histo'!$A$3:$A$3462,'OMX Copenhagen All shares Histo'!$G$2:$G$3461),_xlfn.XLOOKUP('Neg. inv sent'!C215,'OMX Stockholm Historical Data'!$A$3:$A$3478,'OMX Stockholm Historical Data'!$G$2:$G$3477))))</f>
        <v>2E-3</v>
      </c>
      <c r="M215">
        <f>IF($B215="","",Dataset!L215)</f>
        <v>0</v>
      </c>
      <c r="N215">
        <f>IF($B215="","",Dataset!M215)</f>
        <v>0</v>
      </c>
      <c r="O215">
        <f>IF($B215="","",Dataset!N215)</f>
        <v>1</v>
      </c>
      <c r="P215">
        <f>IF($B215="","",Dataset!O215)</f>
        <v>0</v>
      </c>
      <c r="Q215">
        <f>IF($B215="","",Dataset!P215)</f>
        <v>0</v>
      </c>
      <c r="R215">
        <f>IF($B215="","",Dataset!Q215)</f>
        <v>0</v>
      </c>
      <c r="S215">
        <f>IF($B215="","",Dataset!R215)</f>
        <v>0</v>
      </c>
      <c r="T215">
        <f>IF($B215="","",Dataset!S215)</f>
        <v>0</v>
      </c>
      <c r="U215">
        <f>IF($B215="","",Dataset!T215)</f>
        <v>0</v>
      </c>
      <c r="AL215" t="s">
        <v>44</v>
      </c>
      <c r="AN215" s="3">
        <f t="shared" si="17"/>
        <v>27</v>
      </c>
      <c r="AO215">
        <v>20</v>
      </c>
      <c r="BD215" s="2">
        <v>6.6666665079999996</v>
      </c>
      <c r="BE215" s="2">
        <v>0</v>
      </c>
      <c r="BF215" s="2">
        <v>-15.55555534</v>
      </c>
      <c r="BH215" t="s">
        <v>447</v>
      </c>
      <c r="BI215" t="s">
        <v>448</v>
      </c>
      <c r="BJ215" t="s">
        <v>44</v>
      </c>
      <c r="BK215" t="s">
        <v>96</v>
      </c>
      <c r="BL215" t="s">
        <v>25</v>
      </c>
      <c r="BM215" t="s">
        <v>75</v>
      </c>
      <c r="BN215" t="s">
        <v>27</v>
      </c>
      <c r="BO215" s="2">
        <v>951.95</v>
      </c>
      <c r="BP215" s="2">
        <v>27</v>
      </c>
      <c r="BQ215" s="5">
        <f t="shared" si="18"/>
        <v>6.6666665079999993E-2</v>
      </c>
      <c r="BR215" s="5">
        <f t="shared" si="19"/>
        <v>0</v>
      </c>
      <c r="BS215" s="5">
        <f t="shared" si="20"/>
        <v>-0.15555555339999999</v>
      </c>
      <c r="BT215" s="2">
        <v>41</v>
      </c>
      <c r="BU215" s="2"/>
      <c r="BV215" s="2">
        <v>41</v>
      </c>
      <c r="BW215" s="2">
        <v>130.65</v>
      </c>
    </row>
    <row r="216" spans="1:75" x14ac:dyDescent="0.15">
      <c r="A216" t="str">
        <f t="shared" si="21"/>
        <v>1</v>
      </c>
      <c r="B216">
        <v>90</v>
      </c>
      <c r="C216" s="7">
        <v>41544</v>
      </c>
      <c r="D216" s="11">
        <v>2013</v>
      </c>
      <c r="E216" s="3">
        <f>_xlfn.XLOOKUP(B216,'Sentiment index'!$E$2:$E$169,'Sentiment index'!$A$2:$A$169)</f>
        <v>-0.43278349999999999</v>
      </c>
      <c r="F216">
        <f>IF(B216="","",Dataset!E216)</f>
        <v>12.485085128805839</v>
      </c>
      <c r="G216" s="5">
        <f>(AN216-BP216)/BP216</f>
        <v>-1.724137902000001E-2</v>
      </c>
      <c r="H216" s="12">
        <f>IF(B216="","",Dataset!G216)</f>
        <v>2916</v>
      </c>
      <c r="I216" s="4">
        <v>2352</v>
      </c>
      <c r="J216" s="4">
        <v>42</v>
      </c>
      <c r="K216" s="13">
        <f t="shared" si="22"/>
        <v>-1.294137902000001E-2</v>
      </c>
      <c r="L216" s="5">
        <f>IF(AL216="NORWAY",_xlfn.XLOOKUP(C216,'Oslo OBX Historical Data'!$A$3:$A$3478,'Oslo OBX Historical Data'!$G$2:$G$3477),IF(AL216="FINLAND",_xlfn.XLOOKUP(C216,'OMX Helsinki Historical Data'!$A$3:$A$3480,'OMX Helsinki Historical Data'!$G$2:$G$3479),IF(AL216="DENMARK",_xlfn.XLOOKUP(C216,'OMX Copenhagen All shares Histo'!$A$3:$A$3462,'OMX Copenhagen All shares Histo'!$G$2:$G$3461),_xlfn.XLOOKUP('Neg. inv sent'!C216,'OMX Stockholm Historical Data'!$A$3:$A$3478,'OMX Stockholm Historical Data'!$G$2:$G$3477))))</f>
        <v>-4.3E-3</v>
      </c>
      <c r="M216">
        <f>IF($B216="","",Dataset!L216)</f>
        <v>0</v>
      </c>
      <c r="N216">
        <f>IF($B216="","",Dataset!M216)</f>
        <v>1</v>
      </c>
      <c r="O216">
        <f>IF($B216="","",Dataset!N216)</f>
        <v>0</v>
      </c>
      <c r="P216">
        <f>IF($B216="","",Dataset!O216)</f>
        <v>0</v>
      </c>
      <c r="Q216">
        <f>IF($B216="","",Dataset!P216)</f>
        <v>0</v>
      </c>
      <c r="R216">
        <f>IF($B216="","",Dataset!Q216)</f>
        <v>0</v>
      </c>
      <c r="S216">
        <f>IF($B216="","",Dataset!R216)</f>
        <v>0</v>
      </c>
      <c r="T216">
        <f>IF($B216="","",Dataset!S216)</f>
        <v>0</v>
      </c>
      <c r="U216">
        <f>IF($B216="","",Dataset!T216)</f>
        <v>0</v>
      </c>
      <c r="AL216" t="s">
        <v>44</v>
      </c>
      <c r="AN216" s="3">
        <f t="shared" ref="AN216:AN247" si="23">BP216*(1+BR216)</f>
        <v>41.27586208116</v>
      </c>
      <c r="AO216">
        <v>2916</v>
      </c>
      <c r="BD216" s="2">
        <v>0</v>
      </c>
      <c r="BE216" s="2">
        <v>-1.7241379020000001</v>
      </c>
      <c r="BF216" s="2">
        <v>-0.34482759239999999</v>
      </c>
      <c r="BH216" t="s">
        <v>235</v>
      </c>
      <c r="BI216" t="s">
        <v>236</v>
      </c>
      <c r="BJ216" t="s">
        <v>44</v>
      </c>
      <c r="BK216" t="s">
        <v>53</v>
      </c>
      <c r="BL216" t="s">
        <v>25</v>
      </c>
      <c r="BM216" t="s">
        <v>46</v>
      </c>
      <c r="BN216" t="s">
        <v>27</v>
      </c>
      <c r="BO216" s="4">
        <v>2352</v>
      </c>
      <c r="BP216" s="4">
        <v>42</v>
      </c>
      <c r="BQ216" s="5">
        <f t="shared" ref="BQ216:BQ247" si="24">BD216/100</f>
        <v>0</v>
      </c>
      <c r="BR216" s="5">
        <f t="shared" ref="BR216:BR247" si="25">BE216/100</f>
        <v>-1.7241379019999999E-2</v>
      </c>
      <c r="BS216" s="5">
        <f t="shared" ref="BS216:BS247" si="26">BF216/100</f>
        <v>-3.448275924E-3</v>
      </c>
      <c r="BT216" s="4">
        <v>22.4</v>
      </c>
      <c r="BU216" s="4">
        <v>-46.568405149999997</v>
      </c>
      <c r="BV216" s="4">
        <v>22.38</v>
      </c>
      <c r="BW216" s="4">
        <v>200</v>
      </c>
    </row>
    <row r="217" spans="1:75" x14ac:dyDescent="0.15">
      <c r="A217" t="str">
        <f t="shared" si="21"/>
        <v>1</v>
      </c>
      <c r="B217">
        <v>91</v>
      </c>
      <c r="C217" s="7">
        <v>41561</v>
      </c>
      <c r="D217" s="11">
        <v>2013</v>
      </c>
      <c r="E217" s="3">
        <f>_xlfn.XLOOKUP(B217,'Sentiment index'!$E$2:$E$169,'Sentiment index'!$A$2:$A$169)</f>
        <v>-0.29892170000000001</v>
      </c>
      <c r="F217">
        <f>IF(B217="","",Dataset!E217)</f>
        <v>8.6446066335608425</v>
      </c>
      <c r="G217" s="5">
        <f>(AN217-BP217)/BP217</f>
        <v>0.2609457396999999</v>
      </c>
      <c r="H217" s="12">
        <f>IF(B217="","",Dataset!G217)</f>
        <v>6</v>
      </c>
      <c r="I217" s="4">
        <v>219.654</v>
      </c>
      <c r="J217" s="4">
        <v>80.473869100000002</v>
      </c>
      <c r="K217" s="13">
        <f t="shared" si="22"/>
        <v>0.26224573969999992</v>
      </c>
      <c r="L217" s="5">
        <f>IF(AL217="NORWAY",_xlfn.XLOOKUP(C217,'Oslo OBX Historical Data'!$A$3:$A$3478,'Oslo OBX Historical Data'!$G$2:$G$3477),IF(AL217="FINLAND",_xlfn.XLOOKUP(C217,'OMX Helsinki Historical Data'!$A$3:$A$3480,'OMX Helsinki Historical Data'!$G$2:$G$3479),IF(AL217="DENMARK",_xlfn.XLOOKUP(C217,'OMX Copenhagen All shares Histo'!$A$3:$A$3462,'OMX Copenhagen All shares Histo'!$G$2:$G$3461),_xlfn.XLOOKUP('Neg. inv sent'!C217,'OMX Stockholm Historical Data'!$A$3:$A$3478,'OMX Stockholm Historical Data'!$G$2:$G$3477))))</f>
        <v>-1.2999999999999999E-3</v>
      </c>
      <c r="M217">
        <f>IF($B217="","",Dataset!L217)</f>
        <v>0</v>
      </c>
      <c r="N217">
        <f>IF($B217="","",Dataset!M217)</f>
        <v>0</v>
      </c>
      <c r="O217">
        <f>IF($B217="","",Dataset!N217)</f>
        <v>0</v>
      </c>
      <c r="P217">
        <f>IF($B217="","",Dataset!O217)</f>
        <v>1</v>
      </c>
      <c r="Q217">
        <f>IF($B217="","",Dataset!P217)</f>
        <v>0</v>
      </c>
      <c r="R217">
        <f>IF($B217="","",Dataset!Q217)</f>
        <v>0</v>
      </c>
      <c r="S217">
        <f>IF($B217="","",Dataset!R217)</f>
        <v>0</v>
      </c>
      <c r="T217">
        <f>IF($B217="","",Dataset!S217)</f>
        <v>0</v>
      </c>
      <c r="U217">
        <f>IF($B217="","",Dataset!T217)</f>
        <v>0</v>
      </c>
      <c r="AL217" t="s">
        <v>64</v>
      </c>
      <c r="AN217" s="3">
        <f t="shared" si="23"/>
        <v>12.98774111891</v>
      </c>
      <c r="AO217">
        <v>6</v>
      </c>
      <c r="BD217" s="2">
        <v>0.26269969339999999</v>
      </c>
      <c r="BE217" s="2">
        <v>26.094573969999999</v>
      </c>
      <c r="BF217" s="2">
        <v>6.8301253319999997</v>
      </c>
      <c r="BH217" t="s">
        <v>998</v>
      </c>
      <c r="BI217" t="s">
        <v>999</v>
      </c>
      <c r="BJ217" t="s">
        <v>64</v>
      </c>
      <c r="BK217" t="s">
        <v>45</v>
      </c>
      <c r="BL217" t="s">
        <v>1000</v>
      </c>
      <c r="BM217" t="s">
        <v>54</v>
      </c>
      <c r="BN217" t="s">
        <v>27</v>
      </c>
      <c r="BO217" s="4">
        <v>219.654</v>
      </c>
      <c r="BP217" s="4">
        <v>10.3</v>
      </c>
      <c r="BQ217" s="5">
        <f t="shared" si="24"/>
        <v>2.6269969340000001E-3</v>
      </c>
      <c r="BR217" s="5">
        <f t="shared" si="25"/>
        <v>0.26094573970000001</v>
      </c>
      <c r="BS217" s="5">
        <f t="shared" si="26"/>
        <v>6.8301253319999991E-2</v>
      </c>
      <c r="BT217" s="4">
        <v>3.25</v>
      </c>
      <c r="BU217" s="4">
        <v>-68.446601869999995</v>
      </c>
      <c r="BV217" s="4">
        <v>3.33</v>
      </c>
      <c r="BW217" s="4">
        <v>4.3143000000000002</v>
      </c>
    </row>
    <row r="218" spans="1:75" x14ac:dyDescent="0.15">
      <c r="A218" t="str">
        <f t="shared" si="21"/>
        <v>1</v>
      </c>
      <c r="B218">
        <v>91</v>
      </c>
      <c r="C218" s="7">
        <v>41572</v>
      </c>
      <c r="D218" s="11">
        <v>2013</v>
      </c>
      <c r="E218" s="3">
        <f>_xlfn.XLOOKUP(B218,'Sentiment index'!$E$2:$E$169,'Sentiment index'!$A$2:$A$169)</f>
        <v>-0.29892170000000001</v>
      </c>
      <c r="F218">
        <f>IF(B218="","",Dataset!E218)</f>
        <v>13.845532539969746</v>
      </c>
      <c r="G218" s="5">
        <f>(AN218-BP218)/BP218</f>
        <v>-7.8947371239999949E-3</v>
      </c>
      <c r="H218" s="12">
        <f>IF(B218="","",Dataset!G218)</f>
        <v>1700</v>
      </c>
      <c r="I218" s="4">
        <v>800</v>
      </c>
      <c r="J218" s="4">
        <v>20</v>
      </c>
      <c r="K218" s="13">
        <f t="shared" si="22"/>
        <v>-1.7994737123999995E-2</v>
      </c>
      <c r="L218" s="5">
        <f>IF(AL218="NORWAY",_xlfn.XLOOKUP(C218,'Oslo OBX Historical Data'!$A$3:$A$3478,'Oslo OBX Historical Data'!$G$2:$G$3477),IF(AL218="FINLAND",_xlfn.XLOOKUP(C218,'OMX Helsinki Historical Data'!$A$3:$A$3480,'OMX Helsinki Historical Data'!$G$2:$G$3479),IF(AL218="DENMARK",_xlfn.XLOOKUP(C218,'OMX Copenhagen All shares Histo'!$A$3:$A$3462,'OMX Copenhagen All shares Histo'!$G$2:$G$3461),_xlfn.XLOOKUP('Neg. inv sent'!C218,'OMX Stockholm Historical Data'!$A$3:$A$3478,'OMX Stockholm Historical Data'!$G$2:$G$3477))))</f>
        <v>1.01E-2</v>
      </c>
      <c r="M218">
        <f>IF($B218="","",Dataset!L218)</f>
        <v>0</v>
      </c>
      <c r="N218">
        <f>IF($B218="","",Dataset!M218)</f>
        <v>1</v>
      </c>
      <c r="O218">
        <f>IF($B218="","",Dataset!N218)</f>
        <v>0</v>
      </c>
      <c r="P218">
        <f>IF($B218="","",Dataset!O218)</f>
        <v>0</v>
      </c>
      <c r="Q218">
        <f>IF($B218="","",Dataset!P218)</f>
        <v>0</v>
      </c>
      <c r="R218">
        <f>IF($B218="","",Dataset!Q218)</f>
        <v>0</v>
      </c>
      <c r="S218">
        <f>IF($B218="","",Dataset!R218)</f>
        <v>0</v>
      </c>
      <c r="T218">
        <f>IF($B218="","",Dataset!S218)</f>
        <v>0</v>
      </c>
      <c r="U218">
        <f>IF($B218="","",Dataset!T218)</f>
        <v>0</v>
      </c>
      <c r="AL218" t="s">
        <v>44</v>
      </c>
      <c r="AN218" s="3">
        <f t="shared" si="23"/>
        <v>19.84210525752</v>
      </c>
      <c r="AO218">
        <v>1700</v>
      </c>
      <c r="BD218" s="2">
        <v>0</v>
      </c>
      <c r="BE218" s="2">
        <v>-0.78947371239999997</v>
      </c>
      <c r="BF218" s="2">
        <v>-3.9473683830000001</v>
      </c>
      <c r="BH218" t="s">
        <v>510</v>
      </c>
      <c r="BI218" t="s">
        <v>511</v>
      </c>
      <c r="BJ218" t="s">
        <v>44</v>
      </c>
      <c r="BK218" t="s">
        <v>53</v>
      </c>
      <c r="BL218" t="s">
        <v>25</v>
      </c>
      <c r="BM218" t="s">
        <v>54</v>
      </c>
      <c r="BN218" t="s">
        <v>27</v>
      </c>
      <c r="BO218" s="4">
        <v>800</v>
      </c>
      <c r="BP218" s="4">
        <v>20</v>
      </c>
      <c r="BQ218" s="5">
        <f t="shared" si="24"/>
        <v>0</v>
      </c>
      <c r="BR218" s="5">
        <f t="shared" si="25"/>
        <v>-7.8947371240000001E-3</v>
      </c>
      <c r="BS218" s="5">
        <f t="shared" si="26"/>
        <v>-3.9473683830000002E-2</v>
      </c>
      <c r="BT218" s="4"/>
      <c r="BU218" s="4"/>
      <c r="BV218" s="4"/>
      <c r="BW218" s="4">
        <v>40</v>
      </c>
    </row>
    <row r="219" spans="1:75" x14ac:dyDescent="0.15">
      <c r="A219" t="str">
        <f t="shared" si="21"/>
        <v>1</v>
      </c>
      <c r="B219">
        <v>91</v>
      </c>
      <c r="C219" s="7">
        <v>41572</v>
      </c>
      <c r="D219" s="11">
        <v>2013</v>
      </c>
      <c r="E219" s="3">
        <f>_xlfn.XLOOKUP(B219,'Sentiment index'!$E$2:$E$169,'Sentiment index'!$A$2:$A$169)</f>
        <v>-0.29892170000000001</v>
      </c>
      <c r="F219">
        <f>IF(B219="","",Dataset!E219)</f>
        <v>13.063831580932064</v>
      </c>
      <c r="G219" s="5">
        <f>(AN219-BP219)/BP219</f>
        <v>9.7872343059999992E-2</v>
      </c>
      <c r="H219" s="12">
        <f>IF(B219="","",Dataset!G219)</f>
        <v>101</v>
      </c>
      <c r="I219" s="4">
        <v>709.28399999999999</v>
      </c>
      <c r="J219" s="4">
        <v>12</v>
      </c>
      <c r="K219" s="13">
        <f t="shared" si="22"/>
        <v>8.7772343059999994E-2</v>
      </c>
      <c r="L219" s="5">
        <f>IF(AL219="NORWAY",_xlfn.XLOOKUP(C219,'Oslo OBX Historical Data'!$A$3:$A$3478,'Oslo OBX Historical Data'!$G$2:$G$3477),IF(AL219="FINLAND",_xlfn.XLOOKUP(C219,'OMX Helsinki Historical Data'!$A$3:$A$3480,'OMX Helsinki Historical Data'!$G$2:$G$3479),IF(AL219="DENMARK",_xlfn.XLOOKUP(C219,'OMX Copenhagen All shares Histo'!$A$3:$A$3462,'OMX Copenhagen All shares Histo'!$G$2:$G$3461),_xlfn.XLOOKUP('Neg. inv sent'!C219,'OMX Stockholm Historical Data'!$A$3:$A$3478,'OMX Stockholm Historical Data'!$G$2:$G$3477))))</f>
        <v>1.01E-2</v>
      </c>
      <c r="M219">
        <f>IF($B219="","",Dataset!L219)</f>
        <v>0</v>
      </c>
      <c r="N219">
        <f>IF($B219="","",Dataset!M219)</f>
        <v>0</v>
      </c>
      <c r="O219">
        <f>IF($B219="","",Dataset!N219)</f>
        <v>1</v>
      </c>
      <c r="P219">
        <f>IF($B219="","",Dataset!O219)</f>
        <v>0</v>
      </c>
      <c r="Q219">
        <f>IF($B219="","",Dataset!P219)</f>
        <v>0</v>
      </c>
      <c r="R219">
        <f>IF($B219="","",Dataset!Q219)</f>
        <v>0</v>
      </c>
      <c r="S219">
        <f>IF($B219="","",Dataset!R219)</f>
        <v>0</v>
      </c>
      <c r="T219">
        <f>IF($B219="","",Dataset!S219)</f>
        <v>0</v>
      </c>
      <c r="U219">
        <f>IF($B219="","",Dataset!T219)</f>
        <v>0</v>
      </c>
      <c r="AL219" t="s">
        <v>44</v>
      </c>
      <c r="AN219" s="3">
        <f t="shared" si="23"/>
        <v>13.17446811672</v>
      </c>
      <c r="AO219">
        <v>101</v>
      </c>
      <c r="BD219" s="2">
        <v>8.5106382370000002</v>
      </c>
      <c r="BE219" s="2">
        <v>9.7872343060000002</v>
      </c>
      <c r="BF219" s="2">
        <v>6.7234044080000004</v>
      </c>
      <c r="BH219" t="s">
        <v>561</v>
      </c>
      <c r="BI219" t="s">
        <v>562</v>
      </c>
      <c r="BJ219" t="s">
        <v>44</v>
      </c>
      <c r="BK219" t="s">
        <v>96</v>
      </c>
      <c r="BL219" t="s">
        <v>25</v>
      </c>
      <c r="BM219" t="s">
        <v>75</v>
      </c>
      <c r="BN219" t="s">
        <v>27</v>
      </c>
      <c r="BO219" s="4">
        <v>709.28399999999999</v>
      </c>
      <c r="BP219" s="4">
        <v>12</v>
      </c>
      <c r="BQ219" s="5">
        <f t="shared" si="24"/>
        <v>8.5106382369999997E-2</v>
      </c>
      <c r="BR219" s="5">
        <f t="shared" si="25"/>
        <v>9.7872343060000005E-2</v>
      </c>
      <c r="BS219" s="5">
        <f t="shared" si="26"/>
        <v>6.7234044079999999E-2</v>
      </c>
      <c r="BT219" s="4"/>
      <c r="BU219" s="4"/>
      <c r="BV219" s="4"/>
      <c r="BW219" s="4">
        <v>159.691</v>
      </c>
    </row>
    <row r="220" spans="1:75" x14ac:dyDescent="0.15">
      <c r="A220" t="str">
        <f t="shared" si="21"/>
        <v>1</v>
      </c>
      <c r="B220">
        <v>92</v>
      </c>
      <c r="C220" s="7">
        <v>41606</v>
      </c>
      <c r="D220" s="11">
        <v>2013</v>
      </c>
      <c r="E220" s="3">
        <f>_xlfn.XLOOKUP(B220,'Sentiment index'!$E$2:$E$169,'Sentiment index'!$A$2:$A$169)</f>
        <v>-0.31298409999999999</v>
      </c>
      <c r="F220">
        <f>IF(B220="","",Dataset!E220)</f>
        <v>15.274022907705161</v>
      </c>
      <c r="G220" s="5">
        <f>(AN220-BP220)/BP220</f>
        <v>-0.14000000000000004</v>
      </c>
      <c r="H220" s="12">
        <f>IF(B220="","",Dataset!G220)</f>
        <v>1636</v>
      </c>
      <c r="I220" s="4">
        <v>132.71600000000001</v>
      </c>
      <c r="J220" s="4">
        <v>35.9397862</v>
      </c>
      <c r="K220" s="13">
        <f t="shared" si="22"/>
        <v>-0.14080000000000004</v>
      </c>
      <c r="L220" s="5">
        <f>IF(AL220="NORWAY",_xlfn.XLOOKUP(C220,'Oslo OBX Historical Data'!$A$3:$A$3478,'Oslo OBX Historical Data'!$G$2:$G$3477),IF(AL220="FINLAND",_xlfn.XLOOKUP(C220,'OMX Helsinki Historical Data'!$A$3:$A$3480,'OMX Helsinki Historical Data'!$G$2:$G$3479),IF(AL220="DENMARK",_xlfn.XLOOKUP(C220,'OMX Copenhagen All shares Histo'!$A$3:$A$3462,'OMX Copenhagen All shares Histo'!$G$2:$G$3461),_xlfn.XLOOKUP('Neg. inv sent'!C220,'OMX Stockholm Historical Data'!$A$3:$A$3478,'OMX Stockholm Historical Data'!$G$2:$G$3477))))</f>
        <v>8.0000000000000004E-4</v>
      </c>
      <c r="M220">
        <f>IF($B220="","",Dataset!L220)</f>
        <v>0</v>
      </c>
      <c r="N220">
        <f>IF($B220="","",Dataset!M220)</f>
        <v>0</v>
      </c>
      <c r="O220">
        <f>IF($B220="","",Dataset!N220)</f>
        <v>0</v>
      </c>
      <c r="P220">
        <f>IF($B220="","",Dataset!O220)</f>
        <v>0</v>
      </c>
      <c r="Q220">
        <f>IF($B220="","",Dataset!P220)</f>
        <v>1</v>
      </c>
      <c r="R220">
        <f>IF($B220="","",Dataset!Q220)</f>
        <v>0</v>
      </c>
      <c r="S220">
        <f>IF($B220="","",Dataset!R220)</f>
        <v>0</v>
      </c>
      <c r="T220">
        <f>IF($B220="","",Dataset!S220)</f>
        <v>0</v>
      </c>
      <c r="U220">
        <f>IF($B220="","",Dataset!T220)</f>
        <v>0</v>
      </c>
      <c r="AL220" t="s">
        <v>64</v>
      </c>
      <c r="AN220" s="3">
        <f t="shared" si="23"/>
        <v>3.9559999999999995</v>
      </c>
      <c r="AO220">
        <v>1636</v>
      </c>
      <c r="BD220" s="2">
        <v>0</v>
      </c>
      <c r="BE220" s="2">
        <v>-14</v>
      </c>
      <c r="BF220" s="2">
        <v>-10.399999619999999</v>
      </c>
      <c r="BH220" t="s">
        <v>1170</v>
      </c>
      <c r="BI220" t="s">
        <v>1171</v>
      </c>
      <c r="BJ220" t="s">
        <v>64</v>
      </c>
      <c r="BK220" t="s">
        <v>38</v>
      </c>
      <c r="BL220" t="s">
        <v>25</v>
      </c>
      <c r="BM220" t="s">
        <v>1066</v>
      </c>
      <c r="BN220" t="s">
        <v>27</v>
      </c>
      <c r="BO220" s="4">
        <v>132.71600000000001</v>
      </c>
      <c r="BP220" s="4">
        <v>4.5999999999999996</v>
      </c>
      <c r="BQ220" s="5">
        <f t="shared" si="24"/>
        <v>0</v>
      </c>
      <c r="BR220" s="5">
        <f t="shared" si="25"/>
        <v>-0.14000000000000001</v>
      </c>
      <c r="BS220" s="5">
        <f t="shared" si="26"/>
        <v>-0.10399999619999999</v>
      </c>
      <c r="BT220" s="4">
        <v>7.74</v>
      </c>
      <c r="BU220" s="4">
        <v>68.260871890000004</v>
      </c>
      <c r="BV220" s="4">
        <v>7.8</v>
      </c>
      <c r="BW220" s="4">
        <v>14.25</v>
      </c>
    </row>
    <row r="221" spans="1:75" x14ac:dyDescent="0.15">
      <c r="A221" t="str">
        <f t="shared" si="21"/>
        <v>1</v>
      </c>
      <c r="B221">
        <v>93</v>
      </c>
      <c r="C221" s="7">
        <v>41614</v>
      </c>
      <c r="D221" s="11">
        <v>2013</v>
      </c>
      <c r="E221" s="3">
        <f>_xlfn.XLOOKUP(B221,'Sentiment index'!$E$2:$E$169,'Sentiment index'!$A$2:$A$169)</f>
        <v>-0.30201169999999999</v>
      </c>
      <c r="F221">
        <f>IF(B221="","",Dataset!E221)</f>
        <v>13.098437711099413</v>
      </c>
      <c r="G221" s="5">
        <f>(AN221-BP221)/BP221</f>
        <v>0.10144926069999996</v>
      </c>
      <c r="H221" s="12">
        <f>IF(B221="","",Dataset!G221)</f>
        <v>77</v>
      </c>
      <c r="I221" s="4">
        <v>139.19999999999999</v>
      </c>
      <c r="J221" s="4">
        <v>60.749953999999995</v>
      </c>
      <c r="K221" s="13">
        <f t="shared" si="22"/>
        <v>0.10144926069999996</v>
      </c>
      <c r="L221" s="5">
        <f>IF(AL221="NORWAY",_xlfn.XLOOKUP(C221,'Oslo OBX Historical Data'!$A$3:$A$3478,'Oslo OBX Historical Data'!$G$2:$G$3477),IF(AL221="FINLAND",_xlfn.XLOOKUP(C221,'OMX Helsinki Historical Data'!$A$3:$A$3480,'OMX Helsinki Historical Data'!$G$2:$G$3479),IF(AL221="DENMARK",_xlfn.XLOOKUP(C221,'OMX Copenhagen All shares Histo'!$A$3:$A$3462,'OMX Copenhagen All shares Histo'!$G$2:$G$3461),_xlfn.XLOOKUP('Neg. inv sent'!C221,'OMX Stockholm Historical Data'!$A$3:$A$3478,'OMX Stockholm Historical Data'!$G$2:$G$3477))))</f>
        <v>0</v>
      </c>
      <c r="M221">
        <f>IF($B221="","",Dataset!L221)</f>
        <v>0</v>
      </c>
      <c r="N221">
        <f>IF($B221="","",Dataset!M221)</f>
        <v>0</v>
      </c>
      <c r="O221">
        <f>IF($B221="","",Dataset!N221)</f>
        <v>0</v>
      </c>
      <c r="P221">
        <f>IF($B221="","",Dataset!O221)</f>
        <v>0</v>
      </c>
      <c r="Q221">
        <f>IF($B221="","",Dataset!P221)</f>
        <v>0</v>
      </c>
      <c r="R221">
        <f>IF($B221="","",Dataset!Q221)</f>
        <v>0</v>
      </c>
      <c r="S221">
        <f>IF($B221="","",Dataset!R221)</f>
        <v>0</v>
      </c>
      <c r="T221">
        <f>IF($B221="","",Dataset!S221)</f>
        <v>1</v>
      </c>
      <c r="U221">
        <f>IF($B221="","",Dataset!T221)</f>
        <v>0</v>
      </c>
      <c r="AL221" t="s">
        <v>23</v>
      </c>
      <c r="AN221" s="3">
        <f t="shared" si="23"/>
        <v>63.884057120599998</v>
      </c>
      <c r="AO221">
        <v>77</v>
      </c>
      <c r="BD221" s="2">
        <v>10.14492607</v>
      </c>
      <c r="BE221" s="2">
        <v>10.14492607</v>
      </c>
      <c r="BF221" s="2">
        <v>22.463766100000001</v>
      </c>
      <c r="BH221" t="s">
        <v>1146</v>
      </c>
      <c r="BI221" t="s">
        <v>1147</v>
      </c>
      <c r="BJ221" t="s">
        <v>23</v>
      </c>
      <c r="BK221" t="s">
        <v>81</v>
      </c>
      <c r="BL221" t="s">
        <v>25</v>
      </c>
      <c r="BM221" t="s">
        <v>75</v>
      </c>
      <c r="BN221" t="s">
        <v>27</v>
      </c>
      <c r="BO221" s="4">
        <v>139.19999999999999</v>
      </c>
      <c r="BP221" s="4">
        <v>58</v>
      </c>
      <c r="BQ221" s="5">
        <f t="shared" si="24"/>
        <v>0.1014492607</v>
      </c>
      <c r="BR221" s="5">
        <f t="shared" si="25"/>
        <v>0.1014492607</v>
      </c>
      <c r="BS221" s="5">
        <f t="shared" si="26"/>
        <v>0.22463766100000002</v>
      </c>
      <c r="BT221" s="4">
        <v>12.02</v>
      </c>
      <c r="BU221" s="4">
        <v>-17.103448870000001</v>
      </c>
      <c r="BV221" s="4">
        <v>12</v>
      </c>
      <c r="BW221" s="4">
        <v>5.8128500000000001</v>
      </c>
    </row>
    <row r="222" spans="1:75" x14ac:dyDescent="0.15">
      <c r="A222" t="str">
        <f t="shared" si="21"/>
        <v>1</v>
      </c>
      <c r="B222">
        <v>93</v>
      </c>
      <c r="C222" s="7">
        <v>41618</v>
      </c>
      <c r="D222" s="11">
        <v>2013</v>
      </c>
      <c r="E222" s="3">
        <f>_xlfn.XLOOKUP(B222,'Sentiment index'!$E$2:$E$169,'Sentiment index'!$A$2:$A$169)</f>
        <v>-0.30201169999999999</v>
      </c>
      <c r="F222">
        <f>IF(B222="","",Dataset!E222)</f>
        <v>11.536680344183264</v>
      </c>
      <c r="G222" s="5">
        <f>(AN222-BP222)/BP222</f>
        <v>0.42999999999999983</v>
      </c>
      <c r="H222" s="12">
        <f>IF(B222="","",Dataset!G222)</f>
        <v>6149</v>
      </c>
      <c r="I222" s="4">
        <v>3397.39</v>
      </c>
      <c r="J222" s="4">
        <v>476.59281700000003</v>
      </c>
      <c r="K222" s="13">
        <f t="shared" si="22"/>
        <v>0.43719999999999981</v>
      </c>
      <c r="L222" s="5">
        <f>IF(AL222="NORWAY",_xlfn.XLOOKUP(C222,'Oslo OBX Historical Data'!$A$3:$A$3478,'Oslo OBX Historical Data'!$G$2:$G$3477),IF(AL222="FINLAND",_xlfn.XLOOKUP(C222,'OMX Helsinki Historical Data'!$A$3:$A$3480,'OMX Helsinki Historical Data'!$G$2:$G$3479),IF(AL222="DENMARK",_xlfn.XLOOKUP(C222,'OMX Copenhagen All shares Histo'!$A$3:$A$3462,'OMX Copenhagen All shares Histo'!$G$2:$G$3461),_xlfn.XLOOKUP('Neg. inv sent'!C222,'OMX Stockholm Historical Data'!$A$3:$A$3478,'OMX Stockholm Historical Data'!$G$2:$G$3477))))</f>
        <v>-7.1999999999999998E-3</v>
      </c>
      <c r="M222">
        <f>IF($B222="","",Dataset!L222)</f>
        <v>0</v>
      </c>
      <c r="N222">
        <f>IF($B222="","",Dataset!M222)</f>
        <v>0</v>
      </c>
      <c r="O222">
        <f>IF($B222="","",Dataset!N222)</f>
        <v>1</v>
      </c>
      <c r="P222">
        <f>IF($B222="","",Dataset!O222)</f>
        <v>0</v>
      </c>
      <c r="Q222">
        <f>IF($B222="","",Dataset!P222)</f>
        <v>0</v>
      </c>
      <c r="R222">
        <f>IF($B222="","",Dataset!Q222)</f>
        <v>0</v>
      </c>
      <c r="S222">
        <f>IF($B222="","",Dataset!R222)</f>
        <v>0</v>
      </c>
      <c r="T222">
        <f>IF($B222="","",Dataset!S222)</f>
        <v>0</v>
      </c>
      <c r="U222">
        <f>IF($B222="","",Dataset!T222)</f>
        <v>0</v>
      </c>
      <c r="AL222" t="s">
        <v>64</v>
      </c>
      <c r="AN222" s="3">
        <f t="shared" si="23"/>
        <v>87.22999999999999</v>
      </c>
      <c r="AO222">
        <v>6149</v>
      </c>
      <c r="BD222" s="2">
        <v>45</v>
      </c>
      <c r="BE222" s="2">
        <v>43</v>
      </c>
      <c r="BF222" s="2">
        <v>22.5</v>
      </c>
      <c r="BH222" t="s">
        <v>159</v>
      </c>
      <c r="BI222" t="s">
        <v>160</v>
      </c>
      <c r="BJ222" t="s">
        <v>64</v>
      </c>
      <c r="BK222" t="s">
        <v>96</v>
      </c>
      <c r="BL222" t="s">
        <v>25</v>
      </c>
      <c r="BM222" t="s">
        <v>132</v>
      </c>
      <c r="BN222" t="s">
        <v>27</v>
      </c>
      <c r="BO222" s="4">
        <v>3397.39</v>
      </c>
      <c r="BP222" s="4">
        <v>61</v>
      </c>
      <c r="BQ222" s="5">
        <f t="shared" si="24"/>
        <v>0.45</v>
      </c>
      <c r="BR222" s="5">
        <f t="shared" si="25"/>
        <v>0.43</v>
      </c>
      <c r="BS222" s="5">
        <f t="shared" si="26"/>
        <v>0.22500000000000001</v>
      </c>
      <c r="BT222" s="4"/>
      <c r="BU222" s="4"/>
      <c r="BV222" s="4"/>
      <c r="BW222" s="4">
        <v>100</v>
      </c>
    </row>
    <row r="223" spans="1:75" x14ac:dyDescent="0.15">
      <c r="A223" t="str">
        <f t="shared" si="21"/>
        <v>1</v>
      </c>
      <c r="B223">
        <v>93</v>
      </c>
      <c r="C223" s="7">
        <v>41620</v>
      </c>
      <c r="D223" s="11">
        <v>2013</v>
      </c>
      <c r="E223" s="3">
        <f>_xlfn.XLOOKUP(B223,'Sentiment index'!$E$2:$E$169,'Sentiment index'!$A$2:$A$169)</f>
        <v>-0.30201169999999999</v>
      </c>
      <c r="F223">
        <f>IF(B223="","",Dataset!E223)</f>
        <v>9.3859797388349904</v>
      </c>
      <c r="G223" s="5">
        <f>(AN223-BP223)/BP223</f>
        <v>0.1688888931000001</v>
      </c>
      <c r="H223" s="12">
        <f>IF(B223="","",Dataset!G223)</f>
        <v>649</v>
      </c>
      <c r="I223" s="4">
        <v>29.999199999999998</v>
      </c>
      <c r="J223" s="4">
        <v>22</v>
      </c>
      <c r="K223" s="13">
        <f t="shared" si="22"/>
        <v>0.17818889310000011</v>
      </c>
      <c r="L223" s="5">
        <f>IF(AL223="NORWAY",_xlfn.XLOOKUP(C223,'Oslo OBX Historical Data'!$A$3:$A$3478,'Oslo OBX Historical Data'!$G$2:$G$3477),IF(AL223="FINLAND",_xlfn.XLOOKUP(C223,'OMX Helsinki Historical Data'!$A$3:$A$3480,'OMX Helsinki Historical Data'!$G$2:$G$3479),IF(AL223="DENMARK",_xlfn.XLOOKUP(C223,'OMX Copenhagen All shares Histo'!$A$3:$A$3462,'OMX Copenhagen All shares Histo'!$G$2:$G$3461),_xlfn.XLOOKUP('Neg. inv sent'!C223,'OMX Stockholm Historical Data'!$A$3:$A$3478,'OMX Stockholm Historical Data'!$G$2:$G$3477))))</f>
        <v>-9.2999999999999992E-3</v>
      </c>
      <c r="M223">
        <f>IF($B223="","",Dataset!L223)</f>
        <v>0</v>
      </c>
      <c r="N223">
        <f>IF($B223="","",Dataset!M223)</f>
        <v>0</v>
      </c>
      <c r="O223">
        <f>IF($B223="","",Dataset!N223)</f>
        <v>0</v>
      </c>
      <c r="P223">
        <f>IF($B223="","",Dataset!O223)</f>
        <v>0</v>
      </c>
      <c r="Q223">
        <f>IF($B223="","",Dataset!P223)</f>
        <v>0</v>
      </c>
      <c r="R223">
        <f>IF($B223="","",Dataset!Q223)</f>
        <v>0</v>
      </c>
      <c r="S223">
        <f>IF($B223="","",Dataset!R223)</f>
        <v>1</v>
      </c>
      <c r="T223">
        <f>IF($B223="","",Dataset!S223)</f>
        <v>0</v>
      </c>
      <c r="U223">
        <f>IF($B223="","",Dataset!T223)</f>
        <v>0</v>
      </c>
      <c r="AL223" t="s">
        <v>44</v>
      </c>
      <c r="AN223" s="3">
        <f t="shared" si="23"/>
        <v>25.715555648200002</v>
      </c>
      <c r="AO223">
        <v>649</v>
      </c>
      <c r="BD223" s="2">
        <v>15.55555534</v>
      </c>
      <c r="BE223" s="2">
        <v>16.88888931</v>
      </c>
      <c r="BF223" s="2">
        <v>7.1111111640000004</v>
      </c>
      <c r="BH223" t="s">
        <v>1540</v>
      </c>
      <c r="BI223" t="s">
        <v>1541</v>
      </c>
      <c r="BJ223" t="s">
        <v>44</v>
      </c>
      <c r="BK223" t="s">
        <v>152</v>
      </c>
      <c r="BL223" t="s">
        <v>25</v>
      </c>
      <c r="BM223" t="s">
        <v>54</v>
      </c>
      <c r="BN223" t="s">
        <v>27</v>
      </c>
      <c r="BO223" s="4">
        <v>29.999199999999998</v>
      </c>
      <c r="BP223" s="4">
        <v>22</v>
      </c>
      <c r="BQ223" s="5">
        <f t="shared" si="24"/>
        <v>0.15555555339999999</v>
      </c>
      <c r="BR223" s="5">
        <f t="shared" si="25"/>
        <v>0.16888889309999999</v>
      </c>
      <c r="BS223" s="5">
        <f t="shared" si="26"/>
        <v>7.1111111640000002E-2</v>
      </c>
      <c r="BT223" s="4"/>
      <c r="BU223" s="4"/>
      <c r="BV223" s="4"/>
      <c r="BW223" s="4">
        <v>7.7577999999999996</v>
      </c>
    </row>
    <row r="224" spans="1:75" x14ac:dyDescent="0.15">
      <c r="A224" t="str">
        <f t="shared" si="21"/>
        <v>1</v>
      </c>
      <c r="B224">
        <v>94</v>
      </c>
      <c r="C224" s="7">
        <v>41669</v>
      </c>
      <c r="D224" s="11">
        <v>2014</v>
      </c>
      <c r="E224" s="3">
        <f>_xlfn.XLOOKUP(B224,'Sentiment index'!$E$2:$E$169,'Sentiment index'!$A$2:$A$169)</f>
        <v>-0.23716280000000001</v>
      </c>
      <c r="F224">
        <f>IF(B224="","",Dataset!E224)</f>
        <v>11.41594346247255</v>
      </c>
      <c r="G224" s="5">
        <f>(AN224-BP224)/BP224</f>
        <v>0.15636363979999995</v>
      </c>
      <c r="H224" s="12">
        <f>IF(B224="","",Dataset!G224)</f>
        <v>5</v>
      </c>
      <c r="I224" s="2">
        <v>924.00099999999998</v>
      </c>
      <c r="J224" s="2">
        <v>41</v>
      </c>
      <c r="K224" s="13">
        <f t="shared" si="22"/>
        <v>0.15176363979999996</v>
      </c>
      <c r="L224" s="5">
        <f>IF(AL224="NORWAY",_xlfn.XLOOKUP(C224,'Oslo OBX Historical Data'!$A$3:$A$3478,'Oslo OBX Historical Data'!$G$2:$G$3477),IF(AL224="FINLAND",_xlfn.XLOOKUP(C224,'OMX Helsinki Historical Data'!$A$3:$A$3480,'OMX Helsinki Historical Data'!$G$2:$G$3479),IF(AL224="DENMARK",_xlfn.XLOOKUP(C224,'OMX Copenhagen All shares Histo'!$A$3:$A$3462,'OMX Copenhagen All shares Histo'!$G$2:$G$3461),_xlfn.XLOOKUP('Neg. inv sent'!C224,'OMX Stockholm Historical Data'!$A$3:$A$3478,'OMX Stockholm Historical Data'!$G$2:$G$3477))))</f>
        <v>4.5999999999999999E-3</v>
      </c>
      <c r="M224">
        <f>IF($B224="","",Dataset!L224)</f>
        <v>0</v>
      </c>
      <c r="N224">
        <f>IF($B224="","",Dataset!M224)</f>
        <v>0</v>
      </c>
      <c r="O224">
        <f>IF($B224="","",Dataset!N224)</f>
        <v>1</v>
      </c>
      <c r="P224">
        <f>IF($B224="","",Dataset!O224)</f>
        <v>0</v>
      </c>
      <c r="Q224">
        <f>IF($B224="","",Dataset!P224)</f>
        <v>0</v>
      </c>
      <c r="R224">
        <f>IF($B224="","",Dataset!Q224)</f>
        <v>0</v>
      </c>
      <c r="S224">
        <f>IF($B224="","",Dataset!R224)</f>
        <v>0</v>
      </c>
      <c r="T224">
        <f>IF($B224="","",Dataset!S224)</f>
        <v>0</v>
      </c>
      <c r="U224">
        <f>IF($B224="","",Dataset!T224)</f>
        <v>0</v>
      </c>
      <c r="AL224" t="s">
        <v>44</v>
      </c>
      <c r="AN224" s="3">
        <f t="shared" si="23"/>
        <v>47.410909231799998</v>
      </c>
      <c r="AO224">
        <v>5</v>
      </c>
      <c r="BD224" s="2">
        <v>9.0909090040000002</v>
      </c>
      <c r="BE224" s="2">
        <v>15.63636398</v>
      </c>
      <c r="BF224" s="2">
        <v>22.727272030000002</v>
      </c>
      <c r="BH224" t="s">
        <v>472</v>
      </c>
      <c r="BI224" t="s">
        <v>473</v>
      </c>
      <c r="BJ224" t="s">
        <v>44</v>
      </c>
      <c r="BK224" t="s">
        <v>96</v>
      </c>
      <c r="BL224" t="s">
        <v>25</v>
      </c>
      <c r="BM224" t="s">
        <v>474</v>
      </c>
      <c r="BN224" t="s">
        <v>27</v>
      </c>
      <c r="BO224" s="2">
        <v>924.00099999999998</v>
      </c>
      <c r="BP224" s="2">
        <v>41</v>
      </c>
      <c r="BQ224" s="5">
        <f t="shared" si="24"/>
        <v>9.0909090040000001E-2</v>
      </c>
      <c r="BR224" s="5">
        <f t="shared" si="25"/>
        <v>0.15636363980000001</v>
      </c>
      <c r="BS224" s="5">
        <f t="shared" si="26"/>
        <v>0.22727272030000001</v>
      </c>
      <c r="BT224" s="2"/>
      <c r="BU224" s="2"/>
      <c r="BV224" s="2"/>
      <c r="BW224" s="2">
        <v>23.2896</v>
      </c>
    </row>
    <row r="225" spans="1:75" x14ac:dyDescent="0.15">
      <c r="A225" t="str">
        <f t="shared" si="21"/>
        <v>1</v>
      </c>
      <c r="B225">
        <v>95</v>
      </c>
      <c r="C225" s="7">
        <v>41691</v>
      </c>
      <c r="D225" s="11">
        <v>2014</v>
      </c>
      <c r="E225" s="3">
        <f>_xlfn.XLOOKUP(B225,'Sentiment index'!$E$2:$E$169,'Sentiment index'!$A$2:$A$169)</f>
        <v>-0.36466379999999998</v>
      </c>
      <c r="F225">
        <f>IF(B225="","",Dataset!E225)</f>
        <v>11.054654462091987</v>
      </c>
      <c r="G225" s="5">
        <f>(AN225-BP225)/BP225</f>
        <v>7.0422536129999555E-3</v>
      </c>
      <c r="H225" s="12">
        <f>IF(B225="","",Dataset!G225)</f>
        <v>1450</v>
      </c>
      <c r="I225" s="2">
        <v>1203.68</v>
      </c>
      <c r="J225" s="2">
        <v>42.264938000000001</v>
      </c>
      <c r="K225" s="13">
        <f t="shared" si="22"/>
        <v>2.4422536129999556E-3</v>
      </c>
      <c r="L225" s="5">
        <f>IF(AL225="NORWAY",_xlfn.XLOOKUP(C225,'Oslo OBX Historical Data'!$A$3:$A$3478,'Oslo OBX Historical Data'!$G$2:$G$3477),IF(AL225="FINLAND",_xlfn.XLOOKUP(C225,'OMX Helsinki Historical Data'!$A$3:$A$3480,'OMX Helsinki Historical Data'!$G$2:$G$3479),IF(AL225="DENMARK",_xlfn.XLOOKUP(C225,'OMX Copenhagen All shares Histo'!$A$3:$A$3462,'OMX Copenhagen All shares Histo'!$G$2:$G$3461),_xlfn.XLOOKUP('Neg. inv sent'!C225,'OMX Stockholm Historical Data'!$A$3:$A$3478,'OMX Stockholm Historical Data'!$G$2:$G$3477))))</f>
        <v>4.5999999999999999E-3</v>
      </c>
      <c r="M225">
        <f>IF($B225="","",Dataset!L225)</f>
        <v>0</v>
      </c>
      <c r="N225">
        <f>IF($B225="","",Dataset!M225)</f>
        <v>0</v>
      </c>
      <c r="O225">
        <f>IF($B225="","",Dataset!N225)</f>
        <v>0</v>
      </c>
      <c r="P225">
        <f>IF($B225="","",Dataset!O225)</f>
        <v>0</v>
      </c>
      <c r="Q225">
        <f>IF($B225="","",Dataset!P225)</f>
        <v>1</v>
      </c>
      <c r="R225">
        <f>IF($B225="","",Dataset!Q225)</f>
        <v>0</v>
      </c>
      <c r="S225">
        <f>IF($B225="","",Dataset!R225)</f>
        <v>0</v>
      </c>
      <c r="T225">
        <f>IF($B225="","",Dataset!S225)</f>
        <v>0</v>
      </c>
      <c r="U225">
        <f>IF($B225="","",Dataset!T225)</f>
        <v>0</v>
      </c>
      <c r="AL225" t="s">
        <v>80</v>
      </c>
      <c r="AN225" s="3">
        <f t="shared" si="23"/>
        <v>46.323943666197998</v>
      </c>
      <c r="AO225">
        <v>1450</v>
      </c>
      <c r="BD225" s="2">
        <v>2.8169014450000001</v>
      </c>
      <c r="BE225" s="2">
        <v>0.70422536130000002</v>
      </c>
      <c r="BF225" s="2">
        <v>-3.1690139770000001</v>
      </c>
      <c r="BH225" t="s">
        <v>396</v>
      </c>
      <c r="BI225" t="s">
        <v>397</v>
      </c>
      <c r="BJ225" t="s">
        <v>80</v>
      </c>
      <c r="BK225" t="s">
        <v>38</v>
      </c>
      <c r="BL225" t="s">
        <v>25</v>
      </c>
      <c r="BM225" t="s">
        <v>51</v>
      </c>
      <c r="BN225" t="s">
        <v>27</v>
      </c>
      <c r="BO225" s="2">
        <v>1203.68</v>
      </c>
      <c r="BP225" s="2">
        <v>46</v>
      </c>
      <c r="BQ225" s="5">
        <f t="shared" si="24"/>
        <v>2.8169014450000002E-2</v>
      </c>
      <c r="BR225" s="5">
        <f t="shared" si="25"/>
        <v>7.0422536129999998E-3</v>
      </c>
      <c r="BS225" s="5">
        <f t="shared" si="26"/>
        <v>-3.169013977E-2</v>
      </c>
      <c r="BT225" s="2">
        <v>364</v>
      </c>
      <c r="BU225" s="2">
        <v>691.30432129999997</v>
      </c>
      <c r="BV225" s="2">
        <v>367.5</v>
      </c>
      <c r="BW225" s="2">
        <v>38.110500000000002</v>
      </c>
    </row>
    <row r="226" spans="1:75" x14ac:dyDescent="0.15">
      <c r="A226" t="str">
        <f t="shared" si="21"/>
        <v>1</v>
      </c>
      <c r="B226">
        <v>96</v>
      </c>
      <c r="C226" s="7">
        <v>41711</v>
      </c>
      <c r="D226" s="11">
        <v>2014</v>
      </c>
      <c r="E226" s="3">
        <f>_xlfn.XLOOKUP(B226,'Sentiment index'!$E$2:$E$169,'Sentiment index'!$A$2:$A$169)</f>
        <v>-0.42370370000000002</v>
      </c>
      <c r="F226">
        <f>IF(B226="","",Dataset!E226)</f>
        <v>11.118001957705783</v>
      </c>
      <c r="G226" s="5">
        <f>(AN226-BP226)/BP226</f>
        <v>-0.39230770110000002</v>
      </c>
      <c r="H226" s="12">
        <f>IF(B226="","",Dataset!G226)</f>
        <v>36345</v>
      </c>
      <c r="I226" s="2">
        <v>10500.9</v>
      </c>
      <c r="J226" s="2">
        <v>179.42768000000001</v>
      </c>
      <c r="K226" s="13">
        <f t="shared" si="22"/>
        <v>-0.39000770109999999</v>
      </c>
      <c r="L226" s="5">
        <f>IF(AL226="NORWAY",_xlfn.XLOOKUP(C226,'Oslo OBX Historical Data'!$A$3:$A$3478,'Oslo OBX Historical Data'!$G$2:$G$3477),IF(AL226="FINLAND",_xlfn.XLOOKUP(C226,'OMX Helsinki Historical Data'!$A$3:$A$3480,'OMX Helsinki Historical Data'!$G$2:$G$3479),IF(AL226="DENMARK",_xlfn.XLOOKUP(C226,'OMX Copenhagen All shares Histo'!$A$3:$A$3462,'OMX Copenhagen All shares Histo'!$G$2:$G$3461),_xlfn.XLOOKUP('Neg. inv sent'!C226,'OMX Stockholm Historical Data'!$A$3:$A$3478,'OMX Stockholm Historical Data'!$G$2:$G$3477))))</f>
        <v>-2.3E-3</v>
      </c>
      <c r="M226">
        <f>IF($B226="","",Dataset!L226)</f>
        <v>0</v>
      </c>
      <c r="N226">
        <f>IF($B226="","",Dataset!M226)</f>
        <v>0</v>
      </c>
      <c r="O226">
        <f>IF($B226="","",Dataset!N226)</f>
        <v>0</v>
      </c>
      <c r="P226">
        <f>IF($B226="","",Dataset!O226)</f>
        <v>0</v>
      </c>
      <c r="Q226">
        <f>IF($B226="","",Dataset!P226)</f>
        <v>0</v>
      </c>
      <c r="R226">
        <f>IF($B226="","",Dataset!Q226)</f>
        <v>1</v>
      </c>
      <c r="S226">
        <f>IF($B226="","",Dataset!R226)</f>
        <v>0</v>
      </c>
      <c r="T226">
        <f>IF($B226="","",Dataset!S226)</f>
        <v>0</v>
      </c>
      <c r="U226">
        <f>IF($B226="","",Dataset!T226)</f>
        <v>0</v>
      </c>
      <c r="AL226" t="s">
        <v>23</v>
      </c>
      <c r="AN226" s="3">
        <f t="shared" si="23"/>
        <v>97.230767823999997</v>
      </c>
      <c r="AO226">
        <v>363455</v>
      </c>
      <c r="BD226" s="2">
        <v>-15.384614940000001</v>
      </c>
      <c r="BE226" s="2">
        <v>-39.230770110000002</v>
      </c>
      <c r="BF226" s="2">
        <v>-52.692306520000002</v>
      </c>
      <c r="BH226" t="s">
        <v>49</v>
      </c>
      <c r="BI226" t="s">
        <v>50</v>
      </c>
      <c r="BJ226" t="s">
        <v>23</v>
      </c>
      <c r="BK226" t="s">
        <v>32</v>
      </c>
      <c r="BL226" t="s">
        <v>25</v>
      </c>
      <c r="BM226" t="s">
        <v>51</v>
      </c>
      <c r="BN226" t="s">
        <v>27</v>
      </c>
      <c r="BO226" s="2">
        <v>10500.9</v>
      </c>
      <c r="BP226" s="2">
        <v>160</v>
      </c>
      <c r="BQ226" s="5">
        <f t="shared" si="24"/>
        <v>-0.15384614939999999</v>
      </c>
      <c r="BR226" s="5">
        <f t="shared" si="25"/>
        <v>-0.39230770110000002</v>
      </c>
      <c r="BS226" s="5">
        <f t="shared" si="26"/>
        <v>-0.52692306519999998</v>
      </c>
      <c r="BT226" s="2">
        <v>130.1</v>
      </c>
      <c r="BU226" s="2">
        <v>-18.6875</v>
      </c>
      <c r="BV226" s="2">
        <v>129.69999999999999</v>
      </c>
      <c r="BW226" s="2">
        <v>185.65899999999999</v>
      </c>
    </row>
    <row r="227" spans="1:75" x14ac:dyDescent="0.15">
      <c r="A227" t="str">
        <f t="shared" si="21"/>
        <v>1</v>
      </c>
      <c r="B227">
        <v>96</v>
      </c>
      <c r="C227" s="7">
        <v>41719</v>
      </c>
      <c r="D227" s="11">
        <v>2014</v>
      </c>
      <c r="E227" s="3">
        <f>_xlfn.XLOOKUP(B227,'Sentiment index'!$E$2:$E$169,'Sentiment index'!$A$2:$A$169)</f>
        <v>-0.42370370000000002</v>
      </c>
      <c r="F227">
        <f>IF(B227="","",Dataset!E227)</f>
        <v>11.77188733070353</v>
      </c>
      <c r="G227" s="5">
        <f>(AN227-BP227)/BP227</f>
        <v>0</v>
      </c>
      <c r="H227" s="12">
        <f>IF(B227="","",Dataset!G227)</f>
        <v>1132.5185650369513</v>
      </c>
      <c r="I227" s="2">
        <v>3373.64</v>
      </c>
      <c r="J227" s="2">
        <v>85.448678999999998</v>
      </c>
      <c r="K227" s="13">
        <f t="shared" si="22"/>
        <v>1.4E-3</v>
      </c>
      <c r="L227" s="5">
        <f>IF(AL227="NORWAY",_xlfn.XLOOKUP(C227,'Oslo OBX Historical Data'!$A$3:$A$3478,'Oslo OBX Historical Data'!$G$2:$G$3477),IF(AL227="FINLAND",_xlfn.XLOOKUP(C227,'OMX Helsinki Historical Data'!$A$3:$A$3480,'OMX Helsinki Historical Data'!$G$2:$G$3479),IF(AL227="DENMARK",_xlfn.XLOOKUP(C227,'OMX Copenhagen All shares Histo'!$A$3:$A$3462,'OMX Copenhagen All shares Histo'!$G$2:$G$3461),_xlfn.XLOOKUP('Neg. inv sent'!C227,'OMX Stockholm Historical Data'!$A$3:$A$3478,'OMX Stockholm Historical Data'!$G$2:$G$3477))))</f>
        <v>-1.4E-3</v>
      </c>
      <c r="M227">
        <f>IF($B227="","",Dataset!L227)</f>
        <v>0</v>
      </c>
      <c r="N227">
        <f>IF($B227="","",Dataset!M227)</f>
        <v>0</v>
      </c>
      <c r="O227">
        <f>IF($B227="","",Dataset!N227)</f>
        <v>0</v>
      </c>
      <c r="P227">
        <f>IF($B227="","",Dataset!O227)</f>
        <v>1</v>
      </c>
      <c r="Q227">
        <f>IF($B227="","",Dataset!P227)</f>
        <v>0</v>
      </c>
      <c r="R227">
        <f>IF($B227="","",Dataset!Q227)</f>
        <v>0</v>
      </c>
      <c r="S227">
        <f>IF($B227="","",Dataset!R227)</f>
        <v>0</v>
      </c>
      <c r="T227">
        <f>IF($B227="","",Dataset!S227)</f>
        <v>0</v>
      </c>
      <c r="U227">
        <f>IF($B227="","",Dataset!T227)</f>
        <v>0</v>
      </c>
      <c r="AL227" t="s">
        <v>80</v>
      </c>
      <c r="AN227" s="3">
        <f t="shared" si="23"/>
        <v>93</v>
      </c>
      <c r="BD227" s="2">
        <v>0</v>
      </c>
      <c r="BE227" s="2">
        <v>0</v>
      </c>
      <c r="BF227" s="2">
        <v>-6</v>
      </c>
      <c r="BH227" t="s">
        <v>155</v>
      </c>
      <c r="BI227" t="s">
        <v>156</v>
      </c>
      <c r="BJ227" t="s">
        <v>80</v>
      </c>
      <c r="BK227" t="s">
        <v>45</v>
      </c>
      <c r="BL227" t="s">
        <v>25</v>
      </c>
      <c r="BM227" t="s">
        <v>51</v>
      </c>
      <c r="BN227" t="s">
        <v>27</v>
      </c>
      <c r="BO227" s="2">
        <v>3373.64</v>
      </c>
      <c r="BP227" s="2">
        <v>93</v>
      </c>
      <c r="BQ227" s="5">
        <f t="shared" si="24"/>
        <v>0</v>
      </c>
      <c r="BR227" s="5">
        <f t="shared" si="25"/>
        <v>0</v>
      </c>
      <c r="BS227" s="5">
        <f t="shared" si="26"/>
        <v>-0.06</v>
      </c>
      <c r="BT227" s="2"/>
      <c r="BU227" s="2"/>
      <c r="BV227" s="2"/>
      <c r="BW227" s="2">
        <v>65.720100000000002</v>
      </c>
    </row>
    <row r="228" spans="1:75" x14ac:dyDescent="0.15">
      <c r="A228" t="str">
        <f t="shared" si="21"/>
        <v>1</v>
      </c>
      <c r="B228">
        <v>96</v>
      </c>
      <c r="C228" s="7">
        <v>41726</v>
      </c>
      <c r="D228" s="11">
        <v>2014</v>
      </c>
      <c r="E228" s="3">
        <f>_xlfn.XLOOKUP(B228,'Sentiment index'!$E$2:$E$169,'Sentiment index'!$A$2:$A$169)</f>
        <v>-0.42370370000000002</v>
      </c>
      <c r="F228">
        <f>IF(B228="","",Dataset!E228)</f>
        <v>13.037125068961316</v>
      </c>
      <c r="G228" s="5">
        <f>(AN228-BP228)/BP228</f>
        <v>8.5714286569999985E-3</v>
      </c>
      <c r="H228" s="12">
        <f>IF(B228="","",Dataset!G228)</f>
        <v>645</v>
      </c>
      <c r="I228" s="2">
        <v>3470.07</v>
      </c>
      <c r="J228" s="2">
        <v>162.606335</v>
      </c>
      <c r="K228" s="13">
        <f t="shared" si="22"/>
        <v>-3.6285713430000022E-3</v>
      </c>
      <c r="L228" s="5">
        <f>IF(AL228="NORWAY",_xlfn.XLOOKUP(C228,'Oslo OBX Historical Data'!$A$3:$A$3478,'Oslo OBX Historical Data'!$G$2:$G$3477),IF(AL228="FINLAND",_xlfn.XLOOKUP(C228,'OMX Helsinki Historical Data'!$A$3:$A$3480,'OMX Helsinki Historical Data'!$G$2:$G$3479),IF(AL228="DENMARK",_xlfn.XLOOKUP(C228,'OMX Copenhagen All shares Histo'!$A$3:$A$3462,'OMX Copenhagen All shares Histo'!$G$2:$G$3461),_xlfn.XLOOKUP('Neg. inv sent'!C228,'OMX Stockholm Historical Data'!$A$3:$A$3478,'OMX Stockholm Historical Data'!$G$2:$G$3477))))</f>
        <v>1.2200000000000001E-2</v>
      </c>
      <c r="M228">
        <f>IF($B228="","",Dataset!L228)</f>
        <v>0</v>
      </c>
      <c r="N228">
        <f>IF($B228="","",Dataset!M228)</f>
        <v>1</v>
      </c>
      <c r="O228">
        <f>IF($B228="","",Dataset!N228)</f>
        <v>0</v>
      </c>
      <c r="P228">
        <f>IF($B228="","",Dataset!O228)</f>
        <v>0</v>
      </c>
      <c r="Q228">
        <f>IF($B228="","",Dataset!P228)</f>
        <v>0</v>
      </c>
      <c r="R228">
        <f>IF($B228="","",Dataset!Q228)</f>
        <v>0</v>
      </c>
      <c r="S228">
        <f>IF($B228="","",Dataset!R228)</f>
        <v>0</v>
      </c>
      <c r="T228">
        <f>IF($B228="","",Dataset!S228)</f>
        <v>0</v>
      </c>
      <c r="U228">
        <f>IF($B228="","",Dataset!T228)</f>
        <v>0</v>
      </c>
      <c r="AL228" t="s">
        <v>23</v>
      </c>
      <c r="AN228" s="3">
        <f t="shared" si="23"/>
        <v>146.242857155265</v>
      </c>
      <c r="AO228">
        <v>645</v>
      </c>
      <c r="BD228" s="2">
        <v>4.7619047160000001</v>
      </c>
      <c r="BE228" s="2">
        <v>0.85714286569999998</v>
      </c>
      <c r="BF228" s="2">
        <v>-4.7619047160000001</v>
      </c>
      <c r="BH228" t="s">
        <v>139</v>
      </c>
      <c r="BI228" t="s">
        <v>140</v>
      </c>
      <c r="BJ228" t="s">
        <v>23</v>
      </c>
      <c r="BK228" t="s">
        <v>53</v>
      </c>
      <c r="BL228" t="s">
        <v>25</v>
      </c>
      <c r="BM228" t="s">
        <v>51</v>
      </c>
      <c r="BN228" t="s">
        <v>27</v>
      </c>
      <c r="BO228" s="2">
        <v>3470.07</v>
      </c>
      <c r="BP228" s="2">
        <v>145</v>
      </c>
      <c r="BQ228" s="5">
        <f t="shared" si="24"/>
        <v>4.7619047160000004E-2</v>
      </c>
      <c r="BR228" s="5">
        <f t="shared" si="25"/>
        <v>8.5714286570000003E-3</v>
      </c>
      <c r="BS228" s="5">
        <f t="shared" si="26"/>
        <v>-4.7619047160000004E-2</v>
      </c>
      <c r="BT228" s="2"/>
      <c r="BU228" s="2"/>
      <c r="BV228" s="2"/>
      <c r="BW228" s="2">
        <v>36.771799999999999</v>
      </c>
    </row>
    <row r="229" spans="1:75" x14ac:dyDescent="0.15">
      <c r="A229" t="str">
        <f t="shared" si="21"/>
        <v>1</v>
      </c>
      <c r="B229">
        <v>97</v>
      </c>
      <c r="C229" s="7">
        <v>41733</v>
      </c>
      <c r="D229" s="11">
        <v>2014</v>
      </c>
      <c r="E229" s="3">
        <f>_xlfn.XLOOKUP(B229,'Sentiment index'!$E$2:$E$169,'Sentiment index'!$A$2:$A$169)</f>
        <v>-0.31256060000000002</v>
      </c>
      <c r="F229">
        <f>IF(B229="","",Dataset!E229)</f>
        <v>11.077696280550279</v>
      </c>
      <c r="G229" s="5">
        <f>(AN229-BP229)/BP229</f>
        <v>-7.8804364199999963E-2</v>
      </c>
      <c r="H229" s="12">
        <f>IF(B229="","",Dataset!G229)</f>
        <v>736</v>
      </c>
      <c r="I229" s="2">
        <v>531.375</v>
      </c>
      <c r="J229" s="2">
        <v>192.27848200000003</v>
      </c>
      <c r="K229" s="13">
        <f t="shared" si="22"/>
        <v>-7.9904364199999967E-2</v>
      </c>
      <c r="L229" s="5">
        <f>IF(AL229="NORWAY",_xlfn.XLOOKUP(C229,'Oslo OBX Historical Data'!$A$3:$A$3478,'Oslo OBX Historical Data'!$G$2:$G$3477),IF(AL229="FINLAND",_xlfn.XLOOKUP(C229,'OMX Helsinki Historical Data'!$A$3:$A$3480,'OMX Helsinki Historical Data'!$G$2:$G$3479),IF(AL229="DENMARK",_xlfn.XLOOKUP(C229,'OMX Copenhagen All shares Histo'!$A$3:$A$3462,'OMX Copenhagen All shares Histo'!$G$2:$G$3461),_xlfn.XLOOKUP('Neg. inv sent'!C229,'OMX Stockholm Historical Data'!$A$3:$A$3478,'OMX Stockholm Historical Data'!$G$2:$G$3477))))</f>
        <v>1.1000000000000001E-3</v>
      </c>
      <c r="M229">
        <f>IF($B229="","",Dataset!L229)</f>
        <v>0</v>
      </c>
      <c r="N229">
        <f>IF($B229="","",Dataset!M229)</f>
        <v>0</v>
      </c>
      <c r="O229">
        <f>IF($B229="","",Dataset!N229)</f>
        <v>0</v>
      </c>
      <c r="P229">
        <f>IF($B229="","",Dataset!O229)</f>
        <v>0</v>
      </c>
      <c r="Q229">
        <f>IF($B229="","",Dataset!P229)</f>
        <v>0</v>
      </c>
      <c r="R229">
        <f>IF($B229="","",Dataset!Q229)</f>
        <v>0</v>
      </c>
      <c r="S229">
        <f>IF($B229="","",Dataset!R229)</f>
        <v>0</v>
      </c>
      <c r="T229">
        <f>IF($B229="","",Dataset!S229)</f>
        <v>1</v>
      </c>
      <c r="U229">
        <f>IF($B229="","",Dataset!T229)</f>
        <v>0</v>
      </c>
      <c r="AL229" t="s">
        <v>64</v>
      </c>
      <c r="AN229" s="3">
        <f t="shared" si="23"/>
        <v>21.187499623400001</v>
      </c>
      <c r="AO229">
        <v>736</v>
      </c>
      <c r="BD229" s="2">
        <v>-0.54348003860000005</v>
      </c>
      <c r="BE229" s="2">
        <v>-7.8804364199999997</v>
      </c>
      <c r="BF229" s="2">
        <v>-8.6956539149999994</v>
      </c>
      <c r="BH229" t="s">
        <v>682</v>
      </c>
      <c r="BI229" t="s">
        <v>683</v>
      </c>
      <c r="BJ229" t="s">
        <v>64</v>
      </c>
      <c r="BK229" t="s">
        <v>81</v>
      </c>
      <c r="BL229" t="s">
        <v>25</v>
      </c>
      <c r="BM229" t="s">
        <v>75</v>
      </c>
      <c r="BN229" t="s">
        <v>27</v>
      </c>
      <c r="BO229" s="2">
        <v>531.375</v>
      </c>
      <c r="BP229" s="2">
        <v>23</v>
      </c>
      <c r="BQ229" s="5">
        <f t="shared" si="24"/>
        <v>-5.4348003860000002E-3</v>
      </c>
      <c r="BR229" s="5">
        <f t="shared" si="25"/>
        <v>-7.8804364199999991E-2</v>
      </c>
      <c r="BS229" s="5">
        <f t="shared" si="26"/>
        <v>-8.6956539149999998E-2</v>
      </c>
      <c r="BT229" s="2">
        <v>6.91</v>
      </c>
      <c r="BU229" s="2">
        <v>80.260871890000004</v>
      </c>
      <c r="BV229" s="2">
        <v>6.96</v>
      </c>
      <c r="BW229" s="2">
        <v>7.5110000000000001</v>
      </c>
    </row>
    <row r="230" spans="1:75" x14ac:dyDescent="0.15">
      <c r="A230" t="str">
        <f t="shared" si="21"/>
        <v>1</v>
      </c>
      <c r="B230">
        <v>97</v>
      </c>
      <c r="C230" s="7">
        <v>41737</v>
      </c>
      <c r="D230" s="11">
        <v>2014</v>
      </c>
      <c r="E230" s="3">
        <f>_xlfn.XLOOKUP(B230,'Sentiment index'!$E$2:$E$169,'Sentiment index'!$A$2:$A$169)</f>
        <v>-0.31256060000000002</v>
      </c>
      <c r="F230">
        <f>IF(B230="","",Dataset!E230)</f>
        <v>10.006149870609184</v>
      </c>
      <c r="G230" s="5">
        <f>(AN230-BP230)/BP230</f>
        <v>-5.882352829000001E-2</v>
      </c>
      <c r="H230" s="12">
        <f>IF(B230="","",Dataset!G230)</f>
        <v>137</v>
      </c>
      <c r="I230" s="2">
        <v>184.608</v>
      </c>
      <c r="J230" s="2">
        <v>30</v>
      </c>
      <c r="K230" s="13">
        <f t="shared" si="22"/>
        <v>-4.9823528290000009E-2</v>
      </c>
      <c r="L230" s="5">
        <f>IF(AL230="NORWAY",_xlfn.XLOOKUP(C230,'Oslo OBX Historical Data'!$A$3:$A$3478,'Oslo OBX Historical Data'!$G$2:$G$3477),IF(AL230="FINLAND",_xlfn.XLOOKUP(C230,'OMX Helsinki Historical Data'!$A$3:$A$3480,'OMX Helsinki Historical Data'!$G$2:$G$3479),IF(AL230="DENMARK",_xlfn.XLOOKUP(C230,'OMX Copenhagen All shares Histo'!$A$3:$A$3462,'OMX Copenhagen All shares Histo'!$G$2:$G$3461),_xlfn.XLOOKUP('Neg. inv sent'!C230,'OMX Stockholm Historical Data'!$A$3:$A$3478,'OMX Stockholm Historical Data'!$G$2:$G$3477))))</f>
        <v>-8.9999999999999993E-3</v>
      </c>
      <c r="M230">
        <f>IF($B230="","",Dataset!L230)</f>
        <v>0</v>
      </c>
      <c r="N230">
        <f>IF($B230="","",Dataset!M230)</f>
        <v>0</v>
      </c>
      <c r="O230">
        <f>IF($B230="","",Dataset!N230)</f>
        <v>0</v>
      </c>
      <c r="P230">
        <f>IF($B230="","",Dataset!O230)</f>
        <v>1</v>
      </c>
      <c r="Q230">
        <f>IF($B230="","",Dataset!P230)</f>
        <v>0</v>
      </c>
      <c r="R230">
        <f>IF($B230="","",Dataset!Q230)</f>
        <v>0</v>
      </c>
      <c r="S230">
        <f>IF($B230="","",Dataset!R230)</f>
        <v>0</v>
      </c>
      <c r="T230">
        <f>IF($B230="","",Dataset!S230)</f>
        <v>0</v>
      </c>
      <c r="U230">
        <f>IF($B230="","",Dataset!T230)</f>
        <v>0</v>
      </c>
      <c r="AL230" t="s">
        <v>44</v>
      </c>
      <c r="AN230" s="3">
        <f t="shared" si="23"/>
        <v>28.2352941513</v>
      </c>
      <c r="AO230">
        <v>137</v>
      </c>
      <c r="BD230" s="2">
        <v>0</v>
      </c>
      <c r="BE230" s="2">
        <v>-5.8823528290000002</v>
      </c>
      <c r="BF230" s="2">
        <v>5.8823528290000002</v>
      </c>
      <c r="BH230" t="s">
        <v>1049</v>
      </c>
      <c r="BI230" t="s">
        <v>1050</v>
      </c>
      <c r="BJ230" t="s">
        <v>44</v>
      </c>
      <c r="BK230" t="s">
        <v>45</v>
      </c>
      <c r="BL230" t="s">
        <v>25</v>
      </c>
      <c r="BM230" t="s">
        <v>54</v>
      </c>
      <c r="BN230" t="s">
        <v>27</v>
      </c>
      <c r="BO230" s="2">
        <v>184.608</v>
      </c>
      <c r="BP230" s="2">
        <v>30</v>
      </c>
      <c r="BQ230" s="5">
        <f t="shared" si="24"/>
        <v>0</v>
      </c>
      <c r="BR230" s="5">
        <f t="shared" si="25"/>
        <v>-5.8823528290000003E-2</v>
      </c>
      <c r="BS230" s="5">
        <f t="shared" si="26"/>
        <v>5.8823528290000003E-2</v>
      </c>
      <c r="BT230" s="2">
        <v>0.2535</v>
      </c>
      <c r="BU230" s="2" t="s">
        <v>216</v>
      </c>
      <c r="BV230" s="2">
        <v>0.25600000000000001</v>
      </c>
      <c r="BW230" s="2">
        <v>32.464300000000001</v>
      </c>
    </row>
    <row r="231" spans="1:75" x14ac:dyDescent="0.15">
      <c r="A231" t="str">
        <f t="shared" si="21"/>
        <v>1</v>
      </c>
      <c r="B231">
        <v>97</v>
      </c>
      <c r="C231" s="7">
        <v>41740</v>
      </c>
      <c r="D231" s="11">
        <v>2014</v>
      </c>
      <c r="E231" s="3">
        <f>_xlfn.XLOOKUP(B231,'Sentiment index'!$E$2:$E$169,'Sentiment index'!$A$2:$A$169)</f>
        <v>-0.31256060000000002</v>
      </c>
      <c r="F231">
        <f>IF(B231="","",Dataset!E231)</f>
        <v>12.040235040877313</v>
      </c>
      <c r="G231" s="5">
        <f>(AN231-BP231)/BP231</f>
        <v>0.10499999999999995</v>
      </c>
      <c r="H231" s="12">
        <f>IF(B231="","",Dataset!G231)</f>
        <v>1422.7821329650046</v>
      </c>
      <c r="I231" s="2">
        <v>83.318399999999997</v>
      </c>
      <c r="J231" s="2">
        <v>3.2</v>
      </c>
      <c r="K231" s="13">
        <f t="shared" si="22"/>
        <v>0.12829999999999997</v>
      </c>
      <c r="L231" s="5">
        <f>IF(AL231="NORWAY",_xlfn.XLOOKUP(C231,'Oslo OBX Historical Data'!$A$3:$A$3478,'Oslo OBX Historical Data'!$G$2:$G$3477),IF(AL231="FINLAND",_xlfn.XLOOKUP(C231,'OMX Helsinki Historical Data'!$A$3:$A$3480,'OMX Helsinki Historical Data'!$G$2:$G$3479),IF(AL231="DENMARK",_xlfn.XLOOKUP(C231,'OMX Copenhagen All shares Histo'!$A$3:$A$3462,'OMX Copenhagen All shares Histo'!$G$2:$G$3461),_xlfn.XLOOKUP('Neg. inv sent'!C231,'OMX Stockholm Historical Data'!$A$3:$A$3478,'OMX Stockholm Historical Data'!$G$2:$G$3477))))</f>
        <v>-2.3300000000000001E-2</v>
      </c>
      <c r="M231">
        <f>IF($B231="","",Dataset!L231)</f>
        <v>0</v>
      </c>
      <c r="N231">
        <f>IF($B231="","",Dataset!M231)</f>
        <v>0</v>
      </c>
      <c r="O231">
        <f>IF($B231="","",Dataset!N231)</f>
        <v>1</v>
      </c>
      <c r="P231">
        <f>IF($B231="","",Dataset!O231)</f>
        <v>0</v>
      </c>
      <c r="Q231">
        <f>IF($B231="","",Dataset!P231)</f>
        <v>0</v>
      </c>
      <c r="R231">
        <f>IF($B231="","",Dataset!Q231)</f>
        <v>0</v>
      </c>
      <c r="S231">
        <f>IF($B231="","",Dataset!R231)</f>
        <v>0</v>
      </c>
      <c r="T231">
        <f>IF($B231="","",Dataset!S231)</f>
        <v>0</v>
      </c>
      <c r="U231">
        <f>IF($B231="","",Dataset!T231)</f>
        <v>0</v>
      </c>
      <c r="AL231" t="s">
        <v>44</v>
      </c>
      <c r="AN231" s="3">
        <f t="shared" si="23"/>
        <v>3.536</v>
      </c>
      <c r="BD231" s="2">
        <v>10</v>
      </c>
      <c r="BE231" s="2">
        <v>10.5</v>
      </c>
      <c r="BF231" s="2">
        <v>19.5</v>
      </c>
      <c r="BH231" t="s">
        <v>1272</v>
      </c>
      <c r="BI231" t="s">
        <v>1273</v>
      </c>
      <c r="BJ231" t="s">
        <v>44</v>
      </c>
      <c r="BK231" t="s">
        <v>96</v>
      </c>
      <c r="BL231" t="s">
        <v>25</v>
      </c>
      <c r="BM231" t="s">
        <v>54</v>
      </c>
      <c r="BN231" t="s">
        <v>27</v>
      </c>
      <c r="BO231" s="2">
        <v>83.318399999999997</v>
      </c>
      <c r="BP231" s="2">
        <v>3.2</v>
      </c>
      <c r="BQ231" s="5">
        <f t="shared" si="24"/>
        <v>0.1</v>
      </c>
      <c r="BR231" s="5">
        <f t="shared" si="25"/>
        <v>0.105</v>
      </c>
      <c r="BS231" s="5">
        <f t="shared" si="26"/>
        <v>0.19500000000000001</v>
      </c>
      <c r="BT231" s="2">
        <v>21.82</v>
      </c>
      <c r="BU231" s="2">
        <v>669.3396606</v>
      </c>
      <c r="BV231" s="2">
        <v>21.56</v>
      </c>
      <c r="BW231" s="2">
        <v>96.037000000000006</v>
      </c>
    </row>
    <row r="232" spans="1:75" x14ac:dyDescent="0.15">
      <c r="A232" t="str">
        <f t="shared" si="21"/>
        <v>1</v>
      </c>
      <c r="B232">
        <v>97</v>
      </c>
      <c r="C232" s="7">
        <v>41751</v>
      </c>
      <c r="D232" s="11">
        <v>2014</v>
      </c>
      <c r="E232" s="3">
        <f>_xlfn.XLOOKUP(B232,'Sentiment index'!$E$2:$E$169,'Sentiment index'!$A$2:$A$169)</f>
        <v>-0.31256060000000002</v>
      </c>
      <c r="F232">
        <f>IF(B232="","",Dataset!E232)</f>
        <v>11.300647904307242</v>
      </c>
      <c r="G232" s="5">
        <f>(AN232-BP232)/BP232</f>
        <v>0.10000000000000003</v>
      </c>
      <c r="H232" s="12">
        <f>IF(B232="","",Dataset!G232)</f>
        <v>14</v>
      </c>
      <c r="I232" s="2">
        <v>8.3821300000000001</v>
      </c>
      <c r="J232" s="2">
        <v>8.2692270000000008</v>
      </c>
      <c r="K232" s="13">
        <f t="shared" si="22"/>
        <v>8.0800000000000038E-2</v>
      </c>
      <c r="L232" s="5">
        <f>IF(AL232="NORWAY",_xlfn.XLOOKUP(C232,'Oslo OBX Historical Data'!$A$3:$A$3478,'Oslo OBX Historical Data'!$G$2:$G$3477),IF(AL232="FINLAND",_xlfn.XLOOKUP(C232,'OMX Helsinki Historical Data'!$A$3:$A$3480,'OMX Helsinki Historical Data'!$G$2:$G$3479),IF(AL232="DENMARK",_xlfn.XLOOKUP(C232,'OMX Copenhagen All shares Histo'!$A$3:$A$3462,'OMX Copenhagen All shares Histo'!$G$2:$G$3461),_xlfn.XLOOKUP('Neg. inv sent'!C232,'OMX Stockholm Historical Data'!$A$3:$A$3478,'OMX Stockholm Historical Data'!$G$2:$G$3477))))</f>
        <v>1.9199999999999998E-2</v>
      </c>
      <c r="M232">
        <f>IF($B232="","",Dataset!L232)</f>
        <v>0</v>
      </c>
      <c r="N232">
        <f>IF($B232="","",Dataset!M232)</f>
        <v>0</v>
      </c>
      <c r="O232">
        <f>IF($B232="","",Dataset!N232)</f>
        <v>1</v>
      </c>
      <c r="P232">
        <f>IF($B232="","",Dataset!O232)</f>
        <v>0</v>
      </c>
      <c r="Q232">
        <f>IF($B232="","",Dataset!P232)</f>
        <v>0</v>
      </c>
      <c r="R232">
        <f>IF($B232="","",Dataset!Q232)</f>
        <v>0</v>
      </c>
      <c r="S232">
        <f>IF($B232="","",Dataset!R232)</f>
        <v>0</v>
      </c>
      <c r="T232">
        <f>IF($B232="","",Dataset!S232)</f>
        <v>0</v>
      </c>
      <c r="U232">
        <f>IF($B232="","",Dataset!T232)</f>
        <v>0</v>
      </c>
      <c r="AL232" t="s">
        <v>80</v>
      </c>
      <c r="AN232" s="3">
        <f t="shared" si="23"/>
        <v>9.9</v>
      </c>
      <c r="AO232">
        <v>14</v>
      </c>
      <c r="BD232" s="2">
        <v>10</v>
      </c>
      <c r="BE232" s="2">
        <v>10</v>
      </c>
      <c r="BF232" s="2">
        <v>16.444444659999998</v>
      </c>
      <c r="BH232" t="s">
        <v>1904</v>
      </c>
      <c r="BI232" t="s">
        <v>1905</v>
      </c>
      <c r="BJ232" t="s">
        <v>80</v>
      </c>
      <c r="BK232" t="s">
        <v>96</v>
      </c>
      <c r="BL232" t="s">
        <v>25</v>
      </c>
      <c r="BM232" t="s">
        <v>54</v>
      </c>
      <c r="BN232" t="s">
        <v>27</v>
      </c>
      <c r="BO232" s="2">
        <v>8.3821300000000001</v>
      </c>
      <c r="BP232" s="2">
        <v>9</v>
      </c>
      <c r="BQ232" s="5">
        <f t="shared" si="24"/>
        <v>0.1</v>
      </c>
      <c r="BR232" s="5">
        <f t="shared" si="25"/>
        <v>0.1</v>
      </c>
      <c r="BS232" s="5">
        <f t="shared" si="26"/>
        <v>0.16444444659999999</v>
      </c>
      <c r="BT232" s="2">
        <v>3.95</v>
      </c>
      <c r="BU232" s="2">
        <v>-54.0550766</v>
      </c>
      <c r="BV232" s="2">
        <v>4.03</v>
      </c>
      <c r="BW232" s="2">
        <v>0</v>
      </c>
    </row>
    <row r="233" spans="1:75" x14ac:dyDescent="0.15">
      <c r="A233" t="str">
        <f t="shared" si="21"/>
        <v>1</v>
      </c>
      <c r="B233">
        <v>98</v>
      </c>
      <c r="C233" s="7">
        <v>41801</v>
      </c>
      <c r="D233" s="11">
        <v>2014</v>
      </c>
      <c r="E233" s="3">
        <f>_xlfn.XLOOKUP(B233,'Sentiment index'!$E$2:$E$169,'Sentiment index'!$A$2:$A$169)</f>
        <v>-0.18482599999999999</v>
      </c>
      <c r="F233">
        <f>IF(B233="","",Dataset!E233)</f>
        <v>8.5689609918378338</v>
      </c>
      <c r="G233" s="5">
        <f>(AN233-BP233)/BP233</f>
        <v>9.4117650989999843E-2</v>
      </c>
      <c r="H233" s="12">
        <f>IF(B233="","",Dataset!G233)</f>
        <v>13</v>
      </c>
      <c r="I233" s="2">
        <v>136.958</v>
      </c>
      <c r="J233" s="2">
        <v>87.779307000000003</v>
      </c>
      <c r="K233" s="13">
        <f t="shared" si="22"/>
        <v>9.8917650989999842E-2</v>
      </c>
      <c r="L233" s="5">
        <f>IF(AL233="NORWAY",_xlfn.XLOOKUP(C233,'Oslo OBX Historical Data'!$A$3:$A$3478,'Oslo OBX Historical Data'!$G$2:$G$3477),IF(AL233="FINLAND",_xlfn.XLOOKUP(C233,'OMX Helsinki Historical Data'!$A$3:$A$3480,'OMX Helsinki Historical Data'!$G$2:$G$3479),IF(AL233="DENMARK",_xlfn.XLOOKUP(C233,'OMX Copenhagen All shares Histo'!$A$3:$A$3462,'OMX Copenhagen All shares Histo'!$G$2:$G$3461),_xlfn.XLOOKUP('Neg. inv sent'!C233,'OMX Stockholm Historical Data'!$A$3:$A$3478,'OMX Stockholm Historical Data'!$G$2:$G$3477))))</f>
        <v>-4.7999999999999996E-3</v>
      </c>
      <c r="M233">
        <f>IF($B233="","",Dataset!L233)</f>
        <v>0</v>
      </c>
      <c r="N233">
        <f>IF($B233="","",Dataset!M233)</f>
        <v>0</v>
      </c>
      <c r="O233">
        <f>IF($B233="","",Dataset!N233)</f>
        <v>0</v>
      </c>
      <c r="P233">
        <f>IF($B233="","",Dataset!O233)</f>
        <v>0</v>
      </c>
      <c r="Q233">
        <f>IF($B233="","",Dataset!P233)</f>
        <v>0</v>
      </c>
      <c r="R233">
        <f>IF($B233="","",Dataset!Q233)</f>
        <v>1</v>
      </c>
      <c r="S233">
        <f>IF($B233="","",Dataset!R233)</f>
        <v>0</v>
      </c>
      <c r="T233">
        <f>IF($B233="","",Dataset!S233)</f>
        <v>0</v>
      </c>
      <c r="U233">
        <f>IF($B233="","",Dataset!T233)</f>
        <v>0</v>
      </c>
      <c r="AL233" t="s">
        <v>64</v>
      </c>
      <c r="AN233" s="3">
        <f t="shared" si="23"/>
        <v>11.488235335394998</v>
      </c>
      <c r="AO233">
        <v>13</v>
      </c>
      <c r="BD233" s="2">
        <v>11.176470760000001</v>
      </c>
      <c r="BE233" s="2">
        <v>9.4117650990000001</v>
      </c>
      <c r="BF233" s="2">
        <v>5.8823528290000002</v>
      </c>
      <c r="BH233" t="s">
        <v>1138</v>
      </c>
      <c r="BI233" t="s">
        <v>1139</v>
      </c>
      <c r="BJ233" t="s">
        <v>64</v>
      </c>
      <c r="BK233" t="s">
        <v>32</v>
      </c>
      <c r="BL233" t="s">
        <v>25</v>
      </c>
      <c r="BM233" t="s">
        <v>746</v>
      </c>
      <c r="BN233" t="s">
        <v>27</v>
      </c>
      <c r="BO233" s="2">
        <v>136.958</v>
      </c>
      <c r="BP233" s="2">
        <v>10.5</v>
      </c>
      <c r="BQ233" s="5">
        <f t="shared" si="24"/>
        <v>0.11176470760000001</v>
      </c>
      <c r="BR233" s="5">
        <f t="shared" si="25"/>
        <v>9.4117650989999996E-2</v>
      </c>
      <c r="BS233" s="5">
        <f t="shared" si="26"/>
        <v>5.8823528290000003E-2</v>
      </c>
      <c r="BT233" s="2">
        <v>2.39</v>
      </c>
      <c r="BU233" s="2">
        <v>-77.238098140000005</v>
      </c>
      <c r="BV233" s="2">
        <v>2.3199999999999998</v>
      </c>
      <c r="BW233" s="2">
        <v>4.0774999999999997</v>
      </c>
    </row>
    <row r="234" spans="1:75" x14ac:dyDescent="0.15">
      <c r="A234" t="str">
        <f t="shared" si="21"/>
        <v>1</v>
      </c>
      <c r="B234">
        <v>98</v>
      </c>
      <c r="C234" s="7">
        <v>41802</v>
      </c>
      <c r="D234" s="11">
        <v>2014</v>
      </c>
      <c r="E234" s="3">
        <f>_xlfn.XLOOKUP(B234,'Sentiment index'!$E$2:$E$169,'Sentiment index'!$A$2:$A$169)</f>
        <v>-0.18482599999999999</v>
      </c>
      <c r="F234">
        <f>IF(B234="","",Dataset!E234)</f>
        <v>7.577073172031362</v>
      </c>
      <c r="G234" s="5">
        <f>(AN234-BP234)/BP234</f>
        <v>5.9374999999999921E-2</v>
      </c>
      <c r="H234" s="12">
        <f>IF(B234="","",Dataset!G234)</f>
        <v>119</v>
      </c>
      <c r="I234" s="2">
        <v>341.05599999999998</v>
      </c>
      <c r="J234" s="2">
        <v>67.072619000000003</v>
      </c>
      <c r="K234" s="13">
        <f t="shared" si="22"/>
        <v>6.007499999999992E-2</v>
      </c>
      <c r="L234" s="5">
        <f>IF(AL234="NORWAY",_xlfn.XLOOKUP(C234,'Oslo OBX Historical Data'!$A$3:$A$3478,'Oslo OBX Historical Data'!$G$2:$G$3477),IF(AL234="FINLAND",_xlfn.XLOOKUP(C234,'OMX Helsinki Historical Data'!$A$3:$A$3480,'OMX Helsinki Historical Data'!$G$2:$G$3479),IF(AL234="DENMARK",_xlfn.XLOOKUP(C234,'OMX Copenhagen All shares Histo'!$A$3:$A$3462,'OMX Copenhagen All shares Histo'!$G$2:$G$3461),_xlfn.XLOOKUP('Neg. inv sent'!C234,'OMX Stockholm Historical Data'!$A$3:$A$3478,'OMX Stockholm Historical Data'!$G$2:$G$3477))))</f>
        <v>-6.9999999999999999E-4</v>
      </c>
      <c r="M234">
        <f>IF($B234="","",Dataset!L234)</f>
        <v>0</v>
      </c>
      <c r="N234">
        <f>IF($B234="","",Dataset!M234)</f>
        <v>0</v>
      </c>
      <c r="O234">
        <f>IF($B234="","",Dataset!N234)</f>
        <v>0</v>
      </c>
      <c r="P234">
        <f>IF($B234="","",Dataset!O234)</f>
        <v>0</v>
      </c>
      <c r="Q234">
        <f>IF($B234="","",Dataset!P234)</f>
        <v>1</v>
      </c>
      <c r="R234">
        <f>IF($B234="","",Dataset!Q234)</f>
        <v>0</v>
      </c>
      <c r="S234">
        <f>IF($B234="","",Dataset!R234)</f>
        <v>0</v>
      </c>
      <c r="T234">
        <f>IF($B234="","",Dataset!S234)</f>
        <v>0</v>
      </c>
      <c r="U234">
        <f>IF($B234="","",Dataset!T234)</f>
        <v>0</v>
      </c>
      <c r="AL234" t="s">
        <v>80</v>
      </c>
      <c r="AN234" s="3">
        <f t="shared" si="23"/>
        <v>77.334374999999994</v>
      </c>
      <c r="AO234">
        <v>119</v>
      </c>
      <c r="BD234" s="2">
        <v>6.25</v>
      </c>
      <c r="BE234" s="2">
        <v>5.9375</v>
      </c>
      <c r="BF234" s="2">
        <v>4.6875</v>
      </c>
      <c r="BH234" t="s">
        <v>870</v>
      </c>
      <c r="BI234" t="s">
        <v>871</v>
      </c>
      <c r="BJ234" t="s">
        <v>80</v>
      </c>
      <c r="BK234" t="s">
        <v>38</v>
      </c>
      <c r="BL234" t="s">
        <v>25</v>
      </c>
      <c r="BM234" t="s">
        <v>75</v>
      </c>
      <c r="BN234" t="s">
        <v>27</v>
      </c>
      <c r="BO234" s="2">
        <v>341.05599999999998</v>
      </c>
      <c r="BP234" s="2">
        <v>73</v>
      </c>
      <c r="BQ234" s="5">
        <f t="shared" si="24"/>
        <v>6.25E-2</v>
      </c>
      <c r="BR234" s="5">
        <f t="shared" si="25"/>
        <v>5.9374999999999997E-2</v>
      </c>
      <c r="BS234" s="5">
        <f t="shared" si="26"/>
        <v>4.6875E-2</v>
      </c>
      <c r="BT234" s="2">
        <v>175</v>
      </c>
      <c r="BU234" s="2">
        <v>139.72602839999999</v>
      </c>
      <c r="BV234" s="2">
        <v>174</v>
      </c>
      <c r="BW234" s="2">
        <v>15.474299999999999</v>
      </c>
    </row>
    <row r="235" spans="1:75" x14ac:dyDescent="0.15">
      <c r="A235" t="str">
        <f t="shared" si="21"/>
        <v>1</v>
      </c>
      <c r="B235">
        <v>98</v>
      </c>
      <c r="C235" s="7">
        <v>41807</v>
      </c>
      <c r="D235" s="11">
        <v>2014</v>
      </c>
      <c r="E235" s="3">
        <f>_xlfn.XLOOKUP(B235,'Sentiment index'!$E$2:$E$169,'Sentiment index'!$A$2:$A$169)</f>
        <v>-0.18482599999999999</v>
      </c>
      <c r="F235">
        <f>IF(B235="","",Dataset!E235)</f>
        <v>10.963445703598806</v>
      </c>
      <c r="G235" s="5">
        <f>(AN235-BP235)/BP235</f>
        <v>0.15753424640000005</v>
      </c>
      <c r="H235" s="12">
        <f>IF(B235="","",Dataset!G235)</f>
        <v>1096</v>
      </c>
      <c r="I235" s="2">
        <v>5593.19</v>
      </c>
      <c r="J235" s="2">
        <v>53.290573999999999</v>
      </c>
      <c r="K235" s="13">
        <f t="shared" si="22"/>
        <v>0.15693424640000006</v>
      </c>
      <c r="L235" s="5">
        <f>IF(AL235="NORWAY",_xlfn.XLOOKUP(C235,'Oslo OBX Historical Data'!$A$3:$A$3478,'Oslo OBX Historical Data'!$G$2:$G$3477),IF(AL235="FINLAND",_xlfn.XLOOKUP(C235,'OMX Helsinki Historical Data'!$A$3:$A$3480,'OMX Helsinki Historical Data'!$G$2:$G$3479),IF(AL235="DENMARK",_xlfn.XLOOKUP(C235,'OMX Copenhagen All shares Histo'!$A$3:$A$3462,'OMX Copenhagen All shares Histo'!$G$2:$G$3461),_xlfn.XLOOKUP('Neg. inv sent'!C235,'OMX Stockholm Historical Data'!$A$3:$A$3478,'OMX Stockholm Historical Data'!$G$2:$G$3477))))</f>
        <v>5.9999999999999995E-4</v>
      </c>
      <c r="M235">
        <f>IF($B235="","",Dataset!L235)</f>
        <v>0</v>
      </c>
      <c r="N235">
        <f>IF($B235="","",Dataset!M235)</f>
        <v>0</v>
      </c>
      <c r="O235">
        <f>IF($B235="","",Dataset!N235)</f>
        <v>0</v>
      </c>
      <c r="P235">
        <f>IF($B235="","",Dataset!O235)</f>
        <v>0</v>
      </c>
      <c r="Q235">
        <f>IF($B235="","",Dataset!P235)</f>
        <v>0</v>
      </c>
      <c r="R235">
        <f>IF($B235="","",Dataset!Q235)</f>
        <v>0</v>
      </c>
      <c r="S235">
        <f>IF($B235="","",Dataset!R235)</f>
        <v>0</v>
      </c>
      <c r="T235">
        <f>IF($B235="","",Dataset!S235)</f>
        <v>1</v>
      </c>
      <c r="U235">
        <f>IF($B235="","",Dataset!T235)</f>
        <v>0</v>
      </c>
      <c r="AL235" t="s">
        <v>80</v>
      </c>
      <c r="AN235" s="3">
        <f t="shared" si="23"/>
        <v>67.136986291200003</v>
      </c>
      <c r="AO235">
        <v>1096</v>
      </c>
      <c r="BD235" s="2">
        <v>12.32876682</v>
      </c>
      <c r="BE235" s="2">
        <v>15.75342464</v>
      </c>
      <c r="BF235" s="2">
        <v>13.01369858</v>
      </c>
      <c r="BH235" t="s">
        <v>78</v>
      </c>
      <c r="BI235" t="s">
        <v>79</v>
      </c>
      <c r="BJ235" t="s">
        <v>80</v>
      </c>
      <c r="BK235" t="s">
        <v>81</v>
      </c>
      <c r="BL235" t="s">
        <v>25</v>
      </c>
      <c r="BM235" t="s">
        <v>82</v>
      </c>
      <c r="BN235" t="s">
        <v>27</v>
      </c>
      <c r="BO235" s="2">
        <v>5593.19</v>
      </c>
      <c r="BP235" s="2">
        <v>58</v>
      </c>
      <c r="BQ235" s="5">
        <f t="shared" si="24"/>
        <v>0.12328766820000001</v>
      </c>
      <c r="BR235" s="5">
        <f t="shared" si="25"/>
        <v>0.15753424639999999</v>
      </c>
      <c r="BS235" s="5">
        <f t="shared" si="26"/>
        <v>0.13013698579999999</v>
      </c>
      <c r="BT235" s="2"/>
      <c r="BU235" s="2"/>
      <c r="BV235" s="2"/>
      <c r="BW235" s="2">
        <v>216.751</v>
      </c>
    </row>
    <row r="236" spans="1:75" x14ac:dyDescent="0.15">
      <c r="A236" t="str">
        <f t="shared" si="21"/>
        <v>1</v>
      </c>
      <c r="B236">
        <v>98</v>
      </c>
      <c r="C236" s="7">
        <v>41810</v>
      </c>
      <c r="D236" s="11">
        <v>2014</v>
      </c>
      <c r="E236" s="3">
        <f>_xlfn.XLOOKUP(B236,'Sentiment index'!$E$2:$E$169,'Sentiment index'!$A$2:$A$169)</f>
        <v>-0.18482599999999999</v>
      </c>
      <c r="F236">
        <f>IF(B236="","",Dataset!E236)</f>
        <v>9.2213128173426409</v>
      </c>
      <c r="G236" s="5">
        <f>(AN236-BP236)/BP236</f>
        <v>0</v>
      </c>
      <c r="H236" s="12">
        <f>IF(B236="","",Dataset!G236)</f>
        <v>773</v>
      </c>
      <c r="I236" s="2">
        <v>186.41</v>
      </c>
      <c r="J236" s="2">
        <v>23</v>
      </c>
      <c r="K236" s="13">
        <f t="shared" si="22"/>
        <v>3.0000000000000001E-3</v>
      </c>
      <c r="L236" s="5">
        <f>IF(AL236="NORWAY",_xlfn.XLOOKUP(C236,'Oslo OBX Historical Data'!$A$3:$A$3478,'Oslo OBX Historical Data'!$G$2:$G$3477),IF(AL236="FINLAND",_xlfn.XLOOKUP(C236,'OMX Helsinki Historical Data'!$A$3:$A$3480,'OMX Helsinki Historical Data'!$G$2:$G$3479),IF(AL236="DENMARK",_xlfn.XLOOKUP(C236,'OMX Copenhagen All shares Histo'!$A$3:$A$3462,'OMX Copenhagen All shares Histo'!$G$2:$G$3461),_xlfn.XLOOKUP('Neg. inv sent'!C236,'OMX Stockholm Historical Data'!$A$3:$A$3478,'OMX Stockholm Historical Data'!$G$2:$G$3477))))</f>
        <v>-3.0000000000000001E-3</v>
      </c>
      <c r="M236">
        <f>IF($B236="","",Dataset!L236)</f>
        <v>0</v>
      </c>
      <c r="N236">
        <f>IF($B236="","",Dataset!M236)</f>
        <v>0</v>
      </c>
      <c r="O236">
        <f>IF($B236="","",Dataset!N236)</f>
        <v>0</v>
      </c>
      <c r="P236">
        <f>IF($B236="","",Dataset!O236)</f>
        <v>0</v>
      </c>
      <c r="Q236">
        <f>IF($B236="","",Dataset!P236)</f>
        <v>0</v>
      </c>
      <c r="R236">
        <f>IF($B236="","",Dataset!Q236)</f>
        <v>1</v>
      </c>
      <c r="S236">
        <f>IF($B236="","",Dataset!R236)</f>
        <v>0</v>
      </c>
      <c r="T236">
        <f>IF($B236="","",Dataset!S236)</f>
        <v>0</v>
      </c>
      <c r="U236">
        <f>IF($B236="","",Dataset!T236)</f>
        <v>0</v>
      </c>
      <c r="AL236" t="s">
        <v>44</v>
      </c>
      <c r="AN236" s="3">
        <f t="shared" si="23"/>
        <v>23</v>
      </c>
      <c r="AO236">
        <v>773</v>
      </c>
      <c r="BD236" s="2">
        <v>10</v>
      </c>
      <c r="BE236" s="2">
        <v>0</v>
      </c>
      <c r="BF236" s="2">
        <v>-11</v>
      </c>
      <c r="BH236" t="s">
        <v>1041</v>
      </c>
      <c r="BI236" t="s">
        <v>1042</v>
      </c>
      <c r="BJ236" t="s">
        <v>44</v>
      </c>
      <c r="BK236" t="s">
        <v>32</v>
      </c>
      <c r="BL236" t="s">
        <v>25</v>
      </c>
      <c r="BM236" t="s">
        <v>51</v>
      </c>
      <c r="BN236" t="s">
        <v>27</v>
      </c>
      <c r="BO236" s="2">
        <v>186.41</v>
      </c>
      <c r="BP236" s="2">
        <v>23</v>
      </c>
      <c r="BQ236" s="5">
        <f t="shared" si="24"/>
        <v>0.1</v>
      </c>
      <c r="BR236" s="5">
        <f t="shared" si="25"/>
        <v>0</v>
      </c>
      <c r="BS236" s="5">
        <f t="shared" si="26"/>
        <v>-0.11</v>
      </c>
      <c r="BT236" s="2">
        <v>53.6</v>
      </c>
      <c r="BU236" s="2">
        <v>133.04347229999999</v>
      </c>
      <c r="BV236" s="2">
        <v>53.4</v>
      </c>
      <c r="BW236" s="2">
        <v>19.124300000000002</v>
      </c>
    </row>
    <row r="237" spans="1:75" x14ac:dyDescent="0.15">
      <c r="A237" t="str">
        <f t="shared" si="21"/>
        <v>1</v>
      </c>
      <c r="B237">
        <v>98</v>
      </c>
      <c r="C237" s="7">
        <v>41817</v>
      </c>
      <c r="D237" s="11">
        <v>2014</v>
      </c>
      <c r="E237" s="3">
        <f>_xlfn.XLOOKUP(B237,'Sentiment index'!$E$2:$E$169,'Sentiment index'!$A$2:$A$169)</f>
        <v>-0.18482599999999999</v>
      </c>
      <c r="F237">
        <f>IF(B237="","",Dataset!E237)</f>
        <v>12.599105931365383</v>
      </c>
      <c r="G237" s="5">
        <f>(AN237-BP237)/BP237</f>
        <v>0.14736842159999988</v>
      </c>
      <c r="H237" s="12">
        <f>IF(B237="","",Dataset!G237)</f>
        <v>3201</v>
      </c>
      <c r="I237" s="2">
        <v>1410.57</v>
      </c>
      <c r="J237" s="2">
        <v>36.752120000000005</v>
      </c>
      <c r="K237" s="13">
        <f t="shared" si="22"/>
        <v>0.14256842159999988</v>
      </c>
      <c r="L237" s="5">
        <f>IF(AL237="NORWAY",_xlfn.XLOOKUP(C237,'Oslo OBX Historical Data'!$A$3:$A$3478,'Oslo OBX Historical Data'!$G$2:$G$3477),IF(AL237="FINLAND",_xlfn.XLOOKUP(C237,'OMX Helsinki Historical Data'!$A$3:$A$3480,'OMX Helsinki Historical Data'!$G$2:$G$3479),IF(AL237="DENMARK",_xlfn.XLOOKUP(C237,'OMX Copenhagen All shares Histo'!$A$3:$A$3462,'OMX Copenhagen All shares Histo'!$G$2:$G$3461),_xlfn.XLOOKUP('Neg. inv sent'!C237,'OMX Stockholm Historical Data'!$A$3:$A$3478,'OMX Stockholm Historical Data'!$G$2:$G$3477))))</f>
        <v>4.7999999999999996E-3</v>
      </c>
      <c r="M237">
        <f>IF($B237="","",Dataset!L237)</f>
        <v>0</v>
      </c>
      <c r="N237">
        <f>IF($B237="","",Dataset!M237)</f>
        <v>0</v>
      </c>
      <c r="O237">
        <f>IF($B237="","",Dataset!N237)</f>
        <v>0</v>
      </c>
      <c r="P237">
        <f>IF($B237="","",Dataset!O237)</f>
        <v>0</v>
      </c>
      <c r="Q237">
        <f>IF($B237="","",Dataset!P237)</f>
        <v>0</v>
      </c>
      <c r="R237">
        <f>IF($B237="","",Dataset!Q237)</f>
        <v>1</v>
      </c>
      <c r="S237">
        <f>IF($B237="","",Dataset!R237)</f>
        <v>0</v>
      </c>
      <c r="T237">
        <f>IF($B237="","",Dataset!S237)</f>
        <v>0</v>
      </c>
      <c r="U237">
        <f>IF($B237="","",Dataset!T237)</f>
        <v>0</v>
      </c>
      <c r="AL237" t="s">
        <v>80</v>
      </c>
      <c r="AN237" s="3">
        <f t="shared" si="23"/>
        <v>45.894736863999995</v>
      </c>
      <c r="AO237">
        <v>3201</v>
      </c>
      <c r="BD237" s="2">
        <v>7.8947367670000004</v>
      </c>
      <c r="BE237" s="2">
        <v>14.73684216</v>
      </c>
      <c r="BF237" s="2">
        <v>18.947368619999999</v>
      </c>
      <c r="BH237" t="s">
        <v>326</v>
      </c>
      <c r="BI237" t="s">
        <v>327</v>
      </c>
      <c r="BJ237" t="s">
        <v>80</v>
      </c>
      <c r="BK237" t="s">
        <v>32</v>
      </c>
      <c r="BL237" t="s">
        <v>25</v>
      </c>
      <c r="BM237" t="s">
        <v>132</v>
      </c>
      <c r="BN237" t="s">
        <v>27</v>
      </c>
      <c r="BO237" s="2">
        <v>1410.57</v>
      </c>
      <c r="BP237" s="2">
        <v>40</v>
      </c>
      <c r="BQ237" s="5">
        <f t="shared" si="24"/>
        <v>7.8947367670000004E-2</v>
      </c>
      <c r="BR237" s="5">
        <f t="shared" si="25"/>
        <v>0.14736842159999999</v>
      </c>
      <c r="BS237" s="5">
        <f t="shared" si="26"/>
        <v>0.18947368619999999</v>
      </c>
      <c r="BT237" s="2">
        <v>39.4</v>
      </c>
      <c r="BU237" s="2">
        <v>-1.5</v>
      </c>
      <c r="BV237" s="2">
        <v>39.299999999999997</v>
      </c>
      <c r="BW237" s="2">
        <v>60.060899999999997</v>
      </c>
    </row>
    <row r="238" spans="1:75" x14ac:dyDescent="0.15">
      <c r="A238" t="str">
        <f t="shared" si="21"/>
        <v>1</v>
      </c>
      <c r="B238">
        <v>99</v>
      </c>
      <c r="C238" s="7">
        <v>41821</v>
      </c>
      <c r="D238" s="11">
        <v>2014</v>
      </c>
      <c r="E238" s="3">
        <f>_xlfn.XLOOKUP(B238,'Sentiment index'!$E$2:$E$169,'Sentiment index'!$A$2:$A$169)</f>
        <v>-0.1173066</v>
      </c>
      <c r="F238">
        <f>IF(B238="","",Dataset!E238)</f>
        <v>11.657796262428869</v>
      </c>
      <c r="G238" s="5">
        <f>(AN238-BP238)/BP238</f>
        <v>3.4999999999999983E-2</v>
      </c>
      <c r="H238" s="12">
        <f>IF(B238="","",Dataset!G238)</f>
        <v>1419.3371114090264</v>
      </c>
      <c r="I238" s="2">
        <v>154.77000000000001</v>
      </c>
      <c r="J238" s="2">
        <v>33.5</v>
      </c>
      <c r="K238" s="13">
        <f t="shared" si="22"/>
        <v>2.6999999999999982E-2</v>
      </c>
      <c r="L238" s="5">
        <f>IF(AL238="NORWAY",_xlfn.XLOOKUP(C238,'Oslo OBX Historical Data'!$A$3:$A$3478,'Oslo OBX Historical Data'!$G$2:$G$3477),IF(AL238="FINLAND",_xlfn.XLOOKUP(C238,'OMX Helsinki Historical Data'!$A$3:$A$3480,'OMX Helsinki Historical Data'!$G$2:$G$3479),IF(AL238="DENMARK",_xlfn.XLOOKUP(C238,'OMX Copenhagen All shares Histo'!$A$3:$A$3462,'OMX Copenhagen All shares Histo'!$G$2:$G$3461),_xlfn.XLOOKUP('Neg. inv sent'!C238,'OMX Stockholm Historical Data'!$A$3:$A$3478,'OMX Stockholm Historical Data'!$G$2:$G$3477))))</f>
        <v>8.0000000000000002E-3</v>
      </c>
      <c r="M238">
        <f>IF($B238="","",Dataset!L238)</f>
        <v>0</v>
      </c>
      <c r="N238">
        <f>IF($B238="","",Dataset!M238)</f>
        <v>0</v>
      </c>
      <c r="O238">
        <f>IF($B238="","",Dataset!N238)</f>
        <v>1</v>
      </c>
      <c r="P238">
        <f>IF($B238="","",Dataset!O238)</f>
        <v>0</v>
      </c>
      <c r="Q238">
        <f>IF($B238="","",Dataset!P238)</f>
        <v>0</v>
      </c>
      <c r="R238">
        <f>IF($B238="","",Dataset!Q238)</f>
        <v>0</v>
      </c>
      <c r="S238">
        <f>IF($B238="","",Dataset!R238)</f>
        <v>0</v>
      </c>
      <c r="T238">
        <f>IF($B238="","",Dataset!S238)</f>
        <v>0</v>
      </c>
      <c r="U238">
        <f>IF($B238="","",Dataset!T238)</f>
        <v>0</v>
      </c>
      <c r="AL238" t="s">
        <v>44</v>
      </c>
      <c r="AN238" s="3">
        <f t="shared" si="23"/>
        <v>34.672499999999999</v>
      </c>
      <c r="BD238" s="2">
        <v>2</v>
      </c>
      <c r="BE238" s="2">
        <v>3.5</v>
      </c>
      <c r="BF238" s="2">
        <v>6</v>
      </c>
      <c r="BH238" t="s">
        <v>1101</v>
      </c>
      <c r="BI238" t="s">
        <v>1102</v>
      </c>
      <c r="BJ238" t="s">
        <v>44</v>
      </c>
      <c r="BK238" t="s">
        <v>96</v>
      </c>
      <c r="BL238" t="s">
        <v>25</v>
      </c>
      <c r="BM238" t="s">
        <v>46</v>
      </c>
      <c r="BN238" t="s">
        <v>27</v>
      </c>
      <c r="BO238" s="2">
        <v>154.77000000000001</v>
      </c>
      <c r="BP238" s="2">
        <v>33.5</v>
      </c>
      <c r="BQ238" s="5">
        <f t="shared" si="24"/>
        <v>0.02</v>
      </c>
      <c r="BR238" s="5">
        <f t="shared" si="25"/>
        <v>3.5000000000000003E-2</v>
      </c>
      <c r="BS238" s="5">
        <f t="shared" si="26"/>
        <v>0.06</v>
      </c>
      <c r="BT238" s="2">
        <v>6.4</v>
      </c>
      <c r="BU238" s="2">
        <v>-62.84787369</v>
      </c>
      <c r="BV238" s="2">
        <v>6.54</v>
      </c>
      <c r="BW238" s="2">
        <v>22.528300000000002</v>
      </c>
    </row>
    <row r="239" spans="1:75" x14ac:dyDescent="0.15">
      <c r="A239" t="str">
        <f t="shared" si="21"/>
        <v>1</v>
      </c>
      <c r="B239">
        <v>99</v>
      </c>
      <c r="C239" s="7">
        <v>41821</v>
      </c>
      <c r="D239" s="11">
        <v>2014</v>
      </c>
      <c r="E239" s="3">
        <f>_xlfn.XLOOKUP(B239,'Sentiment index'!$E$2:$E$169,'Sentiment index'!$A$2:$A$169)</f>
        <v>-0.1173066</v>
      </c>
      <c r="F239">
        <f>IF(B239="","",Dataset!E239)</f>
        <v>9.7754268224031193</v>
      </c>
      <c r="G239" s="5">
        <f>(AN239-BP239)/BP239</f>
        <v>1.2820513250000195E-2</v>
      </c>
      <c r="H239" s="12">
        <f>IF(B239="","",Dataset!G239)</f>
        <v>107</v>
      </c>
      <c r="I239" s="2">
        <v>46.709000000000003</v>
      </c>
      <c r="J239" s="2">
        <v>130</v>
      </c>
      <c r="K239" s="13">
        <f t="shared" si="22"/>
        <v>4.8205132500001944E-3</v>
      </c>
      <c r="L239" s="5">
        <f>IF(AL239="NORWAY",_xlfn.XLOOKUP(C239,'Oslo OBX Historical Data'!$A$3:$A$3478,'Oslo OBX Historical Data'!$G$2:$G$3477),IF(AL239="FINLAND",_xlfn.XLOOKUP(C239,'OMX Helsinki Historical Data'!$A$3:$A$3480,'OMX Helsinki Historical Data'!$G$2:$G$3479),IF(AL239="DENMARK",_xlfn.XLOOKUP(C239,'OMX Copenhagen All shares Histo'!$A$3:$A$3462,'OMX Copenhagen All shares Histo'!$G$2:$G$3461),_xlfn.XLOOKUP('Neg. inv sent'!C239,'OMX Stockholm Historical Data'!$A$3:$A$3478,'OMX Stockholm Historical Data'!$G$2:$G$3477))))</f>
        <v>8.0000000000000002E-3</v>
      </c>
      <c r="M239">
        <f>IF($B239="","",Dataset!L239)</f>
        <v>0</v>
      </c>
      <c r="N239">
        <f>IF($B239="","",Dataset!M239)</f>
        <v>0</v>
      </c>
      <c r="O239">
        <f>IF($B239="","",Dataset!N239)</f>
        <v>0</v>
      </c>
      <c r="P239">
        <f>IF($B239="","",Dataset!O239)</f>
        <v>0</v>
      </c>
      <c r="Q239">
        <f>IF($B239="","",Dataset!P239)</f>
        <v>0</v>
      </c>
      <c r="R239">
        <f>IF($B239="","",Dataset!Q239)</f>
        <v>0</v>
      </c>
      <c r="S239">
        <f>IF($B239="","",Dataset!R239)</f>
        <v>1</v>
      </c>
      <c r="T239">
        <f>IF($B239="","",Dataset!S239)</f>
        <v>0</v>
      </c>
      <c r="U239">
        <f>IF($B239="","",Dataset!T239)</f>
        <v>0</v>
      </c>
      <c r="AL239" t="s">
        <v>44</v>
      </c>
      <c r="AN239" s="3">
        <f t="shared" si="23"/>
        <v>131.66666672250003</v>
      </c>
      <c r="AO239">
        <v>107</v>
      </c>
      <c r="BD239" s="2">
        <v>0.64102566240000003</v>
      </c>
      <c r="BE239" s="2">
        <v>1.2820513250000001</v>
      </c>
      <c r="BF239" s="2">
        <v>1.2820513250000001</v>
      </c>
      <c r="BH239" t="s">
        <v>1423</v>
      </c>
      <c r="BI239" t="s">
        <v>1424</v>
      </c>
      <c r="BJ239" t="s">
        <v>44</v>
      </c>
      <c r="BK239" t="s">
        <v>152</v>
      </c>
      <c r="BL239" t="s">
        <v>25</v>
      </c>
      <c r="BM239" t="s">
        <v>54</v>
      </c>
      <c r="BN239" t="s">
        <v>27</v>
      </c>
      <c r="BO239" s="2">
        <v>46.709000000000003</v>
      </c>
      <c r="BP239" s="2">
        <v>130</v>
      </c>
      <c r="BQ239" s="5">
        <f t="shared" si="24"/>
        <v>6.4102566240000006E-3</v>
      </c>
      <c r="BR239" s="5">
        <f t="shared" si="25"/>
        <v>1.282051325E-2</v>
      </c>
      <c r="BS239" s="5">
        <f t="shared" si="26"/>
        <v>1.282051325E-2</v>
      </c>
      <c r="BT239" s="2"/>
      <c r="BU239" s="2"/>
      <c r="BV239" s="2"/>
      <c r="BW239" s="2">
        <v>3.6817000000000002</v>
      </c>
    </row>
    <row r="240" spans="1:75" x14ac:dyDescent="0.15">
      <c r="A240" t="str">
        <f t="shared" si="21"/>
        <v>1</v>
      </c>
      <c r="B240">
        <v>99</v>
      </c>
      <c r="C240" s="7">
        <v>41831</v>
      </c>
      <c r="D240" s="11">
        <v>2014</v>
      </c>
      <c r="E240" s="3">
        <f>_xlfn.XLOOKUP(B240,'Sentiment index'!$E$2:$E$169,'Sentiment index'!$A$2:$A$169)</f>
        <v>-0.1173066</v>
      </c>
      <c r="F240">
        <f>IF(B240="","",Dataset!E240)</f>
        <v>14.130844127234216</v>
      </c>
      <c r="G240" s="5">
        <f>(AN240-BP240)/BP240</f>
        <v>1.1764704899999998</v>
      </c>
      <c r="H240" s="12">
        <f>IF(B240="","",Dataset!G240)</f>
        <v>12</v>
      </c>
      <c r="I240" s="2">
        <v>65.16</v>
      </c>
      <c r="J240" s="2">
        <v>20.185614000000001</v>
      </c>
      <c r="K240" s="13">
        <f t="shared" si="22"/>
        <v>1.1722704899999998</v>
      </c>
      <c r="L240" s="5">
        <f>IF(AL240="NORWAY",_xlfn.XLOOKUP(C240,'Oslo OBX Historical Data'!$A$3:$A$3478,'Oslo OBX Historical Data'!$G$2:$G$3477),IF(AL240="FINLAND",_xlfn.XLOOKUP(C240,'OMX Helsinki Historical Data'!$A$3:$A$3480,'OMX Helsinki Historical Data'!$G$2:$G$3479),IF(AL240="DENMARK",_xlfn.XLOOKUP(C240,'OMX Copenhagen All shares Histo'!$A$3:$A$3462,'OMX Copenhagen All shares Histo'!$G$2:$G$3461),_xlfn.XLOOKUP('Neg. inv sent'!C240,'OMX Stockholm Historical Data'!$A$3:$A$3478,'OMX Stockholm Historical Data'!$G$2:$G$3477))))</f>
        <v>4.1999999999999997E-3</v>
      </c>
      <c r="M240">
        <f>IF($B240="","",Dataset!L240)</f>
        <v>0</v>
      </c>
      <c r="N240">
        <f>IF($B240="","",Dataset!M240)</f>
        <v>0</v>
      </c>
      <c r="O240">
        <f>IF($B240="","",Dataset!N240)</f>
        <v>0</v>
      </c>
      <c r="P240">
        <f>IF($B240="","",Dataset!O240)</f>
        <v>0</v>
      </c>
      <c r="Q240">
        <f>IF($B240="","",Dataset!P240)</f>
        <v>0</v>
      </c>
      <c r="R240">
        <f>IF($B240="","",Dataset!Q240)</f>
        <v>1</v>
      </c>
      <c r="S240">
        <f>IF($B240="","",Dataset!R240)</f>
        <v>0</v>
      </c>
      <c r="T240">
        <f>IF($B240="","",Dataset!S240)</f>
        <v>0</v>
      </c>
      <c r="U240">
        <f>IF($B240="","",Dataset!T240)</f>
        <v>0</v>
      </c>
      <c r="AL240" t="s">
        <v>23</v>
      </c>
      <c r="AN240" s="3">
        <f t="shared" si="23"/>
        <v>39.176468819999997</v>
      </c>
      <c r="AO240">
        <v>12</v>
      </c>
      <c r="BD240" s="2">
        <v>32.352935789999997</v>
      </c>
      <c r="BE240" s="2">
        <v>117.647049</v>
      </c>
      <c r="BF240" s="2">
        <v>82.352935790000004</v>
      </c>
      <c r="BH240" t="s">
        <v>1351</v>
      </c>
      <c r="BI240" t="s">
        <v>1352</v>
      </c>
      <c r="BJ240" t="s">
        <v>23</v>
      </c>
      <c r="BK240" t="s">
        <v>32</v>
      </c>
      <c r="BL240" t="s">
        <v>25</v>
      </c>
      <c r="BM240" t="s">
        <v>54</v>
      </c>
      <c r="BN240" t="s">
        <v>27</v>
      </c>
      <c r="BO240" s="2">
        <v>65.16</v>
      </c>
      <c r="BP240" s="2">
        <v>18</v>
      </c>
      <c r="BQ240" s="5">
        <f t="shared" si="24"/>
        <v>0.32352935789999998</v>
      </c>
      <c r="BR240" s="5">
        <f t="shared" si="25"/>
        <v>1.17647049</v>
      </c>
      <c r="BS240" s="5">
        <f t="shared" si="26"/>
        <v>0.82352935790000004</v>
      </c>
      <c r="BT240" s="2"/>
      <c r="BU240" s="2"/>
      <c r="BV240" s="2"/>
      <c r="BW240" s="2">
        <v>15.055199999999999</v>
      </c>
    </row>
    <row r="241" spans="1:75" x14ac:dyDescent="0.15">
      <c r="A241" t="str">
        <f t="shared" si="21"/>
        <v>1</v>
      </c>
      <c r="B241">
        <v>101</v>
      </c>
      <c r="C241" s="7">
        <v>41908</v>
      </c>
      <c r="D241" s="11">
        <v>2014</v>
      </c>
      <c r="E241" s="3">
        <f>_xlfn.XLOOKUP(B241,'Sentiment index'!$E$2:$E$169,'Sentiment index'!$A$2:$A$169)</f>
        <v>-0.16513800000000001</v>
      </c>
      <c r="F241">
        <f>IF(B241="","",Dataset!E241)</f>
        <v>8.9911596174646498</v>
      </c>
      <c r="G241" s="5">
        <f>(AN241-BP241)/BP241</f>
        <v>-5.0000000000000086E-2</v>
      </c>
      <c r="H241" s="12">
        <f>IF(B241="","",Dataset!G241)</f>
        <v>4622</v>
      </c>
      <c r="I241" s="4">
        <v>2267.42</v>
      </c>
      <c r="J241" s="4">
        <v>62.478604000000004</v>
      </c>
      <c r="K241" s="13">
        <f t="shared" si="22"/>
        <v>-5.2300000000000083E-2</v>
      </c>
      <c r="L241" s="5">
        <f>IF(AL241="NORWAY",_xlfn.XLOOKUP(C241,'Oslo OBX Historical Data'!$A$3:$A$3478,'Oslo OBX Historical Data'!$G$2:$G$3477),IF(AL241="FINLAND",_xlfn.XLOOKUP(C241,'OMX Helsinki Historical Data'!$A$3:$A$3480,'OMX Helsinki Historical Data'!$G$2:$G$3479),IF(AL241="DENMARK",_xlfn.XLOOKUP(C241,'OMX Copenhagen All shares Histo'!$A$3:$A$3462,'OMX Copenhagen All shares Histo'!$G$2:$G$3461),_xlfn.XLOOKUP('Neg. inv sent'!C241,'OMX Stockholm Historical Data'!$A$3:$A$3478,'OMX Stockholm Historical Data'!$G$2:$G$3477))))</f>
        <v>2.3E-3</v>
      </c>
      <c r="M241">
        <f>IF($B241="","",Dataset!L241)</f>
        <v>0</v>
      </c>
      <c r="N241">
        <f>IF($B241="","",Dataset!M241)</f>
        <v>0</v>
      </c>
      <c r="O241">
        <f>IF($B241="","",Dataset!N241)</f>
        <v>1</v>
      </c>
      <c r="P241">
        <f>IF($B241="","",Dataset!O241)</f>
        <v>0</v>
      </c>
      <c r="Q241">
        <f>IF($B241="","",Dataset!P241)</f>
        <v>0</v>
      </c>
      <c r="R241">
        <f>IF($B241="","",Dataset!Q241)</f>
        <v>0</v>
      </c>
      <c r="S241">
        <f>IF($B241="","",Dataset!R241)</f>
        <v>0</v>
      </c>
      <c r="T241">
        <f>IF($B241="","",Dataset!S241)</f>
        <v>0</v>
      </c>
      <c r="U241">
        <f>IF($B241="","",Dataset!T241)</f>
        <v>0</v>
      </c>
      <c r="AL241" t="s">
        <v>80</v>
      </c>
      <c r="AN241" s="3">
        <f t="shared" si="23"/>
        <v>64.599999999999994</v>
      </c>
      <c r="AO241">
        <v>4622</v>
      </c>
      <c r="BD241" s="2">
        <v>0</v>
      </c>
      <c r="BE241" s="2">
        <v>-5</v>
      </c>
      <c r="BF241" s="2">
        <v>-5.5</v>
      </c>
      <c r="BH241" t="s">
        <v>254</v>
      </c>
      <c r="BI241" t="s">
        <v>255</v>
      </c>
      <c r="BJ241" t="s">
        <v>80</v>
      </c>
      <c r="BK241" t="s">
        <v>96</v>
      </c>
      <c r="BL241" t="s">
        <v>25</v>
      </c>
      <c r="BM241" t="s">
        <v>46</v>
      </c>
      <c r="BN241" t="s">
        <v>27</v>
      </c>
      <c r="BO241" s="4">
        <v>2267.42</v>
      </c>
      <c r="BP241" s="4">
        <v>68</v>
      </c>
      <c r="BQ241" s="5">
        <f t="shared" si="24"/>
        <v>0</v>
      </c>
      <c r="BR241" s="5">
        <f t="shared" si="25"/>
        <v>-0.05</v>
      </c>
      <c r="BS241" s="5">
        <f t="shared" si="26"/>
        <v>-5.5E-2</v>
      </c>
      <c r="BT241" s="4">
        <v>168.2</v>
      </c>
      <c r="BU241" s="4">
        <v>147.35293580000001</v>
      </c>
      <c r="BV241" s="4">
        <v>170</v>
      </c>
      <c r="BW241" s="4">
        <v>57.968000000000004</v>
      </c>
    </row>
    <row r="242" spans="1:75" x14ac:dyDescent="0.15">
      <c r="A242" t="str">
        <f t="shared" si="21"/>
        <v>1</v>
      </c>
      <c r="B242">
        <v>102</v>
      </c>
      <c r="C242" s="7">
        <v>41914</v>
      </c>
      <c r="D242" s="11">
        <v>2014</v>
      </c>
      <c r="E242" s="3">
        <f>_xlfn.XLOOKUP(B242,'Sentiment index'!$E$2:$E$169,'Sentiment index'!$A$2:$A$169)</f>
        <v>-0.10297240000000001</v>
      </c>
      <c r="F242">
        <f>IF(B242="","",Dataset!E242)</f>
        <v>11.543645011687103</v>
      </c>
      <c r="G242" s="5">
        <f>(AN242-BP242)/BP242</f>
        <v>0.10389610290000001</v>
      </c>
      <c r="H242" s="12">
        <f>IF(B242="","",Dataset!G242)</f>
        <v>989.57593895053742</v>
      </c>
      <c r="I242" s="4">
        <v>788.05200000000002</v>
      </c>
      <c r="J242" s="4">
        <v>19</v>
      </c>
      <c r="K242" s="13">
        <f t="shared" si="22"/>
        <v>0.13209610290000001</v>
      </c>
      <c r="L242" s="5">
        <f>IF(AL242="NORWAY",_xlfn.XLOOKUP(C242,'Oslo OBX Historical Data'!$A$3:$A$3478,'Oslo OBX Historical Data'!$G$2:$G$3477),IF(AL242="FINLAND",_xlfn.XLOOKUP(C242,'OMX Helsinki Historical Data'!$A$3:$A$3480,'OMX Helsinki Historical Data'!$G$2:$G$3479),IF(AL242="DENMARK",_xlfn.XLOOKUP(C242,'OMX Copenhagen All shares Histo'!$A$3:$A$3462,'OMX Copenhagen All shares Histo'!$G$2:$G$3461),_xlfn.XLOOKUP('Neg. inv sent'!C242,'OMX Stockholm Historical Data'!$A$3:$A$3478,'OMX Stockholm Historical Data'!$G$2:$G$3477))))</f>
        <v>-2.8199999999999999E-2</v>
      </c>
      <c r="M242">
        <f>IF($B242="","",Dataset!L242)</f>
        <v>0</v>
      </c>
      <c r="N242">
        <f>IF($B242="","",Dataset!M242)</f>
        <v>1</v>
      </c>
      <c r="O242">
        <f>IF($B242="","",Dataset!N242)</f>
        <v>0</v>
      </c>
      <c r="P242">
        <f>IF($B242="","",Dataset!O242)</f>
        <v>0</v>
      </c>
      <c r="Q242">
        <f>IF($B242="","",Dataset!P242)</f>
        <v>0</v>
      </c>
      <c r="R242">
        <f>IF($B242="","",Dataset!Q242)</f>
        <v>0</v>
      </c>
      <c r="S242">
        <f>IF($B242="","",Dataset!R242)</f>
        <v>0</v>
      </c>
      <c r="T242">
        <f>IF($B242="","",Dataset!S242)</f>
        <v>0</v>
      </c>
      <c r="U242">
        <f>IF($B242="","",Dataset!T242)</f>
        <v>0</v>
      </c>
      <c r="AL242" t="s">
        <v>44</v>
      </c>
      <c r="AN242" s="3">
        <f t="shared" si="23"/>
        <v>20.9740259551</v>
      </c>
      <c r="BD242" s="2">
        <v>0</v>
      </c>
      <c r="BE242" s="2">
        <v>10.38961029</v>
      </c>
      <c r="BF242" s="2">
        <v>1.298701286</v>
      </c>
      <c r="BH242" t="s">
        <v>544</v>
      </c>
      <c r="BI242" t="s">
        <v>545</v>
      </c>
      <c r="BJ242" t="s">
        <v>44</v>
      </c>
      <c r="BK242" t="s">
        <v>53</v>
      </c>
      <c r="BL242" t="s">
        <v>25</v>
      </c>
      <c r="BM242" t="s">
        <v>546</v>
      </c>
      <c r="BN242" t="s">
        <v>27</v>
      </c>
      <c r="BO242" s="4">
        <v>788.05200000000002</v>
      </c>
      <c r="BP242" s="4">
        <v>19</v>
      </c>
      <c r="BQ242" s="5">
        <f t="shared" si="24"/>
        <v>0</v>
      </c>
      <c r="BR242" s="5">
        <f t="shared" si="25"/>
        <v>0.10389610290000001</v>
      </c>
      <c r="BS242" s="5">
        <f t="shared" si="26"/>
        <v>1.2987012860000001E-2</v>
      </c>
      <c r="BT242" s="4">
        <v>132.80000000000001</v>
      </c>
      <c r="BU242" s="4">
        <v>598.94738770000004</v>
      </c>
      <c r="BV242" s="4">
        <v>140.65</v>
      </c>
      <c r="BW242" s="4">
        <v>93.816199999999995</v>
      </c>
    </row>
    <row r="243" spans="1:75" x14ac:dyDescent="0.15">
      <c r="A243" t="str">
        <f t="shared" si="21"/>
        <v>1</v>
      </c>
      <c r="B243">
        <v>102</v>
      </c>
      <c r="C243" s="7">
        <v>41915</v>
      </c>
      <c r="D243" s="11">
        <v>2014</v>
      </c>
      <c r="E243" s="3">
        <f>_xlfn.XLOOKUP(B243,'Sentiment index'!$E$2:$E$169,'Sentiment index'!$A$2:$A$169)</f>
        <v>-0.10297240000000001</v>
      </c>
      <c r="F243">
        <f>IF(B243="","",Dataset!E243)</f>
        <v>12.706676819618604</v>
      </c>
      <c r="G243" s="5">
        <f>(AN243-BP243)/BP243</f>
        <v>0.28571428299999996</v>
      </c>
      <c r="H243" s="12">
        <f>IF(B243="","",Dataset!G243)</f>
        <v>1279.0782745693598</v>
      </c>
      <c r="I243" s="4">
        <v>3042.97</v>
      </c>
      <c r="J243" s="4">
        <v>58</v>
      </c>
      <c r="K243" s="13">
        <f t="shared" si="22"/>
        <v>0.28841428299999994</v>
      </c>
      <c r="L243" s="5">
        <f>IF(AL243="NORWAY",_xlfn.XLOOKUP(C243,'Oslo OBX Historical Data'!$A$3:$A$3478,'Oslo OBX Historical Data'!$G$2:$G$3477),IF(AL243="FINLAND",_xlfn.XLOOKUP(C243,'OMX Helsinki Historical Data'!$A$3:$A$3480,'OMX Helsinki Historical Data'!$G$2:$G$3479),IF(AL243="DENMARK",_xlfn.XLOOKUP(C243,'OMX Copenhagen All shares Histo'!$A$3:$A$3462,'OMX Copenhagen All shares Histo'!$G$2:$G$3461),_xlfn.XLOOKUP('Neg. inv sent'!C243,'OMX Stockholm Historical Data'!$A$3:$A$3478,'OMX Stockholm Historical Data'!$G$2:$G$3477))))</f>
        <v>-2.7000000000000001E-3</v>
      </c>
      <c r="M243">
        <f>IF($B243="","",Dataset!L243)</f>
        <v>0</v>
      </c>
      <c r="N243">
        <f>IF($B243="","",Dataset!M243)</f>
        <v>0</v>
      </c>
      <c r="O243">
        <f>IF($B243="","",Dataset!N243)</f>
        <v>0</v>
      </c>
      <c r="P243">
        <f>IF($B243="","",Dataset!O243)</f>
        <v>0</v>
      </c>
      <c r="Q243">
        <f>IF($B243="","",Dataset!P243)</f>
        <v>1</v>
      </c>
      <c r="R243">
        <f>IF($B243="","",Dataset!Q243)</f>
        <v>0</v>
      </c>
      <c r="S243">
        <f>IF($B243="","",Dataset!R243)</f>
        <v>0</v>
      </c>
      <c r="T243">
        <f>IF($B243="","",Dataset!S243)</f>
        <v>0</v>
      </c>
      <c r="U243">
        <f>IF($B243="","",Dataset!T243)</f>
        <v>0</v>
      </c>
      <c r="AL243" t="s">
        <v>44</v>
      </c>
      <c r="AN243" s="3">
        <f t="shared" si="23"/>
        <v>74.571428413999996</v>
      </c>
      <c r="BD243" s="2">
        <v>0</v>
      </c>
      <c r="BE243" s="2">
        <v>28.571428300000001</v>
      </c>
      <c r="BF243" s="2">
        <v>27.857143399999998</v>
      </c>
      <c r="BH243" t="s">
        <v>200</v>
      </c>
      <c r="BI243" t="s">
        <v>201</v>
      </c>
      <c r="BJ243" t="s">
        <v>44</v>
      </c>
      <c r="BK243" t="s">
        <v>38</v>
      </c>
      <c r="BL243" t="s">
        <v>25</v>
      </c>
      <c r="BM243" t="s">
        <v>165</v>
      </c>
      <c r="BN243" t="s">
        <v>27</v>
      </c>
      <c r="BO243" s="4">
        <v>3042.97</v>
      </c>
      <c r="BP243" s="4">
        <v>58</v>
      </c>
      <c r="BQ243" s="5">
        <f t="shared" si="24"/>
        <v>0</v>
      </c>
      <c r="BR243" s="5">
        <f t="shared" si="25"/>
        <v>0.28571428300000001</v>
      </c>
      <c r="BS243" s="5">
        <f t="shared" si="26"/>
        <v>0.27857143400000001</v>
      </c>
      <c r="BT243" s="4">
        <v>13.79</v>
      </c>
      <c r="BU243" s="4">
        <v>-72.072463990000003</v>
      </c>
      <c r="BV243" s="4">
        <v>13.91</v>
      </c>
      <c r="BW243" s="4">
        <v>138.512</v>
      </c>
    </row>
    <row r="244" spans="1:75" x14ac:dyDescent="0.15">
      <c r="A244" t="str">
        <f t="shared" si="21"/>
        <v>1</v>
      </c>
      <c r="B244">
        <v>102</v>
      </c>
      <c r="C244" s="7">
        <v>41922</v>
      </c>
      <c r="D244" s="11">
        <v>2014</v>
      </c>
      <c r="E244" s="3">
        <f>_xlfn.XLOOKUP(B244,'Sentiment index'!$E$2:$E$169,'Sentiment index'!$A$2:$A$169)</f>
        <v>-0.10297240000000001</v>
      </c>
      <c r="F244">
        <f>IF(B244="","",Dataset!E244)</f>
        <v>10.233423883249818</v>
      </c>
      <c r="G244" s="5">
        <f>(AN244-BP244)/BP244</f>
        <v>9.4339621070001645E-3</v>
      </c>
      <c r="H244" s="12">
        <f>IF(B244="","",Dataset!G244)</f>
        <v>2682</v>
      </c>
      <c r="I244" s="4">
        <v>1946.27</v>
      </c>
      <c r="J244" s="4">
        <v>39.049127500000004</v>
      </c>
      <c r="K244" s="13">
        <f t="shared" si="22"/>
        <v>2.4833962107000167E-2</v>
      </c>
      <c r="L244" s="5">
        <f>IF(AL244="NORWAY",_xlfn.XLOOKUP(C244,'Oslo OBX Historical Data'!$A$3:$A$3478,'Oslo OBX Historical Data'!$G$2:$G$3477),IF(AL244="FINLAND",_xlfn.XLOOKUP(C244,'OMX Helsinki Historical Data'!$A$3:$A$3480,'OMX Helsinki Historical Data'!$G$2:$G$3479),IF(AL244="DENMARK",_xlfn.XLOOKUP(C244,'OMX Copenhagen All shares Histo'!$A$3:$A$3462,'OMX Copenhagen All shares Histo'!$G$2:$G$3461),_xlfn.XLOOKUP('Neg. inv sent'!C244,'OMX Stockholm Historical Data'!$A$3:$A$3478,'OMX Stockholm Historical Data'!$G$2:$G$3477))))</f>
        <v>-1.54E-2</v>
      </c>
      <c r="M244">
        <f>IF($B244="","",Dataset!L244)</f>
        <v>0</v>
      </c>
      <c r="N244">
        <f>IF($B244="","",Dataset!M244)</f>
        <v>0</v>
      </c>
      <c r="O244">
        <f>IF($B244="","",Dataset!N244)</f>
        <v>1</v>
      </c>
      <c r="P244">
        <f>IF($B244="","",Dataset!O244)</f>
        <v>0</v>
      </c>
      <c r="Q244">
        <f>IF($B244="","",Dataset!P244)</f>
        <v>0</v>
      </c>
      <c r="R244">
        <f>IF($B244="","",Dataset!Q244)</f>
        <v>0</v>
      </c>
      <c r="S244">
        <f>IF($B244="","",Dataset!R244)</f>
        <v>0</v>
      </c>
      <c r="T244">
        <f>IF($B244="","",Dataset!S244)</f>
        <v>0</v>
      </c>
      <c r="U244">
        <f>IF($B244="","",Dataset!T244)</f>
        <v>0</v>
      </c>
      <c r="AL244" t="s">
        <v>80</v>
      </c>
      <c r="AN244" s="3">
        <f t="shared" si="23"/>
        <v>42.900943389547507</v>
      </c>
      <c r="AO244">
        <v>2682</v>
      </c>
      <c r="BD244" s="2">
        <v>3.7735848430000001</v>
      </c>
      <c r="BE244" s="2">
        <v>0.94339621070000002</v>
      </c>
      <c r="BF244" s="2">
        <v>1.886792421</v>
      </c>
      <c r="BH244" t="s">
        <v>282</v>
      </c>
      <c r="BI244" t="s">
        <v>283</v>
      </c>
      <c r="BJ244" t="s">
        <v>80</v>
      </c>
      <c r="BK244" t="s">
        <v>96</v>
      </c>
      <c r="BL244" t="s">
        <v>25</v>
      </c>
      <c r="BM244" t="s">
        <v>46</v>
      </c>
      <c r="BN244" t="s">
        <v>27</v>
      </c>
      <c r="BO244" s="4">
        <v>1946.27</v>
      </c>
      <c r="BP244" s="4">
        <v>42.5</v>
      </c>
      <c r="BQ244" s="5">
        <f t="shared" si="24"/>
        <v>3.7735848430000003E-2</v>
      </c>
      <c r="BR244" s="5">
        <f t="shared" si="25"/>
        <v>9.4339621069999997E-3</v>
      </c>
      <c r="BS244" s="5">
        <f t="shared" si="26"/>
        <v>1.8867924210000001E-2</v>
      </c>
      <c r="BT244" s="4">
        <v>99.85</v>
      </c>
      <c r="BU244" s="4">
        <v>164.99417109999999</v>
      </c>
      <c r="BV244" s="4">
        <v>101.8</v>
      </c>
      <c r="BW244" s="4">
        <v>0</v>
      </c>
    </row>
    <row r="245" spans="1:75" x14ac:dyDescent="0.15">
      <c r="A245" t="str">
        <f t="shared" si="21"/>
        <v>1</v>
      </c>
      <c r="B245">
        <v>102</v>
      </c>
      <c r="C245" s="7">
        <v>41929</v>
      </c>
      <c r="D245" s="11">
        <v>2014</v>
      </c>
      <c r="E245" s="3">
        <f>_xlfn.XLOOKUP(B245,'Sentiment index'!$E$2:$E$169,'Sentiment index'!$A$2:$A$169)</f>
        <v>-0.10297240000000001</v>
      </c>
      <c r="F245">
        <f>IF(B245="","",Dataset!E245)</f>
        <v>10.801658188774031</v>
      </c>
      <c r="G245" s="5">
        <f>(AN245-BP245)/BP245</f>
        <v>0.11111110689999988</v>
      </c>
      <c r="H245" s="12">
        <f>IF(B245="","",Dataset!G245)</f>
        <v>182</v>
      </c>
      <c r="I245" s="4">
        <v>5984.17</v>
      </c>
      <c r="J245" s="4">
        <v>65</v>
      </c>
      <c r="K245" s="13">
        <f t="shared" si="22"/>
        <v>7.1511106899999871E-2</v>
      </c>
      <c r="L245" s="5">
        <f>IF(AL245="NORWAY",_xlfn.XLOOKUP(C245,'Oslo OBX Historical Data'!$A$3:$A$3478,'Oslo OBX Historical Data'!$G$2:$G$3477),IF(AL245="FINLAND",_xlfn.XLOOKUP(C245,'OMX Helsinki Historical Data'!$A$3:$A$3480,'OMX Helsinki Historical Data'!$G$2:$G$3479),IF(AL245="DENMARK",_xlfn.XLOOKUP(C245,'OMX Copenhagen All shares Histo'!$A$3:$A$3462,'OMX Copenhagen All shares Histo'!$G$2:$G$3461),_xlfn.XLOOKUP('Neg. inv sent'!C245,'OMX Stockholm Historical Data'!$A$3:$A$3478,'OMX Stockholm Historical Data'!$G$2:$G$3477))))</f>
        <v>3.9600000000000003E-2</v>
      </c>
      <c r="M245">
        <f>IF($B245="","",Dataset!L245)</f>
        <v>0</v>
      </c>
      <c r="N245">
        <f>IF($B245="","",Dataset!M245)</f>
        <v>0</v>
      </c>
      <c r="O245">
        <f>IF($B245="","",Dataset!N245)</f>
        <v>0</v>
      </c>
      <c r="P245">
        <f>IF($B245="","",Dataset!O245)</f>
        <v>1</v>
      </c>
      <c r="Q245">
        <f>IF($B245="","",Dataset!P245)</f>
        <v>0</v>
      </c>
      <c r="R245">
        <f>IF($B245="","",Dataset!Q245)</f>
        <v>0</v>
      </c>
      <c r="S245">
        <f>IF($B245="","",Dataset!R245)</f>
        <v>0</v>
      </c>
      <c r="T245">
        <f>IF($B245="","",Dataset!S245)</f>
        <v>0</v>
      </c>
      <c r="U245">
        <f>IF($B245="","",Dataset!T245)</f>
        <v>0</v>
      </c>
      <c r="AL245" t="s">
        <v>44</v>
      </c>
      <c r="AN245" s="3">
        <f t="shared" si="23"/>
        <v>72.222221948499993</v>
      </c>
      <c r="AO245">
        <v>182</v>
      </c>
      <c r="BD245" s="2">
        <v>36.666667940000004</v>
      </c>
      <c r="BE245" s="2">
        <v>11.11111069</v>
      </c>
      <c r="BF245" s="2">
        <v>13.33333302</v>
      </c>
      <c r="BH245" t="s">
        <v>85</v>
      </c>
      <c r="BI245" t="s">
        <v>86</v>
      </c>
      <c r="BJ245" t="s">
        <v>44</v>
      </c>
      <c r="BK245" t="s">
        <v>45</v>
      </c>
      <c r="BL245" t="s">
        <v>25</v>
      </c>
      <c r="BM245" t="s">
        <v>87</v>
      </c>
      <c r="BN245" t="s">
        <v>27</v>
      </c>
      <c r="BO245" s="4">
        <v>5984.17</v>
      </c>
      <c r="BP245" s="4">
        <v>65</v>
      </c>
      <c r="BQ245" s="5">
        <f t="shared" si="24"/>
        <v>0.36666667940000003</v>
      </c>
      <c r="BR245" s="5">
        <f t="shared" si="25"/>
        <v>0.11111110690000001</v>
      </c>
      <c r="BS245" s="5">
        <f t="shared" si="26"/>
        <v>0.13333333019999999</v>
      </c>
      <c r="BT245" s="4">
        <v>190.5</v>
      </c>
      <c r="BU245" s="4">
        <v>193.0769196</v>
      </c>
      <c r="BV245" s="4">
        <v>193.9</v>
      </c>
      <c r="BW245" s="4">
        <v>183.732</v>
      </c>
    </row>
    <row r="246" spans="1:75" x14ac:dyDescent="0.15">
      <c r="A246" t="str">
        <f t="shared" si="21"/>
        <v>1</v>
      </c>
      <c r="B246">
        <v>103</v>
      </c>
      <c r="C246" s="7">
        <v>41957</v>
      </c>
      <c r="D246" s="11">
        <v>2014</v>
      </c>
      <c r="E246" s="3">
        <f>_xlfn.XLOOKUP(B246,'Sentiment index'!$E$2:$E$169,'Sentiment index'!$A$2:$A$169)</f>
        <v>-0.19578010000000001</v>
      </c>
      <c r="F246">
        <f>IF(B246="","",Dataset!E246)</f>
        <v>14.429719883032382</v>
      </c>
      <c r="G246" s="5">
        <f>(AN246-BP246)/BP246</f>
        <v>0.12000000000000008</v>
      </c>
      <c r="H246" s="12">
        <f>IF(B246="","",Dataset!G246)</f>
        <v>34</v>
      </c>
      <c r="I246" s="4">
        <v>126.175</v>
      </c>
      <c r="J246" s="4">
        <v>53.085580900000004</v>
      </c>
      <c r="K246" s="13">
        <f t="shared" si="22"/>
        <v>0.12630000000000008</v>
      </c>
      <c r="L246" s="5">
        <f>IF(AL246="NORWAY",_xlfn.XLOOKUP(C246,'Oslo OBX Historical Data'!$A$3:$A$3478,'Oslo OBX Historical Data'!$G$2:$G$3477),IF(AL246="FINLAND",_xlfn.XLOOKUP(C246,'OMX Helsinki Historical Data'!$A$3:$A$3480,'OMX Helsinki Historical Data'!$G$2:$G$3479),IF(AL246="DENMARK",_xlfn.XLOOKUP(C246,'OMX Copenhagen All shares Histo'!$A$3:$A$3462,'OMX Copenhagen All shares Histo'!$G$2:$G$3461),_xlfn.XLOOKUP('Neg. inv sent'!C246,'OMX Stockholm Historical Data'!$A$3:$A$3478,'OMX Stockholm Historical Data'!$G$2:$G$3477))))</f>
        <v>-6.3E-3</v>
      </c>
      <c r="M246">
        <f>IF($B246="","",Dataset!L246)</f>
        <v>0</v>
      </c>
      <c r="N246">
        <f>IF($B246="","",Dataset!M246)</f>
        <v>0</v>
      </c>
      <c r="O246">
        <f>IF($B246="","",Dataset!N246)</f>
        <v>0</v>
      </c>
      <c r="P246">
        <f>IF($B246="","",Dataset!O246)</f>
        <v>0</v>
      </c>
      <c r="Q246">
        <f>IF($B246="","",Dataset!P246)</f>
        <v>0</v>
      </c>
      <c r="R246">
        <f>IF($B246="","",Dataset!Q246)</f>
        <v>1</v>
      </c>
      <c r="S246">
        <f>IF($B246="","",Dataset!R246)</f>
        <v>0</v>
      </c>
      <c r="T246">
        <f>IF($B246="","",Dataset!S246)</f>
        <v>0</v>
      </c>
      <c r="U246">
        <f>IF($B246="","",Dataset!T246)</f>
        <v>0</v>
      </c>
      <c r="AL246" t="s">
        <v>64</v>
      </c>
      <c r="AN246" s="3">
        <f t="shared" si="23"/>
        <v>7.1120000000000001</v>
      </c>
      <c r="AO246">
        <v>34</v>
      </c>
      <c r="BD246" s="2">
        <v>20</v>
      </c>
      <c r="BE246" s="2">
        <v>12</v>
      </c>
      <c r="BF246" s="2">
        <v>0.40000000600000002</v>
      </c>
      <c r="BH246" t="s">
        <v>1212</v>
      </c>
      <c r="BI246" t="s">
        <v>1213</v>
      </c>
      <c r="BJ246" t="s">
        <v>64</v>
      </c>
      <c r="BK246" t="s">
        <v>32</v>
      </c>
      <c r="BL246" t="s">
        <v>25</v>
      </c>
      <c r="BM246" t="s">
        <v>54</v>
      </c>
      <c r="BN246" t="s">
        <v>27</v>
      </c>
      <c r="BO246" s="4">
        <v>126.175</v>
      </c>
      <c r="BP246" s="4">
        <v>6.35</v>
      </c>
      <c r="BQ246" s="5">
        <f t="shared" si="24"/>
        <v>0.2</v>
      </c>
      <c r="BR246" s="5">
        <f t="shared" si="25"/>
        <v>0.12</v>
      </c>
      <c r="BS246" s="5">
        <f t="shared" si="26"/>
        <v>4.0000000599999998E-3</v>
      </c>
      <c r="BT246" s="4">
        <v>4.3499999999999996</v>
      </c>
      <c r="BU246" s="4" t="s">
        <v>216</v>
      </c>
      <c r="BV246" s="4">
        <v>4.45</v>
      </c>
      <c r="BW246" s="4">
        <v>7.1307999999999998</v>
      </c>
    </row>
    <row r="247" spans="1:75" x14ac:dyDescent="0.15">
      <c r="A247" t="str">
        <f t="shared" si="21"/>
        <v>1</v>
      </c>
      <c r="B247">
        <v>103</v>
      </c>
      <c r="C247" s="7">
        <v>41969</v>
      </c>
      <c r="D247" s="11">
        <v>2014</v>
      </c>
      <c r="E247" s="3">
        <f>_xlfn.XLOOKUP(B247,'Sentiment index'!$E$2:$E$169,'Sentiment index'!$A$2:$A$169)</f>
        <v>-0.19578010000000001</v>
      </c>
      <c r="F247">
        <f>IF(B247="","",Dataset!E247)</f>
        <v>13.514711346882134</v>
      </c>
      <c r="G247" s="5">
        <f>(AN247-BP247)/BP247</f>
        <v>-3.1250014309999991E-2</v>
      </c>
      <c r="H247" s="12">
        <f>IF(B247="","",Dataset!G247)</f>
        <v>3303</v>
      </c>
      <c r="I247" s="4">
        <v>1695.21</v>
      </c>
      <c r="J247" s="4">
        <v>64.316209999999998</v>
      </c>
      <c r="K247" s="13">
        <f t="shared" si="22"/>
        <v>-2.505001430999999E-2</v>
      </c>
      <c r="L247" s="5">
        <f>IF(AL247="NORWAY",_xlfn.XLOOKUP(C247,'Oslo OBX Historical Data'!$A$3:$A$3478,'Oslo OBX Historical Data'!$G$2:$G$3477),IF(AL247="FINLAND",_xlfn.XLOOKUP(C247,'OMX Helsinki Historical Data'!$A$3:$A$3480,'OMX Helsinki Historical Data'!$G$2:$G$3479),IF(AL247="DENMARK",_xlfn.XLOOKUP(C247,'OMX Copenhagen All shares Histo'!$A$3:$A$3462,'OMX Copenhagen All shares Histo'!$G$2:$G$3461),_xlfn.XLOOKUP('Neg. inv sent'!C247,'OMX Stockholm Historical Data'!$A$3:$A$3478,'OMX Stockholm Historical Data'!$G$2:$G$3477))))</f>
        <v>-6.1999999999999998E-3</v>
      </c>
      <c r="M247">
        <f>IF($B247="","",Dataset!L247)</f>
        <v>0</v>
      </c>
      <c r="N247">
        <f>IF($B247="","",Dataset!M247)</f>
        <v>0</v>
      </c>
      <c r="O247">
        <f>IF($B247="","",Dataset!N247)</f>
        <v>0</v>
      </c>
      <c r="P247">
        <f>IF($B247="","",Dataset!O247)</f>
        <v>0</v>
      </c>
      <c r="Q247">
        <f>IF($B247="","",Dataset!P247)</f>
        <v>1</v>
      </c>
      <c r="R247">
        <f>IF($B247="","",Dataset!Q247)</f>
        <v>0</v>
      </c>
      <c r="S247">
        <f>IF($B247="","",Dataset!R247)</f>
        <v>0</v>
      </c>
      <c r="T247">
        <f>IF($B247="","",Dataset!S247)</f>
        <v>0</v>
      </c>
      <c r="U247">
        <f>IF($B247="","",Dataset!T247)</f>
        <v>0</v>
      </c>
      <c r="AL247" t="s">
        <v>80</v>
      </c>
      <c r="AN247" s="3">
        <f t="shared" si="23"/>
        <v>67.812498998300001</v>
      </c>
      <c r="AO247">
        <v>3303</v>
      </c>
      <c r="BD247" s="2">
        <v>-1.4901161190000001E-6</v>
      </c>
      <c r="BE247" s="2">
        <v>-3.1250014309999998</v>
      </c>
      <c r="BF247" s="2">
        <v>-6.2500014310000003</v>
      </c>
      <c r="BH247" t="s">
        <v>318</v>
      </c>
      <c r="BI247" t="s">
        <v>319</v>
      </c>
      <c r="BJ247" t="s">
        <v>80</v>
      </c>
      <c r="BK247" t="s">
        <v>38</v>
      </c>
      <c r="BL247" t="s">
        <v>25</v>
      </c>
      <c r="BM247" t="s">
        <v>102</v>
      </c>
      <c r="BN247" t="s">
        <v>27</v>
      </c>
      <c r="BO247" s="4">
        <v>1695.21</v>
      </c>
      <c r="BP247" s="4">
        <v>70</v>
      </c>
      <c r="BQ247" s="5">
        <f t="shared" si="24"/>
        <v>-1.4901161190000001E-8</v>
      </c>
      <c r="BR247" s="5">
        <f t="shared" si="25"/>
        <v>-3.1250014309999997E-2</v>
      </c>
      <c r="BS247" s="5">
        <f t="shared" si="26"/>
        <v>-6.2500014310000004E-2</v>
      </c>
      <c r="BT247" s="4">
        <v>445.4</v>
      </c>
      <c r="BU247" s="4">
        <v>536.28570560000003</v>
      </c>
      <c r="BV247" s="4">
        <v>464.8</v>
      </c>
      <c r="BW247" s="4">
        <v>100</v>
      </c>
    </row>
    <row r="248" spans="1:75" x14ac:dyDescent="0.15">
      <c r="A248" t="str">
        <f t="shared" si="21"/>
        <v>1</v>
      </c>
      <c r="B248">
        <v>104</v>
      </c>
      <c r="C248" s="7">
        <v>41977</v>
      </c>
      <c r="D248" s="11">
        <v>2014</v>
      </c>
      <c r="E248" s="3">
        <f>_xlfn.XLOOKUP(B248,'Sentiment index'!$E$2:$E$169,'Sentiment index'!$A$2:$A$169)</f>
        <v>-0.1081459</v>
      </c>
      <c r="F248">
        <f>IF(B248="","",Dataset!E248)</f>
        <v>12.376117267540021</v>
      </c>
      <c r="G248" s="5">
        <f>(AN248-BP248)/BP248</f>
        <v>0.47499999999999998</v>
      </c>
      <c r="H248" s="12">
        <f>IF(B248="","",Dataset!G248)</f>
        <v>48</v>
      </c>
      <c r="I248" s="4">
        <v>210.23500000000001</v>
      </c>
      <c r="J248" s="4">
        <v>27.56409</v>
      </c>
      <c r="K248" s="13">
        <f t="shared" si="22"/>
        <v>0.48509999999999998</v>
      </c>
      <c r="L248" s="5">
        <f>IF(AL248="NORWAY",_xlfn.XLOOKUP(C248,'Oslo OBX Historical Data'!$A$3:$A$3478,'Oslo OBX Historical Data'!$G$2:$G$3477),IF(AL248="FINLAND",_xlfn.XLOOKUP(C248,'OMX Helsinki Historical Data'!$A$3:$A$3480,'OMX Helsinki Historical Data'!$G$2:$G$3479),IF(AL248="DENMARK",_xlfn.XLOOKUP(C248,'OMX Copenhagen All shares Histo'!$A$3:$A$3462,'OMX Copenhagen All shares Histo'!$G$2:$G$3461),_xlfn.XLOOKUP('Neg. inv sent'!C248,'OMX Stockholm Historical Data'!$A$3:$A$3478,'OMX Stockholm Historical Data'!$G$2:$G$3477))))</f>
        <v>-1.01E-2</v>
      </c>
      <c r="M248">
        <f>IF($B248="","",Dataset!L248)</f>
        <v>0</v>
      </c>
      <c r="N248">
        <f>IF($B248="","",Dataset!M248)</f>
        <v>0</v>
      </c>
      <c r="O248">
        <f>IF($B248="","",Dataset!N248)</f>
        <v>0</v>
      </c>
      <c r="P248">
        <f>IF($B248="","",Dataset!O248)</f>
        <v>1</v>
      </c>
      <c r="Q248">
        <f>IF($B248="","",Dataset!P248)</f>
        <v>0</v>
      </c>
      <c r="R248">
        <f>IF($B248="","",Dataset!Q248)</f>
        <v>0</v>
      </c>
      <c r="S248">
        <f>IF($B248="","",Dataset!R248)</f>
        <v>0</v>
      </c>
      <c r="T248">
        <f>IF($B248="","",Dataset!S248)</f>
        <v>0</v>
      </c>
      <c r="U248">
        <f>IF($B248="","",Dataset!T248)</f>
        <v>0</v>
      </c>
      <c r="AL248" t="s">
        <v>80</v>
      </c>
      <c r="AN248" s="3">
        <f t="shared" ref="AN248:AN279" si="27">BP248*(1+BR248)</f>
        <v>44.25</v>
      </c>
      <c r="AO248">
        <v>48</v>
      </c>
      <c r="BD248" s="2">
        <v>37.5</v>
      </c>
      <c r="BE248" s="2">
        <v>47.5</v>
      </c>
      <c r="BF248" s="2">
        <v>40.625</v>
      </c>
      <c r="BH248" t="s">
        <v>1037</v>
      </c>
      <c r="BI248" t="s">
        <v>1038</v>
      </c>
      <c r="BJ248" t="s">
        <v>80</v>
      </c>
      <c r="BK248" t="s">
        <v>45</v>
      </c>
      <c r="BL248" t="s">
        <v>25</v>
      </c>
      <c r="BM248" t="s">
        <v>54</v>
      </c>
      <c r="BN248" t="s">
        <v>27</v>
      </c>
      <c r="BO248" s="4">
        <v>210.23500000000001</v>
      </c>
      <c r="BP248" s="4">
        <v>30</v>
      </c>
      <c r="BQ248" s="5">
        <f t="shared" ref="BQ248:BQ279" si="28">BD248/100</f>
        <v>0.375</v>
      </c>
      <c r="BR248" s="5">
        <f t="shared" ref="BR248:BR279" si="29">BE248/100</f>
        <v>0.47499999999999998</v>
      </c>
      <c r="BS248" s="5">
        <f t="shared" ref="BS248:BS279" si="30">BF248/100</f>
        <v>0.40625</v>
      </c>
      <c r="BT248" s="4">
        <v>275</v>
      </c>
      <c r="BU248" s="4">
        <v>816.66668700000002</v>
      </c>
      <c r="BV248" s="4">
        <v>288.5</v>
      </c>
      <c r="BW248" s="4">
        <v>48.4514</v>
      </c>
    </row>
    <row r="249" spans="1:75" x14ac:dyDescent="0.15">
      <c r="A249" t="str">
        <f t="shared" si="21"/>
        <v>1</v>
      </c>
      <c r="B249">
        <v>104</v>
      </c>
      <c r="C249" s="7">
        <v>41989</v>
      </c>
      <c r="D249" s="11">
        <v>2014</v>
      </c>
      <c r="E249" s="3">
        <f>_xlfn.XLOOKUP(B249,'Sentiment index'!$E$2:$E$169,'Sentiment index'!$A$2:$A$169)</f>
        <v>-0.1081459</v>
      </c>
      <c r="F249">
        <f>IF(B249="","",Dataset!E249)</f>
        <v>8.5497505512052747</v>
      </c>
      <c r="G249" s="5">
        <f>(AN249-BP249)/BP249</f>
        <v>-0.29444444660000008</v>
      </c>
      <c r="H249" s="12">
        <f>IF(B249="","",Dataset!G249)</f>
        <v>1789</v>
      </c>
      <c r="I249" s="4">
        <v>936.423</v>
      </c>
      <c r="J249" s="4">
        <v>47</v>
      </c>
      <c r="K249" s="13">
        <f t="shared" si="22"/>
        <v>-0.28374444660000009</v>
      </c>
      <c r="L249" s="5">
        <f>IF(AL249="NORWAY",_xlfn.XLOOKUP(C249,'Oslo OBX Historical Data'!$A$3:$A$3478,'Oslo OBX Historical Data'!$G$2:$G$3477),IF(AL249="FINLAND",_xlfn.XLOOKUP(C249,'OMX Helsinki Historical Data'!$A$3:$A$3480,'OMX Helsinki Historical Data'!$G$2:$G$3479),IF(AL249="DENMARK",_xlfn.XLOOKUP(C249,'OMX Copenhagen All shares Histo'!$A$3:$A$3462,'OMX Copenhagen All shares Histo'!$G$2:$G$3461),_xlfn.XLOOKUP('Neg. inv sent'!C249,'OMX Stockholm Historical Data'!$A$3:$A$3478,'OMX Stockholm Historical Data'!$G$2:$G$3477))))</f>
        <v>-1.0699999999999999E-2</v>
      </c>
      <c r="M249">
        <f>IF($B249="","",Dataset!L249)</f>
        <v>0</v>
      </c>
      <c r="N249">
        <f>IF($B249="","",Dataset!M249)</f>
        <v>0</v>
      </c>
      <c r="O249">
        <f>IF($B249="","",Dataset!N249)</f>
        <v>1</v>
      </c>
      <c r="P249">
        <f>IF($B249="","",Dataset!O249)</f>
        <v>0</v>
      </c>
      <c r="Q249">
        <f>IF($B249="","",Dataset!P249)</f>
        <v>0</v>
      </c>
      <c r="R249">
        <f>IF($B249="","",Dataset!Q249)</f>
        <v>0</v>
      </c>
      <c r="S249">
        <f>IF($B249="","",Dataset!R249)</f>
        <v>0</v>
      </c>
      <c r="T249">
        <f>IF($B249="","",Dataset!S249)</f>
        <v>0</v>
      </c>
      <c r="U249">
        <f>IF($B249="","",Dataset!T249)</f>
        <v>0</v>
      </c>
      <c r="AL249" t="s">
        <v>44</v>
      </c>
      <c r="AN249" s="3">
        <f t="shared" si="27"/>
        <v>33.161111009799995</v>
      </c>
      <c r="AO249">
        <v>1789</v>
      </c>
      <c r="BD249" s="2">
        <v>-22.22222137</v>
      </c>
      <c r="BE249" s="2">
        <v>-29.444444659999998</v>
      </c>
      <c r="BF249" s="2">
        <v>-39.44444275</v>
      </c>
      <c r="BH249" t="s">
        <v>501</v>
      </c>
      <c r="BI249" t="s">
        <v>502</v>
      </c>
      <c r="BJ249" t="s">
        <v>44</v>
      </c>
      <c r="BK249" t="s">
        <v>96</v>
      </c>
      <c r="BL249" t="s">
        <v>25</v>
      </c>
      <c r="BM249" t="s">
        <v>126</v>
      </c>
      <c r="BN249" t="s">
        <v>27</v>
      </c>
      <c r="BO249" s="4">
        <v>936.423</v>
      </c>
      <c r="BP249" s="4">
        <v>47</v>
      </c>
      <c r="BQ249" s="5">
        <f t="shared" si="28"/>
        <v>-0.2222222137</v>
      </c>
      <c r="BR249" s="5">
        <f t="shared" si="29"/>
        <v>-0.29444444659999996</v>
      </c>
      <c r="BS249" s="5">
        <f t="shared" si="30"/>
        <v>-0.39444442750000003</v>
      </c>
      <c r="BT249" s="4"/>
      <c r="BU249" s="4"/>
      <c r="BV249" s="4"/>
      <c r="BW249" s="4">
        <v>29.351600000000001</v>
      </c>
    </row>
    <row r="250" spans="1:75" x14ac:dyDescent="0.15">
      <c r="A250" t="str">
        <f t="shared" si="21"/>
        <v>1</v>
      </c>
      <c r="B250">
        <v>106</v>
      </c>
      <c r="C250" s="7">
        <v>42041</v>
      </c>
      <c r="D250" s="11">
        <v>2015</v>
      </c>
      <c r="E250" s="3">
        <f>_xlfn.XLOOKUP(B250,'Sentiment index'!$E$2:$E$169,'Sentiment index'!$A$2:$A$169)</f>
        <v>-0.12505250000000001</v>
      </c>
      <c r="F250">
        <f>IF(B250="","",Dataset!E250)</f>
        <v>7.5164681914197224</v>
      </c>
      <c r="G250" s="5">
        <f>(AN250-BP250)/BP250</f>
        <v>0.23913042070000004</v>
      </c>
      <c r="H250" s="12">
        <f>IF(B250="","",Dataset!G250)</f>
        <v>5057</v>
      </c>
      <c r="I250" s="2">
        <v>2741.69</v>
      </c>
      <c r="J250" s="2">
        <v>65.012011999999999</v>
      </c>
      <c r="K250" s="13">
        <f t="shared" si="22"/>
        <v>0.23083042070000004</v>
      </c>
      <c r="L250" s="5">
        <f>IF(AL250="NORWAY",_xlfn.XLOOKUP(C250,'Oslo OBX Historical Data'!$A$3:$A$3478,'Oslo OBX Historical Data'!$G$2:$G$3477),IF(AL250="FINLAND",_xlfn.XLOOKUP(C250,'OMX Helsinki Historical Data'!$A$3:$A$3480,'OMX Helsinki Historical Data'!$G$2:$G$3479),IF(AL250="DENMARK",_xlfn.XLOOKUP(C250,'OMX Copenhagen All shares Histo'!$A$3:$A$3462,'OMX Copenhagen All shares Histo'!$G$2:$G$3461),_xlfn.XLOOKUP('Neg. inv sent'!C250,'OMX Stockholm Historical Data'!$A$3:$A$3478,'OMX Stockholm Historical Data'!$G$2:$G$3477))))</f>
        <v>8.3000000000000001E-3</v>
      </c>
      <c r="M250">
        <f>IF($B250="","",Dataset!L250)</f>
        <v>1</v>
      </c>
      <c r="N250">
        <f>IF($B250="","",Dataset!M250)</f>
        <v>0</v>
      </c>
      <c r="O250">
        <f>IF($B250="","",Dataset!N250)</f>
        <v>0</v>
      </c>
      <c r="P250">
        <f>IF($B250="","",Dataset!O250)</f>
        <v>0</v>
      </c>
      <c r="Q250">
        <f>IF($B250="","",Dataset!P250)</f>
        <v>0</v>
      </c>
      <c r="R250">
        <f>IF($B250="","",Dataset!Q250)</f>
        <v>0</v>
      </c>
      <c r="S250">
        <f>IF($B250="","",Dataset!R250)</f>
        <v>0</v>
      </c>
      <c r="T250">
        <f>IF($B250="","",Dataset!S250)</f>
        <v>1</v>
      </c>
      <c r="U250">
        <f>IF($B250="","",Dataset!T250)</f>
        <v>0</v>
      </c>
      <c r="AL250" t="s">
        <v>80</v>
      </c>
      <c r="AN250" s="3">
        <f t="shared" si="27"/>
        <v>84.260868607600003</v>
      </c>
      <c r="AO250">
        <v>5057</v>
      </c>
      <c r="BD250" s="2">
        <v>15.94202709</v>
      </c>
      <c r="BE250" s="2">
        <v>23.913042069999999</v>
      </c>
      <c r="BF250" s="2">
        <v>10.86956406</v>
      </c>
      <c r="BH250" t="s">
        <v>258</v>
      </c>
      <c r="BI250" t="s">
        <v>259</v>
      </c>
      <c r="BJ250" t="s">
        <v>80</v>
      </c>
      <c r="BK250" t="s">
        <v>81</v>
      </c>
      <c r="BL250" t="s">
        <v>25</v>
      </c>
      <c r="BM250" t="s">
        <v>165</v>
      </c>
      <c r="BN250" t="s">
        <v>27</v>
      </c>
      <c r="BO250" s="2">
        <v>2741.69</v>
      </c>
      <c r="BP250" s="2">
        <v>68</v>
      </c>
      <c r="BQ250" s="5">
        <f t="shared" si="28"/>
        <v>0.15942027089999999</v>
      </c>
      <c r="BR250" s="5">
        <f t="shared" si="29"/>
        <v>0.23913042069999998</v>
      </c>
      <c r="BS250" s="5">
        <f t="shared" si="30"/>
        <v>0.1086956406</v>
      </c>
      <c r="BT250" s="2">
        <v>15.46</v>
      </c>
      <c r="BU250" s="2">
        <v>-61.111000060000002</v>
      </c>
      <c r="BV250" s="2">
        <v>15.48</v>
      </c>
      <c r="BW250" s="2">
        <v>62.624200000000002</v>
      </c>
    </row>
    <row r="251" spans="1:75" x14ac:dyDescent="0.15">
      <c r="A251" t="str">
        <f t="shared" si="21"/>
        <v>1</v>
      </c>
      <c r="B251">
        <v>106</v>
      </c>
      <c r="C251" s="7">
        <v>42041</v>
      </c>
      <c r="D251" s="11">
        <v>2015</v>
      </c>
      <c r="E251" s="3">
        <f>_xlfn.XLOOKUP(B251,'Sentiment index'!$E$2:$E$169,'Sentiment index'!$A$2:$A$169)</f>
        <v>-0.12505250000000001</v>
      </c>
      <c r="F251">
        <f>IF(B251="","",Dataset!E251)</f>
        <v>11.442457484883349</v>
      </c>
      <c r="G251" s="5">
        <f>(AN251-BP251)/BP251</f>
        <v>6.0000002380000694E-3</v>
      </c>
      <c r="H251" s="12">
        <f>IF(B251="","",Dataset!G251)</f>
        <v>671</v>
      </c>
      <c r="I251" s="2">
        <v>940.37900000000002</v>
      </c>
      <c r="J251" s="2">
        <v>152.095617</v>
      </c>
      <c r="K251" s="13">
        <f t="shared" si="22"/>
        <v>6.2000002380000691E-3</v>
      </c>
      <c r="L251" s="5">
        <f>IF(AL251="NORWAY",_xlfn.XLOOKUP(C251,'Oslo OBX Historical Data'!$A$3:$A$3478,'Oslo OBX Historical Data'!$G$2:$G$3477),IF(AL251="FINLAND",_xlfn.XLOOKUP(C251,'OMX Helsinki Historical Data'!$A$3:$A$3480,'OMX Helsinki Historical Data'!$G$2:$G$3479),IF(AL251="DENMARK",_xlfn.XLOOKUP(C251,'OMX Copenhagen All shares Histo'!$A$3:$A$3462,'OMX Copenhagen All shares Histo'!$G$2:$G$3461),_xlfn.XLOOKUP('Neg. inv sent'!C251,'OMX Stockholm Historical Data'!$A$3:$A$3478,'OMX Stockholm Historical Data'!$G$2:$G$3477))))</f>
        <v>-2.0000000000000001E-4</v>
      </c>
      <c r="M251">
        <f>IF($B251="","",Dataset!L251)</f>
        <v>1</v>
      </c>
      <c r="N251">
        <f>IF($B251="","",Dataset!M251)</f>
        <v>0</v>
      </c>
      <c r="O251">
        <f>IF($B251="","",Dataset!N251)</f>
        <v>0</v>
      </c>
      <c r="P251">
        <f>IF($B251="","",Dataset!O251)</f>
        <v>1</v>
      </c>
      <c r="Q251">
        <f>IF($B251="","",Dataset!P251)</f>
        <v>0</v>
      </c>
      <c r="R251">
        <f>IF($B251="","",Dataset!Q251)</f>
        <v>0</v>
      </c>
      <c r="S251">
        <f>IF($B251="","",Dataset!R251)</f>
        <v>0</v>
      </c>
      <c r="T251">
        <f>IF($B251="","",Dataset!S251)</f>
        <v>0</v>
      </c>
      <c r="U251">
        <f>IF($B251="","",Dataset!T251)</f>
        <v>0</v>
      </c>
      <c r="AL251" t="s">
        <v>64</v>
      </c>
      <c r="AN251" s="3">
        <f t="shared" si="27"/>
        <v>17.102000004046001</v>
      </c>
      <c r="AO251">
        <v>671</v>
      </c>
      <c r="BD251" s="2">
        <v>14.705882069999999</v>
      </c>
      <c r="BE251" s="2">
        <v>0.60000002379999995</v>
      </c>
      <c r="BF251" s="2">
        <v>6.4705882069999996</v>
      </c>
      <c r="BH251" t="s">
        <v>505</v>
      </c>
      <c r="BI251" t="s">
        <v>506</v>
      </c>
      <c r="BJ251" t="s">
        <v>64</v>
      </c>
      <c r="BK251" t="s">
        <v>45</v>
      </c>
      <c r="BL251" t="s">
        <v>25</v>
      </c>
      <c r="BM251" t="s">
        <v>507</v>
      </c>
      <c r="BN251" t="s">
        <v>27</v>
      </c>
      <c r="BO251" s="2">
        <v>940.37900000000002</v>
      </c>
      <c r="BP251" s="2">
        <v>17</v>
      </c>
      <c r="BQ251" s="5">
        <f t="shared" si="28"/>
        <v>0.14705882069999998</v>
      </c>
      <c r="BR251" s="5">
        <f t="shared" si="29"/>
        <v>6.0000002379999992E-3</v>
      </c>
      <c r="BS251" s="5">
        <f t="shared" si="30"/>
        <v>6.4705882069999998E-2</v>
      </c>
      <c r="BT251" s="2">
        <v>4.46</v>
      </c>
      <c r="BU251" s="2">
        <v>-73.76470947</v>
      </c>
      <c r="BV251" s="2">
        <v>4.5</v>
      </c>
      <c r="BW251" s="2">
        <v>18.89</v>
      </c>
    </row>
    <row r="252" spans="1:75" x14ac:dyDescent="0.15">
      <c r="A252" t="str">
        <f t="shared" si="21"/>
        <v>1</v>
      </c>
      <c r="B252">
        <v>106</v>
      </c>
      <c r="C252" s="7">
        <v>42048</v>
      </c>
      <c r="D252" s="11">
        <v>2015</v>
      </c>
      <c r="E252" s="3">
        <f>_xlfn.XLOOKUP(B252,'Sentiment index'!$E$2:$E$169,'Sentiment index'!$A$2:$A$169)</f>
        <v>-0.12505250000000001</v>
      </c>
      <c r="F252">
        <f>IF(B252="","",Dataset!E252)</f>
        <v>17.089303873129602</v>
      </c>
      <c r="G252" s="5">
        <f>(AN252-BP252)/BP252</f>
        <v>0.12121212010000008</v>
      </c>
      <c r="H252" s="12">
        <f>IF(B252="","",Dataset!G252)</f>
        <v>2373</v>
      </c>
      <c r="I252" s="2">
        <v>1816.52</v>
      </c>
      <c r="J252" s="2">
        <v>47.802950000000003</v>
      </c>
      <c r="K252" s="13">
        <f t="shared" si="22"/>
        <v>0.11181212010000008</v>
      </c>
      <c r="L252" s="5">
        <f>IF(AL252="NORWAY",_xlfn.XLOOKUP(C252,'Oslo OBX Historical Data'!$A$3:$A$3478,'Oslo OBX Historical Data'!$G$2:$G$3477),IF(AL252="FINLAND",_xlfn.XLOOKUP(C252,'OMX Helsinki Historical Data'!$A$3:$A$3480,'OMX Helsinki Historical Data'!$G$2:$G$3479),IF(AL252="DENMARK",_xlfn.XLOOKUP(C252,'OMX Copenhagen All shares Histo'!$A$3:$A$3462,'OMX Copenhagen All shares Histo'!$G$2:$G$3461),_xlfn.XLOOKUP('Neg. inv sent'!C252,'OMX Stockholm Historical Data'!$A$3:$A$3478,'OMX Stockholm Historical Data'!$G$2:$G$3477))))</f>
        <v>9.4000000000000004E-3</v>
      </c>
      <c r="M252">
        <f>IF($B252="","",Dataset!L252)</f>
        <v>1</v>
      </c>
      <c r="N252">
        <f>IF($B252="","",Dataset!M252)</f>
        <v>0</v>
      </c>
      <c r="O252">
        <f>IF($B252="","",Dataset!N252)</f>
        <v>0</v>
      </c>
      <c r="P252">
        <f>IF($B252="","",Dataset!O252)</f>
        <v>0</v>
      </c>
      <c r="Q252">
        <f>IF($B252="","",Dataset!P252)</f>
        <v>1</v>
      </c>
      <c r="R252">
        <f>IF($B252="","",Dataset!Q252)</f>
        <v>0</v>
      </c>
      <c r="S252">
        <f>IF($B252="","",Dataset!R252)</f>
        <v>0</v>
      </c>
      <c r="T252">
        <f>IF($B252="","",Dataset!S252)</f>
        <v>0</v>
      </c>
      <c r="U252">
        <f>IF($B252="","",Dataset!T252)</f>
        <v>0</v>
      </c>
      <c r="AL252" t="s">
        <v>80</v>
      </c>
      <c r="AN252" s="3">
        <f t="shared" si="27"/>
        <v>56.060606005000004</v>
      </c>
      <c r="AO252">
        <v>2373</v>
      </c>
      <c r="BD252" s="2">
        <v>20.909090039999999</v>
      </c>
      <c r="BE252" s="2">
        <v>12.121212010000001</v>
      </c>
      <c r="BF252" s="2">
        <v>9.0909090040000002</v>
      </c>
      <c r="BH252" t="s">
        <v>322</v>
      </c>
      <c r="BI252" t="s">
        <v>323</v>
      </c>
      <c r="BJ252" t="s">
        <v>80</v>
      </c>
      <c r="BK252" t="s">
        <v>38</v>
      </c>
      <c r="BL252" t="s">
        <v>25</v>
      </c>
      <c r="BM252" t="s">
        <v>165</v>
      </c>
      <c r="BN252" t="s">
        <v>27</v>
      </c>
      <c r="BO252" s="2">
        <v>1816.52</v>
      </c>
      <c r="BP252" s="2">
        <v>50</v>
      </c>
      <c r="BQ252" s="5">
        <f t="shared" si="28"/>
        <v>0.2090909004</v>
      </c>
      <c r="BR252" s="5">
        <f t="shared" si="29"/>
        <v>0.1212121201</v>
      </c>
      <c r="BS252" s="5">
        <f t="shared" si="30"/>
        <v>9.0909090040000001E-2</v>
      </c>
      <c r="BT252" s="2">
        <v>94.4</v>
      </c>
      <c r="BU252" s="2">
        <v>121.57059479999999</v>
      </c>
      <c r="BV252" s="2">
        <v>95</v>
      </c>
      <c r="BW252" s="2">
        <v>76.173100000000005</v>
      </c>
    </row>
    <row r="253" spans="1:75" x14ac:dyDescent="0.15">
      <c r="A253" t="str">
        <f t="shared" si="21"/>
        <v>1</v>
      </c>
      <c r="B253">
        <v>106</v>
      </c>
      <c r="C253" s="7">
        <v>42051</v>
      </c>
      <c r="D253" s="11">
        <v>2015</v>
      </c>
      <c r="E253" s="3">
        <f>_xlfn.XLOOKUP(B253,'Sentiment index'!$E$2:$E$169,'Sentiment index'!$A$2:$A$169)</f>
        <v>-0.12505250000000001</v>
      </c>
      <c r="F253">
        <f>IF(B253="","",Dataset!E253)</f>
        <v>14.215900796019163</v>
      </c>
      <c r="G253" s="5">
        <f>(AN253-BP253)/BP253</f>
        <v>-1.666666627000004E-2</v>
      </c>
      <c r="H253" s="12">
        <f>IF(B253="","",Dataset!G253)</f>
        <v>53</v>
      </c>
      <c r="I253" s="2">
        <v>68.250900000000001</v>
      </c>
      <c r="J253" s="2">
        <v>6.5012011999999997</v>
      </c>
      <c r="K253" s="13">
        <f t="shared" si="22"/>
        <v>-1.836666627000004E-2</v>
      </c>
      <c r="L253" s="5">
        <f>IF(AL253="NORWAY",_xlfn.XLOOKUP(C253,'Oslo OBX Historical Data'!$A$3:$A$3478,'Oslo OBX Historical Data'!$G$2:$G$3477),IF(AL253="FINLAND",_xlfn.XLOOKUP(C253,'OMX Helsinki Historical Data'!$A$3:$A$3480,'OMX Helsinki Historical Data'!$G$2:$G$3479),IF(AL253="DENMARK",_xlfn.XLOOKUP(C253,'OMX Copenhagen All shares Histo'!$A$3:$A$3462,'OMX Copenhagen All shares Histo'!$G$2:$G$3461),_xlfn.XLOOKUP('Neg. inv sent'!C253,'OMX Stockholm Historical Data'!$A$3:$A$3478,'OMX Stockholm Historical Data'!$G$2:$G$3477))))</f>
        <v>1.6999999999999999E-3</v>
      </c>
      <c r="M253">
        <f>IF($B253="","",Dataset!L253)</f>
        <v>1</v>
      </c>
      <c r="N253">
        <f>IF($B253="","",Dataset!M253)</f>
        <v>0</v>
      </c>
      <c r="O253">
        <f>IF($B253="","",Dataset!N253)</f>
        <v>0</v>
      </c>
      <c r="P253">
        <f>IF($B253="","",Dataset!O253)</f>
        <v>0</v>
      </c>
      <c r="Q253">
        <f>IF($B253="","",Dataset!P253)</f>
        <v>0</v>
      </c>
      <c r="R253">
        <f>IF($B253="","",Dataset!Q253)</f>
        <v>0</v>
      </c>
      <c r="S253">
        <f>IF($B253="","",Dataset!R253)</f>
        <v>0</v>
      </c>
      <c r="T253">
        <f>IF($B253="","",Dataset!S253)</f>
        <v>0</v>
      </c>
      <c r="U253">
        <f>IF($B253="","",Dataset!T253)</f>
        <v>1</v>
      </c>
      <c r="AL253" t="s">
        <v>80</v>
      </c>
      <c r="AN253" s="3">
        <f t="shared" si="27"/>
        <v>6.6866666693639996</v>
      </c>
      <c r="AO253">
        <v>53</v>
      </c>
      <c r="BD253" s="2">
        <v>-0.83333331349999995</v>
      </c>
      <c r="BE253" s="2">
        <v>-1.6666666269999999</v>
      </c>
      <c r="BF253" s="2">
        <v>-6.6666665079999996</v>
      </c>
      <c r="BH253" t="s">
        <v>1386</v>
      </c>
      <c r="BI253" t="s">
        <v>1387</v>
      </c>
      <c r="BJ253" t="s">
        <v>80</v>
      </c>
      <c r="BK253" t="s">
        <v>74</v>
      </c>
      <c r="BL253" t="s">
        <v>25</v>
      </c>
      <c r="BM253" t="s">
        <v>54</v>
      </c>
      <c r="BN253" t="s">
        <v>27</v>
      </c>
      <c r="BO253" s="2">
        <v>68.250900000000001</v>
      </c>
      <c r="BP253" s="2">
        <v>6.8</v>
      </c>
      <c r="BQ253" s="5">
        <f t="shared" si="28"/>
        <v>-8.3333331349999991E-3</v>
      </c>
      <c r="BR253" s="5">
        <f t="shared" si="29"/>
        <v>-1.6666666269999998E-2</v>
      </c>
      <c r="BS253" s="5">
        <f t="shared" si="30"/>
        <v>-6.6666665079999993E-2</v>
      </c>
      <c r="BT253" s="2">
        <v>4.96</v>
      </c>
      <c r="BU253" s="2">
        <v>-4.1176495549999999</v>
      </c>
      <c r="BV253" s="2">
        <v>4.97</v>
      </c>
      <c r="BW253" s="2">
        <v>66.067899999999995</v>
      </c>
    </row>
    <row r="254" spans="1:75" x14ac:dyDescent="0.15">
      <c r="A254" t="str">
        <f t="shared" si="21"/>
        <v>1</v>
      </c>
      <c r="B254">
        <v>107</v>
      </c>
      <c r="C254" s="7">
        <v>42069</v>
      </c>
      <c r="D254" s="11">
        <v>2015</v>
      </c>
      <c r="E254" s="3">
        <f>_xlfn.XLOOKUP(B254,'Sentiment index'!$E$2:$E$169,'Sentiment index'!$A$2:$A$169)</f>
        <v>-0.17702300000000001</v>
      </c>
      <c r="F254">
        <f>IF(B254="","",Dataset!E254)</f>
        <v>8.6698013021890645</v>
      </c>
      <c r="G254" s="5">
        <f>(AN254-BP254)/BP254</f>
        <v>0</v>
      </c>
      <c r="H254" s="12">
        <f>IF(B254="","",Dataset!G254)</f>
        <v>3162</v>
      </c>
      <c r="I254" s="2">
        <v>1662.94</v>
      </c>
      <c r="J254" s="2">
        <v>149.92937499999999</v>
      </c>
      <c r="K254" s="13">
        <f t="shared" si="22"/>
        <v>-4.0000000000000001E-3</v>
      </c>
      <c r="L254" s="5">
        <f>IF(AL254="NORWAY",_xlfn.XLOOKUP(C254,'Oslo OBX Historical Data'!$A$3:$A$3478,'Oslo OBX Historical Data'!$G$2:$G$3477),IF(AL254="FINLAND",_xlfn.XLOOKUP(C254,'OMX Helsinki Historical Data'!$A$3:$A$3480,'OMX Helsinki Historical Data'!$G$2:$G$3479),IF(AL254="DENMARK",_xlfn.XLOOKUP(C254,'OMX Copenhagen All shares Histo'!$A$3:$A$3462,'OMX Copenhagen All shares Histo'!$G$2:$G$3461),_xlfn.XLOOKUP('Neg. inv sent'!C254,'OMX Stockholm Historical Data'!$A$3:$A$3478,'OMX Stockholm Historical Data'!$G$2:$G$3477))))</f>
        <v>4.0000000000000001E-3</v>
      </c>
      <c r="M254">
        <f>IF($B254="","",Dataset!L254)</f>
        <v>1</v>
      </c>
      <c r="N254">
        <f>IF($B254="","",Dataset!M254)</f>
        <v>0</v>
      </c>
      <c r="O254">
        <f>IF($B254="","",Dataset!N254)</f>
        <v>0</v>
      </c>
      <c r="P254">
        <f>IF($B254="","",Dataset!O254)</f>
        <v>0</v>
      </c>
      <c r="Q254">
        <f>IF($B254="","",Dataset!P254)</f>
        <v>0</v>
      </c>
      <c r="R254">
        <f>IF($B254="","",Dataset!Q254)</f>
        <v>0</v>
      </c>
      <c r="S254">
        <f>IF($B254="","",Dataset!R254)</f>
        <v>1</v>
      </c>
      <c r="T254">
        <f>IF($B254="","",Dataset!S254)</f>
        <v>0</v>
      </c>
      <c r="U254">
        <f>IF($B254="","",Dataset!T254)</f>
        <v>0</v>
      </c>
      <c r="AL254" t="s">
        <v>23</v>
      </c>
      <c r="AN254" s="3">
        <f t="shared" si="27"/>
        <v>125</v>
      </c>
      <c r="AO254">
        <v>3162</v>
      </c>
      <c r="BD254" s="2">
        <v>0</v>
      </c>
      <c r="BE254" s="2">
        <v>0</v>
      </c>
      <c r="BF254" s="2">
        <v>2.6315789220000001</v>
      </c>
      <c r="BH254" t="s">
        <v>354</v>
      </c>
      <c r="BI254" t="s">
        <v>355</v>
      </c>
      <c r="BJ254" t="s">
        <v>23</v>
      </c>
      <c r="BK254" t="s">
        <v>152</v>
      </c>
      <c r="BL254" t="s">
        <v>25</v>
      </c>
      <c r="BM254" t="s">
        <v>170</v>
      </c>
      <c r="BN254" t="s">
        <v>27</v>
      </c>
      <c r="BO254" s="2">
        <v>1662.94</v>
      </c>
      <c r="BP254" s="2">
        <v>125</v>
      </c>
      <c r="BQ254" s="5">
        <f t="shared" si="28"/>
        <v>0</v>
      </c>
      <c r="BR254" s="5">
        <f t="shared" si="29"/>
        <v>0</v>
      </c>
      <c r="BS254" s="5">
        <f t="shared" si="30"/>
        <v>2.631578922E-2</v>
      </c>
      <c r="BT254" s="2">
        <v>107</v>
      </c>
      <c r="BU254" s="2">
        <v>-8.9600000380000004</v>
      </c>
      <c r="BV254" s="2">
        <v>106.6</v>
      </c>
      <c r="BW254" s="2">
        <v>25</v>
      </c>
    </row>
    <row r="255" spans="1:75" x14ac:dyDescent="0.15">
      <c r="A255" t="str">
        <f t="shared" si="21"/>
        <v>1</v>
      </c>
      <c r="B255">
        <v>107</v>
      </c>
      <c r="C255" s="7">
        <v>42079</v>
      </c>
      <c r="D255" s="11">
        <v>2015</v>
      </c>
      <c r="E255" s="3">
        <f>_xlfn.XLOOKUP(B255,'Sentiment index'!$E$2:$E$169,'Sentiment index'!$A$2:$A$169)</f>
        <v>-0.17702300000000001</v>
      </c>
      <c r="F255">
        <f>IF(B255="","",Dataset!E255)</f>
        <v>11.058453190165457</v>
      </c>
      <c r="G255" s="5">
        <f>(AN255-BP255)/BP255</f>
        <v>-0.30399999619999996</v>
      </c>
      <c r="H255" s="12">
        <f>IF(B255="","",Dataset!G255)</f>
        <v>451</v>
      </c>
      <c r="I255" s="2">
        <v>324.06400000000002</v>
      </c>
      <c r="J255" s="2">
        <v>46.523365200000008</v>
      </c>
      <c r="K255" s="13">
        <f t="shared" si="22"/>
        <v>-0.30969999619999994</v>
      </c>
      <c r="L255" s="5">
        <f>IF(AL255="NORWAY",_xlfn.XLOOKUP(C255,'Oslo OBX Historical Data'!$A$3:$A$3478,'Oslo OBX Historical Data'!$G$2:$G$3477),IF(AL255="FINLAND",_xlfn.XLOOKUP(C255,'OMX Helsinki Historical Data'!$A$3:$A$3480,'OMX Helsinki Historical Data'!$G$2:$G$3479),IF(AL255="DENMARK",_xlfn.XLOOKUP(C255,'OMX Copenhagen All shares Histo'!$A$3:$A$3462,'OMX Copenhagen All shares Histo'!$G$2:$G$3461),_xlfn.XLOOKUP('Neg. inv sent'!C255,'OMX Stockholm Historical Data'!$A$3:$A$3478,'OMX Stockholm Historical Data'!$G$2:$G$3477))))</f>
        <v>5.7000000000000002E-3</v>
      </c>
      <c r="M255">
        <f>IF($B255="","",Dataset!L255)</f>
        <v>1</v>
      </c>
      <c r="N255">
        <f>IF($B255="","",Dataset!M255)</f>
        <v>0</v>
      </c>
      <c r="O255">
        <f>IF($B255="","",Dataset!N255)</f>
        <v>1</v>
      </c>
      <c r="P255">
        <f>IF($B255="","",Dataset!O255)</f>
        <v>0</v>
      </c>
      <c r="Q255">
        <f>IF($B255="","",Dataset!P255)</f>
        <v>0</v>
      </c>
      <c r="R255">
        <f>IF($B255="","",Dataset!Q255)</f>
        <v>0</v>
      </c>
      <c r="S255">
        <f>IF($B255="","",Dataset!R255)</f>
        <v>0</v>
      </c>
      <c r="T255">
        <f>IF($B255="","",Dataset!S255)</f>
        <v>0</v>
      </c>
      <c r="U255">
        <f>IF($B255="","",Dataset!T255)</f>
        <v>0</v>
      </c>
      <c r="AL255" t="s">
        <v>64</v>
      </c>
      <c r="AN255" s="3">
        <f t="shared" si="27"/>
        <v>3.6192000197600005</v>
      </c>
      <c r="AO255">
        <v>451</v>
      </c>
      <c r="BD255" s="2">
        <v>-33.599998470000003</v>
      </c>
      <c r="BE255" s="2">
        <v>-30.399999619999999</v>
      </c>
      <c r="BF255" s="2">
        <v>-2.7999999519999998</v>
      </c>
      <c r="BH255" t="s">
        <v>947</v>
      </c>
      <c r="BI255" t="s">
        <v>948</v>
      </c>
      <c r="BJ255" t="s">
        <v>64</v>
      </c>
      <c r="BK255" t="s">
        <v>96</v>
      </c>
      <c r="BL255" t="s">
        <v>25</v>
      </c>
      <c r="BM255" t="s">
        <v>507</v>
      </c>
      <c r="BN255" t="s">
        <v>27</v>
      </c>
      <c r="BO255" s="2">
        <v>324.06400000000002</v>
      </c>
      <c r="BP255" s="2">
        <v>5.2</v>
      </c>
      <c r="BQ255" s="5">
        <f t="shared" si="28"/>
        <v>-0.33599998470000003</v>
      </c>
      <c r="BR255" s="5">
        <f t="shared" si="29"/>
        <v>-0.30399999620000001</v>
      </c>
      <c r="BS255" s="5">
        <f t="shared" si="30"/>
        <v>-2.7999999519999999E-2</v>
      </c>
      <c r="BT255" s="2">
        <v>25.8</v>
      </c>
      <c r="BU255" s="2">
        <v>442.30770869999998</v>
      </c>
      <c r="BV255" s="2">
        <v>27.3</v>
      </c>
      <c r="BW255" s="2">
        <v>12.951000000000001</v>
      </c>
    </row>
    <row r="256" spans="1:75" x14ac:dyDescent="0.15">
      <c r="A256" t="str">
        <f t="shared" si="21"/>
        <v>1</v>
      </c>
      <c r="B256">
        <v>107</v>
      </c>
      <c r="C256" s="7">
        <v>42083</v>
      </c>
      <c r="D256" s="11">
        <v>2015</v>
      </c>
      <c r="E256" s="3">
        <f>_xlfn.XLOOKUP(B256,'Sentiment index'!$E$2:$E$169,'Sentiment index'!$A$2:$A$169)</f>
        <v>-0.17702300000000001</v>
      </c>
      <c r="F256">
        <f>IF(B256="","",Dataset!E256)</f>
        <v>8.0304884057601935</v>
      </c>
      <c r="G256" s="5">
        <f>(AN256-BP256)/BP256</f>
        <v>-6.6666668649999041E-3</v>
      </c>
      <c r="H256" s="12">
        <f>IF(B256="","",Dataset!G256)</f>
        <v>8987</v>
      </c>
      <c r="I256" s="2">
        <v>1345.8</v>
      </c>
      <c r="J256" s="2">
        <v>76.484719999999996</v>
      </c>
      <c r="K256" s="13">
        <f t="shared" si="22"/>
        <v>-9.4666668649999036E-3</v>
      </c>
      <c r="L256" s="5">
        <f>IF(AL256="NORWAY",_xlfn.XLOOKUP(C256,'Oslo OBX Historical Data'!$A$3:$A$3478,'Oslo OBX Historical Data'!$G$2:$G$3477),IF(AL256="FINLAND",_xlfn.XLOOKUP(C256,'OMX Helsinki Historical Data'!$A$3:$A$3480,'OMX Helsinki Historical Data'!$G$2:$G$3479),IF(AL256="DENMARK",_xlfn.XLOOKUP(C256,'OMX Copenhagen All shares Histo'!$A$3:$A$3462,'OMX Copenhagen All shares Histo'!$G$2:$G$3461),_xlfn.XLOOKUP('Neg. inv sent'!C256,'OMX Stockholm Historical Data'!$A$3:$A$3478,'OMX Stockholm Historical Data'!$G$2:$G$3477))))</f>
        <v>2.8E-3</v>
      </c>
      <c r="M256">
        <f>IF($B256="","",Dataset!L256)</f>
        <v>1</v>
      </c>
      <c r="N256">
        <f>IF($B256="","",Dataset!M256)</f>
        <v>0</v>
      </c>
      <c r="O256">
        <f>IF($B256="","",Dataset!N256)</f>
        <v>0</v>
      </c>
      <c r="P256">
        <f>IF($B256="","",Dataset!O256)</f>
        <v>0</v>
      </c>
      <c r="Q256">
        <f>IF($B256="","",Dataset!P256)</f>
        <v>1</v>
      </c>
      <c r="R256">
        <f>IF($B256="","",Dataset!Q256)</f>
        <v>0</v>
      </c>
      <c r="S256">
        <f>IF($B256="","",Dataset!R256)</f>
        <v>0</v>
      </c>
      <c r="T256">
        <f>IF($B256="","",Dataset!S256)</f>
        <v>0</v>
      </c>
      <c r="U256">
        <f>IF($B256="","",Dataset!T256)</f>
        <v>0</v>
      </c>
      <c r="AL256" t="s">
        <v>80</v>
      </c>
      <c r="AN256" s="3">
        <f t="shared" si="27"/>
        <v>79.466666650800008</v>
      </c>
      <c r="AO256">
        <v>8987</v>
      </c>
      <c r="BD256" s="2">
        <v>6.6666665079999996</v>
      </c>
      <c r="BE256" s="2">
        <v>-0.66666668650000005</v>
      </c>
      <c r="BF256" s="2">
        <v>0</v>
      </c>
      <c r="BH256" t="s">
        <v>432</v>
      </c>
      <c r="BI256" t="s">
        <v>433</v>
      </c>
      <c r="BJ256" t="s">
        <v>80</v>
      </c>
      <c r="BK256" t="s">
        <v>38</v>
      </c>
      <c r="BL256" t="s">
        <v>25</v>
      </c>
      <c r="BM256" t="s">
        <v>170</v>
      </c>
      <c r="BN256" t="s">
        <v>27</v>
      </c>
      <c r="BO256" s="2">
        <v>1345.8</v>
      </c>
      <c r="BP256" s="2">
        <v>80</v>
      </c>
      <c r="BQ256" s="5">
        <f t="shared" si="28"/>
        <v>6.6666665079999993E-2</v>
      </c>
      <c r="BR256" s="5">
        <f t="shared" si="29"/>
        <v>-6.6666668650000004E-3</v>
      </c>
      <c r="BS256" s="5">
        <f t="shared" si="30"/>
        <v>0</v>
      </c>
      <c r="BT256" s="2">
        <v>1211.5999999999999</v>
      </c>
      <c r="BU256" s="2">
        <v>7305</v>
      </c>
      <c r="BV256" s="2">
        <v>1265.2</v>
      </c>
      <c r="BW256" s="2">
        <v>35.970399999999998</v>
      </c>
    </row>
    <row r="257" spans="1:75" x14ac:dyDescent="0.15">
      <c r="A257" t="str">
        <f t="shared" si="21"/>
        <v>1</v>
      </c>
      <c r="B257">
        <v>107</v>
      </c>
      <c r="C257" s="7">
        <v>42086</v>
      </c>
      <c r="D257" s="11">
        <v>2015</v>
      </c>
      <c r="E257" s="3">
        <f>_xlfn.XLOOKUP(B257,'Sentiment index'!$E$2:$E$169,'Sentiment index'!$A$2:$A$169)</f>
        <v>-0.17702300000000001</v>
      </c>
      <c r="F257">
        <f>IF(B257="","",Dataset!E257)</f>
        <v>12.6391277526069</v>
      </c>
      <c r="G257" s="5">
        <f>(AN257-BP257)/BP257</f>
        <v>1.0000000000000009E-2</v>
      </c>
      <c r="H257" s="12">
        <f>IF(B257="","",Dataset!G257)</f>
        <v>40</v>
      </c>
      <c r="I257" s="2">
        <v>575.00199999999995</v>
      </c>
      <c r="J257" s="2">
        <v>32</v>
      </c>
      <c r="K257" s="13">
        <f t="shared" si="22"/>
        <v>1.1500000000000008E-2</v>
      </c>
      <c r="L257" s="5">
        <f>IF(AL257="NORWAY",_xlfn.XLOOKUP(C257,'Oslo OBX Historical Data'!$A$3:$A$3478,'Oslo OBX Historical Data'!$G$2:$G$3477),IF(AL257="FINLAND",_xlfn.XLOOKUP(C257,'OMX Helsinki Historical Data'!$A$3:$A$3480,'OMX Helsinki Historical Data'!$G$2:$G$3479),IF(AL257="DENMARK",_xlfn.XLOOKUP(C257,'OMX Copenhagen All shares Histo'!$A$3:$A$3462,'OMX Copenhagen All shares Histo'!$G$2:$G$3461),_xlfn.XLOOKUP('Neg. inv sent'!C257,'OMX Stockholm Historical Data'!$A$3:$A$3478,'OMX Stockholm Historical Data'!$G$2:$G$3477))))</f>
        <v>-1.5E-3</v>
      </c>
      <c r="M257">
        <f>IF($B257="","",Dataset!L257)</f>
        <v>1</v>
      </c>
      <c r="N257">
        <f>IF($B257="","",Dataset!M257)</f>
        <v>0</v>
      </c>
      <c r="O257">
        <f>IF($B257="","",Dataset!N257)</f>
        <v>0</v>
      </c>
      <c r="P257">
        <f>IF($B257="","",Dataset!O257)</f>
        <v>0</v>
      </c>
      <c r="Q257">
        <f>IF($B257="","",Dataset!P257)</f>
        <v>0</v>
      </c>
      <c r="R257">
        <f>IF($B257="","",Dataset!Q257)</f>
        <v>1</v>
      </c>
      <c r="S257">
        <f>IF($B257="","",Dataset!R257)</f>
        <v>0</v>
      </c>
      <c r="T257">
        <f>IF($B257="","",Dataset!S257)</f>
        <v>0</v>
      </c>
      <c r="U257">
        <f>IF($B257="","",Dataset!T257)</f>
        <v>0</v>
      </c>
      <c r="AL257" t="s">
        <v>44</v>
      </c>
      <c r="AN257" s="3">
        <f t="shared" si="27"/>
        <v>32.32</v>
      </c>
      <c r="AO257">
        <v>40</v>
      </c>
      <c r="BD257" s="2">
        <v>7.5</v>
      </c>
      <c r="BE257" s="2">
        <v>1</v>
      </c>
      <c r="BF257" s="2">
        <v>-7.75</v>
      </c>
      <c r="BH257" t="s">
        <v>744</v>
      </c>
      <c r="BI257" t="s">
        <v>745</v>
      </c>
      <c r="BJ257" t="s">
        <v>44</v>
      </c>
      <c r="BK257" t="s">
        <v>32</v>
      </c>
      <c r="BL257" t="s">
        <v>25</v>
      </c>
      <c r="BM257" t="s">
        <v>746</v>
      </c>
      <c r="BN257" t="s">
        <v>27</v>
      </c>
      <c r="BO257" s="2">
        <v>575.00199999999995</v>
      </c>
      <c r="BP257" s="2">
        <v>32</v>
      </c>
      <c r="BQ257" s="5">
        <f t="shared" si="28"/>
        <v>7.4999999999999997E-2</v>
      </c>
      <c r="BR257" s="5">
        <f t="shared" si="29"/>
        <v>0.01</v>
      </c>
      <c r="BS257" s="5">
        <f t="shared" si="30"/>
        <v>-7.7499999999999999E-2</v>
      </c>
      <c r="BT257" s="2">
        <v>19.489999999999998</v>
      </c>
      <c r="BU257" s="2">
        <v>-27.126045229999999</v>
      </c>
      <c r="BV257" s="2">
        <v>14.11</v>
      </c>
      <c r="BW257" s="2">
        <v>44.518999999999998</v>
      </c>
    </row>
    <row r="258" spans="1:75" x14ac:dyDescent="0.15">
      <c r="A258" t="str">
        <f t="shared" si="21"/>
        <v>1</v>
      </c>
      <c r="B258">
        <v>107</v>
      </c>
      <c r="C258" s="7">
        <v>42088</v>
      </c>
      <c r="D258" s="11">
        <v>2015</v>
      </c>
      <c r="E258" s="3">
        <f>_xlfn.XLOOKUP(B258,'Sentiment index'!$E$2:$E$169,'Sentiment index'!$A$2:$A$169)</f>
        <v>-0.17702300000000001</v>
      </c>
      <c r="F258">
        <f>IF(B258="","",Dataset!E258)</f>
        <v>6.9990522942495241</v>
      </c>
      <c r="G258" s="5">
        <f>(AN258-BP258)/BP258</f>
        <v>0.3999999999999998</v>
      </c>
      <c r="H258" s="12">
        <f>IF(B258="","",Dataset!G258)</f>
        <v>1544</v>
      </c>
      <c r="I258" s="2">
        <v>2605.8000000000002</v>
      </c>
      <c r="J258" s="2">
        <v>55.451422000000001</v>
      </c>
      <c r="K258" s="13">
        <f t="shared" si="22"/>
        <v>0.40389999999999981</v>
      </c>
      <c r="L258" s="5">
        <f>IF(AL258="NORWAY",_xlfn.XLOOKUP(C258,'Oslo OBX Historical Data'!$A$3:$A$3478,'Oslo OBX Historical Data'!$G$2:$G$3477),IF(AL258="FINLAND",_xlfn.XLOOKUP(C258,'OMX Helsinki Historical Data'!$A$3:$A$3480,'OMX Helsinki Historical Data'!$G$2:$G$3479),IF(AL258="DENMARK",_xlfn.XLOOKUP(C258,'OMX Copenhagen All shares Histo'!$A$3:$A$3462,'OMX Copenhagen All shares Histo'!$G$2:$G$3461),_xlfn.XLOOKUP('Neg. inv sent'!C258,'OMX Stockholm Historical Data'!$A$3:$A$3478,'OMX Stockholm Historical Data'!$G$2:$G$3477))))</f>
        <v>-3.8999999999999998E-3</v>
      </c>
      <c r="M258">
        <f>IF($B258="","",Dataset!L258)</f>
        <v>1</v>
      </c>
      <c r="N258">
        <f>IF($B258="","",Dataset!M258)</f>
        <v>0</v>
      </c>
      <c r="O258">
        <f>IF($B258="","",Dataset!N258)</f>
        <v>0</v>
      </c>
      <c r="P258">
        <f>IF($B258="","",Dataset!O258)</f>
        <v>1</v>
      </c>
      <c r="Q258">
        <f>IF($B258="","",Dataset!P258)</f>
        <v>0</v>
      </c>
      <c r="R258">
        <f>IF($B258="","",Dataset!Q258)</f>
        <v>0</v>
      </c>
      <c r="S258">
        <f>IF($B258="","",Dataset!R258)</f>
        <v>0</v>
      </c>
      <c r="T258">
        <f>IF($B258="","",Dataset!S258)</f>
        <v>0</v>
      </c>
      <c r="U258">
        <f>IF($B258="","",Dataset!T258)</f>
        <v>0</v>
      </c>
      <c r="AL258" t="s">
        <v>80</v>
      </c>
      <c r="AN258" s="3">
        <f t="shared" si="27"/>
        <v>81.199999999999989</v>
      </c>
      <c r="AO258">
        <v>1544</v>
      </c>
      <c r="BD258" s="2">
        <v>40</v>
      </c>
      <c r="BE258" s="2">
        <v>40</v>
      </c>
      <c r="BF258" s="2"/>
      <c r="BH258" t="s">
        <v>266</v>
      </c>
      <c r="BI258" t="s">
        <v>267</v>
      </c>
      <c r="BJ258" t="s">
        <v>80</v>
      </c>
      <c r="BK258" t="s">
        <v>45</v>
      </c>
      <c r="BL258" t="s">
        <v>25</v>
      </c>
      <c r="BM258" t="s">
        <v>97</v>
      </c>
      <c r="BN258" t="s">
        <v>27</v>
      </c>
      <c r="BO258" s="2">
        <v>2605.8000000000002</v>
      </c>
      <c r="BP258" s="2">
        <v>58</v>
      </c>
      <c r="BQ258" s="5">
        <f t="shared" si="28"/>
        <v>0.4</v>
      </c>
      <c r="BR258" s="5">
        <f t="shared" si="29"/>
        <v>0.4</v>
      </c>
      <c r="BS258" s="5">
        <f t="shared" si="30"/>
        <v>0</v>
      </c>
      <c r="BT258" s="2">
        <v>28.44</v>
      </c>
      <c r="BU258" s="2">
        <v>-47.586208339999999</v>
      </c>
      <c r="BV258" s="2">
        <v>28.28</v>
      </c>
      <c r="BW258" s="2">
        <v>78.532700000000006</v>
      </c>
    </row>
    <row r="259" spans="1:75" x14ac:dyDescent="0.15">
      <c r="A259" t="str">
        <f t="shared" ref="A259:A314" si="31">IF(E259&lt;0,"1","0")</f>
        <v>1</v>
      </c>
      <c r="B259">
        <v>107</v>
      </c>
      <c r="C259" s="7">
        <v>42090</v>
      </c>
      <c r="D259" s="11">
        <v>2015</v>
      </c>
      <c r="E259" s="3">
        <f>_xlfn.XLOOKUP(B259,'Sentiment index'!$E$2:$E$169,'Sentiment index'!$A$2:$A$169)</f>
        <v>-0.17702300000000001</v>
      </c>
      <c r="F259">
        <f>IF(B259="","",Dataset!E259)</f>
        <v>9.596475383873841</v>
      </c>
      <c r="G259" s="5">
        <f>(AN259-BP259)/BP259</f>
        <v>9.5689659119999992E-2</v>
      </c>
      <c r="H259" s="12">
        <f>IF(B259="","",Dataset!G259)</f>
        <v>433</v>
      </c>
      <c r="I259" s="2">
        <v>1679.49</v>
      </c>
      <c r="J259" s="2">
        <v>131.96531475</v>
      </c>
      <c r="K259" s="13">
        <f t="shared" ref="K259:K314" si="32">G259-L259</f>
        <v>0.10218965912</v>
      </c>
      <c r="L259" s="5">
        <f>IF(AL259="NORWAY",_xlfn.XLOOKUP(C259,'Oslo OBX Historical Data'!$A$3:$A$3478,'Oslo OBX Historical Data'!$G$2:$G$3477),IF(AL259="FINLAND",_xlfn.XLOOKUP(C259,'OMX Helsinki Historical Data'!$A$3:$A$3480,'OMX Helsinki Historical Data'!$G$2:$G$3479),IF(AL259="DENMARK",_xlfn.XLOOKUP(C259,'OMX Copenhagen All shares Histo'!$A$3:$A$3462,'OMX Copenhagen All shares Histo'!$G$2:$G$3461),_xlfn.XLOOKUP('Neg. inv sent'!C259,'OMX Stockholm Historical Data'!$A$3:$A$3478,'OMX Stockholm Historical Data'!$G$2:$G$3477))))</f>
        <v>-6.4999999999999997E-3</v>
      </c>
      <c r="M259">
        <f>IF($B259="","",Dataset!L259)</f>
        <v>1</v>
      </c>
      <c r="N259">
        <f>IF($B259="","",Dataset!M259)</f>
        <v>0</v>
      </c>
      <c r="O259">
        <f>IF($B259="","",Dataset!N259)</f>
        <v>0</v>
      </c>
      <c r="P259">
        <f>IF($B259="","",Dataset!O259)</f>
        <v>0</v>
      </c>
      <c r="Q259">
        <f>IF($B259="","",Dataset!P259)</f>
        <v>0</v>
      </c>
      <c r="R259">
        <f>IF($B259="","",Dataset!Q259)</f>
        <v>0</v>
      </c>
      <c r="S259">
        <f>IF($B259="","",Dataset!R259)</f>
        <v>1</v>
      </c>
      <c r="T259">
        <f>IF($B259="","",Dataset!S259)</f>
        <v>0</v>
      </c>
      <c r="U259">
        <f>IF($B259="","",Dataset!T259)</f>
        <v>0</v>
      </c>
      <c r="AL259" t="s">
        <v>64</v>
      </c>
      <c r="AN259" s="3">
        <f t="shared" si="27"/>
        <v>16.16142247202</v>
      </c>
      <c r="AO259">
        <v>433</v>
      </c>
      <c r="BD259" s="2">
        <v>3.4482758050000002</v>
      </c>
      <c r="BE259" s="2">
        <v>9.5689659119999995</v>
      </c>
      <c r="BF259" s="2">
        <v>11.63793087</v>
      </c>
      <c r="BH259" t="s">
        <v>358</v>
      </c>
      <c r="BI259" t="s">
        <v>359</v>
      </c>
      <c r="BJ259" t="s">
        <v>64</v>
      </c>
      <c r="BK259" t="s">
        <v>152</v>
      </c>
      <c r="BL259" t="s">
        <v>25</v>
      </c>
      <c r="BM259" t="s">
        <v>102</v>
      </c>
      <c r="BN259" t="s">
        <v>27</v>
      </c>
      <c r="BO259" s="2">
        <v>1679.49</v>
      </c>
      <c r="BP259" s="2">
        <v>14.75</v>
      </c>
      <c r="BQ259" s="5">
        <f t="shared" si="28"/>
        <v>3.4482758049999999E-2</v>
      </c>
      <c r="BR259" s="5">
        <f t="shared" si="29"/>
        <v>9.5689659119999992E-2</v>
      </c>
      <c r="BS259" s="5">
        <f t="shared" si="30"/>
        <v>0.1163793087</v>
      </c>
      <c r="BT259" s="2">
        <v>31.7</v>
      </c>
      <c r="BU259" s="2">
        <v>122.372879</v>
      </c>
      <c r="BV259" s="2">
        <v>31.2</v>
      </c>
      <c r="BW259" s="2">
        <v>15</v>
      </c>
    </row>
    <row r="260" spans="1:75" x14ac:dyDescent="0.15">
      <c r="A260" t="str">
        <f t="shared" si="31"/>
        <v>1</v>
      </c>
      <c r="B260">
        <v>107</v>
      </c>
      <c r="C260" s="7">
        <v>42090</v>
      </c>
      <c r="D260" s="11">
        <v>2015</v>
      </c>
      <c r="E260" s="3">
        <f>_xlfn.XLOOKUP(B260,'Sentiment index'!$E$2:$E$169,'Sentiment index'!$A$2:$A$169)</f>
        <v>-0.17702300000000001</v>
      </c>
      <c r="F260">
        <f>IF(B260="","",Dataset!E260)</f>
        <v>10.483417347253138</v>
      </c>
      <c r="G260" s="5">
        <f>(AN260-BP260)/BP260</f>
        <v>-2.4444444179999976E-2</v>
      </c>
      <c r="H260" s="12">
        <f>IF(B260="","",Dataset!G260)</f>
        <v>1102</v>
      </c>
      <c r="I260" s="2">
        <v>746.68499999999995</v>
      </c>
      <c r="J260" s="2">
        <v>63.099893999999999</v>
      </c>
      <c r="K260" s="13">
        <f t="shared" si="32"/>
        <v>-1.9244444179999976E-2</v>
      </c>
      <c r="L260" s="5">
        <f>IF(AL260="NORWAY",_xlfn.XLOOKUP(C260,'Oslo OBX Historical Data'!$A$3:$A$3478,'Oslo OBX Historical Data'!$G$2:$G$3477),IF(AL260="FINLAND",_xlfn.XLOOKUP(C260,'OMX Helsinki Historical Data'!$A$3:$A$3480,'OMX Helsinki Historical Data'!$G$2:$G$3479),IF(AL260="DENMARK",_xlfn.XLOOKUP(C260,'OMX Copenhagen All shares Histo'!$A$3:$A$3462,'OMX Copenhagen All shares Histo'!$G$2:$G$3461),_xlfn.XLOOKUP('Neg. inv sent'!C260,'OMX Stockholm Historical Data'!$A$3:$A$3478,'OMX Stockholm Historical Data'!$G$2:$G$3477))))</f>
        <v>-5.1999999999999998E-3</v>
      </c>
      <c r="M260">
        <f>IF($B260="","",Dataset!L260)</f>
        <v>1</v>
      </c>
      <c r="N260">
        <f>IF($B260="","",Dataset!M260)</f>
        <v>0</v>
      </c>
      <c r="O260">
        <f>IF($B260="","",Dataset!N260)</f>
        <v>1</v>
      </c>
      <c r="P260">
        <f>IF($B260="","",Dataset!O260)</f>
        <v>0</v>
      </c>
      <c r="Q260">
        <f>IF($B260="","",Dataset!P260)</f>
        <v>0</v>
      </c>
      <c r="R260">
        <f>IF($B260="","",Dataset!Q260)</f>
        <v>0</v>
      </c>
      <c r="S260">
        <f>IF($B260="","",Dataset!R260)</f>
        <v>0</v>
      </c>
      <c r="T260">
        <f>IF($B260="","",Dataset!S260)</f>
        <v>0</v>
      </c>
      <c r="U260">
        <f>IF($B260="","",Dataset!T260)</f>
        <v>0</v>
      </c>
      <c r="AL260" t="s">
        <v>80</v>
      </c>
      <c r="AN260" s="3">
        <f t="shared" si="27"/>
        <v>64.386666684120001</v>
      </c>
      <c r="AO260">
        <v>1102</v>
      </c>
      <c r="BD260" s="2">
        <v>1.111111164</v>
      </c>
      <c r="BE260" s="2">
        <v>-2.4444444179999998</v>
      </c>
      <c r="BF260" s="2">
        <v>-2.6666667460000002</v>
      </c>
      <c r="BH260" t="s">
        <v>632</v>
      </c>
      <c r="BI260" t="s">
        <v>633</v>
      </c>
      <c r="BJ260" t="s">
        <v>80</v>
      </c>
      <c r="BK260" t="s">
        <v>96</v>
      </c>
      <c r="BL260" t="s">
        <v>25</v>
      </c>
      <c r="BM260" t="s">
        <v>132</v>
      </c>
      <c r="BN260" t="s">
        <v>27</v>
      </c>
      <c r="BO260" s="2">
        <v>746.68499999999995</v>
      </c>
      <c r="BP260" s="2">
        <v>66</v>
      </c>
      <c r="BQ260" s="5">
        <f t="shared" si="28"/>
        <v>1.1111111639999999E-2</v>
      </c>
      <c r="BR260" s="5">
        <f t="shared" si="29"/>
        <v>-2.4444444179999997E-2</v>
      </c>
      <c r="BS260" s="5">
        <f t="shared" si="30"/>
        <v>-2.6666667460000001E-2</v>
      </c>
      <c r="BT260" s="2">
        <v>333.5</v>
      </c>
      <c r="BU260" s="2">
        <v>1895.4545900000001</v>
      </c>
      <c r="BV260" s="2">
        <v>328.5</v>
      </c>
      <c r="BW260" s="2">
        <v>20</v>
      </c>
    </row>
    <row r="261" spans="1:75" x14ac:dyDescent="0.15">
      <c r="A261" t="str">
        <f t="shared" si="31"/>
        <v>1</v>
      </c>
      <c r="B261">
        <v>108</v>
      </c>
      <c r="C261" s="7">
        <v>42103</v>
      </c>
      <c r="D261" s="11">
        <v>2015</v>
      </c>
      <c r="E261" s="3">
        <f>_xlfn.XLOOKUP(B261,'Sentiment index'!$E$2:$E$169,'Sentiment index'!$A$2:$A$169)</f>
        <v>-6.7515699999999998E-2</v>
      </c>
      <c r="F261">
        <f>IF(B261="","",Dataset!E261)</f>
        <v>10.438033313258035</v>
      </c>
      <c r="G261" s="5">
        <f>(AN261-BP261)/BP261</f>
        <v>8.8709678649999957E-2</v>
      </c>
      <c r="H261" s="12">
        <f>IF(B261="","",Dataset!G261)</f>
        <v>1175.1269416397918</v>
      </c>
      <c r="I261" s="2">
        <v>21.631900000000002</v>
      </c>
      <c r="J261" s="2">
        <v>33.462065000000003</v>
      </c>
      <c r="K261" s="13">
        <f t="shared" si="32"/>
        <v>8.1509678649999959E-2</v>
      </c>
      <c r="L261" s="5">
        <f>IF(AL261="NORWAY",_xlfn.XLOOKUP(C261,'Oslo OBX Historical Data'!$A$3:$A$3478,'Oslo OBX Historical Data'!$G$2:$G$3477),IF(AL261="FINLAND",_xlfn.XLOOKUP(C261,'OMX Helsinki Historical Data'!$A$3:$A$3480,'OMX Helsinki Historical Data'!$G$2:$G$3479),IF(AL261="DENMARK",_xlfn.XLOOKUP(C261,'OMX Copenhagen All shares Histo'!$A$3:$A$3462,'OMX Copenhagen All shares Histo'!$G$2:$G$3461),_xlfn.XLOOKUP('Neg. inv sent'!C261,'OMX Stockholm Historical Data'!$A$3:$A$3478,'OMX Stockholm Historical Data'!$G$2:$G$3477))))</f>
        <v>7.1999999999999998E-3</v>
      </c>
      <c r="M261">
        <f>IF($B261="","",Dataset!L261)</f>
        <v>1</v>
      </c>
      <c r="N261">
        <f>IF($B261="","",Dataset!M261)</f>
        <v>0</v>
      </c>
      <c r="O261">
        <f>IF($B261="","",Dataset!N261)</f>
        <v>1</v>
      </c>
      <c r="P261">
        <f>IF($B261="","",Dataset!O261)</f>
        <v>0</v>
      </c>
      <c r="Q261">
        <f>IF($B261="","",Dataset!P261)</f>
        <v>0</v>
      </c>
      <c r="R261">
        <f>IF($B261="","",Dataset!Q261)</f>
        <v>0</v>
      </c>
      <c r="S261">
        <f>IF($B261="","",Dataset!R261)</f>
        <v>0</v>
      </c>
      <c r="T261">
        <f>IF($B261="","",Dataset!S261)</f>
        <v>0</v>
      </c>
      <c r="U261">
        <f>IF($B261="","",Dataset!T261)</f>
        <v>0</v>
      </c>
      <c r="AL261" t="s">
        <v>80</v>
      </c>
      <c r="AN261" s="3">
        <f t="shared" si="27"/>
        <v>38.104838752749998</v>
      </c>
      <c r="BD261" s="2">
        <v>4.3010754589999998</v>
      </c>
      <c r="BE261" s="2">
        <v>8.8709678650000008</v>
      </c>
      <c r="BF261" s="2">
        <v>3.2258064750000002</v>
      </c>
      <c r="BH261" t="s">
        <v>1729</v>
      </c>
      <c r="BI261" t="s">
        <v>1730</v>
      </c>
      <c r="BJ261" t="s">
        <v>80</v>
      </c>
      <c r="BK261" t="s">
        <v>96</v>
      </c>
      <c r="BL261" t="s">
        <v>1475</v>
      </c>
      <c r="BM261" t="s">
        <v>46</v>
      </c>
      <c r="BN261" t="s">
        <v>27</v>
      </c>
      <c r="BO261" s="2">
        <v>21.631900000000002</v>
      </c>
      <c r="BP261" s="2">
        <v>35</v>
      </c>
      <c r="BQ261" s="5">
        <f t="shared" si="28"/>
        <v>4.3010754589999999E-2</v>
      </c>
      <c r="BR261" s="5">
        <f t="shared" si="29"/>
        <v>8.8709678650000012E-2</v>
      </c>
      <c r="BS261" s="5">
        <f t="shared" si="30"/>
        <v>3.2258064750000003E-2</v>
      </c>
      <c r="BT261" s="2"/>
      <c r="BU261" s="2"/>
      <c r="BV261" s="2"/>
      <c r="BW261" s="2">
        <v>4.2857000000000003</v>
      </c>
    </row>
    <row r="262" spans="1:75" x14ac:dyDescent="0.15">
      <c r="A262" t="str">
        <f t="shared" si="31"/>
        <v>1</v>
      </c>
      <c r="B262">
        <v>108</v>
      </c>
      <c r="C262" s="7">
        <v>42118</v>
      </c>
      <c r="D262" s="11">
        <v>2015</v>
      </c>
      <c r="E262" s="3">
        <f>_xlfn.XLOOKUP(B262,'Sentiment index'!$E$2:$E$169,'Sentiment index'!$A$2:$A$169)</f>
        <v>-6.7515699999999998E-2</v>
      </c>
      <c r="F262">
        <f>IF(B262="","",Dataset!E262)</f>
        <v>10.233950014136774</v>
      </c>
      <c r="G262" s="5">
        <f>(AN262-BP262)/BP262</f>
        <v>0.13611110690000003</v>
      </c>
      <c r="H262" s="12">
        <f>IF(B262="","",Dataset!G262)</f>
        <v>500</v>
      </c>
      <c r="I262" s="2">
        <v>475.48</v>
      </c>
      <c r="J262" s="2">
        <v>23.901475000000001</v>
      </c>
      <c r="K262" s="13">
        <f t="shared" si="32"/>
        <v>0.13051110690000003</v>
      </c>
      <c r="L262" s="5">
        <f>IF(AL262="NORWAY",_xlfn.XLOOKUP(C262,'Oslo OBX Historical Data'!$A$3:$A$3478,'Oslo OBX Historical Data'!$G$2:$G$3477),IF(AL262="FINLAND",_xlfn.XLOOKUP(C262,'OMX Helsinki Historical Data'!$A$3:$A$3480,'OMX Helsinki Historical Data'!$G$2:$G$3479),IF(AL262="DENMARK",_xlfn.XLOOKUP(C262,'OMX Copenhagen All shares Histo'!$A$3:$A$3462,'OMX Copenhagen All shares Histo'!$G$2:$G$3461),_xlfn.XLOOKUP('Neg. inv sent'!C262,'OMX Stockholm Historical Data'!$A$3:$A$3478,'OMX Stockholm Historical Data'!$G$2:$G$3477))))</f>
        <v>5.5999999999999999E-3</v>
      </c>
      <c r="M262">
        <f>IF($B262="","",Dataset!L262)</f>
        <v>1</v>
      </c>
      <c r="N262">
        <f>IF($B262="","",Dataset!M262)</f>
        <v>0</v>
      </c>
      <c r="O262">
        <f>IF($B262="","",Dataset!N262)</f>
        <v>0</v>
      </c>
      <c r="P262">
        <f>IF($B262="","",Dataset!O262)</f>
        <v>0</v>
      </c>
      <c r="Q262">
        <f>IF($B262="","",Dataset!P262)</f>
        <v>0</v>
      </c>
      <c r="R262">
        <f>IF($B262="","",Dataset!Q262)</f>
        <v>0</v>
      </c>
      <c r="S262">
        <f>IF($B262="","",Dataset!R262)</f>
        <v>1</v>
      </c>
      <c r="T262">
        <f>IF($B262="","",Dataset!S262)</f>
        <v>0</v>
      </c>
      <c r="U262">
        <f>IF($B262="","",Dataset!T262)</f>
        <v>0</v>
      </c>
      <c r="AL262" t="s">
        <v>80</v>
      </c>
      <c r="AN262" s="3">
        <f t="shared" si="27"/>
        <v>28.402777672500001</v>
      </c>
      <c r="AO262">
        <v>500</v>
      </c>
      <c r="BD262" s="2">
        <v>16.11111069</v>
      </c>
      <c r="BE262" s="2">
        <v>13.61111069</v>
      </c>
      <c r="BF262" s="2">
        <v>10.277777670000001</v>
      </c>
      <c r="BH262" t="s">
        <v>836</v>
      </c>
      <c r="BI262" t="s">
        <v>837</v>
      </c>
      <c r="BJ262" t="s">
        <v>80</v>
      </c>
      <c r="BK262" t="s">
        <v>152</v>
      </c>
      <c r="BL262" t="s">
        <v>25</v>
      </c>
      <c r="BM262" t="s">
        <v>75</v>
      </c>
      <c r="BN262" t="s">
        <v>27</v>
      </c>
      <c r="BO262" s="2">
        <v>475.48</v>
      </c>
      <c r="BP262" s="2">
        <v>25</v>
      </c>
      <c r="BQ262" s="5">
        <f t="shared" si="28"/>
        <v>0.1611111069</v>
      </c>
      <c r="BR262" s="5">
        <f t="shared" si="29"/>
        <v>0.1361111069</v>
      </c>
      <c r="BS262" s="5">
        <f t="shared" si="30"/>
        <v>0.1027777767</v>
      </c>
      <c r="BT262" s="2">
        <v>31</v>
      </c>
      <c r="BU262" s="2">
        <v>121.0720062</v>
      </c>
      <c r="BV262" s="2">
        <v>31.74</v>
      </c>
      <c r="BW262" s="2">
        <v>87.613100000000003</v>
      </c>
    </row>
    <row r="263" spans="1:75" x14ac:dyDescent="0.15">
      <c r="A263" t="str">
        <f t="shared" si="31"/>
        <v>1</v>
      </c>
      <c r="B263">
        <v>108</v>
      </c>
      <c r="C263" s="7">
        <v>42124</v>
      </c>
      <c r="D263" s="11">
        <v>2015</v>
      </c>
      <c r="E263" s="3">
        <f>_xlfn.XLOOKUP(B263,'Sentiment index'!$E$2:$E$169,'Sentiment index'!$A$2:$A$169)</f>
        <v>-6.7515699999999998E-2</v>
      </c>
      <c r="F263">
        <f>IF(B263="","",Dataset!E263)</f>
        <v>10.794264108060323</v>
      </c>
      <c r="G263" s="5">
        <f>(AN263-BP263)/BP263</f>
        <v>-9.9999999999999964E-2</v>
      </c>
      <c r="H263" s="12">
        <f>IF(B263="","",Dataset!G263)</f>
        <v>261</v>
      </c>
      <c r="I263" s="2">
        <v>0</v>
      </c>
      <c r="J263" s="2">
        <v>5.5</v>
      </c>
      <c r="K263" s="13">
        <f t="shared" si="32"/>
        <v>-0.11149999999999996</v>
      </c>
      <c r="L263" s="5">
        <f>IF(AL263="NORWAY",_xlfn.XLOOKUP(C263,'Oslo OBX Historical Data'!$A$3:$A$3478,'Oslo OBX Historical Data'!$G$2:$G$3477),IF(AL263="FINLAND",_xlfn.XLOOKUP(C263,'OMX Helsinki Historical Data'!$A$3:$A$3480,'OMX Helsinki Historical Data'!$G$2:$G$3479),IF(AL263="DENMARK",_xlfn.XLOOKUP(C263,'OMX Copenhagen All shares Histo'!$A$3:$A$3462,'OMX Copenhagen All shares Histo'!$G$2:$G$3461),_xlfn.XLOOKUP('Neg. inv sent'!C263,'OMX Stockholm Historical Data'!$A$3:$A$3478,'OMX Stockholm Historical Data'!$G$2:$G$3477))))</f>
        <v>1.15E-2</v>
      </c>
      <c r="M263">
        <f>IF($B263="","",Dataset!L263)</f>
        <v>1</v>
      </c>
      <c r="N263">
        <f>IF($B263="","",Dataset!M263)</f>
        <v>0</v>
      </c>
      <c r="O263">
        <f>IF($B263="","",Dataset!N263)</f>
        <v>0</v>
      </c>
      <c r="P263">
        <f>IF($B263="","",Dataset!O263)</f>
        <v>0</v>
      </c>
      <c r="Q263">
        <f>IF($B263="","",Dataset!P263)</f>
        <v>0</v>
      </c>
      <c r="R263">
        <f>IF($B263="","",Dataset!Q263)</f>
        <v>0</v>
      </c>
      <c r="S263">
        <f>IF($B263="","",Dataset!R263)</f>
        <v>0</v>
      </c>
      <c r="T263">
        <f>IF($B263="","",Dataset!S263)</f>
        <v>1</v>
      </c>
      <c r="U263">
        <f>IF($B263="","",Dataset!T263)</f>
        <v>0</v>
      </c>
      <c r="AL263" t="s">
        <v>44</v>
      </c>
      <c r="AN263" s="3">
        <f t="shared" si="27"/>
        <v>4.95</v>
      </c>
      <c r="AO263">
        <v>261</v>
      </c>
      <c r="BD263" s="2">
        <v>-10</v>
      </c>
      <c r="BE263" s="2">
        <v>-10</v>
      </c>
      <c r="BF263" s="2">
        <v>-49.5</v>
      </c>
      <c r="BH263" t="s">
        <v>2149</v>
      </c>
      <c r="BI263" t="s">
        <v>2150</v>
      </c>
      <c r="BJ263" t="s">
        <v>44</v>
      </c>
      <c r="BK263" t="s">
        <v>81</v>
      </c>
      <c r="BL263" t="s">
        <v>25</v>
      </c>
      <c r="BM263" t="s">
        <v>146</v>
      </c>
      <c r="BN263" t="s">
        <v>27</v>
      </c>
      <c r="BO263" s="2">
        <v>0</v>
      </c>
      <c r="BP263" s="2">
        <v>5.5</v>
      </c>
      <c r="BQ263" s="5">
        <f t="shared" si="28"/>
        <v>-0.1</v>
      </c>
      <c r="BR263" s="5">
        <f t="shared" si="29"/>
        <v>-0.1</v>
      </c>
      <c r="BS263" s="5">
        <f t="shared" si="30"/>
        <v>-0.495</v>
      </c>
      <c r="BT263" s="2">
        <v>4.28</v>
      </c>
      <c r="BU263" s="2">
        <v>-90.841896059999996</v>
      </c>
      <c r="BV263" s="2">
        <v>4.25</v>
      </c>
      <c r="BW263" s="2">
        <v>23.5</v>
      </c>
    </row>
    <row r="264" spans="1:75" x14ac:dyDescent="0.15">
      <c r="A264" t="str">
        <f t="shared" si="31"/>
        <v>1</v>
      </c>
      <c r="B264">
        <v>109</v>
      </c>
      <c r="C264" s="7">
        <v>42145</v>
      </c>
      <c r="D264" s="11">
        <v>2015</v>
      </c>
      <c r="E264" s="3">
        <f>_xlfn.XLOOKUP(B264,'Sentiment index'!$E$2:$E$169,'Sentiment index'!$A$2:$A$169)</f>
        <v>-0.2611465</v>
      </c>
      <c r="F264">
        <f>IF(B264="","",Dataset!E264)</f>
        <v>9.7232050768625111</v>
      </c>
      <c r="G264" s="5">
        <f>(AN264-BP264)/BP264</f>
        <v>0.14666666980000015</v>
      </c>
      <c r="H264" s="12">
        <f>IF(B264="","",Dataset!G264)</f>
        <v>267</v>
      </c>
      <c r="I264" s="2">
        <v>443.42</v>
      </c>
      <c r="J264" s="2">
        <v>50.996765700000005</v>
      </c>
      <c r="K264" s="13">
        <f t="shared" si="32"/>
        <v>0.14006666980000015</v>
      </c>
      <c r="L264" s="5">
        <f>IF(AL264="NORWAY",_xlfn.XLOOKUP(C264,'Oslo OBX Historical Data'!$A$3:$A$3478,'Oslo OBX Historical Data'!$G$2:$G$3477),IF(AL264="FINLAND",_xlfn.XLOOKUP(C264,'OMX Helsinki Historical Data'!$A$3:$A$3480,'OMX Helsinki Historical Data'!$G$2:$G$3479),IF(AL264="DENMARK",_xlfn.XLOOKUP(C264,'OMX Copenhagen All shares Histo'!$A$3:$A$3462,'OMX Copenhagen All shares Histo'!$G$2:$G$3461),_xlfn.XLOOKUP('Neg. inv sent'!C264,'OMX Stockholm Historical Data'!$A$3:$A$3478,'OMX Stockholm Historical Data'!$G$2:$G$3477))))</f>
        <v>6.6E-3</v>
      </c>
      <c r="M264">
        <f>IF($B264="","",Dataset!L264)</f>
        <v>1</v>
      </c>
      <c r="N264">
        <f>IF($B264="","",Dataset!M264)</f>
        <v>0</v>
      </c>
      <c r="O264">
        <f>IF($B264="","",Dataset!N264)</f>
        <v>1</v>
      </c>
      <c r="P264">
        <f>IF($B264="","",Dataset!O264)</f>
        <v>0</v>
      </c>
      <c r="Q264">
        <f>IF($B264="","",Dataset!P264)</f>
        <v>0</v>
      </c>
      <c r="R264">
        <f>IF($B264="","",Dataset!Q264)</f>
        <v>0</v>
      </c>
      <c r="S264">
        <f>IF($B264="","",Dataset!R264)</f>
        <v>0</v>
      </c>
      <c r="T264">
        <f>IF($B264="","",Dataset!S264)</f>
        <v>0</v>
      </c>
      <c r="U264">
        <f>IF($B264="","",Dataset!T264)</f>
        <v>0</v>
      </c>
      <c r="AL264" t="s">
        <v>64</v>
      </c>
      <c r="AN264" s="3">
        <f t="shared" si="27"/>
        <v>6.5360000178600011</v>
      </c>
      <c r="AO264">
        <v>267</v>
      </c>
      <c r="BD264" s="2">
        <v>24</v>
      </c>
      <c r="BE264" s="2">
        <v>14.66666698</v>
      </c>
      <c r="BF264" s="2">
        <v>17.333333970000002</v>
      </c>
      <c r="BH264" t="s">
        <v>854</v>
      </c>
      <c r="BI264" t="s">
        <v>855</v>
      </c>
      <c r="BJ264" t="s">
        <v>64</v>
      </c>
      <c r="BK264" t="s">
        <v>96</v>
      </c>
      <c r="BL264" t="s">
        <v>25</v>
      </c>
      <c r="BM264" t="s">
        <v>700</v>
      </c>
      <c r="BN264" t="s">
        <v>27</v>
      </c>
      <c r="BO264" s="2">
        <v>443.42</v>
      </c>
      <c r="BP264" s="2">
        <v>5.7</v>
      </c>
      <c r="BQ264" s="5">
        <f t="shared" si="28"/>
        <v>0.24</v>
      </c>
      <c r="BR264" s="5">
        <f t="shared" si="29"/>
        <v>0.14666666980000001</v>
      </c>
      <c r="BS264" s="5">
        <f t="shared" si="30"/>
        <v>0.17333333970000001</v>
      </c>
      <c r="BT264" s="2">
        <v>4.34</v>
      </c>
      <c r="BU264" s="2">
        <v>-21.403505330000002</v>
      </c>
      <c r="BV264" s="2">
        <v>4.45</v>
      </c>
      <c r="BW264" s="2">
        <v>15.883900000000001</v>
      </c>
    </row>
    <row r="265" spans="1:75" x14ac:dyDescent="0.15">
      <c r="A265" t="str">
        <f t="shared" si="31"/>
        <v>1</v>
      </c>
      <c r="B265">
        <v>109</v>
      </c>
      <c r="C265" s="7">
        <v>42145</v>
      </c>
      <c r="D265" s="11">
        <v>2015</v>
      </c>
      <c r="E265" s="3">
        <f>_xlfn.XLOOKUP(B265,'Sentiment index'!$E$2:$E$169,'Sentiment index'!$A$2:$A$169)</f>
        <v>-0.2611465</v>
      </c>
      <c r="F265">
        <f>IF(B265="","",Dataset!E265)</f>
        <v>10.59382659407707</v>
      </c>
      <c r="G265" s="5">
        <f>(AN265-BP265)/BP265</f>
        <v>-6.2499999999999258E-3</v>
      </c>
      <c r="H265" s="12">
        <f>IF(B265="","",Dataset!G265)</f>
        <v>1048</v>
      </c>
      <c r="I265" s="2">
        <v>7.6789899999999998</v>
      </c>
      <c r="J265" s="2">
        <v>3.6330241999999999</v>
      </c>
      <c r="K265" s="13">
        <f t="shared" si="32"/>
        <v>-9.0499999999999262E-3</v>
      </c>
      <c r="L265" s="5">
        <f>IF(AL265="NORWAY",_xlfn.XLOOKUP(C265,'Oslo OBX Historical Data'!$A$3:$A$3478,'Oslo OBX Historical Data'!$G$2:$G$3477),IF(AL265="FINLAND",_xlfn.XLOOKUP(C265,'OMX Helsinki Historical Data'!$A$3:$A$3480,'OMX Helsinki Historical Data'!$G$2:$G$3479),IF(AL265="DENMARK",_xlfn.XLOOKUP(C265,'OMX Copenhagen All shares Histo'!$A$3:$A$3462,'OMX Copenhagen All shares Histo'!$G$2:$G$3461),_xlfn.XLOOKUP('Neg. inv sent'!C265,'OMX Stockholm Historical Data'!$A$3:$A$3478,'OMX Stockholm Historical Data'!$G$2:$G$3477))))</f>
        <v>2.8E-3</v>
      </c>
      <c r="M265">
        <f>IF($B265="","",Dataset!L265)</f>
        <v>1</v>
      </c>
      <c r="N265">
        <f>IF($B265="","",Dataset!M265)</f>
        <v>0</v>
      </c>
      <c r="O265">
        <f>IF($B265="","",Dataset!N265)</f>
        <v>0</v>
      </c>
      <c r="P265">
        <f>IF($B265="","",Dataset!O265)</f>
        <v>0</v>
      </c>
      <c r="Q265">
        <f>IF($B265="","",Dataset!P265)</f>
        <v>0</v>
      </c>
      <c r="R265">
        <f>IF($B265="","",Dataset!Q265)</f>
        <v>0</v>
      </c>
      <c r="S265">
        <f>IF($B265="","",Dataset!R265)</f>
        <v>0</v>
      </c>
      <c r="T265">
        <f>IF($B265="","",Dataset!S265)</f>
        <v>1</v>
      </c>
      <c r="U265">
        <f>IF($B265="","",Dataset!T265)</f>
        <v>0</v>
      </c>
      <c r="AL265" t="s">
        <v>80</v>
      </c>
      <c r="AN265" s="3">
        <f t="shared" si="27"/>
        <v>3.7762500000000001</v>
      </c>
      <c r="AO265">
        <v>1048</v>
      </c>
      <c r="BD265" s="2">
        <v>3.125</v>
      </c>
      <c r="BE265" s="2">
        <v>-0.625</v>
      </c>
      <c r="BF265" s="2">
        <v>-2.8125</v>
      </c>
      <c r="BH265" t="s">
        <v>2046</v>
      </c>
      <c r="BI265" t="s">
        <v>2047</v>
      </c>
      <c r="BJ265" t="s">
        <v>80</v>
      </c>
      <c r="BK265" t="s">
        <v>81</v>
      </c>
      <c r="BL265" t="s">
        <v>25</v>
      </c>
      <c r="BM265" t="s">
        <v>1066</v>
      </c>
      <c r="BN265" t="s">
        <v>27</v>
      </c>
      <c r="BO265" s="2">
        <v>7.6789899999999998</v>
      </c>
      <c r="BP265" s="2">
        <v>3.8</v>
      </c>
      <c r="BQ265" s="5">
        <f t="shared" si="28"/>
        <v>3.125E-2</v>
      </c>
      <c r="BR265" s="5">
        <f t="shared" si="29"/>
        <v>-6.2500000000000003E-3</v>
      </c>
      <c r="BS265" s="5">
        <f t="shared" si="30"/>
        <v>-2.8125000000000001E-2</v>
      </c>
      <c r="BT265" s="2">
        <v>37.5</v>
      </c>
      <c r="BU265" s="2">
        <v>1085.9716800000001</v>
      </c>
      <c r="BV265" s="2">
        <v>39.200000000000003</v>
      </c>
      <c r="BW265" s="2">
        <v>15.2</v>
      </c>
    </row>
    <row r="266" spans="1:75" x14ac:dyDescent="0.15">
      <c r="A266" t="str">
        <f t="shared" si="31"/>
        <v>1</v>
      </c>
      <c r="B266">
        <v>109</v>
      </c>
      <c r="C266" s="7">
        <v>42146</v>
      </c>
      <c r="D266" s="11">
        <v>2015</v>
      </c>
      <c r="E266" s="3">
        <f>_xlfn.XLOOKUP(B266,'Sentiment index'!$E$2:$E$169,'Sentiment index'!$A$2:$A$169)</f>
        <v>-0.2611465</v>
      </c>
      <c r="F266">
        <f>IF(B266="","",Dataset!E266)</f>
        <v>9.7982863475618434</v>
      </c>
      <c r="G266" s="5">
        <f>(AN266-BP266)/BP266</f>
        <v>-5.8823528289999982E-2</v>
      </c>
      <c r="H266" s="12">
        <f>IF(B266="","",Dataset!G266)</f>
        <v>3183</v>
      </c>
      <c r="I266" s="2">
        <v>950.82</v>
      </c>
      <c r="J266" s="2">
        <v>78</v>
      </c>
      <c r="K266" s="13">
        <f t="shared" si="32"/>
        <v>-5.7623528289999983E-2</v>
      </c>
      <c r="L266" s="5">
        <f>IF(AL266="NORWAY",_xlfn.XLOOKUP(C266,'Oslo OBX Historical Data'!$A$3:$A$3478,'Oslo OBX Historical Data'!$G$2:$G$3477),IF(AL266="FINLAND",_xlfn.XLOOKUP(C266,'OMX Helsinki Historical Data'!$A$3:$A$3480,'OMX Helsinki Historical Data'!$G$2:$G$3479),IF(AL266="DENMARK",_xlfn.XLOOKUP(C266,'OMX Copenhagen All shares Histo'!$A$3:$A$3462,'OMX Copenhagen All shares Histo'!$G$2:$G$3461),_xlfn.XLOOKUP('Neg. inv sent'!C266,'OMX Stockholm Historical Data'!$A$3:$A$3478,'OMX Stockholm Historical Data'!$G$2:$G$3477))))</f>
        <v>-1.1999999999999999E-3</v>
      </c>
      <c r="M266">
        <f>IF($B266="","",Dataset!L266)</f>
        <v>1</v>
      </c>
      <c r="N266">
        <f>IF($B266="","",Dataset!M266)</f>
        <v>0</v>
      </c>
      <c r="O266">
        <f>IF($B266="","",Dataset!N266)</f>
        <v>1</v>
      </c>
      <c r="P266">
        <f>IF($B266="","",Dataset!O266)</f>
        <v>0</v>
      </c>
      <c r="Q266">
        <f>IF($B266="","",Dataset!P266)</f>
        <v>0</v>
      </c>
      <c r="R266">
        <f>IF($B266="","",Dataset!Q266)</f>
        <v>0</v>
      </c>
      <c r="S266">
        <f>IF($B266="","",Dataset!R266)</f>
        <v>0</v>
      </c>
      <c r="T266">
        <f>IF($B266="","",Dataset!S266)</f>
        <v>0</v>
      </c>
      <c r="U266">
        <f>IF($B266="","",Dataset!T266)</f>
        <v>0</v>
      </c>
      <c r="AL266" t="s">
        <v>44</v>
      </c>
      <c r="AN266" s="3">
        <f t="shared" si="27"/>
        <v>73.411764793380001</v>
      </c>
      <c r="AO266">
        <v>3183</v>
      </c>
      <c r="BD266" s="2">
        <v>-11.764705660000001</v>
      </c>
      <c r="BE266" s="2">
        <v>-5.8823528290000002</v>
      </c>
      <c r="BF266" s="2">
        <v>-7.9411764140000001</v>
      </c>
      <c r="BH266" t="s">
        <v>531</v>
      </c>
      <c r="BI266" t="s">
        <v>532</v>
      </c>
      <c r="BJ266" t="s">
        <v>44</v>
      </c>
      <c r="BK266" t="s">
        <v>96</v>
      </c>
      <c r="BL266" t="s">
        <v>25</v>
      </c>
      <c r="BM266" t="s">
        <v>444</v>
      </c>
      <c r="BN266" t="s">
        <v>27</v>
      </c>
      <c r="BO266" s="2">
        <v>950.82</v>
      </c>
      <c r="BP266" s="2">
        <v>78</v>
      </c>
      <c r="BQ266" s="5">
        <f t="shared" si="28"/>
        <v>-0.11764705660000001</v>
      </c>
      <c r="BR266" s="5">
        <f t="shared" si="29"/>
        <v>-5.8823528290000003E-2</v>
      </c>
      <c r="BS266" s="5">
        <f t="shared" si="30"/>
        <v>-7.9411764140000007E-2</v>
      </c>
      <c r="BT266" s="2">
        <v>152</v>
      </c>
      <c r="BU266" s="2">
        <v>98.717948910000004</v>
      </c>
      <c r="BV266" s="2">
        <v>152</v>
      </c>
      <c r="BW266" s="2">
        <v>26.249199999999998</v>
      </c>
    </row>
    <row r="267" spans="1:75" x14ac:dyDescent="0.15">
      <c r="A267" t="str">
        <f t="shared" si="31"/>
        <v>1</v>
      </c>
      <c r="B267">
        <v>110</v>
      </c>
      <c r="C267" s="7">
        <v>42157</v>
      </c>
      <c r="D267" s="11">
        <v>2015</v>
      </c>
      <c r="E267" s="3">
        <f>_xlfn.XLOOKUP(B267,'Sentiment index'!$E$2:$E$169,'Sentiment index'!$A$2:$A$169)</f>
        <v>-0.22209470000000001</v>
      </c>
      <c r="F267">
        <f>IF(B267="","",Dataset!E267)</f>
        <v>13.150734589529584</v>
      </c>
      <c r="G267" s="5">
        <f>(AN267-BP267)/BP267</f>
        <v>-2.3076922890000021E-2</v>
      </c>
      <c r="H267" s="12">
        <f>IF(B267="","",Dataset!G267)</f>
        <v>17</v>
      </c>
      <c r="I267" s="2">
        <v>147.851</v>
      </c>
      <c r="J267" s="2">
        <v>47.802950000000003</v>
      </c>
      <c r="K267" s="13">
        <f t="shared" si="32"/>
        <v>-1.577692289000002E-2</v>
      </c>
      <c r="L267" s="5">
        <f>IF(AL267="NORWAY",_xlfn.XLOOKUP(C267,'Oslo OBX Historical Data'!$A$3:$A$3478,'Oslo OBX Historical Data'!$G$2:$G$3477),IF(AL267="FINLAND",_xlfn.XLOOKUP(C267,'OMX Helsinki Historical Data'!$A$3:$A$3480,'OMX Helsinki Historical Data'!$G$2:$G$3479),IF(AL267="DENMARK",_xlfn.XLOOKUP(C267,'OMX Copenhagen All shares Histo'!$A$3:$A$3462,'OMX Copenhagen All shares Histo'!$G$2:$G$3461),_xlfn.XLOOKUP('Neg. inv sent'!C267,'OMX Stockholm Historical Data'!$A$3:$A$3478,'OMX Stockholm Historical Data'!$G$2:$G$3477))))</f>
        <v>-7.3000000000000001E-3</v>
      </c>
      <c r="M267">
        <f>IF($B267="","",Dataset!L267)</f>
        <v>1</v>
      </c>
      <c r="N267">
        <f>IF($B267="","",Dataset!M267)</f>
        <v>0</v>
      </c>
      <c r="O267">
        <f>IF($B267="","",Dataset!N267)</f>
        <v>0</v>
      </c>
      <c r="P267">
        <f>IF($B267="","",Dataset!O267)</f>
        <v>0</v>
      </c>
      <c r="Q267">
        <f>IF($B267="","",Dataset!P267)</f>
        <v>0</v>
      </c>
      <c r="R267">
        <f>IF($B267="","",Dataset!Q267)</f>
        <v>1</v>
      </c>
      <c r="S267">
        <f>IF($B267="","",Dataset!R267)</f>
        <v>0</v>
      </c>
      <c r="T267">
        <f>IF($B267="","",Dataset!S267)</f>
        <v>0</v>
      </c>
      <c r="U267">
        <f>IF($B267="","",Dataset!T267)</f>
        <v>0</v>
      </c>
      <c r="AL267" t="s">
        <v>80</v>
      </c>
      <c r="AN267" s="3">
        <f t="shared" si="27"/>
        <v>48.846153855499999</v>
      </c>
      <c r="AO267">
        <v>17</v>
      </c>
      <c r="BD267" s="2">
        <v>6.1538462640000002</v>
      </c>
      <c r="BE267" s="2">
        <v>-2.3076922889999998</v>
      </c>
      <c r="BF267" s="2">
        <v>-4.6153845789999997</v>
      </c>
      <c r="BH267" t="s">
        <v>1201</v>
      </c>
      <c r="BI267" t="s">
        <v>1202</v>
      </c>
      <c r="BJ267" t="s">
        <v>80</v>
      </c>
      <c r="BK267" t="s">
        <v>32</v>
      </c>
      <c r="BL267" t="s">
        <v>25</v>
      </c>
      <c r="BM267" t="s">
        <v>82</v>
      </c>
      <c r="BN267" t="s">
        <v>27</v>
      </c>
      <c r="BO267" s="2">
        <v>147.851</v>
      </c>
      <c r="BP267" s="2">
        <v>50</v>
      </c>
      <c r="BQ267" s="5">
        <f t="shared" si="28"/>
        <v>6.153846264E-2</v>
      </c>
      <c r="BR267" s="5">
        <f t="shared" si="29"/>
        <v>-2.3076922889999997E-2</v>
      </c>
      <c r="BS267" s="5">
        <f t="shared" si="30"/>
        <v>-4.6153845789999995E-2</v>
      </c>
      <c r="BT267" s="2">
        <v>4.93</v>
      </c>
      <c r="BU267" s="2">
        <v>-80.844688419999997</v>
      </c>
      <c r="BV267" s="2">
        <v>5</v>
      </c>
      <c r="BW267" s="2">
        <v>8.7797999999999998</v>
      </c>
    </row>
    <row r="268" spans="1:75" x14ac:dyDescent="0.15">
      <c r="A268" t="str">
        <f t="shared" si="31"/>
        <v>1</v>
      </c>
      <c r="B268">
        <v>110</v>
      </c>
      <c r="C268" s="7">
        <v>42159</v>
      </c>
      <c r="D268" s="11">
        <v>2015</v>
      </c>
      <c r="E268" s="3">
        <f>_xlfn.XLOOKUP(B268,'Sentiment index'!$E$2:$E$169,'Sentiment index'!$A$2:$A$169)</f>
        <v>-0.22209470000000001</v>
      </c>
      <c r="F268">
        <f>IF(B268="","",Dataset!E268)</f>
        <v>10.588944047888219</v>
      </c>
      <c r="G268" s="5">
        <f>(AN268-BP268)/BP268</f>
        <v>0.11250000000000003</v>
      </c>
      <c r="H268" s="12">
        <f>IF(B268="","",Dataset!G268)</f>
        <v>5750</v>
      </c>
      <c r="I268" s="2">
        <v>678.06500000000005</v>
      </c>
      <c r="J268" s="2">
        <v>93.941410500000003</v>
      </c>
      <c r="K268" s="13">
        <f t="shared" si="32"/>
        <v>0.12100000000000002</v>
      </c>
      <c r="L268" s="5">
        <f>IF(AL268="NORWAY",_xlfn.XLOOKUP(C268,'Oslo OBX Historical Data'!$A$3:$A$3478,'Oslo OBX Historical Data'!$G$2:$G$3477),IF(AL268="FINLAND",_xlfn.XLOOKUP(C268,'OMX Helsinki Historical Data'!$A$3:$A$3480,'OMX Helsinki Historical Data'!$G$2:$G$3479),IF(AL268="DENMARK",_xlfn.XLOOKUP(C268,'OMX Copenhagen All shares Histo'!$A$3:$A$3462,'OMX Copenhagen All shares Histo'!$G$2:$G$3461),_xlfn.XLOOKUP('Neg. inv sent'!C268,'OMX Stockholm Historical Data'!$A$3:$A$3478,'OMX Stockholm Historical Data'!$G$2:$G$3477))))</f>
        <v>-8.5000000000000006E-3</v>
      </c>
      <c r="M268">
        <f>IF($B268="","",Dataset!L268)</f>
        <v>1</v>
      </c>
      <c r="N268">
        <f>IF($B268="","",Dataset!M268)</f>
        <v>0</v>
      </c>
      <c r="O268">
        <f>IF($B268="","",Dataset!N268)</f>
        <v>0</v>
      </c>
      <c r="P268">
        <f>IF($B268="","",Dataset!O268)</f>
        <v>0</v>
      </c>
      <c r="Q268">
        <f>IF($B268="","",Dataset!P268)</f>
        <v>0</v>
      </c>
      <c r="R268">
        <f>IF($B268="","",Dataset!Q268)</f>
        <v>1</v>
      </c>
      <c r="S268">
        <f>IF($B268="","",Dataset!R268)</f>
        <v>0</v>
      </c>
      <c r="T268">
        <f>IF($B268="","",Dataset!S268)</f>
        <v>0</v>
      </c>
      <c r="U268">
        <f>IF($B268="","",Dataset!T268)</f>
        <v>0</v>
      </c>
      <c r="AL268" t="s">
        <v>64</v>
      </c>
      <c r="AN268" s="3">
        <f t="shared" si="27"/>
        <v>11.68125</v>
      </c>
      <c r="AO268">
        <v>5750</v>
      </c>
      <c r="BD268" s="2">
        <v>15</v>
      </c>
      <c r="BE268" s="2">
        <v>11.25</v>
      </c>
      <c r="BF268" s="2">
        <v>2.5</v>
      </c>
      <c r="BH268" t="s">
        <v>672</v>
      </c>
      <c r="BI268" t="s">
        <v>673</v>
      </c>
      <c r="BJ268" t="s">
        <v>64</v>
      </c>
      <c r="BK268" t="s">
        <v>32</v>
      </c>
      <c r="BL268" t="s">
        <v>25</v>
      </c>
      <c r="BM268" t="s">
        <v>674</v>
      </c>
      <c r="BN268" t="s">
        <v>27</v>
      </c>
      <c r="BO268" s="2">
        <v>678.06500000000005</v>
      </c>
      <c r="BP268" s="2">
        <v>10.5</v>
      </c>
      <c r="BQ268" s="5">
        <f t="shared" si="28"/>
        <v>0.15</v>
      </c>
      <c r="BR268" s="5">
        <f t="shared" si="29"/>
        <v>0.1125</v>
      </c>
      <c r="BS268" s="5">
        <f t="shared" si="30"/>
        <v>2.5000000000000001E-2</v>
      </c>
      <c r="BT268" s="2">
        <v>12.68</v>
      </c>
      <c r="BU268" s="2">
        <v>22.095237730000001</v>
      </c>
      <c r="BV268" s="2">
        <v>12.86</v>
      </c>
      <c r="BW268" s="2">
        <v>20.091100000000001</v>
      </c>
    </row>
    <row r="269" spans="1:75" x14ac:dyDescent="0.15">
      <c r="A269" t="str">
        <f t="shared" si="31"/>
        <v>1</v>
      </c>
      <c r="B269">
        <v>110</v>
      </c>
      <c r="C269" s="7">
        <v>42164</v>
      </c>
      <c r="D269" s="11">
        <v>2015</v>
      </c>
      <c r="E269" s="3">
        <f>_xlfn.XLOOKUP(B269,'Sentiment index'!$E$2:$E$169,'Sentiment index'!$A$2:$A$169)</f>
        <v>-0.22209470000000001</v>
      </c>
      <c r="F269">
        <f>IF(B269="","",Dataset!E269)</f>
        <v>13.207854069912983</v>
      </c>
      <c r="G269" s="5">
        <f>(AN269-BP269)/BP269</f>
        <v>-4.4444446560000017E-2</v>
      </c>
      <c r="H269" s="12">
        <f>IF(B269="","",Dataset!G269)</f>
        <v>119</v>
      </c>
      <c r="I269" s="2">
        <v>280.62099999999998</v>
      </c>
      <c r="J269" s="2">
        <v>36.330241999999998</v>
      </c>
      <c r="K269" s="13">
        <f t="shared" si="32"/>
        <v>-4.2744446560000017E-2</v>
      </c>
      <c r="L269" s="5">
        <f>IF(AL269="NORWAY",_xlfn.XLOOKUP(C269,'Oslo OBX Historical Data'!$A$3:$A$3478,'Oslo OBX Historical Data'!$G$2:$G$3477),IF(AL269="FINLAND",_xlfn.XLOOKUP(C269,'OMX Helsinki Historical Data'!$A$3:$A$3480,'OMX Helsinki Historical Data'!$G$2:$G$3479),IF(AL269="DENMARK",_xlfn.XLOOKUP(C269,'OMX Copenhagen All shares Histo'!$A$3:$A$3462,'OMX Copenhagen All shares Histo'!$G$2:$G$3461),_xlfn.XLOOKUP('Neg. inv sent'!C269,'OMX Stockholm Historical Data'!$A$3:$A$3478,'OMX Stockholm Historical Data'!$G$2:$G$3477))))</f>
        <v>-1.6999999999999999E-3</v>
      </c>
      <c r="M269">
        <f>IF($B269="","",Dataset!L269)</f>
        <v>1</v>
      </c>
      <c r="N269">
        <f>IF($B269="","",Dataset!M269)</f>
        <v>0</v>
      </c>
      <c r="O269">
        <f>IF($B269="","",Dataset!N269)</f>
        <v>0</v>
      </c>
      <c r="P269">
        <f>IF($B269="","",Dataset!O269)</f>
        <v>1</v>
      </c>
      <c r="Q269">
        <f>IF($B269="","",Dataset!P269)</f>
        <v>0</v>
      </c>
      <c r="R269">
        <f>IF($B269="","",Dataset!Q269)</f>
        <v>0</v>
      </c>
      <c r="S269">
        <f>IF($B269="","",Dataset!R269)</f>
        <v>0</v>
      </c>
      <c r="T269">
        <f>IF($B269="","",Dataset!S269)</f>
        <v>0</v>
      </c>
      <c r="U269">
        <f>IF($B269="","",Dataset!T269)</f>
        <v>0</v>
      </c>
      <c r="AL269" t="s">
        <v>80</v>
      </c>
      <c r="AN269" s="3">
        <f t="shared" si="27"/>
        <v>36.311111030719999</v>
      </c>
      <c r="AO269">
        <v>119</v>
      </c>
      <c r="BD269" s="2">
        <v>0</v>
      </c>
      <c r="BE269" s="2">
        <v>-4.4444446559999999</v>
      </c>
      <c r="BF269" s="2">
        <v>-8.4444446559999999</v>
      </c>
      <c r="BH269" t="s">
        <v>977</v>
      </c>
      <c r="BI269" t="s">
        <v>978</v>
      </c>
      <c r="BJ269" t="s">
        <v>80</v>
      </c>
      <c r="BK269" t="s">
        <v>45</v>
      </c>
      <c r="BL269" t="s">
        <v>25</v>
      </c>
      <c r="BM269" t="s">
        <v>700</v>
      </c>
      <c r="BN269" t="s">
        <v>27</v>
      </c>
      <c r="BO269" s="2">
        <v>280.62099999999998</v>
      </c>
      <c r="BP269" s="2">
        <v>38</v>
      </c>
      <c r="BQ269" s="5">
        <f t="shared" si="28"/>
        <v>0</v>
      </c>
      <c r="BR269" s="5">
        <f t="shared" si="29"/>
        <v>-4.4444446559999996E-2</v>
      </c>
      <c r="BS269" s="5">
        <f t="shared" si="30"/>
        <v>-8.4444446559999997E-2</v>
      </c>
      <c r="BT269" s="2"/>
      <c r="BU269" s="2"/>
      <c r="BV269" s="2"/>
      <c r="BW269" s="2">
        <v>37.822299999999998</v>
      </c>
    </row>
    <row r="270" spans="1:75" x14ac:dyDescent="0.15">
      <c r="A270" t="str">
        <f t="shared" si="31"/>
        <v>1</v>
      </c>
      <c r="B270">
        <v>110</v>
      </c>
      <c r="C270" s="7">
        <v>42165</v>
      </c>
      <c r="D270" s="11">
        <v>2015</v>
      </c>
      <c r="E270" s="3">
        <f>_xlfn.XLOOKUP(B270,'Sentiment index'!$E$2:$E$169,'Sentiment index'!$A$2:$A$169)</f>
        <v>-0.22209470000000001</v>
      </c>
      <c r="F270">
        <f>IF(B270="","",Dataset!E270)</f>
        <v>9.9662982187560729</v>
      </c>
      <c r="G270" s="5">
        <f>(AN270-BP270)/BP270</f>
        <v>0.64285713200000005</v>
      </c>
      <c r="H270" s="12">
        <f>IF(B270="","",Dataset!G270)</f>
        <v>301</v>
      </c>
      <c r="I270" s="2">
        <v>889.73099999999999</v>
      </c>
      <c r="J270" s="2">
        <v>52.583244999999998</v>
      </c>
      <c r="K270" s="13">
        <f t="shared" si="32"/>
        <v>0.62945713200000009</v>
      </c>
      <c r="L270" s="5">
        <f>IF(AL270="NORWAY",_xlfn.XLOOKUP(C270,'Oslo OBX Historical Data'!$A$3:$A$3478,'Oslo OBX Historical Data'!$G$2:$G$3477),IF(AL270="FINLAND",_xlfn.XLOOKUP(C270,'OMX Helsinki Historical Data'!$A$3:$A$3480,'OMX Helsinki Historical Data'!$G$2:$G$3479),IF(AL270="DENMARK",_xlfn.XLOOKUP(C270,'OMX Copenhagen All shares Histo'!$A$3:$A$3462,'OMX Copenhagen All shares Histo'!$G$2:$G$3461),_xlfn.XLOOKUP('Neg. inv sent'!C270,'OMX Stockholm Historical Data'!$A$3:$A$3478,'OMX Stockholm Historical Data'!$G$2:$G$3477))))</f>
        <v>1.34E-2</v>
      </c>
      <c r="M270">
        <f>IF($B270="","",Dataset!L270)</f>
        <v>1</v>
      </c>
      <c r="N270">
        <f>IF($B270="","",Dataset!M270)</f>
        <v>0</v>
      </c>
      <c r="O270">
        <f>IF($B270="","",Dataset!N270)</f>
        <v>0</v>
      </c>
      <c r="P270">
        <f>IF($B270="","",Dataset!O270)</f>
        <v>1</v>
      </c>
      <c r="Q270">
        <f>IF($B270="","",Dataset!P270)</f>
        <v>0</v>
      </c>
      <c r="R270">
        <f>IF($B270="","",Dataset!Q270)</f>
        <v>0</v>
      </c>
      <c r="S270">
        <f>IF($B270="","",Dataset!R270)</f>
        <v>0</v>
      </c>
      <c r="T270">
        <f>IF($B270="","",Dataset!S270)</f>
        <v>0</v>
      </c>
      <c r="U270">
        <f>IF($B270="","",Dataset!T270)</f>
        <v>0</v>
      </c>
      <c r="AL270" t="s">
        <v>80</v>
      </c>
      <c r="AN270" s="3">
        <f t="shared" si="27"/>
        <v>90.357142260000003</v>
      </c>
      <c r="AO270">
        <v>301</v>
      </c>
      <c r="BD270" s="2">
        <v>28.571428300000001</v>
      </c>
      <c r="BE270" s="2">
        <v>64.285713200000004</v>
      </c>
      <c r="BF270" s="2">
        <v>137.14285280000001</v>
      </c>
      <c r="BH270" t="s">
        <v>553</v>
      </c>
      <c r="BI270" t="s">
        <v>554</v>
      </c>
      <c r="BJ270" t="s">
        <v>80</v>
      </c>
      <c r="BK270" t="s">
        <v>45</v>
      </c>
      <c r="BL270" t="s">
        <v>25</v>
      </c>
      <c r="BM270" t="s">
        <v>75</v>
      </c>
      <c r="BN270" t="s">
        <v>27</v>
      </c>
      <c r="BO270" s="2">
        <v>889.73099999999999</v>
      </c>
      <c r="BP270" s="2">
        <v>55</v>
      </c>
      <c r="BQ270" s="5">
        <f t="shared" si="28"/>
        <v>0.28571428300000001</v>
      </c>
      <c r="BR270" s="5">
        <f t="shared" si="29"/>
        <v>0.64285713200000005</v>
      </c>
      <c r="BS270" s="5">
        <f t="shared" si="30"/>
        <v>1.371428528</v>
      </c>
      <c r="BT270" s="2">
        <v>35.6</v>
      </c>
      <c r="BU270" s="2">
        <v>9.5274963380000006</v>
      </c>
      <c r="BV270" s="2">
        <v>35.619999999999997</v>
      </c>
      <c r="BW270" s="2">
        <v>93.355500000000006</v>
      </c>
    </row>
    <row r="271" spans="1:75" x14ac:dyDescent="0.15">
      <c r="A271" t="str">
        <f t="shared" si="31"/>
        <v>1</v>
      </c>
      <c r="B271">
        <v>110</v>
      </c>
      <c r="C271" s="7">
        <v>42166</v>
      </c>
      <c r="D271" s="11">
        <v>2015</v>
      </c>
      <c r="E271" s="3">
        <f>_xlfn.XLOOKUP(B271,'Sentiment index'!$E$2:$E$169,'Sentiment index'!$A$2:$A$169)</f>
        <v>-0.22209470000000001</v>
      </c>
      <c r="F271">
        <f>IF(B271="","",Dataset!E271)</f>
        <v>7.6494743612436054</v>
      </c>
      <c r="G271" s="5">
        <f>(AN271-BP271)/BP271</f>
        <v>4.4000000949999937E-2</v>
      </c>
      <c r="H271" s="12">
        <f>IF(B271="","",Dataset!G271)</f>
        <v>1001</v>
      </c>
      <c r="I271" s="2">
        <v>101.315</v>
      </c>
      <c r="J271" s="2">
        <v>65.848455360000003</v>
      </c>
      <c r="K271" s="13">
        <f t="shared" si="32"/>
        <v>3.9200000949999939E-2</v>
      </c>
      <c r="L271" s="5">
        <f>IF(AL271="NORWAY",_xlfn.XLOOKUP(C271,'Oslo OBX Historical Data'!$A$3:$A$3478,'Oslo OBX Historical Data'!$G$2:$G$3477),IF(AL271="FINLAND",_xlfn.XLOOKUP(C271,'OMX Helsinki Historical Data'!$A$3:$A$3480,'OMX Helsinki Historical Data'!$G$2:$G$3479),IF(AL271="DENMARK",_xlfn.XLOOKUP(C271,'OMX Copenhagen All shares Histo'!$A$3:$A$3462,'OMX Copenhagen All shares Histo'!$G$2:$G$3461),_xlfn.XLOOKUP('Neg. inv sent'!C271,'OMX Stockholm Historical Data'!$A$3:$A$3478,'OMX Stockholm Historical Data'!$G$2:$G$3477))))</f>
        <v>4.7999999999999996E-3</v>
      </c>
      <c r="M271">
        <f>IF($B271="","",Dataset!L271)</f>
        <v>1</v>
      </c>
      <c r="N271">
        <f>IF($B271="","",Dataset!M271)</f>
        <v>0</v>
      </c>
      <c r="O271">
        <f>IF($B271="","",Dataset!N271)</f>
        <v>0</v>
      </c>
      <c r="P271">
        <f>IF($B271="","",Dataset!O271)</f>
        <v>0</v>
      </c>
      <c r="Q271">
        <f>IF($B271="","",Dataset!P271)</f>
        <v>0</v>
      </c>
      <c r="R271">
        <f>IF($B271="","",Dataset!Q271)</f>
        <v>1</v>
      </c>
      <c r="S271">
        <f>IF($B271="","",Dataset!R271)</f>
        <v>0</v>
      </c>
      <c r="T271">
        <f>IF($B271="","",Dataset!S271)</f>
        <v>0</v>
      </c>
      <c r="U271">
        <f>IF($B271="","",Dataset!T271)</f>
        <v>0</v>
      </c>
      <c r="AL271" t="s">
        <v>64</v>
      </c>
      <c r="AN271" s="3">
        <f t="shared" si="27"/>
        <v>7.6838400069919999</v>
      </c>
      <c r="AO271">
        <v>1001</v>
      </c>
      <c r="BD271" s="2">
        <v>1</v>
      </c>
      <c r="BE271" s="2">
        <v>4.4000000950000002</v>
      </c>
      <c r="BF271" s="2">
        <v>4</v>
      </c>
      <c r="BH271" t="s">
        <v>1276</v>
      </c>
      <c r="BI271" t="s">
        <v>1277</v>
      </c>
      <c r="BJ271" t="s">
        <v>64</v>
      </c>
      <c r="BK271" t="s">
        <v>32</v>
      </c>
      <c r="BL271" t="s">
        <v>25</v>
      </c>
      <c r="BM271" t="s">
        <v>247</v>
      </c>
      <c r="BN271" t="s">
        <v>27</v>
      </c>
      <c r="BO271" s="2">
        <v>101.315</v>
      </c>
      <c r="BP271" s="2">
        <v>7.36</v>
      </c>
      <c r="BQ271" s="5">
        <f t="shared" si="28"/>
        <v>0.01</v>
      </c>
      <c r="BR271" s="5">
        <f t="shared" si="29"/>
        <v>4.400000095E-2</v>
      </c>
      <c r="BS271" s="5">
        <f t="shared" si="30"/>
        <v>0.04</v>
      </c>
      <c r="BT271" s="2">
        <v>10.18</v>
      </c>
      <c r="BU271" s="2">
        <v>814.67388919999996</v>
      </c>
      <c r="BV271" s="2">
        <v>10.199999999999999</v>
      </c>
      <c r="BW271" s="2">
        <v>6.8120000000000003</v>
      </c>
    </row>
    <row r="272" spans="1:75" x14ac:dyDescent="0.15">
      <c r="A272" t="str">
        <f t="shared" si="31"/>
        <v>1</v>
      </c>
      <c r="B272">
        <v>110</v>
      </c>
      <c r="C272" s="7">
        <v>42167</v>
      </c>
      <c r="D272" s="11">
        <v>2015</v>
      </c>
      <c r="E272" s="3">
        <f>_xlfn.XLOOKUP(B272,'Sentiment index'!$E$2:$E$169,'Sentiment index'!$A$2:$A$169)</f>
        <v>-0.22209470000000001</v>
      </c>
      <c r="F272">
        <f>IF(B272="","",Dataset!E272)</f>
        <v>6.6930141045474434</v>
      </c>
      <c r="G272" s="5">
        <f>(AN272-BP272)/BP272</f>
        <v>8.695652007999996E-2</v>
      </c>
      <c r="H272" s="12">
        <f>IF(B272="","",Dataset!G272)</f>
        <v>28</v>
      </c>
      <c r="I272" s="2">
        <v>156.422</v>
      </c>
      <c r="J272" s="2">
        <v>47.802950000000003</v>
      </c>
      <c r="K272" s="13">
        <f t="shared" si="32"/>
        <v>9.2956520079999966E-2</v>
      </c>
      <c r="L272" s="5">
        <f>IF(AL272="NORWAY",_xlfn.XLOOKUP(C272,'Oslo OBX Historical Data'!$A$3:$A$3478,'Oslo OBX Historical Data'!$G$2:$G$3477),IF(AL272="FINLAND",_xlfn.XLOOKUP(C272,'OMX Helsinki Historical Data'!$A$3:$A$3480,'OMX Helsinki Historical Data'!$G$2:$G$3479),IF(AL272="DENMARK",_xlfn.XLOOKUP(C272,'OMX Copenhagen All shares Histo'!$A$3:$A$3462,'OMX Copenhagen All shares Histo'!$G$2:$G$3461),_xlfn.XLOOKUP('Neg. inv sent'!C272,'OMX Stockholm Historical Data'!$A$3:$A$3478,'OMX Stockholm Historical Data'!$G$2:$G$3477))))</f>
        <v>-6.0000000000000001E-3</v>
      </c>
      <c r="M272">
        <f>IF($B272="","",Dataset!L272)</f>
        <v>1</v>
      </c>
      <c r="N272">
        <f>IF($B272="","",Dataset!M272)</f>
        <v>0</v>
      </c>
      <c r="O272">
        <f>IF($B272="","",Dataset!N272)</f>
        <v>0</v>
      </c>
      <c r="P272">
        <f>IF($B272="","",Dataset!O272)</f>
        <v>1</v>
      </c>
      <c r="Q272">
        <f>IF($B272="","",Dataset!P272)</f>
        <v>0</v>
      </c>
      <c r="R272">
        <f>IF($B272="","",Dataset!Q272)</f>
        <v>0</v>
      </c>
      <c r="S272">
        <f>IF($B272="","",Dataset!R272)</f>
        <v>0</v>
      </c>
      <c r="T272">
        <f>IF($B272="","",Dataset!S272)</f>
        <v>0</v>
      </c>
      <c r="U272">
        <f>IF($B272="","",Dataset!T272)</f>
        <v>0</v>
      </c>
      <c r="AL272" t="s">
        <v>80</v>
      </c>
      <c r="AN272" s="3">
        <f t="shared" si="27"/>
        <v>54.347826003999998</v>
      </c>
      <c r="AO272">
        <v>28</v>
      </c>
      <c r="BD272" s="2">
        <v>6.0869565010000004</v>
      </c>
      <c r="BE272" s="2">
        <v>8.6956520079999997</v>
      </c>
      <c r="BF272" s="2">
        <v>11.739130019999999</v>
      </c>
      <c r="BH272" t="s">
        <v>1178</v>
      </c>
      <c r="BI272" t="s">
        <v>1179</v>
      </c>
      <c r="BJ272" t="s">
        <v>80</v>
      </c>
      <c r="BK272" t="s">
        <v>45</v>
      </c>
      <c r="BL272" t="s">
        <v>25</v>
      </c>
      <c r="BM272" t="s">
        <v>700</v>
      </c>
      <c r="BN272" t="s">
        <v>27</v>
      </c>
      <c r="BO272" s="2">
        <v>156.422</v>
      </c>
      <c r="BP272" s="2">
        <v>50</v>
      </c>
      <c r="BQ272" s="5">
        <f t="shared" si="28"/>
        <v>6.0869565010000001E-2</v>
      </c>
      <c r="BR272" s="5">
        <f t="shared" si="29"/>
        <v>8.6956520080000002E-2</v>
      </c>
      <c r="BS272" s="5">
        <f t="shared" si="30"/>
        <v>0.11739130019999999</v>
      </c>
      <c r="BT272" s="2">
        <v>9.1</v>
      </c>
      <c r="BU272" s="2" t="s">
        <v>216</v>
      </c>
      <c r="BV272" s="2">
        <v>9.3000000000000007</v>
      </c>
      <c r="BW272" s="2">
        <v>13.5496</v>
      </c>
    </row>
    <row r="273" spans="1:75" x14ac:dyDescent="0.15">
      <c r="A273" t="str">
        <f t="shared" si="31"/>
        <v>1</v>
      </c>
      <c r="B273">
        <v>110</v>
      </c>
      <c r="C273" s="7">
        <v>42171</v>
      </c>
      <c r="D273" s="11">
        <v>2015</v>
      </c>
      <c r="E273" s="3">
        <f>_xlfn.XLOOKUP(B273,'Sentiment index'!$E$2:$E$169,'Sentiment index'!$A$2:$A$169)</f>
        <v>-0.22209470000000001</v>
      </c>
      <c r="F273">
        <f>IF(B273="","",Dataset!E273)</f>
        <v>11.564861985384647</v>
      </c>
      <c r="G273" s="5">
        <f>(AN273-BP273)/BP273</f>
        <v>-9.0909090040000071E-2</v>
      </c>
      <c r="H273" s="12">
        <f>IF(B273="","",Dataset!G273)</f>
        <v>9312</v>
      </c>
      <c r="I273" s="2">
        <v>2093.89</v>
      </c>
      <c r="J273" s="2">
        <v>36.330241999999998</v>
      </c>
      <c r="K273" s="13">
        <f t="shared" si="32"/>
        <v>-0.10130909004000008</v>
      </c>
      <c r="L273" s="5">
        <f>IF(AL273="NORWAY",_xlfn.XLOOKUP(C273,'Oslo OBX Historical Data'!$A$3:$A$3478,'Oslo OBX Historical Data'!$G$2:$G$3477),IF(AL273="FINLAND",_xlfn.XLOOKUP(C273,'OMX Helsinki Historical Data'!$A$3:$A$3480,'OMX Helsinki Historical Data'!$G$2:$G$3479),IF(AL273="DENMARK",_xlfn.XLOOKUP(C273,'OMX Copenhagen All shares Histo'!$A$3:$A$3462,'OMX Copenhagen All shares Histo'!$G$2:$G$3461),_xlfn.XLOOKUP('Neg. inv sent'!C273,'OMX Stockholm Historical Data'!$A$3:$A$3478,'OMX Stockholm Historical Data'!$G$2:$G$3477))))</f>
        <v>1.04E-2</v>
      </c>
      <c r="M273">
        <f>IF($B273="","",Dataset!L273)</f>
        <v>1</v>
      </c>
      <c r="N273">
        <f>IF($B273="","",Dataset!M273)</f>
        <v>0</v>
      </c>
      <c r="O273">
        <f>IF($B273="","",Dataset!N273)</f>
        <v>0</v>
      </c>
      <c r="P273">
        <f>IF($B273="","",Dataset!O273)</f>
        <v>0</v>
      </c>
      <c r="Q273">
        <f>IF($B273="","",Dataset!P273)</f>
        <v>0</v>
      </c>
      <c r="R273">
        <f>IF($B273="","",Dataset!Q273)</f>
        <v>1</v>
      </c>
      <c r="S273">
        <f>IF($B273="","",Dataset!R273)</f>
        <v>0</v>
      </c>
      <c r="T273">
        <f>IF($B273="","",Dataset!S273)</f>
        <v>0</v>
      </c>
      <c r="U273">
        <f>IF($B273="","",Dataset!T273)</f>
        <v>0</v>
      </c>
      <c r="AL273" t="s">
        <v>80</v>
      </c>
      <c r="AN273" s="3">
        <f t="shared" si="27"/>
        <v>34.545454578479998</v>
      </c>
      <c r="AO273">
        <v>9312</v>
      </c>
      <c r="BD273" s="2">
        <v>-3.6363637450000001</v>
      </c>
      <c r="BE273" s="2">
        <v>-9.0909090040000002</v>
      </c>
      <c r="BF273" s="2">
        <v>-11.272727010000001</v>
      </c>
      <c r="BH273" t="s">
        <v>290</v>
      </c>
      <c r="BI273" t="s">
        <v>291</v>
      </c>
      <c r="BJ273" t="s">
        <v>80</v>
      </c>
      <c r="BK273" t="s">
        <v>32</v>
      </c>
      <c r="BL273" t="s">
        <v>25</v>
      </c>
      <c r="BM273" t="s">
        <v>65</v>
      </c>
      <c r="BN273" t="s">
        <v>27</v>
      </c>
      <c r="BO273" s="2">
        <v>2093.89</v>
      </c>
      <c r="BP273" s="2">
        <v>38</v>
      </c>
      <c r="BQ273" s="5">
        <f t="shared" si="28"/>
        <v>-3.636363745E-2</v>
      </c>
      <c r="BR273" s="5">
        <f t="shared" si="29"/>
        <v>-9.0909090040000001E-2</v>
      </c>
      <c r="BS273" s="5">
        <f t="shared" si="30"/>
        <v>-0.1127272701</v>
      </c>
      <c r="BT273" s="2">
        <v>77.7</v>
      </c>
      <c r="BU273" s="2">
        <v>121.0526352</v>
      </c>
      <c r="BV273" s="2">
        <v>79.150000000000006</v>
      </c>
      <c r="BW273" s="2">
        <v>95.811999999999998</v>
      </c>
    </row>
    <row r="274" spans="1:75" x14ac:dyDescent="0.15">
      <c r="A274" t="str">
        <f t="shared" si="31"/>
        <v>1</v>
      </c>
      <c r="B274">
        <v>110</v>
      </c>
      <c r="C274" s="7">
        <v>42172</v>
      </c>
      <c r="D274" s="11">
        <v>2015</v>
      </c>
      <c r="E274" s="3">
        <f>_xlfn.XLOOKUP(B274,'Sentiment index'!$E$2:$E$169,'Sentiment index'!$A$2:$A$169)</f>
        <v>-0.22209470000000001</v>
      </c>
      <c r="F274">
        <f>IF(B274="","",Dataset!E274)</f>
        <v>9.862741527313899</v>
      </c>
      <c r="G274" s="5">
        <f>(AN274-BP274)/BP274</f>
        <v>0.66990287780000002</v>
      </c>
      <c r="H274" s="12">
        <f>IF(B274="","",Dataset!G274)</f>
        <v>247</v>
      </c>
      <c r="I274" s="2">
        <v>2425.84</v>
      </c>
      <c r="J274" s="2">
        <v>43.022655</v>
      </c>
      <c r="K274" s="13">
        <f t="shared" si="32"/>
        <v>0.67920287779999999</v>
      </c>
      <c r="L274" s="5">
        <f>IF(AL274="NORWAY",_xlfn.XLOOKUP(C274,'Oslo OBX Historical Data'!$A$3:$A$3478,'Oslo OBX Historical Data'!$G$2:$G$3477),IF(AL274="FINLAND",_xlfn.XLOOKUP(C274,'OMX Helsinki Historical Data'!$A$3:$A$3480,'OMX Helsinki Historical Data'!$G$2:$G$3479),IF(AL274="DENMARK",_xlfn.XLOOKUP(C274,'OMX Copenhagen All shares Histo'!$A$3:$A$3462,'OMX Copenhagen All shares Histo'!$G$2:$G$3461),_xlfn.XLOOKUP('Neg. inv sent'!C274,'OMX Stockholm Historical Data'!$A$3:$A$3478,'OMX Stockholm Historical Data'!$G$2:$G$3477))))</f>
        <v>-9.2999999999999992E-3</v>
      </c>
      <c r="M274">
        <f>IF($B274="","",Dataset!L274)</f>
        <v>1</v>
      </c>
      <c r="N274">
        <f>IF($B274="","",Dataset!M274)</f>
        <v>0</v>
      </c>
      <c r="O274">
        <f>IF($B274="","",Dataset!N274)</f>
        <v>0</v>
      </c>
      <c r="P274">
        <f>IF($B274="","",Dataset!O274)</f>
        <v>1</v>
      </c>
      <c r="Q274">
        <f>IF($B274="","",Dataset!P274)</f>
        <v>0</v>
      </c>
      <c r="R274">
        <f>IF($B274="","",Dataset!Q274)</f>
        <v>0</v>
      </c>
      <c r="S274">
        <f>IF($B274="","",Dataset!R274)</f>
        <v>0</v>
      </c>
      <c r="T274">
        <f>IF($B274="","",Dataset!S274)</f>
        <v>0</v>
      </c>
      <c r="U274">
        <f>IF($B274="","",Dataset!T274)</f>
        <v>0</v>
      </c>
      <c r="AL274" t="s">
        <v>80</v>
      </c>
      <c r="AN274" s="3">
        <f t="shared" si="27"/>
        <v>75.145629501000002</v>
      </c>
      <c r="AO274">
        <v>247</v>
      </c>
      <c r="BD274" s="2">
        <v>8.7378616329999996</v>
      </c>
      <c r="BE274" s="2">
        <v>66.990287780000003</v>
      </c>
      <c r="BF274" s="2">
        <v>111.6504822</v>
      </c>
      <c r="BH274" t="s">
        <v>270</v>
      </c>
      <c r="BI274" t="s">
        <v>271</v>
      </c>
      <c r="BJ274" t="s">
        <v>80</v>
      </c>
      <c r="BK274" t="s">
        <v>45</v>
      </c>
      <c r="BL274" t="s">
        <v>25</v>
      </c>
      <c r="BM274" t="s">
        <v>102</v>
      </c>
      <c r="BN274" t="s">
        <v>27</v>
      </c>
      <c r="BO274" s="2">
        <v>2425.84</v>
      </c>
      <c r="BP274" s="2">
        <v>45</v>
      </c>
      <c r="BQ274" s="5">
        <f t="shared" si="28"/>
        <v>8.7378616329999992E-2</v>
      </c>
      <c r="BR274" s="5">
        <f t="shared" si="29"/>
        <v>0.66990287780000002</v>
      </c>
      <c r="BS274" s="5">
        <f t="shared" si="30"/>
        <v>1.116504822</v>
      </c>
      <c r="BT274" s="2"/>
      <c r="BU274" s="2"/>
      <c r="BV274" s="2"/>
      <c r="BW274" s="2">
        <v>110.956</v>
      </c>
    </row>
    <row r="275" spans="1:75" x14ac:dyDescent="0.15">
      <c r="A275" t="str">
        <f t="shared" si="31"/>
        <v>1</v>
      </c>
      <c r="B275">
        <v>110</v>
      </c>
      <c r="C275" s="7">
        <v>42172</v>
      </c>
      <c r="D275" s="11">
        <v>2015</v>
      </c>
      <c r="E275" s="3">
        <f>_xlfn.XLOOKUP(B275,'Sentiment index'!$E$2:$E$169,'Sentiment index'!$A$2:$A$169)</f>
        <v>-0.22209470000000001</v>
      </c>
      <c r="F275">
        <f>IF(B275="","",Dataset!E275)</f>
        <v>13.63801302812479</v>
      </c>
      <c r="G275" s="5">
        <f>(AN275-BP275)/BP275</f>
        <v>-8.4745925659999687E-3</v>
      </c>
      <c r="H275" s="12">
        <f>IF(B275="","",Dataset!G275)</f>
        <v>2057</v>
      </c>
      <c r="I275" s="2">
        <v>1979.51</v>
      </c>
      <c r="J275" s="2">
        <v>88.913487000000003</v>
      </c>
      <c r="K275" s="13">
        <f t="shared" si="32"/>
        <v>8.2540743400003058E-4</v>
      </c>
      <c r="L275" s="5">
        <f>IF(AL275="NORWAY",_xlfn.XLOOKUP(C275,'Oslo OBX Historical Data'!$A$3:$A$3478,'Oslo OBX Historical Data'!$G$2:$G$3477),IF(AL275="FINLAND",_xlfn.XLOOKUP(C275,'OMX Helsinki Historical Data'!$A$3:$A$3480,'OMX Helsinki Historical Data'!$G$2:$G$3479),IF(AL275="DENMARK",_xlfn.XLOOKUP(C275,'OMX Copenhagen All shares Histo'!$A$3:$A$3462,'OMX Copenhagen All shares Histo'!$G$2:$G$3461),_xlfn.XLOOKUP('Neg. inv sent'!C275,'OMX Stockholm Historical Data'!$A$3:$A$3478,'OMX Stockholm Historical Data'!$G$2:$G$3477))))</f>
        <v>-9.2999999999999992E-3</v>
      </c>
      <c r="M275">
        <f>IF($B275="","",Dataset!L275)</f>
        <v>1</v>
      </c>
      <c r="N275">
        <f>IF($B275="","",Dataset!M275)</f>
        <v>0</v>
      </c>
      <c r="O275">
        <f>IF($B275="","",Dataset!N275)</f>
        <v>1</v>
      </c>
      <c r="P275">
        <f>IF($B275="","",Dataset!O275)</f>
        <v>0</v>
      </c>
      <c r="Q275">
        <f>IF($B275="","",Dataset!P275)</f>
        <v>0</v>
      </c>
      <c r="R275">
        <f>IF($B275="","",Dataset!Q275)</f>
        <v>0</v>
      </c>
      <c r="S275">
        <f>IF($B275="","",Dataset!R275)</f>
        <v>0</v>
      </c>
      <c r="T275">
        <f>IF($B275="","",Dataset!S275)</f>
        <v>0</v>
      </c>
      <c r="U275">
        <f>IF($B275="","",Dataset!T275)</f>
        <v>0</v>
      </c>
      <c r="AL275" t="s">
        <v>80</v>
      </c>
      <c r="AN275" s="3">
        <f t="shared" si="27"/>
        <v>92.211862891362003</v>
      </c>
      <c r="AO275">
        <v>2057</v>
      </c>
      <c r="BD275" s="2">
        <v>2.5423712730000001</v>
      </c>
      <c r="BE275" s="2">
        <v>-0.84745925659999999</v>
      </c>
      <c r="BF275" s="2">
        <v>0.84745597839999998</v>
      </c>
      <c r="BH275" t="s">
        <v>293</v>
      </c>
      <c r="BI275" t="s">
        <v>294</v>
      </c>
      <c r="BJ275" t="s">
        <v>80</v>
      </c>
      <c r="BK275" t="s">
        <v>96</v>
      </c>
      <c r="BL275" t="s">
        <v>25</v>
      </c>
      <c r="BM275" t="s">
        <v>102</v>
      </c>
      <c r="BN275" t="s">
        <v>27</v>
      </c>
      <c r="BO275" s="2">
        <v>1979.51</v>
      </c>
      <c r="BP275" s="2">
        <v>93</v>
      </c>
      <c r="BQ275" s="5">
        <f t="shared" si="28"/>
        <v>2.5423712730000003E-2</v>
      </c>
      <c r="BR275" s="5">
        <f t="shared" si="29"/>
        <v>-8.4745925659999999E-3</v>
      </c>
      <c r="BS275" s="5">
        <f t="shared" si="30"/>
        <v>8.4745597839999999E-3</v>
      </c>
      <c r="BT275" s="2">
        <v>107</v>
      </c>
      <c r="BU275" s="2">
        <v>31.19116211</v>
      </c>
      <c r="BV275" s="2">
        <v>107</v>
      </c>
      <c r="BW275" s="2">
        <v>43.9754</v>
      </c>
    </row>
    <row r="276" spans="1:75" x14ac:dyDescent="0.15">
      <c r="A276" t="str">
        <f t="shared" si="31"/>
        <v>1</v>
      </c>
      <c r="B276">
        <v>110</v>
      </c>
      <c r="C276" s="7">
        <v>42173</v>
      </c>
      <c r="D276" s="11">
        <v>2015</v>
      </c>
      <c r="E276" s="3">
        <f>_xlfn.XLOOKUP(B276,'Sentiment index'!$E$2:$E$169,'Sentiment index'!$A$2:$A$169)</f>
        <v>-0.22209470000000001</v>
      </c>
      <c r="F276">
        <f>IF(B276="","",Dataset!E276)</f>
        <v>9.316534827966926</v>
      </c>
      <c r="G276" s="5">
        <f>(AN276-BP276)/BP276</f>
        <v>-0.25416666029999985</v>
      </c>
      <c r="H276" s="12">
        <f>IF(B276="","",Dataset!G276)</f>
        <v>12807</v>
      </c>
      <c r="I276" s="2">
        <v>1909.45</v>
      </c>
      <c r="J276" s="2">
        <v>32.506005999999999</v>
      </c>
      <c r="K276" s="13">
        <f t="shared" si="32"/>
        <v>-0.25076666029999983</v>
      </c>
      <c r="L276" s="5">
        <f>IF(AL276="NORWAY",_xlfn.XLOOKUP(C276,'Oslo OBX Historical Data'!$A$3:$A$3478,'Oslo OBX Historical Data'!$G$2:$G$3477),IF(AL276="FINLAND",_xlfn.XLOOKUP(C276,'OMX Helsinki Historical Data'!$A$3:$A$3480,'OMX Helsinki Historical Data'!$G$2:$G$3479),IF(AL276="DENMARK",_xlfn.XLOOKUP(C276,'OMX Copenhagen All shares Histo'!$A$3:$A$3462,'OMX Copenhagen All shares Histo'!$G$2:$G$3461),_xlfn.XLOOKUP('Neg. inv sent'!C276,'OMX Stockholm Historical Data'!$A$3:$A$3478,'OMX Stockholm Historical Data'!$G$2:$G$3477))))</f>
        <v>-3.3999999999999998E-3</v>
      </c>
      <c r="M276">
        <f>IF($B276="","",Dataset!L276)</f>
        <v>1</v>
      </c>
      <c r="N276">
        <f>IF($B276="","",Dataset!M276)</f>
        <v>0</v>
      </c>
      <c r="O276">
        <f>IF($B276="","",Dataset!N276)</f>
        <v>1</v>
      </c>
      <c r="P276">
        <f>IF($B276="","",Dataset!O276)</f>
        <v>0</v>
      </c>
      <c r="Q276">
        <f>IF($B276="","",Dataset!P276)</f>
        <v>0</v>
      </c>
      <c r="R276">
        <f>IF($B276="","",Dataset!Q276)</f>
        <v>0</v>
      </c>
      <c r="S276">
        <f>IF($B276="","",Dataset!R276)</f>
        <v>0</v>
      </c>
      <c r="T276">
        <f>IF($B276="","",Dataset!S276)</f>
        <v>0</v>
      </c>
      <c r="U276">
        <f>IF($B276="","",Dataset!T276)</f>
        <v>0</v>
      </c>
      <c r="AL276" t="s">
        <v>80</v>
      </c>
      <c r="AN276" s="3">
        <f t="shared" si="27"/>
        <v>25.358333549800005</v>
      </c>
      <c r="AO276">
        <v>12807</v>
      </c>
      <c r="BD276" s="2">
        <v>-20.416666029999998</v>
      </c>
      <c r="BE276" s="2">
        <v>-25.416666029999998</v>
      </c>
      <c r="BF276" s="2">
        <v>-35.833332059999996</v>
      </c>
      <c r="BH276" t="s">
        <v>310</v>
      </c>
      <c r="BI276" t="s">
        <v>311</v>
      </c>
      <c r="BJ276" t="s">
        <v>80</v>
      </c>
      <c r="BK276" t="s">
        <v>96</v>
      </c>
      <c r="BL276" t="s">
        <v>25</v>
      </c>
      <c r="BM276" t="s">
        <v>65</v>
      </c>
      <c r="BN276" t="s">
        <v>27</v>
      </c>
      <c r="BO276" s="2">
        <v>1909.45</v>
      </c>
      <c r="BP276" s="2">
        <v>34</v>
      </c>
      <c r="BQ276" s="5">
        <f t="shared" si="28"/>
        <v>-0.20416666029999997</v>
      </c>
      <c r="BR276" s="5">
        <f t="shared" si="29"/>
        <v>-0.25416666029999996</v>
      </c>
      <c r="BS276" s="5">
        <f t="shared" si="30"/>
        <v>-0.35833332059999995</v>
      </c>
      <c r="BT276" s="2">
        <v>107.7</v>
      </c>
      <c r="BU276" s="2">
        <v>214.7058868</v>
      </c>
      <c r="BV276" s="2">
        <v>107.2</v>
      </c>
      <c r="BW276" s="2">
        <v>86.6434</v>
      </c>
    </row>
    <row r="277" spans="1:75" x14ac:dyDescent="0.15">
      <c r="A277" t="str">
        <f t="shared" si="31"/>
        <v>1</v>
      </c>
      <c r="B277">
        <v>110</v>
      </c>
      <c r="C277" s="7">
        <v>42174</v>
      </c>
      <c r="D277" s="11">
        <v>2015</v>
      </c>
      <c r="E277" s="3">
        <f>_xlfn.XLOOKUP(B277,'Sentiment index'!$E$2:$E$169,'Sentiment index'!$A$2:$A$169)</f>
        <v>-0.22209470000000001</v>
      </c>
      <c r="F277">
        <f>IF(B277="","",Dataset!E277)</f>
        <v>6.2755327857682062</v>
      </c>
      <c r="G277" s="5">
        <f>(AN277-BP277)/BP277</f>
        <v>-0.11499999999999994</v>
      </c>
      <c r="H277" s="12">
        <f>IF(B277="","",Dataset!G277)</f>
        <v>1314.747098897031</v>
      </c>
      <c r="I277" s="2">
        <v>3850.72</v>
      </c>
      <c r="J277" s="2">
        <v>45</v>
      </c>
      <c r="K277" s="13">
        <f t="shared" si="32"/>
        <v>-0.12039999999999994</v>
      </c>
      <c r="L277" s="5">
        <f>IF(AL277="NORWAY",_xlfn.XLOOKUP(C277,'Oslo OBX Historical Data'!$A$3:$A$3478,'Oslo OBX Historical Data'!$G$2:$G$3477),IF(AL277="FINLAND",_xlfn.XLOOKUP(C277,'OMX Helsinki Historical Data'!$A$3:$A$3480,'OMX Helsinki Historical Data'!$G$2:$G$3479),IF(AL277="DENMARK",_xlfn.XLOOKUP(C277,'OMX Copenhagen All shares Histo'!$A$3:$A$3462,'OMX Copenhagen All shares Histo'!$G$2:$G$3461),_xlfn.XLOOKUP('Neg. inv sent'!C277,'OMX Stockholm Historical Data'!$A$3:$A$3478,'OMX Stockholm Historical Data'!$G$2:$G$3477))))</f>
        <v>5.4000000000000003E-3</v>
      </c>
      <c r="M277">
        <f>IF($B277="","",Dataset!L277)</f>
        <v>1</v>
      </c>
      <c r="N277">
        <f>IF($B277="","",Dataset!M277)</f>
        <v>0</v>
      </c>
      <c r="O277">
        <f>IF($B277="","",Dataset!N277)</f>
        <v>0</v>
      </c>
      <c r="P277">
        <f>IF($B277="","",Dataset!O277)</f>
        <v>0</v>
      </c>
      <c r="Q277">
        <f>IF($B277="","",Dataset!P277)</f>
        <v>1</v>
      </c>
      <c r="R277">
        <f>IF($B277="","",Dataset!Q277)</f>
        <v>0</v>
      </c>
      <c r="S277">
        <f>IF($B277="","",Dataset!R277)</f>
        <v>0</v>
      </c>
      <c r="T277">
        <f>IF($B277="","",Dataset!S277)</f>
        <v>0</v>
      </c>
      <c r="U277">
        <f>IF($B277="","",Dataset!T277)</f>
        <v>0</v>
      </c>
      <c r="AL277" t="s">
        <v>44</v>
      </c>
      <c r="AN277" s="3">
        <f t="shared" si="27"/>
        <v>39.825000000000003</v>
      </c>
      <c r="BD277" s="2">
        <v>-1</v>
      </c>
      <c r="BE277" s="2">
        <v>-11.5</v>
      </c>
      <c r="BF277" s="2">
        <v>-20.5</v>
      </c>
      <c r="BH277" t="s">
        <v>183</v>
      </c>
      <c r="BI277" t="s">
        <v>184</v>
      </c>
      <c r="BJ277" t="s">
        <v>44</v>
      </c>
      <c r="BK277" t="s">
        <v>38</v>
      </c>
      <c r="BL277" t="s">
        <v>25</v>
      </c>
      <c r="BM277" t="s">
        <v>65</v>
      </c>
      <c r="BN277" t="s">
        <v>27</v>
      </c>
      <c r="BO277" s="2">
        <v>3850.72</v>
      </c>
      <c r="BP277" s="2">
        <v>45</v>
      </c>
      <c r="BQ277" s="5">
        <f t="shared" si="28"/>
        <v>-0.01</v>
      </c>
      <c r="BR277" s="5">
        <f t="shared" si="29"/>
        <v>-0.115</v>
      </c>
      <c r="BS277" s="5">
        <f t="shared" si="30"/>
        <v>-0.20499999999999999</v>
      </c>
      <c r="BT277" s="2">
        <v>69</v>
      </c>
      <c r="BU277" s="2">
        <v>53.333332059999996</v>
      </c>
      <c r="BV277" s="2">
        <v>68.7</v>
      </c>
      <c r="BW277" s="2">
        <v>166.96899999999999</v>
      </c>
    </row>
    <row r="278" spans="1:75" x14ac:dyDescent="0.15">
      <c r="A278" t="str">
        <f t="shared" si="31"/>
        <v>1</v>
      </c>
      <c r="B278">
        <v>110</v>
      </c>
      <c r="C278" s="7">
        <v>42181</v>
      </c>
      <c r="D278" s="11">
        <v>2015</v>
      </c>
      <c r="E278" s="3">
        <f>_xlfn.XLOOKUP(B278,'Sentiment index'!$E$2:$E$169,'Sentiment index'!$A$2:$A$169)</f>
        <v>-0.22209470000000001</v>
      </c>
      <c r="F278">
        <f>IF(B278="","",Dataset!E278)</f>
        <v>8.8604710196984495</v>
      </c>
      <c r="G278" s="5">
        <f>(AN278-BP278)/BP278</f>
        <v>-9.677419662000003E-2</v>
      </c>
      <c r="H278" s="12">
        <f>IF(B278="","",Dataset!G278)</f>
        <v>20</v>
      </c>
      <c r="I278" s="2">
        <v>55</v>
      </c>
      <c r="J278" s="2">
        <v>13.193785</v>
      </c>
      <c r="K278" s="13">
        <f t="shared" si="32"/>
        <v>-9.4974196620000034E-2</v>
      </c>
      <c r="L278" s="5">
        <f>IF(AL278="NORWAY",_xlfn.XLOOKUP(C278,'Oslo OBX Historical Data'!$A$3:$A$3478,'Oslo OBX Historical Data'!$G$2:$G$3477),IF(AL278="FINLAND",_xlfn.XLOOKUP(C278,'OMX Helsinki Historical Data'!$A$3:$A$3480,'OMX Helsinki Historical Data'!$G$2:$G$3479),IF(AL278="DENMARK",_xlfn.XLOOKUP(C278,'OMX Copenhagen All shares Histo'!$A$3:$A$3462,'OMX Copenhagen All shares Histo'!$G$2:$G$3461),_xlfn.XLOOKUP('Neg. inv sent'!C278,'OMX Stockholm Historical Data'!$A$3:$A$3478,'OMX Stockholm Historical Data'!$G$2:$G$3477))))</f>
        <v>-1.8E-3</v>
      </c>
      <c r="M278">
        <f>IF($B278="","",Dataset!L278)</f>
        <v>1</v>
      </c>
      <c r="N278">
        <f>IF($B278="","",Dataset!M278)</f>
        <v>0</v>
      </c>
      <c r="O278">
        <f>IF($B278="","",Dataset!N278)</f>
        <v>0</v>
      </c>
      <c r="P278">
        <f>IF($B278="","",Dataset!O278)</f>
        <v>0</v>
      </c>
      <c r="Q278">
        <f>IF($B278="","",Dataset!P278)</f>
        <v>0</v>
      </c>
      <c r="R278">
        <f>IF($B278="","",Dataset!Q278)</f>
        <v>0</v>
      </c>
      <c r="S278">
        <f>IF($B278="","",Dataset!R278)</f>
        <v>1</v>
      </c>
      <c r="T278">
        <f>IF($B278="","",Dataset!S278)</f>
        <v>0</v>
      </c>
      <c r="U278">
        <f>IF($B278="","",Dataset!T278)</f>
        <v>0</v>
      </c>
      <c r="AL278" t="s">
        <v>23</v>
      </c>
      <c r="AN278" s="3">
        <f t="shared" si="27"/>
        <v>9.9354838371799996</v>
      </c>
      <c r="AO278">
        <v>20</v>
      </c>
      <c r="BD278" s="2">
        <v>0</v>
      </c>
      <c r="BE278" s="2">
        <v>-9.6774196620000001</v>
      </c>
      <c r="BF278" s="2">
        <v>-6.4516129490000003</v>
      </c>
      <c r="BH278" t="s">
        <v>1446</v>
      </c>
      <c r="BI278" t="s">
        <v>1447</v>
      </c>
      <c r="BJ278" t="s">
        <v>23</v>
      </c>
      <c r="BK278" t="s">
        <v>152</v>
      </c>
      <c r="BL278" t="s">
        <v>25</v>
      </c>
      <c r="BM278" t="s">
        <v>54</v>
      </c>
      <c r="BN278" t="s">
        <v>27</v>
      </c>
      <c r="BO278" s="2">
        <v>55</v>
      </c>
      <c r="BP278" s="2">
        <v>11</v>
      </c>
      <c r="BQ278" s="5">
        <f t="shared" si="28"/>
        <v>0</v>
      </c>
      <c r="BR278" s="5">
        <f t="shared" si="29"/>
        <v>-9.6774196620000003E-2</v>
      </c>
      <c r="BS278" s="5">
        <f t="shared" si="30"/>
        <v>-6.4516129490000004E-2</v>
      </c>
      <c r="BT278" s="2">
        <v>1.3360000000000001</v>
      </c>
      <c r="BU278" s="2">
        <v>-96.214813230000004</v>
      </c>
      <c r="BV278" s="2">
        <v>1.3660000000000001</v>
      </c>
      <c r="BW278" s="2">
        <v>25</v>
      </c>
    </row>
    <row r="279" spans="1:75" x14ac:dyDescent="0.15">
      <c r="A279" t="str">
        <f t="shared" si="31"/>
        <v>1</v>
      </c>
      <c r="B279">
        <v>110</v>
      </c>
      <c r="C279" s="7">
        <v>42185</v>
      </c>
      <c r="D279" s="11">
        <v>2015</v>
      </c>
      <c r="E279" s="3">
        <f>_xlfn.XLOOKUP(B279,'Sentiment index'!$E$2:$E$169,'Sentiment index'!$A$2:$A$169)</f>
        <v>-0.22209470000000001</v>
      </c>
      <c r="F279">
        <f>IF(B279="","",Dataset!E279)</f>
        <v>8.929439101479117</v>
      </c>
      <c r="G279" s="5">
        <f>(AN279-BP279)/BP279</f>
        <v>0.10344827650000003</v>
      </c>
      <c r="H279" s="12">
        <f>IF(B279="","",Dataset!G279)</f>
        <v>13553</v>
      </c>
      <c r="I279" s="2">
        <v>2406.94</v>
      </c>
      <c r="J279" s="2">
        <v>46.368861500000001</v>
      </c>
      <c r="K279" s="13">
        <f t="shared" si="32"/>
        <v>0.11284827650000004</v>
      </c>
      <c r="L279" s="5">
        <f>IF(AL279="NORWAY",_xlfn.XLOOKUP(C279,'Oslo OBX Historical Data'!$A$3:$A$3478,'Oslo OBX Historical Data'!$G$2:$G$3477),IF(AL279="FINLAND",_xlfn.XLOOKUP(C279,'OMX Helsinki Historical Data'!$A$3:$A$3480,'OMX Helsinki Historical Data'!$G$2:$G$3479),IF(AL279="DENMARK",_xlfn.XLOOKUP(C279,'OMX Copenhagen All shares Histo'!$A$3:$A$3462,'OMX Copenhagen All shares Histo'!$G$2:$G$3461),_xlfn.XLOOKUP('Neg. inv sent'!C279,'OMX Stockholm Historical Data'!$A$3:$A$3478,'OMX Stockholm Historical Data'!$G$2:$G$3477))))</f>
        <v>-9.4000000000000004E-3</v>
      </c>
      <c r="M279">
        <f>IF($B279="","",Dataset!L279)</f>
        <v>1</v>
      </c>
      <c r="N279">
        <f>IF($B279="","",Dataset!M279)</f>
        <v>0</v>
      </c>
      <c r="O279">
        <f>IF($B279="","",Dataset!N279)</f>
        <v>0</v>
      </c>
      <c r="P279">
        <f>IF($B279="","",Dataset!O279)</f>
        <v>0</v>
      </c>
      <c r="Q279">
        <f>IF($B279="","",Dataset!P279)</f>
        <v>0</v>
      </c>
      <c r="R279">
        <f>IF($B279="","",Dataset!Q279)</f>
        <v>1</v>
      </c>
      <c r="S279">
        <f>IF($B279="","",Dataset!R279)</f>
        <v>0</v>
      </c>
      <c r="T279">
        <f>IF($B279="","",Dataset!S279)</f>
        <v>0</v>
      </c>
      <c r="U279">
        <f>IF($B279="","",Dataset!T279)</f>
        <v>0</v>
      </c>
      <c r="AL279" t="s">
        <v>80</v>
      </c>
      <c r="AN279" s="3">
        <f t="shared" si="27"/>
        <v>53.517241410250001</v>
      </c>
      <c r="AO279">
        <v>13553</v>
      </c>
      <c r="BD279" s="2">
        <v>6.5517239570000001</v>
      </c>
      <c r="BE279" s="2">
        <v>10.344827649999999</v>
      </c>
      <c r="BF279" s="2">
        <v>-0.68965518469999998</v>
      </c>
      <c r="BH279" t="s">
        <v>274</v>
      </c>
      <c r="BI279" t="s">
        <v>275</v>
      </c>
      <c r="BJ279" t="s">
        <v>80</v>
      </c>
      <c r="BK279" t="s">
        <v>32</v>
      </c>
      <c r="BL279" t="s">
        <v>25</v>
      </c>
      <c r="BM279" t="s">
        <v>65</v>
      </c>
      <c r="BN279" t="s">
        <v>27</v>
      </c>
      <c r="BO279" s="2">
        <v>2406.94</v>
      </c>
      <c r="BP279" s="2">
        <v>48.5</v>
      </c>
      <c r="BQ279" s="5">
        <f t="shared" si="28"/>
        <v>6.5517239569999997E-2</v>
      </c>
      <c r="BR279" s="5">
        <f t="shared" si="29"/>
        <v>0.10344827649999999</v>
      </c>
      <c r="BS279" s="5">
        <f t="shared" si="30"/>
        <v>-6.8965518469999995E-3</v>
      </c>
      <c r="BT279" s="2"/>
      <c r="BU279" s="2"/>
      <c r="BV279" s="2"/>
      <c r="BW279" s="2">
        <v>141</v>
      </c>
    </row>
    <row r="280" spans="1:75" x14ac:dyDescent="0.15">
      <c r="A280" t="str">
        <f t="shared" si="31"/>
        <v>1</v>
      </c>
      <c r="B280">
        <v>111</v>
      </c>
      <c r="C280" s="7">
        <v>42186</v>
      </c>
      <c r="D280" s="11">
        <v>2015</v>
      </c>
      <c r="E280" s="3">
        <f>_xlfn.XLOOKUP(B280,'Sentiment index'!$E$2:$E$169,'Sentiment index'!$A$2:$A$169)</f>
        <v>-0.21917519999999999</v>
      </c>
      <c r="F280">
        <f>IF(B280="","",Dataset!E280)</f>
        <v>8.0003216858487605</v>
      </c>
      <c r="G280" s="5">
        <f>(AN280-BP280)/BP280</f>
        <v>0.22051282880000006</v>
      </c>
      <c r="H280" s="12">
        <f>IF(B280="","",Dataset!G280)</f>
        <v>10</v>
      </c>
      <c r="I280" s="2">
        <v>66.048199999999994</v>
      </c>
      <c r="J280" s="2">
        <v>13.957009560000001</v>
      </c>
      <c r="K280" s="13">
        <f t="shared" si="32"/>
        <v>0.20961282880000007</v>
      </c>
      <c r="L280" s="5">
        <f>IF(AL280="NORWAY",_xlfn.XLOOKUP(C280,'Oslo OBX Historical Data'!$A$3:$A$3478,'Oslo OBX Historical Data'!$G$2:$G$3477),IF(AL280="FINLAND",_xlfn.XLOOKUP(C280,'OMX Helsinki Historical Data'!$A$3:$A$3480,'OMX Helsinki Historical Data'!$G$2:$G$3479),IF(AL280="DENMARK",_xlfn.XLOOKUP(C280,'OMX Copenhagen All shares Histo'!$A$3:$A$3462,'OMX Copenhagen All shares Histo'!$G$2:$G$3461),_xlfn.XLOOKUP('Neg. inv sent'!C280,'OMX Stockholm Historical Data'!$A$3:$A$3478,'OMX Stockholm Historical Data'!$G$2:$G$3477))))</f>
        <v>1.09E-2</v>
      </c>
      <c r="M280">
        <f>IF($B280="","",Dataset!L280)</f>
        <v>1</v>
      </c>
      <c r="N280">
        <f>IF($B280="","",Dataset!M280)</f>
        <v>0</v>
      </c>
      <c r="O280">
        <f>IF($B280="","",Dataset!N280)</f>
        <v>0</v>
      </c>
      <c r="P280">
        <f>IF($B280="","",Dataset!O280)</f>
        <v>0</v>
      </c>
      <c r="Q280">
        <f>IF($B280="","",Dataset!P280)</f>
        <v>0</v>
      </c>
      <c r="R280">
        <f>IF($B280="","",Dataset!Q280)</f>
        <v>1</v>
      </c>
      <c r="S280">
        <f>IF($B280="","",Dataset!R280)</f>
        <v>0</v>
      </c>
      <c r="T280">
        <f>IF($B280="","",Dataset!S280)</f>
        <v>0</v>
      </c>
      <c r="U280">
        <f>IF($B280="","",Dataset!T280)</f>
        <v>0</v>
      </c>
      <c r="AL280" t="s">
        <v>64</v>
      </c>
      <c r="AN280" s="3">
        <f t="shared" ref="AN280:AN303" si="33">BP280*(1+BR280)</f>
        <v>1.9040000129280001</v>
      </c>
      <c r="AO280">
        <v>10</v>
      </c>
      <c r="BD280" s="2">
        <v>16.923076630000001</v>
      </c>
      <c r="BE280" s="2">
        <v>22.051282879999999</v>
      </c>
      <c r="BF280" s="2">
        <v>6.6666665079999996</v>
      </c>
      <c r="BH280" t="s">
        <v>1406</v>
      </c>
      <c r="BI280" t="s">
        <v>1407</v>
      </c>
      <c r="BJ280" t="s">
        <v>64</v>
      </c>
      <c r="BK280" t="s">
        <v>32</v>
      </c>
      <c r="BL280" t="s">
        <v>25</v>
      </c>
      <c r="BM280" t="s">
        <v>1408</v>
      </c>
      <c r="BN280" t="s">
        <v>27</v>
      </c>
      <c r="BO280" s="2">
        <v>66.048199999999994</v>
      </c>
      <c r="BP280" s="2">
        <v>1.56</v>
      </c>
      <c r="BQ280" s="5">
        <f t="shared" ref="BQ280:BQ303" si="34">BD280/100</f>
        <v>0.1692307663</v>
      </c>
      <c r="BR280" s="5">
        <f t="shared" ref="BR280:BR303" si="35">BE280/100</f>
        <v>0.22051282879999998</v>
      </c>
      <c r="BS280" s="5">
        <f t="shared" ref="BS280:BS303" si="36">BF280/100</f>
        <v>6.6666665079999993E-2</v>
      </c>
      <c r="BT280" s="2"/>
      <c r="BU280" s="2"/>
      <c r="BV280" s="2"/>
      <c r="BW280" s="2">
        <v>27.567</v>
      </c>
    </row>
    <row r="281" spans="1:75" x14ac:dyDescent="0.15">
      <c r="A281" t="str">
        <f t="shared" si="31"/>
        <v>1</v>
      </c>
      <c r="B281">
        <v>111</v>
      </c>
      <c r="C281" s="7">
        <v>42192</v>
      </c>
      <c r="D281" s="11">
        <v>2015</v>
      </c>
      <c r="E281" s="3">
        <f>_xlfn.XLOOKUP(B281,'Sentiment index'!$E$2:$E$169,'Sentiment index'!$A$2:$A$169)</f>
        <v>-0.21917519999999999</v>
      </c>
      <c r="F281">
        <f>IF(B281="","",Dataset!E281)</f>
        <v>9.2468198349439827</v>
      </c>
      <c r="G281" s="5">
        <f>(AN281-BP281)/BP281</f>
        <v>0.39814807890000009</v>
      </c>
      <c r="H281" s="12">
        <f>IF(B281="","",Dataset!G281)</f>
        <v>98</v>
      </c>
      <c r="I281" s="2">
        <v>214.14599999999999</v>
      </c>
      <c r="J281" s="2">
        <v>44.734005000000003</v>
      </c>
      <c r="K281" s="13">
        <f t="shared" si="32"/>
        <v>0.41784807890000009</v>
      </c>
      <c r="L281" s="5">
        <f>IF(AL281="NORWAY",_xlfn.XLOOKUP(C281,'Oslo OBX Historical Data'!$A$3:$A$3478,'Oslo OBX Historical Data'!$G$2:$G$3477),IF(AL281="FINLAND",_xlfn.XLOOKUP(C281,'OMX Helsinki Historical Data'!$A$3:$A$3480,'OMX Helsinki Historical Data'!$G$2:$G$3479),IF(AL281="DENMARK",_xlfn.XLOOKUP(C281,'OMX Copenhagen All shares Histo'!$A$3:$A$3462,'OMX Copenhagen All shares Histo'!$G$2:$G$3461),_xlfn.XLOOKUP('Neg. inv sent'!C281,'OMX Stockholm Historical Data'!$A$3:$A$3478,'OMX Stockholm Historical Data'!$G$2:$G$3477))))</f>
        <v>-1.9699999999999999E-2</v>
      </c>
      <c r="M281">
        <f>IF($B281="","",Dataset!L281)</f>
        <v>1</v>
      </c>
      <c r="N281">
        <f>IF($B281="","",Dataset!M281)</f>
        <v>0</v>
      </c>
      <c r="O281">
        <f>IF($B281="","",Dataset!N281)</f>
        <v>0</v>
      </c>
      <c r="P281">
        <f>IF($B281="","",Dataset!O281)</f>
        <v>0</v>
      </c>
      <c r="Q281">
        <f>IF($B281="","",Dataset!P281)</f>
        <v>1</v>
      </c>
      <c r="R281">
        <f>IF($B281="","",Dataset!Q281)</f>
        <v>0</v>
      </c>
      <c r="S281">
        <f>IF($B281="","",Dataset!R281)</f>
        <v>0</v>
      </c>
      <c r="T281">
        <f>IF($B281="","",Dataset!S281)</f>
        <v>0</v>
      </c>
      <c r="U281">
        <f>IF($B281="","",Dataset!T281)</f>
        <v>0</v>
      </c>
      <c r="AL281" t="s">
        <v>64</v>
      </c>
      <c r="AN281" s="3">
        <f t="shared" si="33"/>
        <v>6.9907403945000004</v>
      </c>
      <c r="AO281">
        <v>98</v>
      </c>
      <c r="BD281" s="2">
        <v>35.802463529999997</v>
      </c>
      <c r="BE281" s="2">
        <v>39.814807889999997</v>
      </c>
      <c r="BF281" s="2">
        <v>72.191352839999993</v>
      </c>
      <c r="BH281" t="s">
        <v>1081</v>
      </c>
      <c r="BI281" t="s">
        <v>1082</v>
      </c>
      <c r="BJ281" t="s">
        <v>64</v>
      </c>
      <c r="BK281" t="s">
        <v>38</v>
      </c>
      <c r="BL281" t="s">
        <v>25</v>
      </c>
      <c r="BM281" t="s">
        <v>82</v>
      </c>
      <c r="BN281" t="s">
        <v>27</v>
      </c>
      <c r="BO281" s="2">
        <v>214.14599999999999</v>
      </c>
      <c r="BP281" s="2">
        <v>5</v>
      </c>
      <c r="BQ281" s="5">
        <f t="shared" si="34"/>
        <v>0.35802463529999995</v>
      </c>
      <c r="BR281" s="5">
        <f t="shared" si="35"/>
        <v>0.39814807889999998</v>
      </c>
      <c r="BS281" s="5">
        <f t="shared" si="36"/>
        <v>0.72191352839999989</v>
      </c>
      <c r="BT281" s="2"/>
      <c r="BU281" s="2"/>
      <c r="BV281" s="2"/>
      <c r="BW281" s="2">
        <v>6.3512000000000004</v>
      </c>
    </row>
    <row r="282" spans="1:75" x14ac:dyDescent="0.15">
      <c r="A282" t="str">
        <f t="shared" si="31"/>
        <v>1</v>
      </c>
      <c r="B282">
        <v>111</v>
      </c>
      <c r="C282" s="7">
        <v>42198</v>
      </c>
      <c r="D282" s="11">
        <v>2015</v>
      </c>
      <c r="E282" s="3">
        <f>_xlfn.XLOOKUP(B282,'Sentiment index'!$E$2:$E$169,'Sentiment index'!$A$2:$A$169)</f>
        <v>-0.21917519999999999</v>
      </c>
      <c r="F282">
        <f>IF(B282="","",Dataset!E282)</f>
        <v>11.060480143887803</v>
      </c>
      <c r="G282" s="5">
        <f>(AN282-BP282)/BP282</f>
        <v>0.08</v>
      </c>
      <c r="H282" s="12">
        <f>IF(B282="","",Dataset!G282)</f>
        <v>1215.2851172028484</v>
      </c>
      <c r="I282" s="2">
        <v>51.574800000000003</v>
      </c>
      <c r="J282" s="2">
        <v>95.605900000000005</v>
      </c>
      <c r="K282" s="13">
        <f t="shared" si="32"/>
        <v>6.4100000000000004E-2</v>
      </c>
      <c r="L282" s="5">
        <f>IF(AL282="NORWAY",_xlfn.XLOOKUP(C282,'Oslo OBX Historical Data'!$A$3:$A$3478,'Oslo OBX Historical Data'!$G$2:$G$3477),IF(AL282="FINLAND",_xlfn.XLOOKUP(C282,'OMX Helsinki Historical Data'!$A$3:$A$3480,'OMX Helsinki Historical Data'!$G$2:$G$3479),IF(AL282="DENMARK",_xlfn.XLOOKUP(C282,'OMX Copenhagen All shares Histo'!$A$3:$A$3462,'OMX Copenhagen All shares Histo'!$G$2:$G$3461),_xlfn.XLOOKUP('Neg. inv sent'!C282,'OMX Stockholm Historical Data'!$A$3:$A$3478,'OMX Stockholm Historical Data'!$G$2:$G$3477))))</f>
        <v>1.5900000000000001E-2</v>
      </c>
      <c r="M282">
        <f>IF($B282="","",Dataset!L282)</f>
        <v>1</v>
      </c>
      <c r="N282">
        <f>IF($B282="","",Dataset!M282)</f>
        <v>0</v>
      </c>
      <c r="O282">
        <f>IF($B282="","",Dataset!N282)</f>
        <v>0</v>
      </c>
      <c r="P282">
        <f>IF($B282="","",Dataset!O282)</f>
        <v>0</v>
      </c>
      <c r="Q282">
        <f>IF($B282="","",Dataset!P282)</f>
        <v>0</v>
      </c>
      <c r="R282">
        <f>IF($B282="","",Dataset!Q282)</f>
        <v>0</v>
      </c>
      <c r="S282">
        <f>IF($B282="","",Dataset!R282)</f>
        <v>0</v>
      </c>
      <c r="T282">
        <f>IF($B282="","",Dataset!S282)</f>
        <v>1</v>
      </c>
      <c r="U282">
        <f>IF($B282="","",Dataset!T282)</f>
        <v>0</v>
      </c>
      <c r="AL282" t="s">
        <v>80</v>
      </c>
      <c r="AN282" s="3">
        <f t="shared" si="33"/>
        <v>108</v>
      </c>
      <c r="BD282" s="2">
        <v>3.3333332539999998</v>
      </c>
      <c r="BE282" s="2">
        <v>8</v>
      </c>
      <c r="BF282" s="2">
        <v>3.3333332539999998</v>
      </c>
      <c r="BH282" t="s">
        <v>1473</v>
      </c>
      <c r="BI282" t="s">
        <v>1474</v>
      </c>
      <c r="BJ282" t="s">
        <v>80</v>
      </c>
      <c r="BK282" t="s">
        <v>81</v>
      </c>
      <c r="BL282" t="s">
        <v>1475</v>
      </c>
      <c r="BM282" t="s">
        <v>1175</v>
      </c>
      <c r="BN282" t="s">
        <v>27</v>
      </c>
      <c r="BO282" s="2">
        <v>51.574800000000003</v>
      </c>
      <c r="BP282" s="2">
        <v>100</v>
      </c>
      <c r="BQ282" s="5">
        <f t="shared" si="34"/>
        <v>3.3333332539999996E-2</v>
      </c>
      <c r="BR282" s="5">
        <f t="shared" si="35"/>
        <v>0.08</v>
      </c>
      <c r="BS282" s="5">
        <f t="shared" si="36"/>
        <v>3.3333332539999996E-2</v>
      </c>
      <c r="BT282" s="2">
        <v>131</v>
      </c>
      <c r="BU282" s="2">
        <v>38.5</v>
      </c>
      <c r="BV282" s="2">
        <v>126</v>
      </c>
      <c r="BW282" s="2">
        <v>61.561799999999998</v>
      </c>
    </row>
    <row r="283" spans="1:75" x14ac:dyDescent="0.15">
      <c r="A283" t="str">
        <f t="shared" si="31"/>
        <v>1</v>
      </c>
      <c r="B283">
        <v>111</v>
      </c>
      <c r="C283" s="7">
        <v>42207</v>
      </c>
      <c r="D283" s="11">
        <v>2015</v>
      </c>
      <c r="E283" s="3">
        <f>_xlfn.XLOOKUP(B283,'Sentiment index'!$E$2:$E$169,'Sentiment index'!$A$2:$A$169)</f>
        <v>-0.21917519999999999</v>
      </c>
      <c r="F283">
        <f>IF(B283="","",Dataset!E283)</f>
        <v>14.839191724103415</v>
      </c>
      <c r="G283" s="5">
        <f>(AN283-BP283)/BP283</f>
        <v>-4.285714149E-2</v>
      </c>
      <c r="H283" s="12">
        <f>IF(B283="","",Dataset!G283)</f>
        <v>1319.7905111661028</v>
      </c>
      <c r="I283" s="2">
        <v>19.934899999999999</v>
      </c>
      <c r="J283" s="2">
        <v>8.8758189999999999</v>
      </c>
      <c r="K283" s="13">
        <f t="shared" si="32"/>
        <v>-4.4657141490000003E-2</v>
      </c>
      <c r="L283" s="5">
        <f>IF(AL283="NORWAY",_xlfn.XLOOKUP(C283,'Oslo OBX Historical Data'!$A$3:$A$3478,'Oslo OBX Historical Data'!$G$2:$G$3477),IF(AL283="FINLAND",_xlfn.XLOOKUP(C283,'OMX Helsinki Historical Data'!$A$3:$A$3480,'OMX Helsinki Historical Data'!$G$2:$G$3479),IF(AL283="DENMARK",_xlfn.XLOOKUP(C283,'OMX Copenhagen All shares Histo'!$A$3:$A$3462,'OMX Copenhagen All shares Histo'!$G$2:$G$3461),_xlfn.XLOOKUP('Neg. inv sent'!C283,'OMX Stockholm Historical Data'!$A$3:$A$3478,'OMX Stockholm Historical Data'!$G$2:$G$3477))))</f>
        <v>1.8E-3</v>
      </c>
      <c r="M283">
        <f>IF($B283="","",Dataset!L283)</f>
        <v>1</v>
      </c>
      <c r="N283">
        <f>IF($B283="","",Dataset!M283)</f>
        <v>0</v>
      </c>
      <c r="O283">
        <f>IF($B283="","",Dataset!N283)</f>
        <v>0</v>
      </c>
      <c r="P283">
        <f>IF($B283="","",Dataset!O283)</f>
        <v>0</v>
      </c>
      <c r="Q283">
        <f>IF($B283="","",Dataset!P283)</f>
        <v>0</v>
      </c>
      <c r="R283">
        <f>IF($B283="","",Dataset!Q283)</f>
        <v>1</v>
      </c>
      <c r="S283">
        <f>IF($B283="","",Dataset!R283)</f>
        <v>0</v>
      </c>
      <c r="T283">
        <f>IF($B283="","",Dataset!S283)</f>
        <v>0</v>
      </c>
      <c r="U283">
        <f>IF($B283="","",Dataset!T283)</f>
        <v>0</v>
      </c>
      <c r="AL283" t="s">
        <v>23</v>
      </c>
      <c r="AN283" s="3">
        <f t="shared" si="33"/>
        <v>7.0828571529740003</v>
      </c>
      <c r="BD283" s="2">
        <v>0</v>
      </c>
      <c r="BE283" s="2">
        <v>-4.2857141490000004</v>
      </c>
      <c r="BF283" s="2">
        <v>-11.428571699999999</v>
      </c>
      <c r="BH283" t="s">
        <v>1743</v>
      </c>
      <c r="BI283" t="s">
        <v>1744</v>
      </c>
      <c r="BJ283" t="s">
        <v>23</v>
      </c>
      <c r="BK283" t="s">
        <v>32</v>
      </c>
      <c r="BL283" t="s">
        <v>25</v>
      </c>
      <c r="BM283" t="s">
        <v>1066</v>
      </c>
      <c r="BN283" t="s">
        <v>27</v>
      </c>
      <c r="BO283" s="2">
        <v>19.934899999999999</v>
      </c>
      <c r="BP283" s="2">
        <v>7.4</v>
      </c>
      <c r="BQ283" s="5">
        <f t="shared" si="34"/>
        <v>0</v>
      </c>
      <c r="BR283" s="5">
        <f t="shared" si="35"/>
        <v>-4.285714149E-2</v>
      </c>
      <c r="BS283" s="5">
        <f t="shared" si="36"/>
        <v>-0.114285717</v>
      </c>
      <c r="BT283" s="2"/>
      <c r="BU283" s="2"/>
      <c r="BV283" s="2"/>
      <c r="BW283" s="2">
        <v>7.2332000000000001</v>
      </c>
    </row>
    <row r="284" spans="1:75" x14ac:dyDescent="0.15">
      <c r="A284" t="str">
        <f t="shared" si="31"/>
        <v>1</v>
      </c>
      <c r="B284">
        <v>114</v>
      </c>
      <c r="C284" s="7">
        <v>42279</v>
      </c>
      <c r="D284" s="11">
        <v>2015</v>
      </c>
      <c r="E284" s="3">
        <f>_xlfn.XLOOKUP(B284,'Sentiment index'!$E$2:$E$169,'Sentiment index'!$A$2:$A$169)</f>
        <v>-0.1384224</v>
      </c>
      <c r="F284">
        <f>IF(B284="","",Dataset!E284)</f>
        <v>11.197179976860983</v>
      </c>
      <c r="G284" s="5">
        <f>(AN284-BP284)/BP284</f>
        <v>0.41250000000000009</v>
      </c>
      <c r="H284" s="12">
        <f>IF(B284="","",Dataset!G284)</f>
        <v>78</v>
      </c>
      <c r="I284" s="4">
        <v>18.637</v>
      </c>
      <c r="J284" s="4">
        <v>25.813593000000001</v>
      </c>
      <c r="K284" s="13">
        <f t="shared" si="32"/>
        <v>0.40800000000000008</v>
      </c>
      <c r="L284" s="5">
        <f>IF(AL284="NORWAY",_xlfn.XLOOKUP(C284,'Oslo OBX Historical Data'!$A$3:$A$3478,'Oslo OBX Historical Data'!$G$2:$G$3477),IF(AL284="FINLAND",_xlfn.XLOOKUP(C284,'OMX Helsinki Historical Data'!$A$3:$A$3480,'OMX Helsinki Historical Data'!$G$2:$G$3479),IF(AL284="DENMARK",_xlfn.XLOOKUP(C284,'OMX Copenhagen All shares Histo'!$A$3:$A$3462,'OMX Copenhagen All shares Histo'!$G$2:$G$3461),_xlfn.XLOOKUP('Neg. inv sent'!C284,'OMX Stockholm Historical Data'!$A$3:$A$3478,'OMX Stockholm Historical Data'!$G$2:$G$3477))))</f>
        <v>4.4999999999999997E-3</v>
      </c>
      <c r="M284">
        <f>IF($B284="","",Dataset!L284)</f>
        <v>1</v>
      </c>
      <c r="N284">
        <f>IF($B284="","",Dataset!M284)</f>
        <v>0</v>
      </c>
      <c r="O284">
        <f>IF($B284="","",Dataset!N284)</f>
        <v>0</v>
      </c>
      <c r="P284">
        <f>IF($B284="","",Dataset!O284)</f>
        <v>0</v>
      </c>
      <c r="Q284">
        <f>IF($B284="","",Dataset!P284)</f>
        <v>0</v>
      </c>
      <c r="R284">
        <f>IF($B284="","",Dataset!Q284)</f>
        <v>1</v>
      </c>
      <c r="S284">
        <f>IF($B284="","",Dataset!R284)</f>
        <v>0</v>
      </c>
      <c r="T284">
        <f>IF($B284="","",Dataset!S284)</f>
        <v>0</v>
      </c>
      <c r="U284">
        <f>IF($B284="","",Dataset!T284)</f>
        <v>0</v>
      </c>
      <c r="AL284" t="s">
        <v>80</v>
      </c>
      <c r="AN284" s="3">
        <f t="shared" si="33"/>
        <v>38.137500000000003</v>
      </c>
      <c r="AO284">
        <v>78</v>
      </c>
      <c r="BD284" s="2">
        <v>-10</v>
      </c>
      <c r="BE284" s="2">
        <v>41.25</v>
      </c>
      <c r="BF284" s="2">
        <v>155</v>
      </c>
      <c r="BH284" t="s">
        <v>1785</v>
      </c>
      <c r="BI284" t="s">
        <v>1786</v>
      </c>
      <c r="BJ284" t="s">
        <v>80</v>
      </c>
      <c r="BK284" t="s">
        <v>32</v>
      </c>
      <c r="BL284" t="s">
        <v>25</v>
      </c>
      <c r="BM284" t="s">
        <v>46</v>
      </c>
      <c r="BN284" t="s">
        <v>27</v>
      </c>
      <c r="BO284" s="4">
        <v>18.637</v>
      </c>
      <c r="BP284" s="4">
        <v>27</v>
      </c>
      <c r="BQ284" s="5">
        <f t="shared" si="34"/>
        <v>-0.1</v>
      </c>
      <c r="BR284" s="5">
        <f t="shared" si="35"/>
        <v>0.41249999999999998</v>
      </c>
      <c r="BS284" s="5">
        <f t="shared" si="36"/>
        <v>1.55</v>
      </c>
      <c r="BT284" s="4">
        <v>47.7</v>
      </c>
      <c r="BU284" s="4">
        <v>76.296295169999993</v>
      </c>
      <c r="BV284" s="4">
        <v>47.6</v>
      </c>
      <c r="BW284" s="4">
        <v>2.6436000000000002</v>
      </c>
    </row>
    <row r="285" spans="1:75" x14ac:dyDescent="0.15">
      <c r="A285" t="str">
        <f t="shared" si="31"/>
        <v>1</v>
      </c>
      <c r="B285">
        <v>114</v>
      </c>
      <c r="C285" s="7">
        <v>42285</v>
      </c>
      <c r="D285" s="11">
        <v>2015</v>
      </c>
      <c r="E285" s="3">
        <f>_xlfn.XLOOKUP(B285,'Sentiment index'!$E$2:$E$169,'Sentiment index'!$A$2:$A$169)</f>
        <v>-0.1384224</v>
      </c>
      <c r="F285">
        <f>IF(B285="","",Dataset!E285)</f>
        <v>9.7867054635058661</v>
      </c>
      <c r="G285" s="5">
        <f>(AN285-BP285)/BP285</f>
        <v>-1.8433179860000051E-2</v>
      </c>
      <c r="H285" s="12">
        <f>IF(B285="","",Dataset!G285)</f>
        <v>1822</v>
      </c>
      <c r="I285" s="4">
        <v>838.63800000000003</v>
      </c>
      <c r="J285" s="4">
        <v>56.407480999999997</v>
      </c>
      <c r="K285" s="13">
        <f t="shared" si="32"/>
        <v>-2.5733179860000052E-2</v>
      </c>
      <c r="L285" s="5">
        <f>IF(AL285="NORWAY",_xlfn.XLOOKUP(C285,'Oslo OBX Historical Data'!$A$3:$A$3478,'Oslo OBX Historical Data'!$G$2:$G$3477),IF(AL285="FINLAND",_xlfn.XLOOKUP(C285,'OMX Helsinki Historical Data'!$A$3:$A$3480,'OMX Helsinki Historical Data'!$G$2:$G$3479),IF(AL285="DENMARK",_xlfn.XLOOKUP(C285,'OMX Copenhagen All shares Histo'!$A$3:$A$3462,'OMX Copenhagen All shares Histo'!$G$2:$G$3461),_xlfn.XLOOKUP('Neg. inv sent'!C285,'OMX Stockholm Historical Data'!$A$3:$A$3478,'OMX Stockholm Historical Data'!$G$2:$G$3477))))</f>
        <v>7.3000000000000001E-3</v>
      </c>
      <c r="M285">
        <f>IF($B285="","",Dataset!L285)</f>
        <v>1</v>
      </c>
      <c r="N285">
        <f>IF($B285="","",Dataset!M285)</f>
        <v>0</v>
      </c>
      <c r="O285">
        <f>IF($B285="","",Dataset!N285)</f>
        <v>0</v>
      </c>
      <c r="P285">
        <f>IF($B285="","",Dataset!O285)</f>
        <v>0</v>
      </c>
      <c r="Q285">
        <f>IF($B285="","",Dataset!P285)</f>
        <v>0</v>
      </c>
      <c r="R285">
        <f>IF($B285="","",Dataset!Q285)</f>
        <v>0</v>
      </c>
      <c r="S285">
        <f>IF($B285="","",Dataset!R285)</f>
        <v>1</v>
      </c>
      <c r="T285">
        <f>IF($B285="","",Dataset!S285)</f>
        <v>0</v>
      </c>
      <c r="U285">
        <f>IF($B285="","",Dataset!T285)</f>
        <v>0</v>
      </c>
      <c r="AL285" t="s">
        <v>80</v>
      </c>
      <c r="AN285" s="3">
        <f t="shared" si="33"/>
        <v>57.912442388259997</v>
      </c>
      <c r="AO285">
        <v>1822</v>
      </c>
      <c r="BD285" s="2">
        <v>1.382488489</v>
      </c>
      <c r="BE285" s="2">
        <v>-1.843317986</v>
      </c>
      <c r="BF285" s="2">
        <v>-4.1474652289999998</v>
      </c>
      <c r="BH285" t="s">
        <v>613</v>
      </c>
      <c r="BI285" t="s">
        <v>614</v>
      </c>
      <c r="BJ285" t="s">
        <v>80</v>
      </c>
      <c r="BK285" t="s">
        <v>152</v>
      </c>
      <c r="BL285" t="s">
        <v>25</v>
      </c>
      <c r="BM285" t="s">
        <v>444</v>
      </c>
      <c r="BN285" t="s">
        <v>27</v>
      </c>
      <c r="BO285" s="4">
        <v>838.63800000000003</v>
      </c>
      <c r="BP285" s="4">
        <v>59</v>
      </c>
      <c r="BQ285" s="5">
        <f t="shared" si="34"/>
        <v>1.382488489E-2</v>
      </c>
      <c r="BR285" s="5">
        <f t="shared" si="35"/>
        <v>-1.8433179859999999E-2</v>
      </c>
      <c r="BS285" s="5">
        <f t="shared" si="36"/>
        <v>-4.1474652289999997E-2</v>
      </c>
      <c r="BT285" s="4">
        <v>94.18</v>
      </c>
      <c r="BU285" s="4">
        <v>1987.8472899999999</v>
      </c>
      <c r="BV285" s="4">
        <v>96.94</v>
      </c>
      <c r="BW285" s="4">
        <v>32.432400000000001</v>
      </c>
    </row>
    <row r="286" spans="1:75" x14ac:dyDescent="0.15">
      <c r="A286" t="str">
        <f t="shared" si="31"/>
        <v>1</v>
      </c>
      <c r="B286">
        <v>114</v>
      </c>
      <c r="C286" s="7">
        <v>42293</v>
      </c>
      <c r="D286" s="11">
        <v>2015</v>
      </c>
      <c r="E286" s="3">
        <f>_xlfn.XLOOKUP(B286,'Sentiment index'!$E$2:$E$169,'Sentiment index'!$A$2:$A$169)</f>
        <v>-0.1384224</v>
      </c>
      <c r="F286">
        <f>IF(B286="","",Dataset!E286)</f>
        <v>10.768596521449968</v>
      </c>
      <c r="G286" s="5">
        <f>(AN286-BP286)/BP286</f>
        <v>0.1693548775</v>
      </c>
      <c r="H286" s="12">
        <f>IF(B286="","",Dataset!G286)</f>
        <v>11817</v>
      </c>
      <c r="I286" s="4">
        <v>3195.98</v>
      </c>
      <c r="J286" s="4">
        <v>38.242359999999998</v>
      </c>
      <c r="K286" s="13">
        <f t="shared" si="32"/>
        <v>0.17075487750000001</v>
      </c>
      <c r="L286" s="5">
        <f>IF(AL286="NORWAY",_xlfn.XLOOKUP(C286,'Oslo OBX Historical Data'!$A$3:$A$3478,'Oslo OBX Historical Data'!$G$2:$G$3477),IF(AL286="FINLAND",_xlfn.XLOOKUP(C286,'OMX Helsinki Historical Data'!$A$3:$A$3480,'OMX Helsinki Historical Data'!$G$2:$G$3479),IF(AL286="DENMARK",_xlfn.XLOOKUP(C286,'OMX Copenhagen All shares Histo'!$A$3:$A$3462,'OMX Copenhagen All shares Histo'!$G$2:$G$3461),_xlfn.XLOOKUP('Neg. inv sent'!C286,'OMX Stockholm Historical Data'!$A$3:$A$3478,'OMX Stockholm Historical Data'!$G$2:$G$3477))))</f>
        <v>-1.4E-3</v>
      </c>
      <c r="M286">
        <f>IF($B286="","",Dataset!L286)</f>
        <v>1</v>
      </c>
      <c r="N286">
        <f>IF($B286="","",Dataset!M286)</f>
        <v>0</v>
      </c>
      <c r="O286">
        <f>IF($B286="","",Dataset!N286)</f>
        <v>0</v>
      </c>
      <c r="P286">
        <f>IF($B286="","",Dataset!O286)</f>
        <v>0</v>
      </c>
      <c r="Q286">
        <f>IF($B286="","",Dataset!P286)</f>
        <v>0</v>
      </c>
      <c r="R286">
        <f>IF($B286="","",Dataset!Q286)</f>
        <v>1</v>
      </c>
      <c r="S286">
        <f>IF($B286="","",Dataset!R286)</f>
        <v>0</v>
      </c>
      <c r="T286">
        <f>IF($B286="","",Dataset!S286)</f>
        <v>0</v>
      </c>
      <c r="U286">
        <f>IF($B286="","",Dataset!T286)</f>
        <v>0</v>
      </c>
      <c r="AL286" t="s">
        <v>80</v>
      </c>
      <c r="AN286" s="3">
        <f t="shared" si="33"/>
        <v>46.7741951</v>
      </c>
      <c r="AO286">
        <v>11817</v>
      </c>
      <c r="BD286" s="2">
        <v>16.93548775</v>
      </c>
      <c r="BE286" s="2">
        <v>16.93548775</v>
      </c>
      <c r="BF286" s="2">
        <v>4.8387126919999996</v>
      </c>
      <c r="BH286" t="s">
        <v>240</v>
      </c>
      <c r="BI286" t="s">
        <v>241</v>
      </c>
      <c r="BJ286" t="s">
        <v>80</v>
      </c>
      <c r="BK286" t="s">
        <v>32</v>
      </c>
      <c r="BL286" t="s">
        <v>25</v>
      </c>
      <c r="BM286" t="s">
        <v>242</v>
      </c>
      <c r="BN286" t="s">
        <v>27</v>
      </c>
      <c r="BO286" s="4">
        <v>3195.98</v>
      </c>
      <c r="BP286" s="4">
        <v>40</v>
      </c>
      <c r="BQ286" s="5">
        <f t="shared" si="34"/>
        <v>0.1693548775</v>
      </c>
      <c r="BR286" s="5">
        <f t="shared" si="35"/>
        <v>0.1693548775</v>
      </c>
      <c r="BS286" s="5">
        <f t="shared" si="36"/>
        <v>4.8387126919999995E-2</v>
      </c>
      <c r="BT286" s="4">
        <v>116.6</v>
      </c>
      <c r="BU286" s="4">
        <v>215</v>
      </c>
      <c r="BV286" s="4">
        <v>116.6</v>
      </c>
      <c r="BW286" s="4">
        <v>201.55699999999999</v>
      </c>
    </row>
    <row r="287" spans="1:75" x14ac:dyDescent="0.15">
      <c r="A287" t="str">
        <f t="shared" si="31"/>
        <v>1</v>
      </c>
      <c r="B287">
        <v>114</v>
      </c>
      <c r="C287" s="7">
        <v>42300</v>
      </c>
      <c r="D287" s="11">
        <v>2015</v>
      </c>
      <c r="E287" s="3">
        <f>_xlfn.XLOOKUP(B287,'Sentiment index'!$E$2:$E$169,'Sentiment index'!$A$2:$A$169)</f>
        <v>-0.1384224</v>
      </c>
      <c r="F287">
        <f>IF(B287="","",Dataset!E287)</f>
        <v>10.871746139757773</v>
      </c>
      <c r="G287" s="5">
        <f>(AN287-BP287)/BP287</f>
        <v>7.2727274889999985E-2</v>
      </c>
      <c r="H287" s="12">
        <f>IF(B287="","",Dataset!G287)</f>
        <v>1047.3283325398218</v>
      </c>
      <c r="I287" s="4">
        <v>24.348700000000001</v>
      </c>
      <c r="J287" s="4">
        <v>4.3022654999999999</v>
      </c>
      <c r="K287" s="13">
        <f t="shared" si="32"/>
        <v>5.8427274889999985E-2</v>
      </c>
      <c r="L287" s="5">
        <f>IF(AL287="NORWAY",_xlfn.XLOOKUP(C287,'Oslo OBX Historical Data'!$A$3:$A$3478,'Oslo OBX Historical Data'!$G$2:$G$3477),IF(AL287="FINLAND",_xlfn.XLOOKUP(C287,'OMX Helsinki Historical Data'!$A$3:$A$3480,'OMX Helsinki Historical Data'!$G$2:$G$3479),IF(AL287="DENMARK",_xlfn.XLOOKUP(C287,'OMX Copenhagen All shares Histo'!$A$3:$A$3462,'OMX Copenhagen All shares Histo'!$G$2:$G$3461),_xlfn.XLOOKUP('Neg. inv sent'!C287,'OMX Stockholm Historical Data'!$A$3:$A$3478,'OMX Stockholm Historical Data'!$G$2:$G$3477))))</f>
        <v>1.43E-2</v>
      </c>
      <c r="M287">
        <f>IF($B287="","",Dataset!L287)</f>
        <v>1</v>
      </c>
      <c r="N287">
        <f>IF($B287="","",Dataset!M287)</f>
        <v>0</v>
      </c>
      <c r="O287">
        <f>IF($B287="","",Dataset!N287)</f>
        <v>0</v>
      </c>
      <c r="P287">
        <f>IF($B287="","",Dataset!O287)</f>
        <v>0</v>
      </c>
      <c r="Q287">
        <f>IF($B287="","",Dataset!P287)</f>
        <v>0</v>
      </c>
      <c r="R287">
        <f>IF($B287="","",Dataset!Q287)</f>
        <v>1</v>
      </c>
      <c r="S287">
        <f>IF($B287="","",Dataset!R287)</f>
        <v>0</v>
      </c>
      <c r="T287">
        <f>IF($B287="","",Dataset!S287)</f>
        <v>0</v>
      </c>
      <c r="U287">
        <f>IF($B287="","",Dataset!T287)</f>
        <v>0</v>
      </c>
      <c r="AL287" t="s">
        <v>80</v>
      </c>
      <c r="AN287" s="3">
        <f t="shared" si="33"/>
        <v>4.8272727370049999</v>
      </c>
      <c r="BD287" s="2">
        <v>13.63636398</v>
      </c>
      <c r="BE287" s="2">
        <v>7.2727274890000002</v>
      </c>
      <c r="BF287" s="2">
        <v>10</v>
      </c>
      <c r="BH287" t="s">
        <v>1677</v>
      </c>
      <c r="BI287" t="s">
        <v>1678</v>
      </c>
      <c r="BJ287" t="s">
        <v>80</v>
      </c>
      <c r="BK287" t="s">
        <v>32</v>
      </c>
      <c r="BL287" t="s">
        <v>25</v>
      </c>
      <c r="BM287" t="s">
        <v>1066</v>
      </c>
      <c r="BN287" t="s">
        <v>27</v>
      </c>
      <c r="BO287" s="4">
        <v>24.348700000000001</v>
      </c>
      <c r="BP287" s="4">
        <v>4.5</v>
      </c>
      <c r="BQ287" s="5">
        <f t="shared" si="34"/>
        <v>0.13636363979999999</v>
      </c>
      <c r="BR287" s="5">
        <f t="shared" si="35"/>
        <v>7.2727274889999999E-2</v>
      </c>
      <c r="BS287" s="5">
        <f t="shared" si="36"/>
        <v>0.1</v>
      </c>
      <c r="BT287" s="4">
        <v>6.06</v>
      </c>
      <c r="BU287" s="4">
        <v>34.850151060000002</v>
      </c>
      <c r="BV287" s="4">
        <v>6.06</v>
      </c>
      <c r="BW287" s="4">
        <v>25.1875</v>
      </c>
    </row>
    <row r="288" spans="1:75" x14ac:dyDescent="0.15">
      <c r="A288" t="str">
        <f t="shared" si="31"/>
        <v>1</v>
      </c>
      <c r="B288">
        <v>115</v>
      </c>
      <c r="C288" s="7">
        <v>42310</v>
      </c>
      <c r="D288" s="11">
        <v>2015</v>
      </c>
      <c r="E288" s="3">
        <f>_xlfn.XLOOKUP(B288,'Sentiment index'!$E$2:$E$169,'Sentiment index'!$A$2:$A$169)</f>
        <v>-2.9332E-3</v>
      </c>
      <c r="F288">
        <f>IF(B288="","",Dataset!E288)</f>
        <v>9.3203638193097387</v>
      </c>
      <c r="G288" s="5">
        <f>(AN288-BP288)/BP288</f>
        <v>-6.043956279999995E-2</v>
      </c>
      <c r="H288" s="12">
        <f>IF(B288="","",Dataset!G288)</f>
        <v>323</v>
      </c>
      <c r="I288" s="4">
        <v>3430.2</v>
      </c>
      <c r="J288" s="4">
        <v>46</v>
      </c>
      <c r="K288" s="13">
        <f t="shared" si="32"/>
        <v>-6.5839562799999946E-2</v>
      </c>
      <c r="L288" s="5">
        <f>IF(AL288="NORWAY",_xlfn.XLOOKUP(C288,'Oslo OBX Historical Data'!$A$3:$A$3478,'Oslo OBX Historical Data'!$G$2:$G$3477),IF(AL288="FINLAND",_xlfn.XLOOKUP(C288,'OMX Helsinki Historical Data'!$A$3:$A$3480,'OMX Helsinki Historical Data'!$G$2:$G$3479),IF(AL288="DENMARK",_xlfn.XLOOKUP(C288,'OMX Copenhagen All shares Histo'!$A$3:$A$3462,'OMX Copenhagen All shares Histo'!$G$2:$G$3461),_xlfn.XLOOKUP('Neg. inv sent'!C288,'OMX Stockholm Historical Data'!$A$3:$A$3478,'OMX Stockholm Historical Data'!$G$2:$G$3477))))</f>
        <v>5.4000000000000003E-3</v>
      </c>
      <c r="M288">
        <f>IF($B288="","",Dataset!L288)</f>
        <v>1</v>
      </c>
      <c r="N288">
        <f>IF($B288="","",Dataset!M288)</f>
        <v>0</v>
      </c>
      <c r="O288">
        <f>IF($B288="","",Dataset!N288)</f>
        <v>0</v>
      </c>
      <c r="P288">
        <f>IF($B288="","",Dataset!O288)</f>
        <v>1</v>
      </c>
      <c r="Q288">
        <f>IF($B288="","",Dataset!P288)</f>
        <v>0</v>
      </c>
      <c r="R288">
        <f>IF($B288="","",Dataset!Q288)</f>
        <v>0</v>
      </c>
      <c r="S288">
        <f>IF($B288="","",Dataset!R288)</f>
        <v>0</v>
      </c>
      <c r="T288">
        <f>IF($B288="","",Dataset!S288)</f>
        <v>0</v>
      </c>
      <c r="U288">
        <f>IF($B288="","",Dataset!T288)</f>
        <v>0</v>
      </c>
      <c r="AL288" t="s">
        <v>44</v>
      </c>
      <c r="AN288" s="3">
        <f t="shared" si="33"/>
        <v>43.219780111200002</v>
      </c>
      <c r="AO288">
        <v>323</v>
      </c>
      <c r="BD288" s="2">
        <v>3.296703339</v>
      </c>
      <c r="BE288" s="2">
        <v>-6.0439562799999997</v>
      </c>
      <c r="BF288" s="2">
        <v>-9.9010992049999995</v>
      </c>
      <c r="BH288" t="s">
        <v>231</v>
      </c>
      <c r="BI288" t="s">
        <v>232</v>
      </c>
      <c r="BJ288" t="s">
        <v>44</v>
      </c>
      <c r="BK288" t="s">
        <v>45</v>
      </c>
      <c r="BL288" t="s">
        <v>25</v>
      </c>
      <c r="BM288" t="s">
        <v>97</v>
      </c>
      <c r="BN288" t="s">
        <v>27</v>
      </c>
      <c r="BO288" s="4">
        <v>3430.2</v>
      </c>
      <c r="BP288" s="4">
        <v>46</v>
      </c>
      <c r="BQ288" s="5">
        <f t="shared" si="34"/>
        <v>3.2967033389999997E-2</v>
      </c>
      <c r="BR288" s="5">
        <f t="shared" si="35"/>
        <v>-6.0439562799999999E-2</v>
      </c>
      <c r="BS288" s="5">
        <f t="shared" si="36"/>
        <v>-9.9010992049999996E-2</v>
      </c>
      <c r="BT288" s="4">
        <v>94.4</v>
      </c>
      <c r="BU288" s="4">
        <v>105.4347839</v>
      </c>
      <c r="BV288" s="4">
        <v>94.1</v>
      </c>
      <c r="BW288" s="4">
        <v>106.52500000000001</v>
      </c>
    </row>
    <row r="289" spans="1:75" x14ac:dyDescent="0.15">
      <c r="A289" t="str">
        <f t="shared" si="31"/>
        <v>1</v>
      </c>
      <c r="B289">
        <v>115</v>
      </c>
      <c r="C289" s="7">
        <v>42310</v>
      </c>
      <c r="D289" s="11">
        <v>2015</v>
      </c>
      <c r="E289" s="3">
        <f>_xlfn.XLOOKUP(B289,'Sentiment index'!$E$2:$E$169,'Sentiment index'!$A$2:$A$169)</f>
        <v>-2.9332E-3</v>
      </c>
      <c r="F289">
        <f>IF(B289="","",Dataset!E289)</f>
        <v>15.472842145319595</v>
      </c>
      <c r="G289" s="5">
        <f>(AN289-BP289)/BP289</f>
        <v>4.7619047160000053E-2</v>
      </c>
      <c r="H289" s="12">
        <f>IF(B289="","",Dataset!G289)</f>
        <v>2045</v>
      </c>
      <c r="I289" s="4">
        <v>730.95799999999997</v>
      </c>
      <c r="J289" s="4">
        <v>31</v>
      </c>
      <c r="K289" s="13">
        <f t="shared" si="32"/>
        <v>4.2219047160000051E-2</v>
      </c>
      <c r="L289" s="5">
        <f>IF(AL289="NORWAY",_xlfn.XLOOKUP(C289,'Oslo OBX Historical Data'!$A$3:$A$3478,'Oslo OBX Historical Data'!$G$2:$G$3477),IF(AL289="FINLAND",_xlfn.XLOOKUP(C289,'OMX Helsinki Historical Data'!$A$3:$A$3480,'OMX Helsinki Historical Data'!$G$2:$G$3479),IF(AL289="DENMARK",_xlfn.XLOOKUP(C289,'OMX Copenhagen All shares Histo'!$A$3:$A$3462,'OMX Copenhagen All shares Histo'!$G$2:$G$3461),_xlfn.XLOOKUP('Neg. inv sent'!C289,'OMX Stockholm Historical Data'!$A$3:$A$3478,'OMX Stockholm Historical Data'!$G$2:$G$3477))))</f>
        <v>5.4000000000000003E-3</v>
      </c>
      <c r="M289">
        <f>IF($B289="","",Dataset!L289)</f>
        <v>1</v>
      </c>
      <c r="N289">
        <f>IF($B289="","",Dataset!M289)</f>
        <v>0</v>
      </c>
      <c r="O289">
        <f>IF($B289="","",Dataset!N289)</f>
        <v>0</v>
      </c>
      <c r="P289">
        <f>IF($B289="","",Dataset!O289)</f>
        <v>0</v>
      </c>
      <c r="Q289">
        <f>IF($B289="","",Dataset!P289)</f>
        <v>1</v>
      </c>
      <c r="R289">
        <f>IF($B289="","",Dataset!Q289)</f>
        <v>0</v>
      </c>
      <c r="S289">
        <f>IF($B289="","",Dataset!R289)</f>
        <v>0</v>
      </c>
      <c r="T289">
        <f>IF($B289="","",Dataset!S289)</f>
        <v>0</v>
      </c>
      <c r="U289">
        <f>IF($B289="","",Dataset!T289)</f>
        <v>0</v>
      </c>
      <c r="AL289" t="s">
        <v>44</v>
      </c>
      <c r="AN289" s="3">
        <f t="shared" si="33"/>
        <v>32.476190461960002</v>
      </c>
      <c r="AO289">
        <v>2045</v>
      </c>
      <c r="BD289" s="2">
        <v>8.3333330149999991</v>
      </c>
      <c r="BE289" s="2">
        <v>4.7619047160000001</v>
      </c>
      <c r="BF289" s="2">
        <v>9.7619047160000001</v>
      </c>
      <c r="BH289" t="s">
        <v>668</v>
      </c>
      <c r="BI289" t="s">
        <v>669</v>
      </c>
      <c r="BJ289" t="s">
        <v>44</v>
      </c>
      <c r="BK289" t="s">
        <v>38</v>
      </c>
      <c r="BL289" t="s">
        <v>25</v>
      </c>
      <c r="BM289" t="s">
        <v>97</v>
      </c>
      <c r="BN289" t="s">
        <v>27</v>
      </c>
      <c r="BO289" s="4">
        <v>730.95799999999997</v>
      </c>
      <c r="BP289" s="4">
        <v>31</v>
      </c>
      <c r="BQ289" s="5">
        <f t="shared" si="34"/>
        <v>8.3333330149999996E-2</v>
      </c>
      <c r="BR289" s="5">
        <f t="shared" si="35"/>
        <v>4.7619047160000004E-2</v>
      </c>
      <c r="BS289" s="5">
        <f t="shared" si="36"/>
        <v>9.761904716E-2</v>
      </c>
      <c r="BT289" s="4">
        <v>102.4</v>
      </c>
      <c r="BU289" s="4">
        <v>252.90322879999999</v>
      </c>
      <c r="BV289" s="4">
        <v>103</v>
      </c>
      <c r="BW289" s="4">
        <v>40.645200000000003</v>
      </c>
    </row>
    <row r="290" spans="1:75" x14ac:dyDescent="0.15">
      <c r="A290" t="str">
        <f t="shared" si="31"/>
        <v>1</v>
      </c>
      <c r="B290">
        <v>115</v>
      </c>
      <c r="C290" s="7">
        <v>42320</v>
      </c>
      <c r="D290" s="11">
        <v>2015</v>
      </c>
      <c r="E290" s="3">
        <f>_xlfn.XLOOKUP(B290,'Sentiment index'!$E$2:$E$169,'Sentiment index'!$A$2:$A$169)</f>
        <v>-2.9332E-3</v>
      </c>
      <c r="F290">
        <f>IF(B290="","",Dataset!E290)</f>
        <v>12.323192764906356</v>
      </c>
      <c r="G290" s="5">
        <f>(AN290-BP290)/BP290</f>
        <v>0.17500000000000007</v>
      </c>
      <c r="H290" s="12">
        <f>IF(B290="","",Dataset!G290)</f>
        <v>16</v>
      </c>
      <c r="I290" s="4">
        <v>34.336500000000001</v>
      </c>
      <c r="J290" s="4">
        <v>21.033297999999998</v>
      </c>
      <c r="K290" s="13">
        <f t="shared" si="32"/>
        <v>0.18790000000000007</v>
      </c>
      <c r="L290" s="5">
        <f>IF(AL290="NORWAY",_xlfn.XLOOKUP(C290,'Oslo OBX Historical Data'!$A$3:$A$3478,'Oslo OBX Historical Data'!$G$2:$G$3477),IF(AL290="FINLAND",_xlfn.XLOOKUP(C290,'OMX Helsinki Historical Data'!$A$3:$A$3480,'OMX Helsinki Historical Data'!$G$2:$G$3479),IF(AL290="DENMARK",_xlfn.XLOOKUP(C290,'OMX Copenhagen All shares Histo'!$A$3:$A$3462,'OMX Copenhagen All shares Histo'!$G$2:$G$3461),_xlfn.XLOOKUP('Neg. inv sent'!C290,'OMX Stockholm Historical Data'!$A$3:$A$3478,'OMX Stockholm Historical Data'!$G$2:$G$3477))))</f>
        <v>-1.29E-2</v>
      </c>
      <c r="M290">
        <f>IF($B290="","",Dataset!L290)</f>
        <v>1</v>
      </c>
      <c r="N290">
        <f>IF($B290="","",Dataset!M290)</f>
        <v>0</v>
      </c>
      <c r="O290">
        <f>IF($B290="","",Dataset!N290)</f>
        <v>0</v>
      </c>
      <c r="P290">
        <f>IF($B290="","",Dataset!O290)</f>
        <v>0</v>
      </c>
      <c r="Q290">
        <f>IF($B290="","",Dataset!P290)</f>
        <v>0</v>
      </c>
      <c r="R290">
        <f>IF($B290="","",Dataset!Q290)</f>
        <v>0</v>
      </c>
      <c r="S290">
        <f>IF($B290="","",Dataset!R290)</f>
        <v>0</v>
      </c>
      <c r="T290">
        <f>IF($B290="","",Dataset!S290)</f>
        <v>1</v>
      </c>
      <c r="U290">
        <f>IF($B290="","",Dataset!T290)</f>
        <v>0</v>
      </c>
      <c r="AL290" t="s">
        <v>80</v>
      </c>
      <c r="AN290" s="3">
        <f t="shared" si="33"/>
        <v>25.85</v>
      </c>
      <c r="AO290">
        <v>16</v>
      </c>
      <c r="BD290" s="2">
        <v>14.5</v>
      </c>
      <c r="BE290" s="2">
        <v>17.5</v>
      </c>
      <c r="BF290" s="2">
        <v>17.25</v>
      </c>
      <c r="BH290" t="s">
        <v>1591</v>
      </c>
      <c r="BI290" t="s">
        <v>1592</v>
      </c>
      <c r="BJ290" t="s">
        <v>80</v>
      </c>
      <c r="BK290" t="s">
        <v>81</v>
      </c>
      <c r="BL290" t="s">
        <v>25</v>
      </c>
      <c r="BM290" t="s">
        <v>700</v>
      </c>
      <c r="BN290" t="s">
        <v>27</v>
      </c>
      <c r="BO290" s="4">
        <v>34.336500000000001</v>
      </c>
      <c r="BP290" s="4">
        <v>22</v>
      </c>
      <c r="BQ290" s="5">
        <f t="shared" si="34"/>
        <v>0.14499999999999999</v>
      </c>
      <c r="BR290" s="5">
        <f t="shared" si="35"/>
        <v>0.17499999999999999</v>
      </c>
      <c r="BS290" s="5">
        <f t="shared" si="36"/>
        <v>0.17249999999999999</v>
      </c>
      <c r="BT290" s="4">
        <v>22.8</v>
      </c>
      <c r="BU290" s="4">
        <v>12.314368249999999</v>
      </c>
      <c r="BV290" s="4">
        <v>22.8</v>
      </c>
      <c r="BW290" s="4">
        <v>6.8086000000000002</v>
      </c>
    </row>
    <row r="291" spans="1:75" x14ac:dyDescent="0.15">
      <c r="A291" t="str">
        <f t="shared" si="31"/>
        <v>1</v>
      </c>
      <c r="B291">
        <v>115</v>
      </c>
      <c r="C291" s="7">
        <v>42325</v>
      </c>
      <c r="D291" s="11">
        <v>2015</v>
      </c>
      <c r="E291" s="3">
        <f>_xlfn.XLOOKUP(B291,'Sentiment index'!$E$2:$E$169,'Sentiment index'!$A$2:$A$169)</f>
        <v>-2.9332E-3</v>
      </c>
      <c r="F291">
        <f>IF(B291="","",Dataset!E291)</f>
        <v>10.560871243834407</v>
      </c>
      <c r="G291" s="5">
        <f>(AN291-BP291)/BP291</f>
        <v>0.2222222519</v>
      </c>
      <c r="H291" s="12">
        <f>IF(B291="","",Dataset!G291)</f>
        <v>1209.8776862525383</v>
      </c>
      <c r="I291" s="4">
        <v>127.205</v>
      </c>
      <c r="J291" s="4">
        <v>2326.1682600000004</v>
      </c>
      <c r="K291" s="13">
        <f t="shared" si="32"/>
        <v>0.20472225189999999</v>
      </c>
      <c r="L291" s="5">
        <f>IF(AL291="NORWAY",_xlfn.XLOOKUP(C291,'Oslo OBX Historical Data'!$A$3:$A$3478,'Oslo OBX Historical Data'!$G$2:$G$3477),IF(AL291="FINLAND",_xlfn.XLOOKUP(C291,'OMX Helsinki Historical Data'!$A$3:$A$3480,'OMX Helsinki Historical Data'!$G$2:$G$3479),IF(AL291="DENMARK",_xlfn.XLOOKUP(C291,'OMX Copenhagen All shares Histo'!$A$3:$A$3462,'OMX Copenhagen All shares Histo'!$G$2:$G$3461),_xlfn.XLOOKUP('Neg. inv sent'!C291,'OMX Stockholm Historical Data'!$A$3:$A$3478,'OMX Stockholm Historical Data'!$G$2:$G$3477))))</f>
        <v>1.7500000000000002E-2</v>
      </c>
      <c r="M291">
        <f>IF($B291="","",Dataset!L291)</f>
        <v>1</v>
      </c>
      <c r="N291">
        <f>IF($B291="","",Dataset!M291)</f>
        <v>0</v>
      </c>
      <c r="O291">
        <f>IF($B291="","",Dataset!N291)</f>
        <v>0</v>
      </c>
      <c r="P291">
        <f>IF($B291="","",Dataset!O291)</f>
        <v>0</v>
      </c>
      <c r="Q291">
        <f>IF($B291="","",Dataset!P291)</f>
        <v>0</v>
      </c>
      <c r="R291">
        <f>IF($B291="","",Dataset!Q291)</f>
        <v>1</v>
      </c>
      <c r="S291">
        <f>IF($B291="","",Dataset!R291)</f>
        <v>0</v>
      </c>
      <c r="T291">
        <f>IF($B291="","",Dataset!S291)</f>
        <v>0</v>
      </c>
      <c r="U291">
        <f>IF($B291="","",Dataset!T291)</f>
        <v>0</v>
      </c>
      <c r="AL291" t="s">
        <v>64</v>
      </c>
      <c r="AN291" s="3">
        <f t="shared" si="33"/>
        <v>317.777785494</v>
      </c>
      <c r="BD291" s="2">
        <v>9.0277805329999996</v>
      </c>
      <c r="BE291" s="2">
        <v>22.22222519</v>
      </c>
      <c r="BF291" s="2">
        <v>75.000007629999999</v>
      </c>
      <c r="BH291" t="s">
        <v>1255</v>
      </c>
      <c r="BI291" t="s">
        <v>1256</v>
      </c>
      <c r="BJ291" t="s">
        <v>64</v>
      </c>
      <c r="BK291" t="s">
        <v>32</v>
      </c>
      <c r="BL291" t="s">
        <v>25</v>
      </c>
      <c r="BM291" t="s">
        <v>1257</v>
      </c>
      <c r="BN291" t="s">
        <v>27</v>
      </c>
      <c r="BO291" s="4">
        <v>127.205</v>
      </c>
      <c r="BP291" s="4">
        <v>260</v>
      </c>
      <c r="BQ291" s="5">
        <f t="shared" si="34"/>
        <v>9.0277805330000002E-2</v>
      </c>
      <c r="BR291" s="5">
        <f t="shared" si="35"/>
        <v>0.2222222519</v>
      </c>
      <c r="BS291" s="5">
        <f t="shared" si="36"/>
        <v>0.75000007629999998</v>
      </c>
      <c r="BT291" s="4">
        <v>266</v>
      </c>
      <c r="BU291" s="4">
        <v>15.407696720000001</v>
      </c>
      <c r="BV291" s="4">
        <v>266</v>
      </c>
      <c r="BW291" s="4">
        <v>23.111699999999999</v>
      </c>
    </row>
    <row r="292" spans="1:75" x14ac:dyDescent="0.15">
      <c r="A292" t="str">
        <f t="shared" si="31"/>
        <v>1</v>
      </c>
      <c r="B292">
        <v>115</v>
      </c>
      <c r="C292" s="7">
        <v>42328</v>
      </c>
      <c r="D292" s="11">
        <v>2015</v>
      </c>
      <c r="E292" s="3">
        <f>_xlfn.XLOOKUP(B292,'Sentiment index'!$E$2:$E$169,'Sentiment index'!$A$2:$A$169)</f>
        <v>-2.9332E-3</v>
      </c>
      <c r="F292">
        <f>IF(B292="","",Dataset!E292)</f>
        <v>7.4337765617141978</v>
      </c>
      <c r="G292" s="5">
        <f>(AN292-BP292)/BP292</f>
        <v>-7.1999998090000031E-2</v>
      </c>
      <c r="H292" s="12">
        <f>IF(B292="","",Dataset!G292)</f>
        <v>10</v>
      </c>
      <c r="I292" s="4">
        <v>27.873200000000001</v>
      </c>
      <c r="J292" s="4">
        <v>34.783614999999998</v>
      </c>
      <c r="K292" s="13">
        <f t="shared" si="32"/>
        <v>-7.3399998090000029E-2</v>
      </c>
      <c r="L292" s="5">
        <f>IF(AL292="NORWAY",_xlfn.XLOOKUP(C292,'Oslo OBX Historical Data'!$A$3:$A$3478,'Oslo OBX Historical Data'!$G$2:$G$3477),IF(AL292="FINLAND",_xlfn.XLOOKUP(C292,'OMX Helsinki Historical Data'!$A$3:$A$3480,'OMX Helsinki Historical Data'!$G$2:$G$3479),IF(AL292="DENMARK",_xlfn.XLOOKUP(C292,'OMX Copenhagen All shares Histo'!$A$3:$A$3462,'OMX Copenhagen All shares Histo'!$G$2:$G$3461),_xlfn.XLOOKUP('Neg. inv sent'!C292,'OMX Stockholm Historical Data'!$A$3:$A$3478,'OMX Stockholm Historical Data'!$G$2:$G$3477))))</f>
        <v>1.4E-3</v>
      </c>
      <c r="M292">
        <f>IF($B292="","",Dataset!L292)</f>
        <v>1</v>
      </c>
      <c r="N292">
        <f>IF($B292="","",Dataset!M292)</f>
        <v>0</v>
      </c>
      <c r="O292">
        <f>IF($B292="","",Dataset!N292)</f>
        <v>1</v>
      </c>
      <c r="P292">
        <f>IF($B292="","",Dataset!O292)</f>
        <v>0</v>
      </c>
      <c r="Q292">
        <f>IF($B292="","",Dataset!P292)</f>
        <v>0</v>
      </c>
      <c r="R292">
        <f>IF($B292="","",Dataset!Q292)</f>
        <v>0</v>
      </c>
      <c r="S292">
        <f>IF($B292="","",Dataset!R292)</f>
        <v>0</v>
      </c>
      <c r="T292">
        <f>IF($B292="","",Dataset!S292)</f>
        <v>0</v>
      </c>
      <c r="U292">
        <f>IF($B292="","",Dataset!T292)</f>
        <v>0</v>
      </c>
      <c r="AL292" t="s">
        <v>23</v>
      </c>
      <c r="AN292" s="3">
        <f t="shared" si="33"/>
        <v>26.912000055389999</v>
      </c>
      <c r="AO292">
        <v>10</v>
      </c>
      <c r="BD292" s="2">
        <v>9.6000003809999992</v>
      </c>
      <c r="BE292" s="2">
        <v>-7.1999998090000004</v>
      </c>
      <c r="BF292" s="2">
        <v>-16</v>
      </c>
      <c r="BH292" t="s">
        <v>1636</v>
      </c>
      <c r="BI292" t="s">
        <v>1637</v>
      </c>
      <c r="BJ292" t="s">
        <v>23</v>
      </c>
      <c r="BK292" t="s">
        <v>96</v>
      </c>
      <c r="BL292" t="s">
        <v>25</v>
      </c>
      <c r="BM292" t="s">
        <v>54</v>
      </c>
      <c r="BN292" t="s">
        <v>27</v>
      </c>
      <c r="BO292" s="4">
        <v>27.873200000000001</v>
      </c>
      <c r="BP292" s="4">
        <v>29</v>
      </c>
      <c r="BQ292" s="5">
        <f t="shared" si="34"/>
        <v>9.6000003809999998E-2</v>
      </c>
      <c r="BR292" s="5">
        <f t="shared" si="35"/>
        <v>-7.1999998090000003E-2</v>
      </c>
      <c r="BS292" s="5">
        <f t="shared" si="36"/>
        <v>-0.16</v>
      </c>
      <c r="BT292" s="4">
        <v>19.5</v>
      </c>
      <c r="BU292" s="4">
        <v>-53.359546659999999</v>
      </c>
      <c r="BV292" s="4">
        <v>19.5</v>
      </c>
      <c r="BW292" s="4">
        <v>1.98051</v>
      </c>
    </row>
    <row r="293" spans="1:75" x14ac:dyDescent="0.15">
      <c r="A293" t="str">
        <f t="shared" si="31"/>
        <v>1</v>
      </c>
      <c r="B293">
        <v>115</v>
      </c>
      <c r="C293" s="7">
        <v>42331</v>
      </c>
      <c r="D293" s="11">
        <v>2015</v>
      </c>
      <c r="E293" s="3">
        <f>_xlfn.XLOOKUP(B293,'Sentiment index'!$E$2:$E$169,'Sentiment index'!$A$2:$A$169)</f>
        <v>-2.9332E-3</v>
      </c>
      <c r="F293">
        <f>IF(B293="","",Dataset!E293)</f>
        <v>8.2833144850520224</v>
      </c>
      <c r="G293" s="5">
        <f>(AN293-BP293)/BP293</f>
        <v>3.4782607559999928E-2</v>
      </c>
      <c r="H293" s="12">
        <f>IF(B293="","",Dataset!G293)</f>
        <v>1280.5403479092411</v>
      </c>
      <c r="I293" s="4">
        <v>19.923200000000001</v>
      </c>
      <c r="J293" s="4">
        <v>7.1704425000000001</v>
      </c>
      <c r="K293" s="13">
        <f t="shared" si="32"/>
        <v>3.628260755999993E-2</v>
      </c>
      <c r="L293" s="5">
        <f>IF(AL293="NORWAY",_xlfn.XLOOKUP(C293,'Oslo OBX Historical Data'!$A$3:$A$3478,'Oslo OBX Historical Data'!$G$2:$G$3477),IF(AL293="FINLAND",_xlfn.XLOOKUP(C293,'OMX Helsinki Historical Data'!$A$3:$A$3480,'OMX Helsinki Historical Data'!$G$2:$G$3479),IF(AL293="DENMARK",_xlfn.XLOOKUP(C293,'OMX Copenhagen All shares Histo'!$A$3:$A$3462,'OMX Copenhagen All shares Histo'!$G$2:$G$3461),_xlfn.XLOOKUP('Neg. inv sent'!C293,'OMX Stockholm Historical Data'!$A$3:$A$3478,'OMX Stockholm Historical Data'!$G$2:$G$3477))))</f>
        <v>-1.5E-3</v>
      </c>
      <c r="M293">
        <f>IF($B293="","",Dataset!L293)</f>
        <v>1</v>
      </c>
      <c r="N293">
        <f>IF($B293="","",Dataset!M293)</f>
        <v>0</v>
      </c>
      <c r="O293">
        <f>IF($B293="","",Dataset!N293)</f>
        <v>0</v>
      </c>
      <c r="P293">
        <f>IF($B293="","",Dataset!O293)</f>
        <v>0</v>
      </c>
      <c r="Q293">
        <f>IF($B293="","",Dataset!P293)</f>
        <v>0</v>
      </c>
      <c r="R293">
        <f>IF($B293="","",Dataset!Q293)</f>
        <v>1</v>
      </c>
      <c r="S293">
        <f>IF($B293="","",Dataset!R293)</f>
        <v>0</v>
      </c>
      <c r="T293">
        <f>IF($B293="","",Dataset!S293)</f>
        <v>0</v>
      </c>
      <c r="U293">
        <f>IF($B293="","",Dataset!T293)</f>
        <v>0</v>
      </c>
      <c r="AL293" t="s">
        <v>80</v>
      </c>
      <c r="AN293" s="3">
        <f t="shared" si="33"/>
        <v>7.7608695566999994</v>
      </c>
      <c r="BD293" s="2">
        <v>6.0869565010000004</v>
      </c>
      <c r="BE293" s="2">
        <v>3.4782607560000001</v>
      </c>
      <c r="BF293" s="2">
        <v>0.4347825944</v>
      </c>
      <c r="BH293" t="s">
        <v>1766</v>
      </c>
      <c r="BI293" t="s">
        <v>1767</v>
      </c>
      <c r="BJ293" t="s">
        <v>80</v>
      </c>
      <c r="BK293" t="s">
        <v>32</v>
      </c>
      <c r="BL293" t="s">
        <v>25</v>
      </c>
      <c r="BM293" t="s">
        <v>1066</v>
      </c>
      <c r="BN293" t="s">
        <v>27</v>
      </c>
      <c r="BO293" s="4">
        <v>19.923200000000001</v>
      </c>
      <c r="BP293" s="4">
        <v>7.5</v>
      </c>
      <c r="BQ293" s="5">
        <f t="shared" si="34"/>
        <v>6.0869565010000001E-2</v>
      </c>
      <c r="BR293" s="5">
        <f t="shared" si="35"/>
        <v>3.4782607559999998E-2</v>
      </c>
      <c r="BS293" s="5">
        <f t="shared" si="36"/>
        <v>4.3478259440000002E-3</v>
      </c>
      <c r="BT293" s="4"/>
      <c r="BU293" s="4"/>
      <c r="BV293" s="4"/>
      <c r="BW293" s="4">
        <v>12.666700000000001</v>
      </c>
    </row>
    <row r="294" spans="1:75" x14ac:dyDescent="0.15">
      <c r="A294" t="str">
        <f t="shared" si="31"/>
        <v>1</v>
      </c>
      <c r="B294">
        <v>115</v>
      </c>
      <c r="C294" s="7">
        <v>42333</v>
      </c>
      <c r="D294" s="11">
        <v>2015</v>
      </c>
      <c r="E294" s="3">
        <f>_xlfn.XLOOKUP(B294,'Sentiment index'!$E$2:$E$169,'Sentiment index'!$A$2:$A$169)</f>
        <v>-2.9332E-3</v>
      </c>
      <c r="F294">
        <f>IF(B294="","",Dataset!E294)</f>
        <v>11.435433960960962</v>
      </c>
      <c r="G294" s="5">
        <f>(AN294-BP294)/BP294</f>
        <v>5.2777776719999871E-2</v>
      </c>
      <c r="H294" s="12">
        <f>IF(B294="","",Dataset!G294)</f>
        <v>9095</v>
      </c>
      <c r="I294" s="4">
        <v>5375.39</v>
      </c>
      <c r="J294" s="4">
        <v>45.890832000000003</v>
      </c>
      <c r="K294" s="13">
        <f t="shared" si="32"/>
        <v>4.1777776719999868E-2</v>
      </c>
      <c r="L294" s="5">
        <f>IF(AL294="NORWAY",_xlfn.XLOOKUP(C294,'Oslo OBX Historical Data'!$A$3:$A$3478,'Oslo OBX Historical Data'!$G$2:$G$3477),IF(AL294="FINLAND",_xlfn.XLOOKUP(C294,'OMX Helsinki Historical Data'!$A$3:$A$3480,'OMX Helsinki Historical Data'!$G$2:$G$3479),IF(AL294="DENMARK",_xlfn.XLOOKUP(C294,'OMX Copenhagen All shares Histo'!$A$3:$A$3462,'OMX Copenhagen All shares Histo'!$G$2:$G$3461),_xlfn.XLOOKUP('Neg. inv sent'!C294,'OMX Stockholm Historical Data'!$A$3:$A$3478,'OMX Stockholm Historical Data'!$G$2:$G$3477))))</f>
        <v>1.0999999999999999E-2</v>
      </c>
      <c r="M294">
        <f>IF($B294="","",Dataset!L294)</f>
        <v>1</v>
      </c>
      <c r="N294">
        <f>IF($B294="","",Dataset!M294)</f>
        <v>0</v>
      </c>
      <c r="O294">
        <f>IF($B294="","",Dataset!N294)</f>
        <v>0</v>
      </c>
      <c r="P294">
        <f>IF($B294="","",Dataset!O294)</f>
        <v>0</v>
      </c>
      <c r="Q294">
        <f>IF($B294="","",Dataset!P294)</f>
        <v>1</v>
      </c>
      <c r="R294">
        <f>IF($B294="","",Dataset!Q294)</f>
        <v>0</v>
      </c>
      <c r="S294">
        <f>IF($B294="","",Dataset!R294)</f>
        <v>0</v>
      </c>
      <c r="T294">
        <f>IF($B294="","",Dataset!S294)</f>
        <v>0</v>
      </c>
      <c r="U294">
        <f>IF($B294="","",Dataset!T294)</f>
        <v>0</v>
      </c>
      <c r="AL294" t="s">
        <v>80</v>
      </c>
      <c r="AN294" s="3">
        <f t="shared" si="33"/>
        <v>50.533333282559994</v>
      </c>
      <c r="AO294">
        <v>9095</v>
      </c>
      <c r="BD294" s="2">
        <v>5.5555553440000001</v>
      </c>
      <c r="BE294" s="2">
        <v>5.277777672</v>
      </c>
      <c r="BF294" s="2">
        <v>0.55555558199999999</v>
      </c>
      <c r="BH294" t="s">
        <v>124</v>
      </c>
      <c r="BI294" t="s">
        <v>125</v>
      </c>
      <c r="BJ294" t="s">
        <v>80</v>
      </c>
      <c r="BK294" t="s">
        <v>38</v>
      </c>
      <c r="BL294" t="s">
        <v>25</v>
      </c>
      <c r="BM294" t="s">
        <v>126</v>
      </c>
      <c r="BN294" t="s">
        <v>27</v>
      </c>
      <c r="BO294" s="4">
        <v>5375.39</v>
      </c>
      <c r="BP294" s="4">
        <v>48</v>
      </c>
      <c r="BQ294" s="5">
        <f t="shared" si="34"/>
        <v>5.5555553440000002E-2</v>
      </c>
      <c r="BR294" s="5">
        <f t="shared" si="35"/>
        <v>5.2777776720000003E-2</v>
      </c>
      <c r="BS294" s="5">
        <f t="shared" si="36"/>
        <v>5.5555558199999995E-3</v>
      </c>
      <c r="BT294" s="4">
        <v>107.2</v>
      </c>
      <c r="BU294" s="4">
        <v>143.02082820000001</v>
      </c>
      <c r="BV294" s="4">
        <v>107.95</v>
      </c>
      <c r="BW294" s="4">
        <v>306.976</v>
      </c>
    </row>
    <row r="295" spans="1:75" x14ac:dyDescent="0.15">
      <c r="A295" t="str">
        <f t="shared" si="31"/>
        <v>1</v>
      </c>
      <c r="B295">
        <v>115</v>
      </c>
      <c r="C295" s="7">
        <v>42338</v>
      </c>
      <c r="D295" s="11">
        <v>2015</v>
      </c>
      <c r="E295" s="3">
        <f>_xlfn.XLOOKUP(B295,'Sentiment index'!$E$2:$E$169,'Sentiment index'!$A$2:$A$169)</f>
        <v>-2.9332E-3</v>
      </c>
      <c r="F295">
        <f>IF(B295="","",Dataset!E295)</f>
        <v>10.680170844961621</v>
      </c>
      <c r="G295" s="5">
        <f>(AN295-BP295)/BP295</f>
        <v>4.4333333970000124E-2</v>
      </c>
      <c r="H295" s="12">
        <f>IF(B295="","",Dataset!G295)</f>
        <v>19303</v>
      </c>
      <c r="I295" s="4">
        <v>4725.42</v>
      </c>
      <c r="J295" s="4">
        <v>47.802950000000003</v>
      </c>
      <c r="K295" s="13">
        <f t="shared" si="32"/>
        <v>3.353333397000012E-2</v>
      </c>
      <c r="L295" s="5">
        <f>IF(AL295="NORWAY",_xlfn.XLOOKUP(C295,'Oslo OBX Historical Data'!$A$3:$A$3478,'Oslo OBX Historical Data'!$G$2:$G$3477),IF(AL295="FINLAND",_xlfn.XLOOKUP(C295,'OMX Helsinki Historical Data'!$A$3:$A$3480,'OMX Helsinki Historical Data'!$G$2:$G$3479),IF(AL295="DENMARK",_xlfn.XLOOKUP(C295,'OMX Copenhagen All shares Histo'!$A$3:$A$3462,'OMX Copenhagen All shares Histo'!$G$2:$G$3461),_xlfn.XLOOKUP('Neg. inv sent'!C295,'OMX Stockholm Historical Data'!$A$3:$A$3478,'OMX Stockholm Historical Data'!$G$2:$G$3477))))</f>
        <v>1.0800000000000001E-2</v>
      </c>
      <c r="M295">
        <f>IF($B295="","",Dataset!L295)</f>
        <v>1</v>
      </c>
      <c r="N295">
        <f>IF($B295="","",Dataset!M295)</f>
        <v>0</v>
      </c>
      <c r="O295">
        <f>IF($B295="","",Dataset!N295)</f>
        <v>0</v>
      </c>
      <c r="P295">
        <f>IF($B295="","",Dataset!O295)</f>
        <v>0</v>
      </c>
      <c r="Q295">
        <f>IF($B295="","",Dataset!P295)</f>
        <v>0</v>
      </c>
      <c r="R295">
        <f>IF($B295="","",Dataset!Q295)</f>
        <v>1</v>
      </c>
      <c r="S295">
        <f>IF($B295="","",Dataset!R295)</f>
        <v>0</v>
      </c>
      <c r="T295">
        <f>IF($B295="","",Dataset!S295)</f>
        <v>0</v>
      </c>
      <c r="U295">
        <f>IF($B295="","",Dataset!T295)</f>
        <v>0</v>
      </c>
      <c r="AL295" t="s">
        <v>80</v>
      </c>
      <c r="AN295" s="3">
        <f t="shared" si="33"/>
        <v>52.216666698500006</v>
      </c>
      <c r="AO295">
        <v>19303</v>
      </c>
      <c r="BD295" s="2">
        <v>0.1111111119</v>
      </c>
      <c r="BE295" s="2">
        <v>4.4333333970000002</v>
      </c>
      <c r="BF295" s="2">
        <v>0.66666668650000005</v>
      </c>
      <c r="BH295" t="s">
        <v>163</v>
      </c>
      <c r="BI295" t="s">
        <v>164</v>
      </c>
      <c r="BJ295" t="s">
        <v>80</v>
      </c>
      <c r="BK295" t="s">
        <v>32</v>
      </c>
      <c r="BL295" t="s">
        <v>25</v>
      </c>
      <c r="BM295" t="s">
        <v>165</v>
      </c>
      <c r="BN295" t="s">
        <v>27</v>
      </c>
      <c r="BO295" s="4">
        <v>4725.42</v>
      </c>
      <c r="BP295" s="4">
        <v>50</v>
      </c>
      <c r="BQ295" s="5">
        <f t="shared" si="34"/>
        <v>1.1111111190000001E-3</v>
      </c>
      <c r="BR295" s="5">
        <f t="shared" si="35"/>
        <v>4.433333397E-2</v>
      </c>
      <c r="BS295" s="5">
        <f t="shared" si="36"/>
        <v>6.6666668650000004E-3</v>
      </c>
      <c r="BT295" s="4">
        <v>34.06</v>
      </c>
      <c r="BU295" s="4">
        <v>-27.440000529999999</v>
      </c>
      <c r="BV295" s="4">
        <v>34.46</v>
      </c>
      <c r="BW295" s="4">
        <v>160</v>
      </c>
    </row>
    <row r="296" spans="1:75" x14ac:dyDescent="0.15">
      <c r="A296" t="str">
        <f t="shared" si="31"/>
        <v>1</v>
      </c>
      <c r="B296">
        <v>116</v>
      </c>
      <c r="C296" s="7">
        <v>42339</v>
      </c>
      <c r="D296" s="11">
        <v>2015</v>
      </c>
      <c r="E296" s="3">
        <f>_xlfn.XLOOKUP(B296,'Sentiment index'!$E$2:$E$169,'Sentiment index'!$A$2:$A$169)</f>
        <v>-4.2207099999999997E-2</v>
      </c>
      <c r="F296">
        <f>IF(B296="","",Dataset!E296)</f>
        <v>11.596361900230571</v>
      </c>
      <c r="G296" s="5">
        <f>(AN296-BP296)/BP296</f>
        <v>-4.6511626240000069E-2</v>
      </c>
      <c r="H296" s="12">
        <f>IF(B296="","",Dataset!G296)</f>
        <v>68</v>
      </c>
      <c r="I296" s="4">
        <v>59.771599999999999</v>
      </c>
      <c r="J296" s="4">
        <v>17.687091500000001</v>
      </c>
      <c r="K296" s="13">
        <f t="shared" si="32"/>
        <v>-4.581162624000007E-2</v>
      </c>
      <c r="L296" s="5">
        <f>IF(AL296="NORWAY",_xlfn.XLOOKUP(C296,'Oslo OBX Historical Data'!$A$3:$A$3478,'Oslo OBX Historical Data'!$G$2:$G$3477),IF(AL296="FINLAND",_xlfn.XLOOKUP(C296,'OMX Helsinki Historical Data'!$A$3:$A$3480,'OMX Helsinki Historical Data'!$G$2:$G$3479),IF(AL296="DENMARK",_xlfn.XLOOKUP(C296,'OMX Copenhagen All shares Histo'!$A$3:$A$3462,'OMX Copenhagen All shares Histo'!$G$2:$G$3461),_xlfn.XLOOKUP('Neg. inv sent'!C296,'OMX Stockholm Historical Data'!$A$3:$A$3478,'OMX Stockholm Historical Data'!$G$2:$G$3477))))</f>
        <v>-6.9999999999999999E-4</v>
      </c>
      <c r="M296">
        <f>IF($B296="","",Dataset!L296)</f>
        <v>1</v>
      </c>
      <c r="N296">
        <f>IF($B296="","",Dataset!M296)</f>
        <v>0</v>
      </c>
      <c r="O296">
        <f>IF($B296="","",Dataset!N296)</f>
        <v>0</v>
      </c>
      <c r="P296">
        <f>IF($B296="","",Dataset!O296)</f>
        <v>0</v>
      </c>
      <c r="Q296">
        <f>IF($B296="","",Dataset!P296)</f>
        <v>0</v>
      </c>
      <c r="R296">
        <f>IF($B296="","",Dataset!Q296)</f>
        <v>1</v>
      </c>
      <c r="S296">
        <f>IF($B296="","",Dataset!R296)</f>
        <v>0</v>
      </c>
      <c r="T296">
        <f>IF($B296="","",Dataset!S296)</f>
        <v>0</v>
      </c>
      <c r="U296">
        <f>IF($B296="","",Dataset!T296)</f>
        <v>0</v>
      </c>
      <c r="AL296" t="s">
        <v>80</v>
      </c>
      <c r="AN296" s="3">
        <f t="shared" si="33"/>
        <v>17.639534914559999</v>
      </c>
      <c r="AO296">
        <v>68</v>
      </c>
      <c r="BD296" s="2">
        <v>0.69767439369999995</v>
      </c>
      <c r="BE296" s="2">
        <v>-4.6511626240000004</v>
      </c>
      <c r="BF296" s="2">
        <v>-7.674418449</v>
      </c>
      <c r="BH296" t="s">
        <v>1450</v>
      </c>
      <c r="BI296" t="s">
        <v>1451</v>
      </c>
      <c r="BJ296" t="s">
        <v>80</v>
      </c>
      <c r="BK296" t="s">
        <v>32</v>
      </c>
      <c r="BL296" t="s">
        <v>25</v>
      </c>
      <c r="BM296" t="s">
        <v>247</v>
      </c>
      <c r="BN296" t="s">
        <v>27</v>
      </c>
      <c r="BO296" s="4">
        <v>59.771599999999999</v>
      </c>
      <c r="BP296" s="4">
        <v>18.5</v>
      </c>
      <c r="BQ296" s="5">
        <f t="shared" si="34"/>
        <v>6.9767439369999998E-3</v>
      </c>
      <c r="BR296" s="5">
        <f t="shared" si="35"/>
        <v>-4.6511626240000006E-2</v>
      </c>
      <c r="BS296" s="5">
        <f t="shared" si="36"/>
        <v>-7.6744184490000006E-2</v>
      </c>
      <c r="BT296" s="4">
        <v>56.5</v>
      </c>
      <c r="BU296" s="4">
        <v>276.2794189</v>
      </c>
      <c r="BV296" s="4">
        <v>57.35</v>
      </c>
      <c r="BW296" s="4">
        <v>14.2912</v>
      </c>
    </row>
    <row r="297" spans="1:75" x14ac:dyDescent="0.15">
      <c r="A297" t="str">
        <f t="shared" si="31"/>
        <v>1</v>
      </c>
      <c r="B297">
        <v>116</v>
      </c>
      <c r="C297" s="7">
        <v>42340</v>
      </c>
      <c r="D297" s="11">
        <v>2015</v>
      </c>
      <c r="E297" s="3">
        <f>_xlfn.XLOOKUP(B297,'Sentiment index'!$E$2:$E$169,'Sentiment index'!$A$2:$A$169)</f>
        <v>-4.2207099999999997E-2</v>
      </c>
      <c r="F297">
        <f>IF(B297="","",Dataset!E297)</f>
        <v>12.020970867722994</v>
      </c>
      <c r="G297" s="5">
        <f>(AN297-BP297)/BP297</f>
        <v>-0.10454545020000004</v>
      </c>
      <c r="H297" s="12">
        <f>IF(B297="","",Dataset!G297)</f>
        <v>6040</v>
      </c>
      <c r="I297" s="4">
        <v>3041.72</v>
      </c>
      <c r="J297" s="4">
        <v>64.055953000000002</v>
      </c>
      <c r="K297" s="13">
        <f t="shared" si="32"/>
        <v>-0.10864545020000005</v>
      </c>
      <c r="L297" s="5">
        <f>IF(AL297="NORWAY",_xlfn.XLOOKUP(C297,'Oslo OBX Historical Data'!$A$3:$A$3478,'Oslo OBX Historical Data'!$G$2:$G$3477),IF(AL297="FINLAND",_xlfn.XLOOKUP(C297,'OMX Helsinki Historical Data'!$A$3:$A$3480,'OMX Helsinki Historical Data'!$G$2:$G$3479),IF(AL297="DENMARK",_xlfn.XLOOKUP(C297,'OMX Copenhagen All shares Histo'!$A$3:$A$3462,'OMX Copenhagen All shares Histo'!$G$2:$G$3461),_xlfn.XLOOKUP('Neg. inv sent'!C297,'OMX Stockholm Historical Data'!$A$3:$A$3478,'OMX Stockholm Historical Data'!$G$2:$G$3477))))</f>
        <v>4.1000000000000003E-3</v>
      </c>
      <c r="M297">
        <f>IF($B297="","",Dataset!L297)</f>
        <v>1</v>
      </c>
      <c r="N297">
        <f>IF($B297="","",Dataset!M297)</f>
        <v>0</v>
      </c>
      <c r="O297">
        <f>IF($B297="","",Dataset!N297)</f>
        <v>0</v>
      </c>
      <c r="P297">
        <f>IF($B297="","",Dataset!O297)</f>
        <v>0</v>
      </c>
      <c r="Q297">
        <f>IF($B297="","",Dataset!P297)</f>
        <v>1</v>
      </c>
      <c r="R297">
        <f>IF($B297="","",Dataset!Q297)</f>
        <v>0</v>
      </c>
      <c r="S297">
        <f>IF($B297="","",Dataset!R297)</f>
        <v>0</v>
      </c>
      <c r="T297">
        <f>IF($B297="","",Dataset!S297)</f>
        <v>0</v>
      </c>
      <c r="U297">
        <f>IF($B297="","",Dataset!T297)</f>
        <v>0</v>
      </c>
      <c r="AL297" t="s">
        <v>80</v>
      </c>
      <c r="AN297" s="3">
        <f t="shared" si="33"/>
        <v>59.995454836599997</v>
      </c>
      <c r="AO297">
        <v>6040</v>
      </c>
      <c r="BD297" s="2">
        <v>-9.0909090040000002</v>
      </c>
      <c r="BE297" s="2">
        <v>-10.454545019999999</v>
      </c>
      <c r="BF297" s="2">
        <v>-5.4545454979999999</v>
      </c>
      <c r="BH297" t="s">
        <v>262</v>
      </c>
      <c r="BI297" t="s">
        <v>263</v>
      </c>
      <c r="BJ297" t="s">
        <v>80</v>
      </c>
      <c r="BK297" t="s">
        <v>38</v>
      </c>
      <c r="BL297" t="s">
        <v>25</v>
      </c>
      <c r="BM297" t="s">
        <v>65</v>
      </c>
      <c r="BN297" t="s">
        <v>27</v>
      </c>
      <c r="BO297" s="4">
        <v>3041.72</v>
      </c>
      <c r="BP297" s="4">
        <v>67</v>
      </c>
      <c r="BQ297" s="5">
        <f t="shared" si="34"/>
        <v>-9.0909090040000001E-2</v>
      </c>
      <c r="BR297" s="5">
        <f t="shared" si="35"/>
        <v>-0.1045454502</v>
      </c>
      <c r="BS297" s="5">
        <f t="shared" si="36"/>
        <v>-5.4545454979999998E-2</v>
      </c>
      <c r="BT297" s="4">
        <v>37.15</v>
      </c>
      <c r="BU297" s="4">
        <v>-20.642395019999999</v>
      </c>
      <c r="BV297" s="4">
        <v>38.520000000000003</v>
      </c>
      <c r="BW297" s="4">
        <v>103.333</v>
      </c>
    </row>
    <row r="298" spans="1:75" x14ac:dyDescent="0.15">
      <c r="A298" t="str">
        <f t="shared" si="31"/>
        <v>1</v>
      </c>
      <c r="B298">
        <v>116</v>
      </c>
      <c r="C298" s="7">
        <v>42341</v>
      </c>
      <c r="D298" s="11">
        <v>2015</v>
      </c>
      <c r="E298" s="3">
        <f>_xlfn.XLOOKUP(B298,'Sentiment index'!$E$2:$E$169,'Sentiment index'!$A$2:$A$169)</f>
        <v>-4.2207099999999997E-2</v>
      </c>
      <c r="F298">
        <f>IF(B298="","",Dataset!E298)</f>
        <v>4.8022447385341422</v>
      </c>
      <c r="G298" s="5">
        <f>(AN298-BP298)/BP298</f>
        <v>0</v>
      </c>
      <c r="H298" s="12">
        <f>IF(B298="","",Dataset!G298)</f>
        <v>134</v>
      </c>
      <c r="I298" s="4">
        <v>630.59500000000003</v>
      </c>
      <c r="J298" s="4">
        <v>54.495362999999998</v>
      </c>
      <c r="K298" s="13">
        <f t="shared" si="32"/>
        <v>1.7399999999999999E-2</v>
      </c>
      <c r="L298" s="5">
        <f>IF(AL298="NORWAY",_xlfn.XLOOKUP(C298,'Oslo OBX Historical Data'!$A$3:$A$3478,'Oslo OBX Historical Data'!$G$2:$G$3477),IF(AL298="FINLAND",_xlfn.XLOOKUP(C298,'OMX Helsinki Historical Data'!$A$3:$A$3480,'OMX Helsinki Historical Data'!$G$2:$G$3479),IF(AL298="DENMARK",_xlfn.XLOOKUP(C298,'OMX Copenhagen All shares Histo'!$A$3:$A$3462,'OMX Copenhagen All shares Histo'!$G$2:$G$3461),_xlfn.XLOOKUP('Neg. inv sent'!C298,'OMX Stockholm Historical Data'!$A$3:$A$3478,'OMX Stockholm Historical Data'!$G$2:$G$3477))))</f>
        <v>-1.7399999999999999E-2</v>
      </c>
      <c r="M298">
        <f>IF($B298="","",Dataset!L298)</f>
        <v>1</v>
      </c>
      <c r="N298">
        <f>IF($B298="","",Dataset!M298)</f>
        <v>0</v>
      </c>
      <c r="O298">
        <f>IF($B298="","",Dataset!N298)</f>
        <v>0</v>
      </c>
      <c r="P298">
        <f>IF($B298="","",Dataset!O298)</f>
        <v>0</v>
      </c>
      <c r="Q298">
        <f>IF($B298="","",Dataset!P298)</f>
        <v>0</v>
      </c>
      <c r="R298">
        <f>IF($B298="","",Dataset!Q298)</f>
        <v>1</v>
      </c>
      <c r="S298">
        <f>IF($B298="","",Dataset!R298)</f>
        <v>0</v>
      </c>
      <c r="T298">
        <f>IF($B298="","",Dataset!S298)</f>
        <v>0</v>
      </c>
      <c r="U298">
        <f>IF($B298="","",Dataset!T298)</f>
        <v>0</v>
      </c>
      <c r="AL298" t="s">
        <v>80</v>
      </c>
      <c r="AN298" s="3">
        <f t="shared" si="33"/>
        <v>57</v>
      </c>
      <c r="AO298">
        <v>134</v>
      </c>
      <c r="BD298" s="2">
        <v>2.0618555550000002</v>
      </c>
      <c r="BE298" s="2">
        <v>0</v>
      </c>
      <c r="BF298" s="2">
        <v>1.6494845149999999</v>
      </c>
      <c r="BH298" t="s">
        <v>767</v>
      </c>
      <c r="BI298" t="s">
        <v>768</v>
      </c>
      <c r="BJ298" t="s">
        <v>80</v>
      </c>
      <c r="BK298" t="s">
        <v>32</v>
      </c>
      <c r="BL298" t="s">
        <v>25</v>
      </c>
      <c r="BM298" t="s">
        <v>606</v>
      </c>
      <c r="BN298" t="s">
        <v>27</v>
      </c>
      <c r="BO298" s="4">
        <v>630.59500000000003</v>
      </c>
      <c r="BP298" s="4">
        <v>57</v>
      </c>
      <c r="BQ298" s="5">
        <f t="shared" si="34"/>
        <v>2.0618555550000001E-2</v>
      </c>
      <c r="BR298" s="5">
        <f t="shared" si="35"/>
        <v>0</v>
      </c>
      <c r="BS298" s="5">
        <f t="shared" si="36"/>
        <v>1.649484515E-2</v>
      </c>
      <c r="BT298" s="4">
        <v>132.6</v>
      </c>
      <c r="BU298" s="4">
        <v>164.05574039999999</v>
      </c>
      <c r="BV298" s="4">
        <v>132.6</v>
      </c>
      <c r="BW298" s="4">
        <v>0</v>
      </c>
    </row>
    <row r="299" spans="1:75" x14ac:dyDescent="0.15">
      <c r="A299" t="str">
        <f t="shared" si="31"/>
        <v>1</v>
      </c>
      <c r="B299">
        <v>116</v>
      </c>
      <c r="C299" s="7">
        <v>42345</v>
      </c>
      <c r="D299" s="11">
        <v>2015</v>
      </c>
      <c r="E299" s="3">
        <f>_xlfn.XLOOKUP(B299,'Sentiment index'!$E$2:$E$169,'Sentiment index'!$A$2:$A$169)</f>
        <v>-4.2207099999999997E-2</v>
      </c>
      <c r="F299">
        <f>IF(B299="","",Dataset!E299)</f>
        <v>12.772528098986866</v>
      </c>
      <c r="G299" s="5">
        <f>(AN299-BP299)/BP299</f>
        <v>-0.31860467910000001</v>
      </c>
      <c r="H299" s="12">
        <f>IF(B299="","",Dataset!G299)</f>
        <v>10</v>
      </c>
      <c r="I299" s="4">
        <v>24.422000000000001</v>
      </c>
      <c r="J299" s="4">
        <v>7.6484719999999999</v>
      </c>
      <c r="K299" s="13">
        <f t="shared" si="32"/>
        <v>-0.32510467910000002</v>
      </c>
      <c r="L299" s="5">
        <f>IF(AL299="NORWAY",_xlfn.XLOOKUP(C299,'Oslo OBX Historical Data'!$A$3:$A$3478,'Oslo OBX Historical Data'!$G$2:$G$3477),IF(AL299="FINLAND",_xlfn.XLOOKUP(C299,'OMX Helsinki Historical Data'!$A$3:$A$3480,'OMX Helsinki Historical Data'!$G$2:$G$3479),IF(AL299="DENMARK",_xlfn.XLOOKUP(C299,'OMX Copenhagen All shares Histo'!$A$3:$A$3462,'OMX Copenhagen All shares Histo'!$G$2:$G$3461),_xlfn.XLOOKUP('Neg. inv sent'!C299,'OMX Stockholm Historical Data'!$A$3:$A$3478,'OMX Stockholm Historical Data'!$G$2:$G$3477))))</f>
        <v>6.4999999999999997E-3</v>
      </c>
      <c r="M299">
        <f>IF($B299="","",Dataset!L299)</f>
        <v>1</v>
      </c>
      <c r="N299">
        <f>IF($B299="","",Dataset!M299)</f>
        <v>0</v>
      </c>
      <c r="O299">
        <f>IF($B299="","",Dataset!N299)</f>
        <v>1</v>
      </c>
      <c r="P299">
        <f>IF($B299="","",Dataset!O299)</f>
        <v>0</v>
      </c>
      <c r="Q299">
        <f>IF($B299="","",Dataset!P299)</f>
        <v>0</v>
      </c>
      <c r="R299">
        <f>IF($B299="","",Dataset!Q299)</f>
        <v>0</v>
      </c>
      <c r="S299">
        <f>IF($B299="","",Dataset!R299)</f>
        <v>0</v>
      </c>
      <c r="T299">
        <f>IF($B299="","",Dataset!S299)</f>
        <v>0</v>
      </c>
      <c r="U299">
        <f>IF($B299="","",Dataset!T299)</f>
        <v>0</v>
      </c>
      <c r="AL299" t="s">
        <v>80</v>
      </c>
      <c r="AN299" s="3">
        <f t="shared" si="33"/>
        <v>5.4511625671999999</v>
      </c>
      <c r="AO299">
        <v>10</v>
      </c>
      <c r="BD299" s="2">
        <v>-30.232561109999999</v>
      </c>
      <c r="BE299" s="2">
        <v>-31.860467910000001</v>
      </c>
      <c r="BF299" s="2">
        <v>-33.023258210000002</v>
      </c>
      <c r="BH299" t="s">
        <v>1665</v>
      </c>
      <c r="BI299" t="s">
        <v>1666</v>
      </c>
      <c r="BJ299" t="s">
        <v>80</v>
      </c>
      <c r="BK299" t="s">
        <v>96</v>
      </c>
      <c r="BL299" t="s">
        <v>25</v>
      </c>
      <c r="BM299" t="s">
        <v>1066</v>
      </c>
      <c r="BN299" t="s">
        <v>27</v>
      </c>
      <c r="BO299" s="4">
        <v>24.422000000000001</v>
      </c>
      <c r="BP299" s="4">
        <v>8</v>
      </c>
      <c r="BQ299" s="5">
        <f t="shared" si="34"/>
        <v>-0.3023256111</v>
      </c>
      <c r="BR299" s="5">
        <f t="shared" si="35"/>
        <v>-0.31860467910000001</v>
      </c>
      <c r="BS299" s="5">
        <f t="shared" si="36"/>
        <v>-0.33023258210000001</v>
      </c>
      <c r="BT299" s="4">
        <v>0.254</v>
      </c>
      <c r="BU299" s="4">
        <v>-94.008621219999995</v>
      </c>
      <c r="BV299" s="4">
        <v>0.253</v>
      </c>
      <c r="BW299" s="4">
        <v>8.3508999999999993</v>
      </c>
    </row>
    <row r="300" spans="1:75" x14ac:dyDescent="0.15">
      <c r="A300" t="str">
        <f t="shared" si="31"/>
        <v>1</v>
      </c>
      <c r="B300">
        <v>116</v>
      </c>
      <c r="C300" s="7">
        <v>42346</v>
      </c>
      <c r="D300" s="11">
        <v>2015</v>
      </c>
      <c r="E300" s="3">
        <f>_xlfn.XLOOKUP(B300,'Sentiment index'!$E$2:$E$169,'Sentiment index'!$A$2:$A$169)</f>
        <v>-4.2207099999999997E-2</v>
      </c>
      <c r="F300">
        <f>IF(B300="","",Dataset!E300)</f>
        <v>10.310732230073201</v>
      </c>
      <c r="G300" s="5">
        <f>(AN300-BP300)/BP300</f>
        <v>-1.492537260000003E-2</v>
      </c>
      <c r="H300" s="12">
        <f>IF(B300="","",Dataset!G300)</f>
        <v>1256</v>
      </c>
      <c r="I300" s="4">
        <v>78.144300000000001</v>
      </c>
      <c r="J300" s="4">
        <v>37.286301000000002</v>
      </c>
      <c r="K300" s="13">
        <f t="shared" si="32"/>
        <v>8.4746273999999708E-3</v>
      </c>
      <c r="L300" s="5">
        <f>IF(AL300="NORWAY",_xlfn.XLOOKUP(C300,'Oslo OBX Historical Data'!$A$3:$A$3478,'Oslo OBX Historical Data'!$G$2:$G$3477),IF(AL300="FINLAND",_xlfn.XLOOKUP(C300,'OMX Helsinki Historical Data'!$A$3:$A$3480,'OMX Helsinki Historical Data'!$G$2:$G$3479),IF(AL300="DENMARK",_xlfn.XLOOKUP(C300,'OMX Copenhagen All shares Histo'!$A$3:$A$3462,'OMX Copenhagen All shares Histo'!$G$2:$G$3461),_xlfn.XLOOKUP('Neg. inv sent'!C300,'OMX Stockholm Historical Data'!$A$3:$A$3478,'OMX Stockholm Historical Data'!$G$2:$G$3477))))</f>
        <v>-2.3400000000000001E-2</v>
      </c>
      <c r="M300">
        <f>IF($B300="","",Dataset!L300)</f>
        <v>1</v>
      </c>
      <c r="N300">
        <f>IF($B300="","",Dataset!M300)</f>
        <v>0</v>
      </c>
      <c r="O300">
        <f>IF($B300="","",Dataset!N300)</f>
        <v>0</v>
      </c>
      <c r="P300">
        <f>IF($B300="","",Dataset!O300)</f>
        <v>0</v>
      </c>
      <c r="Q300">
        <f>IF($B300="","",Dataset!P300)</f>
        <v>0</v>
      </c>
      <c r="R300">
        <f>IF($B300="","",Dataset!Q300)</f>
        <v>0</v>
      </c>
      <c r="S300">
        <f>IF($B300="","",Dataset!R300)</f>
        <v>1</v>
      </c>
      <c r="T300">
        <f>IF($B300="","",Dataset!S300)</f>
        <v>0</v>
      </c>
      <c r="U300">
        <f>IF($B300="","",Dataset!T300)</f>
        <v>0</v>
      </c>
      <c r="AL300" t="s">
        <v>80</v>
      </c>
      <c r="AN300" s="3">
        <f t="shared" si="33"/>
        <v>38.417910468599999</v>
      </c>
      <c r="AO300">
        <v>1256</v>
      </c>
      <c r="BD300" s="2">
        <v>0</v>
      </c>
      <c r="BE300" s="2">
        <v>-1.49253726</v>
      </c>
      <c r="BF300" s="2">
        <v>0</v>
      </c>
      <c r="BH300" t="s">
        <v>1382</v>
      </c>
      <c r="BI300" t="s">
        <v>1383</v>
      </c>
      <c r="BJ300" t="s">
        <v>80</v>
      </c>
      <c r="BK300" t="s">
        <v>152</v>
      </c>
      <c r="BL300" t="s">
        <v>25</v>
      </c>
      <c r="BM300" t="s">
        <v>75</v>
      </c>
      <c r="BN300" t="s">
        <v>27</v>
      </c>
      <c r="BO300" s="4">
        <v>78.144300000000001</v>
      </c>
      <c r="BP300" s="4">
        <v>39</v>
      </c>
      <c r="BQ300" s="5">
        <f t="shared" si="34"/>
        <v>0</v>
      </c>
      <c r="BR300" s="5">
        <f t="shared" si="35"/>
        <v>-1.49253726E-2</v>
      </c>
      <c r="BS300" s="5">
        <f t="shared" si="36"/>
        <v>0</v>
      </c>
      <c r="BT300" s="4">
        <v>51.35</v>
      </c>
      <c r="BU300" s="4">
        <v>1156.4102780000001</v>
      </c>
      <c r="BV300" s="4">
        <v>50.3</v>
      </c>
      <c r="BW300" s="4">
        <v>3.0836000000000001</v>
      </c>
    </row>
    <row r="301" spans="1:75" x14ac:dyDescent="0.15">
      <c r="A301" t="str">
        <f t="shared" si="31"/>
        <v>1</v>
      </c>
      <c r="B301">
        <v>116</v>
      </c>
      <c r="C301" s="7">
        <v>42347</v>
      </c>
      <c r="D301" s="11">
        <v>2015</v>
      </c>
      <c r="E301" s="3">
        <f>_xlfn.XLOOKUP(B301,'Sentiment index'!$E$2:$E$169,'Sentiment index'!$A$2:$A$169)</f>
        <v>-4.2207099999999997E-2</v>
      </c>
      <c r="F301">
        <f>IF(B301="","",Dataset!E301)</f>
        <v>9.1940161182861022</v>
      </c>
      <c r="G301" s="5">
        <f>(AN301-BP301)/BP301</f>
        <v>-7.6923078299999757E-3</v>
      </c>
      <c r="H301" s="12">
        <f>IF(B301="","",Dataset!G301)</f>
        <v>550</v>
      </c>
      <c r="I301" s="4">
        <v>1608.39</v>
      </c>
      <c r="J301" s="4">
        <v>119.9435</v>
      </c>
      <c r="K301" s="13">
        <f t="shared" si="32"/>
        <v>-3.3923078299999757E-3</v>
      </c>
      <c r="L301" s="5">
        <f>IF(AL301="NORWAY",_xlfn.XLOOKUP(C301,'Oslo OBX Historical Data'!$A$3:$A$3478,'Oslo OBX Historical Data'!$G$2:$G$3477),IF(AL301="FINLAND",_xlfn.XLOOKUP(C301,'OMX Helsinki Historical Data'!$A$3:$A$3480,'OMX Helsinki Historical Data'!$G$2:$G$3479),IF(AL301="DENMARK",_xlfn.XLOOKUP(C301,'OMX Copenhagen All shares Histo'!$A$3:$A$3462,'OMX Copenhagen All shares Histo'!$G$2:$G$3461),_xlfn.XLOOKUP('Neg. inv sent'!C301,'OMX Stockholm Historical Data'!$A$3:$A$3478,'OMX Stockholm Historical Data'!$G$2:$G$3477))))</f>
        <v>-4.3E-3</v>
      </c>
      <c r="M301">
        <f>IF($B301="","",Dataset!L301)</f>
        <v>1</v>
      </c>
      <c r="N301">
        <f>IF($B301="","",Dataset!M301)</f>
        <v>0</v>
      </c>
      <c r="O301">
        <f>IF($B301="","",Dataset!N301)</f>
        <v>0</v>
      </c>
      <c r="P301">
        <f>IF($B301="","",Dataset!O301)</f>
        <v>1</v>
      </c>
      <c r="Q301">
        <f>IF($B301="","",Dataset!P301)</f>
        <v>0</v>
      </c>
      <c r="R301">
        <f>IF($B301="","",Dataset!Q301)</f>
        <v>0</v>
      </c>
      <c r="S301">
        <f>IF($B301="","",Dataset!R301)</f>
        <v>0</v>
      </c>
      <c r="T301">
        <f>IF($B301="","",Dataset!S301)</f>
        <v>0</v>
      </c>
      <c r="U301">
        <f>IF($B301="","",Dataset!T301)</f>
        <v>0</v>
      </c>
      <c r="AL301" t="s">
        <v>23</v>
      </c>
      <c r="AN301" s="3">
        <f t="shared" si="33"/>
        <v>99.230769217000002</v>
      </c>
      <c r="AO301">
        <v>550</v>
      </c>
      <c r="BD301" s="2">
        <v>0</v>
      </c>
      <c r="BE301" s="2">
        <v>-0.76923078300000003</v>
      </c>
      <c r="BF301" s="2">
        <v>-4.6153845789999997</v>
      </c>
      <c r="BH301" t="s">
        <v>411</v>
      </c>
      <c r="BI301" t="s">
        <v>412</v>
      </c>
      <c r="BJ301" t="s">
        <v>23</v>
      </c>
      <c r="BK301" t="s">
        <v>45</v>
      </c>
      <c r="BL301" t="s">
        <v>25</v>
      </c>
      <c r="BM301" t="s">
        <v>413</v>
      </c>
      <c r="BN301" t="s">
        <v>27</v>
      </c>
      <c r="BO301" s="4">
        <v>1608.39</v>
      </c>
      <c r="BP301" s="4">
        <v>100</v>
      </c>
      <c r="BQ301" s="5">
        <f t="shared" si="34"/>
        <v>0</v>
      </c>
      <c r="BR301" s="5">
        <f t="shared" si="35"/>
        <v>-7.6923078299999999E-3</v>
      </c>
      <c r="BS301" s="5">
        <f t="shared" si="36"/>
        <v>-4.6153845789999995E-2</v>
      </c>
      <c r="BT301" s="4">
        <v>190</v>
      </c>
      <c r="BU301" s="4">
        <v>72.195724490000003</v>
      </c>
      <c r="BV301" s="4">
        <v>193.5</v>
      </c>
      <c r="BW301" s="4">
        <v>13.0312</v>
      </c>
    </row>
    <row r="302" spans="1:75" x14ac:dyDescent="0.15">
      <c r="A302" t="str">
        <f t="shared" si="31"/>
        <v>1</v>
      </c>
      <c r="B302">
        <v>116</v>
      </c>
      <c r="C302" s="7">
        <v>42349</v>
      </c>
      <c r="D302" s="11">
        <v>2015</v>
      </c>
      <c r="E302" s="3">
        <f>_xlfn.XLOOKUP(B302,'Sentiment index'!$E$2:$E$169,'Sentiment index'!$A$2:$A$169)</f>
        <v>-4.2207099999999997E-2</v>
      </c>
      <c r="F302">
        <f>IF(B302="","",Dataset!E302)</f>
        <v>12.250339704941647</v>
      </c>
      <c r="G302" s="5">
        <f>(AN302-BP302)/BP302</f>
        <v>-0.33333332059999998</v>
      </c>
      <c r="H302" s="12">
        <f>IF(B302="","",Dataset!G302)</f>
        <v>961</v>
      </c>
      <c r="I302" s="4">
        <v>405.59399999999999</v>
      </c>
      <c r="J302" s="4">
        <v>84.99460950000001</v>
      </c>
      <c r="K302" s="13">
        <f t="shared" si="32"/>
        <v>-0.30713332059999998</v>
      </c>
      <c r="L302" s="5">
        <f>IF(AL302="NORWAY",_xlfn.XLOOKUP(C302,'Oslo OBX Historical Data'!$A$3:$A$3478,'Oslo OBX Historical Data'!$G$2:$G$3477),IF(AL302="FINLAND",_xlfn.XLOOKUP(C302,'OMX Helsinki Historical Data'!$A$3:$A$3480,'OMX Helsinki Historical Data'!$G$2:$G$3479),IF(AL302="DENMARK",_xlfn.XLOOKUP(C302,'OMX Copenhagen All shares Histo'!$A$3:$A$3462,'OMX Copenhagen All shares Histo'!$G$2:$G$3461),_xlfn.XLOOKUP('Neg. inv sent'!C302,'OMX Stockholm Historical Data'!$A$3:$A$3478,'OMX Stockholm Historical Data'!$G$2:$G$3477))))</f>
        <v>-2.6200000000000001E-2</v>
      </c>
      <c r="M302">
        <f>IF($B302="","",Dataset!L302)</f>
        <v>1</v>
      </c>
      <c r="N302">
        <f>IF($B302="","",Dataset!M302)</f>
        <v>0</v>
      </c>
      <c r="O302">
        <f>IF($B302="","",Dataset!N302)</f>
        <v>0</v>
      </c>
      <c r="P302">
        <f>IF($B302="","",Dataset!O302)</f>
        <v>0</v>
      </c>
      <c r="Q302">
        <f>IF($B302="","",Dataset!P302)</f>
        <v>0</v>
      </c>
      <c r="R302">
        <f>IF($B302="","",Dataset!Q302)</f>
        <v>1</v>
      </c>
      <c r="S302">
        <f>IF($B302="","",Dataset!R302)</f>
        <v>0</v>
      </c>
      <c r="T302">
        <f>IF($B302="","",Dataset!S302)</f>
        <v>0</v>
      </c>
      <c r="U302">
        <f>IF($B302="","",Dataset!T302)</f>
        <v>0</v>
      </c>
      <c r="AL302" t="s">
        <v>64</v>
      </c>
      <c r="AN302" s="3">
        <f t="shared" si="33"/>
        <v>6.3333334542999999</v>
      </c>
      <c r="AO302">
        <v>961</v>
      </c>
      <c r="BD302" s="2">
        <v>1.923080683</v>
      </c>
      <c r="BE302" s="2">
        <v>-33.333332059999996</v>
      </c>
      <c r="BF302" s="2">
        <v>-35.256408690000001</v>
      </c>
      <c r="BH302" t="s">
        <v>927</v>
      </c>
      <c r="BI302" t="s">
        <v>928</v>
      </c>
      <c r="BJ302" t="s">
        <v>64</v>
      </c>
      <c r="BK302" t="s">
        <v>32</v>
      </c>
      <c r="BL302" t="s">
        <v>25</v>
      </c>
      <c r="BM302" t="s">
        <v>51</v>
      </c>
      <c r="BN302" t="s">
        <v>27</v>
      </c>
      <c r="BO302" s="4">
        <v>405.59399999999999</v>
      </c>
      <c r="BP302" s="4">
        <v>9.5</v>
      </c>
      <c r="BQ302" s="5">
        <f t="shared" si="34"/>
        <v>1.9230806829999999E-2</v>
      </c>
      <c r="BR302" s="5">
        <f t="shared" si="35"/>
        <v>-0.33333332059999998</v>
      </c>
      <c r="BS302" s="5">
        <f t="shared" si="36"/>
        <v>-0.35256408690000002</v>
      </c>
      <c r="BT302" s="4">
        <v>12.2</v>
      </c>
      <c r="BU302" s="4">
        <v>31.052631380000001</v>
      </c>
      <c r="BV302" s="4">
        <v>12.4</v>
      </c>
      <c r="BW302" s="4">
        <v>7.8582999999999998</v>
      </c>
    </row>
    <row r="303" spans="1:75" x14ac:dyDescent="0.15">
      <c r="A303" t="str">
        <f t="shared" si="31"/>
        <v>1</v>
      </c>
      <c r="B303">
        <v>116</v>
      </c>
      <c r="C303" s="7">
        <v>42354</v>
      </c>
      <c r="D303" s="11">
        <v>2015</v>
      </c>
      <c r="E303" s="3">
        <f>_xlfn.XLOOKUP(B303,'Sentiment index'!$E$2:$E$169,'Sentiment index'!$A$2:$A$169)</f>
        <v>-4.2207099999999997E-2</v>
      </c>
      <c r="F303">
        <f>IF(B303="","",Dataset!E303)</f>
        <v>10.009269298362018</v>
      </c>
      <c r="G303" s="5">
        <f>(AN303-BP303)/BP303</f>
        <v>0.53409088130000015</v>
      </c>
      <c r="H303" s="12">
        <f>IF(B303="","",Dataset!G303)</f>
        <v>4</v>
      </c>
      <c r="I303" s="4">
        <v>19.711200000000002</v>
      </c>
      <c r="J303" s="4">
        <v>6.9792306999999996</v>
      </c>
      <c r="K303" s="13">
        <f t="shared" si="32"/>
        <v>0.53209088130000015</v>
      </c>
      <c r="L303" s="5">
        <f>IF(AL303="NORWAY",_xlfn.XLOOKUP(C303,'Oslo OBX Historical Data'!$A$3:$A$3478,'Oslo OBX Historical Data'!$G$2:$G$3477),IF(AL303="FINLAND",_xlfn.XLOOKUP(C303,'OMX Helsinki Historical Data'!$A$3:$A$3480,'OMX Helsinki Historical Data'!$G$2:$G$3479),IF(AL303="DENMARK",_xlfn.XLOOKUP(C303,'OMX Copenhagen All shares Histo'!$A$3:$A$3462,'OMX Copenhagen All shares Histo'!$G$2:$G$3461),_xlfn.XLOOKUP('Neg. inv sent'!C303,'OMX Stockholm Historical Data'!$A$3:$A$3478,'OMX Stockholm Historical Data'!$G$2:$G$3477))))</f>
        <v>2E-3</v>
      </c>
      <c r="M303">
        <f>IF($B303="","",Dataset!L303)</f>
        <v>1</v>
      </c>
      <c r="N303">
        <f>IF($B303="","",Dataset!M303)</f>
        <v>0</v>
      </c>
      <c r="O303">
        <f>IF($B303="","",Dataset!N303)</f>
        <v>0</v>
      </c>
      <c r="P303">
        <f>IF($B303="","",Dataset!O303)</f>
        <v>0</v>
      </c>
      <c r="Q303">
        <f>IF($B303="","",Dataset!P303)</f>
        <v>0</v>
      </c>
      <c r="R303">
        <f>IF($B303="","",Dataset!Q303)</f>
        <v>1</v>
      </c>
      <c r="S303">
        <f>IF($B303="","",Dataset!R303)</f>
        <v>0</v>
      </c>
      <c r="T303">
        <f>IF($B303="","",Dataset!S303)</f>
        <v>0</v>
      </c>
      <c r="U303">
        <f>IF($B303="","",Dataset!T303)</f>
        <v>0</v>
      </c>
      <c r="AL303" t="s">
        <v>80</v>
      </c>
      <c r="AN303" s="3">
        <f t="shared" si="33"/>
        <v>11.198863433490001</v>
      </c>
      <c r="AO303">
        <v>4</v>
      </c>
      <c r="BD303" s="2">
        <v>36.363632199999998</v>
      </c>
      <c r="BE303" s="2">
        <v>53.409088130000001</v>
      </c>
      <c r="BF303" s="2">
        <v>223.86363220000001</v>
      </c>
      <c r="BH303" t="s">
        <v>1755</v>
      </c>
      <c r="BI303" t="s">
        <v>1756</v>
      </c>
      <c r="BJ303" t="s">
        <v>80</v>
      </c>
      <c r="BK303" t="s">
        <v>32</v>
      </c>
      <c r="BL303" t="s">
        <v>25</v>
      </c>
      <c r="BM303" t="s">
        <v>1175</v>
      </c>
      <c r="BN303" t="s">
        <v>27</v>
      </c>
      <c r="BO303" s="4">
        <v>19.711200000000002</v>
      </c>
      <c r="BP303" s="4">
        <v>7.3</v>
      </c>
      <c r="BQ303" s="5">
        <f t="shared" si="34"/>
        <v>0.36363632199999996</v>
      </c>
      <c r="BR303" s="5">
        <f t="shared" si="35"/>
        <v>0.53409088130000004</v>
      </c>
      <c r="BS303" s="5">
        <f t="shared" si="36"/>
        <v>2.2386363220000001</v>
      </c>
      <c r="BT303" s="4">
        <v>1.1000000000000001</v>
      </c>
      <c r="BU303" s="4">
        <v>-77.621543880000004</v>
      </c>
      <c r="BV303" s="4">
        <v>1.085</v>
      </c>
      <c r="BW303" s="4">
        <v>7.9020000000000001</v>
      </c>
    </row>
    <row r="304" spans="1:75" x14ac:dyDescent="0.15">
      <c r="C304" s="7"/>
      <c r="D304" s="11"/>
      <c r="E304" s="3"/>
      <c r="F304" t="str">
        <f>IF(B304="","",Dataset!E304)</f>
        <v/>
      </c>
      <c r="G304" s="5"/>
      <c r="H304" s="12" t="str">
        <f>IF(B304="","",Dataset!G304)</f>
        <v/>
      </c>
      <c r="I304" s="2"/>
      <c r="J304" s="2"/>
      <c r="K304" s="13"/>
      <c r="L304" s="5"/>
      <c r="M304" t="str">
        <f>IF($B304="","",Dataset!L304)</f>
        <v/>
      </c>
      <c r="N304" t="str">
        <f>IF($B304="","",Dataset!M304)</f>
        <v/>
      </c>
      <c r="O304" t="str">
        <f>IF($B304="","",Dataset!N304)</f>
        <v/>
      </c>
      <c r="P304" t="str">
        <f>IF($B304="","",Dataset!O304)</f>
        <v/>
      </c>
      <c r="Q304" t="str">
        <f>IF($B304="","",Dataset!P304)</f>
        <v/>
      </c>
      <c r="R304" t="str">
        <f>IF($B304="","",Dataset!Q304)</f>
        <v/>
      </c>
      <c r="S304" t="str">
        <f>IF($B304="","",Dataset!R304)</f>
        <v/>
      </c>
      <c r="T304" t="str">
        <f>IF($B304="","",Dataset!S304)</f>
        <v/>
      </c>
      <c r="U304" t="str">
        <f>IF($B304="","",Dataset!T304)</f>
        <v/>
      </c>
      <c r="AN304" s="3"/>
      <c r="BD304" s="2"/>
      <c r="BE304" s="2"/>
      <c r="BF304" s="2"/>
      <c r="BO304" s="2"/>
      <c r="BP304" s="2"/>
      <c r="BQ304" s="5"/>
      <c r="BR304" s="5"/>
      <c r="BS304" s="5"/>
      <c r="BT304" s="2"/>
      <c r="BU304" s="2"/>
      <c r="BV304" s="2"/>
      <c r="BW304" s="2"/>
    </row>
    <row r="305" spans="1:75" x14ac:dyDescent="0.15">
      <c r="C305" s="7"/>
      <c r="D305" s="11"/>
      <c r="E305" s="3"/>
      <c r="F305" t="str">
        <f>IF(B305="","",Dataset!E305)</f>
        <v/>
      </c>
      <c r="G305" s="5"/>
      <c r="H305" s="12" t="str">
        <f>IF(B305="","",Dataset!G305)</f>
        <v/>
      </c>
      <c r="I305" s="2"/>
      <c r="J305" s="2"/>
      <c r="K305" s="13"/>
      <c r="L305" s="5"/>
      <c r="M305" t="str">
        <f>IF($B305="","",Dataset!L305)</f>
        <v/>
      </c>
      <c r="N305" t="str">
        <f>IF($B305="","",Dataset!M305)</f>
        <v/>
      </c>
      <c r="O305" t="str">
        <f>IF($B305="","",Dataset!N305)</f>
        <v/>
      </c>
      <c r="P305" t="str">
        <f>IF($B305="","",Dataset!O305)</f>
        <v/>
      </c>
      <c r="Q305" t="str">
        <f>IF($B305="","",Dataset!P305)</f>
        <v/>
      </c>
      <c r="R305" t="str">
        <f>IF($B305="","",Dataset!Q305)</f>
        <v/>
      </c>
      <c r="S305" t="str">
        <f>IF($B305="","",Dataset!R305)</f>
        <v/>
      </c>
      <c r="T305" t="str">
        <f>IF($B305="","",Dataset!S305)</f>
        <v/>
      </c>
      <c r="U305" t="str">
        <f>IF($B305="","",Dataset!T305)</f>
        <v/>
      </c>
      <c r="AN305" s="3"/>
      <c r="BD305" s="2"/>
      <c r="BE305" s="2"/>
      <c r="BF305" s="2"/>
      <c r="BO305" s="2"/>
      <c r="BP305" s="2"/>
      <c r="BQ305" s="5"/>
      <c r="BR305" s="5"/>
      <c r="BS305" s="5"/>
      <c r="BT305" s="2"/>
      <c r="BU305" s="2"/>
      <c r="BV305" s="2"/>
      <c r="BW305" s="2"/>
    </row>
    <row r="306" spans="1:75" x14ac:dyDescent="0.15">
      <c r="C306" s="7"/>
      <c r="D306" s="11"/>
      <c r="E306" s="3"/>
      <c r="F306" t="str">
        <f>IF(B306="","",Dataset!E306)</f>
        <v/>
      </c>
      <c r="G306" s="5"/>
      <c r="H306" s="12" t="str">
        <f>IF(B306="","",Dataset!G306)</f>
        <v/>
      </c>
      <c r="I306" s="2"/>
      <c r="J306" s="2"/>
      <c r="K306" s="13"/>
      <c r="L306" s="5"/>
      <c r="M306" t="str">
        <f>IF($B306="","",Dataset!L306)</f>
        <v/>
      </c>
      <c r="N306" t="str">
        <f>IF($B306="","",Dataset!M306)</f>
        <v/>
      </c>
      <c r="O306" t="str">
        <f>IF($B306="","",Dataset!N306)</f>
        <v/>
      </c>
      <c r="P306" t="str">
        <f>IF($B306="","",Dataset!O306)</f>
        <v/>
      </c>
      <c r="Q306" t="str">
        <f>IF($B306="","",Dataset!P306)</f>
        <v/>
      </c>
      <c r="R306" t="str">
        <f>IF($B306="","",Dataset!Q306)</f>
        <v/>
      </c>
      <c r="S306" t="str">
        <f>IF($B306="","",Dataset!R306)</f>
        <v/>
      </c>
      <c r="T306" t="str">
        <f>IF($B306="","",Dataset!S306)</f>
        <v/>
      </c>
      <c r="U306" t="str">
        <f>IF($B306="","",Dataset!T306)</f>
        <v/>
      </c>
      <c r="AN306" s="3"/>
      <c r="BD306" s="2"/>
      <c r="BE306" s="2"/>
      <c r="BF306" s="2"/>
      <c r="BO306" s="2"/>
      <c r="BP306" s="2"/>
      <c r="BQ306" s="5"/>
      <c r="BR306" s="5"/>
      <c r="BS306" s="5"/>
      <c r="BT306" s="2"/>
      <c r="BU306" s="2"/>
      <c r="BV306" s="2"/>
      <c r="BW306" s="2"/>
    </row>
    <row r="307" spans="1:75" x14ac:dyDescent="0.15">
      <c r="A307" t="str">
        <f t="shared" si="31"/>
        <v>1</v>
      </c>
      <c r="B307">
        <v>118</v>
      </c>
      <c r="C307" s="7">
        <v>42403</v>
      </c>
      <c r="D307" s="11">
        <v>2016</v>
      </c>
      <c r="E307" s="3">
        <f>_xlfn.XLOOKUP(B307,'Sentiment index'!$E$2:$E$169,'Sentiment index'!$A$2:$A$169)</f>
        <v>-7.9386999999999999E-2</v>
      </c>
      <c r="F307">
        <f>IF(B307="","",Dataset!E307)</f>
        <v>9.9462604651870059</v>
      </c>
      <c r="G307" s="5">
        <f>(AN307-BP307)/BP307</f>
        <v>0.10263157840000006</v>
      </c>
      <c r="H307" s="12">
        <f>IF(B307="","",Dataset!G307)</f>
        <v>56</v>
      </c>
      <c r="I307" s="2">
        <v>104.943</v>
      </c>
      <c r="J307" s="2">
        <v>41.761689999999994</v>
      </c>
      <c r="K307" s="13">
        <f t="shared" si="32"/>
        <v>0.11283157840000006</v>
      </c>
      <c r="L307" s="5">
        <f>IF(AL307="NORWAY",_xlfn.XLOOKUP(C307,'Oslo OBX Historical Data'!$A$3:$A$3478,'Oslo OBX Historical Data'!$G$2:$G$3477),IF(AL307="FINLAND",_xlfn.XLOOKUP(C307,'OMX Helsinki Historical Data'!$A$3:$A$3480,'OMX Helsinki Historical Data'!$G$2:$G$3479),IF(AL307="DENMARK",_xlfn.XLOOKUP(C307,'OMX Copenhagen All shares Histo'!$A$3:$A$3462,'OMX Copenhagen All shares Histo'!$G$2:$G$3461),_xlfn.XLOOKUP('Neg. inv sent'!C307,'OMX Stockholm Historical Data'!$A$3:$A$3478,'OMX Stockholm Historical Data'!$G$2:$G$3477))))</f>
        <v>-1.0200000000000001E-2</v>
      </c>
      <c r="M307">
        <f>IF($B307="","",Dataset!L307)</f>
        <v>1</v>
      </c>
      <c r="N307">
        <f>IF($B307="","",Dataset!M307)</f>
        <v>0</v>
      </c>
      <c r="O307">
        <f>IF($B307="","",Dataset!N307)</f>
        <v>0</v>
      </c>
      <c r="P307">
        <f>IF($B307="","",Dataset!O307)</f>
        <v>0</v>
      </c>
      <c r="Q307">
        <f>IF($B307="","",Dataset!P307)</f>
        <v>0</v>
      </c>
      <c r="R307">
        <f>IF($B307="","",Dataset!Q307)</f>
        <v>1</v>
      </c>
      <c r="S307">
        <f>IF($B307="","",Dataset!R307)</f>
        <v>0</v>
      </c>
      <c r="T307">
        <f>IF($B307="","",Dataset!S307)</f>
        <v>0</v>
      </c>
      <c r="U307">
        <f>IF($B307="","",Dataset!T307)</f>
        <v>0</v>
      </c>
      <c r="AL307" t="s">
        <v>80</v>
      </c>
      <c r="AN307" s="3">
        <f t="shared" ref="AN307:AN314" si="37">BP307*(1+BR307)</f>
        <v>46.861842082000003</v>
      </c>
      <c r="AO307">
        <v>56</v>
      </c>
      <c r="BD307" s="2">
        <v>1.315789461</v>
      </c>
      <c r="BE307" s="2">
        <v>10.26315784</v>
      </c>
      <c r="BF307" s="2">
        <v>5.2631578450000003</v>
      </c>
      <c r="BH307" t="s">
        <v>1325</v>
      </c>
      <c r="BI307" t="s">
        <v>1326</v>
      </c>
      <c r="BJ307" t="s">
        <v>80</v>
      </c>
      <c r="BK307" t="s">
        <v>32</v>
      </c>
      <c r="BL307" t="s">
        <v>25</v>
      </c>
      <c r="BM307" t="s">
        <v>1066</v>
      </c>
      <c r="BN307" t="s">
        <v>27</v>
      </c>
      <c r="BO307" s="2">
        <v>104.943</v>
      </c>
      <c r="BP307" s="2">
        <v>42.5</v>
      </c>
      <c r="BQ307" s="5">
        <f t="shared" ref="BQ307:BS314" si="38">BD307/100</f>
        <v>1.315789461E-2</v>
      </c>
      <c r="BR307" s="5">
        <f t="shared" si="38"/>
        <v>0.10263157839999999</v>
      </c>
      <c r="BS307" s="5">
        <f t="shared" si="38"/>
        <v>5.2631578450000001E-2</v>
      </c>
      <c r="BT307" s="2">
        <v>90</v>
      </c>
      <c r="BU307" s="2">
        <v>154.1484222</v>
      </c>
      <c r="BV307" s="2">
        <v>91.6</v>
      </c>
      <c r="BW307" s="2">
        <v>4.5903</v>
      </c>
    </row>
    <row r="308" spans="1:75" x14ac:dyDescent="0.15">
      <c r="A308" t="str">
        <f t="shared" si="31"/>
        <v>1</v>
      </c>
      <c r="B308">
        <v>118</v>
      </c>
      <c r="C308" s="7">
        <v>42410</v>
      </c>
      <c r="D308" s="11">
        <v>2016</v>
      </c>
      <c r="E308" s="3">
        <f>_xlfn.XLOOKUP(B308,'Sentiment index'!$E$2:$E$169,'Sentiment index'!$A$2:$A$169)</f>
        <v>-7.9386999999999999E-2</v>
      </c>
      <c r="F308">
        <f>IF(B308="","",Dataset!E308)</f>
        <v>10.574689191104296</v>
      </c>
      <c r="G308" s="5">
        <f>(AN308-BP308)/BP308</f>
        <v>-0.48</v>
      </c>
      <c r="H308" s="12">
        <f>IF(B308="","",Dataset!G308)</f>
        <v>10561</v>
      </c>
      <c r="I308" s="2">
        <v>4579.92</v>
      </c>
      <c r="J308" s="2">
        <v>124.86729999999999</v>
      </c>
      <c r="K308" s="13">
        <f t="shared" si="32"/>
        <v>-0.52339999999999998</v>
      </c>
      <c r="L308" s="5">
        <f>IF(AL308="NORWAY",_xlfn.XLOOKUP(C308,'Oslo OBX Historical Data'!$A$3:$A$3478,'Oslo OBX Historical Data'!$G$2:$G$3477),IF(AL308="FINLAND",_xlfn.XLOOKUP(C308,'OMX Helsinki Historical Data'!$A$3:$A$3480,'OMX Helsinki Historical Data'!$G$2:$G$3479),IF(AL308="DENMARK",_xlfn.XLOOKUP(C308,'OMX Copenhagen All shares Histo'!$A$3:$A$3462,'OMX Copenhagen All shares Histo'!$G$2:$G$3461),_xlfn.XLOOKUP('Neg. inv sent'!C308,'OMX Stockholm Historical Data'!$A$3:$A$3478,'OMX Stockholm Historical Data'!$G$2:$G$3477))))</f>
        <v>4.3400000000000001E-2</v>
      </c>
      <c r="M308">
        <f>IF($B308="","",Dataset!L308)</f>
        <v>1</v>
      </c>
      <c r="N308">
        <f>IF($B308="","",Dataset!M308)</f>
        <v>0</v>
      </c>
      <c r="O308">
        <f>IF($B308="","",Dataset!N308)</f>
        <v>0</v>
      </c>
      <c r="P308">
        <f>IF($B308="","",Dataset!O308)</f>
        <v>0</v>
      </c>
      <c r="Q308">
        <f>IF($B308="","",Dataset!P308)</f>
        <v>0</v>
      </c>
      <c r="R308">
        <f>IF($B308="","",Dataset!Q308)</f>
        <v>1</v>
      </c>
      <c r="S308">
        <f>IF($B308="","",Dataset!R308)</f>
        <v>0</v>
      </c>
      <c r="T308">
        <f>IF($B308="","",Dataset!S308)</f>
        <v>0</v>
      </c>
      <c r="U308">
        <f>IF($B308="","",Dataset!T308)</f>
        <v>0</v>
      </c>
      <c r="AL308" t="s">
        <v>23</v>
      </c>
      <c r="AN308" s="3">
        <f t="shared" si="37"/>
        <v>52</v>
      </c>
      <c r="AO308">
        <v>10561</v>
      </c>
      <c r="BD308" s="2">
        <v>-6</v>
      </c>
      <c r="BE308" s="2">
        <v>-48</v>
      </c>
      <c r="BF308" s="2">
        <v>-38</v>
      </c>
      <c r="BH308" t="s">
        <v>168</v>
      </c>
      <c r="BI308" t="s">
        <v>169</v>
      </c>
      <c r="BJ308" t="s">
        <v>23</v>
      </c>
      <c r="BK308" t="s">
        <v>32</v>
      </c>
      <c r="BL308" t="s">
        <v>25</v>
      </c>
      <c r="BM308" t="s">
        <v>170</v>
      </c>
      <c r="BN308" t="s">
        <v>27</v>
      </c>
      <c r="BO308" s="2">
        <v>4579.92</v>
      </c>
      <c r="BP308" s="2">
        <v>100</v>
      </c>
      <c r="BQ308" s="5">
        <f t="shared" si="38"/>
        <v>-0.06</v>
      </c>
      <c r="BR308" s="5">
        <f t="shared" si="38"/>
        <v>-0.48</v>
      </c>
      <c r="BS308" s="5">
        <f t="shared" si="38"/>
        <v>-0.38</v>
      </c>
      <c r="BT308" s="2">
        <v>140.1</v>
      </c>
      <c r="BU308" s="2">
        <v>37.099998470000003</v>
      </c>
      <c r="BV308" s="2">
        <v>137.4</v>
      </c>
      <c r="BW308" s="2">
        <v>100</v>
      </c>
    </row>
    <row r="309" spans="1:75" x14ac:dyDescent="0.15">
      <c r="A309" t="str">
        <f t="shared" si="31"/>
        <v>1</v>
      </c>
      <c r="B309">
        <v>118</v>
      </c>
      <c r="C309" s="7">
        <v>42429</v>
      </c>
      <c r="D309" s="11">
        <v>2016</v>
      </c>
      <c r="E309" s="3">
        <f>_xlfn.XLOOKUP(B309,'Sentiment index'!$E$2:$E$169,'Sentiment index'!$A$2:$A$169)</f>
        <v>-7.9386999999999999E-2</v>
      </c>
      <c r="F309">
        <f>IF(B309="","",Dataset!E309)</f>
        <v>12.23449324456706</v>
      </c>
      <c r="G309" s="5">
        <f>(AN309-BP309)/BP309</f>
        <v>2.5925924780000109E-2</v>
      </c>
      <c r="H309" s="12">
        <f>IF(B309="","",Dataset!G309)</f>
        <v>9</v>
      </c>
      <c r="I309" s="2">
        <v>9.2947399999999991</v>
      </c>
      <c r="J309" s="2">
        <v>2.9478839999999997</v>
      </c>
      <c r="K309" s="13">
        <f t="shared" si="32"/>
        <v>2.292592478000011E-2</v>
      </c>
      <c r="L309" s="5">
        <f>IF(AL309="NORWAY",_xlfn.XLOOKUP(C309,'Oslo OBX Historical Data'!$A$3:$A$3478,'Oslo OBX Historical Data'!$G$2:$G$3477),IF(AL309="FINLAND",_xlfn.XLOOKUP(C309,'OMX Helsinki Historical Data'!$A$3:$A$3480,'OMX Helsinki Historical Data'!$G$2:$G$3479),IF(AL309="DENMARK",_xlfn.XLOOKUP(C309,'OMX Copenhagen All shares Histo'!$A$3:$A$3462,'OMX Copenhagen All shares Histo'!$G$2:$G$3461),_xlfn.XLOOKUP('Neg. inv sent'!C309,'OMX Stockholm Historical Data'!$A$3:$A$3478,'OMX Stockholm Historical Data'!$G$2:$G$3477))))</f>
        <v>3.0000000000000001E-3</v>
      </c>
      <c r="M309">
        <f>IF($B309="","",Dataset!L309)</f>
        <v>1</v>
      </c>
      <c r="N309">
        <f>IF($B309="","",Dataset!M309)</f>
        <v>0</v>
      </c>
      <c r="O309">
        <f>IF($B309="","",Dataset!N309)</f>
        <v>0</v>
      </c>
      <c r="P309">
        <f>IF($B309="","",Dataset!O309)</f>
        <v>0</v>
      </c>
      <c r="Q309">
        <f>IF($B309="","",Dataset!P309)</f>
        <v>0</v>
      </c>
      <c r="R309">
        <f>IF($B309="","",Dataset!Q309)</f>
        <v>1</v>
      </c>
      <c r="S309">
        <f>IF($B309="","",Dataset!R309)</f>
        <v>0</v>
      </c>
      <c r="T309">
        <f>IF($B309="","",Dataset!S309)</f>
        <v>0</v>
      </c>
      <c r="U309">
        <f>IF($B309="","",Dataset!T309)</f>
        <v>0</v>
      </c>
      <c r="AL309" t="s">
        <v>80</v>
      </c>
      <c r="AN309" s="3">
        <f t="shared" si="37"/>
        <v>3.0777777743400003</v>
      </c>
      <c r="AO309">
        <v>9</v>
      </c>
      <c r="BD309" s="2">
        <v>0</v>
      </c>
      <c r="BE309" s="2">
        <v>2.5925924779999998</v>
      </c>
      <c r="BF309" s="2">
        <v>2.5925924779999998</v>
      </c>
      <c r="BH309" t="s">
        <v>2020</v>
      </c>
      <c r="BI309" t="s">
        <v>2021</v>
      </c>
      <c r="BJ309" t="s">
        <v>80</v>
      </c>
      <c r="BK309" t="s">
        <v>32</v>
      </c>
      <c r="BL309" t="s">
        <v>25</v>
      </c>
      <c r="BM309" t="s">
        <v>1066</v>
      </c>
      <c r="BN309" t="s">
        <v>27</v>
      </c>
      <c r="BO309" s="2">
        <v>9.2947399999999991</v>
      </c>
      <c r="BP309" s="2">
        <v>3</v>
      </c>
      <c r="BQ309" s="5">
        <f t="shared" si="38"/>
        <v>0</v>
      </c>
      <c r="BR309" s="5">
        <f t="shared" si="38"/>
        <v>2.5925924779999998E-2</v>
      </c>
      <c r="BS309" s="5">
        <f t="shared" si="38"/>
        <v>2.5925924779999998E-2</v>
      </c>
      <c r="BT309" s="2">
        <v>1.2050000000000001</v>
      </c>
      <c r="BU309" s="2">
        <v>-32.770702360000001</v>
      </c>
      <c r="BV309" s="2">
        <v>1.135</v>
      </c>
      <c r="BW309" s="2">
        <v>8.02</v>
      </c>
    </row>
    <row r="310" spans="1:75" x14ac:dyDescent="0.15">
      <c r="A310" t="str">
        <f t="shared" si="31"/>
        <v>1</v>
      </c>
      <c r="B310">
        <v>119</v>
      </c>
      <c r="C310" s="7">
        <v>42445</v>
      </c>
      <c r="D310" s="11">
        <v>2016</v>
      </c>
      <c r="E310" s="3">
        <f>_xlfn.XLOOKUP(B310,'Sentiment index'!$E$2:$E$169,'Sentiment index'!$A$2:$A$169)</f>
        <v>-1.6699599999999998E-2</v>
      </c>
      <c r="F310">
        <f>IF(B310="","",Dataset!E310)</f>
        <v>11.333644254846378</v>
      </c>
      <c r="G310" s="5">
        <f>(AN310-BP310)/BP310</f>
        <v>3.4999999999999899E-2</v>
      </c>
      <c r="H310" s="12">
        <f>IF(B310="","",Dataset!G310)</f>
        <v>467</v>
      </c>
      <c r="I310" s="2">
        <v>336.64800000000002</v>
      </c>
      <c r="J310" s="2">
        <v>71.731843999999995</v>
      </c>
      <c r="K310" s="13">
        <f t="shared" si="32"/>
        <v>3.9599999999999899E-2</v>
      </c>
      <c r="L310" s="5">
        <f>IF(AL310="NORWAY",_xlfn.XLOOKUP(C310,'Oslo OBX Historical Data'!$A$3:$A$3478,'Oslo OBX Historical Data'!$G$2:$G$3477),IF(AL310="FINLAND",_xlfn.XLOOKUP(C310,'OMX Helsinki Historical Data'!$A$3:$A$3480,'OMX Helsinki Historical Data'!$G$2:$G$3479),IF(AL310="DENMARK",_xlfn.XLOOKUP(C310,'OMX Copenhagen All shares Histo'!$A$3:$A$3462,'OMX Copenhagen All shares Histo'!$G$2:$G$3461),_xlfn.XLOOKUP('Neg. inv sent'!C310,'OMX Stockholm Historical Data'!$A$3:$A$3478,'OMX Stockholm Historical Data'!$G$2:$G$3477))))</f>
        <v>-4.5999999999999999E-3</v>
      </c>
      <c r="M310">
        <f>IF($B310="","",Dataset!L310)</f>
        <v>1</v>
      </c>
      <c r="N310">
        <f>IF($B310="","",Dataset!M310)</f>
        <v>0</v>
      </c>
      <c r="O310">
        <f>IF($B310="","",Dataset!N310)</f>
        <v>1</v>
      </c>
      <c r="P310">
        <f>IF($B310="","",Dataset!O310)</f>
        <v>0</v>
      </c>
      <c r="Q310">
        <f>IF($B310="","",Dataset!P310)</f>
        <v>0</v>
      </c>
      <c r="R310">
        <f>IF($B310="","",Dataset!Q310)</f>
        <v>0</v>
      </c>
      <c r="S310">
        <f>IF($B310="","",Dataset!R310)</f>
        <v>0</v>
      </c>
      <c r="T310">
        <f>IF($B310="","",Dataset!S310)</f>
        <v>0</v>
      </c>
      <c r="U310">
        <f>IF($B310="","",Dataset!T310)</f>
        <v>0</v>
      </c>
      <c r="AL310" t="s">
        <v>80</v>
      </c>
      <c r="AN310" s="3">
        <f t="shared" si="37"/>
        <v>75.554999999999993</v>
      </c>
      <c r="AO310">
        <v>467</v>
      </c>
      <c r="BD310" s="2">
        <v>3</v>
      </c>
      <c r="BE310" s="2">
        <v>3.5</v>
      </c>
      <c r="BF310" s="2">
        <v>3.5</v>
      </c>
      <c r="BH310" t="s">
        <v>970</v>
      </c>
      <c r="BI310" t="s">
        <v>971</v>
      </c>
      <c r="BJ310" t="s">
        <v>80</v>
      </c>
      <c r="BK310" t="s">
        <v>96</v>
      </c>
      <c r="BL310" t="s">
        <v>25</v>
      </c>
      <c r="BM310" t="s">
        <v>413</v>
      </c>
      <c r="BN310" t="s">
        <v>27</v>
      </c>
      <c r="BO310" s="2">
        <v>336.64800000000002</v>
      </c>
      <c r="BP310" s="2">
        <v>73</v>
      </c>
      <c r="BQ310" s="5">
        <f t="shared" si="38"/>
        <v>0.03</v>
      </c>
      <c r="BR310" s="5">
        <f t="shared" si="38"/>
        <v>3.5000000000000003E-2</v>
      </c>
      <c r="BS310" s="5">
        <f t="shared" si="38"/>
        <v>3.5000000000000003E-2</v>
      </c>
      <c r="BT310" s="2">
        <v>178.8</v>
      </c>
      <c r="BU310" s="2">
        <v>1236.986328</v>
      </c>
      <c r="BV310" s="2">
        <v>177.2</v>
      </c>
      <c r="BW310" s="2">
        <v>10</v>
      </c>
    </row>
    <row r="311" spans="1:75" x14ac:dyDescent="0.15">
      <c r="A311" t="str">
        <f t="shared" si="31"/>
        <v>1</v>
      </c>
      <c r="B311">
        <v>119</v>
      </c>
      <c r="C311" s="7">
        <v>42446</v>
      </c>
      <c r="D311" s="11">
        <v>2016</v>
      </c>
      <c r="E311" s="3">
        <f>_xlfn.XLOOKUP(B311,'Sentiment index'!$E$2:$E$169,'Sentiment index'!$A$2:$A$169)</f>
        <v>-1.6699599999999998E-2</v>
      </c>
      <c r="F311">
        <f>IF(B311="","",Dataset!E311)</f>
        <v>9.8004044294562203</v>
      </c>
      <c r="G311" s="5">
        <f>(AN311-BP311)/BP311</f>
        <v>0.33333332059999998</v>
      </c>
      <c r="H311" s="12">
        <f>IF(B311="","",Dataset!G311)</f>
        <v>849</v>
      </c>
      <c r="I311" s="2">
        <v>1037.8399999999999</v>
      </c>
      <c r="J311" s="2">
        <v>31.444095999999998</v>
      </c>
      <c r="K311" s="13">
        <f t="shared" si="32"/>
        <v>0.33513332060000001</v>
      </c>
      <c r="L311" s="5">
        <f>IF(AL311="NORWAY",_xlfn.XLOOKUP(C311,'Oslo OBX Historical Data'!$A$3:$A$3478,'Oslo OBX Historical Data'!$G$2:$G$3477),IF(AL311="FINLAND",_xlfn.XLOOKUP(C311,'OMX Helsinki Historical Data'!$A$3:$A$3480,'OMX Helsinki Historical Data'!$G$2:$G$3479),IF(AL311="DENMARK",_xlfn.XLOOKUP(C311,'OMX Copenhagen All shares Histo'!$A$3:$A$3462,'OMX Copenhagen All shares Histo'!$G$2:$G$3461),_xlfn.XLOOKUP('Neg. inv sent'!C311,'OMX Stockholm Historical Data'!$A$3:$A$3478,'OMX Stockholm Historical Data'!$G$2:$G$3477))))</f>
        <v>-1.8E-3</v>
      </c>
      <c r="M311">
        <f>IF($B311="","",Dataset!L311)</f>
        <v>1</v>
      </c>
      <c r="N311">
        <f>IF($B311="","",Dataset!M311)</f>
        <v>0</v>
      </c>
      <c r="O311">
        <f>IF($B311="","",Dataset!N311)</f>
        <v>0</v>
      </c>
      <c r="P311">
        <f>IF($B311="","",Dataset!O311)</f>
        <v>0</v>
      </c>
      <c r="Q311">
        <f>IF($B311="","",Dataset!P311)</f>
        <v>1</v>
      </c>
      <c r="R311">
        <f>IF($B311="","",Dataset!Q311)</f>
        <v>0</v>
      </c>
      <c r="S311">
        <f>IF($B311="","",Dataset!R311)</f>
        <v>0</v>
      </c>
      <c r="T311">
        <f>IF($B311="","",Dataset!S311)</f>
        <v>0</v>
      </c>
      <c r="U311">
        <f>IF($B311="","",Dataset!T311)</f>
        <v>0</v>
      </c>
      <c r="AL311" t="s">
        <v>80</v>
      </c>
      <c r="AN311" s="3">
        <f t="shared" si="37"/>
        <v>42.666666259199999</v>
      </c>
      <c r="AO311">
        <v>849</v>
      </c>
      <c r="BD311" s="2">
        <v>52.976188659999998</v>
      </c>
      <c r="BE311" s="2">
        <v>33.333332059999996</v>
      </c>
      <c r="BF311" s="2">
        <v>23.809524540000002</v>
      </c>
      <c r="BH311" t="s">
        <v>549</v>
      </c>
      <c r="BI311" t="s">
        <v>550</v>
      </c>
      <c r="BJ311" t="s">
        <v>80</v>
      </c>
      <c r="BK311" t="s">
        <v>38</v>
      </c>
      <c r="BL311" t="s">
        <v>25</v>
      </c>
      <c r="BM311" t="s">
        <v>176</v>
      </c>
      <c r="BN311" t="s">
        <v>27</v>
      </c>
      <c r="BO311" s="2">
        <v>1037.8399999999999</v>
      </c>
      <c r="BP311" s="2">
        <v>32</v>
      </c>
      <c r="BQ311" s="5">
        <f t="shared" si="38"/>
        <v>0.52976188660000001</v>
      </c>
      <c r="BR311" s="5">
        <f t="shared" si="38"/>
        <v>0.33333332059999998</v>
      </c>
      <c r="BS311" s="5">
        <f t="shared" si="38"/>
        <v>0.23809524540000002</v>
      </c>
      <c r="BT311" s="2">
        <v>33.26</v>
      </c>
      <c r="BU311" s="2">
        <v>2.8125</v>
      </c>
      <c r="BV311" s="2">
        <v>33.659999999999997</v>
      </c>
      <c r="BW311" s="2">
        <v>99.695499999999996</v>
      </c>
    </row>
    <row r="312" spans="1:75" x14ac:dyDescent="0.15">
      <c r="A312" t="str">
        <f t="shared" si="31"/>
        <v>1</v>
      </c>
      <c r="B312">
        <v>119</v>
      </c>
      <c r="C312" s="7">
        <v>42451</v>
      </c>
      <c r="D312" s="11">
        <v>2016</v>
      </c>
      <c r="E312" s="3">
        <f>_xlfn.XLOOKUP(B312,'Sentiment index'!$E$2:$E$169,'Sentiment index'!$A$2:$A$169)</f>
        <v>-1.6699599999999998E-2</v>
      </c>
      <c r="F312">
        <f>IF(B312="","",Dataset!E312)</f>
        <v>10.625639819128111</v>
      </c>
      <c r="G312" s="5">
        <f>(AN312-BP312)/BP312</f>
        <v>0.73333335879999983</v>
      </c>
      <c r="H312" s="12">
        <f>IF(B312="","",Dataset!G312)</f>
        <v>10945</v>
      </c>
      <c r="I312" s="2">
        <v>904.17499999999995</v>
      </c>
      <c r="J312" s="2">
        <v>60.922936</v>
      </c>
      <c r="K312" s="13">
        <f t="shared" si="32"/>
        <v>0.73003335879999987</v>
      </c>
      <c r="L312" s="5">
        <f>IF(AL312="NORWAY",_xlfn.XLOOKUP(C312,'Oslo OBX Historical Data'!$A$3:$A$3478,'Oslo OBX Historical Data'!$G$2:$G$3477),IF(AL312="FINLAND",_xlfn.XLOOKUP(C312,'OMX Helsinki Historical Data'!$A$3:$A$3480,'OMX Helsinki Historical Data'!$G$2:$G$3479),IF(AL312="DENMARK",_xlfn.XLOOKUP(C312,'OMX Copenhagen All shares Histo'!$A$3:$A$3462,'OMX Copenhagen All shares Histo'!$G$2:$G$3461),_xlfn.XLOOKUP('Neg. inv sent'!C312,'OMX Stockholm Historical Data'!$A$3:$A$3478,'OMX Stockholm Historical Data'!$G$2:$G$3477))))</f>
        <v>3.3E-3</v>
      </c>
      <c r="M312">
        <f>IF($B312="","",Dataset!L312)</f>
        <v>1</v>
      </c>
      <c r="N312">
        <f>IF($B312="","",Dataset!M312)</f>
        <v>0</v>
      </c>
      <c r="O312">
        <f>IF($B312="","",Dataset!N312)</f>
        <v>0</v>
      </c>
      <c r="P312">
        <f>IF($B312="","",Dataset!O312)</f>
        <v>0</v>
      </c>
      <c r="Q312">
        <f>IF($B312="","",Dataset!P312)</f>
        <v>0</v>
      </c>
      <c r="R312">
        <f>IF($B312="","",Dataset!Q312)</f>
        <v>1</v>
      </c>
      <c r="S312">
        <f>IF($B312="","",Dataset!R312)</f>
        <v>0</v>
      </c>
      <c r="T312">
        <f>IF($B312="","",Dataset!S312)</f>
        <v>0</v>
      </c>
      <c r="U312">
        <f>IF($B312="","",Dataset!T312)</f>
        <v>0</v>
      </c>
      <c r="AL312" t="s">
        <v>80</v>
      </c>
      <c r="AN312" s="3">
        <f t="shared" si="37"/>
        <v>107.46666824559999</v>
      </c>
      <c r="AO312">
        <v>10945</v>
      </c>
      <c r="BD312" s="2">
        <v>2.6666667460000002</v>
      </c>
      <c r="BE312" s="2">
        <v>73.333335880000007</v>
      </c>
      <c r="BF312" s="2">
        <v>64.444442749999993</v>
      </c>
      <c r="BH312" t="s">
        <v>595</v>
      </c>
      <c r="BI312" t="s">
        <v>596</v>
      </c>
      <c r="BJ312" t="s">
        <v>80</v>
      </c>
      <c r="BK312" t="s">
        <v>32</v>
      </c>
      <c r="BL312" t="s">
        <v>25</v>
      </c>
      <c r="BM312" t="s">
        <v>51</v>
      </c>
      <c r="BN312" t="s">
        <v>27</v>
      </c>
      <c r="BO312" s="2">
        <v>904.17499999999995</v>
      </c>
      <c r="BP312" s="2">
        <v>62</v>
      </c>
      <c r="BQ312" s="5">
        <f t="shared" si="38"/>
        <v>2.6666667460000001E-2</v>
      </c>
      <c r="BR312" s="5">
        <f t="shared" si="38"/>
        <v>0.73333335880000006</v>
      </c>
      <c r="BS312" s="5">
        <f t="shared" si="38"/>
        <v>0.64444442749999997</v>
      </c>
      <c r="BT312" s="2">
        <v>63.2</v>
      </c>
      <c r="BU312" s="2">
        <v>10.483870509999999</v>
      </c>
      <c r="BV312" s="2">
        <v>63.4</v>
      </c>
      <c r="BW312" s="2">
        <v>53.140099999999997</v>
      </c>
    </row>
    <row r="313" spans="1:75" x14ac:dyDescent="0.15">
      <c r="A313" t="str">
        <f t="shared" si="31"/>
        <v>1</v>
      </c>
      <c r="B313">
        <v>119</v>
      </c>
      <c r="C313" s="7">
        <v>42451</v>
      </c>
      <c r="D313" s="11">
        <v>2016</v>
      </c>
      <c r="E313" s="3">
        <f>_xlfn.XLOOKUP(B313,'Sentiment index'!$E$2:$E$169,'Sentiment index'!$A$2:$A$169)</f>
        <v>-1.6699599999999998E-2</v>
      </c>
      <c r="F313">
        <f>IF(B313="","",Dataset!E313)</f>
        <v>9.4162583874486749</v>
      </c>
      <c r="G313" s="5">
        <f>(AN313-BP313)/BP313</f>
        <v>-0.40557937619999995</v>
      </c>
      <c r="H313" s="12">
        <f>IF(B313="","",Dataset!G313)</f>
        <v>17</v>
      </c>
      <c r="I313" s="2">
        <v>36.087000000000003</v>
      </c>
      <c r="J313" s="2">
        <v>4.9131399999999994</v>
      </c>
      <c r="K313" s="13">
        <f t="shared" si="32"/>
        <v>-0.40887937619999998</v>
      </c>
      <c r="L313" s="5">
        <f>IF(AL313="NORWAY",_xlfn.XLOOKUP(C313,'Oslo OBX Historical Data'!$A$3:$A$3478,'Oslo OBX Historical Data'!$G$2:$G$3477),IF(AL313="FINLAND",_xlfn.XLOOKUP(C313,'OMX Helsinki Historical Data'!$A$3:$A$3480,'OMX Helsinki Historical Data'!$G$2:$G$3479),IF(AL313="DENMARK",_xlfn.XLOOKUP(C313,'OMX Copenhagen All shares Histo'!$A$3:$A$3462,'OMX Copenhagen All shares Histo'!$G$2:$G$3461),_xlfn.XLOOKUP('Neg. inv sent'!C313,'OMX Stockholm Historical Data'!$A$3:$A$3478,'OMX Stockholm Historical Data'!$G$2:$G$3477))))</f>
        <v>3.3E-3</v>
      </c>
      <c r="M313">
        <f>IF($B313="","",Dataset!L313)</f>
        <v>1</v>
      </c>
      <c r="N313">
        <f>IF($B313="","",Dataset!M313)</f>
        <v>0</v>
      </c>
      <c r="O313">
        <f>IF($B313="","",Dataset!N313)</f>
        <v>0</v>
      </c>
      <c r="P313">
        <f>IF($B313="","",Dataset!O313)</f>
        <v>0</v>
      </c>
      <c r="Q313">
        <f>IF($B313="","",Dataset!P313)</f>
        <v>0</v>
      </c>
      <c r="R313">
        <f>IF($B313="","",Dataset!Q313)</f>
        <v>1</v>
      </c>
      <c r="S313">
        <f>IF($B313="","",Dataset!R313)</f>
        <v>0</v>
      </c>
      <c r="T313">
        <f>IF($B313="","",Dataset!S313)</f>
        <v>0</v>
      </c>
      <c r="U313">
        <f>IF($B313="","",Dataset!T313)</f>
        <v>0</v>
      </c>
      <c r="AL313" t="s">
        <v>80</v>
      </c>
      <c r="AN313" s="3">
        <f t="shared" si="37"/>
        <v>2.9721031190000002</v>
      </c>
      <c r="AO313">
        <v>17</v>
      </c>
      <c r="BD313" s="2">
        <v>-18.45493317</v>
      </c>
      <c r="BE313" s="2">
        <v>-40.557937619999997</v>
      </c>
      <c r="BF313" s="2">
        <v>-41.630897519999998</v>
      </c>
      <c r="BH313" t="s">
        <v>1595</v>
      </c>
      <c r="BI313" t="s">
        <v>1596</v>
      </c>
      <c r="BJ313" t="s">
        <v>80</v>
      </c>
      <c r="BK313" t="s">
        <v>32</v>
      </c>
      <c r="BL313" t="s">
        <v>25</v>
      </c>
      <c r="BM313" t="s">
        <v>1066</v>
      </c>
      <c r="BN313" t="s">
        <v>27</v>
      </c>
      <c r="BO313" s="2">
        <v>36.087000000000003</v>
      </c>
      <c r="BP313" s="2">
        <v>5</v>
      </c>
      <c r="BQ313" s="5">
        <f t="shared" si="38"/>
        <v>-0.18454933170000001</v>
      </c>
      <c r="BR313" s="5">
        <f t="shared" si="38"/>
        <v>-0.40557937619999995</v>
      </c>
      <c r="BS313" s="5">
        <f t="shared" si="38"/>
        <v>-0.41630897519999999</v>
      </c>
      <c r="BT313" s="2">
        <v>2.3149999999999999</v>
      </c>
      <c r="BU313" s="2">
        <v>-45.482917790000002</v>
      </c>
      <c r="BV313" s="2">
        <v>2.2999999999999998</v>
      </c>
      <c r="BW313" s="2">
        <v>18.863499999999998</v>
      </c>
    </row>
    <row r="314" spans="1:75" x14ac:dyDescent="0.15">
      <c r="A314" t="str">
        <f t="shared" si="31"/>
        <v>1</v>
      </c>
      <c r="B314">
        <v>119</v>
      </c>
      <c r="C314" s="7">
        <v>42460</v>
      </c>
      <c r="D314" s="11">
        <v>2016</v>
      </c>
      <c r="E314" s="3">
        <f>_xlfn.XLOOKUP(B314,'Sentiment index'!$E$2:$E$169,'Sentiment index'!$A$2:$A$169)</f>
        <v>-1.6699599999999998E-2</v>
      </c>
      <c r="F314">
        <f>IF(B314="","",Dataset!E314)</f>
        <v>10.60468181531389</v>
      </c>
      <c r="G314" s="5">
        <f>(AN314-BP314)/BP314</f>
        <v>2.4175825119999994E-2</v>
      </c>
      <c r="H314" s="12">
        <f>IF(B314="","",Dataset!G314)</f>
        <v>25</v>
      </c>
      <c r="I314" s="2">
        <v>158.625</v>
      </c>
      <c r="J314" s="2">
        <v>29.751017600000001</v>
      </c>
      <c r="K314" s="13">
        <f t="shared" si="32"/>
        <v>3.8875825119999992E-2</v>
      </c>
      <c r="L314" s="5">
        <f>IF(AL314="NORWAY",_xlfn.XLOOKUP(C314,'Oslo OBX Historical Data'!$A$3:$A$3478,'Oslo OBX Historical Data'!$G$2:$G$3477),IF(AL314="FINLAND",_xlfn.XLOOKUP(C314,'OMX Helsinki Historical Data'!$A$3:$A$3480,'OMX Helsinki Historical Data'!$G$2:$G$3479),IF(AL314="DENMARK",_xlfn.XLOOKUP(C314,'OMX Copenhagen All shares Histo'!$A$3:$A$3462,'OMX Copenhagen All shares Histo'!$G$2:$G$3461),_xlfn.XLOOKUP('Neg. inv sent'!C314,'OMX Stockholm Historical Data'!$A$3:$A$3478,'OMX Stockholm Historical Data'!$G$2:$G$3477))))</f>
        <v>-1.47E-2</v>
      </c>
      <c r="M314">
        <f>IF($B314="","",Dataset!L314)</f>
        <v>1</v>
      </c>
      <c r="N314">
        <f>IF($B314="","",Dataset!M314)</f>
        <v>0</v>
      </c>
      <c r="O314">
        <f>IF($B314="","",Dataset!N314)</f>
        <v>0</v>
      </c>
      <c r="P314">
        <f>IF($B314="","",Dataset!O314)</f>
        <v>1</v>
      </c>
      <c r="Q314">
        <f>IF($B314="","",Dataset!P314)</f>
        <v>0</v>
      </c>
      <c r="R314">
        <f>IF($B314="","",Dataset!Q314)</f>
        <v>0</v>
      </c>
      <c r="S314">
        <f>IF($B314="","",Dataset!R314)</f>
        <v>0</v>
      </c>
      <c r="T314">
        <f>IF($B314="","",Dataset!S314)</f>
        <v>0</v>
      </c>
      <c r="U314">
        <f>IF($B314="","",Dataset!T314)</f>
        <v>0</v>
      </c>
      <c r="AL314" t="s">
        <v>64</v>
      </c>
      <c r="AN314" s="3">
        <f t="shared" si="37"/>
        <v>3.2773626403840002</v>
      </c>
      <c r="AO314">
        <v>25</v>
      </c>
      <c r="BD314" s="2">
        <v>0</v>
      </c>
      <c r="BE314" s="2">
        <v>2.4175825120000001</v>
      </c>
      <c r="BF314" s="2">
        <v>0</v>
      </c>
      <c r="BH314" t="s">
        <v>1216</v>
      </c>
      <c r="BI314" t="s">
        <v>1217</v>
      </c>
      <c r="BJ314" t="s">
        <v>64</v>
      </c>
      <c r="BK314" t="s">
        <v>45</v>
      </c>
      <c r="BL314" t="s">
        <v>25</v>
      </c>
      <c r="BM314" t="s">
        <v>54</v>
      </c>
      <c r="BN314" t="s">
        <v>27</v>
      </c>
      <c r="BO314" s="2">
        <v>158.625</v>
      </c>
      <c r="BP314" s="2">
        <v>3.2</v>
      </c>
      <c r="BQ314" s="5">
        <f t="shared" si="38"/>
        <v>0</v>
      </c>
      <c r="BR314" s="5">
        <f t="shared" si="38"/>
        <v>2.4175825120000001E-2</v>
      </c>
      <c r="BS314" s="5">
        <f t="shared" si="38"/>
        <v>0</v>
      </c>
      <c r="BT314" s="2"/>
      <c r="BU314" s="2"/>
      <c r="BV314" s="2"/>
      <c r="BW314" s="2">
        <v>15.505100000000001</v>
      </c>
    </row>
    <row r="315" spans="1:75" x14ac:dyDescent="0.15">
      <c r="C315" s="7"/>
      <c r="D315" s="11"/>
      <c r="E315" s="3"/>
      <c r="F315" t="str">
        <f>IF(B315="","",Dataset!E315)</f>
        <v/>
      </c>
      <c r="G315" s="5"/>
      <c r="H315" s="12" t="str">
        <f>IF(B315="","",Dataset!G315)</f>
        <v/>
      </c>
      <c r="I315" s="2"/>
      <c r="J315" s="2"/>
      <c r="K315" s="13"/>
      <c r="L315" s="5"/>
      <c r="M315" t="str">
        <f>IF($B315="","",Dataset!L315)</f>
        <v/>
      </c>
      <c r="N315" t="str">
        <f>IF($B315="","",Dataset!M315)</f>
        <v/>
      </c>
      <c r="O315" t="str">
        <f>IF($B315="","",Dataset!N315)</f>
        <v/>
      </c>
      <c r="P315" t="str">
        <f>IF($B315="","",Dataset!O315)</f>
        <v/>
      </c>
      <c r="Q315" t="str">
        <f>IF($B315="","",Dataset!P315)</f>
        <v/>
      </c>
      <c r="R315" t="str">
        <f>IF($B315="","",Dataset!Q315)</f>
        <v/>
      </c>
      <c r="S315" t="str">
        <f>IF($B315="","",Dataset!R315)</f>
        <v/>
      </c>
      <c r="T315" t="str">
        <f>IF($B315="","",Dataset!S315)</f>
        <v/>
      </c>
      <c r="U315" t="str">
        <f>IF($B315="","",Dataset!T315)</f>
        <v/>
      </c>
      <c r="AN315" s="3"/>
      <c r="BD315" s="2"/>
      <c r="BE315" s="2"/>
      <c r="BF315" s="2"/>
      <c r="BO315" s="2"/>
      <c r="BP315" s="2"/>
      <c r="BQ315" s="5"/>
      <c r="BR315" s="5"/>
      <c r="BS315" s="5"/>
      <c r="BT315" s="2"/>
      <c r="BU315" s="2"/>
      <c r="BV315" s="2"/>
      <c r="BW315" s="2"/>
    </row>
    <row r="316" spans="1:75" x14ac:dyDescent="0.15">
      <c r="C316" s="7"/>
      <c r="D316" s="11"/>
      <c r="E316" s="3"/>
      <c r="F316" t="str">
        <f>IF(B316="","",Dataset!E316)</f>
        <v/>
      </c>
      <c r="G316" s="5"/>
      <c r="H316" s="12" t="str">
        <f>IF(B316="","",Dataset!G316)</f>
        <v/>
      </c>
      <c r="I316" s="2"/>
      <c r="J316" s="2"/>
      <c r="K316" s="13"/>
      <c r="L316" s="5"/>
      <c r="M316" t="str">
        <f>IF($B316="","",Dataset!L316)</f>
        <v/>
      </c>
      <c r="N316" t="str">
        <f>IF($B316="","",Dataset!M316)</f>
        <v/>
      </c>
      <c r="O316" t="str">
        <f>IF($B316="","",Dataset!N316)</f>
        <v/>
      </c>
      <c r="P316" t="str">
        <f>IF($B316="","",Dataset!O316)</f>
        <v/>
      </c>
      <c r="Q316" t="str">
        <f>IF($B316="","",Dataset!P316)</f>
        <v/>
      </c>
      <c r="R316" t="str">
        <f>IF($B316="","",Dataset!Q316)</f>
        <v/>
      </c>
      <c r="S316" t="str">
        <f>IF($B316="","",Dataset!R316)</f>
        <v/>
      </c>
      <c r="T316" t="str">
        <f>IF($B316="","",Dataset!S316)</f>
        <v/>
      </c>
      <c r="U316" t="str">
        <f>IF($B316="","",Dataset!T316)</f>
        <v/>
      </c>
      <c r="AN316" s="3"/>
      <c r="BD316" s="2"/>
      <c r="BE316" s="2"/>
      <c r="BF316" s="2"/>
      <c r="BO316" s="2"/>
      <c r="BP316" s="2"/>
      <c r="BQ316" s="5"/>
      <c r="BR316" s="5"/>
      <c r="BS316" s="5"/>
      <c r="BT316" s="2"/>
      <c r="BU316" s="2"/>
      <c r="BV316" s="2"/>
      <c r="BW316" s="2"/>
    </row>
    <row r="317" spans="1:75" x14ac:dyDescent="0.15">
      <c r="C317" s="7"/>
      <c r="D317" s="11"/>
      <c r="E317" s="3"/>
      <c r="F317" t="str">
        <f>IF(B317="","",Dataset!E317)</f>
        <v/>
      </c>
      <c r="G317" s="5"/>
      <c r="H317" s="12" t="str">
        <f>IF(B317="","",Dataset!G317)</f>
        <v/>
      </c>
      <c r="I317" s="2"/>
      <c r="J317" s="2"/>
      <c r="K317" s="13"/>
      <c r="L317" s="5"/>
      <c r="M317" t="str">
        <f>IF($B317="","",Dataset!L317)</f>
        <v/>
      </c>
      <c r="N317" t="str">
        <f>IF($B317="","",Dataset!M317)</f>
        <v/>
      </c>
      <c r="O317" t="str">
        <f>IF($B317="","",Dataset!N317)</f>
        <v/>
      </c>
      <c r="P317" t="str">
        <f>IF($B317="","",Dataset!O317)</f>
        <v/>
      </c>
      <c r="Q317" t="str">
        <f>IF($B317="","",Dataset!P317)</f>
        <v/>
      </c>
      <c r="R317" t="str">
        <f>IF($B317="","",Dataset!Q317)</f>
        <v/>
      </c>
      <c r="S317" t="str">
        <f>IF($B317="","",Dataset!R317)</f>
        <v/>
      </c>
      <c r="T317" t="str">
        <f>IF($B317="","",Dataset!S317)</f>
        <v/>
      </c>
      <c r="U317" t="str">
        <f>IF($B317="","",Dataset!T317)</f>
        <v/>
      </c>
      <c r="AN317" s="3"/>
      <c r="BD317" s="2"/>
      <c r="BE317" s="2"/>
      <c r="BF317" s="2"/>
      <c r="BO317" s="2"/>
      <c r="BP317" s="2"/>
      <c r="BQ317" s="5"/>
      <c r="BR317" s="5"/>
      <c r="BS317" s="5"/>
      <c r="BT317" s="2"/>
      <c r="BU317" s="2"/>
      <c r="BV317" s="2"/>
      <c r="BW317" s="2"/>
    </row>
    <row r="318" spans="1:75" x14ac:dyDescent="0.15">
      <c r="C318" s="7"/>
      <c r="D318" s="11"/>
      <c r="E318" s="3"/>
      <c r="F318" t="str">
        <f>IF(B318="","",Dataset!E318)</f>
        <v/>
      </c>
      <c r="G318" s="5"/>
      <c r="H318" s="12" t="str">
        <f>IF(B318="","",Dataset!G318)</f>
        <v/>
      </c>
      <c r="I318" s="2"/>
      <c r="J318" s="2"/>
      <c r="K318" s="13"/>
      <c r="L318" s="5"/>
      <c r="M318" t="str">
        <f>IF($B318="","",Dataset!L318)</f>
        <v/>
      </c>
      <c r="N318" t="str">
        <f>IF($B318="","",Dataset!M318)</f>
        <v/>
      </c>
      <c r="O318" t="str">
        <f>IF($B318="","",Dataset!N318)</f>
        <v/>
      </c>
      <c r="P318" t="str">
        <f>IF($B318="","",Dataset!O318)</f>
        <v/>
      </c>
      <c r="Q318" t="str">
        <f>IF($B318="","",Dataset!P318)</f>
        <v/>
      </c>
      <c r="R318" t="str">
        <f>IF($B318="","",Dataset!Q318)</f>
        <v/>
      </c>
      <c r="S318" t="str">
        <f>IF($B318="","",Dataset!R318)</f>
        <v/>
      </c>
      <c r="T318" t="str">
        <f>IF($B318="","",Dataset!S318)</f>
        <v/>
      </c>
      <c r="U318" t="str">
        <f>IF($B318="","",Dataset!T318)</f>
        <v/>
      </c>
      <c r="AN318" s="3"/>
      <c r="BD318" s="2"/>
      <c r="BE318" s="2"/>
      <c r="BF318" s="2"/>
      <c r="BO318" s="2"/>
      <c r="BP318" s="2"/>
      <c r="BQ318" s="5"/>
      <c r="BR318" s="5"/>
      <c r="BS318" s="5"/>
      <c r="BT318" s="2"/>
      <c r="BU318" s="2"/>
      <c r="BV318" s="2"/>
      <c r="BW318" s="2"/>
    </row>
    <row r="319" spans="1:75" x14ac:dyDescent="0.15">
      <c r="C319" s="7"/>
      <c r="D319" s="11"/>
      <c r="E319" s="3"/>
      <c r="F319" t="str">
        <f>IF(B319="","",Dataset!E319)</f>
        <v/>
      </c>
      <c r="G319" s="5"/>
      <c r="H319" s="12" t="str">
        <f>IF(B319="","",Dataset!G319)</f>
        <v/>
      </c>
      <c r="I319" s="2"/>
      <c r="J319" s="2"/>
      <c r="K319" s="13"/>
      <c r="L319" s="5"/>
      <c r="M319" t="str">
        <f>IF($B319="","",Dataset!L319)</f>
        <v/>
      </c>
      <c r="N319" t="str">
        <f>IF($B319="","",Dataset!M319)</f>
        <v/>
      </c>
      <c r="O319" t="str">
        <f>IF($B319="","",Dataset!N319)</f>
        <v/>
      </c>
      <c r="P319" t="str">
        <f>IF($B319="","",Dataset!O319)</f>
        <v/>
      </c>
      <c r="Q319" t="str">
        <f>IF($B319="","",Dataset!P319)</f>
        <v/>
      </c>
      <c r="R319" t="str">
        <f>IF($B319="","",Dataset!Q319)</f>
        <v/>
      </c>
      <c r="S319" t="str">
        <f>IF($B319="","",Dataset!R319)</f>
        <v/>
      </c>
      <c r="T319" t="str">
        <f>IF($B319="","",Dataset!S319)</f>
        <v/>
      </c>
      <c r="U319" t="str">
        <f>IF($B319="","",Dataset!T319)</f>
        <v/>
      </c>
      <c r="AN319" s="3"/>
      <c r="BD319" s="2"/>
      <c r="BE319" s="2"/>
      <c r="BF319" s="2"/>
      <c r="BO319" s="2"/>
      <c r="BP319" s="2"/>
      <c r="BQ319" s="5"/>
      <c r="BR319" s="5"/>
      <c r="BS319" s="5"/>
      <c r="BT319" s="2"/>
      <c r="BU319" s="2"/>
      <c r="BV319" s="2"/>
      <c r="BW319" s="2"/>
    </row>
    <row r="320" spans="1:75" x14ac:dyDescent="0.15">
      <c r="C320" s="7"/>
      <c r="D320" s="11"/>
      <c r="E320" s="3"/>
      <c r="F320" t="str">
        <f>IF(B320="","",Dataset!E320)</f>
        <v/>
      </c>
      <c r="G320" s="5"/>
      <c r="H320" s="12" t="str">
        <f>IF(B320="","",Dataset!G320)</f>
        <v/>
      </c>
      <c r="I320" s="2"/>
      <c r="J320" s="2"/>
      <c r="K320" s="13"/>
      <c r="L320" s="5"/>
      <c r="M320" t="str">
        <f>IF($B320="","",Dataset!L320)</f>
        <v/>
      </c>
      <c r="N320" t="str">
        <f>IF($B320="","",Dataset!M320)</f>
        <v/>
      </c>
      <c r="O320" t="str">
        <f>IF($B320="","",Dataset!N320)</f>
        <v/>
      </c>
      <c r="P320" t="str">
        <f>IF($B320="","",Dataset!O320)</f>
        <v/>
      </c>
      <c r="Q320" t="str">
        <f>IF($B320="","",Dataset!P320)</f>
        <v/>
      </c>
      <c r="R320" t="str">
        <f>IF($B320="","",Dataset!Q320)</f>
        <v/>
      </c>
      <c r="S320" t="str">
        <f>IF($B320="","",Dataset!R320)</f>
        <v/>
      </c>
      <c r="T320" t="str">
        <f>IF($B320="","",Dataset!S320)</f>
        <v/>
      </c>
      <c r="U320" t="str">
        <f>IF($B320="","",Dataset!T320)</f>
        <v/>
      </c>
      <c r="AN320" s="3"/>
      <c r="BD320" s="2"/>
      <c r="BE320" s="2"/>
      <c r="BF320" s="2"/>
      <c r="BO320" s="2"/>
      <c r="BP320" s="2"/>
      <c r="BQ320" s="5"/>
      <c r="BR320" s="5"/>
      <c r="BS320" s="5"/>
      <c r="BT320" s="2"/>
      <c r="BU320" s="2"/>
      <c r="BV320" s="2"/>
      <c r="BW320" s="2"/>
    </row>
    <row r="321" spans="3:75" x14ac:dyDescent="0.15">
      <c r="C321" s="7"/>
      <c r="D321" s="11"/>
      <c r="E321" s="3"/>
      <c r="F321" t="str">
        <f>IF(B321="","",Dataset!E321)</f>
        <v/>
      </c>
      <c r="G321" s="5"/>
      <c r="H321" s="12" t="str">
        <f>IF(B321="","",Dataset!G321)</f>
        <v/>
      </c>
      <c r="I321" s="2"/>
      <c r="J321" s="2"/>
      <c r="K321" s="13"/>
      <c r="L321" s="5"/>
      <c r="M321" t="str">
        <f>IF($B321="","",Dataset!L321)</f>
        <v/>
      </c>
      <c r="N321" t="str">
        <f>IF($B321="","",Dataset!M321)</f>
        <v/>
      </c>
      <c r="O321" t="str">
        <f>IF($B321="","",Dataset!N321)</f>
        <v/>
      </c>
      <c r="P321" t="str">
        <f>IF($B321="","",Dataset!O321)</f>
        <v/>
      </c>
      <c r="Q321" t="str">
        <f>IF($B321="","",Dataset!P321)</f>
        <v/>
      </c>
      <c r="R321" t="str">
        <f>IF($B321="","",Dataset!Q321)</f>
        <v/>
      </c>
      <c r="S321" t="str">
        <f>IF($B321="","",Dataset!R321)</f>
        <v/>
      </c>
      <c r="T321" t="str">
        <f>IF($B321="","",Dataset!S321)</f>
        <v/>
      </c>
      <c r="U321" t="str">
        <f>IF($B321="","",Dataset!T321)</f>
        <v/>
      </c>
      <c r="AN321" s="3"/>
      <c r="BD321" s="2"/>
      <c r="BE321" s="2"/>
      <c r="BF321" s="2"/>
      <c r="BO321" s="2"/>
      <c r="BP321" s="2"/>
      <c r="BQ321" s="5"/>
      <c r="BR321" s="5"/>
      <c r="BS321" s="5"/>
      <c r="BT321" s="2"/>
      <c r="BU321" s="2"/>
      <c r="BV321" s="2"/>
      <c r="BW321" s="2"/>
    </row>
    <row r="322" spans="3:75" x14ac:dyDescent="0.15">
      <c r="C322" s="7"/>
      <c r="D322" s="11"/>
      <c r="E322" s="3"/>
      <c r="F322" t="str">
        <f>IF(B322="","",Dataset!E322)</f>
        <v/>
      </c>
      <c r="G322" s="5"/>
      <c r="H322" s="12" t="str">
        <f>IF(B322="","",Dataset!G322)</f>
        <v/>
      </c>
      <c r="I322" s="2"/>
      <c r="J322" s="2"/>
      <c r="K322" s="13"/>
      <c r="L322" s="5"/>
      <c r="M322" t="str">
        <f>IF($B322="","",Dataset!L322)</f>
        <v/>
      </c>
      <c r="N322" t="str">
        <f>IF($B322="","",Dataset!M322)</f>
        <v/>
      </c>
      <c r="O322" t="str">
        <f>IF($B322="","",Dataset!N322)</f>
        <v/>
      </c>
      <c r="P322" t="str">
        <f>IF($B322="","",Dataset!O322)</f>
        <v/>
      </c>
      <c r="Q322" t="str">
        <f>IF($B322="","",Dataset!P322)</f>
        <v/>
      </c>
      <c r="R322" t="str">
        <f>IF($B322="","",Dataset!Q322)</f>
        <v/>
      </c>
      <c r="S322" t="str">
        <f>IF($B322="","",Dataset!R322)</f>
        <v/>
      </c>
      <c r="T322" t="str">
        <f>IF($B322="","",Dataset!S322)</f>
        <v/>
      </c>
      <c r="U322" t="str">
        <f>IF($B322="","",Dataset!T322)</f>
        <v/>
      </c>
      <c r="AN322" s="3"/>
      <c r="BD322" s="2"/>
      <c r="BE322" s="2"/>
      <c r="BF322" s="2"/>
      <c r="BO322" s="2"/>
      <c r="BP322" s="2"/>
      <c r="BQ322" s="5"/>
      <c r="BR322" s="5"/>
      <c r="BS322" s="5"/>
      <c r="BT322" s="2"/>
      <c r="BU322" s="2"/>
      <c r="BV322" s="2"/>
      <c r="BW322" s="2"/>
    </row>
    <row r="323" spans="3:75" x14ac:dyDescent="0.15">
      <c r="C323" s="7"/>
      <c r="D323" s="11"/>
      <c r="E323" s="3"/>
      <c r="F323" t="str">
        <f>IF(B323="","",Dataset!E323)</f>
        <v/>
      </c>
      <c r="G323" s="5"/>
      <c r="H323" s="12" t="str">
        <f>IF(B323="","",Dataset!G323)</f>
        <v/>
      </c>
      <c r="I323" s="2"/>
      <c r="J323" s="2"/>
      <c r="K323" s="13"/>
      <c r="L323" s="5"/>
      <c r="M323" t="str">
        <f>IF($B323="","",Dataset!L323)</f>
        <v/>
      </c>
      <c r="N323" t="str">
        <f>IF($B323="","",Dataset!M323)</f>
        <v/>
      </c>
      <c r="O323" t="str">
        <f>IF($B323="","",Dataset!N323)</f>
        <v/>
      </c>
      <c r="P323" t="str">
        <f>IF($B323="","",Dataset!O323)</f>
        <v/>
      </c>
      <c r="Q323" t="str">
        <f>IF($B323="","",Dataset!P323)</f>
        <v/>
      </c>
      <c r="R323" t="str">
        <f>IF($B323="","",Dataset!Q323)</f>
        <v/>
      </c>
      <c r="S323" t="str">
        <f>IF($B323="","",Dataset!R323)</f>
        <v/>
      </c>
      <c r="T323" t="str">
        <f>IF($B323="","",Dataset!S323)</f>
        <v/>
      </c>
      <c r="U323" t="str">
        <f>IF($B323="","",Dataset!T323)</f>
        <v/>
      </c>
      <c r="AN323" s="3"/>
      <c r="BD323" s="2"/>
      <c r="BE323" s="2"/>
      <c r="BF323" s="2"/>
      <c r="BO323" s="2"/>
      <c r="BP323" s="2"/>
      <c r="BQ323" s="5"/>
      <c r="BR323" s="5"/>
      <c r="BS323" s="5"/>
      <c r="BT323" s="2"/>
      <c r="BU323" s="2"/>
      <c r="BV323" s="2"/>
      <c r="BW323" s="2"/>
    </row>
    <row r="324" spans="3:75" x14ac:dyDescent="0.15">
      <c r="C324" s="7"/>
      <c r="D324" s="11"/>
      <c r="E324" s="3"/>
      <c r="F324" t="str">
        <f>IF(B324="","",Dataset!E324)</f>
        <v/>
      </c>
      <c r="G324" s="5"/>
      <c r="H324" s="12" t="str">
        <f>IF(B324="","",Dataset!G324)</f>
        <v/>
      </c>
      <c r="I324" s="2"/>
      <c r="J324" s="2"/>
      <c r="K324" s="13"/>
      <c r="L324" s="5"/>
      <c r="M324" t="str">
        <f>IF($B324="","",Dataset!L324)</f>
        <v/>
      </c>
      <c r="N324" t="str">
        <f>IF($B324="","",Dataset!M324)</f>
        <v/>
      </c>
      <c r="O324" t="str">
        <f>IF($B324="","",Dataset!N324)</f>
        <v/>
      </c>
      <c r="P324" t="str">
        <f>IF($B324="","",Dataset!O324)</f>
        <v/>
      </c>
      <c r="Q324" t="str">
        <f>IF($B324="","",Dataset!P324)</f>
        <v/>
      </c>
      <c r="R324" t="str">
        <f>IF($B324="","",Dataset!Q324)</f>
        <v/>
      </c>
      <c r="S324" t="str">
        <f>IF($B324="","",Dataset!R324)</f>
        <v/>
      </c>
      <c r="T324" t="str">
        <f>IF($B324="","",Dataset!S324)</f>
        <v/>
      </c>
      <c r="U324" t="str">
        <f>IF($B324="","",Dataset!T324)</f>
        <v/>
      </c>
      <c r="AN324" s="3"/>
      <c r="BD324" s="2"/>
      <c r="BE324" s="2"/>
      <c r="BF324" s="2"/>
      <c r="BO324" s="2"/>
      <c r="BP324" s="2"/>
      <c r="BQ324" s="5"/>
      <c r="BR324" s="5"/>
      <c r="BS324" s="5"/>
      <c r="BT324" s="2"/>
      <c r="BU324" s="2"/>
      <c r="BV324" s="2"/>
      <c r="BW324" s="2"/>
    </row>
    <row r="325" spans="3:75" x14ac:dyDescent="0.15">
      <c r="C325" s="7"/>
      <c r="D325" s="11"/>
      <c r="E325" s="3"/>
      <c r="F325" t="str">
        <f>IF(B325="","",Dataset!E325)</f>
        <v/>
      </c>
      <c r="G325" s="5"/>
      <c r="H325" s="12" t="str">
        <f>IF(B325="","",Dataset!G325)</f>
        <v/>
      </c>
      <c r="I325" s="2"/>
      <c r="J325" s="2"/>
      <c r="K325" s="13"/>
      <c r="L325" s="5"/>
      <c r="M325" t="str">
        <f>IF($B325="","",Dataset!L325)</f>
        <v/>
      </c>
      <c r="N325" t="str">
        <f>IF($B325="","",Dataset!M325)</f>
        <v/>
      </c>
      <c r="O325" t="str">
        <f>IF($B325="","",Dataset!N325)</f>
        <v/>
      </c>
      <c r="P325" t="str">
        <f>IF($B325="","",Dataset!O325)</f>
        <v/>
      </c>
      <c r="Q325" t="str">
        <f>IF($B325="","",Dataset!P325)</f>
        <v/>
      </c>
      <c r="R325" t="str">
        <f>IF($B325="","",Dataset!Q325)</f>
        <v/>
      </c>
      <c r="S325" t="str">
        <f>IF($B325="","",Dataset!R325)</f>
        <v/>
      </c>
      <c r="T325" t="str">
        <f>IF($B325="","",Dataset!S325)</f>
        <v/>
      </c>
      <c r="U325" t="str">
        <f>IF($B325="","",Dataset!T325)</f>
        <v/>
      </c>
      <c r="AN325" s="3"/>
      <c r="BD325" s="2"/>
      <c r="BE325" s="2"/>
      <c r="BF325" s="2"/>
      <c r="BO325" s="2"/>
      <c r="BP325" s="2"/>
      <c r="BQ325" s="5"/>
      <c r="BR325" s="5"/>
      <c r="BS325" s="5"/>
      <c r="BT325" s="2"/>
      <c r="BU325" s="2"/>
      <c r="BV325" s="2"/>
      <c r="BW325" s="2"/>
    </row>
    <row r="326" spans="3:75" x14ac:dyDescent="0.15">
      <c r="C326" s="7"/>
      <c r="D326" s="11"/>
      <c r="E326" s="3"/>
      <c r="F326" t="str">
        <f>IF(B326="","",Dataset!E326)</f>
        <v/>
      </c>
      <c r="G326" s="5"/>
      <c r="H326" s="12" t="str">
        <f>IF(B326="","",Dataset!G326)</f>
        <v/>
      </c>
      <c r="I326" s="2"/>
      <c r="J326" s="2"/>
      <c r="K326" s="13"/>
      <c r="L326" s="5"/>
      <c r="M326" t="str">
        <f>IF($B326="","",Dataset!L326)</f>
        <v/>
      </c>
      <c r="N326" t="str">
        <f>IF($B326="","",Dataset!M326)</f>
        <v/>
      </c>
      <c r="O326" t="str">
        <f>IF($B326="","",Dataset!N326)</f>
        <v/>
      </c>
      <c r="P326" t="str">
        <f>IF($B326="","",Dataset!O326)</f>
        <v/>
      </c>
      <c r="Q326" t="str">
        <f>IF($B326="","",Dataset!P326)</f>
        <v/>
      </c>
      <c r="R326" t="str">
        <f>IF($B326="","",Dataset!Q326)</f>
        <v/>
      </c>
      <c r="S326" t="str">
        <f>IF($B326="","",Dataset!R326)</f>
        <v/>
      </c>
      <c r="T326" t="str">
        <f>IF($B326="","",Dataset!S326)</f>
        <v/>
      </c>
      <c r="U326" t="str">
        <f>IF($B326="","",Dataset!T326)</f>
        <v/>
      </c>
      <c r="AN326" s="3"/>
      <c r="BD326" s="2"/>
      <c r="BE326" s="2"/>
      <c r="BF326" s="2"/>
      <c r="BO326" s="2"/>
      <c r="BP326" s="2"/>
      <c r="BQ326" s="5"/>
      <c r="BR326" s="5"/>
      <c r="BS326" s="5"/>
      <c r="BT326" s="2"/>
      <c r="BU326" s="2"/>
      <c r="BV326" s="2"/>
      <c r="BW326" s="2"/>
    </row>
    <row r="327" spans="3:75" x14ac:dyDescent="0.15">
      <c r="C327" s="7"/>
      <c r="D327" s="11"/>
      <c r="E327" s="3"/>
      <c r="F327" t="str">
        <f>IF(B327="","",Dataset!E327)</f>
        <v/>
      </c>
      <c r="G327" s="5"/>
      <c r="H327" s="12" t="str">
        <f>IF(B327="","",Dataset!G327)</f>
        <v/>
      </c>
      <c r="I327" s="2"/>
      <c r="J327" s="2"/>
      <c r="K327" s="13"/>
      <c r="L327" s="5"/>
      <c r="M327" t="str">
        <f>IF($B327="","",Dataset!L327)</f>
        <v/>
      </c>
      <c r="N327" t="str">
        <f>IF($B327="","",Dataset!M327)</f>
        <v/>
      </c>
      <c r="O327" t="str">
        <f>IF($B327="","",Dataset!N327)</f>
        <v/>
      </c>
      <c r="P327" t="str">
        <f>IF($B327="","",Dataset!O327)</f>
        <v/>
      </c>
      <c r="Q327" t="str">
        <f>IF($B327="","",Dataset!P327)</f>
        <v/>
      </c>
      <c r="R327" t="str">
        <f>IF($B327="","",Dataset!Q327)</f>
        <v/>
      </c>
      <c r="S327" t="str">
        <f>IF($B327="","",Dataset!R327)</f>
        <v/>
      </c>
      <c r="T327" t="str">
        <f>IF($B327="","",Dataset!S327)</f>
        <v/>
      </c>
      <c r="U327" t="str">
        <f>IF($B327="","",Dataset!T327)</f>
        <v/>
      </c>
      <c r="AN327" s="3"/>
      <c r="BD327" s="2"/>
      <c r="BE327" s="2"/>
      <c r="BF327" s="2"/>
      <c r="BO327" s="2"/>
      <c r="BP327" s="2"/>
      <c r="BQ327" s="5"/>
      <c r="BR327" s="5"/>
      <c r="BS327" s="5"/>
      <c r="BT327" s="2"/>
      <c r="BU327" s="2"/>
      <c r="BV327" s="2"/>
      <c r="BW327" s="2"/>
    </row>
    <row r="328" spans="3:75" x14ac:dyDescent="0.15">
      <c r="C328" s="7"/>
      <c r="D328" s="11"/>
      <c r="E328" s="3"/>
      <c r="F328" t="str">
        <f>IF(B328="","",Dataset!E328)</f>
        <v/>
      </c>
      <c r="G328" s="5"/>
      <c r="H328" s="12" t="str">
        <f>IF(B328="","",Dataset!G328)</f>
        <v/>
      </c>
      <c r="I328" s="2"/>
      <c r="J328" s="2"/>
      <c r="K328" s="13"/>
      <c r="L328" s="5"/>
      <c r="M328" t="str">
        <f>IF($B328="","",Dataset!L328)</f>
        <v/>
      </c>
      <c r="N328" t="str">
        <f>IF($B328="","",Dataset!M328)</f>
        <v/>
      </c>
      <c r="O328" t="str">
        <f>IF($B328="","",Dataset!N328)</f>
        <v/>
      </c>
      <c r="P328" t="str">
        <f>IF($B328="","",Dataset!O328)</f>
        <v/>
      </c>
      <c r="Q328" t="str">
        <f>IF($B328="","",Dataset!P328)</f>
        <v/>
      </c>
      <c r="R328" t="str">
        <f>IF($B328="","",Dataset!Q328)</f>
        <v/>
      </c>
      <c r="S328" t="str">
        <f>IF($B328="","",Dataset!R328)</f>
        <v/>
      </c>
      <c r="T328" t="str">
        <f>IF($B328="","",Dataset!S328)</f>
        <v/>
      </c>
      <c r="U328" t="str">
        <f>IF($B328="","",Dataset!T328)</f>
        <v/>
      </c>
      <c r="AN328" s="3"/>
      <c r="BD328" s="2"/>
      <c r="BE328" s="2"/>
      <c r="BF328" s="2"/>
      <c r="BO328" s="2"/>
      <c r="BP328" s="2"/>
      <c r="BQ328" s="5"/>
      <c r="BR328" s="5"/>
      <c r="BS328" s="5"/>
      <c r="BT328" s="2"/>
      <c r="BU328" s="2"/>
      <c r="BV328" s="2"/>
      <c r="BW328" s="2"/>
    </row>
    <row r="329" spans="3:75" x14ac:dyDescent="0.15">
      <c r="C329" s="7"/>
      <c r="D329" s="11"/>
      <c r="E329" s="3"/>
      <c r="F329" t="str">
        <f>IF(B329="","",Dataset!E329)</f>
        <v/>
      </c>
      <c r="G329" s="5"/>
      <c r="H329" s="12" t="str">
        <f>IF(B329="","",Dataset!G329)</f>
        <v/>
      </c>
      <c r="I329" s="2"/>
      <c r="J329" s="2"/>
      <c r="K329" s="13"/>
      <c r="L329" s="5"/>
      <c r="M329" t="str">
        <f>IF($B329="","",Dataset!L329)</f>
        <v/>
      </c>
      <c r="N329" t="str">
        <f>IF($B329="","",Dataset!M329)</f>
        <v/>
      </c>
      <c r="O329" t="str">
        <f>IF($B329="","",Dataset!N329)</f>
        <v/>
      </c>
      <c r="P329" t="str">
        <f>IF($B329="","",Dataset!O329)</f>
        <v/>
      </c>
      <c r="Q329" t="str">
        <f>IF($B329="","",Dataset!P329)</f>
        <v/>
      </c>
      <c r="R329" t="str">
        <f>IF($B329="","",Dataset!Q329)</f>
        <v/>
      </c>
      <c r="S329" t="str">
        <f>IF($B329="","",Dataset!R329)</f>
        <v/>
      </c>
      <c r="T329" t="str">
        <f>IF($B329="","",Dataset!S329)</f>
        <v/>
      </c>
      <c r="U329" t="str">
        <f>IF($B329="","",Dataset!T329)</f>
        <v/>
      </c>
      <c r="AN329" s="3"/>
      <c r="BD329" s="2"/>
      <c r="BE329" s="2"/>
      <c r="BF329" s="2"/>
      <c r="BO329" s="2"/>
      <c r="BP329" s="2"/>
      <c r="BQ329" s="5"/>
      <c r="BR329" s="5"/>
      <c r="BS329" s="5"/>
      <c r="BT329" s="2"/>
      <c r="BU329" s="2"/>
      <c r="BV329" s="2"/>
      <c r="BW329" s="2"/>
    </row>
    <row r="330" spans="3:75" x14ac:dyDescent="0.15">
      <c r="C330" s="7"/>
      <c r="D330" s="11"/>
      <c r="E330" s="3"/>
      <c r="F330" t="str">
        <f>IF(B330="","",Dataset!E330)</f>
        <v/>
      </c>
      <c r="G330" s="5"/>
      <c r="H330" s="12" t="str">
        <f>IF(B330="","",Dataset!G330)</f>
        <v/>
      </c>
      <c r="I330" s="2"/>
      <c r="J330" s="2"/>
      <c r="K330" s="13"/>
      <c r="L330" s="5"/>
      <c r="M330" t="str">
        <f>IF($B330="","",Dataset!L330)</f>
        <v/>
      </c>
      <c r="N330" t="str">
        <f>IF($B330="","",Dataset!M330)</f>
        <v/>
      </c>
      <c r="O330" t="str">
        <f>IF($B330="","",Dataset!N330)</f>
        <v/>
      </c>
      <c r="P330" t="str">
        <f>IF($B330="","",Dataset!O330)</f>
        <v/>
      </c>
      <c r="Q330" t="str">
        <f>IF($B330="","",Dataset!P330)</f>
        <v/>
      </c>
      <c r="R330" t="str">
        <f>IF($B330="","",Dataset!Q330)</f>
        <v/>
      </c>
      <c r="S330" t="str">
        <f>IF($B330="","",Dataset!R330)</f>
        <v/>
      </c>
      <c r="T330" t="str">
        <f>IF($B330="","",Dataset!S330)</f>
        <v/>
      </c>
      <c r="U330" t="str">
        <f>IF($B330="","",Dataset!T330)</f>
        <v/>
      </c>
      <c r="AN330" s="3"/>
      <c r="BD330" s="2"/>
      <c r="BE330" s="2"/>
      <c r="BF330" s="2"/>
      <c r="BO330" s="2"/>
      <c r="BP330" s="2"/>
      <c r="BQ330" s="5"/>
      <c r="BR330" s="5"/>
      <c r="BS330" s="5"/>
      <c r="BT330" s="2"/>
      <c r="BU330" s="2"/>
      <c r="BV330" s="2"/>
      <c r="BW330" s="2"/>
    </row>
    <row r="331" spans="3:75" x14ac:dyDescent="0.15">
      <c r="C331" s="7"/>
      <c r="D331" s="11"/>
      <c r="E331" s="3"/>
      <c r="F331" t="str">
        <f>IF(B331="","",Dataset!E331)</f>
        <v/>
      </c>
      <c r="G331" s="5"/>
      <c r="H331" s="12" t="str">
        <f>IF(B331="","",Dataset!G331)</f>
        <v/>
      </c>
      <c r="I331" s="2"/>
      <c r="J331" s="2"/>
      <c r="K331" s="13"/>
      <c r="L331" s="5"/>
      <c r="M331" t="str">
        <f>IF($B331="","",Dataset!L331)</f>
        <v/>
      </c>
      <c r="N331" t="str">
        <f>IF($B331="","",Dataset!M331)</f>
        <v/>
      </c>
      <c r="O331" t="str">
        <f>IF($B331="","",Dataset!N331)</f>
        <v/>
      </c>
      <c r="P331" t="str">
        <f>IF($B331="","",Dataset!O331)</f>
        <v/>
      </c>
      <c r="Q331" t="str">
        <f>IF($B331="","",Dataset!P331)</f>
        <v/>
      </c>
      <c r="R331" t="str">
        <f>IF($B331="","",Dataset!Q331)</f>
        <v/>
      </c>
      <c r="S331" t="str">
        <f>IF($B331="","",Dataset!R331)</f>
        <v/>
      </c>
      <c r="T331" t="str">
        <f>IF($B331="","",Dataset!S331)</f>
        <v/>
      </c>
      <c r="U331" t="str">
        <f>IF($B331="","",Dataset!T331)</f>
        <v/>
      </c>
      <c r="AN331" s="3"/>
      <c r="BD331" s="2"/>
      <c r="BE331" s="2"/>
      <c r="BF331" s="2"/>
      <c r="BO331" s="2"/>
      <c r="BP331" s="2"/>
      <c r="BQ331" s="5"/>
      <c r="BR331" s="5"/>
      <c r="BS331" s="5"/>
      <c r="BT331" s="2"/>
      <c r="BU331" s="2"/>
      <c r="BV331" s="2"/>
      <c r="BW331" s="2"/>
    </row>
    <row r="332" spans="3:75" x14ac:dyDescent="0.15">
      <c r="C332" s="7"/>
      <c r="D332" s="11"/>
      <c r="E332" s="3"/>
      <c r="F332" t="str">
        <f>IF(B332="","",Dataset!E332)</f>
        <v/>
      </c>
      <c r="G332" s="5"/>
      <c r="H332" s="12" t="str">
        <f>IF(B332="","",Dataset!G332)</f>
        <v/>
      </c>
      <c r="I332" s="2"/>
      <c r="J332" s="2"/>
      <c r="K332" s="13"/>
      <c r="L332" s="5"/>
      <c r="M332" t="str">
        <f>IF($B332="","",Dataset!L332)</f>
        <v/>
      </c>
      <c r="N332" t="str">
        <f>IF($B332="","",Dataset!M332)</f>
        <v/>
      </c>
      <c r="O332" t="str">
        <f>IF($B332="","",Dataset!N332)</f>
        <v/>
      </c>
      <c r="P332" t="str">
        <f>IF($B332="","",Dataset!O332)</f>
        <v/>
      </c>
      <c r="Q332" t="str">
        <f>IF($B332="","",Dataset!P332)</f>
        <v/>
      </c>
      <c r="R332" t="str">
        <f>IF($B332="","",Dataset!Q332)</f>
        <v/>
      </c>
      <c r="S332" t="str">
        <f>IF($B332="","",Dataset!R332)</f>
        <v/>
      </c>
      <c r="T332" t="str">
        <f>IF($B332="","",Dataset!S332)</f>
        <v/>
      </c>
      <c r="U332" t="str">
        <f>IF($B332="","",Dataset!T332)</f>
        <v/>
      </c>
      <c r="AN332" s="3"/>
      <c r="BD332" s="2"/>
      <c r="BE332" s="2"/>
      <c r="BF332" s="2"/>
      <c r="BO332" s="2"/>
      <c r="BP332" s="2"/>
      <c r="BQ332" s="5"/>
      <c r="BR332" s="5"/>
      <c r="BS332" s="5"/>
      <c r="BT332" s="2"/>
      <c r="BU332" s="2"/>
      <c r="BV332" s="2"/>
      <c r="BW332" s="2"/>
    </row>
    <row r="333" spans="3:75" x14ac:dyDescent="0.15">
      <c r="C333" s="7"/>
      <c r="D333" s="11"/>
      <c r="E333" s="3"/>
      <c r="F333" t="str">
        <f>IF(B333="","",Dataset!E333)</f>
        <v/>
      </c>
      <c r="G333" s="5"/>
      <c r="H333" s="12" t="str">
        <f>IF(B333="","",Dataset!G333)</f>
        <v/>
      </c>
      <c r="I333" s="2"/>
      <c r="J333" s="2"/>
      <c r="K333" s="13"/>
      <c r="L333" s="5"/>
      <c r="M333" t="str">
        <f>IF($B333="","",Dataset!L333)</f>
        <v/>
      </c>
      <c r="N333" t="str">
        <f>IF($B333="","",Dataset!M333)</f>
        <v/>
      </c>
      <c r="O333" t="str">
        <f>IF($B333="","",Dataset!N333)</f>
        <v/>
      </c>
      <c r="P333" t="str">
        <f>IF($B333="","",Dataset!O333)</f>
        <v/>
      </c>
      <c r="Q333" t="str">
        <f>IF($B333="","",Dataset!P333)</f>
        <v/>
      </c>
      <c r="R333" t="str">
        <f>IF($B333="","",Dataset!Q333)</f>
        <v/>
      </c>
      <c r="S333" t="str">
        <f>IF($B333="","",Dataset!R333)</f>
        <v/>
      </c>
      <c r="T333" t="str">
        <f>IF($B333="","",Dataset!S333)</f>
        <v/>
      </c>
      <c r="U333" t="str">
        <f>IF($B333="","",Dataset!T333)</f>
        <v/>
      </c>
      <c r="AN333" s="3"/>
      <c r="BD333" s="2"/>
      <c r="BE333" s="2"/>
      <c r="BF333" s="2"/>
      <c r="BO333" s="2"/>
      <c r="BP333" s="2"/>
      <c r="BQ333" s="5"/>
      <c r="BR333" s="5"/>
      <c r="BS333" s="5"/>
      <c r="BT333" s="2"/>
      <c r="BU333" s="2"/>
      <c r="BV333" s="2"/>
      <c r="BW333" s="2"/>
    </row>
    <row r="334" spans="3:75" x14ac:dyDescent="0.15">
      <c r="C334" s="7"/>
      <c r="D334" s="11"/>
      <c r="E334" s="3"/>
      <c r="F334" t="str">
        <f>IF(B334="","",Dataset!E334)</f>
        <v/>
      </c>
      <c r="G334" s="5"/>
      <c r="H334" s="12" t="str">
        <f>IF(B334="","",Dataset!G334)</f>
        <v/>
      </c>
      <c r="I334" s="2"/>
      <c r="J334" s="2"/>
      <c r="K334" s="13"/>
      <c r="L334" s="5"/>
      <c r="M334" t="str">
        <f>IF($B334="","",Dataset!L334)</f>
        <v/>
      </c>
      <c r="N334" t="str">
        <f>IF($B334="","",Dataset!M334)</f>
        <v/>
      </c>
      <c r="O334" t="str">
        <f>IF($B334="","",Dataset!N334)</f>
        <v/>
      </c>
      <c r="P334" t="str">
        <f>IF($B334="","",Dataset!O334)</f>
        <v/>
      </c>
      <c r="Q334" t="str">
        <f>IF($B334="","",Dataset!P334)</f>
        <v/>
      </c>
      <c r="R334" t="str">
        <f>IF($B334="","",Dataset!Q334)</f>
        <v/>
      </c>
      <c r="S334" t="str">
        <f>IF($B334="","",Dataset!R334)</f>
        <v/>
      </c>
      <c r="T334" t="str">
        <f>IF($B334="","",Dataset!S334)</f>
        <v/>
      </c>
      <c r="U334" t="str">
        <f>IF($B334="","",Dataset!T334)</f>
        <v/>
      </c>
      <c r="AN334" s="3"/>
      <c r="BD334" s="2"/>
      <c r="BE334" s="2"/>
      <c r="BF334" s="2"/>
      <c r="BO334" s="2"/>
      <c r="BP334" s="2"/>
      <c r="BQ334" s="5"/>
      <c r="BR334" s="5"/>
      <c r="BS334" s="5"/>
      <c r="BT334" s="2"/>
      <c r="BU334" s="2"/>
      <c r="BV334" s="2"/>
      <c r="BW334" s="2"/>
    </row>
    <row r="335" spans="3:75" x14ac:dyDescent="0.15">
      <c r="C335" s="7"/>
      <c r="D335" s="11"/>
      <c r="E335" s="3"/>
      <c r="F335" t="str">
        <f>IF(B335="","",Dataset!E335)</f>
        <v/>
      </c>
      <c r="G335" s="5"/>
      <c r="H335" s="12" t="str">
        <f>IF(B335="","",Dataset!G335)</f>
        <v/>
      </c>
      <c r="I335" s="2"/>
      <c r="J335" s="2"/>
      <c r="K335" s="13"/>
      <c r="L335" s="5"/>
      <c r="M335" t="str">
        <f>IF($B335="","",Dataset!L335)</f>
        <v/>
      </c>
      <c r="N335" t="str">
        <f>IF($B335="","",Dataset!M335)</f>
        <v/>
      </c>
      <c r="O335" t="str">
        <f>IF($B335="","",Dataset!N335)</f>
        <v/>
      </c>
      <c r="P335" t="str">
        <f>IF($B335="","",Dataset!O335)</f>
        <v/>
      </c>
      <c r="Q335" t="str">
        <f>IF($B335="","",Dataset!P335)</f>
        <v/>
      </c>
      <c r="R335" t="str">
        <f>IF($B335="","",Dataset!Q335)</f>
        <v/>
      </c>
      <c r="S335" t="str">
        <f>IF($B335="","",Dataset!R335)</f>
        <v/>
      </c>
      <c r="T335" t="str">
        <f>IF($B335="","",Dataset!S335)</f>
        <v/>
      </c>
      <c r="U335" t="str">
        <f>IF($B335="","",Dataset!T335)</f>
        <v/>
      </c>
      <c r="AN335" s="3"/>
      <c r="BD335" s="2"/>
      <c r="BE335" s="2"/>
      <c r="BF335" s="2"/>
      <c r="BO335" s="2"/>
      <c r="BP335" s="2"/>
      <c r="BQ335" s="5"/>
      <c r="BR335" s="5"/>
      <c r="BS335" s="5"/>
      <c r="BT335" s="2"/>
      <c r="BU335" s="2"/>
      <c r="BV335" s="2"/>
      <c r="BW335" s="2"/>
    </row>
    <row r="336" spans="3:75" x14ac:dyDescent="0.15">
      <c r="C336" s="7"/>
      <c r="D336" s="11"/>
      <c r="E336" s="3"/>
      <c r="F336" t="str">
        <f>IF(B336="","",Dataset!E336)</f>
        <v/>
      </c>
      <c r="G336" s="5"/>
      <c r="H336" s="12" t="str">
        <f>IF(B336="","",Dataset!G336)</f>
        <v/>
      </c>
      <c r="I336" s="2"/>
      <c r="J336" s="2"/>
      <c r="K336" s="13"/>
      <c r="L336" s="5"/>
      <c r="M336" t="str">
        <f>IF($B336="","",Dataset!L336)</f>
        <v/>
      </c>
      <c r="N336" t="str">
        <f>IF($B336="","",Dataset!M336)</f>
        <v/>
      </c>
      <c r="O336" t="str">
        <f>IF($B336="","",Dataset!N336)</f>
        <v/>
      </c>
      <c r="P336" t="str">
        <f>IF($B336="","",Dataset!O336)</f>
        <v/>
      </c>
      <c r="Q336" t="str">
        <f>IF($B336="","",Dataset!P336)</f>
        <v/>
      </c>
      <c r="R336" t="str">
        <f>IF($B336="","",Dataset!Q336)</f>
        <v/>
      </c>
      <c r="S336" t="str">
        <f>IF($B336="","",Dataset!R336)</f>
        <v/>
      </c>
      <c r="T336" t="str">
        <f>IF($B336="","",Dataset!S336)</f>
        <v/>
      </c>
      <c r="U336" t="str">
        <f>IF($B336="","",Dataset!T336)</f>
        <v/>
      </c>
      <c r="AN336" s="3"/>
      <c r="BD336" s="2"/>
      <c r="BE336" s="2"/>
      <c r="BF336" s="2"/>
      <c r="BO336" s="2"/>
      <c r="BP336" s="2"/>
      <c r="BQ336" s="5"/>
      <c r="BR336" s="5"/>
      <c r="BS336" s="5"/>
      <c r="BT336" s="2"/>
      <c r="BU336" s="2"/>
      <c r="BV336" s="2"/>
      <c r="BW336" s="2"/>
    </row>
    <row r="337" spans="1:75" x14ac:dyDescent="0.15">
      <c r="C337" s="7"/>
      <c r="D337" s="11"/>
      <c r="E337" s="3"/>
      <c r="F337" t="str">
        <f>IF(B337="","",Dataset!E337)</f>
        <v/>
      </c>
      <c r="G337" s="5"/>
      <c r="H337" s="12" t="str">
        <f>IF(B337="","",Dataset!G337)</f>
        <v/>
      </c>
      <c r="I337" s="2"/>
      <c r="J337" s="2"/>
      <c r="K337" s="13"/>
      <c r="L337" s="5"/>
      <c r="M337" t="str">
        <f>IF($B337="","",Dataset!L337)</f>
        <v/>
      </c>
      <c r="N337" t="str">
        <f>IF($B337="","",Dataset!M337)</f>
        <v/>
      </c>
      <c r="O337" t="str">
        <f>IF($B337="","",Dataset!N337)</f>
        <v/>
      </c>
      <c r="P337" t="str">
        <f>IF($B337="","",Dataset!O337)</f>
        <v/>
      </c>
      <c r="Q337" t="str">
        <f>IF($B337="","",Dataset!P337)</f>
        <v/>
      </c>
      <c r="R337" t="str">
        <f>IF($B337="","",Dataset!Q337)</f>
        <v/>
      </c>
      <c r="S337" t="str">
        <f>IF($B337="","",Dataset!R337)</f>
        <v/>
      </c>
      <c r="T337" t="str">
        <f>IF($B337="","",Dataset!S337)</f>
        <v/>
      </c>
      <c r="U337" t="str">
        <f>IF($B337="","",Dataset!T337)</f>
        <v/>
      </c>
      <c r="AN337" s="3"/>
      <c r="BD337" s="4"/>
      <c r="BE337" s="4"/>
      <c r="BF337" s="4"/>
      <c r="BO337" s="2"/>
      <c r="BP337" s="2"/>
      <c r="BQ337" s="5"/>
      <c r="BR337" s="5"/>
      <c r="BS337" s="5"/>
      <c r="BT337" s="2"/>
      <c r="BU337" s="2"/>
      <c r="BV337" s="2"/>
      <c r="BW337" s="2"/>
    </row>
    <row r="338" spans="1:75" x14ac:dyDescent="0.15">
      <c r="C338" s="7"/>
      <c r="D338" s="11"/>
      <c r="E338" s="3"/>
      <c r="F338" t="str">
        <f>IF(B338="","",Dataset!E338)</f>
        <v/>
      </c>
      <c r="G338" s="5"/>
      <c r="H338" s="12" t="str">
        <f>IF(B338="","",Dataset!G338)</f>
        <v/>
      </c>
      <c r="I338" s="2"/>
      <c r="J338" s="2"/>
      <c r="K338" s="13"/>
      <c r="L338" s="5"/>
      <c r="M338" t="str">
        <f>IF($B338="","",Dataset!L338)</f>
        <v/>
      </c>
      <c r="N338" t="str">
        <f>IF($B338="","",Dataset!M338)</f>
        <v/>
      </c>
      <c r="O338" t="str">
        <f>IF($B338="","",Dataset!N338)</f>
        <v/>
      </c>
      <c r="P338" t="str">
        <f>IF($B338="","",Dataset!O338)</f>
        <v/>
      </c>
      <c r="Q338" t="str">
        <f>IF($B338="","",Dataset!P338)</f>
        <v/>
      </c>
      <c r="R338" t="str">
        <f>IF($B338="","",Dataset!Q338)</f>
        <v/>
      </c>
      <c r="S338" t="str">
        <f>IF($B338="","",Dataset!R338)</f>
        <v/>
      </c>
      <c r="T338" t="str">
        <f>IF($B338="","",Dataset!S338)</f>
        <v/>
      </c>
      <c r="U338" t="str">
        <f>IF($B338="","",Dataset!T338)</f>
        <v/>
      </c>
      <c r="AN338" s="3"/>
      <c r="BD338" s="4"/>
      <c r="BE338" s="4"/>
      <c r="BF338" s="4"/>
      <c r="BO338" s="2"/>
      <c r="BP338" s="2"/>
      <c r="BQ338" s="5"/>
      <c r="BR338" s="5"/>
      <c r="BS338" s="5"/>
      <c r="BT338" s="2"/>
      <c r="BU338" s="2"/>
      <c r="BV338" s="2"/>
      <c r="BW338" s="2"/>
    </row>
    <row r="339" spans="1:75" x14ac:dyDescent="0.15">
      <c r="C339" s="7"/>
      <c r="D339" s="11"/>
      <c r="E339" s="3"/>
      <c r="F339" t="str">
        <f>IF(B339="","",Dataset!E339)</f>
        <v/>
      </c>
      <c r="G339" s="5"/>
      <c r="H339" s="12" t="str">
        <f>IF(B339="","",Dataset!G339)</f>
        <v/>
      </c>
      <c r="I339" s="2"/>
      <c r="J339" s="2"/>
      <c r="K339" s="13"/>
      <c r="L339" s="5"/>
      <c r="M339" t="str">
        <f>IF($B339="","",Dataset!L339)</f>
        <v/>
      </c>
      <c r="N339" t="str">
        <f>IF($B339="","",Dataset!M339)</f>
        <v/>
      </c>
      <c r="O339" t="str">
        <f>IF($B339="","",Dataset!N339)</f>
        <v/>
      </c>
      <c r="P339" t="str">
        <f>IF($B339="","",Dataset!O339)</f>
        <v/>
      </c>
      <c r="Q339" t="str">
        <f>IF($B339="","",Dataset!P339)</f>
        <v/>
      </c>
      <c r="R339" t="str">
        <f>IF($B339="","",Dataset!Q339)</f>
        <v/>
      </c>
      <c r="S339" t="str">
        <f>IF($B339="","",Dataset!R339)</f>
        <v/>
      </c>
      <c r="T339" t="str">
        <f>IF($B339="","",Dataset!S339)</f>
        <v/>
      </c>
      <c r="U339" t="str">
        <f>IF($B339="","",Dataset!T339)</f>
        <v/>
      </c>
      <c r="AN339" s="3"/>
      <c r="BD339" s="4"/>
      <c r="BE339" s="4"/>
      <c r="BF339" s="4"/>
      <c r="BO339" s="2"/>
      <c r="BP339" s="2"/>
      <c r="BQ339" s="5"/>
      <c r="BR339" s="5"/>
      <c r="BS339" s="5"/>
      <c r="BT339" s="2"/>
      <c r="BU339" s="2"/>
      <c r="BV339" s="2"/>
      <c r="BW339" s="2"/>
    </row>
    <row r="340" spans="1:75" x14ac:dyDescent="0.15">
      <c r="C340" s="7"/>
      <c r="D340" s="11"/>
      <c r="E340" s="3"/>
      <c r="F340" t="str">
        <f>IF(B340="","",Dataset!E340)</f>
        <v/>
      </c>
      <c r="G340" s="5"/>
      <c r="H340" s="12" t="str">
        <f>IF(B340="","",Dataset!G340)</f>
        <v/>
      </c>
      <c r="I340" s="2"/>
      <c r="J340" s="2"/>
      <c r="K340" s="13"/>
      <c r="L340" s="5"/>
      <c r="M340" t="str">
        <f>IF($B340="","",Dataset!L340)</f>
        <v/>
      </c>
      <c r="N340" t="str">
        <f>IF($B340="","",Dataset!M340)</f>
        <v/>
      </c>
      <c r="O340" t="str">
        <f>IF($B340="","",Dataset!N340)</f>
        <v/>
      </c>
      <c r="P340" t="str">
        <f>IF($B340="","",Dataset!O340)</f>
        <v/>
      </c>
      <c r="Q340" t="str">
        <f>IF($B340="","",Dataset!P340)</f>
        <v/>
      </c>
      <c r="R340" t="str">
        <f>IF($B340="","",Dataset!Q340)</f>
        <v/>
      </c>
      <c r="S340" t="str">
        <f>IF($B340="","",Dataset!R340)</f>
        <v/>
      </c>
      <c r="T340" t="str">
        <f>IF($B340="","",Dataset!S340)</f>
        <v/>
      </c>
      <c r="U340" t="str">
        <f>IF($B340="","",Dataset!T340)</f>
        <v/>
      </c>
      <c r="AN340" s="3"/>
      <c r="BD340" s="4"/>
      <c r="BE340" s="4"/>
      <c r="BF340" s="4"/>
      <c r="BO340" s="2"/>
      <c r="BP340" s="2"/>
      <c r="BQ340" s="5"/>
      <c r="BR340" s="5"/>
      <c r="BS340" s="5"/>
      <c r="BT340" s="2"/>
      <c r="BU340" s="2"/>
      <c r="BV340" s="2"/>
      <c r="BW340" s="2"/>
    </row>
    <row r="341" spans="1:75" x14ac:dyDescent="0.15">
      <c r="C341" s="7"/>
      <c r="D341" s="11"/>
      <c r="E341" s="3"/>
      <c r="F341" t="str">
        <f>IF(B341="","",Dataset!E341)</f>
        <v/>
      </c>
      <c r="G341" s="5"/>
      <c r="H341" s="12" t="str">
        <f>IF(B341="","",Dataset!G341)</f>
        <v/>
      </c>
      <c r="I341" s="2"/>
      <c r="J341" s="2"/>
      <c r="K341" s="13"/>
      <c r="L341" s="5"/>
      <c r="M341" t="str">
        <f>IF($B341="","",Dataset!L341)</f>
        <v/>
      </c>
      <c r="N341" t="str">
        <f>IF($B341="","",Dataset!M341)</f>
        <v/>
      </c>
      <c r="O341" t="str">
        <f>IF($B341="","",Dataset!N341)</f>
        <v/>
      </c>
      <c r="P341" t="str">
        <f>IF($B341="","",Dataset!O341)</f>
        <v/>
      </c>
      <c r="Q341" t="str">
        <f>IF($B341="","",Dataset!P341)</f>
        <v/>
      </c>
      <c r="R341" t="str">
        <f>IF($B341="","",Dataset!Q341)</f>
        <v/>
      </c>
      <c r="S341" t="str">
        <f>IF($B341="","",Dataset!R341)</f>
        <v/>
      </c>
      <c r="T341" t="str">
        <f>IF($B341="","",Dataset!S341)</f>
        <v/>
      </c>
      <c r="U341" t="str">
        <f>IF($B341="","",Dataset!T341)</f>
        <v/>
      </c>
      <c r="AN341" s="3"/>
      <c r="BD341" s="4"/>
      <c r="BE341" s="4"/>
      <c r="BF341" s="4"/>
      <c r="BO341" s="2"/>
      <c r="BP341" s="2"/>
      <c r="BQ341" s="5"/>
      <c r="BR341" s="5"/>
      <c r="BS341" s="5"/>
      <c r="BT341" s="2"/>
      <c r="BU341" s="2"/>
      <c r="BV341" s="2"/>
      <c r="BW341" s="2"/>
    </row>
    <row r="342" spans="1:75" x14ac:dyDescent="0.15">
      <c r="C342" s="7"/>
      <c r="D342" s="11"/>
      <c r="E342" s="3"/>
      <c r="F342" t="str">
        <f>IF(B342="","",Dataset!E342)</f>
        <v/>
      </c>
      <c r="G342" s="5"/>
      <c r="H342" s="12" t="str">
        <f>IF(B342="","",Dataset!G342)</f>
        <v/>
      </c>
      <c r="I342" s="2"/>
      <c r="J342" s="2"/>
      <c r="K342" s="13"/>
      <c r="L342" s="5"/>
      <c r="M342" t="str">
        <f>IF($B342="","",Dataset!L342)</f>
        <v/>
      </c>
      <c r="N342" t="str">
        <f>IF($B342="","",Dataset!M342)</f>
        <v/>
      </c>
      <c r="O342" t="str">
        <f>IF($B342="","",Dataset!N342)</f>
        <v/>
      </c>
      <c r="P342" t="str">
        <f>IF($B342="","",Dataset!O342)</f>
        <v/>
      </c>
      <c r="Q342" t="str">
        <f>IF($B342="","",Dataset!P342)</f>
        <v/>
      </c>
      <c r="R342" t="str">
        <f>IF($B342="","",Dataset!Q342)</f>
        <v/>
      </c>
      <c r="S342" t="str">
        <f>IF($B342="","",Dataset!R342)</f>
        <v/>
      </c>
      <c r="T342" t="str">
        <f>IF($B342="","",Dataset!S342)</f>
        <v/>
      </c>
      <c r="U342" t="str">
        <f>IF($B342="","",Dataset!T342)</f>
        <v/>
      </c>
      <c r="AN342" s="3"/>
      <c r="BD342" s="4"/>
      <c r="BE342" s="4"/>
      <c r="BF342" s="4"/>
      <c r="BO342" s="2"/>
      <c r="BP342" s="2"/>
      <c r="BQ342" s="5"/>
      <c r="BR342" s="5"/>
      <c r="BS342" s="5"/>
      <c r="BT342" s="2"/>
      <c r="BU342" s="2"/>
      <c r="BV342" s="2"/>
      <c r="BW342" s="2"/>
    </row>
    <row r="343" spans="1:75" x14ac:dyDescent="0.15">
      <c r="C343" s="7"/>
      <c r="D343" s="11"/>
      <c r="E343" s="3"/>
      <c r="F343" t="str">
        <f>IF(B343="","",Dataset!E343)</f>
        <v/>
      </c>
      <c r="G343" s="5"/>
      <c r="H343" s="12" t="str">
        <f>IF(B343="","",Dataset!G343)</f>
        <v/>
      </c>
      <c r="I343" s="2"/>
      <c r="J343" s="2"/>
      <c r="K343" s="13"/>
      <c r="L343" s="5"/>
      <c r="M343" t="str">
        <f>IF($B343="","",Dataset!L343)</f>
        <v/>
      </c>
      <c r="N343" t="str">
        <f>IF($B343="","",Dataset!M343)</f>
        <v/>
      </c>
      <c r="O343" t="str">
        <f>IF($B343="","",Dataset!N343)</f>
        <v/>
      </c>
      <c r="P343" t="str">
        <f>IF($B343="","",Dataset!O343)</f>
        <v/>
      </c>
      <c r="Q343" t="str">
        <f>IF($B343="","",Dataset!P343)</f>
        <v/>
      </c>
      <c r="R343" t="str">
        <f>IF($B343="","",Dataset!Q343)</f>
        <v/>
      </c>
      <c r="S343" t="str">
        <f>IF($B343="","",Dataset!R343)</f>
        <v/>
      </c>
      <c r="T343" t="str">
        <f>IF($B343="","",Dataset!S343)</f>
        <v/>
      </c>
      <c r="U343" t="str">
        <f>IF($B343="","",Dataset!T343)</f>
        <v/>
      </c>
      <c r="AN343" s="3"/>
      <c r="BD343" s="4"/>
      <c r="BE343" s="4"/>
      <c r="BF343" s="4"/>
      <c r="BO343" s="2"/>
      <c r="BP343" s="2"/>
      <c r="BQ343" s="5"/>
      <c r="BR343" s="5"/>
      <c r="BS343" s="5"/>
      <c r="BT343" s="2"/>
      <c r="BU343" s="2"/>
      <c r="BV343" s="2"/>
      <c r="BW343" s="2"/>
    </row>
    <row r="344" spans="1:75" x14ac:dyDescent="0.15">
      <c r="C344" s="7"/>
      <c r="D344" s="11"/>
      <c r="E344" s="3"/>
      <c r="F344" t="str">
        <f>IF(B344="","",Dataset!E344)</f>
        <v/>
      </c>
      <c r="G344" s="5"/>
      <c r="H344" s="12" t="str">
        <f>IF(B344="","",Dataset!G344)</f>
        <v/>
      </c>
      <c r="I344" s="2"/>
      <c r="J344" s="2"/>
      <c r="K344" s="13"/>
      <c r="L344" s="5"/>
      <c r="M344" t="str">
        <f>IF($B344="","",Dataset!L344)</f>
        <v/>
      </c>
      <c r="N344" t="str">
        <f>IF($B344="","",Dataset!M344)</f>
        <v/>
      </c>
      <c r="O344" t="str">
        <f>IF($B344="","",Dataset!N344)</f>
        <v/>
      </c>
      <c r="P344" t="str">
        <f>IF($B344="","",Dataset!O344)</f>
        <v/>
      </c>
      <c r="Q344" t="str">
        <f>IF($B344="","",Dataset!P344)</f>
        <v/>
      </c>
      <c r="R344" t="str">
        <f>IF($B344="","",Dataset!Q344)</f>
        <v/>
      </c>
      <c r="S344" t="str">
        <f>IF($B344="","",Dataset!R344)</f>
        <v/>
      </c>
      <c r="T344" t="str">
        <f>IF($B344="","",Dataset!S344)</f>
        <v/>
      </c>
      <c r="U344" t="str">
        <f>IF($B344="","",Dataset!T344)</f>
        <v/>
      </c>
      <c r="AN344" s="3"/>
      <c r="BD344" s="4"/>
      <c r="BE344" s="4"/>
      <c r="BF344" s="4"/>
      <c r="BO344" s="2"/>
      <c r="BP344" s="2"/>
      <c r="BQ344" s="5"/>
      <c r="BR344" s="5"/>
      <c r="BS344" s="5"/>
      <c r="BT344" s="2"/>
      <c r="BU344" s="2"/>
      <c r="BV344" s="2"/>
      <c r="BW344" s="2"/>
    </row>
    <row r="345" spans="1:75" x14ac:dyDescent="0.15">
      <c r="C345" s="7"/>
      <c r="D345" s="11"/>
      <c r="E345" s="3"/>
      <c r="F345" t="str">
        <f>IF(B345="","",Dataset!E345)</f>
        <v/>
      </c>
      <c r="G345" s="5"/>
      <c r="H345" s="12" t="str">
        <f>IF(B345="","",Dataset!G345)</f>
        <v/>
      </c>
      <c r="I345" s="2"/>
      <c r="J345" s="2"/>
      <c r="K345" s="13"/>
      <c r="L345" s="5"/>
      <c r="M345" t="str">
        <f>IF($B345="","",Dataset!L345)</f>
        <v/>
      </c>
      <c r="N345" t="str">
        <f>IF($B345="","",Dataset!M345)</f>
        <v/>
      </c>
      <c r="O345" t="str">
        <f>IF($B345="","",Dataset!N345)</f>
        <v/>
      </c>
      <c r="P345" t="str">
        <f>IF($B345="","",Dataset!O345)</f>
        <v/>
      </c>
      <c r="Q345" t="str">
        <f>IF($B345="","",Dataset!P345)</f>
        <v/>
      </c>
      <c r="R345" t="str">
        <f>IF($B345="","",Dataset!Q345)</f>
        <v/>
      </c>
      <c r="S345" t="str">
        <f>IF($B345="","",Dataset!R345)</f>
        <v/>
      </c>
      <c r="T345" t="str">
        <f>IF($B345="","",Dataset!S345)</f>
        <v/>
      </c>
      <c r="U345" t="str">
        <f>IF($B345="","",Dataset!T345)</f>
        <v/>
      </c>
      <c r="AN345" s="3"/>
      <c r="BD345" s="4"/>
      <c r="BE345" s="4"/>
      <c r="BF345" s="4"/>
      <c r="BO345" s="2"/>
      <c r="BP345" s="2"/>
      <c r="BQ345" s="5"/>
      <c r="BR345" s="5"/>
      <c r="BS345" s="5"/>
      <c r="BT345" s="2"/>
      <c r="BU345" s="2"/>
      <c r="BV345" s="2"/>
      <c r="BW345" s="2"/>
    </row>
    <row r="346" spans="1:75" x14ac:dyDescent="0.15">
      <c r="C346" s="7"/>
      <c r="D346" s="11"/>
      <c r="E346" s="3"/>
      <c r="F346" t="str">
        <f>IF(B346="","",Dataset!E346)</f>
        <v/>
      </c>
      <c r="G346" s="5"/>
      <c r="H346" s="12" t="str">
        <f>IF(B346="","",Dataset!G346)</f>
        <v/>
      </c>
      <c r="I346" s="2"/>
      <c r="J346" s="2"/>
      <c r="K346" s="13"/>
      <c r="L346" s="5"/>
      <c r="M346" t="str">
        <f>IF($B346="","",Dataset!L346)</f>
        <v/>
      </c>
      <c r="N346" t="str">
        <f>IF($B346="","",Dataset!M346)</f>
        <v/>
      </c>
      <c r="O346" t="str">
        <f>IF($B346="","",Dataset!N346)</f>
        <v/>
      </c>
      <c r="P346" t="str">
        <f>IF($B346="","",Dataset!O346)</f>
        <v/>
      </c>
      <c r="Q346" t="str">
        <f>IF($B346="","",Dataset!P346)</f>
        <v/>
      </c>
      <c r="R346" t="str">
        <f>IF($B346="","",Dataset!Q346)</f>
        <v/>
      </c>
      <c r="S346" t="str">
        <f>IF($B346="","",Dataset!R346)</f>
        <v/>
      </c>
      <c r="T346" t="str">
        <f>IF($B346="","",Dataset!S346)</f>
        <v/>
      </c>
      <c r="U346" t="str">
        <f>IF($B346="","",Dataset!T346)</f>
        <v/>
      </c>
      <c r="AN346" s="3"/>
      <c r="BD346" s="4"/>
      <c r="BE346" s="4"/>
      <c r="BF346" s="4"/>
      <c r="BO346" s="2"/>
      <c r="BP346" s="2"/>
      <c r="BQ346" s="5"/>
      <c r="BR346" s="5"/>
      <c r="BS346" s="5"/>
      <c r="BT346" s="2"/>
      <c r="BU346" s="2"/>
      <c r="BV346" s="2"/>
      <c r="BW346" s="2"/>
    </row>
    <row r="347" spans="1:75" x14ac:dyDescent="0.15">
      <c r="C347" s="7"/>
      <c r="D347" s="11"/>
      <c r="E347" s="3"/>
      <c r="F347" t="str">
        <f>IF(B347="","",Dataset!E347)</f>
        <v/>
      </c>
      <c r="G347" s="5"/>
      <c r="H347" s="12" t="str">
        <f>IF(B347="","",Dataset!G347)</f>
        <v/>
      </c>
      <c r="I347" s="2"/>
      <c r="J347" s="2"/>
      <c r="K347" s="13"/>
      <c r="L347" s="5"/>
      <c r="M347" t="str">
        <f>IF($B347="","",Dataset!L347)</f>
        <v/>
      </c>
      <c r="N347" t="str">
        <f>IF($B347="","",Dataset!M347)</f>
        <v/>
      </c>
      <c r="O347" t="str">
        <f>IF($B347="","",Dataset!N347)</f>
        <v/>
      </c>
      <c r="P347" t="str">
        <f>IF($B347="","",Dataset!O347)</f>
        <v/>
      </c>
      <c r="Q347" t="str">
        <f>IF($B347="","",Dataset!P347)</f>
        <v/>
      </c>
      <c r="R347" t="str">
        <f>IF($B347="","",Dataset!Q347)</f>
        <v/>
      </c>
      <c r="S347" t="str">
        <f>IF($B347="","",Dataset!R347)</f>
        <v/>
      </c>
      <c r="T347" t="str">
        <f>IF($B347="","",Dataset!S347)</f>
        <v/>
      </c>
      <c r="U347" t="str">
        <f>IF($B347="","",Dataset!T347)</f>
        <v/>
      </c>
      <c r="AN347" s="3"/>
      <c r="BD347" s="4"/>
      <c r="BE347" s="4"/>
      <c r="BF347" s="4"/>
      <c r="BO347" s="2"/>
      <c r="BP347" s="2"/>
      <c r="BQ347" s="5"/>
      <c r="BR347" s="5"/>
      <c r="BS347" s="5"/>
      <c r="BT347" s="2"/>
      <c r="BU347" s="2"/>
      <c r="BV347" s="2"/>
      <c r="BW347" s="2"/>
    </row>
    <row r="348" spans="1:75" x14ac:dyDescent="0.15">
      <c r="C348" s="7"/>
      <c r="D348" s="11"/>
      <c r="E348" s="3"/>
      <c r="F348" t="str">
        <f>IF(B348="","",Dataset!E348)</f>
        <v/>
      </c>
      <c r="G348" s="5"/>
      <c r="H348" s="12" t="str">
        <f>IF(B348="","",Dataset!G348)</f>
        <v/>
      </c>
      <c r="I348" s="2"/>
      <c r="J348" s="2"/>
      <c r="K348" s="13"/>
      <c r="L348" s="5"/>
      <c r="M348" t="str">
        <f>IF($B348="","",Dataset!L348)</f>
        <v/>
      </c>
      <c r="N348" t="str">
        <f>IF($B348="","",Dataset!M348)</f>
        <v/>
      </c>
      <c r="O348" t="str">
        <f>IF($B348="","",Dataset!N348)</f>
        <v/>
      </c>
      <c r="P348" t="str">
        <f>IF($B348="","",Dataset!O348)</f>
        <v/>
      </c>
      <c r="Q348" t="str">
        <f>IF($B348="","",Dataset!P348)</f>
        <v/>
      </c>
      <c r="R348" t="str">
        <f>IF($B348="","",Dataset!Q348)</f>
        <v/>
      </c>
      <c r="S348" t="str">
        <f>IF($B348="","",Dataset!R348)</f>
        <v/>
      </c>
      <c r="T348" t="str">
        <f>IF($B348="","",Dataset!S348)</f>
        <v/>
      </c>
      <c r="U348" t="str">
        <f>IF($B348="","",Dataset!T348)</f>
        <v/>
      </c>
      <c r="AN348" s="3"/>
      <c r="BD348" s="4"/>
      <c r="BE348" s="4"/>
      <c r="BF348" s="4"/>
      <c r="BO348" s="2"/>
      <c r="BP348" s="2"/>
      <c r="BQ348" s="5"/>
      <c r="BR348" s="5"/>
      <c r="BS348" s="5"/>
      <c r="BT348" s="2"/>
      <c r="BU348" s="2"/>
      <c r="BV348" s="2"/>
      <c r="BW348" s="2"/>
    </row>
    <row r="349" spans="1:75" x14ac:dyDescent="0.15">
      <c r="A349" t="str">
        <f t="shared" ref="A349:A386" si="39">IF(E349&lt;0,"1","0")</f>
        <v>1</v>
      </c>
      <c r="B349">
        <v>124</v>
      </c>
      <c r="C349" s="7">
        <v>42583</v>
      </c>
      <c r="D349" s="11">
        <v>2016</v>
      </c>
      <c r="E349" s="3">
        <f>_xlfn.XLOOKUP(B349,'Sentiment index'!$E$2:$E$169,'Sentiment index'!$A$2:$A$169)</f>
        <v>-3.4694599999999999E-2</v>
      </c>
      <c r="F349">
        <f>IF(B349="","",Dataset!E349)</f>
        <v>13.074673339821445</v>
      </c>
      <c r="G349" s="5">
        <f>(AN349-BP349)/BP349</f>
        <v>1.231958771</v>
      </c>
      <c r="H349" s="12">
        <f>IF(B349="","",Dataset!G349)</f>
        <v>72</v>
      </c>
      <c r="I349" s="4">
        <v>10.6097</v>
      </c>
      <c r="J349" s="4">
        <v>4.520088799999999</v>
      </c>
      <c r="K349" s="13">
        <f t="shared" ref="K349:K386" si="40">G349-L349</f>
        <v>1.235958771</v>
      </c>
      <c r="L349" s="5">
        <f>IF(AL349="NORWAY",_xlfn.XLOOKUP(C349,'Oslo OBX Historical Data'!$A$3:$A$3478,'Oslo OBX Historical Data'!$G$2:$G$3477),IF(AL349="FINLAND",_xlfn.XLOOKUP(C349,'OMX Helsinki Historical Data'!$A$3:$A$3480,'OMX Helsinki Historical Data'!$G$2:$G$3479),IF(AL349="DENMARK",_xlfn.XLOOKUP(C349,'OMX Copenhagen All shares Histo'!$A$3:$A$3462,'OMX Copenhagen All shares Histo'!$G$2:$G$3461),_xlfn.XLOOKUP('Neg. inv sent'!C349,'OMX Stockholm Historical Data'!$A$3:$A$3478,'OMX Stockholm Historical Data'!$G$2:$G$3477))))</f>
        <v>-4.0000000000000001E-3</v>
      </c>
      <c r="M349">
        <f>IF($B349="","",Dataset!L349)</f>
        <v>1</v>
      </c>
      <c r="N349">
        <f>IF($B349="","",Dataset!M349)</f>
        <v>0</v>
      </c>
      <c r="O349">
        <f>IF($B349="","",Dataset!N349)</f>
        <v>0</v>
      </c>
      <c r="P349">
        <f>IF($B349="","",Dataset!O349)</f>
        <v>0</v>
      </c>
      <c r="Q349">
        <f>IF($B349="","",Dataset!P349)</f>
        <v>0</v>
      </c>
      <c r="R349">
        <f>IF($B349="","",Dataset!Q349)</f>
        <v>1</v>
      </c>
      <c r="S349">
        <f>IF($B349="","",Dataset!R349)</f>
        <v>0</v>
      </c>
      <c r="T349">
        <f>IF($B349="","",Dataset!S349)</f>
        <v>0</v>
      </c>
      <c r="U349">
        <f>IF($B349="","",Dataset!T349)</f>
        <v>0</v>
      </c>
      <c r="AL349" t="s">
        <v>80</v>
      </c>
      <c r="AN349" s="3">
        <f t="shared" ref="AN349:AN354" si="41">BP349*(1+BR349)</f>
        <v>10.267010346599999</v>
      </c>
      <c r="AO349">
        <v>72</v>
      </c>
      <c r="BD349" s="4">
        <v>77.835052489999995</v>
      </c>
      <c r="BE349" s="4">
        <v>123.1958771</v>
      </c>
      <c r="BF349" s="4">
        <v>126.80413059999999</v>
      </c>
      <c r="BH349" t="s">
        <v>1944</v>
      </c>
      <c r="BI349" t="s">
        <v>1945</v>
      </c>
      <c r="BJ349" t="s">
        <v>80</v>
      </c>
      <c r="BK349" t="s">
        <v>32</v>
      </c>
      <c r="BL349" t="s">
        <v>25</v>
      </c>
      <c r="BM349" t="s">
        <v>54</v>
      </c>
      <c r="BN349" t="s">
        <v>27</v>
      </c>
      <c r="BO349" s="4">
        <v>10.6097</v>
      </c>
      <c r="BP349" s="4">
        <v>4.5999999999999996</v>
      </c>
      <c r="BQ349" s="5">
        <f t="shared" ref="BQ349:BS354" si="42">BD349/100</f>
        <v>0.77835052490000001</v>
      </c>
      <c r="BR349" s="5">
        <f t="shared" si="42"/>
        <v>1.231958771</v>
      </c>
      <c r="BS349" s="5">
        <f t="shared" si="42"/>
        <v>1.268041306</v>
      </c>
      <c r="BT349" s="4"/>
      <c r="BU349" s="4"/>
      <c r="BV349" s="4"/>
      <c r="BW349" s="4">
        <v>18.674900000000001</v>
      </c>
    </row>
    <row r="350" spans="1:75" x14ac:dyDescent="0.15">
      <c r="A350" t="str">
        <f t="shared" si="39"/>
        <v>1</v>
      </c>
      <c r="B350">
        <v>124</v>
      </c>
      <c r="C350" s="7">
        <v>42605</v>
      </c>
      <c r="D350" s="11">
        <v>2016</v>
      </c>
      <c r="E350" s="3">
        <f>_xlfn.XLOOKUP(B350,'Sentiment index'!$E$2:$E$169,'Sentiment index'!$A$2:$A$169)</f>
        <v>-3.4694599999999999E-2</v>
      </c>
      <c r="F350">
        <f>IF(B350="","",Dataset!E350)</f>
        <v>8.3936797587319028</v>
      </c>
      <c r="G350" s="5">
        <f>(AN350-BP350)/BP350</f>
        <v>-0.26399999619999992</v>
      </c>
      <c r="H350" s="12">
        <f>IF(B350="","",Dataset!G350)</f>
        <v>23</v>
      </c>
      <c r="I350" s="4">
        <v>9.9238199999999992</v>
      </c>
      <c r="J350" s="4">
        <v>7.8610239999999996</v>
      </c>
      <c r="K350" s="13">
        <f t="shared" si="40"/>
        <v>-0.27419999619999991</v>
      </c>
      <c r="L350" s="5">
        <f>IF(AL350="NORWAY",_xlfn.XLOOKUP(C350,'Oslo OBX Historical Data'!$A$3:$A$3478,'Oslo OBX Historical Data'!$G$2:$G$3477),IF(AL350="FINLAND",_xlfn.XLOOKUP(C350,'OMX Helsinki Historical Data'!$A$3:$A$3480,'OMX Helsinki Historical Data'!$G$2:$G$3479),IF(AL350="DENMARK",_xlfn.XLOOKUP(C350,'OMX Copenhagen All shares Histo'!$A$3:$A$3462,'OMX Copenhagen All shares Histo'!$G$2:$G$3461),_xlfn.XLOOKUP('Neg. inv sent'!C350,'OMX Stockholm Historical Data'!$A$3:$A$3478,'OMX Stockholm Historical Data'!$G$2:$G$3477))))</f>
        <v>1.0200000000000001E-2</v>
      </c>
      <c r="M350">
        <f>IF($B350="","",Dataset!L350)</f>
        <v>1</v>
      </c>
      <c r="N350">
        <f>IF($B350="","",Dataset!M350)</f>
        <v>1</v>
      </c>
      <c r="O350">
        <f>IF($B350="","",Dataset!N350)</f>
        <v>0</v>
      </c>
      <c r="P350">
        <f>IF($B350="","",Dataset!O350)</f>
        <v>0</v>
      </c>
      <c r="Q350">
        <f>IF($B350="","",Dataset!P350)</f>
        <v>0</v>
      </c>
      <c r="R350">
        <f>IF($B350="","",Dataset!Q350)</f>
        <v>0</v>
      </c>
      <c r="S350">
        <f>IF($B350="","",Dataset!R350)</f>
        <v>0</v>
      </c>
      <c r="T350">
        <f>IF($B350="","",Dataset!S350)</f>
        <v>0</v>
      </c>
      <c r="U350">
        <f>IF($B350="","",Dataset!T350)</f>
        <v>0</v>
      </c>
      <c r="AL350" t="s">
        <v>80</v>
      </c>
      <c r="AN350" s="3">
        <f t="shared" si="41"/>
        <v>5.8880000304000006</v>
      </c>
      <c r="AO350">
        <v>23</v>
      </c>
      <c r="BD350" s="4">
        <v>-0.20000000300000001</v>
      </c>
      <c r="BE350" s="4">
        <v>-26.399999619999999</v>
      </c>
      <c r="BF350" s="4">
        <v>-20</v>
      </c>
      <c r="BH350" t="s">
        <v>1988</v>
      </c>
      <c r="BI350" t="s">
        <v>1989</v>
      </c>
      <c r="BJ350" t="s">
        <v>80</v>
      </c>
      <c r="BK350" t="s">
        <v>53</v>
      </c>
      <c r="BL350" t="s">
        <v>25</v>
      </c>
      <c r="BM350" t="s">
        <v>1066</v>
      </c>
      <c r="BN350" t="s">
        <v>27</v>
      </c>
      <c r="BO350" s="4">
        <v>9.9238199999999992</v>
      </c>
      <c r="BP350" s="4">
        <v>8</v>
      </c>
      <c r="BQ350" s="5">
        <f t="shared" si="42"/>
        <v>-2.0000000299999999E-3</v>
      </c>
      <c r="BR350" s="5">
        <f t="shared" si="42"/>
        <v>-0.26399999619999998</v>
      </c>
      <c r="BS350" s="5">
        <f t="shared" si="42"/>
        <v>-0.2</v>
      </c>
      <c r="BT350" s="4">
        <v>0.33300000000000002</v>
      </c>
      <c r="BU350" s="4" t="s">
        <v>216</v>
      </c>
      <c r="BV350" s="4">
        <v>0.32</v>
      </c>
      <c r="BW350" s="4">
        <v>2.1347</v>
      </c>
    </row>
    <row r="351" spans="1:75" x14ac:dyDescent="0.15">
      <c r="A351" t="str">
        <f t="shared" si="39"/>
        <v>1</v>
      </c>
      <c r="B351">
        <v>125</v>
      </c>
      <c r="C351" s="7">
        <v>42635</v>
      </c>
      <c r="D351" s="11">
        <v>2016</v>
      </c>
      <c r="E351" s="3">
        <f>_xlfn.XLOOKUP(B351,'Sentiment index'!$E$2:$E$169,'Sentiment index'!$A$2:$A$169)</f>
        <v>-1.21271E-2</v>
      </c>
      <c r="F351">
        <f>IF(B351="","",Dataset!E351)</f>
        <v>10.807486683214705</v>
      </c>
      <c r="G351" s="5">
        <f>(AN351-BP351)/BP351</f>
        <v>0.35000000000000009</v>
      </c>
      <c r="H351" s="12">
        <f>IF(B351="","",Dataset!G351)</f>
        <v>180</v>
      </c>
      <c r="I351" s="4">
        <v>46.1008</v>
      </c>
      <c r="J351" s="4">
        <v>0.49131399999999997</v>
      </c>
      <c r="K351" s="13">
        <f t="shared" si="40"/>
        <v>0.33470000000000011</v>
      </c>
      <c r="L351" s="5">
        <f>IF(AL351="NORWAY",_xlfn.XLOOKUP(C351,'Oslo OBX Historical Data'!$A$3:$A$3478,'Oslo OBX Historical Data'!$G$2:$G$3477),IF(AL351="FINLAND",_xlfn.XLOOKUP(C351,'OMX Helsinki Historical Data'!$A$3:$A$3480,'OMX Helsinki Historical Data'!$G$2:$G$3479),IF(AL351="DENMARK",_xlfn.XLOOKUP(C351,'OMX Copenhagen All shares Histo'!$A$3:$A$3462,'OMX Copenhagen All shares Histo'!$G$2:$G$3461),_xlfn.XLOOKUP('Neg. inv sent'!C351,'OMX Stockholm Historical Data'!$A$3:$A$3478,'OMX Stockholm Historical Data'!$G$2:$G$3477))))</f>
        <v>1.5299999999999999E-2</v>
      </c>
      <c r="M351">
        <f>IF($B351="","",Dataset!L351)</f>
        <v>1</v>
      </c>
      <c r="N351">
        <f>IF($B351="","",Dataset!M351)</f>
        <v>0</v>
      </c>
      <c r="O351">
        <f>IF($B351="","",Dataset!N351)</f>
        <v>0</v>
      </c>
      <c r="P351">
        <f>IF($B351="","",Dataset!O351)</f>
        <v>0</v>
      </c>
      <c r="Q351">
        <f>IF($B351="","",Dataset!P351)</f>
        <v>0</v>
      </c>
      <c r="R351">
        <f>IF($B351="","",Dataset!Q351)</f>
        <v>0</v>
      </c>
      <c r="S351">
        <f>IF($B351="","",Dataset!R351)</f>
        <v>1</v>
      </c>
      <c r="T351">
        <f>IF($B351="","",Dataset!S351)</f>
        <v>0</v>
      </c>
      <c r="U351">
        <f>IF($B351="","",Dataset!T351)</f>
        <v>0</v>
      </c>
      <c r="AL351" t="s">
        <v>80</v>
      </c>
      <c r="AN351" s="3">
        <f t="shared" si="41"/>
        <v>0.67500000000000004</v>
      </c>
      <c r="AO351">
        <v>180</v>
      </c>
      <c r="BD351" s="4">
        <v>10</v>
      </c>
      <c r="BE351" s="4">
        <v>35</v>
      </c>
      <c r="BF351" s="4">
        <v>19</v>
      </c>
      <c r="BH351" t="s">
        <v>1501</v>
      </c>
      <c r="BI351" t="s">
        <v>1502</v>
      </c>
      <c r="BJ351" t="s">
        <v>80</v>
      </c>
      <c r="BK351" t="s">
        <v>152</v>
      </c>
      <c r="BL351" t="s">
        <v>25</v>
      </c>
      <c r="BM351" t="s">
        <v>54</v>
      </c>
      <c r="BN351" t="s">
        <v>27</v>
      </c>
      <c r="BO351" s="4">
        <v>46.1008</v>
      </c>
      <c r="BP351" s="4">
        <v>0.5</v>
      </c>
      <c r="BQ351" s="5">
        <f t="shared" si="42"/>
        <v>0.1</v>
      </c>
      <c r="BR351" s="5">
        <f t="shared" si="42"/>
        <v>0.35</v>
      </c>
      <c r="BS351" s="5">
        <f t="shared" si="42"/>
        <v>0.19</v>
      </c>
      <c r="BT351" s="4">
        <v>2.7799999999999998E-2</v>
      </c>
      <c r="BU351" s="4">
        <v>-91.448997500000004</v>
      </c>
      <c r="BV351" s="4">
        <v>2.8199999999999999E-2</v>
      </c>
      <c r="BW351" s="4">
        <v>257.2</v>
      </c>
    </row>
    <row r="352" spans="1:75" x14ac:dyDescent="0.15">
      <c r="A352" t="str">
        <f t="shared" si="39"/>
        <v>1</v>
      </c>
      <c r="B352">
        <v>125</v>
      </c>
      <c r="C352" s="7">
        <v>42635</v>
      </c>
      <c r="D352" s="11">
        <v>2016</v>
      </c>
      <c r="E352" s="3">
        <f>_xlfn.XLOOKUP(B352,'Sentiment index'!$E$2:$E$169,'Sentiment index'!$A$2:$A$169)</f>
        <v>-1.21271E-2</v>
      </c>
      <c r="F352">
        <f>IF(B352="","",Dataset!E352)</f>
        <v>13.036011538387466</v>
      </c>
      <c r="G352" s="5">
        <f>(AN352-BP352)/BP352</f>
        <v>-4.5454545019999945E-2</v>
      </c>
      <c r="H352" s="12">
        <f>IF(B352="","",Dataset!G352)</f>
        <v>12</v>
      </c>
      <c r="I352" s="4">
        <v>14.6755</v>
      </c>
      <c r="J352" s="4">
        <v>19.652559999999998</v>
      </c>
      <c r="K352" s="13">
        <f t="shared" si="40"/>
        <v>-6.0754545019999946E-2</v>
      </c>
      <c r="L352" s="5">
        <f>IF(AL352="NORWAY",_xlfn.XLOOKUP(C352,'Oslo OBX Historical Data'!$A$3:$A$3478,'Oslo OBX Historical Data'!$G$2:$G$3477),IF(AL352="FINLAND",_xlfn.XLOOKUP(C352,'OMX Helsinki Historical Data'!$A$3:$A$3480,'OMX Helsinki Historical Data'!$G$2:$G$3479),IF(AL352="DENMARK",_xlfn.XLOOKUP(C352,'OMX Copenhagen All shares Histo'!$A$3:$A$3462,'OMX Copenhagen All shares Histo'!$G$2:$G$3461),_xlfn.XLOOKUP('Neg. inv sent'!C352,'OMX Stockholm Historical Data'!$A$3:$A$3478,'OMX Stockholm Historical Data'!$G$2:$G$3477))))</f>
        <v>1.5299999999999999E-2</v>
      </c>
      <c r="M352">
        <f>IF($B352="","",Dataset!L352)</f>
        <v>1</v>
      </c>
      <c r="N352">
        <f>IF($B352="","",Dataset!M352)</f>
        <v>0</v>
      </c>
      <c r="O352">
        <f>IF($B352="","",Dataset!N352)</f>
        <v>0</v>
      </c>
      <c r="P352">
        <f>IF($B352="","",Dataset!O352)</f>
        <v>0</v>
      </c>
      <c r="Q352">
        <f>IF($B352="","",Dataset!P352)</f>
        <v>1</v>
      </c>
      <c r="R352">
        <f>IF($B352="","",Dataset!Q352)</f>
        <v>0</v>
      </c>
      <c r="S352">
        <f>IF($B352="","",Dataset!R352)</f>
        <v>0</v>
      </c>
      <c r="T352">
        <f>IF($B352="","",Dataset!S352)</f>
        <v>0</v>
      </c>
      <c r="U352">
        <f>IF($B352="","",Dataset!T352)</f>
        <v>0</v>
      </c>
      <c r="AL352" t="s">
        <v>80</v>
      </c>
      <c r="AN352" s="3">
        <f t="shared" si="41"/>
        <v>19.090909099600001</v>
      </c>
      <c r="AO352">
        <v>12</v>
      </c>
      <c r="BD352" s="4">
        <v>9.0909090040000002</v>
      </c>
      <c r="BE352" s="4">
        <v>-4.5454545020000001</v>
      </c>
      <c r="BF352" s="4">
        <v>-1.818181872</v>
      </c>
      <c r="BH352" t="s">
        <v>1852</v>
      </c>
      <c r="BI352" t="s">
        <v>1853</v>
      </c>
      <c r="BJ352" t="s">
        <v>80</v>
      </c>
      <c r="BK352" t="s">
        <v>38</v>
      </c>
      <c r="BL352" t="s">
        <v>25</v>
      </c>
      <c r="BM352" t="s">
        <v>1066</v>
      </c>
      <c r="BN352" t="s">
        <v>27</v>
      </c>
      <c r="BO352" s="4">
        <v>14.6755</v>
      </c>
      <c r="BP352" s="4">
        <v>20</v>
      </c>
      <c r="BQ352" s="5">
        <f t="shared" si="42"/>
        <v>9.0909090040000001E-2</v>
      </c>
      <c r="BR352" s="5">
        <f t="shared" si="42"/>
        <v>-4.5454545020000001E-2</v>
      </c>
      <c r="BS352" s="5">
        <f t="shared" si="42"/>
        <v>-1.8181818719999999E-2</v>
      </c>
      <c r="BT352" s="4">
        <v>0.41699999999999998</v>
      </c>
      <c r="BU352" s="4">
        <v>-97.435157779999997</v>
      </c>
      <c r="BV352" s="4">
        <v>0.41</v>
      </c>
      <c r="BW352" s="4">
        <v>1.61</v>
      </c>
    </row>
    <row r="353" spans="1:75" x14ac:dyDescent="0.15">
      <c r="A353" t="str">
        <f t="shared" si="39"/>
        <v>1</v>
      </c>
      <c r="B353">
        <v>125</v>
      </c>
      <c r="C353" s="7">
        <v>42636</v>
      </c>
      <c r="D353" s="11">
        <v>2016</v>
      </c>
      <c r="E353" s="3">
        <f>_xlfn.XLOOKUP(B353,'Sentiment index'!$E$2:$E$169,'Sentiment index'!$A$2:$A$169)</f>
        <v>-1.21271E-2</v>
      </c>
      <c r="F353">
        <f>IF(B353="","",Dataset!E353)</f>
        <v>11.836879728724412</v>
      </c>
      <c r="G353" s="5">
        <f>(AN353-BP353)/BP353</f>
        <v>-3.3333332540000052E-2</v>
      </c>
      <c r="H353" s="12">
        <f>IF(B353="","",Dataset!G353)</f>
        <v>2902</v>
      </c>
      <c r="I353" s="4">
        <v>19715.2</v>
      </c>
      <c r="J353" s="4">
        <v>187.30095</v>
      </c>
      <c r="K353" s="13">
        <f t="shared" si="40"/>
        <v>-1.6833332540000051E-2</v>
      </c>
      <c r="L353" s="5">
        <f>IF(AL353="NORWAY",_xlfn.XLOOKUP(C353,'Oslo OBX Historical Data'!$A$3:$A$3478,'Oslo OBX Historical Data'!$G$2:$G$3477),IF(AL353="FINLAND",_xlfn.XLOOKUP(C353,'OMX Helsinki Historical Data'!$A$3:$A$3480,'OMX Helsinki Historical Data'!$G$2:$G$3479),IF(AL353="DENMARK",_xlfn.XLOOKUP(C353,'OMX Copenhagen All shares Histo'!$A$3:$A$3462,'OMX Copenhagen All shares Histo'!$G$2:$G$3461),_xlfn.XLOOKUP('Neg. inv sent'!C353,'OMX Stockholm Historical Data'!$A$3:$A$3478,'OMX Stockholm Historical Data'!$G$2:$G$3477))))</f>
        <v>-1.6500000000000001E-2</v>
      </c>
      <c r="M353">
        <f>IF($B353="","",Dataset!L353)</f>
        <v>1</v>
      </c>
      <c r="N353">
        <f>IF($B353="","",Dataset!M353)</f>
        <v>0</v>
      </c>
      <c r="O353">
        <f>IF($B353="","",Dataset!N353)</f>
        <v>0</v>
      </c>
      <c r="P353">
        <f>IF($B353="","",Dataset!O353)</f>
        <v>0</v>
      </c>
      <c r="Q353">
        <f>IF($B353="","",Dataset!P353)</f>
        <v>0</v>
      </c>
      <c r="R353">
        <f>IF($B353="","",Dataset!Q353)</f>
        <v>1</v>
      </c>
      <c r="S353">
        <f>IF($B353="","",Dataset!R353)</f>
        <v>0</v>
      </c>
      <c r="T353">
        <f>IF($B353="","",Dataset!S353)</f>
        <v>0</v>
      </c>
      <c r="U353">
        <f>IF($B353="","",Dataset!T353)</f>
        <v>0</v>
      </c>
      <c r="AL353" t="s">
        <v>23</v>
      </c>
      <c r="AN353" s="3">
        <f t="shared" si="41"/>
        <v>145.00000011899999</v>
      </c>
      <c r="AO353">
        <v>2902</v>
      </c>
      <c r="BD353" s="4">
        <v>3.3333332539999998</v>
      </c>
      <c r="BE353" s="4">
        <v>-3.3333332539999998</v>
      </c>
      <c r="BF353" s="4">
        <v>-8.6000003809999992</v>
      </c>
      <c r="BH353" t="s">
        <v>30</v>
      </c>
      <c r="BI353" t="s">
        <v>31</v>
      </c>
      <c r="BJ353" t="s">
        <v>23</v>
      </c>
      <c r="BK353" t="s">
        <v>32</v>
      </c>
      <c r="BL353" t="s">
        <v>25</v>
      </c>
      <c r="BM353" t="s">
        <v>33</v>
      </c>
      <c r="BN353" t="s">
        <v>27</v>
      </c>
      <c r="BO353" s="4">
        <v>19715.2</v>
      </c>
      <c r="BP353" s="4">
        <v>150</v>
      </c>
      <c r="BQ353" s="5">
        <f t="shared" si="42"/>
        <v>3.3333332539999996E-2</v>
      </c>
      <c r="BR353" s="5">
        <f t="shared" si="42"/>
        <v>-3.3333332539999996E-2</v>
      </c>
      <c r="BS353" s="5">
        <f t="shared" si="42"/>
        <v>-8.6000003809999989E-2</v>
      </c>
      <c r="BT353" s="4"/>
      <c r="BU353" s="4"/>
      <c r="BV353" s="4"/>
      <c r="BW353" s="4">
        <v>200</v>
      </c>
    </row>
    <row r="354" spans="1:75" x14ac:dyDescent="0.15">
      <c r="A354" t="str">
        <f t="shared" si="39"/>
        <v>1</v>
      </c>
      <c r="B354">
        <v>125</v>
      </c>
      <c r="C354" s="7">
        <v>42642</v>
      </c>
      <c r="D354" s="11">
        <v>2016</v>
      </c>
      <c r="E354" s="3">
        <f>_xlfn.XLOOKUP(B354,'Sentiment index'!$E$2:$E$169,'Sentiment index'!$A$2:$A$169)</f>
        <v>-1.21271E-2</v>
      </c>
      <c r="F354">
        <f>IF(B354="","",Dataset!E354)</f>
        <v>6.5278356601632845</v>
      </c>
      <c r="G354" s="5">
        <f>(AN354-BP354)/BP354</f>
        <v>-5.1470589639999995E-2</v>
      </c>
      <c r="H354" s="12">
        <f>IF(B354="","",Dataset!G354)</f>
        <v>3214</v>
      </c>
      <c r="I354" s="4">
        <v>579.79399999999998</v>
      </c>
      <c r="J354" s="4">
        <v>51.096655999999996</v>
      </c>
      <c r="K354" s="13">
        <f t="shared" si="40"/>
        <v>-5.5870589639999996E-2</v>
      </c>
      <c r="L354" s="5">
        <f>IF(AL354="NORWAY",_xlfn.XLOOKUP(C354,'Oslo OBX Historical Data'!$A$3:$A$3478,'Oslo OBX Historical Data'!$G$2:$G$3477),IF(AL354="FINLAND",_xlfn.XLOOKUP(C354,'OMX Helsinki Historical Data'!$A$3:$A$3480,'OMX Helsinki Historical Data'!$G$2:$G$3479),IF(AL354="DENMARK",_xlfn.XLOOKUP(C354,'OMX Copenhagen All shares Histo'!$A$3:$A$3462,'OMX Copenhagen All shares Histo'!$G$2:$G$3461),_xlfn.XLOOKUP('Neg. inv sent'!C354,'OMX Stockholm Historical Data'!$A$3:$A$3478,'OMX Stockholm Historical Data'!$G$2:$G$3477))))</f>
        <v>4.4000000000000003E-3</v>
      </c>
      <c r="M354">
        <f>IF($B354="","",Dataset!L354)</f>
        <v>1</v>
      </c>
      <c r="N354">
        <f>IF($B354="","",Dataset!M354)</f>
        <v>0</v>
      </c>
      <c r="O354">
        <f>IF($B354="","",Dataset!N354)</f>
        <v>0</v>
      </c>
      <c r="P354">
        <f>IF($B354="","",Dataset!O354)</f>
        <v>0</v>
      </c>
      <c r="Q354">
        <f>IF($B354="","",Dataset!P354)</f>
        <v>0</v>
      </c>
      <c r="R354">
        <f>IF($B354="","",Dataset!Q354)</f>
        <v>1</v>
      </c>
      <c r="S354">
        <f>IF($B354="","",Dataset!R354)</f>
        <v>0</v>
      </c>
      <c r="T354">
        <f>IF($B354="","",Dataset!S354)</f>
        <v>0</v>
      </c>
      <c r="U354">
        <f>IF($B354="","",Dataset!T354)</f>
        <v>0</v>
      </c>
      <c r="AL354" t="s">
        <v>80</v>
      </c>
      <c r="AN354" s="3">
        <f t="shared" si="41"/>
        <v>49.32352933872</v>
      </c>
      <c r="AO354">
        <v>3214</v>
      </c>
      <c r="BD354" s="4">
        <v>2.2058823109999999</v>
      </c>
      <c r="BE354" s="4">
        <v>-5.1470589640000002</v>
      </c>
      <c r="BF354" s="4">
        <v>-6.9852943420000004</v>
      </c>
      <c r="BH354" t="s">
        <v>793</v>
      </c>
      <c r="BI354" t="s">
        <v>794</v>
      </c>
      <c r="BJ354" t="s">
        <v>80</v>
      </c>
      <c r="BK354" t="s">
        <v>32</v>
      </c>
      <c r="BL354" t="s">
        <v>25</v>
      </c>
      <c r="BM354" t="s">
        <v>795</v>
      </c>
      <c r="BN354" t="s">
        <v>27</v>
      </c>
      <c r="BO354" s="4">
        <v>579.79399999999998</v>
      </c>
      <c r="BP354" s="4">
        <v>52</v>
      </c>
      <c r="BQ354" s="5">
        <f t="shared" si="42"/>
        <v>2.205882311E-2</v>
      </c>
      <c r="BR354" s="5">
        <f t="shared" si="42"/>
        <v>-5.1470589640000002E-2</v>
      </c>
      <c r="BS354" s="5">
        <f t="shared" si="42"/>
        <v>-6.9852943420000008E-2</v>
      </c>
      <c r="BT354" s="4"/>
      <c r="BU354" s="4"/>
      <c r="BV354" s="4"/>
      <c r="BW354" s="4">
        <v>40.049999999999997</v>
      </c>
    </row>
    <row r="355" spans="1:75" x14ac:dyDescent="0.15">
      <c r="C355" s="7"/>
      <c r="D355" s="11"/>
      <c r="E355" s="3"/>
      <c r="F355" t="str">
        <f>IF(B355="","",Dataset!E355)</f>
        <v/>
      </c>
      <c r="G355" s="5"/>
      <c r="H355" s="12" t="str">
        <f>IF(B355="","",Dataset!G355)</f>
        <v/>
      </c>
      <c r="I355" s="4"/>
      <c r="J355" s="4"/>
      <c r="K355" s="13"/>
      <c r="L355" s="5"/>
      <c r="M355" t="str">
        <f>IF($B355="","",Dataset!L355)</f>
        <v/>
      </c>
      <c r="N355" t="str">
        <f>IF($B355="","",Dataset!M355)</f>
        <v/>
      </c>
      <c r="O355" t="str">
        <f>IF($B355="","",Dataset!N355)</f>
        <v/>
      </c>
      <c r="P355" t="str">
        <f>IF($B355="","",Dataset!O355)</f>
        <v/>
      </c>
      <c r="Q355" t="str">
        <f>IF($B355="","",Dataset!P355)</f>
        <v/>
      </c>
      <c r="R355" t="str">
        <f>IF($B355="","",Dataset!Q355)</f>
        <v/>
      </c>
      <c r="S355" t="str">
        <f>IF($B355="","",Dataset!R355)</f>
        <v/>
      </c>
      <c r="T355" t="str">
        <f>IF($B355="","",Dataset!S355)</f>
        <v/>
      </c>
      <c r="U355" t="str">
        <f>IF($B355="","",Dataset!T355)</f>
        <v/>
      </c>
      <c r="AN355" s="3"/>
      <c r="BD355" s="4"/>
      <c r="BE355" s="4"/>
      <c r="BF355" s="4"/>
      <c r="BO355" s="4"/>
      <c r="BP355" s="4"/>
      <c r="BQ355" s="5"/>
      <c r="BR355" s="5"/>
      <c r="BS355" s="5"/>
      <c r="BT355" s="4"/>
      <c r="BU355" s="4"/>
      <c r="BV355" s="4"/>
      <c r="BW355" s="4"/>
    </row>
    <row r="356" spans="1:75" x14ac:dyDescent="0.15">
      <c r="C356" s="7"/>
      <c r="D356" s="11"/>
      <c r="E356" s="3"/>
      <c r="F356" t="str">
        <f>IF(B356="","",Dataset!E356)</f>
        <v/>
      </c>
      <c r="G356" s="5"/>
      <c r="H356" s="12" t="str">
        <f>IF(B356="","",Dataset!G356)</f>
        <v/>
      </c>
      <c r="I356" s="4"/>
      <c r="J356" s="4"/>
      <c r="K356" s="13"/>
      <c r="L356" s="5"/>
      <c r="M356" t="str">
        <f>IF($B356="","",Dataset!L356)</f>
        <v/>
      </c>
      <c r="N356" t="str">
        <f>IF($B356="","",Dataset!M356)</f>
        <v/>
      </c>
      <c r="O356" t="str">
        <f>IF($B356="","",Dataset!N356)</f>
        <v/>
      </c>
      <c r="P356" t="str">
        <f>IF($B356="","",Dataset!O356)</f>
        <v/>
      </c>
      <c r="Q356" t="str">
        <f>IF($B356="","",Dataset!P356)</f>
        <v/>
      </c>
      <c r="R356" t="str">
        <f>IF($B356="","",Dataset!Q356)</f>
        <v/>
      </c>
      <c r="S356" t="str">
        <f>IF($B356="","",Dataset!R356)</f>
        <v/>
      </c>
      <c r="T356" t="str">
        <f>IF($B356="","",Dataset!S356)</f>
        <v/>
      </c>
      <c r="U356" t="str">
        <f>IF($B356="","",Dataset!T356)</f>
        <v/>
      </c>
      <c r="AN356" s="3"/>
      <c r="BD356" s="4"/>
      <c r="BE356" s="4"/>
      <c r="BF356" s="4"/>
      <c r="BO356" s="4"/>
      <c r="BP356" s="4"/>
      <c r="BQ356" s="5"/>
      <c r="BR356" s="5"/>
      <c r="BS356" s="5"/>
      <c r="BT356" s="4"/>
      <c r="BU356" s="4"/>
      <c r="BV356" s="4"/>
      <c r="BW356" s="4"/>
    </row>
    <row r="357" spans="1:75" x14ac:dyDescent="0.15">
      <c r="C357" s="7"/>
      <c r="D357" s="11"/>
      <c r="E357" s="3"/>
      <c r="F357" t="str">
        <f>IF(B357="","",Dataset!E357)</f>
        <v/>
      </c>
      <c r="G357" s="5"/>
      <c r="H357" s="12" t="str">
        <f>IF(B357="","",Dataset!G357)</f>
        <v/>
      </c>
      <c r="I357" s="4"/>
      <c r="J357" s="4"/>
      <c r="K357" s="13"/>
      <c r="L357" s="5"/>
      <c r="M357" t="str">
        <f>IF($B357="","",Dataset!L357)</f>
        <v/>
      </c>
      <c r="N357" t="str">
        <f>IF($B357="","",Dataset!M357)</f>
        <v/>
      </c>
      <c r="O357" t="str">
        <f>IF($B357="","",Dataset!N357)</f>
        <v/>
      </c>
      <c r="P357" t="str">
        <f>IF($B357="","",Dataset!O357)</f>
        <v/>
      </c>
      <c r="Q357" t="str">
        <f>IF($B357="","",Dataset!P357)</f>
        <v/>
      </c>
      <c r="R357" t="str">
        <f>IF($B357="","",Dataset!Q357)</f>
        <v/>
      </c>
      <c r="S357" t="str">
        <f>IF($B357="","",Dataset!R357)</f>
        <v/>
      </c>
      <c r="T357" t="str">
        <f>IF($B357="","",Dataset!S357)</f>
        <v/>
      </c>
      <c r="U357" t="str">
        <f>IF($B357="","",Dataset!T357)</f>
        <v/>
      </c>
      <c r="AN357" s="3"/>
      <c r="BD357" s="4"/>
      <c r="BE357" s="4"/>
      <c r="BF357" s="4"/>
      <c r="BO357" s="4"/>
      <c r="BP357" s="4"/>
      <c r="BQ357" s="5"/>
      <c r="BR357" s="5"/>
      <c r="BS357" s="5"/>
      <c r="BT357" s="4"/>
      <c r="BU357" s="4"/>
      <c r="BV357" s="4"/>
      <c r="BW357" s="4"/>
    </row>
    <row r="358" spans="1:75" x14ac:dyDescent="0.15">
      <c r="C358" s="7"/>
      <c r="D358" s="11"/>
      <c r="E358" s="3"/>
      <c r="F358" t="str">
        <f>IF(B358="","",Dataset!E358)</f>
        <v/>
      </c>
      <c r="G358" s="5"/>
      <c r="H358" s="12" t="str">
        <f>IF(B358="","",Dataset!G358)</f>
        <v/>
      </c>
      <c r="I358" s="4"/>
      <c r="J358" s="4"/>
      <c r="K358" s="13"/>
      <c r="L358" s="5"/>
      <c r="M358" t="str">
        <f>IF($B358="","",Dataset!L358)</f>
        <v/>
      </c>
      <c r="N358" t="str">
        <f>IF($B358="","",Dataset!M358)</f>
        <v/>
      </c>
      <c r="O358" t="str">
        <f>IF($B358="","",Dataset!N358)</f>
        <v/>
      </c>
      <c r="P358" t="str">
        <f>IF($B358="","",Dataset!O358)</f>
        <v/>
      </c>
      <c r="Q358" t="str">
        <f>IF($B358="","",Dataset!P358)</f>
        <v/>
      </c>
      <c r="R358" t="str">
        <f>IF($B358="","",Dataset!Q358)</f>
        <v/>
      </c>
      <c r="S358" t="str">
        <f>IF($B358="","",Dataset!R358)</f>
        <v/>
      </c>
      <c r="T358" t="str">
        <f>IF($B358="","",Dataset!S358)</f>
        <v/>
      </c>
      <c r="U358" t="str">
        <f>IF($B358="","",Dataset!T358)</f>
        <v/>
      </c>
      <c r="AN358" s="3"/>
      <c r="BD358" s="4"/>
      <c r="BE358" s="4"/>
      <c r="BF358" s="4"/>
      <c r="BO358" s="4"/>
      <c r="BP358" s="4"/>
      <c r="BQ358" s="5"/>
      <c r="BR358" s="5"/>
      <c r="BS358" s="5"/>
      <c r="BT358" s="4"/>
      <c r="BU358" s="4"/>
      <c r="BV358" s="4"/>
      <c r="BW358" s="4"/>
    </row>
    <row r="359" spans="1:75" x14ac:dyDescent="0.15">
      <c r="C359" s="7"/>
      <c r="D359" s="11"/>
      <c r="E359" s="3"/>
      <c r="F359" t="str">
        <f>IF(B359="","",Dataset!E359)</f>
        <v/>
      </c>
      <c r="G359" s="5"/>
      <c r="H359" s="12" t="str">
        <f>IF(B359="","",Dataset!G359)</f>
        <v/>
      </c>
      <c r="I359" s="4"/>
      <c r="J359" s="4"/>
      <c r="K359" s="13"/>
      <c r="L359" s="5"/>
      <c r="M359" t="str">
        <f>IF($B359="","",Dataset!L359)</f>
        <v/>
      </c>
      <c r="N359" t="str">
        <f>IF($B359="","",Dataset!M359)</f>
        <v/>
      </c>
      <c r="O359" t="str">
        <f>IF($B359="","",Dataset!N359)</f>
        <v/>
      </c>
      <c r="P359" t="str">
        <f>IF($B359="","",Dataset!O359)</f>
        <v/>
      </c>
      <c r="Q359" t="str">
        <f>IF($B359="","",Dataset!P359)</f>
        <v/>
      </c>
      <c r="R359" t="str">
        <f>IF($B359="","",Dataset!Q359)</f>
        <v/>
      </c>
      <c r="S359" t="str">
        <f>IF($B359="","",Dataset!R359)</f>
        <v/>
      </c>
      <c r="T359" t="str">
        <f>IF($B359="","",Dataset!S359)</f>
        <v/>
      </c>
      <c r="U359" t="str">
        <f>IF($B359="","",Dataset!T359)</f>
        <v/>
      </c>
      <c r="AN359" s="3"/>
      <c r="BD359" s="4"/>
      <c r="BE359" s="4"/>
      <c r="BF359" s="4"/>
      <c r="BO359" s="4"/>
      <c r="BP359" s="4"/>
      <c r="BQ359" s="5"/>
      <c r="BR359" s="5"/>
      <c r="BS359" s="5"/>
      <c r="BT359" s="4"/>
      <c r="BU359" s="4"/>
      <c r="BV359" s="4"/>
      <c r="BW359" s="4"/>
    </row>
    <row r="360" spans="1:75" x14ac:dyDescent="0.15">
      <c r="A360" t="str">
        <f t="shared" si="39"/>
        <v>1</v>
      </c>
      <c r="B360">
        <v>127</v>
      </c>
      <c r="C360" s="7">
        <v>42684</v>
      </c>
      <c r="D360" s="11">
        <v>2016</v>
      </c>
      <c r="E360" s="3">
        <f>_xlfn.XLOOKUP(B360,'Sentiment index'!$E$2:$E$169,'Sentiment index'!$A$2:$A$169)</f>
        <v>-0.13335620000000001</v>
      </c>
      <c r="F360">
        <f>IF(B360="","",Dataset!E360)</f>
        <v>11.167214195099401</v>
      </c>
      <c r="G360" s="5">
        <f>(AN360-BP360)/BP360</f>
        <v>0.10000000000000016</v>
      </c>
      <c r="H360" s="12">
        <f>IF(B360="","",Dataset!G360)</f>
        <v>79</v>
      </c>
      <c r="I360" s="4">
        <v>32.7273</v>
      </c>
      <c r="J360" s="4">
        <v>28.821298300000002</v>
      </c>
      <c r="K360" s="13">
        <f t="shared" si="40"/>
        <v>9.230000000000016E-2</v>
      </c>
      <c r="L360" s="5">
        <f>IF(AL360="NORWAY",_xlfn.XLOOKUP(C360,'Oslo OBX Historical Data'!$A$3:$A$3478,'Oslo OBX Historical Data'!$G$2:$G$3477),IF(AL360="FINLAND",_xlfn.XLOOKUP(C360,'OMX Helsinki Historical Data'!$A$3:$A$3480,'OMX Helsinki Historical Data'!$G$2:$G$3479),IF(AL360="DENMARK",_xlfn.XLOOKUP(C360,'OMX Copenhagen All shares Histo'!$A$3:$A$3462,'OMX Copenhagen All shares Histo'!$G$2:$G$3461),_xlfn.XLOOKUP('Neg. inv sent'!C360,'OMX Stockholm Historical Data'!$A$3:$A$3478,'OMX Stockholm Historical Data'!$G$2:$G$3477))))</f>
        <v>7.7000000000000002E-3</v>
      </c>
      <c r="M360">
        <f>IF($B360="","",Dataset!L360)</f>
        <v>1</v>
      </c>
      <c r="N360">
        <f>IF($B360="","",Dataset!M360)</f>
        <v>0</v>
      </c>
      <c r="O360">
        <f>IF($B360="","",Dataset!N360)</f>
        <v>0</v>
      </c>
      <c r="P360">
        <f>IF($B360="","",Dataset!O360)</f>
        <v>0</v>
      </c>
      <c r="Q360">
        <f>IF($B360="","",Dataset!P360)</f>
        <v>0</v>
      </c>
      <c r="R360">
        <f>IF($B360="","",Dataset!Q360)</f>
        <v>0</v>
      </c>
      <c r="S360">
        <f>IF($B360="","",Dataset!R360)</f>
        <v>0</v>
      </c>
      <c r="T360">
        <f>IF($B360="","",Dataset!S360)</f>
        <v>1</v>
      </c>
      <c r="U360">
        <f>IF($B360="","",Dataset!T360)</f>
        <v>0</v>
      </c>
      <c r="AL360" t="s">
        <v>64</v>
      </c>
      <c r="AN360" s="3">
        <f t="shared" ref="AN360:AN391" si="43">BP360*(1+BR360)</f>
        <v>3.4100000000000006</v>
      </c>
      <c r="AO360">
        <v>79</v>
      </c>
      <c r="BD360" s="4">
        <v>9.1304349899999995</v>
      </c>
      <c r="BE360" s="4">
        <v>10</v>
      </c>
      <c r="BF360" s="4">
        <v>8.6956520079999997</v>
      </c>
      <c r="BH360" t="s">
        <v>1599</v>
      </c>
      <c r="BI360" t="s">
        <v>1600</v>
      </c>
      <c r="BJ360" t="s">
        <v>64</v>
      </c>
      <c r="BK360" t="s">
        <v>81</v>
      </c>
      <c r="BL360" t="s">
        <v>25</v>
      </c>
      <c r="BM360" t="s">
        <v>700</v>
      </c>
      <c r="BN360" t="s">
        <v>27</v>
      </c>
      <c r="BO360" s="4">
        <v>32.7273</v>
      </c>
      <c r="BP360" s="4">
        <v>3.1</v>
      </c>
      <c r="BQ360" s="5">
        <f t="shared" ref="BQ360:BQ391" si="44">BD360/100</f>
        <v>9.1304349899999998E-2</v>
      </c>
      <c r="BR360" s="5">
        <f t="shared" ref="BR360:BR391" si="45">BE360/100</f>
        <v>0.1</v>
      </c>
      <c r="BS360" s="5">
        <f t="shared" ref="BS360:BS391" si="46">BF360/100</f>
        <v>8.6956520080000002E-2</v>
      </c>
      <c r="BT360" s="4">
        <v>4.79</v>
      </c>
      <c r="BU360" s="4">
        <v>61.290328979999998</v>
      </c>
      <c r="BV360" s="4">
        <v>4.79</v>
      </c>
      <c r="BW360" s="4">
        <v>4.3499999999999996</v>
      </c>
    </row>
    <row r="361" spans="1:75" x14ac:dyDescent="0.15">
      <c r="A361" t="str">
        <f t="shared" si="39"/>
        <v>1</v>
      </c>
      <c r="B361">
        <v>127</v>
      </c>
      <c r="C361" s="7">
        <v>42685</v>
      </c>
      <c r="D361" s="11">
        <v>2016</v>
      </c>
      <c r="E361" s="3">
        <f>_xlfn.XLOOKUP(B361,'Sentiment index'!$E$2:$E$169,'Sentiment index'!$A$2:$A$169)</f>
        <v>-0.13335620000000001</v>
      </c>
      <c r="F361">
        <f>IF(B361="","",Dataset!E361)</f>
        <v>9.5656469449878472</v>
      </c>
      <c r="G361" s="5">
        <f>(AN361-BP361)/BP361</f>
        <v>0</v>
      </c>
      <c r="H361" s="12">
        <f>IF(B361="","",Dataset!G361)</f>
        <v>23</v>
      </c>
      <c r="I361" s="4">
        <v>56.234499999999997</v>
      </c>
      <c r="J361" s="4">
        <v>14.739419999999999</v>
      </c>
      <c r="K361" s="13">
        <f t="shared" si="40"/>
        <v>8.2000000000000007E-3</v>
      </c>
      <c r="L361" s="5">
        <f>IF(AL361="NORWAY",_xlfn.XLOOKUP(C361,'Oslo OBX Historical Data'!$A$3:$A$3478,'Oslo OBX Historical Data'!$G$2:$G$3477),IF(AL361="FINLAND",_xlfn.XLOOKUP(C361,'OMX Helsinki Historical Data'!$A$3:$A$3480,'OMX Helsinki Historical Data'!$G$2:$G$3479),IF(AL361="DENMARK",_xlfn.XLOOKUP(C361,'OMX Copenhagen All shares Histo'!$A$3:$A$3462,'OMX Copenhagen All shares Histo'!$G$2:$G$3461),_xlfn.XLOOKUP('Neg. inv sent'!C361,'OMX Stockholm Historical Data'!$A$3:$A$3478,'OMX Stockholm Historical Data'!$G$2:$G$3477))))</f>
        <v>-8.2000000000000007E-3</v>
      </c>
      <c r="M361">
        <f>IF($B361="","",Dataset!L361)</f>
        <v>1</v>
      </c>
      <c r="N361">
        <f>IF($B361="","",Dataset!M361)</f>
        <v>0</v>
      </c>
      <c r="O361">
        <f>IF($B361="","",Dataset!N361)</f>
        <v>0</v>
      </c>
      <c r="P361">
        <f>IF($B361="","",Dataset!O361)</f>
        <v>0</v>
      </c>
      <c r="Q361">
        <f>IF($B361="","",Dataset!P361)</f>
        <v>0</v>
      </c>
      <c r="R361">
        <f>IF($B361="","",Dataset!Q361)</f>
        <v>0</v>
      </c>
      <c r="S361">
        <f>IF($B361="","",Dataset!R361)</f>
        <v>1</v>
      </c>
      <c r="T361">
        <f>IF($B361="","",Dataset!S361)</f>
        <v>0</v>
      </c>
      <c r="U361">
        <f>IF($B361="","",Dataset!T361)</f>
        <v>0</v>
      </c>
      <c r="AL361" t="s">
        <v>80</v>
      </c>
      <c r="AN361" s="3">
        <f t="shared" si="43"/>
        <v>15</v>
      </c>
      <c r="AO361">
        <v>23</v>
      </c>
      <c r="BD361" s="4">
        <v>0</v>
      </c>
      <c r="BE361" s="4">
        <v>0</v>
      </c>
      <c r="BF361" s="4">
        <v>-5</v>
      </c>
      <c r="BH361" t="s">
        <v>1458</v>
      </c>
      <c r="BI361" t="s">
        <v>1459</v>
      </c>
      <c r="BJ361" t="s">
        <v>80</v>
      </c>
      <c r="BK361" t="s">
        <v>152</v>
      </c>
      <c r="BL361" t="s">
        <v>25</v>
      </c>
      <c r="BM361" t="s">
        <v>54</v>
      </c>
      <c r="BN361" t="s">
        <v>27</v>
      </c>
      <c r="BO361" s="4">
        <v>56.234499999999997</v>
      </c>
      <c r="BP361" s="4">
        <v>15</v>
      </c>
      <c r="BQ361" s="5">
        <f t="shared" si="44"/>
        <v>0</v>
      </c>
      <c r="BR361" s="5">
        <f t="shared" si="45"/>
        <v>0</v>
      </c>
      <c r="BS361" s="5">
        <f t="shared" si="46"/>
        <v>-0.05</v>
      </c>
      <c r="BT361" s="4">
        <v>25</v>
      </c>
      <c r="BU361" s="4">
        <v>130.83453370000001</v>
      </c>
      <c r="BV361" s="4">
        <v>24.85</v>
      </c>
      <c r="BW361" s="4">
        <v>15.053100000000001</v>
      </c>
    </row>
    <row r="362" spans="1:75" x14ac:dyDescent="0.15">
      <c r="A362" t="str">
        <f t="shared" si="39"/>
        <v>1</v>
      </c>
      <c r="B362">
        <v>127</v>
      </c>
      <c r="C362" s="7">
        <v>42697</v>
      </c>
      <c r="D362" s="11">
        <v>2016</v>
      </c>
      <c r="E362" s="3">
        <f>_xlfn.XLOOKUP(B362,'Sentiment index'!$E$2:$E$169,'Sentiment index'!$A$2:$A$169)</f>
        <v>-0.13335620000000001</v>
      </c>
      <c r="F362">
        <f>IF(B362="","",Dataset!E362)</f>
        <v>11.675864127590026</v>
      </c>
      <c r="G362" s="5">
        <f>(AN362-BP362)/BP362</f>
        <v>-5.2631580829999901E-3</v>
      </c>
      <c r="H362" s="12">
        <f>IF(B362="","",Dataset!G362)</f>
        <v>44</v>
      </c>
      <c r="I362" s="4">
        <v>425.42899999999997</v>
      </c>
      <c r="J362" s="4">
        <v>31.935409999999997</v>
      </c>
      <c r="K362" s="13">
        <f t="shared" si="40"/>
        <v>-4.3631580829999904E-3</v>
      </c>
      <c r="L362" s="5">
        <f>IF(AL362="NORWAY",_xlfn.XLOOKUP(C362,'Oslo OBX Historical Data'!$A$3:$A$3478,'Oslo OBX Historical Data'!$G$2:$G$3477),IF(AL362="FINLAND",_xlfn.XLOOKUP(C362,'OMX Helsinki Historical Data'!$A$3:$A$3480,'OMX Helsinki Historical Data'!$G$2:$G$3479),IF(AL362="DENMARK",_xlfn.XLOOKUP(C362,'OMX Copenhagen All shares Histo'!$A$3:$A$3462,'OMX Copenhagen All shares Histo'!$G$2:$G$3461),_xlfn.XLOOKUP('Neg. inv sent'!C362,'OMX Stockholm Historical Data'!$A$3:$A$3478,'OMX Stockholm Historical Data'!$G$2:$G$3477))))</f>
        <v>-8.9999999999999998E-4</v>
      </c>
      <c r="M362">
        <f>IF($B362="","",Dataset!L362)</f>
        <v>1</v>
      </c>
      <c r="N362">
        <f>IF($B362="","",Dataset!M362)</f>
        <v>0</v>
      </c>
      <c r="O362">
        <f>IF($B362="","",Dataset!N362)</f>
        <v>0</v>
      </c>
      <c r="P362">
        <f>IF($B362="","",Dataset!O362)</f>
        <v>0</v>
      </c>
      <c r="Q362">
        <f>IF($B362="","",Dataset!P362)</f>
        <v>0</v>
      </c>
      <c r="R362">
        <f>IF($B362="","",Dataset!Q362)</f>
        <v>1</v>
      </c>
      <c r="S362">
        <f>IF($B362="","",Dataset!R362)</f>
        <v>0</v>
      </c>
      <c r="T362">
        <f>IF($B362="","",Dataset!S362)</f>
        <v>0</v>
      </c>
      <c r="U362">
        <f>IF($B362="","",Dataset!T362)</f>
        <v>0</v>
      </c>
      <c r="AL362" t="s">
        <v>80</v>
      </c>
      <c r="AN362" s="3">
        <f t="shared" si="43"/>
        <v>32.3289473623025</v>
      </c>
      <c r="AO362">
        <v>44</v>
      </c>
      <c r="BD362" s="4">
        <v>0</v>
      </c>
      <c r="BE362" s="4">
        <v>-0.52631580830000002</v>
      </c>
      <c r="BF362" s="4">
        <v>-2.6315789220000001</v>
      </c>
      <c r="BH362" t="s">
        <v>903</v>
      </c>
      <c r="BI362" t="s">
        <v>904</v>
      </c>
      <c r="BJ362" t="s">
        <v>80</v>
      </c>
      <c r="BK362" t="s">
        <v>32</v>
      </c>
      <c r="BL362" t="s">
        <v>25</v>
      </c>
      <c r="BM362" t="s">
        <v>742</v>
      </c>
      <c r="BN362" t="s">
        <v>27</v>
      </c>
      <c r="BO362" s="4">
        <v>425.42899999999997</v>
      </c>
      <c r="BP362" s="4">
        <v>32.5</v>
      </c>
      <c r="BQ362" s="5">
        <f t="shared" si="44"/>
        <v>0</v>
      </c>
      <c r="BR362" s="5">
        <f t="shared" si="45"/>
        <v>-5.2631580830000005E-3</v>
      </c>
      <c r="BS362" s="5">
        <f t="shared" si="46"/>
        <v>-2.631578922E-2</v>
      </c>
      <c r="BT362" s="4">
        <v>2.42</v>
      </c>
      <c r="BU362" s="4">
        <v>-92.191055300000002</v>
      </c>
      <c r="BV362" s="4">
        <v>2.415</v>
      </c>
      <c r="BW362" s="4">
        <v>70.013599999999997</v>
      </c>
    </row>
    <row r="363" spans="1:75" x14ac:dyDescent="0.15">
      <c r="A363" t="str">
        <f t="shared" si="39"/>
        <v>1</v>
      </c>
      <c r="B363">
        <v>127</v>
      </c>
      <c r="C363" s="7">
        <v>42698</v>
      </c>
      <c r="D363" s="11">
        <v>2016</v>
      </c>
      <c r="E363" s="3">
        <f>_xlfn.XLOOKUP(B363,'Sentiment index'!$E$2:$E$169,'Sentiment index'!$A$2:$A$169)</f>
        <v>-0.13335620000000001</v>
      </c>
      <c r="F363">
        <f>IF(B363="","",Dataset!E363)</f>
        <v>12.158478868030095</v>
      </c>
      <c r="G363" s="5">
        <f>(AN363-BP363)/BP363</f>
        <v>0.24074073790000006</v>
      </c>
      <c r="H363" s="12">
        <f>IF(B363="","",Dataset!G363)</f>
        <v>1100</v>
      </c>
      <c r="I363" s="4">
        <v>583.16899999999998</v>
      </c>
      <c r="J363" s="4">
        <v>108.08908</v>
      </c>
      <c r="K363" s="13">
        <f t="shared" si="40"/>
        <v>0.23914073790000007</v>
      </c>
      <c r="L363" s="5">
        <f>IF(AL363="NORWAY",_xlfn.XLOOKUP(C363,'Oslo OBX Historical Data'!$A$3:$A$3478,'Oslo OBX Historical Data'!$G$2:$G$3477),IF(AL363="FINLAND",_xlfn.XLOOKUP(C363,'OMX Helsinki Historical Data'!$A$3:$A$3480,'OMX Helsinki Historical Data'!$G$2:$G$3479),IF(AL363="DENMARK",_xlfn.XLOOKUP(C363,'OMX Copenhagen All shares Histo'!$A$3:$A$3462,'OMX Copenhagen All shares Histo'!$G$2:$G$3461),_xlfn.XLOOKUP('Neg. inv sent'!C363,'OMX Stockholm Historical Data'!$A$3:$A$3478,'OMX Stockholm Historical Data'!$G$2:$G$3477))))</f>
        <v>1.6000000000000001E-3</v>
      </c>
      <c r="M363">
        <f>IF($B363="","",Dataset!L363)</f>
        <v>1</v>
      </c>
      <c r="N363">
        <f>IF($B363="","",Dataset!M363)</f>
        <v>0</v>
      </c>
      <c r="O363">
        <f>IF($B363="","",Dataset!N363)</f>
        <v>1</v>
      </c>
      <c r="P363">
        <f>IF($B363="","",Dataset!O363)</f>
        <v>0</v>
      </c>
      <c r="Q363">
        <f>IF($B363="","",Dataset!P363)</f>
        <v>0</v>
      </c>
      <c r="R363">
        <f>IF($B363="","",Dataset!Q363)</f>
        <v>0</v>
      </c>
      <c r="S363">
        <f>IF($B363="","",Dataset!R363)</f>
        <v>0</v>
      </c>
      <c r="T363">
        <f>IF($B363="","",Dataset!S363)</f>
        <v>0</v>
      </c>
      <c r="U363">
        <f>IF($B363="","",Dataset!T363)</f>
        <v>0</v>
      </c>
      <c r="AL363" t="s">
        <v>80</v>
      </c>
      <c r="AN363" s="3">
        <f t="shared" si="43"/>
        <v>136.48148116900001</v>
      </c>
      <c r="AO363">
        <v>1100</v>
      </c>
      <c r="BD363" s="4">
        <v>12.222222329999999</v>
      </c>
      <c r="BE363" s="4">
        <v>24.07407379</v>
      </c>
      <c r="BF363" s="4">
        <v>23.333333970000002</v>
      </c>
      <c r="BH363" t="s">
        <v>781</v>
      </c>
      <c r="BI363" t="s">
        <v>782</v>
      </c>
      <c r="BJ363" t="s">
        <v>80</v>
      </c>
      <c r="BK363" t="s">
        <v>96</v>
      </c>
      <c r="BL363" t="s">
        <v>25</v>
      </c>
      <c r="BM363" t="s">
        <v>700</v>
      </c>
      <c r="BN363" t="s">
        <v>27</v>
      </c>
      <c r="BO363" s="4">
        <v>583.16899999999998</v>
      </c>
      <c r="BP363" s="4">
        <v>110</v>
      </c>
      <c r="BQ363" s="5">
        <f t="shared" si="44"/>
        <v>0.12222222329999999</v>
      </c>
      <c r="BR363" s="5">
        <f t="shared" si="45"/>
        <v>0.2407407379</v>
      </c>
      <c r="BS363" s="5">
        <f t="shared" si="46"/>
        <v>0.23333333970000003</v>
      </c>
      <c r="BT363" s="4">
        <v>53</v>
      </c>
      <c r="BU363" s="4">
        <v>-49.794887539999998</v>
      </c>
      <c r="BV363" s="4">
        <v>53</v>
      </c>
      <c r="BW363" s="4">
        <v>22.93</v>
      </c>
    </row>
    <row r="364" spans="1:75" x14ac:dyDescent="0.15">
      <c r="A364" t="str">
        <f t="shared" si="39"/>
        <v>1</v>
      </c>
      <c r="B364">
        <v>127</v>
      </c>
      <c r="C364" s="7">
        <v>42702</v>
      </c>
      <c r="D364" s="11">
        <v>2016</v>
      </c>
      <c r="E364" s="3">
        <f>_xlfn.XLOOKUP(B364,'Sentiment index'!$E$2:$E$169,'Sentiment index'!$A$2:$A$169)</f>
        <v>-0.13335620000000001</v>
      </c>
      <c r="F364">
        <f>IF(B364="","",Dataset!E364)</f>
        <v>12.489082571451178</v>
      </c>
      <c r="G364" s="5">
        <f>(AN364-BP364)/BP364</f>
        <v>2.1739130020000053E-2</v>
      </c>
      <c r="H364" s="12">
        <f>IF(B364="","",Dataset!G364)</f>
        <v>46</v>
      </c>
      <c r="I364" s="4">
        <v>21.853200000000001</v>
      </c>
      <c r="J364" s="4">
        <v>3.9305119999999998</v>
      </c>
      <c r="K364" s="13">
        <f t="shared" si="40"/>
        <v>3.0939130020000052E-2</v>
      </c>
      <c r="L364" s="5">
        <f>IF(AL364="NORWAY",_xlfn.XLOOKUP(C364,'Oslo OBX Historical Data'!$A$3:$A$3478,'Oslo OBX Historical Data'!$G$2:$G$3477),IF(AL364="FINLAND",_xlfn.XLOOKUP(C364,'OMX Helsinki Historical Data'!$A$3:$A$3480,'OMX Helsinki Historical Data'!$G$2:$G$3479),IF(AL364="DENMARK",_xlfn.XLOOKUP(C364,'OMX Copenhagen All shares Histo'!$A$3:$A$3462,'OMX Copenhagen All shares Histo'!$G$2:$G$3461),_xlfn.XLOOKUP('Neg. inv sent'!C364,'OMX Stockholm Historical Data'!$A$3:$A$3478,'OMX Stockholm Historical Data'!$G$2:$G$3477))))</f>
        <v>-9.1999999999999998E-3</v>
      </c>
      <c r="M364">
        <f>IF($B364="","",Dataset!L364)</f>
        <v>1</v>
      </c>
      <c r="N364">
        <f>IF($B364="","",Dataset!M364)</f>
        <v>1</v>
      </c>
      <c r="O364">
        <f>IF($B364="","",Dataset!N364)</f>
        <v>0</v>
      </c>
      <c r="P364">
        <f>IF($B364="","",Dataset!O364)</f>
        <v>0</v>
      </c>
      <c r="Q364">
        <f>IF($B364="","",Dataset!P364)</f>
        <v>0</v>
      </c>
      <c r="R364">
        <f>IF($B364="","",Dataset!Q364)</f>
        <v>0</v>
      </c>
      <c r="S364">
        <f>IF($B364="","",Dataset!R364)</f>
        <v>0</v>
      </c>
      <c r="T364">
        <f>IF($B364="","",Dataset!S364)</f>
        <v>0</v>
      </c>
      <c r="U364">
        <f>IF($B364="","",Dataset!T364)</f>
        <v>0</v>
      </c>
      <c r="AL364" t="s">
        <v>80</v>
      </c>
      <c r="AN364" s="3">
        <f t="shared" si="43"/>
        <v>4.0869565200800002</v>
      </c>
      <c r="AO364">
        <v>46</v>
      </c>
      <c r="BD364" s="4">
        <v>0.86956518890000001</v>
      </c>
      <c r="BE364" s="4">
        <v>2.1739130019999999</v>
      </c>
      <c r="BF364" s="4">
        <v>2.1739130019999999</v>
      </c>
      <c r="BH364" t="s">
        <v>1715</v>
      </c>
      <c r="BI364" t="s">
        <v>1716</v>
      </c>
      <c r="BJ364" t="s">
        <v>80</v>
      </c>
      <c r="BK364" t="s">
        <v>53</v>
      </c>
      <c r="BL364" t="s">
        <v>25</v>
      </c>
      <c r="BM364" t="s">
        <v>247</v>
      </c>
      <c r="BN364" t="s">
        <v>27</v>
      </c>
      <c r="BO364" s="4">
        <v>21.853200000000001</v>
      </c>
      <c r="BP364" s="4">
        <v>4</v>
      </c>
      <c r="BQ364" s="5">
        <f t="shared" si="44"/>
        <v>8.6956518890000008E-3</v>
      </c>
      <c r="BR364" s="5">
        <f t="shared" si="45"/>
        <v>2.1739130020000001E-2</v>
      </c>
      <c r="BS364" s="5">
        <f t="shared" si="46"/>
        <v>2.1739130020000001E-2</v>
      </c>
      <c r="BT364" s="4">
        <v>13.34</v>
      </c>
      <c r="BU364" s="4">
        <v>320.50622559999999</v>
      </c>
      <c r="BV364" s="4">
        <v>13.28</v>
      </c>
      <c r="BW364" s="4">
        <v>59.607500000000002</v>
      </c>
    </row>
    <row r="365" spans="1:75" x14ac:dyDescent="0.15">
      <c r="A365" t="str">
        <f t="shared" si="39"/>
        <v>1</v>
      </c>
      <c r="B365">
        <v>127</v>
      </c>
      <c r="C365" s="7">
        <v>42704</v>
      </c>
      <c r="D365" s="11">
        <v>2016</v>
      </c>
      <c r="E365" s="3">
        <f>_xlfn.XLOOKUP(B365,'Sentiment index'!$E$2:$E$169,'Sentiment index'!$A$2:$A$169)</f>
        <v>-0.13335620000000001</v>
      </c>
      <c r="F365">
        <f>IF(B365="","",Dataset!E365)</f>
        <v>7.2560561648255391</v>
      </c>
      <c r="G365" s="5">
        <f>(AN365-BP365)/BP365</f>
        <v>6.8965516090000067E-2</v>
      </c>
      <c r="H365" s="12">
        <f>IF(B365="","",Dataset!G365)</f>
        <v>1604</v>
      </c>
      <c r="I365" s="4">
        <v>3747.71</v>
      </c>
      <c r="J365" s="4">
        <v>93.901649300000003</v>
      </c>
      <c r="K365" s="13">
        <f t="shared" si="40"/>
        <v>6.4165516090000069E-2</v>
      </c>
      <c r="L365" s="5">
        <f>IF(AL365="NORWAY",_xlfn.XLOOKUP(C365,'Oslo OBX Historical Data'!$A$3:$A$3478,'Oslo OBX Historical Data'!$G$2:$G$3477),IF(AL365="FINLAND",_xlfn.XLOOKUP(C365,'OMX Helsinki Historical Data'!$A$3:$A$3480,'OMX Helsinki Historical Data'!$G$2:$G$3479),IF(AL365="DENMARK",_xlfn.XLOOKUP(C365,'OMX Copenhagen All shares Histo'!$A$3:$A$3462,'OMX Copenhagen All shares Histo'!$G$2:$G$3461),_xlfn.XLOOKUP('Neg. inv sent'!C365,'OMX Stockholm Historical Data'!$A$3:$A$3478,'OMX Stockholm Historical Data'!$G$2:$G$3477))))</f>
        <v>4.7999999999999996E-3</v>
      </c>
      <c r="M365">
        <f>IF($B365="","",Dataset!L365)</f>
        <v>1</v>
      </c>
      <c r="N365">
        <f>IF($B365="","",Dataset!M365)</f>
        <v>0</v>
      </c>
      <c r="O365">
        <f>IF($B365="","",Dataset!N365)</f>
        <v>0</v>
      </c>
      <c r="P365">
        <f>IF($B365="","",Dataset!O365)</f>
        <v>0</v>
      </c>
      <c r="Q365">
        <f>IF($B365="","",Dataset!P365)</f>
        <v>0</v>
      </c>
      <c r="R365">
        <f>IF($B365="","",Dataset!Q365)</f>
        <v>0</v>
      </c>
      <c r="S365">
        <f>IF($B365="","",Dataset!R365)</f>
        <v>0</v>
      </c>
      <c r="T365">
        <f>IF($B365="","",Dataset!S365)</f>
        <v>1</v>
      </c>
      <c r="U365">
        <f>IF($B365="","",Dataset!T365)</f>
        <v>0</v>
      </c>
      <c r="AL365" t="s">
        <v>64</v>
      </c>
      <c r="AN365" s="3">
        <f t="shared" si="43"/>
        <v>10.796551712509</v>
      </c>
      <c r="AO365">
        <v>1604</v>
      </c>
      <c r="BD365" s="4">
        <v>0</v>
      </c>
      <c r="BE365" s="4">
        <v>6.8965516090000003</v>
      </c>
      <c r="BF365" s="4">
        <v>9.0517244340000005</v>
      </c>
      <c r="BH365" t="s">
        <v>219</v>
      </c>
      <c r="BI365" t="s">
        <v>220</v>
      </c>
      <c r="BJ365" t="s">
        <v>64</v>
      </c>
      <c r="BK365" t="s">
        <v>81</v>
      </c>
      <c r="BL365" t="s">
        <v>25</v>
      </c>
      <c r="BM365" t="s">
        <v>75</v>
      </c>
      <c r="BN365" t="s">
        <v>27</v>
      </c>
      <c r="BO365" s="4">
        <v>3747.71</v>
      </c>
      <c r="BP365" s="4">
        <v>10.1</v>
      </c>
      <c r="BQ365" s="5">
        <f t="shared" si="44"/>
        <v>0</v>
      </c>
      <c r="BR365" s="5">
        <f t="shared" si="45"/>
        <v>6.8965516089999998E-2</v>
      </c>
      <c r="BS365" s="5">
        <f t="shared" si="46"/>
        <v>9.0517244340000011E-2</v>
      </c>
      <c r="BT365" s="4"/>
      <c r="BU365" s="4"/>
      <c r="BV365" s="4"/>
      <c r="BW365" s="4">
        <v>132.03200000000001</v>
      </c>
    </row>
    <row r="366" spans="1:75" x14ac:dyDescent="0.15">
      <c r="A366" t="str">
        <f t="shared" si="39"/>
        <v>1</v>
      </c>
      <c r="B366">
        <v>127</v>
      </c>
      <c r="C366" s="7">
        <v>42704</v>
      </c>
      <c r="D366" s="11">
        <v>2016</v>
      </c>
      <c r="E366" s="3">
        <f>_xlfn.XLOOKUP(B366,'Sentiment index'!$E$2:$E$169,'Sentiment index'!$A$2:$A$169)</f>
        <v>-0.13335620000000001</v>
      </c>
      <c r="F366">
        <f>IF(B366="","",Dataset!E366)</f>
        <v>8.4444135979629866</v>
      </c>
      <c r="G366" s="5">
        <f>(AN366-BP366)/BP366</f>
        <v>3.508771896000009E-2</v>
      </c>
      <c r="H366" s="12">
        <f>IF(B366="","",Dataset!G366)</f>
        <v>1576</v>
      </c>
      <c r="I366" s="4">
        <v>1121.8900000000001</v>
      </c>
      <c r="J366" s="4">
        <v>56.992424</v>
      </c>
      <c r="K366" s="13">
        <f t="shared" si="40"/>
        <v>2.7487718960000091E-2</v>
      </c>
      <c r="L366" s="5">
        <f>IF(AL366="NORWAY",_xlfn.XLOOKUP(C366,'Oslo OBX Historical Data'!$A$3:$A$3478,'Oslo OBX Historical Data'!$G$2:$G$3477),IF(AL366="FINLAND",_xlfn.XLOOKUP(C366,'OMX Helsinki Historical Data'!$A$3:$A$3480,'OMX Helsinki Historical Data'!$G$2:$G$3479),IF(AL366="DENMARK",_xlfn.XLOOKUP(C366,'OMX Copenhagen All shares Histo'!$A$3:$A$3462,'OMX Copenhagen All shares Histo'!$G$2:$G$3461),_xlfn.XLOOKUP('Neg. inv sent'!C366,'OMX Stockholm Historical Data'!$A$3:$A$3478,'OMX Stockholm Historical Data'!$G$2:$G$3477))))</f>
        <v>7.6E-3</v>
      </c>
      <c r="M366">
        <f>IF($B366="","",Dataset!L366)</f>
        <v>1</v>
      </c>
      <c r="N366">
        <f>IF($B366="","",Dataset!M366)</f>
        <v>0</v>
      </c>
      <c r="O366">
        <f>IF($B366="","",Dataset!N366)</f>
        <v>0</v>
      </c>
      <c r="P366">
        <f>IF($B366="","",Dataset!O366)</f>
        <v>0</v>
      </c>
      <c r="Q366">
        <f>IF($B366="","",Dataset!P366)</f>
        <v>1</v>
      </c>
      <c r="R366">
        <f>IF($B366="","",Dataset!Q366)</f>
        <v>0</v>
      </c>
      <c r="S366">
        <f>IF($B366="","",Dataset!R366)</f>
        <v>0</v>
      </c>
      <c r="T366">
        <f>IF($B366="","",Dataset!S366)</f>
        <v>0</v>
      </c>
      <c r="U366">
        <f>IF($B366="","",Dataset!T366)</f>
        <v>0</v>
      </c>
      <c r="AL366" t="s">
        <v>80</v>
      </c>
      <c r="AN366" s="3">
        <f t="shared" si="43"/>
        <v>60.035087699680005</v>
      </c>
      <c r="AO366">
        <v>1576</v>
      </c>
      <c r="BD366" s="4">
        <v>3.5087718959999998</v>
      </c>
      <c r="BE366" s="4">
        <v>3.5087718959999998</v>
      </c>
      <c r="BF366" s="4">
        <v>2.2807016369999999</v>
      </c>
      <c r="BH366" t="s">
        <v>514</v>
      </c>
      <c r="BI366" t="s">
        <v>515</v>
      </c>
      <c r="BJ366" t="s">
        <v>80</v>
      </c>
      <c r="BK366" t="s">
        <v>38</v>
      </c>
      <c r="BL366" t="s">
        <v>25</v>
      </c>
      <c r="BM366" t="s">
        <v>516</v>
      </c>
      <c r="BN366" t="s">
        <v>27</v>
      </c>
      <c r="BO366" s="4">
        <v>1121.8900000000001</v>
      </c>
      <c r="BP366" s="4">
        <v>58</v>
      </c>
      <c r="BQ366" s="5">
        <f t="shared" si="44"/>
        <v>3.508771896E-2</v>
      </c>
      <c r="BR366" s="5">
        <f t="shared" si="45"/>
        <v>3.508771896E-2</v>
      </c>
      <c r="BS366" s="5">
        <f t="shared" si="46"/>
        <v>2.2807016369999999E-2</v>
      </c>
      <c r="BT366" s="4">
        <v>184.2</v>
      </c>
      <c r="BU366" s="4">
        <v>291.03860470000001</v>
      </c>
      <c r="BV366" s="4">
        <v>186.2</v>
      </c>
      <c r="BW366" s="4">
        <v>80.406599999999997</v>
      </c>
    </row>
    <row r="367" spans="1:75" x14ac:dyDescent="0.15">
      <c r="A367" t="str">
        <f t="shared" si="39"/>
        <v>1</v>
      </c>
      <c r="B367">
        <v>128</v>
      </c>
      <c r="C367" s="7">
        <v>42705</v>
      </c>
      <c r="D367" s="11">
        <v>2016</v>
      </c>
      <c r="E367" s="3">
        <f>_xlfn.XLOOKUP(B367,'Sentiment index'!$E$2:$E$169,'Sentiment index'!$A$2:$A$169)</f>
        <v>-0.1431878</v>
      </c>
      <c r="F367">
        <f>IF(B367="","",Dataset!E367)</f>
        <v>5.5242700549256272</v>
      </c>
      <c r="G367" s="5">
        <f>(AN367-BP367)/BP367</f>
        <v>0.12692307470000017</v>
      </c>
      <c r="H367" s="12">
        <f>IF(B367="","",Dataset!G367)</f>
        <v>439</v>
      </c>
      <c r="I367" s="4">
        <v>2057.42</v>
      </c>
      <c r="J367" s="4">
        <v>43</v>
      </c>
      <c r="K367" s="13">
        <f t="shared" si="40"/>
        <v>0.11592307470000017</v>
      </c>
      <c r="L367" s="5">
        <f>IF(AL367="NORWAY",_xlfn.XLOOKUP(C367,'Oslo OBX Historical Data'!$A$3:$A$3478,'Oslo OBX Historical Data'!$G$2:$G$3477),IF(AL367="FINLAND",_xlfn.XLOOKUP(C367,'OMX Helsinki Historical Data'!$A$3:$A$3480,'OMX Helsinki Historical Data'!$G$2:$G$3479),IF(AL367="DENMARK",_xlfn.XLOOKUP(C367,'OMX Copenhagen All shares Histo'!$A$3:$A$3462,'OMX Copenhagen All shares Histo'!$G$2:$G$3461),_xlfn.XLOOKUP('Neg. inv sent'!C367,'OMX Stockholm Historical Data'!$A$3:$A$3478,'OMX Stockholm Historical Data'!$G$2:$G$3477))))</f>
        <v>1.0999999999999999E-2</v>
      </c>
      <c r="M367">
        <f>IF($B367="","",Dataset!L367)</f>
        <v>1</v>
      </c>
      <c r="N367">
        <f>IF($B367="","",Dataset!M367)</f>
        <v>0</v>
      </c>
      <c r="O367">
        <f>IF($B367="","",Dataset!N367)</f>
        <v>0</v>
      </c>
      <c r="P367">
        <f>IF($B367="","",Dataset!O367)</f>
        <v>0</v>
      </c>
      <c r="Q367">
        <f>IF($B367="","",Dataset!P367)</f>
        <v>0</v>
      </c>
      <c r="R367">
        <f>IF($B367="","",Dataset!Q367)</f>
        <v>1</v>
      </c>
      <c r="S367">
        <f>IF($B367="","",Dataset!R367)</f>
        <v>0</v>
      </c>
      <c r="T367">
        <f>IF($B367="","",Dataset!S367)</f>
        <v>0</v>
      </c>
      <c r="U367">
        <f>IF($B367="","",Dataset!T367)</f>
        <v>0</v>
      </c>
      <c r="AL367" t="s">
        <v>44</v>
      </c>
      <c r="AN367" s="3">
        <f t="shared" si="43"/>
        <v>48.457692212100007</v>
      </c>
      <c r="AO367">
        <v>439</v>
      </c>
      <c r="BD367" s="4">
        <v>12.692307469999999</v>
      </c>
      <c r="BE367" s="4">
        <v>12.692307469999999</v>
      </c>
      <c r="BF367" s="4">
        <v>15.384614940000001</v>
      </c>
      <c r="BH367" t="s">
        <v>306</v>
      </c>
      <c r="BI367" t="s">
        <v>307</v>
      </c>
      <c r="BJ367" t="s">
        <v>44</v>
      </c>
      <c r="BK367" t="s">
        <v>32</v>
      </c>
      <c r="BL367" t="s">
        <v>25</v>
      </c>
      <c r="BM367" t="s">
        <v>65</v>
      </c>
      <c r="BN367" t="s">
        <v>27</v>
      </c>
      <c r="BO367" s="4">
        <v>2057.42</v>
      </c>
      <c r="BP367" s="4">
        <v>43</v>
      </c>
      <c r="BQ367" s="5">
        <f t="shared" si="44"/>
        <v>0.1269230747</v>
      </c>
      <c r="BR367" s="5">
        <f t="shared" si="45"/>
        <v>0.1269230747</v>
      </c>
      <c r="BS367" s="5">
        <f t="shared" si="46"/>
        <v>0.15384614939999999</v>
      </c>
      <c r="BT367" s="4"/>
      <c r="BU367" s="4"/>
      <c r="BV367" s="4"/>
      <c r="BW367" s="4">
        <v>68.023300000000006</v>
      </c>
    </row>
    <row r="368" spans="1:75" x14ac:dyDescent="0.15">
      <c r="A368" t="str">
        <f t="shared" si="39"/>
        <v>1</v>
      </c>
      <c r="B368">
        <v>128</v>
      </c>
      <c r="C368" s="7">
        <v>42705</v>
      </c>
      <c r="D368" s="11">
        <v>2016</v>
      </c>
      <c r="E368" s="3">
        <f>_xlfn.XLOOKUP(B368,'Sentiment index'!$E$2:$E$169,'Sentiment index'!$A$2:$A$169)</f>
        <v>-0.1431878</v>
      </c>
      <c r="F368">
        <f>IF(B368="","",Dataset!E368)</f>
        <v>11.249531921162216</v>
      </c>
      <c r="G368" s="5">
        <f>(AN368-BP368)/BP368</f>
        <v>0.25238094329999988</v>
      </c>
      <c r="H368" s="12">
        <f>IF(B368="","",Dataset!G368)</f>
        <v>78</v>
      </c>
      <c r="I368" s="4">
        <v>10.192500000000001</v>
      </c>
      <c r="J368" s="4">
        <v>7.3697099999999995</v>
      </c>
      <c r="K368" s="13">
        <f t="shared" si="40"/>
        <v>0.25588094329999989</v>
      </c>
      <c r="L368" s="5">
        <f>IF(AL368="NORWAY",_xlfn.XLOOKUP(C368,'Oslo OBX Historical Data'!$A$3:$A$3478,'Oslo OBX Historical Data'!$G$2:$G$3477),IF(AL368="FINLAND",_xlfn.XLOOKUP(C368,'OMX Helsinki Historical Data'!$A$3:$A$3480,'OMX Helsinki Historical Data'!$G$2:$G$3479),IF(AL368="DENMARK",_xlfn.XLOOKUP(C368,'OMX Copenhagen All shares Histo'!$A$3:$A$3462,'OMX Copenhagen All shares Histo'!$G$2:$G$3461),_xlfn.XLOOKUP('Neg. inv sent'!C368,'OMX Stockholm Historical Data'!$A$3:$A$3478,'OMX Stockholm Historical Data'!$G$2:$G$3477))))</f>
        <v>-3.5000000000000001E-3</v>
      </c>
      <c r="M368">
        <f>IF($B368="","",Dataset!L368)</f>
        <v>1</v>
      </c>
      <c r="N368">
        <f>IF($B368="","",Dataset!M368)</f>
        <v>0</v>
      </c>
      <c r="O368">
        <f>IF($B368="","",Dataset!N368)</f>
        <v>0</v>
      </c>
      <c r="P368">
        <f>IF($B368="","",Dataset!O368)</f>
        <v>0</v>
      </c>
      <c r="Q368">
        <f>IF($B368="","",Dataset!P368)</f>
        <v>0</v>
      </c>
      <c r="R368">
        <f>IF($B368="","",Dataset!Q368)</f>
        <v>1</v>
      </c>
      <c r="S368">
        <f>IF($B368="","",Dataset!R368)</f>
        <v>0</v>
      </c>
      <c r="T368">
        <f>IF($B368="","",Dataset!S368)</f>
        <v>0</v>
      </c>
      <c r="U368">
        <f>IF($B368="","",Dataset!T368)</f>
        <v>0</v>
      </c>
      <c r="AL368" t="s">
        <v>80</v>
      </c>
      <c r="AN368" s="3">
        <f t="shared" si="43"/>
        <v>9.3928570747499993</v>
      </c>
      <c r="AO368">
        <v>78</v>
      </c>
      <c r="BD368" s="4">
        <v>7.380952358</v>
      </c>
      <c r="BE368" s="4">
        <v>25.238094329999999</v>
      </c>
      <c r="BF368" s="4">
        <v>21.190475459999998</v>
      </c>
      <c r="BH368" t="s">
        <v>1951</v>
      </c>
      <c r="BI368" t="s">
        <v>1952</v>
      </c>
      <c r="BJ368" t="s">
        <v>80</v>
      </c>
      <c r="BK368" t="s">
        <v>32</v>
      </c>
      <c r="BL368" t="s">
        <v>25</v>
      </c>
      <c r="BM368" t="s">
        <v>1066</v>
      </c>
      <c r="BN368" t="s">
        <v>27</v>
      </c>
      <c r="BO368" s="4">
        <v>10.192500000000001</v>
      </c>
      <c r="BP368" s="4">
        <v>7.5</v>
      </c>
      <c r="BQ368" s="5">
        <f t="shared" si="44"/>
        <v>7.3809523579999994E-2</v>
      </c>
      <c r="BR368" s="5">
        <f t="shared" si="45"/>
        <v>0.25238094329999999</v>
      </c>
      <c r="BS368" s="5">
        <f t="shared" si="46"/>
        <v>0.21190475459999999</v>
      </c>
      <c r="BT368" s="4">
        <v>5.2</v>
      </c>
      <c r="BU368" s="4">
        <v>-19.096698759999999</v>
      </c>
      <c r="BV368" s="4">
        <v>5.16</v>
      </c>
      <c r="BW368" s="4">
        <v>12.25</v>
      </c>
    </row>
    <row r="369" spans="1:75" x14ac:dyDescent="0.15">
      <c r="A369" t="str">
        <f t="shared" si="39"/>
        <v>1</v>
      </c>
      <c r="B369">
        <v>128</v>
      </c>
      <c r="C369" s="7">
        <v>42709</v>
      </c>
      <c r="D369" s="11">
        <v>2016</v>
      </c>
      <c r="E369" s="3">
        <f>_xlfn.XLOOKUP(B369,'Sentiment index'!$E$2:$E$169,'Sentiment index'!$A$2:$A$169)</f>
        <v>-0.1431878</v>
      </c>
      <c r="F369">
        <f>IF(B369="","",Dataset!E369)</f>
        <v>10.730582213043569</v>
      </c>
      <c r="G369" s="5">
        <f>(AN369-BP369)/BP369</f>
        <v>0.1875</v>
      </c>
      <c r="H369" s="12">
        <f>IF(B369="","",Dataset!G369)</f>
        <v>587</v>
      </c>
      <c r="I369" s="4">
        <v>207.48</v>
      </c>
      <c r="J369" s="4">
        <v>36.357236</v>
      </c>
      <c r="K369" s="13">
        <f t="shared" si="40"/>
        <v>0.17979999999999999</v>
      </c>
      <c r="L369" s="5">
        <f>IF(AL369="NORWAY",_xlfn.XLOOKUP(C369,'Oslo OBX Historical Data'!$A$3:$A$3478,'Oslo OBX Historical Data'!$G$2:$G$3477),IF(AL369="FINLAND",_xlfn.XLOOKUP(C369,'OMX Helsinki Historical Data'!$A$3:$A$3480,'OMX Helsinki Historical Data'!$G$2:$G$3479),IF(AL369="DENMARK",_xlfn.XLOOKUP(C369,'OMX Copenhagen All shares Histo'!$A$3:$A$3462,'OMX Copenhagen All shares Histo'!$G$2:$G$3461),_xlfn.XLOOKUP('Neg. inv sent'!C369,'OMX Stockholm Historical Data'!$A$3:$A$3478,'OMX Stockholm Historical Data'!$G$2:$G$3477))))</f>
        <v>7.7000000000000002E-3</v>
      </c>
      <c r="M369">
        <f>IF($B369="","",Dataset!L369)</f>
        <v>1</v>
      </c>
      <c r="N369">
        <f>IF($B369="","",Dataset!M369)</f>
        <v>0</v>
      </c>
      <c r="O369">
        <f>IF($B369="","",Dataset!N369)</f>
        <v>1</v>
      </c>
      <c r="P369">
        <f>IF($B369="","",Dataset!O369)</f>
        <v>0</v>
      </c>
      <c r="Q369">
        <f>IF($B369="","",Dataset!P369)</f>
        <v>0</v>
      </c>
      <c r="R369">
        <f>IF($B369="","",Dataset!Q369)</f>
        <v>0</v>
      </c>
      <c r="S369">
        <f>IF($B369="","",Dataset!R369)</f>
        <v>0</v>
      </c>
      <c r="T369">
        <f>IF($B369="","",Dataset!S369)</f>
        <v>0</v>
      </c>
      <c r="U369">
        <f>IF($B369="","",Dataset!T369)</f>
        <v>0</v>
      </c>
      <c r="AL369" t="s">
        <v>80</v>
      </c>
      <c r="AN369" s="3">
        <f t="shared" si="43"/>
        <v>43.9375</v>
      </c>
      <c r="AO369">
        <v>587</v>
      </c>
      <c r="BD369" s="4">
        <v>7.1428570750000002</v>
      </c>
      <c r="BE369" s="4">
        <v>18.75</v>
      </c>
      <c r="BF369" s="4">
        <v>12.946428300000001</v>
      </c>
      <c r="BH369" t="s">
        <v>1118</v>
      </c>
      <c r="BI369" t="s">
        <v>1119</v>
      </c>
      <c r="BJ369" t="s">
        <v>80</v>
      </c>
      <c r="BK369" t="s">
        <v>96</v>
      </c>
      <c r="BL369" t="s">
        <v>25</v>
      </c>
      <c r="BM369" t="s">
        <v>805</v>
      </c>
      <c r="BN369" t="s">
        <v>27</v>
      </c>
      <c r="BO369" s="4">
        <v>207.48</v>
      </c>
      <c r="BP369" s="4">
        <v>37</v>
      </c>
      <c r="BQ369" s="5">
        <f t="shared" si="44"/>
        <v>7.1428570750000003E-2</v>
      </c>
      <c r="BR369" s="5">
        <f t="shared" si="45"/>
        <v>0.1875</v>
      </c>
      <c r="BS369" s="5">
        <f t="shared" si="46"/>
        <v>0.12946428300000001</v>
      </c>
      <c r="BT369" s="4">
        <v>89.1</v>
      </c>
      <c r="BU369" s="4">
        <v>134.32432560000001</v>
      </c>
      <c r="BV369" s="4">
        <v>90.4</v>
      </c>
      <c r="BW369" s="4">
        <v>12.107100000000001</v>
      </c>
    </row>
    <row r="370" spans="1:75" x14ac:dyDescent="0.15">
      <c r="A370" t="str">
        <f t="shared" si="39"/>
        <v>1</v>
      </c>
      <c r="B370">
        <v>128</v>
      </c>
      <c r="C370" s="7">
        <v>42711</v>
      </c>
      <c r="D370" s="11">
        <v>2016</v>
      </c>
      <c r="E370" s="3">
        <f>_xlfn.XLOOKUP(B370,'Sentiment index'!$E$2:$E$169,'Sentiment index'!$A$2:$A$169)</f>
        <v>-0.1431878</v>
      </c>
      <c r="F370">
        <f>IF(B370="","",Dataset!E370)</f>
        <v>8.2741019635018667</v>
      </c>
      <c r="G370" s="5">
        <f>(AN370-BP370)/BP370</f>
        <v>-0.22999999999999995</v>
      </c>
      <c r="H370" s="12">
        <f>IF(B370="","",Dataset!G370)</f>
        <v>104</v>
      </c>
      <c r="I370" s="4">
        <v>63.803699999999999</v>
      </c>
      <c r="J370" s="4">
        <v>45.200887999999999</v>
      </c>
      <c r="K370" s="13">
        <f t="shared" si="40"/>
        <v>-0.23569999999999997</v>
      </c>
      <c r="L370" s="5">
        <f>IF(AL370="NORWAY",_xlfn.XLOOKUP(C370,'Oslo OBX Historical Data'!$A$3:$A$3478,'Oslo OBX Historical Data'!$G$2:$G$3477),IF(AL370="FINLAND",_xlfn.XLOOKUP(C370,'OMX Helsinki Historical Data'!$A$3:$A$3480,'OMX Helsinki Historical Data'!$G$2:$G$3479),IF(AL370="DENMARK",_xlfn.XLOOKUP(C370,'OMX Copenhagen All shares Histo'!$A$3:$A$3462,'OMX Copenhagen All shares Histo'!$G$2:$G$3461),_xlfn.XLOOKUP('Neg. inv sent'!C370,'OMX Stockholm Historical Data'!$A$3:$A$3478,'OMX Stockholm Historical Data'!$G$2:$G$3477))))</f>
        <v>5.7000000000000002E-3</v>
      </c>
      <c r="M370">
        <f>IF($B370="","",Dataset!L370)</f>
        <v>1</v>
      </c>
      <c r="N370">
        <f>IF($B370="","",Dataset!M370)</f>
        <v>0</v>
      </c>
      <c r="O370">
        <f>IF($B370="","",Dataset!N370)</f>
        <v>1</v>
      </c>
      <c r="P370">
        <f>IF($B370="","",Dataset!O370)</f>
        <v>0</v>
      </c>
      <c r="Q370">
        <f>IF($B370="","",Dataset!P370)</f>
        <v>0</v>
      </c>
      <c r="R370">
        <f>IF($B370="","",Dataset!Q370)</f>
        <v>0</v>
      </c>
      <c r="S370">
        <f>IF($B370="","",Dataset!R370)</f>
        <v>0</v>
      </c>
      <c r="T370">
        <f>IF($B370="","",Dataset!S370)</f>
        <v>0</v>
      </c>
      <c r="U370">
        <f>IF($B370="","",Dataset!T370)</f>
        <v>0</v>
      </c>
      <c r="AL370" t="s">
        <v>80</v>
      </c>
      <c r="AN370" s="3">
        <f t="shared" si="43"/>
        <v>35.42</v>
      </c>
      <c r="AO370">
        <v>104</v>
      </c>
      <c r="BD370" s="4">
        <v>10</v>
      </c>
      <c r="BE370" s="4">
        <v>-23</v>
      </c>
      <c r="BF370" s="4">
        <v>-19</v>
      </c>
      <c r="BH370" t="s">
        <v>1430</v>
      </c>
      <c r="BI370" t="s">
        <v>1431</v>
      </c>
      <c r="BJ370" t="s">
        <v>80</v>
      </c>
      <c r="BK370" t="s">
        <v>96</v>
      </c>
      <c r="BL370" t="s">
        <v>25</v>
      </c>
      <c r="BM370" t="s">
        <v>1066</v>
      </c>
      <c r="BN370" t="s">
        <v>27</v>
      </c>
      <c r="BO370" s="4">
        <v>63.803699999999999</v>
      </c>
      <c r="BP370" s="4">
        <v>46</v>
      </c>
      <c r="BQ370" s="5">
        <f t="shared" si="44"/>
        <v>0.1</v>
      </c>
      <c r="BR370" s="5">
        <f t="shared" si="45"/>
        <v>-0.23</v>
      </c>
      <c r="BS370" s="5">
        <f t="shared" si="46"/>
        <v>-0.19</v>
      </c>
      <c r="BT370" s="4">
        <v>151</v>
      </c>
      <c r="BU370" s="4">
        <v>315.21737669999999</v>
      </c>
      <c r="BV370" s="4">
        <v>152.80000000000001</v>
      </c>
      <c r="BW370" s="4">
        <v>9.6608999999999998</v>
      </c>
    </row>
    <row r="371" spans="1:75" x14ac:dyDescent="0.15">
      <c r="A371" t="str">
        <f t="shared" si="39"/>
        <v>1</v>
      </c>
      <c r="B371">
        <v>128</v>
      </c>
      <c r="C371" s="7">
        <v>42713</v>
      </c>
      <c r="D371" s="11">
        <v>2016</v>
      </c>
      <c r="E371" s="3">
        <f>_xlfn.XLOOKUP(B371,'Sentiment index'!$E$2:$E$169,'Sentiment index'!$A$2:$A$169)</f>
        <v>-0.1431878</v>
      </c>
      <c r="F371">
        <f>IF(B371="","",Dataset!E371)</f>
        <v>4.8407877896589753</v>
      </c>
      <c r="G371" s="5">
        <f>(AN371-BP371)/BP371</f>
        <v>0.16964284900000004</v>
      </c>
      <c r="H371" s="12">
        <f>IF(B371="","",Dataset!G371)</f>
        <v>80</v>
      </c>
      <c r="I371" s="4">
        <v>399.15499999999997</v>
      </c>
      <c r="J371" s="4">
        <v>28.496212</v>
      </c>
      <c r="K371" s="13">
        <f t="shared" si="40"/>
        <v>0.15904284900000004</v>
      </c>
      <c r="L371" s="5">
        <f>IF(AL371="NORWAY",_xlfn.XLOOKUP(C371,'Oslo OBX Historical Data'!$A$3:$A$3478,'Oslo OBX Historical Data'!$G$2:$G$3477),IF(AL371="FINLAND",_xlfn.XLOOKUP(C371,'OMX Helsinki Historical Data'!$A$3:$A$3480,'OMX Helsinki Historical Data'!$G$2:$G$3479),IF(AL371="DENMARK",_xlfn.XLOOKUP(C371,'OMX Copenhagen All shares Histo'!$A$3:$A$3462,'OMX Copenhagen All shares Histo'!$G$2:$G$3461),_xlfn.XLOOKUP('Neg. inv sent'!C371,'OMX Stockholm Historical Data'!$A$3:$A$3478,'OMX Stockholm Historical Data'!$G$2:$G$3477))))</f>
        <v>1.06E-2</v>
      </c>
      <c r="M371">
        <f>IF($B371="","",Dataset!L371)</f>
        <v>1</v>
      </c>
      <c r="N371">
        <f>IF($B371="","",Dataset!M371)</f>
        <v>0</v>
      </c>
      <c r="O371">
        <f>IF($B371="","",Dataset!N371)</f>
        <v>0</v>
      </c>
      <c r="P371">
        <f>IF($B371="","",Dataset!O371)</f>
        <v>0</v>
      </c>
      <c r="Q371">
        <f>IF($B371="","",Dataset!P371)</f>
        <v>1</v>
      </c>
      <c r="R371">
        <f>IF($B371="","",Dataset!Q371)</f>
        <v>0</v>
      </c>
      <c r="S371">
        <f>IF($B371="","",Dataset!R371)</f>
        <v>0</v>
      </c>
      <c r="T371">
        <f>IF($B371="","",Dataset!S371)</f>
        <v>0</v>
      </c>
      <c r="U371">
        <f>IF($B371="","",Dataset!T371)</f>
        <v>0</v>
      </c>
      <c r="AL371" t="s">
        <v>80</v>
      </c>
      <c r="AN371" s="3">
        <f t="shared" si="43"/>
        <v>33.919642621000001</v>
      </c>
      <c r="AO371">
        <v>80</v>
      </c>
      <c r="BD371" s="4">
        <v>20.535715100000001</v>
      </c>
      <c r="BE371" s="4">
        <v>16.964284899999999</v>
      </c>
      <c r="BF371" s="4">
        <v>9.8214282990000008</v>
      </c>
      <c r="BH371" t="s">
        <v>922</v>
      </c>
      <c r="BI371" t="s">
        <v>923</v>
      </c>
      <c r="BJ371" t="s">
        <v>80</v>
      </c>
      <c r="BK371" t="s">
        <v>38</v>
      </c>
      <c r="BL371" t="s">
        <v>25</v>
      </c>
      <c r="BM371" t="s">
        <v>924</v>
      </c>
      <c r="BN371" t="s">
        <v>27</v>
      </c>
      <c r="BO371" s="4">
        <v>399.15499999999997</v>
      </c>
      <c r="BP371" s="4">
        <v>29</v>
      </c>
      <c r="BQ371" s="5">
        <f t="shared" si="44"/>
        <v>0.20535715100000002</v>
      </c>
      <c r="BR371" s="5">
        <f t="shared" si="45"/>
        <v>0.16964284899999998</v>
      </c>
      <c r="BS371" s="5">
        <f t="shared" si="46"/>
        <v>9.8214282990000012E-2</v>
      </c>
      <c r="BT371" s="4"/>
      <c r="BU371" s="4"/>
      <c r="BV371" s="4"/>
      <c r="BW371" s="4">
        <v>30.042999999999999</v>
      </c>
    </row>
    <row r="372" spans="1:75" x14ac:dyDescent="0.15">
      <c r="A372" t="str">
        <f t="shared" si="39"/>
        <v>1</v>
      </c>
      <c r="B372">
        <v>128</v>
      </c>
      <c r="C372" s="7">
        <v>42713</v>
      </c>
      <c r="D372" s="11">
        <v>2016</v>
      </c>
      <c r="E372" s="3">
        <f>_xlfn.XLOOKUP(B372,'Sentiment index'!$E$2:$E$169,'Sentiment index'!$A$2:$A$169)</f>
        <v>-0.1431878</v>
      </c>
      <c r="F372">
        <f>IF(B372="","",Dataset!E372)</f>
        <v>10.385189932846039</v>
      </c>
      <c r="G372" s="5">
        <f>(AN372-BP372)/BP372</f>
        <v>0.27118644710000012</v>
      </c>
      <c r="H372" s="12">
        <f>IF(B372="","",Dataset!G372)</f>
        <v>6</v>
      </c>
      <c r="I372" s="4">
        <v>11.345599999999999</v>
      </c>
      <c r="J372" s="4">
        <v>5.7483737999999995</v>
      </c>
      <c r="K372" s="13">
        <f t="shared" si="40"/>
        <v>0.26058644710000012</v>
      </c>
      <c r="L372" s="5">
        <f>IF(AL372="NORWAY",_xlfn.XLOOKUP(C372,'Oslo OBX Historical Data'!$A$3:$A$3478,'Oslo OBX Historical Data'!$G$2:$G$3477),IF(AL372="FINLAND",_xlfn.XLOOKUP(C372,'OMX Helsinki Historical Data'!$A$3:$A$3480,'OMX Helsinki Historical Data'!$G$2:$G$3479),IF(AL372="DENMARK",_xlfn.XLOOKUP(C372,'OMX Copenhagen All shares Histo'!$A$3:$A$3462,'OMX Copenhagen All shares Histo'!$G$2:$G$3461),_xlfn.XLOOKUP('Neg. inv sent'!C372,'OMX Stockholm Historical Data'!$A$3:$A$3478,'OMX Stockholm Historical Data'!$G$2:$G$3477))))</f>
        <v>1.06E-2</v>
      </c>
      <c r="M372">
        <f>IF($B372="","",Dataset!L372)</f>
        <v>1</v>
      </c>
      <c r="N372">
        <f>IF($B372="","",Dataset!M372)</f>
        <v>0</v>
      </c>
      <c r="O372">
        <f>IF($B372="","",Dataset!N372)</f>
        <v>1</v>
      </c>
      <c r="P372">
        <f>IF($B372="","",Dataset!O372)</f>
        <v>0</v>
      </c>
      <c r="Q372">
        <f>IF($B372="","",Dataset!P372)</f>
        <v>0</v>
      </c>
      <c r="R372">
        <f>IF($B372="","",Dataset!Q372)</f>
        <v>0</v>
      </c>
      <c r="S372">
        <f>IF($B372="","",Dataset!R372)</f>
        <v>0</v>
      </c>
      <c r="T372">
        <f>IF($B372="","",Dataset!S372)</f>
        <v>0</v>
      </c>
      <c r="U372">
        <f>IF($B372="","",Dataset!T372)</f>
        <v>0</v>
      </c>
      <c r="AL372" t="s">
        <v>80</v>
      </c>
      <c r="AN372" s="3">
        <f t="shared" si="43"/>
        <v>7.4364407155350003</v>
      </c>
      <c r="AO372">
        <v>6</v>
      </c>
      <c r="BD372" s="4">
        <v>18.644067759999999</v>
      </c>
      <c r="BE372" s="4">
        <v>27.118644710000002</v>
      </c>
      <c r="BF372" s="4">
        <v>38.9830513</v>
      </c>
      <c r="BH372" t="s">
        <v>1907</v>
      </c>
      <c r="BI372" t="s">
        <v>1908</v>
      </c>
      <c r="BJ372" t="s">
        <v>80</v>
      </c>
      <c r="BK372" t="s">
        <v>96</v>
      </c>
      <c r="BL372" t="s">
        <v>25</v>
      </c>
      <c r="BM372" t="s">
        <v>1066</v>
      </c>
      <c r="BN372" t="s">
        <v>27</v>
      </c>
      <c r="BO372" s="4">
        <v>11.345599999999999</v>
      </c>
      <c r="BP372" s="4">
        <v>5.85</v>
      </c>
      <c r="BQ372" s="5">
        <f t="shared" si="44"/>
        <v>0.18644067759999999</v>
      </c>
      <c r="BR372" s="5">
        <f t="shared" si="45"/>
        <v>0.27118644710000001</v>
      </c>
      <c r="BS372" s="5">
        <f t="shared" si="46"/>
        <v>0.38983051299999999</v>
      </c>
      <c r="BT372" s="4">
        <v>3.07</v>
      </c>
      <c r="BU372" s="4">
        <v>-30.51369858</v>
      </c>
      <c r="BV372" s="4">
        <v>3.07</v>
      </c>
      <c r="BW372" s="4">
        <v>5.8460000000000001</v>
      </c>
    </row>
    <row r="373" spans="1:75" x14ac:dyDescent="0.15">
      <c r="A373" t="str">
        <f t="shared" si="39"/>
        <v>1</v>
      </c>
      <c r="B373">
        <v>128</v>
      </c>
      <c r="C373" s="7">
        <v>42717</v>
      </c>
      <c r="D373" s="11">
        <v>2016</v>
      </c>
      <c r="E373" s="3">
        <f>_xlfn.XLOOKUP(B373,'Sentiment index'!$E$2:$E$169,'Sentiment index'!$A$2:$A$169)</f>
        <v>-0.1431878</v>
      </c>
      <c r="F373">
        <f>IF(B373="","",Dataset!E373)</f>
        <v>6.9766939397176202</v>
      </c>
      <c r="G373" s="5">
        <f>(AN373-BP373)/BP373</f>
        <v>0.13333331109999996</v>
      </c>
      <c r="H373" s="12">
        <f>IF(B373="","",Dataset!G373)</f>
        <v>14</v>
      </c>
      <c r="I373" s="4">
        <v>32.603099999999998</v>
      </c>
      <c r="J373" s="4">
        <v>3.4391979999999998</v>
      </c>
      <c r="K373" s="13">
        <f t="shared" si="40"/>
        <v>0.12493331109999996</v>
      </c>
      <c r="L373" s="5">
        <f>IF(AL373="NORWAY",_xlfn.XLOOKUP(C373,'Oslo OBX Historical Data'!$A$3:$A$3478,'Oslo OBX Historical Data'!$G$2:$G$3477),IF(AL373="FINLAND",_xlfn.XLOOKUP(C373,'OMX Helsinki Historical Data'!$A$3:$A$3480,'OMX Helsinki Historical Data'!$G$2:$G$3479),IF(AL373="DENMARK",_xlfn.XLOOKUP(C373,'OMX Copenhagen All shares Histo'!$A$3:$A$3462,'OMX Copenhagen All shares Histo'!$G$2:$G$3461),_xlfn.XLOOKUP('Neg. inv sent'!C373,'OMX Stockholm Historical Data'!$A$3:$A$3478,'OMX Stockholm Historical Data'!$G$2:$G$3477))))</f>
        <v>8.3999999999999995E-3</v>
      </c>
      <c r="M373">
        <f>IF($B373="","",Dataset!L373)</f>
        <v>1</v>
      </c>
      <c r="N373">
        <f>IF($B373="","",Dataset!M373)</f>
        <v>0</v>
      </c>
      <c r="O373">
        <f>IF($B373="","",Dataset!N373)</f>
        <v>0</v>
      </c>
      <c r="P373">
        <f>IF($B373="","",Dataset!O373)</f>
        <v>0</v>
      </c>
      <c r="Q373">
        <f>IF($B373="","",Dataset!P373)</f>
        <v>0</v>
      </c>
      <c r="R373">
        <f>IF($B373="","",Dataset!Q373)</f>
        <v>0</v>
      </c>
      <c r="S373">
        <f>IF($B373="","",Dataset!R373)</f>
        <v>0</v>
      </c>
      <c r="T373">
        <f>IF($B373="","",Dataset!S373)</f>
        <v>1</v>
      </c>
      <c r="U373">
        <f>IF($B373="","",Dataset!T373)</f>
        <v>0</v>
      </c>
      <c r="AL373" t="s">
        <v>80</v>
      </c>
      <c r="AN373" s="3">
        <f t="shared" si="43"/>
        <v>3.9666665888499999</v>
      </c>
      <c r="AO373">
        <v>14</v>
      </c>
      <c r="BD373" s="4">
        <v>16.422761919999999</v>
      </c>
      <c r="BE373" s="4">
        <v>13.33333111</v>
      </c>
      <c r="BF373" s="4">
        <v>8.4552831650000009</v>
      </c>
      <c r="BH373" t="s">
        <v>1608</v>
      </c>
      <c r="BI373" t="s">
        <v>1609</v>
      </c>
      <c r="BJ373" t="s">
        <v>80</v>
      </c>
      <c r="BK373" t="s">
        <v>81</v>
      </c>
      <c r="BL373" t="s">
        <v>25</v>
      </c>
      <c r="BM373" t="s">
        <v>54</v>
      </c>
      <c r="BN373" t="s">
        <v>27</v>
      </c>
      <c r="BO373" s="4">
        <v>32.603099999999998</v>
      </c>
      <c r="BP373" s="4">
        <v>3.5</v>
      </c>
      <c r="BQ373" s="5">
        <f t="shared" si="44"/>
        <v>0.16422761919999998</v>
      </c>
      <c r="BR373" s="5">
        <f t="shared" si="45"/>
        <v>0.13333331109999999</v>
      </c>
      <c r="BS373" s="5">
        <f t="shared" si="46"/>
        <v>8.4552831650000007E-2</v>
      </c>
      <c r="BT373" s="4">
        <v>0.104</v>
      </c>
      <c r="BU373" s="4">
        <v>-95.769935610000005</v>
      </c>
      <c r="BV373" s="4">
        <v>0.105</v>
      </c>
      <c r="BW373" s="4">
        <v>11.43</v>
      </c>
    </row>
    <row r="374" spans="1:75" x14ac:dyDescent="0.15">
      <c r="A374" t="str">
        <f t="shared" si="39"/>
        <v>1</v>
      </c>
      <c r="B374">
        <v>128</v>
      </c>
      <c r="C374" s="7">
        <v>42720</v>
      </c>
      <c r="D374" s="11">
        <v>2016</v>
      </c>
      <c r="E374" s="3">
        <f>_xlfn.XLOOKUP(B374,'Sentiment index'!$E$2:$E$169,'Sentiment index'!$A$2:$A$169)</f>
        <v>-0.1431878</v>
      </c>
      <c r="F374">
        <f>IF(B374="","",Dataset!E374)</f>
        <v>5.8333069559638231</v>
      </c>
      <c r="G374" s="5">
        <f>(AN374-BP374)/BP374</f>
        <v>2.960000038000005E-2</v>
      </c>
      <c r="H374" s="12">
        <f>IF(B374="","",Dataset!G374)</f>
        <v>1522.0457582328609</v>
      </c>
      <c r="I374" s="4">
        <v>43.423900000000003</v>
      </c>
      <c r="J374" s="4">
        <v>25.548327999999998</v>
      </c>
      <c r="K374" s="13">
        <f t="shared" si="40"/>
        <v>3.070000038000005E-2</v>
      </c>
      <c r="L374" s="5">
        <f>IF(AL374="NORWAY",_xlfn.XLOOKUP(C374,'Oslo OBX Historical Data'!$A$3:$A$3478,'Oslo OBX Historical Data'!$G$2:$G$3477),IF(AL374="FINLAND",_xlfn.XLOOKUP(C374,'OMX Helsinki Historical Data'!$A$3:$A$3480,'OMX Helsinki Historical Data'!$G$2:$G$3479),IF(AL374="DENMARK",_xlfn.XLOOKUP(C374,'OMX Copenhagen All shares Histo'!$A$3:$A$3462,'OMX Copenhagen All shares Histo'!$G$2:$G$3461),_xlfn.XLOOKUP('Neg. inv sent'!C374,'OMX Stockholm Historical Data'!$A$3:$A$3478,'OMX Stockholm Historical Data'!$G$2:$G$3477))))</f>
        <v>-1.1000000000000001E-3</v>
      </c>
      <c r="M374">
        <f>IF($B374="","",Dataset!L374)</f>
        <v>1</v>
      </c>
      <c r="N374">
        <f>IF($B374="","",Dataset!M374)</f>
        <v>0</v>
      </c>
      <c r="O374">
        <f>IF($B374="","",Dataset!N374)</f>
        <v>0</v>
      </c>
      <c r="P374">
        <f>IF($B374="","",Dataset!O374)</f>
        <v>0</v>
      </c>
      <c r="Q374">
        <f>IF($B374="","",Dataset!P374)</f>
        <v>0</v>
      </c>
      <c r="R374">
        <f>IF($B374="","",Dataset!Q374)</f>
        <v>0</v>
      </c>
      <c r="S374">
        <f>IF($B374="","",Dataset!R374)</f>
        <v>1</v>
      </c>
      <c r="T374">
        <f>IF($B374="","",Dataset!S374)</f>
        <v>0</v>
      </c>
      <c r="U374">
        <f>IF($B374="","",Dataset!T374)</f>
        <v>0</v>
      </c>
      <c r="AL374" t="s">
        <v>80</v>
      </c>
      <c r="AN374" s="3">
        <f t="shared" si="43"/>
        <v>26.769600009880001</v>
      </c>
      <c r="BD374" s="4">
        <v>0</v>
      </c>
      <c r="BE374" s="4">
        <v>2.960000038</v>
      </c>
      <c r="BF374" s="4">
        <v>9.6000003809999992</v>
      </c>
      <c r="BH374" t="s">
        <v>1528</v>
      </c>
      <c r="BI374" t="s">
        <v>1529</v>
      </c>
      <c r="BJ374" t="s">
        <v>80</v>
      </c>
      <c r="BK374" t="s">
        <v>152</v>
      </c>
      <c r="BL374" t="s">
        <v>25</v>
      </c>
      <c r="BM374" t="s">
        <v>700</v>
      </c>
      <c r="BN374" t="s">
        <v>27</v>
      </c>
      <c r="BO374" s="4">
        <v>43.423900000000003</v>
      </c>
      <c r="BP374" s="4">
        <v>26</v>
      </c>
      <c r="BQ374" s="5">
        <f t="shared" si="44"/>
        <v>0</v>
      </c>
      <c r="BR374" s="5">
        <f t="shared" si="45"/>
        <v>2.9600000380000002E-2</v>
      </c>
      <c r="BS374" s="5">
        <f t="shared" si="46"/>
        <v>9.6000003809999998E-2</v>
      </c>
      <c r="BT374" s="4">
        <v>0.99</v>
      </c>
      <c r="BU374" s="4">
        <v>-95.564552309999996</v>
      </c>
      <c r="BV374" s="4">
        <v>0.96</v>
      </c>
      <c r="BW374" s="4">
        <v>5.4227999999999996</v>
      </c>
    </row>
    <row r="375" spans="1:75" x14ac:dyDescent="0.15">
      <c r="A375" t="str">
        <f t="shared" si="39"/>
        <v>1</v>
      </c>
      <c r="B375">
        <v>128</v>
      </c>
      <c r="C375" s="7">
        <v>42723</v>
      </c>
      <c r="D375" s="11">
        <v>2016</v>
      </c>
      <c r="E375" s="3">
        <f>_xlfn.XLOOKUP(B375,'Sentiment index'!$E$2:$E$169,'Sentiment index'!$A$2:$A$169)</f>
        <v>-0.1431878</v>
      </c>
      <c r="F375">
        <f>IF(B375="","",Dataset!E375)</f>
        <v>9.9956049779056979</v>
      </c>
      <c r="G375" s="5">
        <f>(AN375-BP375)/BP375</f>
        <v>2.3529412750000148E-2</v>
      </c>
      <c r="H375" s="12">
        <f>IF(B375="","",Dataset!G375)</f>
        <v>9</v>
      </c>
      <c r="I375" s="4">
        <v>129.404</v>
      </c>
      <c r="J375" s="4">
        <v>21.976644799999999</v>
      </c>
      <c r="K375" s="13">
        <f t="shared" si="40"/>
        <v>2.5129412750000149E-2</v>
      </c>
      <c r="L375" s="5">
        <f>IF(AL375="NORWAY",_xlfn.XLOOKUP(C375,'Oslo OBX Historical Data'!$A$3:$A$3478,'Oslo OBX Historical Data'!$G$2:$G$3477),IF(AL375="FINLAND",_xlfn.XLOOKUP(C375,'OMX Helsinki Historical Data'!$A$3:$A$3480,'OMX Helsinki Historical Data'!$G$2:$G$3479),IF(AL375="DENMARK",_xlfn.XLOOKUP(C375,'OMX Copenhagen All shares Histo'!$A$3:$A$3462,'OMX Copenhagen All shares Histo'!$G$2:$G$3461),_xlfn.XLOOKUP('Neg. inv sent'!C375,'OMX Stockholm Historical Data'!$A$3:$A$3478,'OMX Stockholm Historical Data'!$G$2:$G$3477))))</f>
        <v>-1.6000000000000001E-3</v>
      </c>
      <c r="M375">
        <f>IF($B375="","",Dataset!L375)</f>
        <v>1</v>
      </c>
      <c r="N375">
        <f>IF($B375="","",Dataset!M375)</f>
        <v>0</v>
      </c>
      <c r="O375">
        <f>IF($B375="","",Dataset!N375)</f>
        <v>0</v>
      </c>
      <c r="P375">
        <f>IF($B375="","",Dataset!O375)</f>
        <v>0</v>
      </c>
      <c r="Q375">
        <f>IF($B375="","",Dataset!P375)</f>
        <v>0</v>
      </c>
      <c r="R375">
        <f>IF($B375="","",Dataset!Q375)</f>
        <v>1</v>
      </c>
      <c r="S375">
        <f>IF($B375="","",Dataset!R375)</f>
        <v>0</v>
      </c>
      <c r="T375">
        <f>IF($B375="","",Dataset!S375)</f>
        <v>0</v>
      </c>
      <c r="U375">
        <f>IF($B375="","",Dataset!T375)</f>
        <v>0</v>
      </c>
      <c r="AL375" t="s">
        <v>23</v>
      </c>
      <c r="AN375" s="3">
        <f t="shared" si="43"/>
        <v>18.014117664400004</v>
      </c>
      <c r="AO375">
        <v>9</v>
      </c>
      <c r="BD375" s="4">
        <v>2.3529412750000001</v>
      </c>
      <c r="BE375" s="4">
        <v>2.3529412750000001</v>
      </c>
      <c r="BF375" s="4">
        <v>0</v>
      </c>
      <c r="BH375" t="s">
        <v>1260</v>
      </c>
      <c r="BI375" t="s">
        <v>1261</v>
      </c>
      <c r="BJ375" t="s">
        <v>23</v>
      </c>
      <c r="BK375" t="s">
        <v>32</v>
      </c>
      <c r="BL375" t="s">
        <v>25</v>
      </c>
      <c r="BM375" t="s">
        <v>54</v>
      </c>
      <c r="BN375" t="s">
        <v>27</v>
      </c>
      <c r="BO375" s="4">
        <v>129.404</v>
      </c>
      <c r="BP375" s="4">
        <v>17.600000000000001</v>
      </c>
      <c r="BQ375" s="5">
        <f t="shared" si="44"/>
        <v>2.3529412749999999E-2</v>
      </c>
      <c r="BR375" s="5">
        <f t="shared" si="45"/>
        <v>2.3529412749999999E-2</v>
      </c>
      <c r="BS375" s="5">
        <f t="shared" si="46"/>
        <v>0</v>
      </c>
      <c r="BT375" s="4">
        <v>0.68899999999999995</v>
      </c>
      <c r="BU375" s="4">
        <v>-91.363914489999999</v>
      </c>
      <c r="BV375" s="4">
        <v>0.72299999999999998</v>
      </c>
      <c r="BW375" s="4">
        <v>23.0274</v>
      </c>
    </row>
    <row r="376" spans="1:75" x14ac:dyDescent="0.15">
      <c r="A376" t="str">
        <f t="shared" si="39"/>
        <v>1</v>
      </c>
      <c r="B376">
        <v>128</v>
      </c>
      <c r="C376" s="7">
        <v>42723</v>
      </c>
      <c r="D376" s="11">
        <v>2016</v>
      </c>
      <c r="E376" s="3">
        <f>_xlfn.XLOOKUP(B376,'Sentiment index'!$E$2:$E$169,'Sentiment index'!$A$2:$A$169)</f>
        <v>-0.1431878</v>
      </c>
      <c r="F376">
        <f>IF(B376="","",Dataset!E376)</f>
        <v>5.4471667482762935</v>
      </c>
      <c r="G376" s="5">
        <f>(AN376-BP376)/BP376</f>
        <v>2.199223517999993E-2</v>
      </c>
      <c r="H376" s="12">
        <f>IF(B376="","",Dataset!G376)</f>
        <v>1260.9593934127588</v>
      </c>
      <c r="I376" s="4">
        <v>9.3712499999999999</v>
      </c>
      <c r="J376" s="4">
        <v>5.8957679999999995</v>
      </c>
      <c r="K376" s="13">
        <f t="shared" si="40"/>
        <v>2.329223517999993E-2</v>
      </c>
      <c r="L376" s="5">
        <f>IF(AL376="NORWAY",_xlfn.XLOOKUP(C376,'Oslo OBX Historical Data'!$A$3:$A$3478,'Oslo OBX Historical Data'!$G$2:$G$3477),IF(AL376="FINLAND",_xlfn.XLOOKUP(C376,'OMX Helsinki Historical Data'!$A$3:$A$3480,'OMX Helsinki Historical Data'!$G$2:$G$3479),IF(AL376="DENMARK",_xlfn.XLOOKUP(C376,'OMX Copenhagen All shares Histo'!$A$3:$A$3462,'OMX Copenhagen All shares Histo'!$G$2:$G$3461),_xlfn.XLOOKUP('Neg. inv sent'!C376,'OMX Stockholm Historical Data'!$A$3:$A$3478,'OMX Stockholm Historical Data'!$G$2:$G$3477))))</f>
        <v>-1.2999999999999999E-3</v>
      </c>
      <c r="M376">
        <f>IF($B376="","",Dataset!L376)</f>
        <v>1</v>
      </c>
      <c r="N376">
        <f>IF($B376="","",Dataset!M376)</f>
        <v>0</v>
      </c>
      <c r="O376">
        <f>IF($B376="","",Dataset!N376)</f>
        <v>0</v>
      </c>
      <c r="P376">
        <f>IF($B376="","",Dataset!O376)</f>
        <v>0</v>
      </c>
      <c r="Q376">
        <f>IF($B376="","",Dataset!P376)</f>
        <v>0</v>
      </c>
      <c r="R376">
        <f>IF($B376="","",Dataset!Q376)</f>
        <v>0</v>
      </c>
      <c r="S376">
        <f>IF($B376="","",Dataset!R376)</f>
        <v>1</v>
      </c>
      <c r="T376">
        <f>IF($B376="","",Dataset!S376)</f>
        <v>0</v>
      </c>
      <c r="U376">
        <f>IF($B376="","",Dataset!T376)</f>
        <v>0</v>
      </c>
      <c r="AL376" t="s">
        <v>80</v>
      </c>
      <c r="AN376" s="3">
        <f t="shared" si="43"/>
        <v>6.1319534110799996</v>
      </c>
      <c r="BD376" s="4">
        <v>2.0698573589999998</v>
      </c>
      <c r="BE376" s="4">
        <v>2.1992235180000002</v>
      </c>
      <c r="BF376" s="4">
        <v>6.597671032</v>
      </c>
      <c r="BH376" t="s">
        <v>2008</v>
      </c>
      <c r="BI376" t="s">
        <v>2009</v>
      </c>
      <c r="BJ376" t="s">
        <v>80</v>
      </c>
      <c r="BK376" t="s">
        <v>152</v>
      </c>
      <c r="BL376" t="s">
        <v>25</v>
      </c>
      <c r="BM376" t="s">
        <v>1066</v>
      </c>
      <c r="BN376" t="s">
        <v>27</v>
      </c>
      <c r="BO376" s="4">
        <v>9.3712499999999999</v>
      </c>
      <c r="BP376" s="4">
        <v>6</v>
      </c>
      <c r="BQ376" s="5">
        <f t="shared" si="44"/>
        <v>2.0698573589999998E-2</v>
      </c>
      <c r="BR376" s="5">
        <f t="shared" si="45"/>
        <v>2.199223518E-2</v>
      </c>
      <c r="BS376" s="5">
        <f t="shared" si="46"/>
        <v>6.5976710320000007E-2</v>
      </c>
      <c r="BT376" s="4">
        <v>0.34949999999999998</v>
      </c>
      <c r="BU376" s="4">
        <v>-83.931266780000001</v>
      </c>
      <c r="BV376" s="4">
        <v>0.34</v>
      </c>
      <c r="BW376" s="4">
        <v>9.1540999999999997</v>
      </c>
    </row>
    <row r="377" spans="1:75" x14ac:dyDescent="0.15">
      <c r="A377" t="str">
        <f t="shared" si="39"/>
        <v>1</v>
      </c>
      <c r="B377">
        <v>128</v>
      </c>
      <c r="C377" s="7">
        <v>42726</v>
      </c>
      <c r="D377" s="11">
        <v>2016</v>
      </c>
      <c r="E377" s="3">
        <f>_xlfn.XLOOKUP(B377,'Sentiment index'!$E$2:$E$169,'Sentiment index'!$A$2:$A$169)</f>
        <v>-0.1431878</v>
      </c>
      <c r="F377">
        <f>IF(B377="","",Dataset!E377)</f>
        <v>8.7993532520592659</v>
      </c>
      <c r="G377" s="5">
        <f>(AN377-BP377)/BP377</f>
        <v>2.0512821669999896E-2</v>
      </c>
      <c r="H377" s="12">
        <f>IF(B377="","",Dataset!G377)</f>
        <v>8</v>
      </c>
      <c r="I377" s="4">
        <v>23.485399999999998</v>
      </c>
      <c r="J377" s="4">
        <v>5.6992423999999993</v>
      </c>
      <c r="K377" s="13">
        <f t="shared" si="40"/>
        <v>2.4012821669999896E-2</v>
      </c>
      <c r="L377" s="5">
        <f>IF(AL377="NORWAY",_xlfn.XLOOKUP(C377,'Oslo OBX Historical Data'!$A$3:$A$3478,'Oslo OBX Historical Data'!$G$2:$G$3477),IF(AL377="FINLAND",_xlfn.XLOOKUP(C377,'OMX Helsinki Historical Data'!$A$3:$A$3480,'OMX Helsinki Historical Data'!$G$2:$G$3479),IF(AL377="DENMARK",_xlfn.XLOOKUP(C377,'OMX Copenhagen All shares Histo'!$A$3:$A$3462,'OMX Copenhagen All shares Histo'!$G$2:$G$3461),_xlfn.XLOOKUP('Neg. inv sent'!C377,'OMX Stockholm Historical Data'!$A$3:$A$3478,'OMX Stockholm Historical Data'!$G$2:$G$3477))))</f>
        <v>-3.5000000000000001E-3</v>
      </c>
      <c r="M377">
        <f>IF($B377="","",Dataset!L377)</f>
        <v>1</v>
      </c>
      <c r="N377">
        <f>IF($B377="","",Dataset!M377)</f>
        <v>0</v>
      </c>
      <c r="O377">
        <f>IF($B377="","",Dataset!N377)</f>
        <v>0</v>
      </c>
      <c r="P377">
        <f>IF($B377="","",Dataset!O377)</f>
        <v>0</v>
      </c>
      <c r="Q377">
        <f>IF($B377="","",Dataset!P377)</f>
        <v>0</v>
      </c>
      <c r="R377">
        <f>IF($B377="","",Dataset!Q377)</f>
        <v>0</v>
      </c>
      <c r="S377">
        <f>IF($B377="","",Dataset!R377)</f>
        <v>1</v>
      </c>
      <c r="T377">
        <f>IF($B377="","",Dataset!S377)</f>
        <v>0</v>
      </c>
      <c r="U377">
        <f>IF($B377="","",Dataset!T377)</f>
        <v>0</v>
      </c>
      <c r="AL377" t="s">
        <v>80</v>
      </c>
      <c r="AN377" s="3">
        <f t="shared" si="43"/>
        <v>5.9189743656859992</v>
      </c>
      <c r="AO377">
        <v>8</v>
      </c>
      <c r="BD377" s="4">
        <v>4.8717947009999998</v>
      </c>
      <c r="BE377" s="4">
        <v>2.0512821670000001</v>
      </c>
      <c r="BF377" s="4">
        <v>-0.25641027090000001</v>
      </c>
      <c r="BH377" t="s">
        <v>1699</v>
      </c>
      <c r="BI377" t="s">
        <v>1700</v>
      </c>
      <c r="BJ377" t="s">
        <v>80</v>
      </c>
      <c r="BK377" t="s">
        <v>152</v>
      </c>
      <c r="BL377" t="s">
        <v>25</v>
      </c>
      <c r="BM377" t="s">
        <v>1175</v>
      </c>
      <c r="BN377" t="s">
        <v>27</v>
      </c>
      <c r="BO377" s="4">
        <v>23.485399999999998</v>
      </c>
      <c r="BP377" s="4">
        <v>5.8</v>
      </c>
      <c r="BQ377" s="5">
        <f t="shared" si="44"/>
        <v>4.8717947009999998E-2</v>
      </c>
      <c r="BR377" s="5">
        <f t="shared" si="45"/>
        <v>2.051282167E-2</v>
      </c>
      <c r="BS377" s="5">
        <f t="shared" si="46"/>
        <v>-2.5641027090000002E-3</v>
      </c>
      <c r="BT377" s="4">
        <v>10.220000000000001</v>
      </c>
      <c r="BU377" s="4">
        <v>-93.849502560000005</v>
      </c>
      <c r="BV377" s="4">
        <v>10.54</v>
      </c>
      <c r="BW377" s="4">
        <v>11.139799999999999</v>
      </c>
    </row>
    <row r="378" spans="1:75" x14ac:dyDescent="0.15">
      <c r="A378" t="str">
        <f t="shared" si="39"/>
        <v>1</v>
      </c>
      <c r="B378">
        <v>128</v>
      </c>
      <c r="C378" s="7">
        <v>42726</v>
      </c>
      <c r="D378" s="11">
        <v>2016</v>
      </c>
      <c r="E378" s="3">
        <f>_xlfn.XLOOKUP(B378,'Sentiment index'!$E$2:$E$169,'Sentiment index'!$A$2:$A$169)</f>
        <v>-0.1431878</v>
      </c>
      <c r="F378">
        <f>IF(B378="","",Dataset!E378)</f>
        <v>6.5312916776122956</v>
      </c>
      <c r="G378" s="5">
        <f>(AN378-BP378)/BP378</f>
        <v>3.4782607560000046E-2</v>
      </c>
      <c r="H378" s="12">
        <f>IF(B378="","",Dataset!G378)</f>
        <v>1124.5978391546319</v>
      </c>
      <c r="I378" s="4">
        <v>22.294499999999999</v>
      </c>
      <c r="J378" s="4">
        <v>39.305119999999995</v>
      </c>
      <c r="K378" s="13">
        <f t="shared" si="40"/>
        <v>3.828260756000005E-2</v>
      </c>
      <c r="L378" s="5">
        <f>IF(AL378="NORWAY",_xlfn.XLOOKUP(C378,'Oslo OBX Historical Data'!$A$3:$A$3478,'Oslo OBX Historical Data'!$G$2:$G$3477),IF(AL378="FINLAND",_xlfn.XLOOKUP(C378,'OMX Helsinki Historical Data'!$A$3:$A$3480,'OMX Helsinki Historical Data'!$G$2:$G$3479),IF(AL378="DENMARK",_xlfn.XLOOKUP(C378,'OMX Copenhagen All shares Histo'!$A$3:$A$3462,'OMX Copenhagen All shares Histo'!$G$2:$G$3461),_xlfn.XLOOKUP('Neg. inv sent'!C378,'OMX Stockholm Historical Data'!$A$3:$A$3478,'OMX Stockholm Historical Data'!$G$2:$G$3477))))</f>
        <v>-3.5000000000000001E-3</v>
      </c>
      <c r="M378">
        <f>IF($B378="","",Dataset!L378)</f>
        <v>1</v>
      </c>
      <c r="N378">
        <f>IF($B378="","",Dataset!M378)</f>
        <v>1</v>
      </c>
      <c r="O378">
        <f>IF($B378="","",Dataset!N378)</f>
        <v>0</v>
      </c>
      <c r="P378">
        <f>IF($B378="","",Dataset!O378)</f>
        <v>0</v>
      </c>
      <c r="Q378">
        <f>IF($B378="","",Dataset!P378)</f>
        <v>0</v>
      </c>
      <c r="R378">
        <f>IF($B378="","",Dataset!Q378)</f>
        <v>0</v>
      </c>
      <c r="S378">
        <f>IF($B378="","",Dataset!R378)</f>
        <v>0</v>
      </c>
      <c r="T378">
        <f>IF($B378="","",Dataset!S378)</f>
        <v>0</v>
      </c>
      <c r="U378">
        <f>IF($B378="","",Dataset!T378)</f>
        <v>0</v>
      </c>
      <c r="AL378" t="s">
        <v>80</v>
      </c>
      <c r="AN378" s="3">
        <f t="shared" si="43"/>
        <v>41.391304302400002</v>
      </c>
      <c r="BD378" s="4">
        <v>6.5217390059999998</v>
      </c>
      <c r="BE378" s="4">
        <v>3.4782607560000001</v>
      </c>
      <c r="BF378" s="4">
        <v>6.0869565010000004</v>
      </c>
      <c r="BH378" t="s">
        <v>1735</v>
      </c>
      <c r="BI378" t="s">
        <v>1736</v>
      </c>
      <c r="BJ378" t="s">
        <v>80</v>
      </c>
      <c r="BK378" t="s">
        <v>53</v>
      </c>
      <c r="BL378" t="s">
        <v>25</v>
      </c>
      <c r="BM378" t="s">
        <v>247</v>
      </c>
      <c r="BN378" t="s">
        <v>27</v>
      </c>
      <c r="BO378" s="4">
        <v>22.294499999999999</v>
      </c>
      <c r="BP378" s="4">
        <v>40</v>
      </c>
      <c r="BQ378" s="5">
        <f t="shared" si="44"/>
        <v>6.5217390059999991E-2</v>
      </c>
      <c r="BR378" s="5">
        <f t="shared" si="45"/>
        <v>3.4782607559999998E-2</v>
      </c>
      <c r="BS378" s="5">
        <f t="shared" si="46"/>
        <v>6.0869565010000001E-2</v>
      </c>
      <c r="BT378" s="4">
        <v>68</v>
      </c>
      <c r="BU378" s="4">
        <v>134.26365659999999</v>
      </c>
      <c r="BV378" s="4">
        <v>68.900000000000006</v>
      </c>
      <c r="BW378" s="4">
        <v>1.7438</v>
      </c>
    </row>
    <row r="379" spans="1:75" x14ac:dyDescent="0.15">
      <c r="A379" t="str">
        <f t="shared" si="39"/>
        <v>1</v>
      </c>
      <c r="B379">
        <v>129</v>
      </c>
      <c r="C379" s="7">
        <v>42741</v>
      </c>
      <c r="D379" s="11">
        <v>2017</v>
      </c>
      <c r="E379" s="3">
        <f>_xlfn.XLOOKUP(B379,'Sentiment index'!$E$2:$E$169,'Sentiment index'!$A$2:$A$169)</f>
        <v>-0.2404326</v>
      </c>
      <c r="F379">
        <f>IF(B379="","",Dataset!E379)</f>
        <v>17.231393622423621</v>
      </c>
      <c r="G379" s="5">
        <f>(AN379-BP379)/BP379</f>
        <v>-0.1666666222</v>
      </c>
      <c r="H379" s="12">
        <f>IF(B379="","",Dataset!G379)</f>
        <v>1186.5943203057886</v>
      </c>
      <c r="I379" s="2">
        <v>62.5</v>
      </c>
      <c r="J379" s="2">
        <v>1.25</v>
      </c>
      <c r="K379" s="13">
        <f t="shared" si="40"/>
        <v>-0.1631666222</v>
      </c>
      <c r="L379" s="5">
        <f>IF(AL379="NORWAY",_xlfn.XLOOKUP(C379,'Oslo OBX Historical Data'!$A$3:$A$3478,'Oslo OBX Historical Data'!$G$2:$G$3477),IF(AL379="FINLAND",_xlfn.XLOOKUP(C379,'OMX Helsinki Historical Data'!$A$3:$A$3480,'OMX Helsinki Historical Data'!$G$2:$G$3479),IF(AL379="DENMARK",_xlfn.XLOOKUP(C379,'OMX Copenhagen All shares Histo'!$A$3:$A$3462,'OMX Copenhagen All shares Histo'!$G$2:$G$3461),_xlfn.XLOOKUP('Neg. inv sent'!C379,'OMX Stockholm Historical Data'!$A$3:$A$3478,'OMX Stockholm Historical Data'!$G$2:$G$3477))))</f>
        <v>-3.5000000000000001E-3</v>
      </c>
      <c r="M379">
        <f>IF($B379="","",Dataset!L379)</f>
        <v>1</v>
      </c>
      <c r="N379">
        <f>IF($B379="","",Dataset!M379)</f>
        <v>0</v>
      </c>
      <c r="O379">
        <f>IF($B379="","",Dataset!N379)</f>
        <v>0</v>
      </c>
      <c r="P379">
        <f>IF($B379="","",Dataset!O379)</f>
        <v>0</v>
      </c>
      <c r="Q379">
        <f>IF($B379="","",Dataset!P379)</f>
        <v>0</v>
      </c>
      <c r="R379">
        <f>IF($B379="","",Dataset!Q379)</f>
        <v>0</v>
      </c>
      <c r="S379">
        <f>IF($B379="","",Dataset!R379)</f>
        <v>1</v>
      </c>
      <c r="T379">
        <f>IF($B379="","",Dataset!S379)</f>
        <v>0</v>
      </c>
      <c r="U379">
        <f>IF($B379="","",Dataset!T379)</f>
        <v>0</v>
      </c>
      <c r="AL379" t="s">
        <v>44</v>
      </c>
      <c r="AN379" s="3">
        <f t="shared" si="43"/>
        <v>1.04166672225</v>
      </c>
      <c r="BD379" s="4">
        <v>-14.880948070000001</v>
      </c>
      <c r="BE379" s="4">
        <v>-16.666662219999999</v>
      </c>
      <c r="BF379" s="4">
        <v>-19.642852779999998</v>
      </c>
      <c r="BH379" t="s">
        <v>1439</v>
      </c>
      <c r="BI379" t="s">
        <v>1440</v>
      </c>
      <c r="BJ379" t="s">
        <v>44</v>
      </c>
      <c r="BK379" t="s">
        <v>152</v>
      </c>
      <c r="BL379" t="s">
        <v>25</v>
      </c>
      <c r="BM379" t="s">
        <v>1266</v>
      </c>
      <c r="BN379" t="s">
        <v>27</v>
      </c>
      <c r="BO379" s="2">
        <v>62.5</v>
      </c>
      <c r="BP379" s="2">
        <v>1.25</v>
      </c>
      <c r="BQ379" s="5">
        <f t="shared" si="44"/>
        <v>-0.1488094807</v>
      </c>
      <c r="BR379" s="5">
        <f t="shared" si="45"/>
        <v>-0.1666666222</v>
      </c>
      <c r="BS379" s="5">
        <f t="shared" si="46"/>
        <v>-0.19642852779999997</v>
      </c>
      <c r="BT379" s="2"/>
      <c r="BU379" s="2"/>
      <c r="BV379" s="2"/>
      <c r="BW379" s="2">
        <v>190.91399999999999</v>
      </c>
    </row>
    <row r="380" spans="1:75" x14ac:dyDescent="0.15">
      <c r="A380" t="str">
        <f t="shared" si="39"/>
        <v>1</v>
      </c>
      <c r="B380">
        <v>129</v>
      </c>
      <c r="C380" s="7">
        <v>42744</v>
      </c>
      <c r="D380" s="11">
        <v>2017</v>
      </c>
      <c r="E380" s="3">
        <f>_xlfn.XLOOKUP(B380,'Sentiment index'!$E$2:$E$169,'Sentiment index'!$A$2:$A$169)</f>
        <v>-0.2404326</v>
      </c>
      <c r="F380">
        <f>IF(B380="","",Dataset!E380)</f>
        <v>7.5313949225879142</v>
      </c>
      <c r="G380" s="5">
        <f>(AN380-BP380)/BP380</f>
        <v>2.459013939000004E-2</v>
      </c>
      <c r="H380" s="12">
        <f>IF(B380="","",Dataset!G380)</f>
        <v>1239.248211631693</v>
      </c>
      <c r="I380" s="2">
        <v>10.1379</v>
      </c>
      <c r="J380" s="2">
        <v>5.3249955</v>
      </c>
      <c r="K380" s="13">
        <f t="shared" si="40"/>
        <v>3.089013939000004E-2</v>
      </c>
      <c r="L380" s="5">
        <f>IF(AL380="NORWAY",_xlfn.XLOOKUP(C380,'Oslo OBX Historical Data'!$A$3:$A$3478,'Oslo OBX Historical Data'!$G$2:$G$3477),IF(AL380="FINLAND",_xlfn.XLOOKUP(C380,'OMX Helsinki Historical Data'!$A$3:$A$3480,'OMX Helsinki Historical Data'!$G$2:$G$3479),IF(AL380="DENMARK",_xlfn.XLOOKUP(C380,'OMX Copenhagen All shares Histo'!$A$3:$A$3462,'OMX Copenhagen All shares Histo'!$G$2:$G$3461),_xlfn.XLOOKUP('Neg. inv sent'!C380,'OMX Stockholm Historical Data'!$A$3:$A$3478,'OMX Stockholm Historical Data'!$G$2:$G$3477))))</f>
        <v>-6.3E-3</v>
      </c>
      <c r="M380">
        <f>IF($B380="","",Dataset!L380)</f>
        <v>1</v>
      </c>
      <c r="N380">
        <f>IF($B380="","",Dataset!M380)</f>
        <v>0</v>
      </c>
      <c r="O380">
        <f>IF($B380="","",Dataset!N380)</f>
        <v>0</v>
      </c>
      <c r="P380">
        <f>IF($B380="","",Dataset!O380)</f>
        <v>0</v>
      </c>
      <c r="Q380">
        <f>IF($B380="","",Dataset!P380)</f>
        <v>0</v>
      </c>
      <c r="R380">
        <f>IF($B380="","",Dataset!Q380)</f>
        <v>1</v>
      </c>
      <c r="S380">
        <f>IF($B380="","",Dataset!R380)</f>
        <v>0</v>
      </c>
      <c r="T380">
        <f>IF($B380="","",Dataset!S380)</f>
        <v>0</v>
      </c>
      <c r="U380">
        <f>IF($B380="","",Dataset!T380)</f>
        <v>0</v>
      </c>
      <c r="AL380" t="s">
        <v>80</v>
      </c>
      <c r="AN380" s="3">
        <f t="shared" si="43"/>
        <v>5.6352457666450002</v>
      </c>
      <c r="BD380" s="4">
        <v>5.5327844620000004</v>
      </c>
      <c r="BE380" s="4">
        <v>2.4590139390000001</v>
      </c>
      <c r="BF380" s="4">
        <v>5.5327844620000004</v>
      </c>
      <c r="BH380" t="s">
        <v>1982</v>
      </c>
      <c r="BI380" t="s">
        <v>1983</v>
      </c>
      <c r="BJ380" t="s">
        <v>80</v>
      </c>
      <c r="BK380" t="s">
        <v>32</v>
      </c>
      <c r="BL380" t="s">
        <v>25</v>
      </c>
      <c r="BM380" t="s">
        <v>1066</v>
      </c>
      <c r="BN380" t="s">
        <v>27</v>
      </c>
      <c r="BO380" s="2">
        <v>10.1379</v>
      </c>
      <c r="BP380" s="2">
        <v>5.5</v>
      </c>
      <c r="BQ380" s="5">
        <f t="shared" si="44"/>
        <v>5.5327844620000004E-2</v>
      </c>
      <c r="BR380" s="5">
        <f t="shared" si="45"/>
        <v>2.4590139390000001E-2</v>
      </c>
      <c r="BS380" s="5">
        <f t="shared" si="46"/>
        <v>5.5327844620000004E-2</v>
      </c>
      <c r="BT380" s="2">
        <v>24.9</v>
      </c>
      <c r="BU380" s="2">
        <v>432.51339719999999</v>
      </c>
      <c r="BV380" s="2">
        <v>24.3</v>
      </c>
      <c r="BW380" s="2">
        <v>7.5125000000000002</v>
      </c>
    </row>
    <row r="381" spans="1:75" x14ac:dyDescent="0.15">
      <c r="A381" t="str">
        <f t="shared" si="39"/>
        <v>1</v>
      </c>
      <c r="B381">
        <v>129</v>
      </c>
      <c r="C381" s="7">
        <v>42747</v>
      </c>
      <c r="D381" s="11">
        <v>2017</v>
      </c>
      <c r="E381" s="3">
        <f>_xlfn.XLOOKUP(B381,'Sentiment index'!$E$2:$E$169,'Sentiment index'!$A$2:$A$169)</f>
        <v>-0.2404326</v>
      </c>
      <c r="F381">
        <f>IF(B381="","",Dataset!E381)</f>
        <v>11.553876614162427</v>
      </c>
      <c r="G381" s="5">
        <f>(AN381-BP381)/BP381</f>
        <v>0.1020408154000001</v>
      </c>
      <c r="H381" s="12">
        <f>IF(B381="","",Dataset!G381)</f>
        <v>11</v>
      </c>
      <c r="I381" s="2">
        <v>106.71299999999999</v>
      </c>
      <c r="J381" s="2">
        <v>0.96818099999999996</v>
      </c>
      <c r="K381" s="13">
        <f t="shared" si="40"/>
        <v>0.10734081540000009</v>
      </c>
      <c r="L381" s="5">
        <f>IF(AL381="NORWAY",_xlfn.XLOOKUP(C381,'Oslo OBX Historical Data'!$A$3:$A$3478,'Oslo OBX Historical Data'!$G$2:$G$3477),IF(AL381="FINLAND",_xlfn.XLOOKUP(C381,'OMX Helsinki Historical Data'!$A$3:$A$3480,'OMX Helsinki Historical Data'!$G$2:$G$3479),IF(AL381="DENMARK",_xlfn.XLOOKUP(C381,'OMX Copenhagen All shares Histo'!$A$3:$A$3462,'OMX Copenhagen All shares Histo'!$G$2:$G$3461),_xlfn.XLOOKUP('Neg. inv sent'!C381,'OMX Stockholm Historical Data'!$A$3:$A$3478,'OMX Stockholm Historical Data'!$G$2:$G$3477))))</f>
        <v>-5.3E-3</v>
      </c>
      <c r="M381">
        <f>IF($B381="","",Dataset!L381)</f>
        <v>1</v>
      </c>
      <c r="N381">
        <f>IF($B381="","",Dataset!M381)</f>
        <v>0</v>
      </c>
      <c r="O381">
        <f>IF($B381="","",Dataset!N381)</f>
        <v>1</v>
      </c>
      <c r="P381">
        <f>IF($B381="","",Dataset!O381)</f>
        <v>0</v>
      </c>
      <c r="Q381">
        <f>IF($B381="","",Dataset!P381)</f>
        <v>0</v>
      </c>
      <c r="R381">
        <f>IF($B381="","",Dataset!Q381)</f>
        <v>0</v>
      </c>
      <c r="S381">
        <f>IF($B381="","",Dataset!R381)</f>
        <v>0</v>
      </c>
      <c r="T381">
        <f>IF($B381="","",Dataset!S381)</f>
        <v>0</v>
      </c>
      <c r="U381">
        <f>IF($B381="","",Dataset!T381)</f>
        <v>0</v>
      </c>
      <c r="AL381" t="s">
        <v>80</v>
      </c>
      <c r="AN381" s="3">
        <f t="shared" si="43"/>
        <v>1.1020408154000001</v>
      </c>
      <c r="AO381">
        <v>11</v>
      </c>
      <c r="BD381" s="4">
        <v>10.204081540000001</v>
      </c>
      <c r="BE381" s="4">
        <v>10.204081540000001</v>
      </c>
      <c r="BF381" s="4">
        <v>8.9795913699999996</v>
      </c>
      <c r="BH381" t="s">
        <v>1291</v>
      </c>
      <c r="BI381" t="s">
        <v>1292</v>
      </c>
      <c r="BJ381" t="s">
        <v>80</v>
      </c>
      <c r="BK381" t="s">
        <v>96</v>
      </c>
      <c r="BL381" t="s">
        <v>25</v>
      </c>
      <c r="BM381" t="s">
        <v>1066</v>
      </c>
      <c r="BN381" t="s">
        <v>27</v>
      </c>
      <c r="BO381" s="2">
        <v>106.71299999999999</v>
      </c>
      <c r="BP381" s="2">
        <v>1</v>
      </c>
      <c r="BQ381" s="5">
        <f t="shared" si="44"/>
        <v>0.10204081540000001</v>
      </c>
      <c r="BR381" s="5">
        <f t="shared" si="45"/>
        <v>0.10204081540000001</v>
      </c>
      <c r="BS381" s="5">
        <f t="shared" si="46"/>
        <v>8.9795913699999994E-2</v>
      </c>
      <c r="BT381" s="2"/>
      <c r="BU381" s="2"/>
      <c r="BV381" s="2"/>
      <c r="BW381" s="2">
        <v>116.333</v>
      </c>
    </row>
    <row r="382" spans="1:75" x14ac:dyDescent="0.15">
      <c r="A382" t="str">
        <f t="shared" si="39"/>
        <v>1</v>
      </c>
      <c r="B382">
        <v>130</v>
      </c>
      <c r="C382" s="7">
        <v>42772</v>
      </c>
      <c r="D382" s="11">
        <v>2017</v>
      </c>
      <c r="E382" s="3">
        <f>_xlfn.XLOOKUP(B382,'Sentiment index'!$E$2:$E$169,'Sentiment index'!$A$2:$A$169)</f>
        <v>-0.30287950000000002</v>
      </c>
      <c r="F382">
        <f>IF(B382="","",Dataset!E382)</f>
        <v>12.54535777574762</v>
      </c>
      <c r="G382" s="5">
        <f>(AN382-BP382)/BP382</f>
        <v>-1.4285714630000021E-2</v>
      </c>
      <c r="H382" s="12">
        <f>IF(B382="","",Dataset!G382)</f>
        <v>11</v>
      </c>
      <c r="I382" s="2">
        <v>18.866</v>
      </c>
      <c r="J382" s="2">
        <v>4.3568144999999996</v>
      </c>
      <c r="K382" s="13">
        <f t="shared" si="40"/>
        <v>-9.7857146300000218E-3</v>
      </c>
      <c r="L382" s="5">
        <f>IF(AL382="NORWAY",_xlfn.XLOOKUP(C382,'Oslo OBX Historical Data'!$A$3:$A$3478,'Oslo OBX Historical Data'!$G$2:$G$3477),IF(AL382="FINLAND",_xlfn.XLOOKUP(C382,'OMX Helsinki Historical Data'!$A$3:$A$3480,'OMX Helsinki Historical Data'!$G$2:$G$3479),IF(AL382="DENMARK",_xlfn.XLOOKUP(C382,'OMX Copenhagen All shares Histo'!$A$3:$A$3462,'OMX Copenhagen All shares Histo'!$G$2:$G$3461),_xlfn.XLOOKUP('Neg. inv sent'!C382,'OMX Stockholm Historical Data'!$A$3:$A$3478,'OMX Stockholm Historical Data'!$G$2:$G$3477))))</f>
        <v>-4.4999999999999997E-3</v>
      </c>
      <c r="M382">
        <f>IF($B382="","",Dataset!L382)</f>
        <v>1</v>
      </c>
      <c r="N382">
        <f>IF($B382="","",Dataset!M382)</f>
        <v>0</v>
      </c>
      <c r="O382">
        <f>IF($B382="","",Dataset!N382)</f>
        <v>0</v>
      </c>
      <c r="P382">
        <f>IF($B382="","",Dataset!O382)</f>
        <v>0</v>
      </c>
      <c r="Q382">
        <f>IF($B382="","",Dataset!P382)</f>
        <v>0</v>
      </c>
      <c r="R382">
        <f>IF($B382="","",Dataset!Q382)</f>
        <v>0</v>
      </c>
      <c r="S382">
        <f>IF($B382="","",Dataset!R382)</f>
        <v>1</v>
      </c>
      <c r="T382">
        <f>IF($B382="","",Dataset!S382)</f>
        <v>0</v>
      </c>
      <c r="U382">
        <f>IF($B382="","",Dataset!T382)</f>
        <v>0</v>
      </c>
      <c r="AL382" t="s">
        <v>80</v>
      </c>
      <c r="AN382" s="3">
        <f t="shared" si="43"/>
        <v>4.4357142841649999</v>
      </c>
      <c r="AO382">
        <v>11</v>
      </c>
      <c r="BD382" s="4">
        <v>0</v>
      </c>
      <c r="BE382" s="4">
        <v>-1.4285714629999999</v>
      </c>
      <c r="BF382" s="4">
        <v>-2.1428570750000002</v>
      </c>
      <c r="BH382" t="s">
        <v>1789</v>
      </c>
      <c r="BI382" t="s">
        <v>1790</v>
      </c>
      <c r="BJ382" t="s">
        <v>80</v>
      </c>
      <c r="BK382" t="s">
        <v>152</v>
      </c>
      <c r="BL382" t="s">
        <v>25</v>
      </c>
      <c r="BM382" t="s">
        <v>1066</v>
      </c>
      <c r="BN382" t="s">
        <v>27</v>
      </c>
      <c r="BO382" s="2">
        <v>18.866</v>
      </c>
      <c r="BP382" s="2">
        <v>4.5</v>
      </c>
      <c r="BQ382" s="5">
        <f t="shared" si="44"/>
        <v>0</v>
      </c>
      <c r="BR382" s="5">
        <f t="shared" si="45"/>
        <v>-1.428571463E-2</v>
      </c>
      <c r="BS382" s="5">
        <f t="shared" si="46"/>
        <v>-2.1428570750000001E-2</v>
      </c>
      <c r="BT382" s="2"/>
      <c r="BU382" s="2"/>
      <c r="BV382" s="2"/>
      <c r="BW382" s="2">
        <v>9.4007000000000005</v>
      </c>
    </row>
    <row r="383" spans="1:75" x14ac:dyDescent="0.15">
      <c r="A383" t="str">
        <f t="shared" si="39"/>
        <v>1</v>
      </c>
      <c r="B383">
        <v>130</v>
      </c>
      <c r="C383" s="7">
        <v>42788</v>
      </c>
      <c r="D383" s="11">
        <v>2017</v>
      </c>
      <c r="E383" s="3">
        <f>_xlfn.XLOOKUP(B383,'Sentiment index'!$E$2:$E$169,'Sentiment index'!$A$2:$A$169)</f>
        <v>-0.30287950000000002</v>
      </c>
      <c r="F383">
        <f>IF(B383="","",Dataset!E383)</f>
        <v>10.501571278325102</v>
      </c>
      <c r="G383" s="5">
        <f>(AN383-BP383)/BP383</f>
        <v>0</v>
      </c>
      <c r="H383" s="12">
        <f>IF(B383="","",Dataset!G383)</f>
        <v>321</v>
      </c>
      <c r="I383" s="2">
        <v>610.86300000000006</v>
      </c>
      <c r="J383" s="2">
        <v>44.536325999999995</v>
      </c>
      <c r="K383" s="13">
        <f t="shared" si="40"/>
        <v>3.8E-3</v>
      </c>
      <c r="L383" s="5">
        <f>IF(AL383="NORWAY",_xlfn.XLOOKUP(C383,'Oslo OBX Historical Data'!$A$3:$A$3478,'Oslo OBX Historical Data'!$G$2:$G$3477),IF(AL383="FINLAND",_xlfn.XLOOKUP(C383,'OMX Helsinki Historical Data'!$A$3:$A$3480,'OMX Helsinki Historical Data'!$G$2:$G$3479),IF(AL383="DENMARK",_xlfn.XLOOKUP(C383,'OMX Copenhagen All shares Histo'!$A$3:$A$3462,'OMX Copenhagen All shares Histo'!$G$2:$G$3461),_xlfn.XLOOKUP('Neg. inv sent'!C383,'OMX Stockholm Historical Data'!$A$3:$A$3478,'OMX Stockholm Historical Data'!$G$2:$G$3477))))</f>
        <v>-3.8E-3</v>
      </c>
      <c r="M383">
        <f>IF($B383="","",Dataset!L383)</f>
        <v>1</v>
      </c>
      <c r="N383">
        <f>IF($B383="","",Dataset!M383)</f>
        <v>0</v>
      </c>
      <c r="O383">
        <f>IF($B383="","",Dataset!N383)</f>
        <v>0</v>
      </c>
      <c r="P383">
        <f>IF($B383="","",Dataset!O383)</f>
        <v>0</v>
      </c>
      <c r="Q383">
        <f>IF($B383="","",Dataset!P383)</f>
        <v>0</v>
      </c>
      <c r="R383">
        <f>IF($B383="","",Dataset!Q383)</f>
        <v>1</v>
      </c>
      <c r="S383">
        <f>IF($B383="","",Dataset!R383)</f>
        <v>0</v>
      </c>
      <c r="T383">
        <f>IF($B383="","",Dataset!S383)</f>
        <v>0</v>
      </c>
      <c r="U383">
        <f>IF($B383="","",Dataset!T383)</f>
        <v>0</v>
      </c>
      <c r="AL383" t="s">
        <v>80</v>
      </c>
      <c r="AN383" s="3">
        <f t="shared" si="43"/>
        <v>46</v>
      </c>
      <c r="AO383">
        <v>321</v>
      </c>
      <c r="BD383" s="4">
        <v>0</v>
      </c>
      <c r="BE383" s="4">
        <v>0</v>
      </c>
      <c r="BF383" s="4">
        <v>-4.8076925279999996</v>
      </c>
      <c r="BH383" t="s">
        <v>754</v>
      </c>
      <c r="BI383" t="s">
        <v>755</v>
      </c>
      <c r="BJ383" t="s">
        <v>80</v>
      </c>
      <c r="BK383" t="s">
        <v>32</v>
      </c>
      <c r="BL383" t="s">
        <v>25</v>
      </c>
      <c r="BM383" t="s">
        <v>756</v>
      </c>
      <c r="BN383" t="s">
        <v>27</v>
      </c>
      <c r="BO383" s="2">
        <v>610.86300000000006</v>
      </c>
      <c r="BP383" s="2">
        <v>46</v>
      </c>
      <c r="BQ383" s="5">
        <f t="shared" si="44"/>
        <v>0</v>
      </c>
      <c r="BR383" s="5">
        <f t="shared" si="45"/>
        <v>0</v>
      </c>
      <c r="BS383" s="5">
        <f t="shared" si="46"/>
        <v>-4.8076925279999995E-2</v>
      </c>
      <c r="BT383" s="2">
        <v>8.07</v>
      </c>
      <c r="BU383" s="2">
        <v>-82.934783940000003</v>
      </c>
      <c r="BV383" s="2">
        <v>8.2799999999999994</v>
      </c>
      <c r="BW383" s="2">
        <v>38.828099999999999</v>
      </c>
    </row>
    <row r="384" spans="1:75" x14ac:dyDescent="0.15">
      <c r="A384" t="str">
        <f t="shared" si="39"/>
        <v>1</v>
      </c>
      <c r="B384">
        <v>131</v>
      </c>
      <c r="C384" s="7">
        <v>42796</v>
      </c>
      <c r="D384" s="11">
        <v>2017</v>
      </c>
      <c r="E384" s="3">
        <f>_xlfn.XLOOKUP(B384,'Sentiment index'!$E$2:$E$169,'Sentiment index'!$A$2:$A$169)</f>
        <v>-0.38076389999999999</v>
      </c>
      <c r="F384">
        <f>IF(B384="","",Dataset!E384)</f>
        <v>15.261630406942496</v>
      </c>
      <c r="G384" s="5">
        <f>(AN384-BP384)/BP384</f>
        <v>-6.6666668649999804E-3</v>
      </c>
      <c r="H384" s="12">
        <f>IF(B384="","",Dataset!G384)</f>
        <v>22</v>
      </c>
      <c r="I384" s="2">
        <v>3.2059500000000001</v>
      </c>
      <c r="J384" s="2">
        <v>3.3886335000000001</v>
      </c>
      <c r="K384" s="13">
        <f t="shared" si="40"/>
        <v>-4.6666686499998063E-4</v>
      </c>
      <c r="L384" s="5">
        <f>IF(AL384="NORWAY",_xlfn.XLOOKUP(C384,'Oslo OBX Historical Data'!$A$3:$A$3478,'Oslo OBX Historical Data'!$G$2:$G$3477),IF(AL384="FINLAND",_xlfn.XLOOKUP(C384,'OMX Helsinki Historical Data'!$A$3:$A$3480,'OMX Helsinki Historical Data'!$G$2:$G$3479),IF(AL384="DENMARK",_xlfn.XLOOKUP(C384,'OMX Copenhagen All shares Histo'!$A$3:$A$3462,'OMX Copenhagen All shares Histo'!$G$2:$G$3461),_xlfn.XLOOKUP('Neg. inv sent'!C384,'OMX Stockholm Historical Data'!$A$3:$A$3478,'OMX Stockholm Historical Data'!$G$2:$G$3477))))</f>
        <v>-6.1999999999999998E-3</v>
      </c>
      <c r="M384">
        <f>IF($B384="","",Dataset!L384)</f>
        <v>1</v>
      </c>
      <c r="N384">
        <f>IF($B384="","",Dataset!M384)</f>
        <v>0</v>
      </c>
      <c r="O384">
        <f>IF($B384="","",Dataset!N384)</f>
        <v>1</v>
      </c>
      <c r="P384">
        <f>IF($B384="","",Dataset!O384)</f>
        <v>0</v>
      </c>
      <c r="Q384">
        <f>IF($B384="","",Dataset!P384)</f>
        <v>0</v>
      </c>
      <c r="R384">
        <f>IF($B384="","",Dataset!Q384)</f>
        <v>0</v>
      </c>
      <c r="S384">
        <f>IF($B384="","",Dataset!R384)</f>
        <v>0</v>
      </c>
      <c r="T384">
        <f>IF($B384="","",Dataset!S384)</f>
        <v>0</v>
      </c>
      <c r="U384">
        <f>IF($B384="","",Dataset!T384)</f>
        <v>0</v>
      </c>
      <c r="AL384" t="s">
        <v>80</v>
      </c>
      <c r="AN384" s="3">
        <f t="shared" si="43"/>
        <v>3.4766666659725001</v>
      </c>
      <c r="AO384">
        <v>22</v>
      </c>
      <c r="BD384" s="4">
        <v>0</v>
      </c>
      <c r="BE384" s="4">
        <v>-0.66666668650000005</v>
      </c>
      <c r="BF384" s="4">
        <v>-0.66666668650000005</v>
      </c>
      <c r="BH384" t="s">
        <v>2133</v>
      </c>
      <c r="BI384" t="s">
        <v>2134</v>
      </c>
      <c r="BJ384" t="s">
        <v>80</v>
      </c>
      <c r="BK384" t="s">
        <v>96</v>
      </c>
      <c r="BL384" t="s">
        <v>25</v>
      </c>
      <c r="BM384" t="s">
        <v>1066</v>
      </c>
      <c r="BN384" t="s">
        <v>27</v>
      </c>
      <c r="BO384" s="2">
        <v>3.2059500000000001</v>
      </c>
      <c r="BP384" s="2">
        <v>3.5</v>
      </c>
      <c r="BQ384" s="5">
        <f t="shared" si="44"/>
        <v>0</v>
      </c>
      <c r="BR384" s="5">
        <f t="shared" si="45"/>
        <v>-6.6666668650000004E-3</v>
      </c>
      <c r="BS384" s="5">
        <f t="shared" si="46"/>
        <v>-6.6666668650000004E-3</v>
      </c>
      <c r="BT384" s="2">
        <v>2.5</v>
      </c>
      <c r="BU384" s="2">
        <v>-26.857143399999998</v>
      </c>
      <c r="BV384" s="2">
        <v>2.5</v>
      </c>
      <c r="BW384" s="2">
        <v>5.9880000000000004</v>
      </c>
    </row>
    <row r="385" spans="1:75" x14ac:dyDescent="0.15">
      <c r="A385" t="str">
        <f t="shared" si="39"/>
        <v>1</v>
      </c>
      <c r="B385">
        <v>131</v>
      </c>
      <c r="C385" s="7">
        <v>42797</v>
      </c>
      <c r="D385" s="11">
        <v>2017</v>
      </c>
      <c r="E385" s="3">
        <f>_xlfn.XLOOKUP(B385,'Sentiment index'!$E$2:$E$169,'Sentiment index'!$A$2:$A$169)</f>
        <v>-0.38076389999999999</v>
      </c>
      <c r="F385">
        <f>IF(B385="","",Dataset!E385)</f>
        <v>12.594352614908045</v>
      </c>
      <c r="G385" s="5">
        <f>(AN385-BP385)/BP385</f>
        <v>0.93749999999999989</v>
      </c>
      <c r="H385" s="12">
        <f>IF(B385="","",Dataset!G385)</f>
        <v>8</v>
      </c>
      <c r="I385" s="2">
        <v>4.1946300000000001</v>
      </c>
      <c r="J385" s="2">
        <v>4.6472688</v>
      </c>
      <c r="K385" s="13">
        <f t="shared" si="40"/>
        <v>0.93899999999999983</v>
      </c>
      <c r="L385" s="5">
        <f>IF(AL385="NORWAY",_xlfn.XLOOKUP(C385,'Oslo OBX Historical Data'!$A$3:$A$3478,'Oslo OBX Historical Data'!$G$2:$G$3477),IF(AL385="FINLAND",_xlfn.XLOOKUP(C385,'OMX Helsinki Historical Data'!$A$3:$A$3480,'OMX Helsinki Historical Data'!$G$2:$G$3479),IF(AL385="DENMARK",_xlfn.XLOOKUP(C385,'OMX Copenhagen All shares Histo'!$A$3:$A$3462,'OMX Copenhagen All shares Histo'!$G$2:$G$3461),_xlfn.XLOOKUP('Neg. inv sent'!C385,'OMX Stockholm Historical Data'!$A$3:$A$3478,'OMX Stockholm Historical Data'!$G$2:$G$3477))))</f>
        <v>-1.5E-3</v>
      </c>
      <c r="M385">
        <f>IF($B385="","",Dataset!L385)</f>
        <v>1</v>
      </c>
      <c r="N385">
        <f>IF($B385="","",Dataset!M385)</f>
        <v>0</v>
      </c>
      <c r="O385">
        <f>IF($B385="","",Dataset!N385)</f>
        <v>1</v>
      </c>
      <c r="P385">
        <f>IF($B385="","",Dataset!O385)</f>
        <v>0</v>
      </c>
      <c r="Q385">
        <f>IF($B385="","",Dataset!P385)</f>
        <v>0</v>
      </c>
      <c r="R385">
        <f>IF($B385="","",Dataset!Q385)</f>
        <v>0</v>
      </c>
      <c r="S385">
        <f>IF($B385="","",Dataset!R385)</f>
        <v>0</v>
      </c>
      <c r="T385">
        <f>IF($B385="","",Dataset!S385)</f>
        <v>0</v>
      </c>
      <c r="U385">
        <f>IF($B385="","",Dataset!T385)</f>
        <v>0</v>
      </c>
      <c r="AL385" t="s">
        <v>80</v>
      </c>
      <c r="AN385" s="3">
        <f t="shared" si="43"/>
        <v>9.2999999999999989</v>
      </c>
      <c r="AO385">
        <v>8</v>
      </c>
      <c r="BD385" s="4">
        <v>121.09375</v>
      </c>
      <c r="BE385" s="4">
        <v>93.75</v>
      </c>
      <c r="BF385" s="4">
        <v>103.125</v>
      </c>
      <c r="BH385" t="s">
        <v>2122</v>
      </c>
      <c r="BI385" t="s">
        <v>2123</v>
      </c>
      <c r="BJ385" t="s">
        <v>80</v>
      </c>
      <c r="BK385" t="s">
        <v>96</v>
      </c>
      <c r="BL385" t="s">
        <v>25</v>
      </c>
      <c r="BM385" t="s">
        <v>1066</v>
      </c>
      <c r="BN385" t="s">
        <v>27</v>
      </c>
      <c r="BO385" s="2">
        <v>4.1946300000000001</v>
      </c>
      <c r="BP385" s="2">
        <v>4.8</v>
      </c>
      <c r="BQ385" s="5">
        <f t="shared" si="44"/>
        <v>1.2109375</v>
      </c>
      <c r="BR385" s="5">
        <f t="shared" si="45"/>
        <v>0.9375</v>
      </c>
      <c r="BS385" s="5">
        <f t="shared" si="46"/>
        <v>1.03125</v>
      </c>
      <c r="BT385" s="2">
        <v>2.58</v>
      </c>
      <c r="BU385" s="2">
        <v>-31.099969860000002</v>
      </c>
      <c r="BV385" s="2">
        <v>2.4849999999999999</v>
      </c>
      <c r="BW385" s="2">
        <v>6.3329000000000004</v>
      </c>
    </row>
    <row r="386" spans="1:75" x14ac:dyDescent="0.15">
      <c r="A386" t="str">
        <f t="shared" si="39"/>
        <v>1</v>
      </c>
      <c r="B386">
        <v>131</v>
      </c>
      <c r="C386" s="7">
        <v>42814</v>
      </c>
      <c r="D386" s="11">
        <v>2017</v>
      </c>
      <c r="E386" s="3">
        <f>_xlfn.XLOOKUP(B386,'Sentiment index'!$E$2:$E$169,'Sentiment index'!$A$2:$A$169)</f>
        <v>-0.38076389999999999</v>
      </c>
      <c r="F386">
        <f>IF(B386="","",Dataset!E386)</f>
        <v>12.266167441090307</v>
      </c>
      <c r="G386" s="5">
        <f>(AN386-BP386)/BP386</f>
        <v>0.10869565010000014</v>
      </c>
      <c r="H386" s="12">
        <f>IF(B386="","",Dataset!G386)</f>
        <v>10</v>
      </c>
      <c r="I386" s="2">
        <v>11.3552</v>
      </c>
      <c r="J386" s="2">
        <v>8.3263565999999987</v>
      </c>
      <c r="K386" s="13">
        <f t="shared" si="40"/>
        <v>0.10889565010000014</v>
      </c>
      <c r="L386" s="5">
        <f>IF(AL386="NORWAY",_xlfn.XLOOKUP(C386,'Oslo OBX Historical Data'!$A$3:$A$3478,'Oslo OBX Historical Data'!$G$2:$G$3477),IF(AL386="FINLAND",_xlfn.XLOOKUP(C386,'OMX Helsinki Historical Data'!$A$3:$A$3480,'OMX Helsinki Historical Data'!$G$2:$G$3479),IF(AL386="DENMARK",_xlfn.XLOOKUP(C386,'OMX Copenhagen All shares Histo'!$A$3:$A$3462,'OMX Copenhagen All shares Histo'!$G$2:$G$3461),_xlfn.XLOOKUP('Neg. inv sent'!C386,'OMX Stockholm Historical Data'!$A$3:$A$3478,'OMX Stockholm Historical Data'!$G$2:$G$3477))))</f>
        <v>-2.0000000000000001E-4</v>
      </c>
      <c r="M386">
        <f>IF($B386="","",Dataset!L386)</f>
        <v>1</v>
      </c>
      <c r="N386">
        <f>IF($B386="","",Dataset!M386)</f>
        <v>0</v>
      </c>
      <c r="O386">
        <f>IF($B386="","",Dataset!N386)</f>
        <v>1</v>
      </c>
      <c r="P386">
        <f>IF($B386="","",Dataset!O386)</f>
        <v>0</v>
      </c>
      <c r="Q386">
        <f>IF($B386="","",Dataset!P386)</f>
        <v>0</v>
      </c>
      <c r="R386">
        <f>IF($B386="","",Dataset!Q386)</f>
        <v>0</v>
      </c>
      <c r="S386">
        <f>IF($B386="","",Dataset!R386)</f>
        <v>0</v>
      </c>
      <c r="T386">
        <f>IF($B386="","",Dataset!S386)</f>
        <v>0</v>
      </c>
      <c r="U386">
        <f>IF($B386="","",Dataset!T386)</f>
        <v>0</v>
      </c>
      <c r="AL386" t="s">
        <v>80</v>
      </c>
      <c r="AN386" s="3">
        <f t="shared" si="43"/>
        <v>9.5347825908600008</v>
      </c>
      <c r="AO386">
        <v>10</v>
      </c>
      <c r="BD386" s="4">
        <v>9.5652170180000002</v>
      </c>
      <c r="BE386" s="4">
        <v>10.869565010000001</v>
      </c>
      <c r="BF386" s="4">
        <v>6.0869565010000004</v>
      </c>
      <c r="BH386" t="s">
        <v>1918</v>
      </c>
      <c r="BI386" t="s">
        <v>1919</v>
      </c>
      <c r="BJ386" t="s">
        <v>80</v>
      </c>
      <c r="BK386" t="s">
        <v>96</v>
      </c>
      <c r="BL386" t="s">
        <v>25</v>
      </c>
      <c r="BM386" t="s">
        <v>1175</v>
      </c>
      <c r="BN386" t="s">
        <v>27</v>
      </c>
      <c r="BO386" s="2">
        <v>11.3552</v>
      </c>
      <c r="BP386" s="2">
        <v>8.6</v>
      </c>
      <c r="BQ386" s="5">
        <f t="shared" si="44"/>
        <v>9.5652170179999996E-2</v>
      </c>
      <c r="BR386" s="5">
        <f t="shared" si="45"/>
        <v>0.1086956501</v>
      </c>
      <c r="BS386" s="5">
        <f t="shared" si="46"/>
        <v>6.0869565010000001E-2</v>
      </c>
      <c r="BT386" s="2">
        <v>0.9</v>
      </c>
      <c r="BU386" s="2">
        <v>-87.962799070000003</v>
      </c>
      <c r="BV386" s="2">
        <v>0.9</v>
      </c>
      <c r="BW386" s="2">
        <v>4.2977999999999996</v>
      </c>
    </row>
    <row r="387" spans="1:75" x14ac:dyDescent="0.15">
      <c r="A387" t="str">
        <f t="shared" ref="A387:A450" si="47">IF(E387&lt;0,"1","0")</f>
        <v>1</v>
      </c>
      <c r="B387">
        <v>131</v>
      </c>
      <c r="C387" s="7">
        <v>42817</v>
      </c>
      <c r="D387" s="11">
        <v>2017</v>
      </c>
      <c r="E387" s="3">
        <f>_xlfn.XLOOKUP(B387,'Sentiment index'!$E$2:$E$169,'Sentiment index'!$A$2:$A$169)</f>
        <v>-0.38076389999999999</v>
      </c>
      <c r="F387">
        <f>IF(B387="","",Dataset!E387)</f>
        <v>7.3688020320185359</v>
      </c>
      <c r="G387" s="5">
        <f>(AN387-BP387)/BP387</f>
        <v>-1.8517947600447889E-8</v>
      </c>
      <c r="H387" s="12">
        <f>IF(B387="","",Dataset!G387)</f>
        <v>78</v>
      </c>
      <c r="I387" s="2">
        <v>626.928</v>
      </c>
      <c r="J387" s="2">
        <v>44.536325999999995</v>
      </c>
      <c r="K387" s="13">
        <f t="shared" ref="K387:K450" si="48">G387-L387</f>
        <v>-1.1100018517947601E-2</v>
      </c>
      <c r="L387" s="5">
        <f>IF(AL387="NORWAY",_xlfn.XLOOKUP(C387,'Oslo OBX Historical Data'!$A$3:$A$3478,'Oslo OBX Historical Data'!$G$2:$G$3477),IF(AL387="FINLAND",_xlfn.XLOOKUP(C387,'OMX Helsinki Historical Data'!$A$3:$A$3480,'OMX Helsinki Historical Data'!$G$2:$G$3479),IF(AL387="DENMARK",_xlfn.XLOOKUP(C387,'OMX Copenhagen All shares Histo'!$A$3:$A$3462,'OMX Copenhagen All shares Histo'!$G$2:$G$3461),_xlfn.XLOOKUP('Neg. inv sent'!C387,'OMX Stockholm Historical Data'!$A$3:$A$3478,'OMX Stockholm Historical Data'!$G$2:$G$3477))))</f>
        <v>1.11E-2</v>
      </c>
      <c r="M387">
        <f>IF($B387="","",Dataset!L387)</f>
        <v>1</v>
      </c>
      <c r="N387">
        <f>IF($B387="","",Dataset!M387)</f>
        <v>0</v>
      </c>
      <c r="O387">
        <f>IF($B387="","",Dataset!N387)</f>
        <v>0</v>
      </c>
      <c r="P387">
        <f>IF($B387="","",Dataset!O387)</f>
        <v>0</v>
      </c>
      <c r="Q387">
        <f>IF($B387="","",Dataset!P387)</f>
        <v>1</v>
      </c>
      <c r="R387">
        <f>IF($B387="","",Dataset!Q387)</f>
        <v>0</v>
      </c>
      <c r="S387">
        <f>IF($B387="","",Dataset!R387)</f>
        <v>0</v>
      </c>
      <c r="T387">
        <f>IF($B387="","",Dataset!S387)</f>
        <v>0</v>
      </c>
      <c r="U387">
        <f>IF($B387="","",Dataset!T387)</f>
        <v>0</v>
      </c>
      <c r="AL387" t="s">
        <v>80</v>
      </c>
      <c r="AN387" s="3">
        <f t="shared" si="43"/>
        <v>45.99999914817441</v>
      </c>
      <c r="AO387">
        <v>78</v>
      </c>
      <c r="BD387" s="4">
        <v>3.8834931849999998</v>
      </c>
      <c r="BE387" s="4">
        <v>-1.8517947640000001E-6</v>
      </c>
      <c r="BF387" s="4">
        <v>0.87378454210000001</v>
      </c>
      <c r="BH387" t="s">
        <v>763</v>
      </c>
      <c r="BI387" t="s">
        <v>764</v>
      </c>
      <c r="BJ387" t="s">
        <v>80</v>
      </c>
      <c r="BK387" t="s">
        <v>38</v>
      </c>
      <c r="BL387" t="s">
        <v>25</v>
      </c>
      <c r="BM387" t="s">
        <v>742</v>
      </c>
      <c r="BN387" t="s">
        <v>27</v>
      </c>
      <c r="BO387" s="2">
        <v>626.928</v>
      </c>
      <c r="BP387" s="2">
        <v>46</v>
      </c>
      <c r="BQ387" s="5">
        <f t="shared" si="44"/>
        <v>3.8834931849999997E-2</v>
      </c>
      <c r="BR387" s="5">
        <f t="shared" si="45"/>
        <v>-1.851794764E-8</v>
      </c>
      <c r="BS387" s="5">
        <f t="shared" si="46"/>
        <v>8.7378454209999998E-3</v>
      </c>
      <c r="BT387" s="2">
        <v>885</v>
      </c>
      <c r="BU387" s="2">
        <v>2184.7827149999998</v>
      </c>
      <c r="BV387" s="2">
        <v>903.5</v>
      </c>
      <c r="BW387" s="2">
        <v>25.299900000000001</v>
      </c>
    </row>
    <row r="388" spans="1:75" x14ac:dyDescent="0.15">
      <c r="A388" t="str">
        <f t="shared" si="47"/>
        <v>1</v>
      </c>
      <c r="B388">
        <v>131</v>
      </c>
      <c r="C388" s="7">
        <v>42817</v>
      </c>
      <c r="D388" s="11">
        <v>2017</v>
      </c>
      <c r="E388" s="3">
        <f>_xlfn.XLOOKUP(B388,'Sentiment index'!$E$2:$E$169,'Sentiment index'!$A$2:$A$169)</f>
        <v>-0.38076389999999999</v>
      </c>
      <c r="F388">
        <f>IF(B388="","",Dataset!E388)</f>
        <v>12.594028319794564</v>
      </c>
      <c r="G388" s="5">
        <f>(AN388-BP388)/BP388</f>
        <v>0.10000000000000012</v>
      </c>
      <c r="H388" s="12">
        <f>IF(B388="","",Dataset!G388)</f>
        <v>112</v>
      </c>
      <c r="I388" s="2">
        <v>305.738</v>
      </c>
      <c r="J388" s="2">
        <v>73.731039699999997</v>
      </c>
      <c r="K388" s="13">
        <f t="shared" si="48"/>
        <v>9.3200000000000116E-2</v>
      </c>
      <c r="L388" s="5">
        <f>IF(AL388="NORWAY",_xlfn.XLOOKUP(C388,'Oslo OBX Historical Data'!$A$3:$A$3478,'Oslo OBX Historical Data'!$G$2:$G$3477),IF(AL388="FINLAND",_xlfn.XLOOKUP(C388,'OMX Helsinki Historical Data'!$A$3:$A$3480,'OMX Helsinki Historical Data'!$G$2:$G$3479),IF(AL388="DENMARK",_xlfn.XLOOKUP(C388,'OMX Copenhagen All shares Histo'!$A$3:$A$3462,'OMX Copenhagen All shares Histo'!$G$2:$G$3461),_xlfn.XLOOKUP('Neg. inv sent'!C388,'OMX Stockholm Historical Data'!$A$3:$A$3478,'OMX Stockholm Historical Data'!$G$2:$G$3477))))</f>
        <v>6.7999999999999996E-3</v>
      </c>
      <c r="M388">
        <f>IF($B388="","",Dataset!L388)</f>
        <v>1</v>
      </c>
      <c r="N388">
        <f>IF($B388="","",Dataset!M388)</f>
        <v>0</v>
      </c>
      <c r="O388">
        <f>IF($B388="","",Dataset!N388)</f>
        <v>0</v>
      </c>
      <c r="P388">
        <f>IF($B388="","",Dataset!O388)</f>
        <v>0</v>
      </c>
      <c r="Q388">
        <f>IF($B388="","",Dataset!P388)</f>
        <v>0</v>
      </c>
      <c r="R388">
        <f>IF($B388="","",Dataset!Q388)</f>
        <v>0</v>
      </c>
      <c r="S388">
        <f>IF($B388="","",Dataset!R388)</f>
        <v>1</v>
      </c>
      <c r="T388">
        <f>IF($B388="","",Dataset!S388)</f>
        <v>0</v>
      </c>
      <c r="U388">
        <f>IF($B388="","",Dataset!T388)</f>
        <v>0</v>
      </c>
      <c r="AL388" t="s">
        <v>64</v>
      </c>
      <c r="AN388" s="3">
        <f t="shared" si="43"/>
        <v>8.6900000000000013</v>
      </c>
      <c r="AO388">
        <v>112</v>
      </c>
      <c r="BD388" s="4">
        <v>5</v>
      </c>
      <c r="BE388" s="4">
        <v>10</v>
      </c>
      <c r="BF388" s="4">
        <v>8.4285717009999992</v>
      </c>
      <c r="BH388" t="s">
        <v>985</v>
      </c>
      <c r="BI388" t="s">
        <v>986</v>
      </c>
      <c r="BJ388" t="s">
        <v>64</v>
      </c>
      <c r="BK388" t="s">
        <v>152</v>
      </c>
      <c r="BL388" t="s">
        <v>25</v>
      </c>
      <c r="BM388" t="s">
        <v>987</v>
      </c>
      <c r="BN388" t="s">
        <v>27</v>
      </c>
      <c r="BO388" s="2">
        <v>305.738</v>
      </c>
      <c r="BP388" s="2">
        <v>7.9</v>
      </c>
      <c r="BQ388" s="5">
        <f t="shared" si="44"/>
        <v>0.05</v>
      </c>
      <c r="BR388" s="5">
        <f t="shared" si="45"/>
        <v>0.1</v>
      </c>
      <c r="BS388" s="5">
        <f t="shared" si="46"/>
        <v>8.4285717009999997E-2</v>
      </c>
      <c r="BT388" s="2">
        <v>1.0660000000000001</v>
      </c>
      <c r="BU388" s="2">
        <v>-85.577987669999999</v>
      </c>
      <c r="BV388" s="2">
        <v>1.04</v>
      </c>
      <c r="BW388" s="2">
        <v>18.065799999999999</v>
      </c>
    </row>
    <row r="389" spans="1:75" x14ac:dyDescent="0.15">
      <c r="A389" t="str">
        <f t="shared" si="47"/>
        <v>1</v>
      </c>
      <c r="B389">
        <v>131</v>
      </c>
      <c r="C389" s="7">
        <v>42821</v>
      </c>
      <c r="D389" s="11">
        <v>2017</v>
      </c>
      <c r="E389" s="3">
        <f>_xlfn.XLOOKUP(B389,'Sentiment index'!$E$2:$E$169,'Sentiment index'!$A$2:$A$169)</f>
        <v>-0.38076389999999999</v>
      </c>
      <c r="F389">
        <f>IF(B389="","",Dataset!E389)</f>
        <v>11.743699043785472</v>
      </c>
      <c r="G389" s="5">
        <f>(AN389-BP389)/BP389</f>
        <v>7.4999999999999983E-2</v>
      </c>
      <c r="H389" s="12">
        <f>IF(B389="","",Dataset!G389)</f>
        <v>1173.3221812936843</v>
      </c>
      <c r="I389" s="2">
        <v>11.6503</v>
      </c>
      <c r="J389" s="2">
        <v>5.7122679000000005</v>
      </c>
      <c r="K389" s="13">
        <f t="shared" si="48"/>
        <v>7.9199999999999979E-2</v>
      </c>
      <c r="L389" s="5">
        <f>IF(AL389="NORWAY",_xlfn.XLOOKUP(C389,'Oslo OBX Historical Data'!$A$3:$A$3478,'Oslo OBX Historical Data'!$G$2:$G$3477),IF(AL389="FINLAND",_xlfn.XLOOKUP(C389,'OMX Helsinki Historical Data'!$A$3:$A$3480,'OMX Helsinki Historical Data'!$G$2:$G$3479),IF(AL389="DENMARK",_xlfn.XLOOKUP(C389,'OMX Copenhagen All shares Histo'!$A$3:$A$3462,'OMX Copenhagen All shares Histo'!$G$2:$G$3461),_xlfn.XLOOKUP('Neg. inv sent'!C389,'OMX Stockholm Historical Data'!$A$3:$A$3478,'OMX Stockholm Historical Data'!$G$2:$G$3477))))</f>
        <v>-4.1999999999999997E-3</v>
      </c>
      <c r="M389">
        <f>IF($B389="","",Dataset!L389)</f>
        <v>1</v>
      </c>
      <c r="N389">
        <f>IF($B389="","",Dataset!M389)</f>
        <v>0</v>
      </c>
      <c r="O389">
        <f>IF($B389="","",Dataset!N389)</f>
        <v>0</v>
      </c>
      <c r="P389">
        <f>IF($B389="","",Dataset!O389)</f>
        <v>0</v>
      </c>
      <c r="Q389">
        <f>IF($B389="","",Dataset!P389)</f>
        <v>1</v>
      </c>
      <c r="R389">
        <f>IF($B389="","",Dataset!Q389)</f>
        <v>0</v>
      </c>
      <c r="S389">
        <f>IF($B389="","",Dataset!R389)</f>
        <v>0</v>
      </c>
      <c r="T389">
        <f>IF($B389="","",Dataset!S389)</f>
        <v>0</v>
      </c>
      <c r="U389">
        <f>IF($B389="","",Dataset!T389)</f>
        <v>0</v>
      </c>
      <c r="AL389" t="s">
        <v>80</v>
      </c>
      <c r="AN389" s="3">
        <f t="shared" si="43"/>
        <v>6.3425000000000002</v>
      </c>
      <c r="BD389" s="4">
        <v>6.5</v>
      </c>
      <c r="BE389" s="4">
        <v>7.5</v>
      </c>
      <c r="BF389" s="4">
        <v>12</v>
      </c>
      <c r="BH389" t="s">
        <v>1900</v>
      </c>
      <c r="BI389" t="s">
        <v>1901</v>
      </c>
      <c r="BJ389" t="s">
        <v>80</v>
      </c>
      <c r="BK389" t="s">
        <v>38</v>
      </c>
      <c r="BL389" t="s">
        <v>25</v>
      </c>
      <c r="BM389" t="s">
        <v>746</v>
      </c>
      <c r="BN389" t="s">
        <v>27</v>
      </c>
      <c r="BO389" s="2">
        <v>11.6503</v>
      </c>
      <c r="BP389" s="2">
        <v>5.9</v>
      </c>
      <c r="BQ389" s="5">
        <f t="shared" si="44"/>
        <v>6.5000000000000002E-2</v>
      </c>
      <c r="BR389" s="5">
        <f t="shared" si="45"/>
        <v>7.4999999999999997E-2</v>
      </c>
      <c r="BS389" s="5">
        <f t="shared" si="46"/>
        <v>0.12</v>
      </c>
      <c r="BT389" s="2">
        <v>2.2999999999999998</v>
      </c>
      <c r="BU389" s="2">
        <v>-55.538749690000003</v>
      </c>
      <c r="BV389" s="2">
        <v>2.69</v>
      </c>
      <c r="BW389" s="2">
        <v>7.5339</v>
      </c>
    </row>
    <row r="390" spans="1:75" x14ac:dyDescent="0.15">
      <c r="A390" t="str">
        <f t="shared" si="47"/>
        <v>1</v>
      </c>
      <c r="B390">
        <v>131</v>
      </c>
      <c r="C390" s="7">
        <v>42825</v>
      </c>
      <c r="D390" s="11">
        <v>2017</v>
      </c>
      <c r="E390" s="3">
        <f>_xlfn.XLOOKUP(B390,'Sentiment index'!$E$2:$E$169,'Sentiment index'!$A$2:$A$169)</f>
        <v>-0.38076389999999999</v>
      </c>
      <c r="F390">
        <f>IF(B390="","",Dataset!E390)</f>
        <v>13.563339000835931</v>
      </c>
      <c r="G390" s="5">
        <f>(AN390-BP390)/BP390</f>
        <v>3.0769231320000093E-2</v>
      </c>
      <c r="H390" s="12">
        <f>IF(B390="","",Dataset!G390)</f>
        <v>14132</v>
      </c>
      <c r="I390" s="2">
        <v>2189.9699999999998</v>
      </c>
      <c r="J390" s="2">
        <v>72.613574999999997</v>
      </c>
      <c r="K390" s="13">
        <f t="shared" si="48"/>
        <v>2.6669231320000094E-2</v>
      </c>
      <c r="L390" s="5">
        <f>IF(AL390="NORWAY",_xlfn.XLOOKUP(C390,'Oslo OBX Historical Data'!$A$3:$A$3478,'Oslo OBX Historical Data'!$G$2:$G$3477),IF(AL390="FINLAND",_xlfn.XLOOKUP(C390,'OMX Helsinki Historical Data'!$A$3:$A$3480,'OMX Helsinki Historical Data'!$G$2:$G$3479),IF(AL390="DENMARK",_xlfn.XLOOKUP(C390,'OMX Copenhagen All shares Histo'!$A$3:$A$3462,'OMX Copenhagen All shares Histo'!$G$2:$G$3461),_xlfn.XLOOKUP('Neg. inv sent'!C390,'OMX Stockholm Historical Data'!$A$3:$A$3478,'OMX Stockholm Historical Data'!$G$2:$G$3477))))</f>
        <v>4.1000000000000003E-3</v>
      </c>
      <c r="M390">
        <f>IF($B390="","",Dataset!L390)</f>
        <v>1</v>
      </c>
      <c r="N390">
        <f>IF($B390="","",Dataset!M390)</f>
        <v>0</v>
      </c>
      <c r="O390">
        <f>IF($B390="","",Dataset!N390)</f>
        <v>0</v>
      </c>
      <c r="P390">
        <f>IF($B390="","",Dataset!O390)</f>
        <v>0</v>
      </c>
      <c r="Q390">
        <f>IF($B390="","",Dataset!P390)</f>
        <v>0</v>
      </c>
      <c r="R390">
        <f>IF($B390="","",Dataset!Q390)</f>
        <v>1</v>
      </c>
      <c r="S390">
        <f>IF($B390="","",Dataset!R390)</f>
        <v>0</v>
      </c>
      <c r="T390">
        <f>IF($B390="","",Dataset!S390)</f>
        <v>0</v>
      </c>
      <c r="U390">
        <f>IF($B390="","",Dataset!T390)</f>
        <v>0</v>
      </c>
      <c r="AL390" t="s">
        <v>80</v>
      </c>
      <c r="AN390" s="3">
        <f t="shared" si="43"/>
        <v>77.307692349000007</v>
      </c>
      <c r="AO390">
        <v>14132</v>
      </c>
      <c r="BD390" s="4">
        <v>0</v>
      </c>
      <c r="BE390" s="4">
        <v>3.0769231320000001</v>
      </c>
      <c r="BF390" s="4">
        <v>8.4615383150000003</v>
      </c>
      <c r="BH390" t="s">
        <v>297</v>
      </c>
      <c r="BI390" t="s">
        <v>298</v>
      </c>
      <c r="BJ390" t="s">
        <v>80</v>
      </c>
      <c r="BK390" t="s">
        <v>32</v>
      </c>
      <c r="BL390" t="s">
        <v>25</v>
      </c>
      <c r="BM390" t="s">
        <v>165</v>
      </c>
      <c r="BN390" t="s">
        <v>27</v>
      </c>
      <c r="BO390" s="2">
        <v>2189.9699999999998</v>
      </c>
      <c r="BP390" s="2">
        <v>75</v>
      </c>
      <c r="BQ390" s="5">
        <f t="shared" si="44"/>
        <v>0</v>
      </c>
      <c r="BR390" s="5">
        <f t="shared" si="45"/>
        <v>3.076923132E-2</v>
      </c>
      <c r="BS390" s="5">
        <f t="shared" si="46"/>
        <v>8.4615383150000001E-2</v>
      </c>
      <c r="BT390" s="2">
        <v>54</v>
      </c>
      <c r="BU390" s="2">
        <v>-14.36608315</v>
      </c>
      <c r="BV390" s="2">
        <v>55</v>
      </c>
      <c r="BW390" s="2">
        <v>67.616600000000005</v>
      </c>
    </row>
    <row r="391" spans="1:75" x14ac:dyDescent="0.15">
      <c r="A391" t="str">
        <f t="shared" si="47"/>
        <v>1</v>
      </c>
      <c r="B391">
        <v>132</v>
      </c>
      <c r="C391" s="7">
        <v>42829</v>
      </c>
      <c r="D391" s="11">
        <v>2017</v>
      </c>
      <c r="E391" s="3">
        <f>_xlfn.XLOOKUP(B391,'Sentiment index'!$E$2:$E$169,'Sentiment index'!$A$2:$A$169)</f>
        <v>-0.35363800000000001</v>
      </c>
      <c r="F391">
        <f>IF(B391="","",Dataset!E391)</f>
        <v>10.060161420325905</v>
      </c>
      <c r="G391" s="5">
        <f>(AN391-BP391)/BP391</f>
        <v>0.45238101960000004</v>
      </c>
      <c r="H391" s="12">
        <f>IF(B391="","",Dataset!G391)</f>
        <v>15</v>
      </c>
      <c r="I391" s="2">
        <v>411</v>
      </c>
      <c r="J391" s="2">
        <v>28.077248999999998</v>
      </c>
      <c r="K391" s="13">
        <f t="shared" si="48"/>
        <v>0.45348101960000003</v>
      </c>
      <c r="L391" s="5">
        <f>IF(AL391="NORWAY",_xlfn.XLOOKUP(C391,'Oslo OBX Historical Data'!$A$3:$A$3478,'Oslo OBX Historical Data'!$G$2:$G$3477),IF(AL391="FINLAND",_xlfn.XLOOKUP(C391,'OMX Helsinki Historical Data'!$A$3:$A$3480,'OMX Helsinki Historical Data'!$G$2:$G$3479),IF(AL391="DENMARK",_xlfn.XLOOKUP(C391,'OMX Copenhagen All shares Histo'!$A$3:$A$3462,'OMX Copenhagen All shares Histo'!$G$2:$G$3461),_xlfn.XLOOKUP('Neg. inv sent'!C391,'OMX Stockholm Historical Data'!$A$3:$A$3478,'OMX Stockholm Historical Data'!$G$2:$G$3477))))</f>
        <v>-1.1000000000000001E-3</v>
      </c>
      <c r="M391">
        <f>IF($B391="","",Dataset!L391)</f>
        <v>1</v>
      </c>
      <c r="N391">
        <f>IF($B391="","",Dataset!M391)</f>
        <v>0</v>
      </c>
      <c r="O391">
        <f>IF($B391="","",Dataset!N391)</f>
        <v>0</v>
      </c>
      <c r="P391">
        <f>IF($B391="","",Dataset!O391)</f>
        <v>0</v>
      </c>
      <c r="Q391">
        <f>IF($B391="","",Dataset!P391)</f>
        <v>0</v>
      </c>
      <c r="R391">
        <f>IF($B391="","",Dataset!Q391)</f>
        <v>1</v>
      </c>
      <c r="S391">
        <f>IF($B391="","",Dataset!R391)</f>
        <v>0</v>
      </c>
      <c r="T391">
        <f>IF($B391="","",Dataset!S391)</f>
        <v>0</v>
      </c>
      <c r="U391">
        <f>IF($B391="","",Dataset!T391)</f>
        <v>0</v>
      </c>
      <c r="AL391" t="s">
        <v>80</v>
      </c>
      <c r="AN391" s="3">
        <f t="shared" si="43"/>
        <v>42.119049568400001</v>
      </c>
      <c r="AO391">
        <v>15</v>
      </c>
      <c r="BD391" s="4">
        <v>42.857151029999997</v>
      </c>
      <c r="BE391" s="4">
        <v>45.238101960000002</v>
      </c>
      <c r="BF391" s="4">
        <v>58.571434019999998</v>
      </c>
      <c r="BH391" t="s">
        <v>914</v>
      </c>
      <c r="BI391" t="s">
        <v>915</v>
      </c>
      <c r="BJ391" t="s">
        <v>80</v>
      </c>
      <c r="BK391" t="s">
        <v>32</v>
      </c>
      <c r="BL391" t="s">
        <v>25</v>
      </c>
      <c r="BM391" t="s">
        <v>746</v>
      </c>
      <c r="BN391" t="s">
        <v>27</v>
      </c>
      <c r="BO391" s="2">
        <v>411</v>
      </c>
      <c r="BP391" s="2">
        <v>29</v>
      </c>
      <c r="BQ391" s="5">
        <f t="shared" si="44"/>
        <v>0.42857151029999996</v>
      </c>
      <c r="BR391" s="5">
        <f t="shared" si="45"/>
        <v>0.45238101959999999</v>
      </c>
      <c r="BS391" s="5">
        <f t="shared" si="46"/>
        <v>0.58571434020000002</v>
      </c>
      <c r="BT391" s="2">
        <v>8.4499999999999993</v>
      </c>
      <c r="BU391" s="2">
        <v>-46.143608090000001</v>
      </c>
      <c r="BV391" s="2">
        <v>8.93</v>
      </c>
      <c r="BW391" s="2">
        <v>31.604500000000002</v>
      </c>
    </row>
    <row r="392" spans="1:75" x14ac:dyDescent="0.15">
      <c r="A392" t="str">
        <f t="shared" si="47"/>
        <v>1</v>
      </c>
      <c r="B392">
        <v>132</v>
      </c>
      <c r="C392" s="7">
        <v>42829</v>
      </c>
      <c r="D392" s="11">
        <v>2017</v>
      </c>
      <c r="E392" s="3">
        <f>_xlfn.XLOOKUP(B392,'Sentiment index'!$E$2:$E$169,'Sentiment index'!$A$2:$A$169)</f>
        <v>-0.35363800000000001</v>
      </c>
      <c r="F392">
        <f>IF(B392="","",Dataset!E392)</f>
        <v>10.76150096665312</v>
      </c>
      <c r="G392" s="5">
        <f>(AN392-BP392)/BP392</f>
        <v>-1.4285714629999949E-2</v>
      </c>
      <c r="H392" s="12">
        <f>IF(B392="","",Dataset!G392)</f>
        <v>164</v>
      </c>
      <c r="I392" s="2">
        <v>45.503</v>
      </c>
      <c r="J392" s="2">
        <v>71.397778950000003</v>
      </c>
      <c r="K392" s="13">
        <f t="shared" si="48"/>
        <v>-1.6085714629999949E-2</v>
      </c>
      <c r="L392" s="5">
        <f>IF(AL392="NORWAY",_xlfn.XLOOKUP(C392,'Oslo OBX Historical Data'!$A$3:$A$3478,'Oslo OBX Historical Data'!$G$2:$G$3477),IF(AL392="FINLAND",_xlfn.XLOOKUP(C392,'OMX Helsinki Historical Data'!$A$3:$A$3480,'OMX Helsinki Historical Data'!$G$2:$G$3479),IF(AL392="DENMARK",_xlfn.XLOOKUP(C392,'OMX Copenhagen All shares Histo'!$A$3:$A$3462,'OMX Copenhagen All shares Histo'!$G$2:$G$3461),_xlfn.XLOOKUP('Neg. inv sent'!C392,'OMX Stockholm Historical Data'!$A$3:$A$3478,'OMX Stockholm Historical Data'!$G$2:$G$3477))))</f>
        <v>1.8E-3</v>
      </c>
      <c r="M392">
        <f>IF($B392="","",Dataset!L392)</f>
        <v>1</v>
      </c>
      <c r="N392">
        <f>IF($B392="","",Dataset!M392)</f>
        <v>0</v>
      </c>
      <c r="O392">
        <f>IF($B392="","",Dataset!N392)</f>
        <v>0</v>
      </c>
      <c r="P392">
        <f>IF($B392="","",Dataset!O392)</f>
        <v>0</v>
      </c>
      <c r="Q392">
        <f>IF($B392="","",Dataset!P392)</f>
        <v>0</v>
      </c>
      <c r="R392">
        <f>IF($B392="","",Dataset!Q392)</f>
        <v>1</v>
      </c>
      <c r="S392">
        <f>IF($B392="","",Dataset!R392)</f>
        <v>0</v>
      </c>
      <c r="T392">
        <f>IF($B392="","",Dataset!S392)</f>
        <v>0</v>
      </c>
      <c r="U392">
        <f>IF($B392="","",Dataset!T392)</f>
        <v>0</v>
      </c>
      <c r="AL392" t="s">
        <v>64</v>
      </c>
      <c r="AN392" s="3">
        <f t="shared" ref="AN392:AN423" si="49">BP392*(1+BR392)</f>
        <v>7.5407142830805007</v>
      </c>
      <c r="AO392">
        <v>164</v>
      </c>
      <c r="BD392" s="4">
        <v>1.4285714629999999</v>
      </c>
      <c r="BE392" s="4">
        <v>-1.4285714629999999</v>
      </c>
      <c r="BF392" s="4">
        <v>-6.6666665079999996</v>
      </c>
      <c r="BH392" t="s">
        <v>1521</v>
      </c>
      <c r="BI392" t="s">
        <v>1522</v>
      </c>
      <c r="BJ392" t="s">
        <v>64</v>
      </c>
      <c r="BK392" t="s">
        <v>32</v>
      </c>
      <c r="BL392" t="s">
        <v>25</v>
      </c>
      <c r="BM392" t="s">
        <v>700</v>
      </c>
      <c r="BN392" t="s">
        <v>27</v>
      </c>
      <c r="BO392" s="2">
        <v>45.503</v>
      </c>
      <c r="BP392" s="2">
        <v>7.65</v>
      </c>
      <c r="BQ392" s="5">
        <f t="shared" ref="BQ392:BQ423" si="50">BD392/100</f>
        <v>1.428571463E-2</v>
      </c>
      <c r="BR392" s="5">
        <f t="shared" ref="BR392:BR423" si="51">BE392/100</f>
        <v>-1.428571463E-2</v>
      </c>
      <c r="BS392" s="5">
        <f t="shared" ref="BS392:BS423" si="52">BF392/100</f>
        <v>-6.6666665079999993E-2</v>
      </c>
      <c r="BT392" s="2">
        <v>6.9</v>
      </c>
      <c r="BU392" s="2">
        <v>-6.4052300449999997</v>
      </c>
      <c r="BV392" s="2">
        <v>6.86</v>
      </c>
      <c r="BW392" s="2">
        <v>3.9039999999999999</v>
      </c>
    </row>
    <row r="393" spans="1:75" x14ac:dyDescent="0.15">
      <c r="A393" t="str">
        <f t="shared" si="47"/>
        <v>1</v>
      </c>
      <c r="B393">
        <v>132</v>
      </c>
      <c r="C393" s="7">
        <v>42831</v>
      </c>
      <c r="D393" s="11">
        <v>2017</v>
      </c>
      <c r="E393" s="3">
        <f>_xlfn.XLOOKUP(B393,'Sentiment index'!$E$2:$E$169,'Sentiment index'!$A$2:$A$169)</f>
        <v>-0.35363800000000001</v>
      </c>
      <c r="F393">
        <f>IF(B393="","",Dataset!E393)</f>
        <v>12.906167071850509</v>
      </c>
      <c r="G393" s="5">
        <f>(AN393-BP393)/BP393</f>
        <v>-3.8461537360000027E-2</v>
      </c>
      <c r="H393" s="12">
        <f>IF(B393="","",Dataset!G393)</f>
        <v>38</v>
      </c>
      <c r="I393" s="2">
        <v>593.62400000000002</v>
      </c>
      <c r="J393" s="2">
        <v>57.122678999999998</v>
      </c>
      <c r="K393" s="13">
        <f t="shared" si="48"/>
        <v>-4.1861537360000027E-2</v>
      </c>
      <c r="L393" s="5">
        <f>IF(AL393="NORWAY",_xlfn.XLOOKUP(C393,'Oslo OBX Historical Data'!$A$3:$A$3478,'Oslo OBX Historical Data'!$G$2:$G$3477),IF(AL393="FINLAND",_xlfn.XLOOKUP(C393,'OMX Helsinki Historical Data'!$A$3:$A$3480,'OMX Helsinki Historical Data'!$G$2:$G$3479),IF(AL393="DENMARK",_xlfn.XLOOKUP(C393,'OMX Copenhagen All shares Histo'!$A$3:$A$3462,'OMX Copenhagen All shares Histo'!$G$2:$G$3461),_xlfn.XLOOKUP('Neg. inv sent'!C393,'OMX Stockholm Historical Data'!$A$3:$A$3478,'OMX Stockholm Historical Data'!$G$2:$G$3477))))</f>
        <v>3.3999999999999998E-3</v>
      </c>
      <c r="M393">
        <f>IF($B393="","",Dataset!L393)</f>
        <v>1</v>
      </c>
      <c r="N393">
        <f>IF($B393="","",Dataset!M393)</f>
        <v>0</v>
      </c>
      <c r="O393">
        <f>IF($B393="","",Dataset!N393)</f>
        <v>0</v>
      </c>
      <c r="P393">
        <f>IF($B393="","",Dataset!O393)</f>
        <v>0</v>
      </c>
      <c r="Q393">
        <f>IF($B393="","",Dataset!P393)</f>
        <v>1</v>
      </c>
      <c r="R393">
        <f>IF($B393="","",Dataset!Q393)</f>
        <v>0</v>
      </c>
      <c r="S393">
        <f>IF($B393="","",Dataset!R393)</f>
        <v>0</v>
      </c>
      <c r="T393">
        <f>IF($B393="","",Dataset!S393)</f>
        <v>0</v>
      </c>
      <c r="U393">
        <f>IF($B393="","",Dataset!T393)</f>
        <v>0</v>
      </c>
      <c r="AL393" t="s">
        <v>80</v>
      </c>
      <c r="AN393" s="3">
        <f t="shared" si="49"/>
        <v>56.730769295759998</v>
      </c>
      <c r="AO393">
        <v>38</v>
      </c>
      <c r="BD393" s="4">
        <v>-11.53846169</v>
      </c>
      <c r="BE393" s="4">
        <v>-3.8461537360000002</v>
      </c>
      <c r="BF393" s="4">
        <v>-5.3846154210000003</v>
      </c>
      <c r="BH393" t="s">
        <v>789</v>
      </c>
      <c r="BI393" t="s">
        <v>790</v>
      </c>
      <c r="BJ393" t="s">
        <v>80</v>
      </c>
      <c r="BK393" t="s">
        <v>38</v>
      </c>
      <c r="BL393" t="s">
        <v>25</v>
      </c>
      <c r="BM393" t="s">
        <v>75</v>
      </c>
      <c r="BN393" t="s">
        <v>27</v>
      </c>
      <c r="BO393" s="2">
        <v>593.62400000000002</v>
      </c>
      <c r="BP393" s="2">
        <v>59</v>
      </c>
      <c r="BQ393" s="5">
        <f t="shared" si="50"/>
        <v>-0.1153846169</v>
      </c>
      <c r="BR393" s="5">
        <f t="shared" si="51"/>
        <v>-3.8461537359999999E-2</v>
      </c>
      <c r="BS393" s="5">
        <f t="shared" si="52"/>
        <v>-5.3846154210000004E-2</v>
      </c>
      <c r="BT393" s="2"/>
      <c r="BU393" s="2"/>
      <c r="BV393" s="2"/>
      <c r="BW393" s="2">
        <v>39.253</v>
      </c>
    </row>
    <row r="394" spans="1:75" x14ac:dyDescent="0.15">
      <c r="A394" t="str">
        <f t="shared" si="47"/>
        <v>1</v>
      </c>
      <c r="B394">
        <v>132</v>
      </c>
      <c r="C394" s="7">
        <v>42831</v>
      </c>
      <c r="D394" s="11">
        <v>2017</v>
      </c>
      <c r="E394" s="3">
        <f>_xlfn.XLOOKUP(B394,'Sentiment index'!$E$2:$E$169,'Sentiment index'!$A$2:$A$169)</f>
        <v>-0.35363800000000001</v>
      </c>
      <c r="F394">
        <f>IF(B394="","",Dataset!E394)</f>
        <v>12.284854332635676</v>
      </c>
      <c r="G394" s="5">
        <f>(AN394-BP394)/BP394</f>
        <v>-1.3513513799999899E-2</v>
      </c>
      <c r="H394" s="12">
        <f>IF(B394="","",Dataset!G394)</f>
        <v>1089.1624929729749</v>
      </c>
      <c r="I394" s="2">
        <v>24.648800000000001</v>
      </c>
      <c r="J394" s="2">
        <v>4.8409049999999993</v>
      </c>
      <c r="K394" s="13">
        <f t="shared" si="48"/>
        <v>-1.6913513799999898E-2</v>
      </c>
      <c r="L394" s="5">
        <f>IF(AL394="NORWAY",_xlfn.XLOOKUP(C394,'Oslo OBX Historical Data'!$A$3:$A$3478,'Oslo OBX Historical Data'!$G$2:$G$3477),IF(AL394="FINLAND",_xlfn.XLOOKUP(C394,'OMX Helsinki Historical Data'!$A$3:$A$3480,'OMX Helsinki Historical Data'!$G$2:$G$3479),IF(AL394="DENMARK",_xlfn.XLOOKUP(C394,'OMX Copenhagen All shares Histo'!$A$3:$A$3462,'OMX Copenhagen All shares Histo'!$G$2:$G$3461),_xlfn.XLOOKUP('Neg. inv sent'!C394,'OMX Stockholm Historical Data'!$A$3:$A$3478,'OMX Stockholm Historical Data'!$G$2:$G$3477))))</f>
        <v>3.3999999999999998E-3</v>
      </c>
      <c r="M394">
        <f>IF($B394="","",Dataset!L394)</f>
        <v>1</v>
      </c>
      <c r="N394">
        <f>IF($B394="","",Dataset!M394)</f>
        <v>0</v>
      </c>
      <c r="O394">
        <f>IF($B394="","",Dataset!N394)</f>
        <v>0</v>
      </c>
      <c r="P394">
        <f>IF($B394="","",Dataset!O394)</f>
        <v>0</v>
      </c>
      <c r="Q394">
        <f>IF($B394="","",Dataset!P394)</f>
        <v>0</v>
      </c>
      <c r="R394">
        <f>IF($B394="","",Dataset!Q394)</f>
        <v>0</v>
      </c>
      <c r="S394">
        <f>IF($B394="","",Dataset!R394)</f>
        <v>1</v>
      </c>
      <c r="T394">
        <f>IF($B394="","",Dataset!S394)</f>
        <v>0</v>
      </c>
      <c r="U394">
        <f>IF($B394="","",Dataset!T394)</f>
        <v>0</v>
      </c>
      <c r="AL394" t="s">
        <v>80</v>
      </c>
      <c r="AN394" s="3">
        <f t="shared" si="49"/>
        <v>4.9324324310000005</v>
      </c>
      <c r="BD394" s="4">
        <v>0</v>
      </c>
      <c r="BE394" s="4">
        <v>-1.3513513800000001</v>
      </c>
      <c r="BF394" s="4">
        <v>-0.67567569019999996</v>
      </c>
      <c r="BH394" t="s">
        <v>1692</v>
      </c>
      <c r="BI394" t="s">
        <v>1693</v>
      </c>
      <c r="BJ394" t="s">
        <v>80</v>
      </c>
      <c r="BK394" t="s">
        <v>152</v>
      </c>
      <c r="BL394" t="s">
        <v>25</v>
      </c>
      <c r="BM394" t="s">
        <v>54</v>
      </c>
      <c r="BN394" t="s">
        <v>27</v>
      </c>
      <c r="BO394" s="2">
        <v>24.648800000000001</v>
      </c>
      <c r="BP394" s="2">
        <v>5</v>
      </c>
      <c r="BQ394" s="5">
        <f t="shared" si="50"/>
        <v>0</v>
      </c>
      <c r="BR394" s="5">
        <f t="shared" si="51"/>
        <v>-1.3513513800000002E-2</v>
      </c>
      <c r="BS394" s="5">
        <f t="shared" si="52"/>
        <v>-6.7567569019999999E-3</v>
      </c>
      <c r="BT394" s="2">
        <v>0.31950000000000001</v>
      </c>
      <c r="BU394" s="2">
        <v>-92.634193420000003</v>
      </c>
      <c r="BV394" s="2">
        <v>0.30549999999999999</v>
      </c>
      <c r="BW394" s="2">
        <v>0</v>
      </c>
    </row>
    <row r="395" spans="1:75" x14ac:dyDescent="0.15">
      <c r="A395" t="str">
        <f t="shared" si="47"/>
        <v>1</v>
      </c>
      <c r="B395">
        <v>132</v>
      </c>
      <c r="C395" s="7">
        <v>42832</v>
      </c>
      <c r="D395" s="11">
        <v>2017</v>
      </c>
      <c r="E395" s="3">
        <f>_xlfn.XLOOKUP(B395,'Sentiment index'!$E$2:$E$169,'Sentiment index'!$A$2:$A$169)</f>
        <v>-0.35363800000000001</v>
      </c>
      <c r="F395">
        <f>IF(B395="","",Dataset!E395)</f>
        <v>11.21632175788756</v>
      </c>
      <c r="G395" s="5">
        <f>(AN395-BP395)/BP395</f>
        <v>0.2727272797000001</v>
      </c>
      <c r="H395" s="12">
        <f>IF(B395="","",Dataset!G395)</f>
        <v>642</v>
      </c>
      <c r="I395" s="2">
        <v>442.39</v>
      </c>
      <c r="J395" s="2">
        <v>48.893140500000001</v>
      </c>
      <c r="K395" s="13">
        <f t="shared" si="48"/>
        <v>0.26882727970000009</v>
      </c>
      <c r="L395" s="5">
        <f>IF(AL395="NORWAY",_xlfn.XLOOKUP(C395,'Oslo OBX Historical Data'!$A$3:$A$3478,'Oslo OBX Historical Data'!$G$2:$G$3477),IF(AL395="FINLAND",_xlfn.XLOOKUP(C395,'OMX Helsinki Historical Data'!$A$3:$A$3480,'OMX Helsinki Historical Data'!$G$2:$G$3479),IF(AL395="DENMARK",_xlfn.XLOOKUP(C395,'OMX Copenhagen All shares Histo'!$A$3:$A$3462,'OMX Copenhagen All shares Histo'!$G$2:$G$3461),_xlfn.XLOOKUP('Neg. inv sent'!C395,'OMX Stockholm Historical Data'!$A$3:$A$3478,'OMX Stockholm Historical Data'!$G$2:$G$3477))))</f>
        <v>3.8999999999999998E-3</v>
      </c>
      <c r="M395">
        <f>IF($B395="","",Dataset!L395)</f>
        <v>1</v>
      </c>
      <c r="N395">
        <f>IF($B395="","",Dataset!M395)</f>
        <v>0</v>
      </c>
      <c r="O395">
        <f>IF($B395="","",Dataset!N395)</f>
        <v>0</v>
      </c>
      <c r="P395">
        <f>IF($B395="","",Dataset!O395)</f>
        <v>0</v>
      </c>
      <c r="Q395">
        <f>IF($B395="","",Dataset!P395)</f>
        <v>1</v>
      </c>
      <c r="R395">
        <f>IF($B395="","",Dataset!Q395)</f>
        <v>0</v>
      </c>
      <c r="S395">
        <f>IF($B395="","",Dataset!R395)</f>
        <v>0</v>
      </c>
      <c r="T395">
        <f>IF($B395="","",Dataset!S395)</f>
        <v>0</v>
      </c>
      <c r="U395">
        <f>IF($B395="","",Dataset!T395)</f>
        <v>0</v>
      </c>
      <c r="AL395" t="s">
        <v>80</v>
      </c>
      <c r="AN395" s="3">
        <f t="shared" si="49"/>
        <v>64.272727624850006</v>
      </c>
      <c r="AO395">
        <v>642</v>
      </c>
      <c r="BD395" s="4">
        <v>47.727272030000002</v>
      </c>
      <c r="BE395" s="4">
        <v>27.272727969999998</v>
      </c>
      <c r="BF395" s="4">
        <v>31.818181989999999</v>
      </c>
      <c r="BH395" t="s">
        <v>899</v>
      </c>
      <c r="BI395" t="s">
        <v>900</v>
      </c>
      <c r="BJ395" t="s">
        <v>80</v>
      </c>
      <c r="BK395" t="s">
        <v>38</v>
      </c>
      <c r="BL395" t="s">
        <v>25</v>
      </c>
      <c r="BM395" t="s">
        <v>165</v>
      </c>
      <c r="BN395" t="s">
        <v>27</v>
      </c>
      <c r="BO395" s="2">
        <v>442.39</v>
      </c>
      <c r="BP395" s="2">
        <v>50.5</v>
      </c>
      <c r="BQ395" s="5">
        <f t="shared" si="50"/>
        <v>0.47727272030000001</v>
      </c>
      <c r="BR395" s="5">
        <f t="shared" si="51"/>
        <v>0.27272727969999999</v>
      </c>
      <c r="BS395" s="5">
        <f t="shared" si="52"/>
        <v>0.3181818199</v>
      </c>
      <c r="BT395" s="2">
        <v>11.2</v>
      </c>
      <c r="BU395" s="2">
        <v>-76.039604190000006</v>
      </c>
      <c r="BV395" s="2">
        <v>11.35</v>
      </c>
      <c r="BW395" s="2">
        <v>15.896000000000001</v>
      </c>
    </row>
    <row r="396" spans="1:75" x14ac:dyDescent="0.15">
      <c r="A396" t="str">
        <f t="shared" si="47"/>
        <v>1</v>
      </c>
      <c r="B396">
        <v>132</v>
      </c>
      <c r="C396" s="7">
        <v>42832</v>
      </c>
      <c r="D396" s="11">
        <v>2017</v>
      </c>
      <c r="E396" s="3">
        <f>_xlfn.XLOOKUP(B396,'Sentiment index'!$E$2:$E$169,'Sentiment index'!$A$2:$A$169)</f>
        <v>-0.35363800000000001</v>
      </c>
      <c r="F396">
        <f>IF(B396="","",Dataset!E396)</f>
        <v>10.583849124611344</v>
      </c>
      <c r="G396" s="5">
        <f>(AN396-BP396)/BP396</f>
        <v>-0.18588870999999998</v>
      </c>
      <c r="H396" s="12">
        <f>IF(B396="","",Dataset!G396)</f>
        <v>46</v>
      </c>
      <c r="I396" s="2">
        <v>400</v>
      </c>
      <c r="J396" s="2">
        <v>25</v>
      </c>
      <c r="K396" s="13">
        <f t="shared" si="48"/>
        <v>-0.18658870999999999</v>
      </c>
      <c r="L396" s="5">
        <f>IF(AL396="NORWAY",_xlfn.XLOOKUP(C396,'Oslo OBX Historical Data'!$A$3:$A$3478,'Oslo OBX Historical Data'!$G$2:$G$3477),IF(AL396="FINLAND",_xlfn.XLOOKUP(C396,'OMX Helsinki Historical Data'!$A$3:$A$3480,'OMX Helsinki Historical Data'!$G$2:$G$3479),IF(AL396="DENMARK",_xlfn.XLOOKUP(C396,'OMX Copenhagen All shares Histo'!$A$3:$A$3462,'OMX Copenhagen All shares Histo'!$G$2:$G$3461),_xlfn.XLOOKUP('Neg. inv sent'!C396,'OMX Stockholm Historical Data'!$A$3:$A$3478,'OMX Stockholm Historical Data'!$G$2:$G$3477))))</f>
        <v>6.9999999999999999E-4</v>
      </c>
      <c r="M396">
        <f>IF($B396="","",Dataset!L396)</f>
        <v>1</v>
      </c>
      <c r="N396">
        <f>IF($B396="","",Dataset!M396)</f>
        <v>0</v>
      </c>
      <c r="O396">
        <f>IF($B396="","",Dataset!N396)</f>
        <v>0</v>
      </c>
      <c r="P396">
        <f>IF($B396="","",Dataset!O396)</f>
        <v>0</v>
      </c>
      <c r="Q396">
        <f>IF($B396="","",Dataset!P396)</f>
        <v>0</v>
      </c>
      <c r="R396">
        <f>IF($B396="","",Dataset!Q396)</f>
        <v>1</v>
      </c>
      <c r="S396">
        <f>IF($B396="","",Dataset!R396)</f>
        <v>0</v>
      </c>
      <c r="T396">
        <f>IF($B396="","",Dataset!S396)</f>
        <v>0</v>
      </c>
      <c r="U396">
        <f>IF($B396="","",Dataset!T396)</f>
        <v>0</v>
      </c>
      <c r="AL396" t="s">
        <v>44</v>
      </c>
      <c r="AN396" s="3">
        <f t="shared" si="49"/>
        <v>20.352782250000001</v>
      </c>
      <c r="AO396">
        <v>46</v>
      </c>
      <c r="BD396" s="4">
        <v>-18.588871000000001</v>
      </c>
      <c r="BE396" s="4">
        <v>-18.588871000000001</v>
      </c>
      <c r="BF396" s="4">
        <v>-10.44775772</v>
      </c>
      <c r="BH396" t="s">
        <v>918</v>
      </c>
      <c r="BI396" t="s">
        <v>919</v>
      </c>
      <c r="BJ396" t="s">
        <v>44</v>
      </c>
      <c r="BK396" t="s">
        <v>32</v>
      </c>
      <c r="BL396" t="s">
        <v>25</v>
      </c>
      <c r="BM396" t="s">
        <v>546</v>
      </c>
      <c r="BN396" t="s">
        <v>27</v>
      </c>
      <c r="BO396" s="2">
        <v>400</v>
      </c>
      <c r="BP396" s="2">
        <v>25</v>
      </c>
      <c r="BQ396" s="5">
        <f t="shared" si="50"/>
        <v>-0.18588871000000001</v>
      </c>
      <c r="BR396" s="5">
        <f t="shared" si="51"/>
        <v>-0.18588871000000001</v>
      </c>
      <c r="BS396" s="5">
        <f t="shared" si="52"/>
        <v>-0.1044775772</v>
      </c>
      <c r="BT396" s="2">
        <v>19.649999999999999</v>
      </c>
      <c r="BU396" s="2">
        <v>-17.97137833</v>
      </c>
      <c r="BV396" s="2">
        <v>19.22</v>
      </c>
      <c r="BW396" s="2">
        <v>49.742199999999997</v>
      </c>
    </row>
    <row r="397" spans="1:75" x14ac:dyDescent="0.15">
      <c r="A397" t="str">
        <f t="shared" si="47"/>
        <v>1</v>
      </c>
      <c r="B397">
        <v>132</v>
      </c>
      <c r="C397" s="7">
        <v>42844</v>
      </c>
      <c r="D397" s="11">
        <v>2017</v>
      </c>
      <c r="E397" s="3">
        <f>_xlfn.XLOOKUP(B397,'Sentiment index'!$E$2:$E$169,'Sentiment index'!$A$2:$A$169)</f>
        <v>-0.35363800000000001</v>
      </c>
      <c r="F397">
        <f>IF(B397="","",Dataset!E397)</f>
        <v>8.4140039990994087</v>
      </c>
      <c r="G397" s="5">
        <f>(AN397-BP397)/BP397</f>
        <v>-8.163265227999994E-2</v>
      </c>
      <c r="H397" s="12">
        <f>IF(B397="","",Dataset!G397)</f>
        <v>5</v>
      </c>
      <c r="I397" s="2">
        <v>46.902700000000003</v>
      </c>
      <c r="J397" s="2">
        <v>15.9749865</v>
      </c>
      <c r="K397" s="13">
        <f t="shared" si="48"/>
        <v>-8.6632652279999944E-2</v>
      </c>
      <c r="L397" s="5">
        <f>IF(AL397="NORWAY",_xlfn.XLOOKUP(C397,'Oslo OBX Historical Data'!$A$3:$A$3478,'Oslo OBX Historical Data'!$G$2:$G$3477),IF(AL397="FINLAND",_xlfn.XLOOKUP(C397,'OMX Helsinki Historical Data'!$A$3:$A$3480,'OMX Helsinki Historical Data'!$G$2:$G$3479),IF(AL397="DENMARK",_xlfn.XLOOKUP(C397,'OMX Copenhagen All shares Histo'!$A$3:$A$3462,'OMX Copenhagen All shares Histo'!$G$2:$G$3461),_xlfn.XLOOKUP('Neg. inv sent'!C397,'OMX Stockholm Historical Data'!$A$3:$A$3478,'OMX Stockholm Historical Data'!$G$2:$G$3477))))</f>
        <v>5.0000000000000001E-3</v>
      </c>
      <c r="M397">
        <f>IF($B397="","",Dataset!L397)</f>
        <v>1</v>
      </c>
      <c r="N397">
        <f>IF($B397="","",Dataset!M397)</f>
        <v>0</v>
      </c>
      <c r="O397">
        <f>IF($B397="","",Dataset!N397)</f>
        <v>0</v>
      </c>
      <c r="P397">
        <f>IF($B397="","",Dataset!O397)</f>
        <v>0</v>
      </c>
      <c r="Q397">
        <f>IF($B397="","",Dataset!P397)</f>
        <v>0</v>
      </c>
      <c r="R397">
        <f>IF($B397="","",Dataset!Q397)</f>
        <v>1</v>
      </c>
      <c r="S397">
        <f>IF($B397="","",Dataset!R397)</f>
        <v>0</v>
      </c>
      <c r="T397">
        <f>IF($B397="","",Dataset!S397)</f>
        <v>0</v>
      </c>
      <c r="U397">
        <f>IF($B397="","",Dataset!T397)</f>
        <v>0</v>
      </c>
      <c r="AL397" t="s">
        <v>80</v>
      </c>
      <c r="AN397" s="3">
        <f t="shared" si="49"/>
        <v>15.153061237380001</v>
      </c>
      <c r="AO397">
        <v>5</v>
      </c>
      <c r="BD397" s="4">
        <v>-8.1632652280000002</v>
      </c>
      <c r="BE397" s="4">
        <v>-8.1632652280000002</v>
      </c>
      <c r="BF397" s="4">
        <v>-15.306122780000001</v>
      </c>
      <c r="BH397" t="s">
        <v>1509</v>
      </c>
      <c r="BI397" t="s">
        <v>1510</v>
      </c>
      <c r="BJ397" t="s">
        <v>80</v>
      </c>
      <c r="BK397" t="s">
        <v>32</v>
      </c>
      <c r="BL397" t="s">
        <v>25</v>
      </c>
      <c r="BM397" t="s">
        <v>1066</v>
      </c>
      <c r="BN397" t="s">
        <v>27</v>
      </c>
      <c r="BO397" s="2">
        <v>46.902700000000003</v>
      </c>
      <c r="BP397" s="2">
        <v>16.5</v>
      </c>
      <c r="BQ397" s="5">
        <f t="shared" si="50"/>
        <v>-8.1632652279999995E-2</v>
      </c>
      <c r="BR397" s="5">
        <f t="shared" si="51"/>
        <v>-8.1632652279999995E-2</v>
      </c>
      <c r="BS397" s="5">
        <f t="shared" si="52"/>
        <v>-0.1530612278</v>
      </c>
      <c r="BT397" s="2">
        <v>0.89</v>
      </c>
      <c r="BU397" s="2">
        <v>-89.761543270000004</v>
      </c>
      <c r="BV397" s="2">
        <v>0.88700000000000001</v>
      </c>
      <c r="BW397" s="2">
        <v>5.9</v>
      </c>
    </row>
    <row r="398" spans="1:75" x14ac:dyDescent="0.15">
      <c r="A398" t="str">
        <f t="shared" si="47"/>
        <v>1</v>
      </c>
      <c r="B398">
        <v>132</v>
      </c>
      <c r="C398" s="7">
        <v>42849</v>
      </c>
      <c r="D398" s="11">
        <v>2017</v>
      </c>
      <c r="E398" s="3">
        <f>_xlfn.XLOOKUP(B398,'Sentiment index'!$E$2:$E$169,'Sentiment index'!$A$2:$A$169)</f>
        <v>-0.35363800000000001</v>
      </c>
      <c r="F398">
        <f>IF(B398="","",Dataset!E398)</f>
        <v>13.306333207008127</v>
      </c>
      <c r="G398" s="5">
        <f>(AN398-BP398)/BP398</f>
        <v>3.8461537359999881E-2</v>
      </c>
      <c r="H398" s="12">
        <f>IF(B398="","",Dataset!G398)</f>
        <v>1</v>
      </c>
      <c r="I398" s="2">
        <v>14.2813</v>
      </c>
      <c r="J398" s="2">
        <v>6.6804489</v>
      </c>
      <c r="K398" s="13">
        <f t="shared" si="48"/>
        <v>1.9561537359999881E-2</v>
      </c>
      <c r="L398" s="5">
        <f>IF(AL398="NORWAY",_xlfn.XLOOKUP(C398,'Oslo OBX Historical Data'!$A$3:$A$3478,'Oslo OBX Historical Data'!$G$2:$G$3477),IF(AL398="FINLAND",_xlfn.XLOOKUP(C398,'OMX Helsinki Historical Data'!$A$3:$A$3480,'OMX Helsinki Historical Data'!$G$2:$G$3479),IF(AL398="DENMARK",_xlfn.XLOOKUP(C398,'OMX Copenhagen All shares Histo'!$A$3:$A$3462,'OMX Copenhagen All shares Histo'!$G$2:$G$3461),_xlfn.XLOOKUP('Neg. inv sent'!C398,'OMX Stockholm Historical Data'!$A$3:$A$3478,'OMX Stockholm Historical Data'!$G$2:$G$3477))))</f>
        <v>1.89E-2</v>
      </c>
      <c r="M398">
        <f>IF($B398="","",Dataset!L398)</f>
        <v>1</v>
      </c>
      <c r="N398">
        <f>IF($B398="","",Dataset!M398)</f>
        <v>0</v>
      </c>
      <c r="O398">
        <f>IF($B398="","",Dataset!N398)</f>
        <v>0</v>
      </c>
      <c r="P398">
        <f>IF($B398="","",Dataset!O398)</f>
        <v>0</v>
      </c>
      <c r="Q398">
        <f>IF($B398="","",Dataset!P398)</f>
        <v>0</v>
      </c>
      <c r="R398">
        <f>IF($B398="","",Dataset!Q398)</f>
        <v>1</v>
      </c>
      <c r="S398">
        <f>IF($B398="","",Dataset!R398)</f>
        <v>0</v>
      </c>
      <c r="T398">
        <f>IF($B398="","",Dataset!S398)</f>
        <v>0</v>
      </c>
      <c r="U398">
        <f>IF($B398="","",Dataset!T398)</f>
        <v>0</v>
      </c>
      <c r="AL398" t="s">
        <v>80</v>
      </c>
      <c r="AN398" s="3">
        <f t="shared" si="49"/>
        <v>7.1653846077839995</v>
      </c>
      <c r="AO398">
        <v>1</v>
      </c>
      <c r="BD398" s="4">
        <v>7.4358973500000003</v>
      </c>
      <c r="BE398" s="4">
        <v>3.8461537360000002</v>
      </c>
      <c r="BF398" s="4">
        <v>6.4102563860000004</v>
      </c>
      <c r="BH398" t="s">
        <v>1855</v>
      </c>
      <c r="BI398" t="s">
        <v>1856</v>
      </c>
      <c r="BJ398" t="s">
        <v>80</v>
      </c>
      <c r="BK398" t="s">
        <v>32</v>
      </c>
      <c r="BL398" t="s">
        <v>25</v>
      </c>
      <c r="BM398" t="s">
        <v>54</v>
      </c>
      <c r="BN398" t="s">
        <v>27</v>
      </c>
      <c r="BO398" s="2">
        <v>14.2813</v>
      </c>
      <c r="BP398" s="2">
        <v>6.9</v>
      </c>
      <c r="BQ398" s="5">
        <f t="shared" si="50"/>
        <v>7.4358973500000008E-2</v>
      </c>
      <c r="BR398" s="5">
        <f t="shared" si="51"/>
        <v>3.8461537359999999E-2</v>
      </c>
      <c r="BS398" s="5">
        <f t="shared" si="52"/>
        <v>6.4102563860000003E-2</v>
      </c>
      <c r="BT398" s="2">
        <v>2.59</v>
      </c>
      <c r="BU398" s="2">
        <v>-49.697048189999997</v>
      </c>
      <c r="BV398" s="2">
        <v>2.6</v>
      </c>
      <c r="BW398" s="2">
        <v>6.9737</v>
      </c>
    </row>
    <row r="399" spans="1:75" x14ac:dyDescent="0.15">
      <c r="A399" t="str">
        <f t="shared" si="47"/>
        <v>1</v>
      </c>
      <c r="B399">
        <v>132</v>
      </c>
      <c r="C399" s="7">
        <v>42851</v>
      </c>
      <c r="D399" s="11">
        <v>2017</v>
      </c>
      <c r="E399" s="3">
        <f>_xlfn.XLOOKUP(B399,'Sentiment index'!$E$2:$E$169,'Sentiment index'!$A$2:$A$169)</f>
        <v>-0.35363800000000001</v>
      </c>
      <c r="F399">
        <f>IF(B399="","",Dataset!E399)</f>
        <v>11.552233767858906</v>
      </c>
      <c r="G399" s="5">
        <f>(AN399-BP399)/BP399</f>
        <v>0.55555557249999987</v>
      </c>
      <c r="H399" s="12">
        <f>IF(B399="","",Dataset!G399)</f>
        <v>20</v>
      </c>
      <c r="I399" s="2">
        <v>57.563000000000002</v>
      </c>
      <c r="J399" s="2">
        <v>13.264079699999998</v>
      </c>
      <c r="K399" s="13">
        <f t="shared" si="48"/>
        <v>0.55205557249999992</v>
      </c>
      <c r="L399" s="5">
        <f>IF(AL399="NORWAY",_xlfn.XLOOKUP(C399,'Oslo OBX Historical Data'!$A$3:$A$3478,'Oslo OBX Historical Data'!$G$2:$G$3477),IF(AL399="FINLAND",_xlfn.XLOOKUP(C399,'OMX Helsinki Historical Data'!$A$3:$A$3480,'OMX Helsinki Historical Data'!$G$2:$G$3479),IF(AL399="DENMARK",_xlfn.XLOOKUP(C399,'OMX Copenhagen All shares Histo'!$A$3:$A$3462,'OMX Copenhagen All shares Histo'!$G$2:$G$3461),_xlfn.XLOOKUP('Neg. inv sent'!C399,'OMX Stockholm Historical Data'!$A$3:$A$3478,'OMX Stockholm Historical Data'!$G$2:$G$3477))))</f>
        <v>3.5000000000000001E-3</v>
      </c>
      <c r="M399">
        <f>IF($B399="","",Dataset!L399)</f>
        <v>1</v>
      </c>
      <c r="N399">
        <f>IF($B399="","",Dataset!M399)</f>
        <v>0</v>
      </c>
      <c r="O399">
        <f>IF($B399="","",Dataset!N399)</f>
        <v>0</v>
      </c>
      <c r="P399">
        <f>IF($B399="","",Dataset!O399)</f>
        <v>0</v>
      </c>
      <c r="Q399">
        <f>IF($B399="","",Dataset!P399)</f>
        <v>0</v>
      </c>
      <c r="R399">
        <f>IF($B399="","",Dataset!Q399)</f>
        <v>0</v>
      </c>
      <c r="S399">
        <f>IF($B399="","",Dataset!R399)</f>
        <v>1</v>
      </c>
      <c r="T399">
        <f>IF($B399="","",Dataset!S399)</f>
        <v>0</v>
      </c>
      <c r="U399">
        <f>IF($B399="","",Dataset!T399)</f>
        <v>0</v>
      </c>
      <c r="AL399" t="s">
        <v>80</v>
      </c>
      <c r="AN399" s="3">
        <f t="shared" si="49"/>
        <v>21.311111343249998</v>
      </c>
      <c r="AO399">
        <v>20</v>
      </c>
      <c r="BD399" s="4">
        <v>76.666664119999993</v>
      </c>
      <c r="BE399" s="4">
        <v>55.55555725</v>
      </c>
      <c r="BF399" s="4">
        <v>103.33333589999999</v>
      </c>
      <c r="BH399" t="s">
        <v>1470</v>
      </c>
      <c r="BI399" t="s">
        <v>1471</v>
      </c>
      <c r="BJ399" t="s">
        <v>80</v>
      </c>
      <c r="BK399" t="s">
        <v>152</v>
      </c>
      <c r="BL399" t="s">
        <v>25</v>
      </c>
      <c r="BM399" t="s">
        <v>1175</v>
      </c>
      <c r="BN399" t="s">
        <v>27</v>
      </c>
      <c r="BO399" s="2">
        <v>57.563000000000002</v>
      </c>
      <c r="BP399" s="2">
        <v>13.7</v>
      </c>
      <c r="BQ399" s="5">
        <f t="shared" si="50"/>
        <v>0.76666664119999994</v>
      </c>
      <c r="BR399" s="5">
        <f t="shared" si="51"/>
        <v>0.55555557249999998</v>
      </c>
      <c r="BS399" s="5">
        <f t="shared" si="52"/>
        <v>1.033333359</v>
      </c>
      <c r="BT399" s="2">
        <v>3.4</v>
      </c>
      <c r="BU399" s="2">
        <v>-67.359123229999994</v>
      </c>
      <c r="BV399" s="2">
        <v>3.3050000000000002</v>
      </c>
      <c r="BW399" s="2">
        <v>14.608000000000001</v>
      </c>
    </row>
    <row r="400" spans="1:75" x14ac:dyDescent="0.15">
      <c r="A400" t="str">
        <f t="shared" si="47"/>
        <v>1</v>
      </c>
      <c r="B400">
        <v>133</v>
      </c>
      <c r="C400" s="7">
        <v>42858</v>
      </c>
      <c r="D400" s="11">
        <v>2017</v>
      </c>
      <c r="E400" s="3">
        <f>_xlfn.XLOOKUP(B400,'Sentiment index'!$E$2:$E$169,'Sentiment index'!$A$2:$A$169)</f>
        <v>-0.42401640000000002</v>
      </c>
      <c r="F400">
        <f>IF(B400="","",Dataset!E400)</f>
        <v>12.304472855652721</v>
      </c>
      <c r="G400" s="5">
        <f>(AN400-BP400)/BP400</f>
        <v>2.272727340000081E-3</v>
      </c>
      <c r="H400" s="12">
        <f>IF(B400="","",Dataset!G400)</f>
        <v>16</v>
      </c>
      <c r="I400" s="2">
        <v>11.5701</v>
      </c>
      <c r="J400" s="2">
        <v>6.4868126999999998</v>
      </c>
      <c r="K400" s="13">
        <f t="shared" si="48"/>
        <v>4.2727273400000806E-3</v>
      </c>
      <c r="L400" s="5">
        <f>IF(AL400="NORWAY",_xlfn.XLOOKUP(C400,'Oslo OBX Historical Data'!$A$3:$A$3478,'Oslo OBX Historical Data'!$G$2:$G$3477),IF(AL400="FINLAND",_xlfn.XLOOKUP(C400,'OMX Helsinki Historical Data'!$A$3:$A$3480,'OMX Helsinki Historical Data'!$G$2:$G$3479),IF(AL400="DENMARK",_xlfn.XLOOKUP(C400,'OMX Copenhagen All shares Histo'!$A$3:$A$3462,'OMX Copenhagen All shares Histo'!$G$2:$G$3461),_xlfn.XLOOKUP('Neg. inv sent'!C400,'OMX Stockholm Historical Data'!$A$3:$A$3478,'OMX Stockholm Historical Data'!$G$2:$G$3477))))</f>
        <v>-2E-3</v>
      </c>
      <c r="M400">
        <f>IF($B400="","",Dataset!L400)</f>
        <v>1</v>
      </c>
      <c r="N400">
        <f>IF($B400="","",Dataset!M400)</f>
        <v>0</v>
      </c>
      <c r="O400">
        <f>IF($B400="","",Dataset!N400)</f>
        <v>0</v>
      </c>
      <c r="P400">
        <f>IF($B400="","",Dataset!O400)</f>
        <v>0</v>
      </c>
      <c r="Q400">
        <f>IF($B400="","",Dataset!P400)</f>
        <v>0</v>
      </c>
      <c r="R400">
        <f>IF($B400="","",Dataset!Q400)</f>
        <v>0</v>
      </c>
      <c r="S400">
        <f>IF($B400="","",Dataset!R400)</f>
        <v>1</v>
      </c>
      <c r="T400">
        <f>IF($B400="","",Dataset!S400)</f>
        <v>0</v>
      </c>
      <c r="U400">
        <f>IF($B400="","",Dataset!T400)</f>
        <v>0</v>
      </c>
      <c r="AL400" t="s">
        <v>80</v>
      </c>
      <c r="AN400" s="3">
        <f t="shared" si="49"/>
        <v>6.7152272731780007</v>
      </c>
      <c r="AO400">
        <v>16</v>
      </c>
      <c r="BD400" s="4">
        <v>2.2727272510000001</v>
      </c>
      <c r="BE400" s="4">
        <v>0.227272734</v>
      </c>
      <c r="BF400" s="4">
        <v>12.272727010000001</v>
      </c>
      <c r="BH400" t="s">
        <v>1921</v>
      </c>
      <c r="BI400" t="s">
        <v>1922</v>
      </c>
      <c r="BJ400" t="s">
        <v>80</v>
      </c>
      <c r="BK400" t="s">
        <v>152</v>
      </c>
      <c r="BL400" t="s">
        <v>25</v>
      </c>
      <c r="BM400" t="s">
        <v>1066</v>
      </c>
      <c r="BN400" t="s">
        <v>27</v>
      </c>
      <c r="BO400" s="2">
        <v>11.5701</v>
      </c>
      <c r="BP400" s="2">
        <v>6.7</v>
      </c>
      <c r="BQ400" s="5">
        <f t="shared" si="50"/>
        <v>2.272727251E-2</v>
      </c>
      <c r="BR400" s="5">
        <f t="shared" si="51"/>
        <v>2.2727273399999999E-3</v>
      </c>
      <c r="BS400" s="5">
        <f t="shared" si="52"/>
        <v>0.12272727010000001</v>
      </c>
      <c r="BT400" s="2">
        <v>1.26</v>
      </c>
      <c r="BU400" s="2">
        <v>-76.133445739999999</v>
      </c>
      <c r="BV400" s="2">
        <v>1.28</v>
      </c>
      <c r="BW400" s="2">
        <v>7.149</v>
      </c>
    </row>
    <row r="401" spans="1:75" x14ac:dyDescent="0.15">
      <c r="A401" t="str">
        <f t="shared" si="47"/>
        <v>1</v>
      </c>
      <c r="B401">
        <v>133</v>
      </c>
      <c r="C401" s="7">
        <v>42860</v>
      </c>
      <c r="D401" s="11">
        <v>2017</v>
      </c>
      <c r="E401" s="3">
        <f>_xlfn.XLOOKUP(B401,'Sentiment index'!$E$2:$E$169,'Sentiment index'!$A$2:$A$169)</f>
        <v>-0.42401640000000002</v>
      </c>
      <c r="F401">
        <f>IF(B401="","",Dataset!E401)</f>
        <v>8.844492287353324</v>
      </c>
      <c r="G401" s="5">
        <f>(AN401-BP401)/BP401</f>
        <v>0</v>
      </c>
      <c r="H401" s="12">
        <f>IF(B401="","",Dataset!G401)</f>
        <v>1054.5177419272663</v>
      </c>
      <c r="I401" s="2">
        <v>42.531700000000001</v>
      </c>
      <c r="J401" s="2">
        <v>8.4231746999999988</v>
      </c>
      <c r="K401" s="13">
        <f t="shared" si="48"/>
        <v>-2.2000000000000001E-3</v>
      </c>
      <c r="L401" s="5">
        <f>IF(AL401="NORWAY",_xlfn.XLOOKUP(C401,'Oslo OBX Historical Data'!$A$3:$A$3478,'Oslo OBX Historical Data'!$G$2:$G$3477),IF(AL401="FINLAND",_xlfn.XLOOKUP(C401,'OMX Helsinki Historical Data'!$A$3:$A$3480,'OMX Helsinki Historical Data'!$G$2:$G$3479),IF(AL401="DENMARK",_xlfn.XLOOKUP(C401,'OMX Copenhagen All shares Histo'!$A$3:$A$3462,'OMX Copenhagen All shares Histo'!$G$2:$G$3461),_xlfn.XLOOKUP('Neg. inv sent'!C401,'OMX Stockholm Historical Data'!$A$3:$A$3478,'OMX Stockholm Historical Data'!$G$2:$G$3477))))</f>
        <v>2.2000000000000001E-3</v>
      </c>
      <c r="M401">
        <f>IF($B401="","",Dataset!L401)</f>
        <v>1</v>
      </c>
      <c r="N401">
        <f>IF($B401="","",Dataset!M401)</f>
        <v>0</v>
      </c>
      <c r="O401">
        <f>IF($B401="","",Dataset!N401)</f>
        <v>1</v>
      </c>
      <c r="P401">
        <f>IF($B401="","",Dataset!O401)</f>
        <v>0</v>
      </c>
      <c r="Q401">
        <f>IF($B401="","",Dataset!P401)</f>
        <v>0</v>
      </c>
      <c r="R401">
        <f>IF($B401="","",Dataset!Q401)</f>
        <v>0</v>
      </c>
      <c r="S401">
        <f>IF($B401="","",Dataset!R401)</f>
        <v>0</v>
      </c>
      <c r="T401">
        <f>IF($B401="","",Dataset!S401)</f>
        <v>0</v>
      </c>
      <c r="U401">
        <f>IF($B401="","",Dataset!T401)</f>
        <v>0</v>
      </c>
      <c r="AL401" t="s">
        <v>80</v>
      </c>
      <c r="AN401" s="3">
        <f t="shared" si="49"/>
        <v>8.6999999999999993</v>
      </c>
      <c r="BD401" s="4">
        <v>6.6666665079999996</v>
      </c>
      <c r="BE401" s="4">
        <v>0</v>
      </c>
      <c r="BF401" s="4">
        <v>0</v>
      </c>
      <c r="BH401" t="s">
        <v>1524</v>
      </c>
      <c r="BI401" t="s">
        <v>1525</v>
      </c>
      <c r="BJ401" t="s">
        <v>80</v>
      </c>
      <c r="BK401" t="s">
        <v>96</v>
      </c>
      <c r="BL401" t="s">
        <v>25</v>
      </c>
      <c r="BM401" t="s">
        <v>746</v>
      </c>
      <c r="BN401" t="s">
        <v>27</v>
      </c>
      <c r="BO401" s="2">
        <v>42.531700000000001</v>
      </c>
      <c r="BP401" s="2">
        <v>8.6999999999999993</v>
      </c>
      <c r="BQ401" s="5">
        <f t="shared" si="50"/>
        <v>6.6666665079999993E-2</v>
      </c>
      <c r="BR401" s="5">
        <f t="shared" si="51"/>
        <v>0</v>
      </c>
      <c r="BS401" s="5">
        <f t="shared" si="52"/>
        <v>0</v>
      </c>
      <c r="BT401" s="2">
        <v>1.925</v>
      </c>
      <c r="BU401" s="2">
        <v>-71.880882260000007</v>
      </c>
      <c r="BV401" s="2">
        <v>1.82</v>
      </c>
      <c r="BW401" s="2">
        <v>13.8725</v>
      </c>
    </row>
    <row r="402" spans="1:75" x14ac:dyDescent="0.15">
      <c r="A402" t="str">
        <f t="shared" si="47"/>
        <v>1</v>
      </c>
      <c r="B402">
        <v>133</v>
      </c>
      <c r="C402" s="7">
        <v>42860</v>
      </c>
      <c r="D402" s="11">
        <v>2017</v>
      </c>
      <c r="E402" s="3">
        <f>_xlfn.XLOOKUP(B402,'Sentiment index'!$E$2:$E$169,'Sentiment index'!$A$2:$A$169)</f>
        <v>-0.42401640000000002</v>
      </c>
      <c r="F402">
        <f>IF(B402="","",Dataset!E402)</f>
        <v>14.394924374638345</v>
      </c>
      <c r="G402" s="5">
        <f>(AN402-BP402)/BP402</f>
        <v>-5.4878048900000038E-2</v>
      </c>
      <c r="H402" s="12">
        <f>IF(B402="","",Dataset!G402)</f>
        <v>216</v>
      </c>
      <c r="I402" s="2">
        <v>22.724399999999999</v>
      </c>
      <c r="J402" s="2">
        <v>8.9072651999999994</v>
      </c>
      <c r="K402" s="13">
        <f t="shared" si="48"/>
        <v>-5.7078048900000039E-2</v>
      </c>
      <c r="L402" s="5">
        <f>IF(AL402="NORWAY",_xlfn.XLOOKUP(C402,'Oslo OBX Historical Data'!$A$3:$A$3478,'Oslo OBX Historical Data'!$G$2:$G$3477),IF(AL402="FINLAND",_xlfn.XLOOKUP(C402,'OMX Helsinki Historical Data'!$A$3:$A$3480,'OMX Helsinki Historical Data'!$G$2:$G$3479),IF(AL402="DENMARK",_xlfn.XLOOKUP(C402,'OMX Copenhagen All shares Histo'!$A$3:$A$3462,'OMX Copenhagen All shares Histo'!$G$2:$G$3461),_xlfn.XLOOKUP('Neg. inv sent'!C402,'OMX Stockholm Historical Data'!$A$3:$A$3478,'OMX Stockholm Historical Data'!$G$2:$G$3477))))</f>
        <v>2.2000000000000001E-3</v>
      </c>
      <c r="M402">
        <f>IF($B402="","",Dataset!L402)</f>
        <v>1</v>
      </c>
      <c r="N402">
        <f>IF($B402="","",Dataset!M402)</f>
        <v>0</v>
      </c>
      <c r="O402">
        <f>IF($B402="","",Dataset!N402)</f>
        <v>0</v>
      </c>
      <c r="P402">
        <f>IF($B402="","",Dataset!O402)</f>
        <v>0</v>
      </c>
      <c r="Q402">
        <f>IF($B402="","",Dataset!P402)</f>
        <v>0</v>
      </c>
      <c r="R402">
        <f>IF($B402="","",Dataset!Q402)</f>
        <v>0</v>
      </c>
      <c r="S402">
        <f>IF($B402="","",Dataset!R402)</f>
        <v>1</v>
      </c>
      <c r="T402">
        <f>IF($B402="","",Dataset!S402)</f>
        <v>0</v>
      </c>
      <c r="U402">
        <f>IF($B402="","",Dataset!T402)</f>
        <v>0</v>
      </c>
      <c r="AL402" t="s">
        <v>80</v>
      </c>
      <c r="AN402" s="3">
        <f t="shared" si="49"/>
        <v>8.695121950119999</v>
      </c>
      <c r="AO402">
        <v>216</v>
      </c>
      <c r="BD402" s="4">
        <v>-0.60975611210000003</v>
      </c>
      <c r="BE402" s="4">
        <v>-5.4878048899999996</v>
      </c>
      <c r="BF402" s="4">
        <v>-3.9634146690000001</v>
      </c>
      <c r="BH402" t="s">
        <v>1725</v>
      </c>
      <c r="BI402" t="s">
        <v>1726</v>
      </c>
      <c r="BJ402" t="s">
        <v>80</v>
      </c>
      <c r="BK402" t="s">
        <v>152</v>
      </c>
      <c r="BL402" t="s">
        <v>25</v>
      </c>
      <c r="BM402" t="s">
        <v>1175</v>
      </c>
      <c r="BN402" t="s">
        <v>27</v>
      </c>
      <c r="BO402" s="2">
        <v>22.724399999999999</v>
      </c>
      <c r="BP402" s="2">
        <v>9.1999999999999993</v>
      </c>
      <c r="BQ402" s="5">
        <f t="shared" si="50"/>
        <v>-6.0975611210000004E-3</v>
      </c>
      <c r="BR402" s="5">
        <f t="shared" si="51"/>
        <v>-5.4878048899999997E-2</v>
      </c>
      <c r="BS402" s="5">
        <f t="shared" si="52"/>
        <v>-3.9634146690000004E-2</v>
      </c>
      <c r="BT402" s="2">
        <v>14.62</v>
      </c>
      <c r="BU402" s="2">
        <v>113.9864578</v>
      </c>
      <c r="BV402" s="2">
        <v>14.64</v>
      </c>
      <c r="BW402" s="2">
        <v>15.174799999999999</v>
      </c>
    </row>
    <row r="403" spans="1:75" x14ac:dyDescent="0.15">
      <c r="A403" t="str">
        <f t="shared" si="47"/>
        <v>1</v>
      </c>
      <c r="B403">
        <v>133</v>
      </c>
      <c r="C403" s="7">
        <v>42865</v>
      </c>
      <c r="D403" s="11">
        <v>2017</v>
      </c>
      <c r="E403" s="3">
        <f>_xlfn.XLOOKUP(B403,'Sentiment index'!$E$2:$E$169,'Sentiment index'!$A$2:$A$169)</f>
        <v>-0.42401640000000002</v>
      </c>
      <c r="F403">
        <f>IF(B403="","",Dataset!E403)</f>
        <v>7.5154642019337219</v>
      </c>
      <c r="G403" s="5">
        <f>(AN403-BP403)/BP403</f>
        <v>2.1375000000000002</v>
      </c>
      <c r="H403" s="12">
        <f>IF(B403="","",Dataset!G403)</f>
        <v>2</v>
      </c>
      <c r="I403" s="2">
        <v>8.2589600000000001</v>
      </c>
      <c r="J403" s="2">
        <v>3.3886335000000001</v>
      </c>
      <c r="K403" s="13">
        <f t="shared" si="48"/>
        <v>2.1396000000000002</v>
      </c>
      <c r="L403" s="5">
        <f>IF(AL403="NORWAY",_xlfn.XLOOKUP(C403,'Oslo OBX Historical Data'!$A$3:$A$3478,'Oslo OBX Historical Data'!$G$2:$G$3477),IF(AL403="FINLAND",_xlfn.XLOOKUP(C403,'OMX Helsinki Historical Data'!$A$3:$A$3480,'OMX Helsinki Historical Data'!$G$2:$G$3479),IF(AL403="DENMARK",_xlfn.XLOOKUP(C403,'OMX Copenhagen All shares Histo'!$A$3:$A$3462,'OMX Copenhagen All shares Histo'!$G$2:$G$3461),_xlfn.XLOOKUP('Neg. inv sent'!C403,'OMX Stockholm Historical Data'!$A$3:$A$3478,'OMX Stockholm Historical Data'!$G$2:$G$3477))))</f>
        <v>-2.0999999999999999E-3</v>
      </c>
      <c r="M403">
        <f>IF($B403="","",Dataset!L403)</f>
        <v>1</v>
      </c>
      <c r="N403">
        <f>IF($B403="","",Dataset!M403)</f>
        <v>0</v>
      </c>
      <c r="O403">
        <f>IF($B403="","",Dataset!N403)</f>
        <v>0</v>
      </c>
      <c r="P403">
        <f>IF($B403="","",Dataset!O403)</f>
        <v>1</v>
      </c>
      <c r="Q403">
        <f>IF($B403="","",Dataset!P403)</f>
        <v>0</v>
      </c>
      <c r="R403">
        <f>IF($B403="","",Dataset!Q403)</f>
        <v>0</v>
      </c>
      <c r="S403">
        <f>IF($B403="","",Dataset!R403)</f>
        <v>0</v>
      </c>
      <c r="T403">
        <f>IF($B403="","",Dataset!S403)</f>
        <v>0</v>
      </c>
      <c r="U403">
        <f>IF($B403="","",Dataset!T403)</f>
        <v>0</v>
      </c>
      <c r="AL403" t="s">
        <v>80</v>
      </c>
      <c r="AN403" s="3">
        <f t="shared" si="49"/>
        <v>10.981250000000001</v>
      </c>
      <c r="AO403">
        <v>2</v>
      </c>
      <c r="BD403" s="4">
        <v>200</v>
      </c>
      <c r="BE403" s="4">
        <v>213.75</v>
      </c>
      <c r="BF403" s="4">
        <v>301.25</v>
      </c>
      <c r="BH403" t="s">
        <v>2042</v>
      </c>
      <c r="BI403" t="s">
        <v>2043</v>
      </c>
      <c r="BJ403" t="s">
        <v>80</v>
      </c>
      <c r="BK403" t="s">
        <v>45</v>
      </c>
      <c r="BL403" t="s">
        <v>25</v>
      </c>
      <c r="BM403" t="s">
        <v>1066</v>
      </c>
      <c r="BN403" t="s">
        <v>27</v>
      </c>
      <c r="BO403" s="2">
        <v>8.2589600000000001</v>
      </c>
      <c r="BP403" s="2">
        <v>3.5</v>
      </c>
      <c r="BQ403" s="5">
        <f t="shared" si="50"/>
        <v>2</v>
      </c>
      <c r="BR403" s="5">
        <f t="shared" si="51"/>
        <v>2.1375000000000002</v>
      </c>
      <c r="BS403" s="5">
        <f t="shared" si="52"/>
        <v>3.0125000000000002</v>
      </c>
      <c r="BT403" s="2">
        <v>3.35</v>
      </c>
      <c r="BU403" s="2">
        <v>13.171566009999999</v>
      </c>
      <c r="BV403" s="2">
        <v>3.35</v>
      </c>
      <c r="BW403" s="2">
        <v>10.43</v>
      </c>
    </row>
    <row r="404" spans="1:75" x14ac:dyDescent="0.15">
      <c r="A404" t="str">
        <f t="shared" si="47"/>
        <v>1</v>
      </c>
      <c r="B404">
        <v>133</v>
      </c>
      <c r="C404" s="7">
        <v>42866</v>
      </c>
      <c r="D404" s="11">
        <v>2017</v>
      </c>
      <c r="E404" s="3">
        <f>_xlfn.XLOOKUP(B404,'Sentiment index'!$E$2:$E$169,'Sentiment index'!$A$2:$A$169)</f>
        <v>-0.42401640000000002</v>
      </c>
      <c r="F404">
        <f>IF(B404="","",Dataset!E404)</f>
        <v>11.60206287219258</v>
      </c>
      <c r="G404" s="5">
        <f>(AN404-BP404)/BP404</f>
        <v>-1.6666666270000071E-2</v>
      </c>
      <c r="H404" s="12">
        <f>IF(B404="","",Dataset!G404)</f>
        <v>4335</v>
      </c>
      <c r="I404" s="2">
        <v>1077.3599999999999</v>
      </c>
      <c r="J404" s="2">
        <v>53.249955</v>
      </c>
      <c r="K404" s="13">
        <f t="shared" si="48"/>
        <v>-1.3866666270000071E-2</v>
      </c>
      <c r="L404" s="5">
        <f>IF(AL404="NORWAY",_xlfn.XLOOKUP(C404,'Oslo OBX Historical Data'!$A$3:$A$3478,'Oslo OBX Historical Data'!$G$2:$G$3477),IF(AL404="FINLAND",_xlfn.XLOOKUP(C404,'OMX Helsinki Historical Data'!$A$3:$A$3480,'OMX Helsinki Historical Data'!$G$2:$G$3479),IF(AL404="DENMARK",_xlfn.XLOOKUP(C404,'OMX Copenhagen All shares Histo'!$A$3:$A$3462,'OMX Copenhagen All shares Histo'!$G$2:$G$3461),_xlfn.XLOOKUP('Neg. inv sent'!C404,'OMX Stockholm Historical Data'!$A$3:$A$3478,'OMX Stockholm Historical Data'!$G$2:$G$3477))))</f>
        <v>-2.8E-3</v>
      </c>
      <c r="M404">
        <f>IF($B404="","",Dataset!L404)</f>
        <v>1</v>
      </c>
      <c r="N404">
        <f>IF($B404="","",Dataset!M404)</f>
        <v>0</v>
      </c>
      <c r="O404">
        <f>IF($B404="","",Dataset!N404)</f>
        <v>1</v>
      </c>
      <c r="P404">
        <f>IF($B404="","",Dataset!O404)</f>
        <v>0</v>
      </c>
      <c r="Q404">
        <f>IF($B404="","",Dataset!P404)</f>
        <v>0</v>
      </c>
      <c r="R404">
        <f>IF($B404="","",Dataset!Q404)</f>
        <v>0</v>
      </c>
      <c r="S404">
        <f>IF($B404="","",Dataset!R404)</f>
        <v>0</v>
      </c>
      <c r="T404">
        <f>IF($B404="","",Dataset!S404)</f>
        <v>0</v>
      </c>
      <c r="U404">
        <f>IF($B404="","",Dataset!T404)</f>
        <v>0</v>
      </c>
      <c r="AL404" t="s">
        <v>80</v>
      </c>
      <c r="AN404" s="3">
        <f t="shared" si="49"/>
        <v>54.083333355149996</v>
      </c>
      <c r="AO404">
        <v>4335</v>
      </c>
      <c r="BD404" s="4">
        <v>0</v>
      </c>
      <c r="BE404" s="4">
        <v>-1.6666666269999999</v>
      </c>
      <c r="BF404" s="4">
        <v>8.3333330149999991</v>
      </c>
      <c r="BH404" t="s">
        <v>535</v>
      </c>
      <c r="BI404" t="s">
        <v>536</v>
      </c>
      <c r="BJ404" t="s">
        <v>80</v>
      </c>
      <c r="BK404" t="s">
        <v>96</v>
      </c>
      <c r="BL404" t="s">
        <v>25</v>
      </c>
      <c r="BM404" t="s">
        <v>537</v>
      </c>
      <c r="BN404" t="s">
        <v>27</v>
      </c>
      <c r="BO404" s="2">
        <v>1077.3599999999999</v>
      </c>
      <c r="BP404" s="2">
        <v>55</v>
      </c>
      <c r="BQ404" s="5">
        <f t="shared" si="50"/>
        <v>0</v>
      </c>
      <c r="BR404" s="5">
        <f t="shared" si="51"/>
        <v>-1.6666666269999998E-2</v>
      </c>
      <c r="BS404" s="5">
        <f t="shared" si="52"/>
        <v>8.3333330149999996E-2</v>
      </c>
      <c r="BT404" s="2">
        <v>331.6</v>
      </c>
      <c r="BU404" s="2">
        <v>645.8181763</v>
      </c>
      <c r="BV404" s="2">
        <v>333.6</v>
      </c>
      <c r="BW404" s="2">
        <v>40.353700000000003</v>
      </c>
    </row>
    <row r="405" spans="1:75" x14ac:dyDescent="0.15">
      <c r="A405" t="str">
        <f t="shared" si="47"/>
        <v>1</v>
      </c>
      <c r="B405">
        <v>133</v>
      </c>
      <c r="C405" s="7">
        <v>42866</v>
      </c>
      <c r="D405" s="11">
        <v>2017</v>
      </c>
      <c r="E405" s="3">
        <f>_xlfn.XLOOKUP(B405,'Sentiment index'!$E$2:$E$169,'Sentiment index'!$A$2:$A$169)</f>
        <v>-0.42401640000000002</v>
      </c>
      <c r="F405">
        <f>IF(B405="","",Dataset!E405)</f>
        <v>12.466673154791581</v>
      </c>
      <c r="G405" s="5">
        <f>(AN405-BP405)/BP405</f>
        <v>0.36666667939999992</v>
      </c>
      <c r="H405" s="12">
        <f>IF(B405="","",Dataset!G405)</f>
        <v>130</v>
      </c>
      <c r="I405" s="2">
        <v>15.582800000000001</v>
      </c>
      <c r="J405" s="2">
        <v>13.27376151</v>
      </c>
      <c r="K405" s="13">
        <f t="shared" si="48"/>
        <v>0.36946667939999994</v>
      </c>
      <c r="L405" s="5">
        <f>IF(AL405="NORWAY",_xlfn.XLOOKUP(C405,'Oslo OBX Historical Data'!$A$3:$A$3478,'Oslo OBX Historical Data'!$G$2:$G$3477),IF(AL405="FINLAND",_xlfn.XLOOKUP(C405,'OMX Helsinki Historical Data'!$A$3:$A$3480,'OMX Helsinki Historical Data'!$G$2:$G$3479),IF(AL405="DENMARK",_xlfn.XLOOKUP(C405,'OMX Copenhagen All shares Histo'!$A$3:$A$3462,'OMX Copenhagen All shares Histo'!$G$2:$G$3461),_xlfn.XLOOKUP('Neg. inv sent'!C405,'OMX Stockholm Historical Data'!$A$3:$A$3478,'OMX Stockholm Historical Data'!$G$2:$G$3477))))</f>
        <v>-2.8E-3</v>
      </c>
      <c r="M405">
        <f>IF($B405="","",Dataset!L405)</f>
        <v>1</v>
      </c>
      <c r="N405">
        <f>IF($B405="","",Dataset!M405)</f>
        <v>0</v>
      </c>
      <c r="O405">
        <f>IF($B405="","",Dataset!N405)</f>
        <v>1</v>
      </c>
      <c r="P405">
        <f>IF($B405="","",Dataset!O405)</f>
        <v>0</v>
      </c>
      <c r="Q405">
        <f>IF($B405="","",Dataset!P405)</f>
        <v>0</v>
      </c>
      <c r="R405">
        <f>IF($B405="","",Dataset!Q405)</f>
        <v>0</v>
      </c>
      <c r="S405">
        <f>IF($B405="","",Dataset!R405)</f>
        <v>0</v>
      </c>
      <c r="T405">
        <f>IF($B405="","",Dataset!S405)</f>
        <v>0</v>
      </c>
      <c r="U405">
        <f>IF($B405="","",Dataset!T405)</f>
        <v>0</v>
      </c>
      <c r="AL405" t="s">
        <v>80</v>
      </c>
      <c r="AN405" s="3">
        <f t="shared" si="49"/>
        <v>18.737000174574</v>
      </c>
      <c r="AO405">
        <v>130</v>
      </c>
      <c r="BD405" s="4">
        <v>20</v>
      </c>
      <c r="BE405" s="4">
        <v>36.666667940000004</v>
      </c>
      <c r="BF405" s="4">
        <v>78.888885500000001</v>
      </c>
      <c r="BH405" t="s">
        <v>1837</v>
      </c>
      <c r="BI405" t="s">
        <v>1838</v>
      </c>
      <c r="BJ405" t="s">
        <v>80</v>
      </c>
      <c r="BK405" t="s">
        <v>96</v>
      </c>
      <c r="BL405" t="s">
        <v>25</v>
      </c>
      <c r="BM405" t="s">
        <v>1066</v>
      </c>
      <c r="BN405" t="s">
        <v>27</v>
      </c>
      <c r="BO405" s="2">
        <v>15.582800000000001</v>
      </c>
      <c r="BP405" s="2">
        <v>13.71</v>
      </c>
      <c r="BQ405" s="5">
        <f t="shared" si="50"/>
        <v>0.2</v>
      </c>
      <c r="BR405" s="5">
        <f t="shared" si="51"/>
        <v>0.36666667940000003</v>
      </c>
      <c r="BS405" s="5">
        <f t="shared" si="52"/>
        <v>0.78888885500000006</v>
      </c>
      <c r="BT405" s="2">
        <v>4.9000000000000004</v>
      </c>
      <c r="BU405" s="2">
        <v>-51.036422729999998</v>
      </c>
      <c r="BV405" s="2">
        <v>5.0999999999999996</v>
      </c>
      <c r="BW405" s="2">
        <v>7.5743999999999998</v>
      </c>
    </row>
    <row r="406" spans="1:75" x14ac:dyDescent="0.15">
      <c r="A406" t="str">
        <f t="shared" si="47"/>
        <v>1</v>
      </c>
      <c r="B406">
        <v>133</v>
      </c>
      <c r="C406" s="7">
        <v>42867</v>
      </c>
      <c r="D406" s="11">
        <v>2017</v>
      </c>
      <c r="E406" s="3">
        <f>_xlfn.XLOOKUP(B406,'Sentiment index'!$E$2:$E$169,'Sentiment index'!$A$2:$A$169)</f>
        <v>-0.42401640000000002</v>
      </c>
      <c r="F406">
        <f>IF(B406="","",Dataset!E406)</f>
        <v>11.334556576734521</v>
      </c>
      <c r="G406" s="5">
        <f>(AN406-BP406)/BP406</f>
        <v>2.125</v>
      </c>
      <c r="H406" s="12">
        <f>IF(B406="","",Dataset!G406)</f>
        <v>839</v>
      </c>
      <c r="I406" s="2">
        <v>1235.8399999999999</v>
      </c>
      <c r="J406" s="2">
        <v>67.197909600000003</v>
      </c>
      <c r="K406" s="13">
        <f t="shared" si="48"/>
        <v>2.1272000000000002</v>
      </c>
      <c r="L406" s="5">
        <f>IF(AL406="NORWAY",_xlfn.XLOOKUP(C406,'Oslo OBX Historical Data'!$A$3:$A$3478,'Oslo OBX Historical Data'!$G$2:$G$3477),IF(AL406="FINLAND",_xlfn.XLOOKUP(C406,'OMX Helsinki Historical Data'!$A$3:$A$3480,'OMX Helsinki Historical Data'!$G$2:$G$3479),IF(AL406="DENMARK",_xlfn.XLOOKUP(C406,'OMX Copenhagen All shares Histo'!$A$3:$A$3462,'OMX Copenhagen All shares Histo'!$G$2:$G$3461),_xlfn.XLOOKUP('Neg. inv sent'!C406,'OMX Stockholm Historical Data'!$A$3:$A$3478,'OMX Stockholm Historical Data'!$G$2:$G$3477))))</f>
        <v>-2.2000000000000001E-3</v>
      </c>
      <c r="M406">
        <f>IF($B406="","",Dataset!L406)</f>
        <v>1</v>
      </c>
      <c r="N406">
        <f>IF($B406="","",Dataset!M406)</f>
        <v>0</v>
      </c>
      <c r="O406">
        <f>IF($B406="","",Dataset!N406)</f>
        <v>0</v>
      </c>
      <c r="P406">
        <f>IF($B406="","",Dataset!O406)</f>
        <v>0</v>
      </c>
      <c r="Q406">
        <f>IF($B406="","",Dataset!P406)</f>
        <v>1</v>
      </c>
      <c r="R406">
        <f>IF($B406="","",Dataset!Q406)</f>
        <v>0</v>
      </c>
      <c r="S406">
        <f>IF($B406="","",Dataset!R406)</f>
        <v>0</v>
      </c>
      <c r="T406">
        <f>IF($B406="","",Dataset!S406)</f>
        <v>0</v>
      </c>
      <c r="U406">
        <f>IF($B406="","",Dataset!T406)</f>
        <v>0</v>
      </c>
      <c r="AL406" t="s">
        <v>64</v>
      </c>
      <c r="AN406" s="3">
        <f t="shared" si="49"/>
        <v>22.5</v>
      </c>
      <c r="AO406">
        <v>839</v>
      </c>
      <c r="BD406" s="4">
        <v>132.38635249999999</v>
      </c>
      <c r="BE406" s="4">
        <v>212.5</v>
      </c>
      <c r="BF406" s="4">
        <v>169.3181763</v>
      </c>
      <c r="BH406" t="s">
        <v>477</v>
      </c>
      <c r="BI406" t="s">
        <v>478</v>
      </c>
      <c r="BJ406" t="s">
        <v>64</v>
      </c>
      <c r="BK406" t="s">
        <v>38</v>
      </c>
      <c r="BL406" t="s">
        <v>25</v>
      </c>
      <c r="BM406" t="s">
        <v>479</v>
      </c>
      <c r="BN406" t="s">
        <v>27</v>
      </c>
      <c r="BO406" s="2">
        <v>1235.8399999999999</v>
      </c>
      <c r="BP406" s="2">
        <v>7.2</v>
      </c>
      <c r="BQ406" s="5">
        <f t="shared" si="50"/>
        <v>1.3238635249999999</v>
      </c>
      <c r="BR406" s="5">
        <f t="shared" si="51"/>
        <v>2.125</v>
      </c>
      <c r="BS406" s="5">
        <f t="shared" si="52"/>
        <v>1.6931817630000001</v>
      </c>
      <c r="BT406" s="2">
        <v>10.61</v>
      </c>
      <c r="BU406" s="2">
        <v>54.58333588</v>
      </c>
      <c r="BV406" s="2">
        <v>10.73</v>
      </c>
      <c r="BW406" s="2">
        <v>39.987299999999998</v>
      </c>
    </row>
    <row r="407" spans="1:75" x14ac:dyDescent="0.15">
      <c r="A407" t="str">
        <f t="shared" si="47"/>
        <v>1</v>
      </c>
      <c r="B407">
        <v>133</v>
      </c>
      <c r="C407" s="7">
        <v>42873</v>
      </c>
      <c r="D407" s="11">
        <v>2017</v>
      </c>
      <c r="E407" s="3">
        <f>_xlfn.XLOOKUP(B407,'Sentiment index'!$E$2:$E$169,'Sentiment index'!$A$2:$A$169)</f>
        <v>-0.42401640000000002</v>
      </c>
      <c r="F407">
        <f>IF(B407="","",Dataset!E407)</f>
        <v>11.079106462439158</v>
      </c>
      <c r="G407" s="5">
        <f>(AN407-BP407)/BP407</f>
        <v>2.1032505039999996E-2</v>
      </c>
      <c r="H407" s="12">
        <f>IF(B407="","",Dataset!G407)</f>
        <v>1185.1296948914553</v>
      </c>
      <c r="I407" s="2">
        <v>17.680700000000002</v>
      </c>
      <c r="J407" s="2">
        <v>6.0995402999999992</v>
      </c>
      <c r="K407" s="13">
        <f t="shared" si="48"/>
        <v>3.1432505039999996E-2</v>
      </c>
      <c r="L407" s="5">
        <f>IF(AL407="NORWAY",_xlfn.XLOOKUP(C407,'Oslo OBX Historical Data'!$A$3:$A$3478,'Oslo OBX Historical Data'!$G$2:$G$3477),IF(AL407="FINLAND",_xlfn.XLOOKUP(C407,'OMX Helsinki Historical Data'!$A$3:$A$3480,'OMX Helsinki Historical Data'!$G$2:$G$3479),IF(AL407="DENMARK",_xlfn.XLOOKUP(C407,'OMX Copenhagen All shares Histo'!$A$3:$A$3462,'OMX Copenhagen All shares Histo'!$G$2:$G$3461),_xlfn.XLOOKUP('Neg. inv sent'!C407,'OMX Stockholm Historical Data'!$A$3:$A$3478,'OMX Stockholm Historical Data'!$G$2:$G$3477))))</f>
        <v>-1.04E-2</v>
      </c>
      <c r="M407">
        <f>IF($B407="","",Dataset!L407)</f>
        <v>1</v>
      </c>
      <c r="N407">
        <f>IF($B407="","",Dataset!M407)</f>
        <v>0</v>
      </c>
      <c r="O407">
        <f>IF($B407="","",Dataset!N407)</f>
        <v>0</v>
      </c>
      <c r="P407">
        <f>IF($B407="","",Dataset!O407)</f>
        <v>0</v>
      </c>
      <c r="Q407">
        <f>IF($B407="","",Dataset!P407)</f>
        <v>0</v>
      </c>
      <c r="R407">
        <f>IF($B407="","",Dataset!Q407)</f>
        <v>0</v>
      </c>
      <c r="S407">
        <f>IF($B407="","",Dataset!R407)</f>
        <v>0</v>
      </c>
      <c r="T407">
        <f>IF($B407="","",Dataset!S407)</f>
        <v>1</v>
      </c>
      <c r="U407">
        <f>IF($B407="","",Dataset!T407)</f>
        <v>0</v>
      </c>
      <c r="AL407" t="s">
        <v>80</v>
      </c>
      <c r="AN407" s="3">
        <f t="shared" si="49"/>
        <v>6.4325047817519998</v>
      </c>
      <c r="BD407" s="4">
        <v>1.9120458360000001</v>
      </c>
      <c r="BE407" s="4">
        <v>2.103250504</v>
      </c>
      <c r="BF407" s="4">
        <v>2.4856595989999999</v>
      </c>
      <c r="BH407" t="s">
        <v>1811</v>
      </c>
      <c r="BI407" t="s">
        <v>1812</v>
      </c>
      <c r="BJ407" t="s">
        <v>80</v>
      </c>
      <c r="BK407" t="s">
        <v>81</v>
      </c>
      <c r="BL407" t="s">
        <v>25</v>
      </c>
      <c r="BM407" t="s">
        <v>54</v>
      </c>
      <c r="BN407" t="s">
        <v>27</v>
      </c>
      <c r="BO407" s="2">
        <v>17.680700000000002</v>
      </c>
      <c r="BP407" s="2">
        <v>6.3</v>
      </c>
      <c r="BQ407" s="5">
        <f t="shared" si="50"/>
        <v>1.9120458360000002E-2</v>
      </c>
      <c r="BR407" s="5">
        <f t="shared" si="51"/>
        <v>2.103250504E-2</v>
      </c>
      <c r="BS407" s="5">
        <f t="shared" si="52"/>
        <v>2.4856595989999997E-2</v>
      </c>
      <c r="BT407" s="2">
        <v>0.10199999999999999</v>
      </c>
      <c r="BU407" s="2">
        <v>-98.082702639999994</v>
      </c>
      <c r="BV407" s="2">
        <v>9.9000000000000005E-2</v>
      </c>
      <c r="BW407" s="2">
        <v>7.2561</v>
      </c>
    </row>
    <row r="408" spans="1:75" x14ac:dyDescent="0.15">
      <c r="A408" t="str">
        <f t="shared" si="47"/>
        <v>1</v>
      </c>
      <c r="B408">
        <v>133</v>
      </c>
      <c r="C408" s="7">
        <v>42874</v>
      </c>
      <c r="D408" s="11">
        <v>2017</v>
      </c>
      <c r="E408" s="3">
        <f>_xlfn.XLOOKUP(B408,'Sentiment index'!$E$2:$E$169,'Sentiment index'!$A$2:$A$169)</f>
        <v>-0.42401640000000002</v>
      </c>
      <c r="F408">
        <f>IF(B408="","",Dataset!E408)</f>
        <v>12.7170287619706</v>
      </c>
      <c r="G408" s="5">
        <f>(AN408-BP408)/BP408</f>
        <v>7.3333334920000035E-2</v>
      </c>
      <c r="H408" s="12">
        <f>IF(B408="","",Dataset!G408)</f>
        <v>3315</v>
      </c>
      <c r="I408" s="2">
        <v>4386.4399999999996</v>
      </c>
      <c r="J408" s="2">
        <v>53.249955</v>
      </c>
      <c r="K408" s="13">
        <f t="shared" si="48"/>
        <v>6.4833334920000041E-2</v>
      </c>
      <c r="L408" s="5">
        <f>IF(AL408="NORWAY",_xlfn.XLOOKUP(C408,'Oslo OBX Historical Data'!$A$3:$A$3478,'Oslo OBX Historical Data'!$G$2:$G$3477),IF(AL408="FINLAND",_xlfn.XLOOKUP(C408,'OMX Helsinki Historical Data'!$A$3:$A$3480,'OMX Helsinki Historical Data'!$G$2:$G$3479),IF(AL408="DENMARK",_xlfn.XLOOKUP(C408,'OMX Copenhagen All shares Histo'!$A$3:$A$3462,'OMX Copenhagen All shares Histo'!$G$2:$G$3461),_xlfn.XLOOKUP('Neg. inv sent'!C408,'OMX Stockholm Historical Data'!$A$3:$A$3478,'OMX Stockholm Historical Data'!$G$2:$G$3477))))</f>
        <v>8.5000000000000006E-3</v>
      </c>
      <c r="M408">
        <f>IF($B408="","",Dataset!L408)</f>
        <v>1</v>
      </c>
      <c r="N408">
        <f>IF($B408="","",Dataset!M408)</f>
        <v>0</v>
      </c>
      <c r="O408">
        <f>IF($B408="","",Dataset!N408)</f>
        <v>0</v>
      </c>
      <c r="P408">
        <f>IF($B408="","",Dataset!O408)</f>
        <v>0</v>
      </c>
      <c r="Q408">
        <f>IF($B408="","",Dataset!P408)</f>
        <v>1</v>
      </c>
      <c r="R408">
        <f>IF($B408="","",Dataset!Q408)</f>
        <v>0</v>
      </c>
      <c r="S408">
        <f>IF($B408="","",Dataset!R408)</f>
        <v>0</v>
      </c>
      <c r="T408">
        <f>IF($B408="","",Dataset!S408)</f>
        <v>0</v>
      </c>
      <c r="U408">
        <f>IF($B408="","",Dataset!T408)</f>
        <v>0</v>
      </c>
      <c r="AL408" t="s">
        <v>80</v>
      </c>
      <c r="AN408" s="3">
        <f t="shared" si="49"/>
        <v>59.033333420600002</v>
      </c>
      <c r="AO408">
        <v>3315</v>
      </c>
      <c r="BD408" s="4">
        <v>3.3333332539999998</v>
      </c>
      <c r="BE408" s="4">
        <v>7.3333334920000004</v>
      </c>
      <c r="BF408" s="4">
        <v>11</v>
      </c>
      <c r="BH408" t="s">
        <v>179</v>
      </c>
      <c r="BI408" t="s">
        <v>180</v>
      </c>
      <c r="BJ408" t="s">
        <v>80</v>
      </c>
      <c r="BK408" t="s">
        <v>38</v>
      </c>
      <c r="BL408" t="s">
        <v>25</v>
      </c>
      <c r="BM408" t="s">
        <v>165</v>
      </c>
      <c r="BN408" t="s">
        <v>27</v>
      </c>
      <c r="BO408" s="2">
        <v>4386.4399999999996</v>
      </c>
      <c r="BP408" s="2">
        <v>55</v>
      </c>
      <c r="BQ408" s="5">
        <f t="shared" si="50"/>
        <v>3.3333332539999996E-2</v>
      </c>
      <c r="BR408" s="5">
        <f t="shared" si="51"/>
        <v>7.3333334920000007E-2</v>
      </c>
      <c r="BS408" s="5">
        <f t="shared" si="52"/>
        <v>0.11</v>
      </c>
      <c r="BT408" s="2">
        <v>67.7</v>
      </c>
      <c r="BU408" s="2">
        <v>26.181818010000001</v>
      </c>
      <c r="BV408" s="2">
        <v>69.3</v>
      </c>
      <c r="BW408" s="2">
        <v>183.59800000000001</v>
      </c>
    </row>
    <row r="409" spans="1:75" x14ac:dyDescent="0.15">
      <c r="A409" t="str">
        <f t="shared" si="47"/>
        <v>1</v>
      </c>
      <c r="B409">
        <v>133</v>
      </c>
      <c r="C409" s="7">
        <v>42874</v>
      </c>
      <c r="D409" s="11">
        <v>2017</v>
      </c>
      <c r="E409" s="3">
        <f>_xlfn.XLOOKUP(B409,'Sentiment index'!$E$2:$E$169,'Sentiment index'!$A$2:$A$169)</f>
        <v>-0.42401640000000002</v>
      </c>
      <c r="F409">
        <f>IF(B409="","",Dataset!E409)</f>
        <v>10.333220673196459</v>
      </c>
      <c r="G409" s="5">
        <f>(AN409-BP409)/BP409</f>
        <v>-2.8571429249999995E-2</v>
      </c>
      <c r="H409" s="12">
        <f>IF(B409="","",Dataset!G409)</f>
        <v>22</v>
      </c>
      <c r="I409" s="2">
        <v>6.3204000000000002</v>
      </c>
      <c r="J409" s="2">
        <v>7.0677212999999997</v>
      </c>
      <c r="K409" s="13">
        <f t="shared" si="48"/>
        <v>-3.7071429249999996E-2</v>
      </c>
      <c r="L409" s="5">
        <f>IF(AL409="NORWAY",_xlfn.XLOOKUP(C409,'Oslo OBX Historical Data'!$A$3:$A$3478,'Oslo OBX Historical Data'!$G$2:$G$3477),IF(AL409="FINLAND",_xlfn.XLOOKUP(C409,'OMX Helsinki Historical Data'!$A$3:$A$3480,'OMX Helsinki Historical Data'!$G$2:$G$3479),IF(AL409="DENMARK",_xlfn.XLOOKUP(C409,'OMX Copenhagen All shares Histo'!$A$3:$A$3462,'OMX Copenhagen All shares Histo'!$G$2:$G$3461),_xlfn.XLOOKUP('Neg. inv sent'!C409,'OMX Stockholm Historical Data'!$A$3:$A$3478,'OMX Stockholm Historical Data'!$G$2:$G$3477))))</f>
        <v>8.5000000000000006E-3</v>
      </c>
      <c r="M409">
        <f>IF($B409="","",Dataset!L409)</f>
        <v>1</v>
      </c>
      <c r="N409">
        <f>IF($B409="","",Dataset!M409)</f>
        <v>0</v>
      </c>
      <c r="O409">
        <f>IF($B409="","",Dataset!N409)</f>
        <v>0</v>
      </c>
      <c r="P409">
        <f>IF($B409="","",Dataset!O409)</f>
        <v>0</v>
      </c>
      <c r="Q409">
        <f>IF($B409="","",Dataset!P409)</f>
        <v>0</v>
      </c>
      <c r="R409">
        <f>IF($B409="","",Dataset!Q409)</f>
        <v>0</v>
      </c>
      <c r="S409">
        <f>IF($B409="","",Dataset!R409)</f>
        <v>1</v>
      </c>
      <c r="T409">
        <f>IF($B409="","",Dataset!S409)</f>
        <v>0</v>
      </c>
      <c r="U409">
        <f>IF($B409="","",Dataset!T409)</f>
        <v>0</v>
      </c>
      <c r="AL409" t="s">
        <v>80</v>
      </c>
      <c r="AN409" s="3">
        <f t="shared" si="49"/>
        <v>7.0914285664749999</v>
      </c>
      <c r="AO409">
        <v>22</v>
      </c>
      <c r="BD409" s="4">
        <v>5.3571429249999998</v>
      </c>
      <c r="BE409" s="4">
        <v>-2.8571429249999998</v>
      </c>
      <c r="BF409" s="4">
        <v>-0.35714286569999998</v>
      </c>
      <c r="BH409" t="s">
        <v>2078</v>
      </c>
      <c r="BI409" t="s">
        <v>2079</v>
      </c>
      <c r="BJ409" t="s">
        <v>80</v>
      </c>
      <c r="BK409" t="s">
        <v>152</v>
      </c>
      <c r="BL409" t="s">
        <v>25</v>
      </c>
      <c r="BM409" t="s">
        <v>54</v>
      </c>
      <c r="BN409" t="s">
        <v>27</v>
      </c>
      <c r="BO409" s="2">
        <v>6.3204000000000002</v>
      </c>
      <c r="BP409" s="2">
        <v>7.3</v>
      </c>
      <c r="BQ409" s="5">
        <f t="shared" si="50"/>
        <v>5.3571429249999997E-2</v>
      </c>
      <c r="BR409" s="5">
        <f t="shared" si="51"/>
        <v>-2.8571429249999999E-2</v>
      </c>
      <c r="BS409" s="5">
        <f t="shared" si="52"/>
        <v>-3.5714286569999997E-3</v>
      </c>
      <c r="BT409" s="2"/>
      <c r="BU409" s="2"/>
      <c r="BV409" s="2"/>
      <c r="BW409" s="2">
        <v>5.4370000000000003</v>
      </c>
    </row>
    <row r="410" spans="1:75" x14ac:dyDescent="0.15">
      <c r="A410" t="str">
        <f t="shared" si="47"/>
        <v>1</v>
      </c>
      <c r="B410">
        <v>133</v>
      </c>
      <c r="C410" s="7">
        <v>42877</v>
      </c>
      <c r="D410" s="11">
        <v>2017</v>
      </c>
      <c r="E410" s="3">
        <f>_xlfn.XLOOKUP(B410,'Sentiment index'!$E$2:$E$169,'Sentiment index'!$A$2:$A$169)</f>
        <v>-0.42401640000000002</v>
      </c>
      <c r="F410">
        <f>IF(B410="","",Dataset!E410)</f>
        <v>11.227586463870376</v>
      </c>
      <c r="G410" s="5">
        <f>(AN410-BP410)/BP410</f>
        <v>1.4615385439999997</v>
      </c>
      <c r="H410" s="12">
        <f>IF(B410="","",Dataset!G410)</f>
        <v>28</v>
      </c>
      <c r="I410" s="2">
        <v>64.544799999999995</v>
      </c>
      <c r="J410" s="2">
        <v>23.236343999999999</v>
      </c>
      <c r="K410" s="13">
        <f t="shared" si="48"/>
        <v>1.4611385439999998</v>
      </c>
      <c r="L410" s="5">
        <f>IF(AL410="NORWAY",_xlfn.XLOOKUP(C410,'Oslo OBX Historical Data'!$A$3:$A$3478,'Oslo OBX Historical Data'!$G$2:$G$3477),IF(AL410="FINLAND",_xlfn.XLOOKUP(C410,'OMX Helsinki Historical Data'!$A$3:$A$3480,'OMX Helsinki Historical Data'!$G$2:$G$3479),IF(AL410="DENMARK",_xlfn.XLOOKUP(C410,'OMX Copenhagen All shares Histo'!$A$3:$A$3462,'OMX Copenhagen All shares Histo'!$G$2:$G$3461),_xlfn.XLOOKUP('Neg. inv sent'!C410,'OMX Stockholm Historical Data'!$A$3:$A$3478,'OMX Stockholm Historical Data'!$G$2:$G$3477))))</f>
        <v>4.0000000000000002E-4</v>
      </c>
      <c r="M410">
        <f>IF($B410="","",Dataset!L410)</f>
        <v>1</v>
      </c>
      <c r="N410">
        <f>IF($B410="","",Dataset!M410)</f>
        <v>0</v>
      </c>
      <c r="O410">
        <f>IF($B410="","",Dataset!N410)</f>
        <v>0</v>
      </c>
      <c r="P410">
        <f>IF($B410="","",Dataset!O410)</f>
        <v>0</v>
      </c>
      <c r="Q410">
        <f>IF($B410="","",Dataset!P410)</f>
        <v>0</v>
      </c>
      <c r="R410">
        <f>IF($B410="","",Dataset!Q410)</f>
        <v>1</v>
      </c>
      <c r="S410">
        <f>IF($B410="","",Dataset!R410)</f>
        <v>0</v>
      </c>
      <c r="T410">
        <f>IF($B410="","",Dataset!S410)</f>
        <v>0</v>
      </c>
      <c r="U410">
        <f>IF($B410="","",Dataset!T410)</f>
        <v>0</v>
      </c>
      <c r="AL410" t="s">
        <v>80</v>
      </c>
      <c r="AN410" s="3">
        <f t="shared" si="49"/>
        <v>59.076925055999993</v>
      </c>
      <c r="AO410">
        <v>28</v>
      </c>
      <c r="BD410" s="4">
        <v>185.4700928</v>
      </c>
      <c r="BE410" s="4">
        <v>146.1538544</v>
      </c>
      <c r="BF410" s="4">
        <v>125.64102939999999</v>
      </c>
      <c r="BH410" t="s">
        <v>1434</v>
      </c>
      <c r="BI410" t="s">
        <v>1435</v>
      </c>
      <c r="BJ410" t="s">
        <v>80</v>
      </c>
      <c r="BK410" t="s">
        <v>32</v>
      </c>
      <c r="BL410" t="s">
        <v>25</v>
      </c>
      <c r="BM410" t="s">
        <v>1436</v>
      </c>
      <c r="BN410" t="s">
        <v>27</v>
      </c>
      <c r="BO410" s="2">
        <v>64.544799999999995</v>
      </c>
      <c r="BP410" s="2">
        <v>24</v>
      </c>
      <c r="BQ410" s="5">
        <f t="shared" si="50"/>
        <v>1.854700928</v>
      </c>
      <c r="BR410" s="5">
        <f t="shared" si="51"/>
        <v>1.4615385439999999</v>
      </c>
      <c r="BS410" s="5">
        <f t="shared" si="52"/>
        <v>1.2564102939999999</v>
      </c>
      <c r="BT410" s="2">
        <v>9.6</v>
      </c>
      <c r="BU410" s="2">
        <v>-48.964557650000003</v>
      </c>
      <c r="BV410" s="2">
        <v>9.15</v>
      </c>
      <c r="BW410" s="2">
        <v>8.9359999999999999</v>
      </c>
    </row>
    <row r="411" spans="1:75" x14ac:dyDescent="0.15">
      <c r="A411" t="str">
        <f t="shared" si="47"/>
        <v>1</v>
      </c>
      <c r="B411">
        <v>133</v>
      </c>
      <c r="C411" s="7">
        <v>42879</v>
      </c>
      <c r="D411" s="11">
        <v>2017</v>
      </c>
      <c r="E411" s="3">
        <f>_xlfn.XLOOKUP(B411,'Sentiment index'!$E$2:$E$169,'Sentiment index'!$A$2:$A$169)</f>
        <v>-0.42401640000000002</v>
      </c>
      <c r="F411">
        <f>IF(B411="","",Dataset!E411)</f>
        <v>10.244449913681784</v>
      </c>
      <c r="G411" s="5">
        <f>(AN411-BP411)/BP411</f>
        <v>0.21739130020000016</v>
      </c>
      <c r="H411" s="12">
        <f>IF(B411="","",Dataset!G411)</f>
        <v>1149</v>
      </c>
      <c r="I411" s="2">
        <v>1406.5</v>
      </c>
      <c r="J411" s="2">
        <v>29</v>
      </c>
      <c r="K411" s="13">
        <f t="shared" si="48"/>
        <v>0.21169130020000015</v>
      </c>
      <c r="L411" s="5">
        <f>IF(AL411="NORWAY",_xlfn.XLOOKUP(C411,'Oslo OBX Historical Data'!$A$3:$A$3478,'Oslo OBX Historical Data'!$G$2:$G$3477),IF(AL411="FINLAND",_xlfn.XLOOKUP(C411,'OMX Helsinki Historical Data'!$A$3:$A$3480,'OMX Helsinki Historical Data'!$G$2:$G$3479),IF(AL411="DENMARK",_xlfn.XLOOKUP(C411,'OMX Copenhagen All shares Histo'!$A$3:$A$3462,'OMX Copenhagen All shares Histo'!$G$2:$G$3461),_xlfn.XLOOKUP('Neg. inv sent'!C411,'OMX Stockholm Historical Data'!$A$3:$A$3478,'OMX Stockholm Historical Data'!$G$2:$G$3477))))</f>
        <v>5.7000000000000002E-3</v>
      </c>
      <c r="M411">
        <f>IF($B411="","",Dataset!L411)</f>
        <v>1</v>
      </c>
      <c r="N411">
        <f>IF($B411="","",Dataset!M411)</f>
        <v>0</v>
      </c>
      <c r="O411">
        <f>IF($B411="","",Dataset!N411)</f>
        <v>1</v>
      </c>
      <c r="P411">
        <f>IF($B411="","",Dataset!O411)</f>
        <v>0</v>
      </c>
      <c r="Q411">
        <f>IF($B411="","",Dataset!P411)</f>
        <v>0</v>
      </c>
      <c r="R411">
        <f>IF($B411="","",Dataset!Q411)</f>
        <v>0</v>
      </c>
      <c r="S411">
        <f>IF($B411="","",Dataset!R411)</f>
        <v>0</v>
      </c>
      <c r="T411">
        <f>IF($B411="","",Dataset!S411)</f>
        <v>0</v>
      </c>
      <c r="U411">
        <f>IF($B411="","",Dataset!T411)</f>
        <v>0</v>
      </c>
      <c r="AL411" t="s">
        <v>44</v>
      </c>
      <c r="AN411" s="3">
        <f t="shared" si="49"/>
        <v>35.304347705800005</v>
      </c>
      <c r="AO411">
        <v>1149</v>
      </c>
      <c r="BD411" s="4">
        <v>4.3478260039999999</v>
      </c>
      <c r="BE411" s="4">
        <v>21.739130020000001</v>
      </c>
      <c r="BF411" s="4">
        <v>10.869565010000001</v>
      </c>
      <c r="BH411" t="s">
        <v>442</v>
      </c>
      <c r="BI411" t="s">
        <v>443</v>
      </c>
      <c r="BJ411" t="s">
        <v>44</v>
      </c>
      <c r="BK411" t="s">
        <v>96</v>
      </c>
      <c r="BL411" t="s">
        <v>25</v>
      </c>
      <c r="BM411" t="s">
        <v>444</v>
      </c>
      <c r="BN411" t="s">
        <v>27</v>
      </c>
      <c r="BO411" s="2">
        <v>1406.5</v>
      </c>
      <c r="BP411" s="2">
        <v>29</v>
      </c>
      <c r="BQ411" s="5">
        <f t="shared" si="50"/>
        <v>4.3478260040000001E-2</v>
      </c>
      <c r="BR411" s="5">
        <f t="shared" si="51"/>
        <v>0.2173913002</v>
      </c>
      <c r="BS411" s="5">
        <f t="shared" si="52"/>
        <v>0.1086956501</v>
      </c>
      <c r="BT411" s="2"/>
      <c r="BU411" s="2"/>
      <c r="BV411" s="2"/>
      <c r="BW411" s="2">
        <v>100</v>
      </c>
    </row>
    <row r="412" spans="1:75" x14ac:dyDescent="0.15">
      <c r="A412" t="str">
        <f t="shared" si="47"/>
        <v>1</v>
      </c>
      <c r="B412">
        <v>133</v>
      </c>
      <c r="C412" s="7">
        <v>42884</v>
      </c>
      <c r="D412" s="11">
        <v>2017</v>
      </c>
      <c r="E412" s="3">
        <f>_xlfn.XLOOKUP(B412,'Sentiment index'!$E$2:$E$169,'Sentiment index'!$A$2:$A$169)</f>
        <v>-0.42401640000000002</v>
      </c>
      <c r="F412">
        <f>IF(B412="","",Dataset!E412)</f>
        <v>9.9388751242625641</v>
      </c>
      <c r="G412" s="5">
        <f>(AN412-BP412)/BP412</f>
        <v>0.13125000000000001</v>
      </c>
      <c r="H412" s="12">
        <f>IF(B412="","",Dataset!G412)</f>
        <v>2782</v>
      </c>
      <c r="I412" s="2">
        <v>1415.58</v>
      </c>
      <c r="J412" s="2">
        <v>30</v>
      </c>
      <c r="K412" s="13">
        <f t="shared" si="48"/>
        <v>0.13045000000000001</v>
      </c>
      <c r="L412" s="5">
        <f>IF(AL412="NORWAY",_xlfn.XLOOKUP(C412,'Oslo OBX Historical Data'!$A$3:$A$3478,'Oslo OBX Historical Data'!$G$2:$G$3477),IF(AL412="FINLAND",_xlfn.XLOOKUP(C412,'OMX Helsinki Historical Data'!$A$3:$A$3480,'OMX Helsinki Historical Data'!$G$2:$G$3479),IF(AL412="DENMARK",_xlfn.XLOOKUP(C412,'OMX Copenhagen All shares Histo'!$A$3:$A$3462,'OMX Copenhagen All shares Histo'!$G$2:$G$3461),_xlfn.XLOOKUP('Neg. inv sent'!C412,'OMX Stockholm Historical Data'!$A$3:$A$3478,'OMX Stockholm Historical Data'!$G$2:$G$3477))))</f>
        <v>8.0000000000000004E-4</v>
      </c>
      <c r="M412">
        <f>IF($B412="","",Dataset!L412)</f>
        <v>1</v>
      </c>
      <c r="N412">
        <f>IF($B412="","",Dataset!M412)</f>
        <v>0</v>
      </c>
      <c r="O412">
        <f>IF($B412="","",Dataset!N412)</f>
        <v>0</v>
      </c>
      <c r="P412">
        <f>IF($B412="","",Dataset!O412)</f>
        <v>0</v>
      </c>
      <c r="Q412">
        <f>IF($B412="","",Dataset!P412)</f>
        <v>0</v>
      </c>
      <c r="R412">
        <f>IF($B412="","",Dataset!Q412)</f>
        <v>1</v>
      </c>
      <c r="S412">
        <f>IF($B412="","",Dataset!R412)</f>
        <v>0</v>
      </c>
      <c r="T412">
        <f>IF($B412="","",Dataset!S412)</f>
        <v>0</v>
      </c>
      <c r="U412">
        <f>IF($B412="","",Dataset!T412)</f>
        <v>0</v>
      </c>
      <c r="AL412" t="s">
        <v>44</v>
      </c>
      <c r="AN412" s="3">
        <f t="shared" si="49"/>
        <v>33.9375</v>
      </c>
      <c r="AO412">
        <v>2782</v>
      </c>
      <c r="BD412" s="4">
        <v>6.25</v>
      </c>
      <c r="BE412" s="4">
        <v>13.125</v>
      </c>
      <c r="BF412" s="4">
        <v>6.875</v>
      </c>
      <c r="BH412" t="s">
        <v>436</v>
      </c>
      <c r="BI412" t="s">
        <v>437</v>
      </c>
      <c r="BJ412" t="s">
        <v>44</v>
      </c>
      <c r="BK412" t="s">
        <v>32</v>
      </c>
      <c r="BL412" t="s">
        <v>25</v>
      </c>
      <c r="BM412" t="s">
        <v>438</v>
      </c>
      <c r="BN412" t="s">
        <v>27</v>
      </c>
      <c r="BO412" s="2">
        <v>1415.58</v>
      </c>
      <c r="BP412" s="2">
        <v>30</v>
      </c>
      <c r="BQ412" s="5">
        <f t="shared" si="50"/>
        <v>6.25E-2</v>
      </c>
      <c r="BR412" s="5">
        <f t="shared" si="51"/>
        <v>0.13125000000000001</v>
      </c>
      <c r="BS412" s="5">
        <f t="shared" si="52"/>
        <v>6.8750000000000006E-2</v>
      </c>
      <c r="BT412" s="2"/>
      <c r="BU412" s="2"/>
      <c r="BV412" s="2"/>
      <c r="BW412" s="2">
        <v>66.666700000000006</v>
      </c>
    </row>
    <row r="413" spans="1:75" x14ac:dyDescent="0.15">
      <c r="A413" t="str">
        <f t="shared" si="47"/>
        <v>1</v>
      </c>
      <c r="B413">
        <v>133</v>
      </c>
      <c r="C413" s="7">
        <v>42884</v>
      </c>
      <c r="D413" s="11">
        <v>2017</v>
      </c>
      <c r="E413" s="3">
        <f>_xlfn.XLOOKUP(B413,'Sentiment index'!$E$2:$E$169,'Sentiment index'!$A$2:$A$169)</f>
        <v>-0.42401640000000002</v>
      </c>
      <c r="F413">
        <f>IF(B413="","",Dataset!E413)</f>
        <v>12.34655052897052</v>
      </c>
      <c r="G413" s="5">
        <f>(AN413-BP413)/BP413</f>
        <v>0</v>
      </c>
      <c r="H413" s="12">
        <f>IF(B413="","",Dataset!G413)</f>
        <v>293</v>
      </c>
      <c r="I413" s="2">
        <v>121.232</v>
      </c>
      <c r="J413" s="2">
        <v>52.731692950000003</v>
      </c>
      <c r="K413" s="13">
        <f t="shared" si="48"/>
        <v>2E-3</v>
      </c>
      <c r="L413" s="5">
        <f>IF(AL413="NORWAY",_xlfn.XLOOKUP(C413,'Oslo OBX Historical Data'!$A$3:$A$3478,'Oslo OBX Historical Data'!$G$2:$G$3477),IF(AL413="FINLAND",_xlfn.XLOOKUP(C413,'OMX Helsinki Historical Data'!$A$3:$A$3480,'OMX Helsinki Historical Data'!$G$2:$G$3479),IF(AL413="DENMARK",_xlfn.XLOOKUP(C413,'OMX Copenhagen All shares Histo'!$A$3:$A$3462,'OMX Copenhagen All shares Histo'!$G$2:$G$3461),_xlfn.XLOOKUP('Neg. inv sent'!C413,'OMX Stockholm Historical Data'!$A$3:$A$3478,'OMX Stockholm Historical Data'!$G$2:$G$3477))))</f>
        <v>-2E-3</v>
      </c>
      <c r="M413">
        <f>IF($B413="","",Dataset!L413)</f>
        <v>1</v>
      </c>
      <c r="N413">
        <f>IF($B413="","",Dataset!M413)</f>
        <v>0</v>
      </c>
      <c r="O413">
        <f>IF($B413="","",Dataset!N413)</f>
        <v>0</v>
      </c>
      <c r="P413">
        <f>IF($B413="","",Dataset!O413)</f>
        <v>0</v>
      </c>
      <c r="Q413">
        <f>IF($B413="","",Dataset!P413)</f>
        <v>0</v>
      </c>
      <c r="R413">
        <f>IF($B413="","",Dataset!Q413)</f>
        <v>0</v>
      </c>
      <c r="S413">
        <f>IF($B413="","",Dataset!R413)</f>
        <v>1</v>
      </c>
      <c r="T413">
        <f>IF($B413="","",Dataset!S413)</f>
        <v>0</v>
      </c>
      <c r="U413">
        <f>IF($B413="","",Dataset!T413)</f>
        <v>0</v>
      </c>
      <c r="AL413" t="s">
        <v>64</v>
      </c>
      <c r="AN413" s="3">
        <f t="shared" si="49"/>
        <v>5.65</v>
      </c>
      <c r="AO413">
        <v>293</v>
      </c>
      <c r="BD413" s="4">
        <v>-0.48076921700000003</v>
      </c>
      <c r="BE413" s="4">
        <v>0</v>
      </c>
      <c r="BF413" s="4">
        <v>-4.326922894</v>
      </c>
      <c r="BH413" t="s">
        <v>1268</v>
      </c>
      <c r="BI413" t="s">
        <v>1269</v>
      </c>
      <c r="BJ413" t="s">
        <v>64</v>
      </c>
      <c r="BK413" t="s">
        <v>152</v>
      </c>
      <c r="BL413" t="s">
        <v>25</v>
      </c>
      <c r="BM413" t="s">
        <v>1066</v>
      </c>
      <c r="BN413" t="s">
        <v>27</v>
      </c>
      <c r="BO413" s="2">
        <v>121.232</v>
      </c>
      <c r="BP413" s="2">
        <v>5.65</v>
      </c>
      <c r="BQ413" s="5">
        <f t="shared" si="50"/>
        <v>-4.8076921699999999E-3</v>
      </c>
      <c r="BR413" s="5">
        <f t="shared" si="51"/>
        <v>0</v>
      </c>
      <c r="BS413" s="5">
        <f t="shared" si="52"/>
        <v>-4.3269228940000001E-2</v>
      </c>
      <c r="BT413" s="2">
        <v>34.1</v>
      </c>
      <c r="BU413" s="2">
        <v>543.36279300000001</v>
      </c>
      <c r="BV413" s="2">
        <v>34.299999999999997</v>
      </c>
      <c r="BW413" s="2">
        <v>11.254099999999999</v>
      </c>
    </row>
    <row r="414" spans="1:75" x14ac:dyDescent="0.15">
      <c r="A414" t="str">
        <f t="shared" si="47"/>
        <v>1</v>
      </c>
      <c r="B414">
        <v>133</v>
      </c>
      <c r="C414" s="7">
        <v>42886</v>
      </c>
      <c r="D414" s="11">
        <v>2017</v>
      </c>
      <c r="E414" s="3">
        <f>_xlfn.XLOOKUP(B414,'Sentiment index'!$E$2:$E$169,'Sentiment index'!$A$2:$A$169)</f>
        <v>-0.42401640000000002</v>
      </c>
      <c r="F414">
        <f>IF(B414="","",Dataset!E414)</f>
        <v>13.136404448541272</v>
      </c>
      <c r="G414" s="5">
        <f>(AN414-BP414)/BP414</f>
        <v>-5.4347825049999972E-2</v>
      </c>
      <c r="H414" s="12">
        <f>IF(B414="","",Dataset!G414)</f>
        <v>1226</v>
      </c>
      <c r="I414" s="2">
        <v>1814.39</v>
      </c>
      <c r="J414" s="2">
        <v>60.027221999999995</v>
      </c>
      <c r="K414" s="13">
        <f t="shared" si="48"/>
        <v>-5.4647825049999973E-2</v>
      </c>
      <c r="L414" s="5">
        <f>IF(AL414="NORWAY",_xlfn.XLOOKUP(C414,'Oslo OBX Historical Data'!$A$3:$A$3478,'Oslo OBX Historical Data'!$G$2:$G$3477),IF(AL414="FINLAND",_xlfn.XLOOKUP(C414,'OMX Helsinki Historical Data'!$A$3:$A$3480,'OMX Helsinki Historical Data'!$G$2:$G$3479),IF(AL414="DENMARK",_xlfn.XLOOKUP(C414,'OMX Copenhagen All shares Histo'!$A$3:$A$3462,'OMX Copenhagen All shares Histo'!$G$2:$G$3461),_xlfn.XLOOKUP('Neg. inv sent'!C414,'OMX Stockholm Historical Data'!$A$3:$A$3478,'OMX Stockholm Historical Data'!$G$2:$G$3477))))</f>
        <v>2.9999999999999997E-4</v>
      </c>
      <c r="M414">
        <f>IF($B414="","",Dataset!L414)</f>
        <v>1</v>
      </c>
      <c r="N414">
        <f>IF($B414="","",Dataset!M414)</f>
        <v>0</v>
      </c>
      <c r="O414">
        <f>IF($B414="","",Dataset!N414)</f>
        <v>0</v>
      </c>
      <c r="P414">
        <f>IF($B414="","",Dataset!O414)</f>
        <v>0</v>
      </c>
      <c r="Q414">
        <f>IF($B414="","",Dataset!P414)</f>
        <v>0</v>
      </c>
      <c r="R414">
        <f>IF($B414="","",Dataset!Q414)</f>
        <v>0</v>
      </c>
      <c r="S414">
        <f>IF($B414="","",Dataset!R414)</f>
        <v>0</v>
      </c>
      <c r="T414">
        <f>IF($B414="","",Dataset!S414)</f>
        <v>1</v>
      </c>
      <c r="U414">
        <f>IF($B414="","",Dataset!T414)</f>
        <v>0</v>
      </c>
      <c r="AL414" t="s">
        <v>80</v>
      </c>
      <c r="AN414" s="3">
        <f t="shared" si="49"/>
        <v>58.630434846900002</v>
      </c>
      <c r="AO414">
        <v>1226</v>
      </c>
      <c r="BD414" s="4">
        <v>0</v>
      </c>
      <c r="BE414" s="4">
        <v>-5.4347825050000003</v>
      </c>
      <c r="BF414" s="4">
        <v>-5.2173914909999999</v>
      </c>
      <c r="BH414" t="s">
        <v>376</v>
      </c>
      <c r="BI414" t="s">
        <v>377</v>
      </c>
      <c r="BJ414" t="s">
        <v>80</v>
      </c>
      <c r="BK414" t="s">
        <v>81</v>
      </c>
      <c r="BL414" t="s">
        <v>25</v>
      </c>
      <c r="BM414" t="s">
        <v>33</v>
      </c>
      <c r="BN414" t="s">
        <v>27</v>
      </c>
      <c r="BO414" s="2">
        <v>1814.39</v>
      </c>
      <c r="BP414" s="2">
        <v>62</v>
      </c>
      <c r="BQ414" s="5">
        <f t="shared" si="50"/>
        <v>0</v>
      </c>
      <c r="BR414" s="5">
        <f t="shared" si="51"/>
        <v>-5.434782505E-2</v>
      </c>
      <c r="BS414" s="5">
        <f t="shared" si="52"/>
        <v>-5.2173914910000001E-2</v>
      </c>
      <c r="BT414" s="2">
        <v>177.7</v>
      </c>
      <c r="BU414" s="2">
        <v>181.77420040000001</v>
      </c>
      <c r="BV414" s="2">
        <v>175.6</v>
      </c>
      <c r="BW414" s="2">
        <v>55.551000000000002</v>
      </c>
    </row>
    <row r="415" spans="1:75" x14ac:dyDescent="0.15">
      <c r="A415" t="str">
        <f t="shared" si="47"/>
        <v>1</v>
      </c>
      <c r="B415">
        <v>134</v>
      </c>
      <c r="C415" s="7">
        <v>42894</v>
      </c>
      <c r="D415" s="11">
        <v>2017</v>
      </c>
      <c r="E415" s="3">
        <f>_xlfn.XLOOKUP(B415,'Sentiment index'!$E$2:$E$169,'Sentiment index'!$A$2:$A$169)</f>
        <v>-0.40610950000000001</v>
      </c>
      <c r="F415">
        <f>IF(B415="","",Dataset!E415)</f>
        <v>11.387368437299829</v>
      </c>
      <c r="G415" s="5">
        <f>(AN415-BP415)/BP415</f>
        <v>-3.5483870509999994E-2</v>
      </c>
      <c r="H415" s="12">
        <f>IF(B415="","",Dataset!G415)</f>
        <v>18</v>
      </c>
      <c r="I415" s="2">
        <v>42.942500000000003</v>
      </c>
      <c r="J415" s="2">
        <v>5.3249955</v>
      </c>
      <c r="K415" s="13">
        <f t="shared" si="48"/>
        <v>-3.4683870509999992E-2</v>
      </c>
      <c r="L415" s="5">
        <f>IF(AL415="NORWAY",_xlfn.XLOOKUP(C415,'Oslo OBX Historical Data'!$A$3:$A$3478,'Oslo OBX Historical Data'!$G$2:$G$3477),IF(AL415="FINLAND",_xlfn.XLOOKUP(C415,'OMX Helsinki Historical Data'!$A$3:$A$3480,'OMX Helsinki Historical Data'!$G$2:$G$3479),IF(AL415="DENMARK",_xlfn.XLOOKUP(C415,'OMX Copenhagen All shares Histo'!$A$3:$A$3462,'OMX Copenhagen All shares Histo'!$G$2:$G$3461),_xlfn.XLOOKUP('Neg. inv sent'!C415,'OMX Stockholm Historical Data'!$A$3:$A$3478,'OMX Stockholm Historical Data'!$G$2:$G$3477))))</f>
        <v>-8.0000000000000004E-4</v>
      </c>
      <c r="M415">
        <f>IF($B415="","",Dataset!L415)</f>
        <v>1</v>
      </c>
      <c r="N415">
        <f>IF($B415="","",Dataset!M415)</f>
        <v>0</v>
      </c>
      <c r="O415">
        <f>IF($B415="","",Dataset!N415)</f>
        <v>1</v>
      </c>
      <c r="P415">
        <f>IF($B415="","",Dataset!O415)</f>
        <v>0</v>
      </c>
      <c r="Q415">
        <f>IF($B415="","",Dataset!P415)</f>
        <v>0</v>
      </c>
      <c r="R415">
        <f>IF($B415="","",Dataset!Q415)</f>
        <v>0</v>
      </c>
      <c r="S415">
        <f>IF($B415="","",Dataset!R415)</f>
        <v>0</v>
      </c>
      <c r="T415">
        <f>IF($B415="","",Dataset!S415)</f>
        <v>0</v>
      </c>
      <c r="U415">
        <f>IF($B415="","",Dataset!T415)</f>
        <v>0</v>
      </c>
      <c r="AL415" t="s">
        <v>80</v>
      </c>
      <c r="AN415" s="3">
        <f t="shared" si="49"/>
        <v>5.304838712195</v>
      </c>
      <c r="AO415">
        <v>18</v>
      </c>
      <c r="BD415" s="4">
        <v>0</v>
      </c>
      <c r="BE415" s="4">
        <v>-3.5483870510000002</v>
      </c>
      <c r="BF415" s="4">
        <v>-2.5806450839999999</v>
      </c>
      <c r="BH415" t="s">
        <v>1536</v>
      </c>
      <c r="BI415" t="s">
        <v>1537</v>
      </c>
      <c r="BJ415" t="s">
        <v>80</v>
      </c>
      <c r="BK415" t="s">
        <v>96</v>
      </c>
      <c r="BL415" t="s">
        <v>25</v>
      </c>
      <c r="BM415" t="s">
        <v>1175</v>
      </c>
      <c r="BN415" t="s">
        <v>27</v>
      </c>
      <c r="BO415" s="2">
        <v>42.942500000000003</v>
      </c>
      <c r="BP415" s="2">
        <v>5.5</v>
      </c>
      <c r="BQ415" s="5">
        <f t="shared" si="50"/>
        <v>0</v>
      </c>
      <c r="BR415" s="5">
        <f t="shared" si="51"/>
        <v>-3.5483870510000001E-2</v>
      </c>
      <c r="BS415" s="5">
        <f t="shared" si="52"/>
        <v>-2.5806450839999998E-2</v>
      </c>
      <c r="BT415" s="2">
        <v>0.20649999999999999</v>
      </c>
      <c r="BU415" s="2">
        <v>-84.326461789999996</v>
      </c>
      <c r="BV415" s="2">
        <v>0.20399999999999999</v>
      </c>
      <c r="BW415" s="2">
        <v>23.835000000000001</v>
      </c>
    </row>
    <row r="416" spans="1:75" x14ac:dyDescent="0.15">
      <c r="A416" t="str">
        <f t="shared" si="47"/>
        <v>1</v>
      </c>
      <c r="B416">
        <v>134</v>
      </c>
      <c r="C416" s="7">
        <v>42895</v>
      </c>
      <c r="D416" s="11">
        <v>2017</v>
      </c>
      <c r="E416" s="3">
        <f>_xlfn.XLOOKUP(B416,'Sentiment index'!$E$2:$E$169,'Sentiment index'!$A$2:$A$169)</f>
        <v>-0.40610950000000001</v>
      </c>
      <c r="F416">
        <f>IF(B416="","",Dataset!E416)</f>
        <v>12.913077763177213</v>
      </c>
      <c r="G416" s="5">
        <f>(AN416-BP416)/BP416</f>
        <v>2.0408163069999954E-2</v>
      </c>
      <c r="H416" s="12">
        <f>IF(B416="","",Dataset!G416)</f>
        <v>796</v>
      </c>
      <c r="I416" s="2">
        <v>609.91600000000005</v>
      </c>
      <c r="J416" s="2">
        <v>64.397996700000007</v>
      </c>
      <c r="K416" s="13">
        <f t="shared" si="48"/>
        <v>1.2008163069999954E-2</v>
      </c>
      <c r="L416" s="5">
        <f>IF(AL416="NORWAY",_xlfn.XLOOKUP(C416,'Oslo OBX Historical Data'!$A$3:$A$3478,'Oslo OBX Historical Data'!$G$2:$G$3477),IF(AL416="FINLAND",_xlfn.XLOOKUP(C416,'OMX Helsinki Historical Data'!$A$3:$A$3480,'OMX Helsinki Historical Data'!$G$2:$G$3479),IF(AL416="DENMARK",_xlfn.XLOOKUP(C416,'OMX Copenhagen All shares Histo'!$A$3:$A$3462,'OMX Copenhagen All shares Histo'!$G$2:$G$3461),_xlfn.XLOOKUP('Neg. inv sent'!C416,'OMX Stockholm Historical Data'!$A$3:$A$3478,'OMX Stockholm Historical Data'!$G$2:$G$3477))))</f>
        <v>8.3999999999999995E-3</v>
      </c>
      <c r="M416">
        <f>IF($B416="","",Dataset!L416)</f>
        <v>1</v>
      </c>
      <c r="N416">
        <f>IF($B416="","",Dataset!M416)</f>
        <v>0</v>
      </c>
      <c r="O416">
        <f>IF($B416="","",Dataset!N416)</f>
        <v>0</v>
      </c>
      <c r="P416">
        <f>IF($B416="","",Dataset!O416)</f>
        <v>0</v>
      </c>
      <c r="Q416">
        <f>IF($B416="","",Dataset!P416)</f>
        <v>0</v>
      </c>
      <c r="R416">
        <f>IF($B416="","",Dataset!Q416)</f>
        <v>1</v>
      </c>
      <c r="S416">
        <f>IF($B416="","",Dataset!R416)</f>
        <v>0</v>
      </c>
      <c r="T416">
        <f>IF($B416="","",Dataset!S416)</f>
        <v>0</v>
      </c>
      <c r="U416">
        <f>IF($B416="","",Dataset!T416)</f>
        <v>0</v>
      </c>
      <c r="AL416" t="s">
        <v>64</v>
      </c>
      <c r="AN416" s="3">
        <f t="shared" si="49"/>
        <v>7.040816325183</v>
      </c>
      <c r="AO416">
        <v>796</v>
      </c>
      <c r="BD416" s="4">
        <v>2.0408163070000001</v>
      </c>
      <c r="BE416" s="4">
        <v>2.0408163070000001</v>
      </c>
      <c r="BF416" s="4">
        <v>-6.1224489210000002</v>
      </c>
      <c r="BH416" t="s">
        <v>776</v>
      </c>
      <c r="BI416" t="s">
        <v>777</v>
      </c>
      <c r="BJ416" t="s">
        <v>64</v>
      </c>
      <c r="BK416" t="s">
        <v>32</v>
      </c>
      <c r="BL416" t="s">
        <v>25</v>
      </c>
      <c r="BM416" t="s">
        <v>51</v>
      </c>
      <c r="BN416" t="s">
        <v>27</v>
      </c>
      <c r="BO416" s="2">
        <v>609.91600000000005</v>
      </c>
      <c r="BP416" s="2">
        <v>6.9</v>
      </c>
      <c r="BQ416" s="5">
        <f t="shared" si="50"/>
        <v>2.0408163069999999E-2</v>
      </c>
      <c r="BR416" s="5">
        <f t="shared" si="51"/>
        <v>2.0408163069999999E-2</v>
      </c>
      <c r="BS416" s="5">
        <f t="shared" si="52"/>
        <v>-6.1224489210000003E-2</v>
      </c>
      <c r="BT416" s="2"/>
      <c r="BU416" s="2"/>
      <c r="BV416" s="2"/>
      <c r="BW416" s="2">
        <v>14.248799999999999</v>
      </c>
    </row>
    <row r="417" spans="1:75" x14ac:dyDescent="0.15">
      <c r="A417" t="str">
        <f t="shared" si="47"/>
        <v>1</v>
      </c>
      <c r="B417">
        <v>134</v>
      </c>
      <c r="C417" s="7">
        <v>42895</v>
      </c>
      <c r="D417" s="11">
        <v>2017</v>
      </c>
      <c r="E417" s="3">
        <f>_xlfn.XLOOKUP(B417,'Sentiment index'!$E$2:$E$169,'Sentiment index'!$A$2:$A$169)</f>
        <v>-0.40610950000000001</v>
      </c>
      <c r="F417">
        <f>IF(B417="","",Dataset!E417)</f>
        <v>15.337990534412835</v>
      </c>
      <c r="G417" s="5">
        <f>(AN417-BP417)/BP417</f>
        <v>0</v>
      </c>
      <c r="H417" s="12">
        <f>IF(B417="","",Dataset!G417)</f>
        <v>166</v>
      </c>
      <c r="I417" s="2">
        <v>22.257400000000001</v>
      </c>
      <c r="J417" s="2">
        <v>19.363619999999997</v>
      </c>
      <c r="K417" s="13">
        <f t="shared" si="48"/>
        <v>-6.3E-3</v>
      </c>
      <c r="L417" s="5">
        <f>IF(AL417="NORWAY",_xlfn.XLOOKUP(C417,'Oslo OBX Historical Data'!$A$3:$A$3478,'Oslo OBX Historical Data'!$G$2:$G$3477),IF(AL417="FINLAND",_xlfn.XLOOKUP(C417,'OMX Helsinki Historical Data'!$A$3:$A$3480,'OMX Helsinki Historical Data'!$G$2:$G$3479),IF(AL417="DENMARK",_xlfn.XLOOKUP(C417,'OMX Copenhagen All shares Histo'!$A$3:$A$3462,'OMX Copenhagen All shares Histo'!$G$2:$G$3461),_xlfn.XLOOKUP('Neg. inv sent'!C417,'OMX Stockholm Historical Data'!$A$3:$A$3478,'OMX Stockholm Historical Data'!$G$2:$G$3477))))</f>
        <v>6.3E-3</v>
      </c>
      <c r="M417">
        <f>IF($B417="","",Dataset!L417)</f>
        <v>1</v>
      </c>
      <c r="N417">
        <f>IF($B417="","",Dataset!M417)</f>
        <v>0</v>
      </c>
      <c r="O417">
        <f>IF($B417="","",Dataset!N417)</f>
        <v>1</v>
      </c>
      <c r="P417">
        <f>IF($B417="","",Dataset!O417)</f>
        <v>0</v>
      </c>
      <c r="Q417">
        <f>IF($B417="","",Dataset!P417)</f>
        <v>0</v>
      </c>
      <c r="R417">
        <f>IF($B417="","",Dataset!Q417)</f>
        <v>0</v>
      </c>
      <c r="S417">
        <f>IF($B417="","",Dataset!R417)</f>
        <v>0</v>
      </c>
      <c r="T417">
        <f>IF($B417="","",Dataset!S417)</f>
        <v>0</v>
      </c>
      <c r="U417">
        <f>IF($B417="","",Dataset!T417)</f>
        <v>0</v>
      </c>
      <c r="AL417" t="s">
        <v>80</v>
      </c>
      <c r="AN417" s="3">
        <f t="shared" si="49"/>
        <v>20</v>
      </c>
      <c r="AO417">
        <v>166</v>
      </c>
      <c r="BD417" s="4">
        <v>4.5454545020000001</v>
      </c>
      <c r="BE417" s="4">
        <v>0</v>
      </c>
      <c r="BF417" s="4">
        <v>-4.5454545020000001</v>
      </c>
      <c r="BH417" t="s">
        <v>1732</v>
      </c>
      <c r="BI417" t="s">
        <v>1733</v>
      </c>
      <c r="BJ417" t="s">
        <v>80</v>
      </c>
      <c r="BK417" t="s">
        <v>96</v>
      </c>
      <c r="BL417" t="s">
        <v>25</v>
      </c>
      <c r="BM417" t="s">
        <v>54</v>
      </c>
      <c r="BN417" t="s">
        <v>27</v>
      </c>
      <c r="BO417" s="2">
        <v>22.257400000000001</v>
      </c>
      <c r="BP417" s="2">
        <v>20</v>
      </c>
      <c r="BQ417" s="5">
        <f t="shared" si="50"/>
        <v>4.5454545020000001E-2</v>
      </c>
      <c r="BR417" s="5">
        <f t="shared" si="51"/>
        <v>0</v>
      </c>
      <c r="BS417" s="5">
        <f t="shared" si="52"/>
        <v>-4.5454545020000001E-2</v>
      </c>
      <c r="BT417" s="2">
        <v>42.5</v>
      </c>
      <c r="BU417" s="2">
        <v>152.91065979999999</v>
      </c>
      <c r="BV417" s="2">
        <v>42</v>
      </c>
      <c r="BW417" s="2">
        <v>3.4</v>
      </c>
    </row>
    <row r="418" spans="1:75" x14ac:dyDescent="0.15">
      <c r="A418" t="str">
        <f t="shared" si="47"/>
        <v>1</v>
      </c>
      <c r="B418">
        <v>134</v>
      </c>
      <c r="C418" s="7">
        <v>42898</v>
      </c>
      <c r="D418" s="11">
        <v>2017</v>
      </c>
      <c r="E418" s="3">
        <f>_xlfn.XLOOKUP(B418,'Sentiment index'!$E$2:$E$169,'Sentiment index'!$A$2:$A$169)</f>
        <v>-0.40610950000000001</v>
      </c>
      <c r="F418">
        <f>IF(B418="","",Dataset!E418)</f>
        <v>12.79030598481444</v>
      </c>
      <c r="G418" s="5">
        <f>(AN418-BP418)/BP418</f>
        <v>-4.5161290170000069E-2</v>
      </c>
      <c r="H418" s="12">
        <f>IF(B418="","",Dataset!G418)</f>
        <v>63</v>
      </c>
      <c r="I418" s="2">
        <v>29.7742</v>
      </c>
      <c r="J418" s="2">
        <v>9.1977194999999998</v>
      </c>
      <c r="K418" s="13">
        <f t="shared" si="48"/>
        <v>-3.4361290170000072E-2</v>
      </c>
      <c r="L418" s="5">
        <f>IF(AL418="NORWAY",_xlfn.XLOOKUP(C418,'Oslo OBX Historical Data'!$A$3:$A$3478,'Oslo OBX Historical Data'!$G$2:$G$3477),IF(AL418="FINLAND",_xlfn.XLOOKUP(C418,'OMX Helsinki Historical Data'!$A$3:$A$3480,'OMX Helsinki Historical Data'!$G$2:$G$3479),IF(AL418="DENMARK",_xlfn.XLOOKUP(C418,'OMX Copenhagen All shares Histo'!$A$3:$A$3462,'OMX Copenhagen All shares Histo'!$G$2:$G$3461),_xlfn.XLOOKUP('Neg. inv sent'!C418,'OMX Stockholm Historical Data'!$A$3:$A$3478,'OMX Stockholm Historical Data'!$G$2:$G$3477))))</f>
        <v>-1.0800000000000001E-2</v>
      </c>
      <c r="M418">
        <f>IF($B418="","",Dataset!L418)</f>
        <v>1</v>
      </c>
      <c r="N418">
        <f>IF($B418="","",Dataset!M418)</f>
        <v>0</v>
      </c>
      <c r="O418">
        <f>IF($B418="","",Dataset!N418)</f>
        <v>0</v>
      </c>
      <c r="P418">
        <f>IF($B418="","",Dataset!O418)</f>
        <v>0</v>
      </c>
      <c r="Q418">
        <f>IF($B418="","",Dataset!P418)</f>
        <v>0</v>
      </c>
      <c r="R418">
        <f>IF($B418="","",Dataset!Q418)</f>
        <v>1</v>
      </c>
      <c r="S418">
        <f>IF($B418="","",Dataset!R418)</f>
        <v>0</v>
      </c>
      <c r="T418">
        <f>IF($B418="","",Dataset!S418)</f>
        <v>0</v>
      </c>
      <c r="U418">
        <f>IF($B418="","",Dataset!T418)</f>
        <v>0</v>
      </c>
      <c r="AL418" t="s">
        <v>80</v>
      </c>
      <c r="AN418" s="3">
        <f t="shared" si="49"/>
        <v>9.0709677433849993</v>
      </c>
      <c r="AO418">
        <v>63</v>
      </c>
      <c r="BD418" s="4">
        <v>-1.9354838130000001</v>
      </c>
      <c r="BE418" s="4">
        <v>-4.5161290169999999</v>
      </c>
      <c r="BF418" s="4">
        <v>-6.4516129490000003</v>
      </c>
      <c r="BH418" t="s">
        <v>1632</v>
      </c>
      <c r="BI418" t="s">
        <v>1633</v>
      </c>
      <c r="BJ418" t="s">
        <v>80</v>
      </c>
      <c r="BK418" t="s">
        <v>32</v>
      </c>
      <c r="BL418" t="s">
        <v>25</v>
      </c>
      <c r="BM418" t="s">
        <v>1066</v>
      </c>
      <c r="BN418" t="s">
        <v>27</v>
      </c>
      <c r="BO418" s="2">
        <v>29.7742</v>
      </c>
      <c r="BP418" s="2">
        <v>9.5</v>
      </c>
      <c r="BQ418" s="5">
        <f t="shared" si="50"/>
        <v>-1.935483813E-2</v>
      </c>
      <c r="BR418" s="5">
        <f t="shared" si="51"/>
        <v>-4.516129017E-2</v>
      </c>
      <c r="BS418" s="5">
        <f t="shared" si="52"/>
        <v>-6.4516129490000004E-2</v>
      </c>
      <c r="BT418" s="2">
        <v>59</v>
      </c>
      <c r="BU418" s="2">
        <v>590.52630620000002</v>
      </c>
      <c r="BV418" s="2">
        <v>59.2</v>
      </c>
      <c r="BW418" s="2">
        <v>16.012499999999999</v>
      </c>
    </row>
    <row r="419" spans="1:75" x14ac:dyDescent="0.15">
      <c r="A419" t="str">
        <f t="shared" si="47"/>
        <v>1</v>
      </c>
      <c r="B419">
        <v>134</v>
      </c>
      <c r="C419" s="7">
        <v>42899</v>
      </c>
      <c r="D419" s="11">
        <v>2017</v>
      </c>
      <c r="E419" s="3">
        <f>_xlfn.XLOOKUP(B419,'Sentiment index'!$E$2:$E$169,'Sentiment index'!$A$2:$A$169)</f>
        <v>-0.40610950000000001</v>
      </c>
      <c r="F419">
        <f>IF(B419="","",Dataset!E419)</f>
        <v>8.1954461530579366</v>
      </c>
      <c r="G419" s="5">
        <f>(AN419-BP419)/BP419</f>
        <v>0</v>
      </c>
      <c r="H419" s="12">
        <f>IF(B419="","",Dataset!G419)</f>
        <v>1135</v>
      </c>
      <c r="I419" s="2">
        <v>1786.73</v>
      </c>
      <c r="J419" s="2">
        <v>78</v>
      </c>
      <c r="K419" s="13">
        <f t="shared" si="48"/>
        <v>4.3E-3</v>
      </c>
      <c r="L419" s="5">
        <f>IF(AL419="NORWAY",_xlfn.XLOOKUP(C419,'Oslo OBX Historical Data'!$A$3:$A$3478,'Oslo OBX Historical Data'!$G$2:$G$3477),IF(AL419="FINLAND",_xlfn.XLOOKUP(C419,'OMX Helsinki Historical Data'!$A$3:$A$3480,'OMX Helsinki Historical Data'!$G$2:$G$3479),IF(AL419="DENMARK",_xlfn.XLOOKUP(C419,'OMX Copenhagen All shares Histo'!$A$3:$A$3462,'OMX Copenhagen All shares Histo'!$G$2:$G$3461),_xlfn.XLOOKUP('Neg. inv sent'!C419,'OMX Stockholm Historical Data'!$A$3:$A$3478,'OMX Stockholm Historical Data'!$G$2:$G$3477))))</f>
        <v>-4.3E-3</v>
      </c>
      <c r="M419">
        <f>IF($B419="","",Dataset!L419)</f>
        <v>1</v>
      </c>
      <c r="N419">
        <f>IF($B419="","",Dataset!M419)</f>
        <v>0</v>
      </c>
      <c r="O419">
        <f>IF($B419="","",Dataset!N419)</f>
        <v>0</v>
      </c>
      <c r="P419">
        <f>IF($B419="","",Dataset!O419)</f>
        <v>1</v>
      </c>
      <c r="Q419">
        <f>IF($B419="","",Dataset!P419)</f>
        <v>0</v>
      </c>
      <c r="R419">
        <f>IF($B419="","",Dataset!Q419)</f>
        <v>0</v>
      </c>
      <c r="S419">
        <f>IF($B419="","",Dataset!R419)</f>
        <v>0</v>
      </c>
      <c r="T419">
        <f>IF($B419="","",Dataset!S419)</f>
        <v>0</v>
      </c>
      <c r="U419">
        <f>IF($B419="","",Dataset!T419)</f>
        <v>0</v>
      </c>
      <c r="AL419" t="s">
        <v>44</v>
      </c>
      <c r="AN419" s="3">
        <f t="shared" si="49"/>
        <v>78</v>
      </c>
      <c r="AO419">
        <v>1135</v>
      </c>
      <c r="BD419" s="4">
        <v>-0.277777791</v>
      </c>
      <c r="BE419" s="4">
        <v>0</v>
      </c>
      <c r="BF419" s="4">
        <v>-1.111111164</v>
      </c>
      <c r="BH419" t="s">
        <v>384</v>
      </c>
      <c r="BI419" t="s">
        <v>385</v>
      </c>
      <c r="BJ419" t="s">
        <v>44</v>
      </c>
      <c r="BK419" t="s">
        <v>45</v>
      </c>
      <c r="BL419" t="s">
        <v>25</v>
      </c>
      <c r="BM419" t="s">
        <v>386</v>
      </c>
      <c r="BN419" t="s">
        <v>27</v>
      </c>
      <c r="BO419" s="2">
        <v>1786.73</v>
      </c>
      <c r="BP419" s="2">
        <v>78</v>
      </c>
      <c r="BQ419" s="5">
        <f t="shared" si="50"/>
        <v>-2.7777779099999998E-3</v>
      </c>
      <c r="BR419" s="5">
        <f t="shared" si="51"/>
        <v>0</v>
      </c>
      <c r="BS419" s="5">
        <f t="shared" si="52"/>
        <v>-1.1111111639999999E-2</v>
      </c>
      <c r="BT419" s="2">
        <v>150.80000000000001</v>
      </c>
      <c r="BU419" s="2">
        <v>91.146064760000002</v>
      </c>
      <c r="BV419" s="2">
        <v>149.6</v>
      </c>
      <c r="BW419" s="2">
        <v>107.38800000000001</v>
      </c>
    </row>
    <row r="420" spans="1:75" x14ac:dyDescent="0.15">
      <c r="A420" t="str">
        <f t="shared" si="47"/>
        <v>1</v>
      </c>
      <c r="B420">
        <v>134</v>
      </c>
      <c r="C420" s="7">
        <v>42900</v>
      </c>
      <c r="D420" s="11">
        <v>2017</v>
      </c>
      <c r="E420" s="3">
        <f>_xlfn.XLOOKUP(B420,'Sentiment index'!$E$2:$E$169,'Sentiment index'!$A$2:$A$169)</f>
        <v>-0.40610950000000001</v>
      </c>
      <c r="F420">
        <f>IF(B420="","",Dataset!E420)</f>
        <v>11.467622347036702</v>
      </c>
      <c r="G420" s="5">
        <f>(AN420-BP420)/BP420</f>
        <v>1.4999999999999899E-2</v>
      </c>
      <c r="H420" s="12">
        <f>IF(B420="","",Dataset!G420)</f>
        <v>60</v>
      </c>
      <c r="I420" s="2">
        <v>59.996000000000002</v>
      </c>
      <c r="J420" s="2">
        <v>106</v>
      </c>
      <c r="K420" s="13">
        <f t="shared" si="48"/>
        <v>1.8699999999999897E-2</v>
      </c>
      <c r="L420" s="5">
        <f>IF(AL420="NORWAY",_xlfn.XLOOKUP(C420,'Oslo OBX Historical Data'!$A$3:$A$3478,'Oslo OBX Historical Data'!$G$2:$G$3477),IF(AL420="FINLAND",_xlfn.XLOOKUP(C420,'OMX Helsinki Historical Data'!$A$3:$A$3480,'OMX Helsinki Historical Data'!$G$2:$G$3479),IF(AL420="DENMARK",_xlfn.XLOOKUP(C420,'OMX Copenhagen All shares Histo'!$A$3:$A$3462,'OMX Copenhagen All shares Histo'!$G$2:$G$3461),_xlfn.XLOOKUP('Neg. inv sent'!C420,'OMX Stockholm Historical Data'!$A$3:$A$3478,'OMX Stockholm Historical Data'!$G$2:$G$3477))))</f>
        <v>-3.7000000000000002E-3</v>
      </c>
      <c r="M420">
        <f>IF($B420="","",Dataset!L420)</f>
        <v>1</v>
      </c>
      <c r="N420">
        <f>IF($B420="","",Dataset!M420)</f>
        <v>0</v>
      </c>
      <c r="O420">
        <f>IF($B420="","",Dataset!N420)</f>
        <v>0</v>
      </c>
      <c r="P420">
        <f>IF($B420="","",Dataset!O420)</f>
        <v>1</v>
      </c>
      <c r="Q420">
        <f>IF($B420="","",Dataset!P420)</f>
        <v>0</v>
      </c>
      <c r="R420">
        <f>IF($B420="","",Dataset!Q420)</f>
        <v>0</v>
      </c>
      <c r="S420">
        <f>IF($B420="","",Dataset!R420)</f>
        <v>0</v>
      </c>
      <c r="T420">
        <f>IF($B420="","",Dataset!S420)</f>
        <v>0</v>
      </c>
      <c r="U420">
        <f>IF($B420="","",Dataset!T420)</f>
        <v>0</v>
      </c>
      <c r="AL420" t="s">
        <v>44</v>
      </c>
      <c r="AN420" s="3">
        <f t="shared" si="49"/>
        <v>107.58999999999999</v>
      </c>
      <c r="AO420">
        <v>60</v>
      </c>
      <c r="BD420" s="4">
        <v>8</v>
      </c>
      <c r="BE420" s="4">
        <v>1.5</v>
      </c>
      <c r="BF420" s="4">
        <v>-0.25</v>
      </c>
      <c r="BH420" t="s">
        <v>1453</v>
      </c>
      <c r="BI420" t="s">
        <v>1454</v>
      </c>
      <c r="BJ420" t="s">
        <v>44</v>
      </c>
      <c r="BK420" t="s">
        <v>45</v>
      </c>
      <c r="BL420" t="s">
        <v>25</v>
      </c>
      <c r="BM420" t="s">
        <v>1066</v>
      </c>
      <c r="BN420" t="s">
        <v>27</v>
      </c>
      <c r="BO420" s="2">
        <v>59.996000000000002</v>
      </c>
      <c r="BP420" s="2">
        <v>106</v>
      </c>
      <c r="BQ420" s="5">
        <f t="shared" si="50"/>
        <v>0.08</v>
      </c>
      <c r="BR420" s="5">
        <f t="shared" si="51"/>
        <v>1.4999999999999999E-2</v>
      </c>
      <c r="BS420" s="5">
        <f t="shared" si="52"/>
        <v>-2.5000000000000001E-3</v>
      </c>
      <c r="BT420" s="2">
        <v>143</v>
      </c>
      <c r="BU420" s="2">
        <v>35.560417180000002</v>
      </c>
      <c r="BV420" s="2">
        <v>145</v>
      </c>
      <c r="BW420" s="2">
        <v>2.5356000000000001</v>
      </c>
    </row>
    <row r="421" spans="1:75" x14ac:dyDescent="0.15">
      <c r="A421" t="str">
        <f t="shared" si="47"/>
        <v>1</v>
      </c>
      <c r="B421">
        <v>134</v>
      </c>
      <c r="C421" s="7">
        <v>42901</v>
      </c>
      <c r="D421" s="11">
        <v>2017</v>
      </c>
      <c r="E421" s="3">
        <f>_xlfn.XLOOKUP(B421,'Sentiment index'!$E$2:$E$169,'Sentiment index'!$A$2:$A$169)</f>
        <v>-0.40610950000000001</v>
      </c>
      <c r="F421">
        <f>IF(B421="","",Dataset!E421)</f>
        <v>12.760847835345206</v>
      </c>
      <c r="G421" s="5">
        <f>(AN421-BP421)/BP421</f>
        <v>-0.84099998470000004</v>
      </c>
      <c r="H421" s="12">
        <f>IF(B421="","",Dataset!G421)</f>
        <v>12</v>
      </c>
      <c r="I421" s="2">
        <v>27.297999999999998</v>
      </c>
      <c r="J421" s="2">
        <v>64.397996700000007</v>
      </c>
      <c r="K421" s="13">
        <f t="shared" si="48"/>
        <v>-0.83389998470000004</v>
      </c>
      <c r="L421" s="5">
        <f>IF(AL421="NORWAY",_xlfn.XLOOKUP(C421,'Oslo OBX Historical Data'!$A$3:$A$3478,'Oslo OBX Historical Data'!$G$2:$G$3477),IF(AL421="FINLAND",_xlfn.XLOOKUP(C421,'OMX Helsinki Historical Data'!$A$3:$A$3480,'OMX Helsinki Historical Data'!$G$2:$G$3479),IF(AL421="DENMARK",_xlfn.XLOOKUP(C421,'OMX Copenhagen All shares Histo'!$A$3:$A$3462,'OMX Copenhagen All shares Histo'!$G$2:$G$3461),_xlfn.XLOOKUP('Neg. inv sent'!C421,'OMX Stockholm Historical Data'!$A$3:$A$3478,'OMX Stockholm Historical Data'!$G$2:$G$3477))))</f>
        <v>-7.1000000000000004E-3</v>
      </c>
      <c r="M421">
        <f>IF($B421="","",Dataset!L421)</f>
        <v>1</v>
      </c>
      <c r="N421">
        <f>IF($B421="","",Dataset!M421)</f>
        <v>0</v>
      </c>
      <c r="O421">
        <f>IF($B421="","",Dataset!N421)</f>
        <v>0</v>
      </c>
      <c r="P421">
        <f>IF($B421="","",Dataset!O421)</f>
        <v>0</v>
      </c>
      <c r="Q421">
        <f>IF($B421="","",Dataset!P421)</f>
        <v>0</v>
      </c>
      <c r="R421">
        <f>IF($B421="","",Dataset!Q421)</f>
        <v>0</v>
      </c>
      <c r="S421">
        <f>IF($B421="","",Dataset!R421)</f>
        <v>1</v>
      </c>
      <c r="T421">
        <f>IF($B421="","",Dataset!S421)</f>
        <v>0</v>
      </c>
      <c r="U421">
        <f>IF($B421="","",Dataset!T421)</f>
        <v>0</v>
      </c>
      <c r="AL421" t="s">
        <v>64</v>
      </c>
      <c r="AN421" s="3">
        <f t="shared" si="49"/>
        <v>1.0971001055699998</v>
      </c>
      <c r="AO421">
        <v>12</v>
      </c>
      <c r="BD421" s="4">
        <v>-94.900001529999997</v>
      </c>
      <c r="BE421" s="4">
        <v>-84.099998470000003</v>
      </c>
      <c r="BF421" s="4"/>
      <c r="BH421" t="s">
        <v>1640</v>
      </c>
      <c r="BI421" t="s">
        <v>1641</v>
      </c>
      <c r="BJ421" t="s">
        <v>64</v>
      </c>
      <c r="BK421" t="s">
        <v>152</v>
      </c>
      <c r="BL421" t="s">
        <v>25</v>
      </c>
      <c r="BM421" t="s">
        <v>1175</v>
      </c>
      <c r="BN421" t="s">
        <v>27</v>
      </c>
      <c r="BO421" s="2">
        <v>27.297999999999998</v>
      </c>
      <c r="BP421" s="2">
        <v>6.9</v>
      </c>
      <c r="BQ421" s="5">
        <f t="shared" si="50"/>
        <v>-0.9490000153</v>
      </c>
      <c r="BR421" s="5">
        <f t="shared" si="51"/>
        <v>-0.84099998470000004</v>
      </c>
      <c r="BS421" s="5">
        <f t="shared" si="52"/>
        <v>0</v>
      </c>
      <c r="BT421" s="2">
        <v>0.1056</v>
      </c>
      <c r="BU421" s="2">
        <v>-97.145111080000007</v>
      </c>
      <c r="BV421" s="2">
        <v>0.106</v>
      </c>
      <c r="BW421" s="2">
        <v>29.229700000000001</v>
      </c>
    </row>
    <row r="422" spans="1:75" x14ac:dyDescent="0.15">
      <c r="A422" t="str">
        <f t="shared" si="47"/>
        <v>1</v>
      </c>
      <c r="B422">
        <v>134</v>
      </c>
      <c r="C422" s="7">
        <v>42902</v>
      </c>
      <c r="D422" s="11">
        <v>2017</v>
      </c>
      <c r="E422" s="3">
        <f>_xlfn.XLOOKUP(B422,'Sentiment index'!$E$2:$E$169,'Sentiment index'!$A$2:$A$169)</f>
        <v>-0.40610950000000001</v>
      </c>
      <c r="F422">
        <f>IF(B422="","",Dataset!E422)</f>
        <v>17.235957537305516</v>
      </c>
      <c r="G422" s="5">
        <f>(AN422-BP422)/BP422</f>
        <v>0</v>
      </c>
      <c r="H422" s="12">
        <f>IF(B422="","",Dataset!G422)</f>
        <v>62</v>
      </c>
      <c r="I422" s="2">
        <v>76.9786</v>
      </c>
      <c r="J422" s="2">
        <v>188.19524999999999</v>
      </c>
      <c r="K422" s="13">
        <f t="shared" si="48"/>
        <v>-6.4000000000000003E-3</v>
      </c>
      <c r="L422" s="5">
        <f>IF(AL422="NORWAY",_xlfn.XLOOKUP(C422,'Oslo OBX Historical Data'!$A$3:$A$3478,'Oslo OBX Historical Data'!$G$2:$G$3477),IF(AL422="FINLAND",_xlfn.XLOOKUP(C422,'OMX Helsinki Historical Data'!$A$3:$A$3480,'OMX Helsinki Historical Data'!$G$2:$G$3479),IF(AL422="DENMARK",_xlfn.XLOOKUP(C422,'OMX Copenhagen All shares Histo'!$A$3:$A$3462,'OMX Copenhagen All shares Histo'!$G$2:$G$3461),_xlfn.XLOOKUP('Neg. inv sent'!C422,'OMX Stockholm Historical Data'!$A$3:$A$3478,'OMX Stockholm Historical Data'!$G$2:$G$3477))))</f>
        <v>6.4000000000000003E-3</v>
      </c>
      <c r="M422">
        <f>IF($B422="","",Dataset!L422)</f>
        <v>1</v>
      </c>
      <c r="N422">
        <f>IF($B422="","",Dataset!M422)</f>
        <v>0</v>
      </c>
      <c r="O422">
        <f>IF($B422="","",Dataset!N422)</f>
        <v>1</v>
      </c>
      <c r="P422">
        <f>IF($B422="","",Dataset!O422)</f>
        <v>0</v>
      </c>
      <c r="Q422">
        <f>IF($B422="","",Dataset!P422)</f>
        <v>0</v>
      </c>
      <c r="R422">
        <f>IF($B422="","",Dataset!Q422)</f>
        <v>0</v>
      </c>
      <c r="S422">
        <f>IF($B422="","",Dataset!R422)</f>
        <v>0</v>
      </c>
      <c r="T422">
        <f>IF($B422="","",Dataset!S422)</f>
        <v>0</v>
      </c>
      <c r="U422">
        <f>IF($B422="","",Dataset!T422)</f>
        <v>0</v>
      </c>
      <c r="AL422" t="s">
        <v>23</v>
      </c>
      <c r="AN422" s="3">
        <f t="shared" si="49"/>
        <v>150</v>
      </c>
      <c r="AO422">
        <v>62</v>
      </c>
      <c r="BD422" s="4">
        <v>2.8571429249999998</v>
      </c>
      <c r="BE422" s="4">
        <v>0</v>
      </c>
      <c r="BF422" s="4">
        <v>-0.28571429850000002</v>
      </c>
      <c r="BH422" t="s">
        <v>1390</v>
      </c>
      <c r="BI422" t="s">
        <v>1391</v>
      </c>
      <c r="BJ422" t="s">
        <v>23</v>
      </c>
      <c r="BK422" t="s">
        <v>96</v>
      </c>
      <c r="BL422" t="s">
        <v>25</v>
      </c>
      <c r="BM422" t="s">
        <v>1392</v>
      </c>
      <c r="BN422" t="s">
        <v>27</v>
      </c>
      <c r="BO422" s="2">
        <v>76.9786</v>
      </c>
      <c r="BP422" s="2">
        <v>150</v>
      </c>
      <c r="BQ422" s="5">
        <f t="shared" si="50"/>
        <v>2.8571429249999999E-2</v>
      </c>
      <c r="BR422" s="5">
        <f t="shared" si="51"/>
        <v>0</v>
      </c>
      <c r="BS422" s="5">
        <f t="shared" si="52"/>
        <v>-2.857142985E-3</v>
      </c>
      <c r="BT422" s="2">
        <v>92.4</v>
      </c>
      <c r="BU422" s="2">
        <v>-26.146963119999999</v>
      </c>
      <c r="BV422" s="2">
        <v>91.4</v>
      </c>
      <c r="BW422" s="2">
        <v>1.6666000000000001</v>
      </c>
    </row>
    <row r="423" spans="1:75" x14ac:dyDescent="0.15">
      <c r="A423" t="str">
        <f t="shared" si="47"/>
        <v>1</v>
      </c>
      <c r="B423">
        <v>134</v>
      </c>
      <c r="C423" s="7">
        <v>42902</v>
      </c>
      <c r="D423" s="11">
        <v>2017</v>
      </c>
      <c r="E423" s="3">
        <f>_xlfn.XLOOKUP(B423,'Sentiment index'!$E$2:$E$169,'Sentiment index'!$A$2:$A$169)</f>
        <v>-0.40610950000000001</v>
      </c>
      <c r="F423">
        <f>IF(B423="","",Dataset!E423)</f>
        <v>13.642167262715715</v>
      </c>
      <c r="G423" s="5">
        <f>(AN423-BP423)/BP423</f>
        <v>7.4999999999999997E-2</v>
      </c>
      <c r="H423" s="12">
        <f>IF(B423="","",Dataset!G423)</f>
        <v>36</v>
      </c>
      <c r="I423" s="2">
        <v>25.973400000000002</v>
      </c>
      <c r="J423" s="2">
        <v>373.32172000000003</v>
      </c>
      <c r="K423" s="13">
        <f t="shared" si="48"/>
        <v>6.5199999999999994E-2</v>
      </c>
      <c r="L423" s="5">
        <f>IF(AL423="NORWAY",_xlfn.XLOOKUP(C423,'Oslo OBX Historical Data'!$A$3:$A$3478,'Oslo OBX Historical Data'!$G$2:$G$3477),IF(AL423="FINLAND",_xlfn.XLOOKUP(C423,'OMX Helsinki Historical Data'!$A$3:$A$3480,'OMX Helsinki Historical Data'!$G$2:$G$3479),IF(AL423="DENMARK",_xlfn.XLOOKUP(C423,'OMX Copenhagen All shares Histo'!$A$3:$A$3462,'OMX Copenhagen All shares Histo'!$G$2:$G$3461),_xlfn.XLOOKUP('Neg. inv sent'!C423,'OMX Stockholm Historical Data'!$A$3:$A$3478,'OMX Stockholm Historical Data'!$G$2:$G$3477))))</f>
        <v>9.7999999999999997E-3</v>
      </c>
      <c r="M423">
        <f>IF($B423="","",Dataset!L423)</f>
        <v>1</v>
      </c>
      <c r="N423">
        <f>IF($B423="","",Dataset!M423)</f>
        <v>0</v>
      </c>
      <c r="O423">
        <f>IF($B423="","",Dataset!N423)</f>
        <v>0</v>
      </c>
      <c r="P423">
        <f>IF($B423="","",Dataset!O423)</f>
        <v>0</v>
      </c>
      <c r="Q423">
        <f>IF($B423="","",Dataset!P423)</f>
        <v>0</v>
      </c>
      <c r="R423">
        <f>IF($B423="","",Dataset!Q423)</f>
        <v>0</v>
      </c>
      <c r="S423">
        <f>IF($B423="","",Dataset!R423)</f>
        <v>1</v>
      </c>
      <c r="T423">
        <f>IF($B423="","",Dataset!S423)</f>
        <v>0</v>
      </c>
      <c r="U423">
        <f>IF($B423="","",Dataset!T423)</f>
        <v>0</v>
      </c>
      <c r="AL423" t="s">
        <v>64</v>
      </c>
      <c r="AN423" s="3">
        <f t="shared" si="49"/>
        <v>43</v>
      </c>
      <c r="AO423">
        <v>36</v>
      </c>
      <c r="BD423" s="4">
        <v>8.3333330149999991</v>
      </c>
      <c r="BE423" s="4">
        <v>7.5</v>
      </c>
      <c r="BF423" s="4">
        <v>5.8333334920000004</v>
      </c>
      <c r="BH423" t="s">
        <v>1668</v>
      </c>
      <c r="BI423" t="s">
        <v>1669</v>
      </c>
      <c r="BJ423" t="s">
        <v>64</v>
      </c>
      <c r="BK423" t="s">
        <v>152</v>
      </c>
      <c r="BL423" t="s">
        <v>25</v>
      </c>
      <c r="BM423" t="s">
        <v>54</v>
      </c>
      <c r="BN423" t="s">
        <v>27</v>
      </c>
      <c r="BO423" s="2">
        <v>25.973400000000002</v>
      </c>
      <c r="BP423" s="2">
        <v>40</v>
      </c>
      <c r="BQ423" s="5">
        <f t="shared" si="50"/>
        <v>8.3333330149999996E-2</v>
      </c>
      <c r="BR423" s="5">
        <f t="shared" si="51"/>
        <v>7.4999999999999997E-2</v>
      </c>
      <c r="BS423" s="5">
        <f t="shared" si="52"/>
        <v>5.8333334920000007E-2</v>
      </c>
      <c r="BT423" s="2">
        <v>24.5</v>
      </c>
      <c r="BU423" s="2">
        <v>-28.25</v>
      </c>
      <c r="BV423" s="2">
        <v>23.45</v>
      </c>
      <c r="BW423" s="2">
        <v>1.829</v>
      </c>
    </row>
    <row r="424" spans="1:75" x14ac:dyDescent="0.15">
      <c r="A424" t="str">
        <f t="shared" si="47"/>
        <v>1</v>
      </c>
      <c r="B424">
        <v>134</v>
      </c>
      <c r="C424" s="7">
        <v>42905</v>
      </c>
      <c r="D424" s="11">
        <v>2017</v>
      </c>
      <c r="E424" s="3">
        <f>_xlfn.XLOOKUP(B424,'Sentiment index'!$E$2:$E$169,'Sentiment index'!$A$2:$A$169)</f>
        <v>-0.40610950000000001</v>
      </c>
      <c r="F424">
        <f>IF(B424="","",Dataset!E424)</f>
        <v>13.99369271732164</v>
      </c>
      <c r="G424" s="5">
        <f>(AN424-BP424)/BP424</f>
        <v>-8.6206893920000027E-2</v>
      </c>
      <c r="H424" s="12">
        <f>IF(B424="","",Dataset!G424)</f>
        <v>211</v>
      </c>
      <c r="I424" s="2">
        <v>67.241299999999995</v>
      </c>
      <c r="J424" s="2">
        <v>33.886334999999995</v>
      </c>
      <c r="K424" s="13">
        <f t="shared" si="48"/>
        <v>-9.4306893920000023E-2</v>
      </c>
      <c r="L424" s="5">
        <f>IF(AL424="NORWAY",_xlfn.XLOOKUP(C424,'Oslo OBX Historical Data'!$A$3:$A$3478,'Oslo OBX Historical Data'!$G$2:$G$3477),IF(AL424="FINLAND",_xlfn.XLOOKUP(C424,'OMX Helsinki Historical Data'!$A$3:$A$3480,'OMX Helsinki Historical Data'!$G$2:$G$3479),IF(AL424="DENMARK",_xlfn.XLOOKUP(C424,'OMX Copenhagen All shares Histo'!$A$3:$A$3462,'OMX Copenhagen All shares Histo'!$G$2:$G$3461),_xlfn.XLOOKUP('Neg. inv sent'!C424,'OMX Stockholm Historical Data'!$A$3:$A$3478,'OMX Stockholm Historical Data'!$G$2:$G$3477))))</f>
        <v>8.0999999999999996E-3</v>
      </c>
      <c r="M424">
        <f>IF($B424="","",Dataset!L424)</f>
        <v>1</v>
      </c>
      <c r="N424">
        <f>IF($B424="","",Dataset!M424)</f>
        <v>0</v>
      </c>
      <c r="O424">
        <f>IF($B424="","",Dataset!N424)</f>
        <v>0</v>
      </c>
      <c r="P424">
        <f>IF($B424="","",Dataset!O424)</f>
        <v>0</v>
      </c>
      <c r="Q424">
        <f>IF($B424="","",Dataset!P424)</f>
        <v>0</v>
      </c>
      <c r="R424">
        <f>IF($B424="","",Dataset!Q424)</f>
        <v>1</v>
      </c>
      <c r="S424">
        <f>IF($B424="","",Dataset!R424)</f>
        <v>0</v>
      </c>
      <c r="T424">
        <f>IF($B424="","",Dataset!S424)</f>
        <v>0</v>
      </c>
      <c r="U424">
        <f>IF($B424="","",Dataset!T424)</f>
        <v>0</v>
      </c>
      <c r="AL424" t="s">
        <v>80</v>
      </c>
      <c r="AN424" s="3">
        <f t="shared" ref="AN424:AN455" si="53">BP424*(1+BR424)</f>
        <v>31.982758712799999</v>
      </c>
      <c r="AO424">
        <v>211</v>
      </c>
      <c r="BD424" s="4">
        <v>0</v>
      </c>
      <c r="BE424" s="4">
        <v>-8.6206893919999992</v>
      </c>
      <c r="BF424" s="4">
        <v>-14.655172350000001</v>
      </c>
      <c r="BH424" t="s">
        <v>1419</v>
      </c>
      <c r="BI424" t="s">
        <v>1420</v>
      </c>
      <c r="BJ424" t="s">
        <v>80</v>
      </c>
      <c r="BK424" t="s">
        <v>32</v>
      </c>
      <c r="BL424" t="s">
        <v>25</v>
      </c>
      <c r="BM424" t="s">
        <v>54</v>
      </c>
      <c r="BN424" t="s">
        <v>27</v>
      </c>
      <c r="BO424" s="2">
        <v>67.241299999999995</v>
      </c>
      <c r="BP424" s="2">
        <v>35</v>
      </c>
      <c r="BQ424" s="5">
        <f t="shared" ref="BQ424:BQ455" si="54">BD424/100</f>
        <v>0</v>
      </c>
      <c r="BR424" s="5">
        <f t="shared" ref="BR424:BR455" si="55">BE424/100</f>
        <v>-8.6206893919999986E-2</v>
      </c>
      <c r="BS424" s="5">
        <f t="shared" ref="BS424:BS455" si="56">BF424/100</f>
        <v>-0.14655172350000001</v>
      </c>
      <c r="BT424" s="2">
        <v>208</v>
      </c>
      <c r="BU424" s="2">
        <v>3485.7143550000001</v>
      </c>
      <c r="BV424" s="2">
        <v>212.5</v>
      </c>
      <c r="BW424" s="2">
        <v>4.8639000000000001</v>
      </c>
    </row>
    <row r="425" spans="1:75" x14ac:dyDescent="0.15">
      <c r="A425" t="str">
        <f t="shared" si="47"/>
        <v>1</v>
      </c>
      <c r="B425">
        <v>134</v>
      </c>
      <c r="C425" s="7">
        <v>42907</v>
      </c>
      <c r="D425" s="11">
        <v>2017</v>
      </c>
      <c r="E425" s="3">
        <f>_xlfn.XLOOKUP(B425,'Sentiment index'!$E$2:$E$169,'Sentiment index'!$A$2:$A$169)</f>
        <v>-0.40610950000000001</v>
      </c>
      <c r="F425">
        <f>IF(B425="","",Dataset!E425)</f>
        <v>11.913090264288845</v>
      </c>
      <c r="G425" s="5">
        <f>(AN425-BP425)/BP425</f>
        <v>-9.6774168010000036E-2</v>
      </c>
      <c r="H425" s="12">
        <f>IF(B425="","",Dataset!G425)</f>
        <v>9414</v>
      </c>
      <c r="I425" s="2">
        <v>3790.87</v>
      </c>
      <c r="J425" s="2">
        <v>31</v>
      </c>
      <c r="K425" s="13">
        <f t="shared" si="48"/>
        <v>-9.1274168010000031E-2</v>
      </c>
      <c r="L425" s="5">
        <f>IF(AL425="NORWAY",_xlfn.XLOOKUP(C425,'Oslo OBX Historical Data'!$A$3:$A$3478,'Oslo OBX Historical Data'!$G$2:$G$3477),IF(AL425="FINLAND",_xlfn.XLOOKUP(C425,'OMX Helsinki Historical Data'!$A$3:$A$3480,'OMX Helsinki Historical Data'!$G$2:$G$3479),IF(AL425="DENMARK",_xlfn.XLOOKUP(C425,'OMX Copenhagen All shares Histo'!$A$3:$A$3462,'OMX Copenhagen All shares Histo'!$G$2:$G$3461),_xlfn.XLOOKUP('Neg. inv sent'!C425,'OMX Stockholm Historical Data'!$A$3:$A$3478,'OMX Stockholm Historical Data'!$G$2:$G$3477))))</f>
        <v>-5.4999999999999997E-3</v>
      </c>
      <c r="M425">
        <f>IF($B425="","",Dataset!L425)</f>
        <v>1</v>
      </c>
      <c r="N425">
        <f>IF($B425="","",Dataset!M425)</f>
        <v>0</v>
      </c>
      <c r="O425">
        <f>IF($B425="","",Dataset!N425)</f>
        <v>0</v>
      </c>
      <c r="P425">
        <f>IF($B425="","",Dataset!O425)</f>
        <v>0</v>
      </c>
      <c r="Q425">
        <f>IF($B425="","",Dataset!P425)</f>
        <v>0</v>
      </c>
      <c r="R425">
        <f>IF($B425="","",Dataset!Q425)</f>
        <v>0</v>
      </c>
      <c r="S425">
        <f>IF($B425="","",Dataset!R425)</f>
        <v>1</v>
      </c>
      <c r="T425">
        <f>IF($B425="","",Dataset!S425)</f>
        <v>0</v>
      </c>
      <c r="U425">
        <f>IF($B425="","",Dataset!T425)</f>
        <v>0</v>
      </c>
      <c r="AL425" t="s">
        <v>44</v>
      </c>
      <c r="AN425" s="3">
        <f t="shared" si="53"/>
        <v>28.000000791689999</v>
      </c>
      <c r="AO425">
        <v>9414</v>
      </c>
      <c r="BD425" s="4">
        <v>3.0763687850000001E-6</v>
      </c>
      <c r="BE425" s="4">
        <v>-9.6774168009999997</v>
      </c>
      <c r="BF425" s="4">
        <v>-8.3870935440000007</v>
      </c>
      <c r="BH425" t="s">
        <v>223</v>
      </c>
      <c r="BI425" t="s">
        <v>224</v>
      </c>
      <c r="BJ425" t="s">
        <v>44</v>
      </c>
      <c r="BK425" t="s">
        <v>152</v>
      </c>
      <c r="BL425" t="s">
        <v>25</v>
      </c>
      <c r="BM425" t="s">
        <v>65</v>
      </c>
      <c r="BN425" t="s">
        <v>27</v>
      </c>
      <c r="BO425" s="2">
        <v>3790.87</v>
      </c>
      <c r="BP425" s="2">
        <v>31</v>
      </c>
      <c r="BQ425" s="5">
        <f t="shared" si="54"/>
        <v>3.0763687849999997E-8</v>
      </c>
      <c r="BR425" s="5">
        <f t="shared" si="55"/>
        <v>-9.6774168009999995E-2</v>
      </c>
      <c r="BS425" s="5">
        <f t="shared" si="56"/>
        <v>-8.3870935440000002E-2</v>
      </c>
      <c r="BT425" s="2"/>
      <c r="BU425" s="2"/>
      <c r="BV425" s="2"/>
      <c r="BW425" s="2">
        <v>370.56400000000002</v>
      </c>
    </row>
    <row r="426" spans="1:75" x14ac:dyDescent="0.15">
      <c r="A426" t="str">
        <f t="shared" si="47"/>
        <v>1</v>
      </c>
      <c r="B426">
        <v>134</v>
      </c>
      <c r="C426" s="7">
        <v>42907</v>
      </c>
      <c r="D426" s="11">
        <v>2017</v>
      </c>
      <c r="E426" s="3">
        <f>_xlfn.XLOOKUP(B426,'Sentiment index'!$E$2:$E$169,'Sentiment index'!$A$2:$A$169)</f>
        <v>-0.40610950000000001</v>
      </c>
      <c r="F426">
        <f>IF(B426="","",Dataset!E426)</f>
        <v>14.88423503832159</v>
      </c>
      <c r="G426" s="5">
        <f>(AN426-BP426)/BP426</f>
        <v>2.1621620659999997E-2</v>
      </c>
      <c r="H426" s="12">
        <f>IF(B426="","",Dataset!G426)</f>
        <v>91</v>
      </c>
      <c r="I426" s="2">
        <v>545.42600000000004</v>
      </c>
      <c r="J426" s="2">
        <v>28.077248999999998</v>
      </c>
      <c r="K426" s="13">
        <f t="shared" si="48"/>
        <v>2.5121620659999996E-2</v>
      </c>
      <c r="L426" s="5">
        <f>IF(AL426="NORWAY",_xlfn.XLOOKUP(C426,'Oslo OBX Historical Data'!$A$3:$A$3478,'Oslo OBX Historical Data'!$G$2:$G$3477),IF(AL426="FINLAND",_xlfn.XLOOKUP(C426,'OMX Helsinki Historical Data'!$A$3:$A$3480,'OMX Helsinki Historical Data'!$G$2:$G$3479),IF(AL426="DENMARK",_xlfn.XLOOKUP(C426,'OMX Copenhagen All shares Histo'!$A$3:$A$3462,'OMX Copenhagen All shares Histo'!$G$2:$G$3461),_xlfn.XLOOKUP('Neg. inv sent'!C426,'OMX Stockholm Historical Data'!$A$3:$A$3478,'OMX Stockholm Historical Data'!$G$2:$G$3477))))</f>
        <v>-3.5000000000000001E-3</v>
      </c>
      <c r="M426">
        <f>IF($B426="","",Dataset!L426)</f>
        <v>1</v>
      </c>
      <c r="N426">
        <f>IF($B426="","",Dataset!M426)</f>
        <v>0</v>
      </c>
      <c r="O426">
        <f>IF($B426="","",Dataset!N426)</f>
        <v>0</v>
      </c>
      <c r="P426">
        <f>IF($B426="","",Dataset!O426)</f>
        <v>0</v>
      </c>
      <c r="Q426">
        <f>IF($B426="","",Dataset!P426)</f>
        <v>0</v>
      </c>
      <c r="R426">
        <f>IF($B426="","",Dataset!Q426)</f>
        <v>1</v>
      </c>
      <c r="S426">
        <f>IF($B426="","",Dataset!R426)</f>
        <v>0</v>
      </c>
      <c r="T426">
        <f>IF($B426="","",Dataset!S426)</f>
        <v>0</v>
      </c>
      <c r="U426">
        <f>IF($B426="","",Dataset!T426)</f>
        <v>0</v>
      </c>
      <c r="AL426" t="s">
        <v>80</v>
      </c>
      <c r="AN426" s="3">
        <f t="shared" si="53"/>
        <v>29.62702699914</v>
      </c>
      <c r="AO426">
        <v>91</v>
      </c>
      <c r="BD426" s="4">
        <v>5.4054055209999996</v>
      </c>
      <c r="BE426" s="4">
        <v>2.162162066</v>
      </c>
      <c r="BF426" s="4">
        <v>-0.5405405164</v>
      </c>
      <c r="BH426" t="s">
        <v>819</v>
      </c>
      <c r="BI426" t="s">
        <v>820</v>
      </c>
      <c r="BJ426" t="s">
        <v>80</v>
      </c>
      <c r="BK426" t="s">
        <v>32</v>
      </c>
      <c r="BL426" t="s">
        <v>25</v>
      </c>
      <c r="BM426" t="s">
        <v>821</v>
      </c>
      <c r="BN426" t="s">
        <v>27</v>
      </c>
      <c r="BO426" s="2">
        <v>545.42600000000004</v>
      </c>
      <c r="BP426" s="2">
        <v>29</v>
      </c>
      <c r="BQ426" s="5">
        <f t="shared" si="54"/>
        <v>5.4054055209999993E-2</v>
      </c>
      <c r="BR426" s="5">
        <f t="shared" si="55"/>
        <v>2.162162066E-2</v>
      </c>
      <c r="BS426" s="5">
        <f t="shared" si="56"/>
        <v>-5.4054051639999996E-3</v>
      </c>
      <c r="BT426" s="2">
        <v>38.4</v>
      </c>
      <c r="BU426" s="2">
        <v>51.206897740000002</v>
      </c>
      <c r="BV426" s="2">
        <v>38.15</v>
      </c>
      <c r="BW426" s="2">
        <v>48.296599999999998</v>
      </c>
    </row>
    <row r="427" spans="1:75" x14ac:dyDescent="0.15">
      <c r="A427" t="str">
        <f t="shared" si="47"/>
        <v>1</v>
      </c>
      <c r="B427">
        <v>134</v>
      </c>
      <c r="C427" s="7">
        <v>42907</v>
      </c>
      <c r="D427" s="11">
        <v>2017</v>
      </c>
      <c r="E427" s="3">
        <f>_xlfn.XLOOKUP(B427,'Sentiment index'!$E$2:$E$169,'Sentiment index'!$A$2:$A$169)</f>
        <v>-0.40610950000000001</v>
      </c>
      <c r="F427">
        <f>IF(B427="","",Dataset!E427)</f>
        <v>11.218263975985941</v>
      </c>
      <c r="G427" s="5">
        <f>(AN427-BP427)/BP427</f>
        <v>1.4733332820000002</v>
      </c>
      <c r="H427" s="12">
        <f>IF(B427="","",Dataset!G427)</f>
        <v>73</v>
      </c>
      <c r="I427" s="2">
        <v>111.64</v>
      </c>
      <c r="J427" s="2">
        <v>18.8795295</v>
      </c>
      <c r="K427" s="13">
        <f t="shared" si="48"/>
        <v>1.4768332820000003</v>
      </c>
      <c r="L427" s="5">
        <f>IF(AL427="NORWAY",_xlfn.XLOOKUP(C427,'Oslo OBX Historical Data'!$A$3:$A$3478,'Oslo OBX Historical Data'!$G$2:$G$3477),IF(AL427="FINLAND",_xlfn.XLOOKUP(C427,'OMX Helsinki Historical Data'!$A$3:$A$3480,'OMX Helsinki Historical Data'!$G$2:$G$3479),IF(AL427="DENMARK",_xlfn.XLOOKUP(C427,'OMX Copenhagen All shares Histo'!$A$3:$A$3462,'OMX Copenhagen All shares Histo'!$G$2:$G$3461),_xlfn.XLOOKUP('Neg. inv sent'!C427,'OMX Stockholm Historical Data'!$A$3:$A$3478,'OMX Stockholm Historical Data'!$G$2:$G$3477))))</f>
        <v>-3.5000000000000001E-3</v>
      </c>
      <c r="M427">
        <f>IF($B427="","",Dataset!L427)</f>
        <v>1</v>
      </c>
      <c r="N427">
        <f>IF($B427="","",Dataset!M427)</f>
        <v>0</v>
      </c>
      <c r="O427">
        <f>IF($B427="","",Dataset!N427)</f>
        <v>0</v>
      </c>
      <c r="P427">
        <f>IF($B427="","",Dataset!O427)</f>
        <v>0</v>
      </c>
      <c r="Q427">
        <f>IF($B427="","",Dataset!P427)</f>
        <v>0</v>
      </c>
      <c r="R427">
        <f>IF($B427="","",Dataset!Q427)</f>
        <v>1</v>
      </c>
      <c r="S427">
        <f>IF($B427="","",Dataset!R427)</f>
        <v>0</v>
      </c>
      <c r="T427">
        <f>IF($B427="","",Dataset!S427)</f>
        <v>0</v>
      </c>
      <c r="U427">
        <f>IF($B427="","",Dataset!T427)</f>
        <v>0</v>
      </c>
      <c r="AL427" t="s">
        <v>80</v>
      </c>
      <c r="AN427" s="3">
        <f t="shared" si="53"/>
        <v>48.229998999000003</v>
      </c>
      <c r="AO427">
        <v>73</v>
      </c>
      <c r="BD427" s="4">
        <v>116.66666410000001</v>
      </c>
      <c r="BE427" s="4">
        <v>147.33332820000001</v>
      </c>
      <c r="BF427" s="4">
        <v>130.66667179999999</v>
      </c>
      <c r="BH427" t="s">
        <v>1283</v>
      </c>
      <c r="BI427" t="s">
        <v>1284</v>
      </c>
      <c r="BJ427" t="s">
        <v>80</v>
      </c>
      <c r="BK427" t="s">
        <v>32</v>
      </c>
      <c r="BL427" t="s">
        <v>25</v>
      </c>
      <c r="BM427" t="s">
        <v>82</v>
      </c>
      <c r="BN427" t="s">
        <v>27</v>
      </c>
      <c r="BO427" s="2">
        <v>111.64</v>
      </c>
      <c r="BP427" s="2">
        <v>19.5</v>
      </c>
      <c r="BQ427" s="5">
        <f t="shared" si="54"/>
        <v>1.1666666409999999</v>
      </c>
      <c r="BR427" s="5">
        <f t="shared" si="55"/>
        <v>1.473333282</v>
      </c>
      <c r="BS427" s="5">
        <f t="shared" si="56"/>
        <v>1.3066667179999998</v>
      </c>
      <c r="BT427" s="2">
        <v>76</v>
      </c>
      <c r="BU427" s="2">
        <v>1700</v>
      </c>
      <c r="BV427" s="2">
        <v>77.8</v>
      </c>
      <c r="BW427" s="2">
        <v>17.077500000000001</v>
      </c>
    </row>
    <row r="428" spans="1:75" x14ac:dyDescent="0.15">
      <c r="A428" t="str">
        <f t="shared" si="47"/>
        <v>1</v>
      </c>
      <c r="B428">
        <v>134</v>
      </c>
      <c r="C428" s="7">
        <v>42909</v>
      </c>
      <c r="D428" s="11">
        <v>2017</v>
      </c>
      <c r="E428" s="3">
        <f>_xlfn.XLOOKUP(B428,'Sentiment index'!$E$2:$E$169,'Sentiment index'!$A$2:$A$169)</f>
        <v>-0.40610950000000001</v>
      </c>
      <c r="F428">
        <f>IF(B428="","",Dataset!E428)</f>
        <v>11.519617523456979</v>
      </c>
      <c r="G428" s="5">
        <f>(AN428-BP428)/BP428</f>
        <v>2.5316426749999899E-2</v>
      </c>
      <c r="H428" s="12">
        <f>IF(B428="","",Dataset!G428)</f>
        <v>1109.5458976851951</v>
      </c>
      <c r="I428" s="2">
        <v>36.940800000000003</v>
      </c>
      <c r="J428" s="2">
        <v>10.03708</v>
      </c>
      <c r="K428" s="13">
        <f t="shared" si="48"/>
        <v>2.6416426749999899E-2</v>
      </c>
      <c r="L428" s="5">
        <f>IF(AL428="NORWAY",_xlfn.XLOOKUP(C428,'Oslo OBX Historical Data'!$A$3:$A$3478,'Oslo OBX Historical Data'!$G$2:$G$3477),IF(AL428="FINLAND",_xlfn.XLOOKUP(C428,'OMX Helsinki Historical Data'!$A$3:$A$3480,'OMX Helsinki Historical Data'!$G$2:$G$3479),IF(AL428="DENMARK",_xlfn.XLOOKUP(C428,'OMX Copenhagen All shares Histo'!$A$3:$A$3462,'OMX Copenhagen All shares Histo'!$G$2:$G$3461),_xlfn.XLOOKUP('Neg. inv sent'!C428,'OMX Stockholm Historical Data'!$A$3:$A$3478,'OMX Stockholm Historical Data'!$G$2:$G$3477))))</f>
        <v>-1.1000000000000001E-3</v>
      </c>
      <c r="M428">
        <f>IF($B428="","",Dataset!L428)</f>
        <v>1</v>
      </c>
      <c r="N428">
        <f>IF($B428="","",Dataset!M428)</f>
        <v>0</v>
      </c>
      <c r="O428">
        <f>IF($B428="","",Dataset!N428)</f>
        <v>0</v>
      </c>
      <c r="P428">
        <f>IF($B428="","",Dataset!O428)</f>
        <v>0</v>
      </c>
      <c r="Q428">
        <f>IF($B428="","",Dataset!P428)</f>
        <v>0</v>
      </c>
      <c r="R428">
        <f>IF($B428="","",Dataset!Q428)</f>
        <v>0</v>
      </c>
      <c r="S428">
        <f>IF($B428="","",Dataset!R428)</f>
        <v>0</v>
      </c>
      <c r="T428">
        <f>IF($B428="","",Dataset!S428)</f>
        <v>1</v>
      </c>
      <c r="U428">
        <f>IF($B428="","",Dataset!T428)</f>
        <v>0</v>
      </c>
      <c r="AL428" t="s">
        <v>23</v>
      </c>
      <c r="AN428" s="3">
        <f t="shared" si="53"/>
        <v>8.2025314139999992</v>
      </c>
      <c r="BD428" s="4">
        <v>7.5949339870000001</v>
      </c>
      <c r="BE428" s="4">
        <v>2.5316426750000001</v>
      </c>
      <c r="BF428" s="4">
        <v>6.9620223049999996</v>
      </c>
      <c r="BH428" t="s">
        <v>1579</v>
      </c>
      <c r="BI428" t="s">
        <v>1580</v>
      </c>
      <c r="BJ428" t="s">
        <v>23</v>
      </c>
      <c r="BK428" t="s">
        <v>81</v>
      </c>
      <c r="BL428" t="s">
        <v>25</v>
      </c>
      <c r="BM428" t="s">
        <v>1066</v>
      </c>
      <c r="BN428" t="s">
        <v>27</v>
      </c>
      <c r="BO428" s="2">
        <v>36.940800000000003</v>
      </c>
      <c r="BP428" s="2">
        <v>8</v>
      </c>
      <c r="BQ428" s="5">
        <f t="shared" si="54"/>
        <v>7.5949339870000007E-2</v>
      </c>
      <c r="BR428" s="5">
        <f t="shared" si="55"/>
        <v>2.5316426749999999E-2</v>
      </c>
      <c r="BS428" s="5">
        <f t="shared" si="56"/>
        <v>6.9620223049999999E-2</v>
      </c>
      <c r="BT428" s="2">
        <v>8.2600000000000007E-2</v>
      </c>
      <c r="BU428" s="2">
        <v>-97.517036439999998</v>
      </c>
      <c r="BV428" s="2">
        <v>0.08</v>
      </c>
      <c r="BW428" s="2">
        <v>9.1829000000000001</v>
      </c>
    </row>
    <row r="429" spans="1:75" x14ac:dyDescent="0.15">
      <c r="A429" t="str">
        <f t="shared" si="47"/>
        <v>1</v>
      </c>
      <c r="B429">
        <v>135</v>
      </c>
      <c r="C429" s="7">
        <v>42920</v>
      </c>
      <c r="D429" s="11">
        <v>2017</v>
      </c>
      <c r="E429" s="3">
        <f>_xlfn.XLOOKUP(B429,'Sentiment index'!$E$2:$E$169,'Sentiment index'!$A$2:$A$169)</f>
        <v>-0.36613059999999997</v>
      </c>
      <c r="F429">
        <f>IF(B429="","",Dataset!E429)</f>
        <v>13.952079659871092</v>
      </c>
      <c r="G429" s="5">
        <f>(AN429-BP429)/BP429</f>
        <v>-4.5454546810000367E-3</v>
      </c>
      <c r="H429" s="12">
        <f>IF(B429="","",Dataset!G429)</f>
        <v>40</v>
      </c>
      <c r="I429" s="2">
        <v>39.354100000000003</v>
      </c>
      <c r="J429" s="2">
        <v>14.038624499999999</v>
      </c>
      <c r="K429" s="13">
        <f t="shared" si="48"/>
        <v>-2.4545468100003673E-4</v>
      </c>
      <c r="L429" s="5">
        <f>IF(AL429="NORWAY",_xlfn.XLOOKUP(C429,'Oslo OBX Historical Data'!$A$3:$A$3478,'Oslo OBX Historical Data'!$G$2:$G$3477),IF(AL429="FINLAND",_xlfn.XLOOKUP(C429,'OMX Helsinki Historical Data'!$A$3:$A$3480,'OMX Helsinki Historical Data'!$G$2:$G$3479),IF(AL429="DENMARK",_xlfn.XLOOKUP(C429,'OMX Copenhagen All shares Histo'!$A$3:$A$3462,'OMX Copenhagen All shares Histo'!$G$2:$G$3461),_xlfn.XLOOKUP('Neg. inv sent'!C429,'OMX Stockholm Historical Data'!$A$3:$A$3478,'OMX Stockholm Historical Data'!$G$2:$G$3477))))</f>
        <v>-4.3E-3</v>
      </c>
      <c r="M429">
        <f>IF($B429="","",Dataset!L429)</f>
        <v>1</v>
      </c>
      <c r="N429">
        <f>IF($B429="","",Dataset!M429)</f>
        <v>0</v>
      </c>
      <c r="O429">
        <f>IF($B429="","",Dataset!N429)</f>
        <v>1</v>
      </c>
      <c r="P429">
        <f>IF($B429="","",Dataset!O429)</f>
        <v>0</v>
      </c>
      <c r="Q429">
        <f>IF($B429="","",Dataset!P429)</f>
        <v>0</v>
      </c>
      <c r="R429">
        <f>IF($B429="","",Dataset!Q429)</f>
        <v>0</v>
      </c>
      <c r="S429">
        <f>IF($B429="","",Dataset!R429)</f>
        <v>0</v>
      </c>
      <c r="T429">
        <f>IF($B429="","",Dataset!S429)</f>
        <v>0</v>
      </c>
      <c r="U429">
        <f>IF($B429="","",Dataset!T429)</f>
        <v>0</v>
      </c>
      <c r="AL429" t="s">
        <v>80</v>
      </c>
      <c r="AN429" s="3">
        <f t="shared" si="53"/>
        <v>14.434090907125499</v>
      </c>
      <c r="AO429">
        <v>40</v>
      </c>
      <c r="BD429" s="4">
        <v>4.0909090040000002</v>
      </c>
      <c r="BE429" s="4">
        <v>-0.45454546810000002</v>
      </c>
      <c r="BF429" s="4">
        <v>-11.36363602</v>
      </c>
      <c r="BH429" t="s">
        <v>1565</v>
      </c>
      <c r="BI429" t="s">
        <v>1566</v>
      </c>
      <c r="BJ429" t="s">
        <v>80</v>
      </c>
      <c r="BK429" t="s">
        <v>96</v>
      </c>
      <c r="BL429" t="s">
        <v>25</v>
      </c>
      <c r="BM429" t="s">
        <v>700</v>
      </c>
      <c r="BN429" t="s">
        <v>27</v>
      </c>
      <c r="BO429" s="2">
        <v>39.354100000000003</v>
      </c>
      <c r="BP429" s="2">
        <v>14.5</v>
      </c>
      <c r="BQ429" s="5">
        <f t="shared" si="54"/>
        <v>4.0909090040000005E-2</v>
      </c>
      <c r="BR429" s="5">
        <f t="shared" si="55"/>
        <v>-4.5454546810000003E-3</v>
      </c>
      <c r="BS429" s="5">
        <f t="shared" si="56"/>
        <v>-0.11363636019999999</v>
      </c>
      <c r="BT429" s="2">
        <v>2.2250000000000001</v>
      </c>
      <c r="BU429" s="2">
        <v>-69.594589229999997</v>
      </c>
      <c r="BV429" s="2">
        <v>2.165</v>
      </c>
      <c r="BW429" s="2">
        <v>19.768000000000001</v>
      </c>
    </row>
    <row r="430" spans="1:75" x14ac:dyDescent="0.15">
      <c r="A430" t="str">
        <f t="shared" si="47"/>
        <v>1</v>
      </c>
      <c r="B430">
        <v>135</v>
      </c>
      <c r="C430" s="7">
        <v>42922</v>
      </c>
      <c r="D430" s="11">
        <v>2017</v>
      </c>
      <c r="E430" s="3">
        <f>_xlfn.XLOOKUP(B430,'Sentiment index'!$E$2:$E$169,'Sentiment index'!$A$2:$A$169)</f>
        <v>-0.36613059999999997</v>
      </c>
      <c r="F430">
        <f>IF(B430="","",Dataset!E430)</f>
        <v>13.253876529364041</v>
      </c>
      <c r="G430" s="5">
        <f>(AN430-BP430)/BP430</f>
        <v>7.0454545020000051E-2</v>
      </c>
      <c r="H430" s="12">
        <f>IF(B430="","",Dataset!G430)</f>
        <v>1</v>
      </c>
      <c r="I430" s="2">
        <v>74.152699999999996</v>
      </c>
      <c r="J430" s="2">
        <v>22.558617299999998</v>
      </c>
      <c r="K430" s="13">
        <f t="shared" si="48"/>
        <v>7.6154545020000047E-2</v>
      </c>
      <c r="L430" s="5">
        <f>IF(AL430="NORWAY",_xlfn.XLOOKUP(C430,'Oslo OBX Historical Data'!$A$3:$A$3478,'Oslo OBX Historical Data'!$G$2:$G$3477),IF(AL430="FINLAND",_xlfn.XLOOKUP(C430,'OMX Helsinki Historical Data'!$A$3:$A$3480,'OMX Helsinki Historical Data'!$G$2:$G$3479),IF(AL430="DENMARK",_xlfn.XLOOKUP(C430,'OMX Copenhagen All shares Histo'!$A$3:$A$3462,'OMX Copenhagen All shares Histo'!$G$2:$G$3461),_xlfn.XLOOKUP('Neg. inv sent'!C430,'OMX Stockholm Historical Data'!$A$3:$A$3478,'OMX Stockholm Historical Data'!$G$2:$G$3477))))</f>
        <v>-5.7000000000000002E-3</v>
      </c>
      <c r="M430">
        <f>IF($B430="","",Dataset!L430)</f>
        <v>1</v>
      </c>
      <c r="N430">
        <f>IF($B430="","",Dataset!M430)</f>
        <v>0</v>
      </c>
      <c r="O430">
        <f>IF($B430="","",Dataset!N430)</f>
        <v>0</v>
      </c>
      <c r="P430">
        <f>IF($B430="","",Dataset!O430)</f>
        <v>0</v>
      </c>
      <c r="Q430">
        <f>IF($B430="","",Dataset!P430)</f>
        <v>0</v>
      </c>
      <c r="R430">
        <f>IF($B430="","",Dataset!Q430)</f>
        <v>1</v>
      </c>
      <c r="S430">
        <f>IF($B430="","",Dataset!R430)</f>
        <v>0</v>
      </c>
      <c r="T430">
        <f>IF($B430="","",Dataset!S430)</f>
        <v>0</v>
      </c>
      <c r="U430">
        <f>IF($B430="","",Dataset!T430)</f>
        <v>0</v>
      </c>
      <c r="AL430" t="s">
        <v>80</v>
      </c>
      <c r="AN430" s="3">
        <f t="shared" si="53"/>
        <v>24.941590898966002</v>
      </c>
      <c r="AO430">
        <v>1</v>
      </c>
      <c r="BD430" s="4">
        <v>11.36363602</v>
      </c>
      <c r="BE430" s="4">
        <v>7.0454545020000001</v>
      </c>
      <c r="BF430" s="4">
        <v>7.5</v>
      </c>
      <c r="BH430" t="s">
        <v>1395</v>
      </c>
      <c r="BI430" t="s">
        <v>1396</v>
      </c>
      <c r="BJ430" t="s">
        <v>80</v>
      </c>
      <c r="BK430" t="s">
        <v>32</v>
      </c>
      <c r="BL430" t="s">
        <v>25</v>
      </c>
      <c r="BM430" t="s">
        <v>1175</v>
      </c>
      <c r="BN430" t="s">
        <v>27</v>
      </c>
      <c r="BO430" s="2">
        <v>74.152699999999996</v>
      </c>
      <c r="BP430" s="2">
        <v>23.3</v>
      </c>
      <c r="BQ430" s="5">
        <f t="shared" si="54"/>
        <v>0.11363636019999999</v>
      </c>
      <c r="BR430" s="5">
        <f t="shared" si="55"/>
        <v>7.0454545019999995E-2</v>
      </c>
      <c r="BS430" s="5">
        <f t="shared" si="56"/>
        <v>7.4999999999999997E-2</v>
      </c>
      <c r="BT430" s="2">
        <v>1.548</v>
      </c>
      <c r="BU430" s="2">
        <v>-90.856964110000007</v>
      </c>
      <c r="BV430" s="2">
        <v>1.5920000000000001</v>
      </c>
      <c r="BW430" s="2">
        <v>20.234999999999999</v>
      </c>
    </row>
    <row r="431" spans="1:75" x14ac:dyDescent="0.15">
      <c r="A431" t="str">
        <f t="shared" si="47"/>
        <v>1</v>
      </c>
      <c r="B431">
        <v>135</v>
      </c>
      <c r="C431" s="7">
        <v>42929</v>
      </c>
      <c r="D431" s="11">
        <v>2017</v>
      </c>
      <c r="E431" s="3">
        <f>_xlfn.XLOOKUP(B431,'Sentiment index'!$E$2:$E$169,'Sentiment index'!$A$2:$A$169)</f>
        <v>-0.36613059999999997</v>
      </c>
      <c r="F431">
        <f>IF(B431="","",Dataset!E431)</f>
        <v>12.32469525730564</v>
      </c>
      <c r="G431" s="5">
        <f>(AN431-BP431)/BP431</f>
        <v>0</v>
      </c>
      <c r="H431" s="12">
        <f>IF(B431="","",Dataset!G431)</f>
        <v>1571.6163882679357</v>
      </c>
      <c r="I431" s="2">
        <v>17.497900000000001</v>
      </c>
      <c r="J431" s="2">
        <v>4.8409049999999993</v>
      </c>
      <c r="K431" s="13">
        <f t="shared" si="48"/>
        <v>4.0000000000000001E-3</v>
      </c>
      <c r="L431" s="5">
        <f>IF(AL431="NORWAY",_xlfn.XLOOKUP(C431,'Oslo OBX Historical Data'!$A$3:$A$3478,'Oslo OBX Historical Data'!$G$2:$G$3477),IF(AL431="FINLAND",_xlfn.XLOOKUP(C431,'OMX Helsinki Historical Data'!$A$3:$A$3480,'OMX Helsinki Historical Data'!$G$2:$G$3479),IF(AL431="DENMARK",_xlfn.XLOOKUP(C431,'OMX Copenhagen All shares Histo'!$A$3:$A$3462,'OMX Copenhagen All shares Histo'!$G$2:$G$3461),_xlfn.XLOOKUP('Neg. inv sent'!C431,'OMX Stockholm Historical Data'!$A$3:$A$3478,'OMX Stockholm Historical Data'!$G$2:$G$3477))))</f>
        <v>-4.0000000000000001E-3</v>
      </c>
      <c r="M431">
        <f>IF($B431="","",Dataset!L431)</f>
        <v>1</v>
      </c>
      <c r="N431">
        <f>IF($B431="","",Dataset!M431)</f>
        <v>0</v>
      </c>
      <c r="O431">
        <f>IF($B431="","",Dataset!N431)</f>
        <v>0</v>
      </c>
      <c r="P431">
        <f>IF($B431="","",Dataset!O431)</f>
        <v>0</v>
      </c>
      <c r="Q431">
        <f>IF($B431="","",Dataset!P431)</f>
        <v>0</v>
      </c>
      <c r="R431">
        <f>IF($B431="","",Dataset!Q431)</f>
        <v>1</v>
      </c>
      <c r="S431">
        <f>IF($B431="","",Dataset!R431)</f>
        <v>0</v>
      </c>
      <c r="T431">
        <f>IF($B431="","",Dataset!S431)</f>
        <v>0</v>
      </c>
      <c r="U431">
        <f>IF($B431="","",Dataset!T431)</f>
        <v>0</v>
      </c>
      <c r="AL431" t="s">
        <v>80</v>
      </c>
      <c r="AN431" s="3">
        <f t="shared" si="53"/>
        <v>5</v>
      </c>
      <c r="BD431" s="4">
        <v>1</v>
      </c>
      <c r="BE431" s="4">
        <v>0</v>
      </c>
      <c r="BF431" s="4">
        <v>-8</v>
      </c>
      <c r="BH431" t="s">
        <v>1815</v>
      </c>
      <c r="BI431" t="s">
        <v>1816</v>
      </c>
      <c r="BJ431" t="s">
        <v>80</v>
      </c>
      <c r="BK431" t="s">
        <v>32</v>
      </c>
      <c r="BL431" t="s">
        <v>25</v>
      </c>
      <c r="BM431" t="s">
        <v>1066</v>
      </c>
      <c r="BN431" t="s">
        <v>27</v>
      </c>
      <c r="BO431" s="2">
        <v>17.497900000000001</v>
      </c>
      <c r="BP431" s="2">
        <v>5</v>
      </c>
      <c r="BQ431" s="5">
        <f t="shared" si="54"/>
        <v>0.01</v>
      </c>
      <c r="BR431" s="5">
        <f t="shared" si="55"/>
        <v>0</v>
      </c>
      <c r="BS431" s="5">
        <f t="shared" si="56"/>
        <v>-0.08</v>
      </c>
      <c r="BT431" s="2">
        <v>7.5</v>
      </c>
      <c r="BU431" s="2">
        <v>86.657012940000001</v>
      </c>
      <c r="BV431" s="2">
        <v>7.48</v>
      </c>
      <c r="BW431" s="2">
        <v>8.5053999999999998</v>
      </c>
    </row>
    <row r="432" spans="1:75" x14ac:dyDescent="0.15">
      <c r="A432" t="str">
        <f t="shared" si="47"/>
        <v>1</v>
      </c>
      <c r="B432">
        <v>135</v>
      </c>
      <c r="C432" s="7">
        <v>42929</v>
      </c>
      <c r="D432" s="11">
        <v>2017</v>
      </c>
      <c r="E432" s="3">
        <f>_xlfn.XLOOKUP(B432,'Sentiment index'!$E$2:$E$169,'Sentiment index'!$A$2:$A$169)</f>
        <v>-0.36613059999999997</v>
      </c>
      <c r="F432">
        <f>IF(B432="","",Dataset!E432)</f>
        <v>10.763719738736253</v>
      </c>
      <c r="G432" s="5">
        <f>(AN432-BP432)/BP432</f>
        <v>-2.3622033599999998E-2</v>
      </c>
      <c r="H432" s="12">
        <f>IF(B432="","",Dataset!G432)</f>
        <v>5</v>
      </c>
      <c r="I432" s="2">
        <v>13.414400000000001</v>
      </c>
      <c r="J432" s="2">
        <v>5.2281773999999999</v>
      </c>
      <c r="K432" s="13">
        <f t="shared" si="48"/>
        <v>-1.9622033599999998E-2</v>
      </c>
      <c r="L432" s="5">
        <f>IF(AL432="NORWAY",_xlfn.XLOOKUP(C432,'Oslo OBX Historical Data'!$A$3:$A$3478,'Oslo OBX Historical Data'!$G$2:$G$3477),IF(AL432="FINLAND",_xlfn.XLOOKUP(C432,'OMX Helsinki Historical Data'!$A$3:$A$3480,'OMX Helsinki Historical Data'!$G$2:$G$3479),IF(AL432="DENMARK",_xlfn.XLOOKUP(C432,'OMX Copenhagen All shares Histo'!$A$3:$A$3462,'OMX Copenhagen All shares Histo'!$G$2:$G$3461),_xlfn.XLOOKUP('Neg. inv sent'!C432,'OMX Stockholm Historical Data'!$A$3:$A$3478,'OMX Stockholm Historical Data'!$G$2:$G$3477))))</f>
        <v>-4.0000000000000001E-3</v>
      </c>
      <c r="M432">
        <f>IF($B432="","",Dataset!L432)</f>
        <v>1</v>
      </c>
      <c r="N432">
        <f>IF($B432="","",Dataset!M432)</f>
        <v>0</v>
      </c>
      <c r="O432">
        <f>IF($B432="","",Dataset!N432)</f>
        <v>0</v>
      </c>
      <c r="P432">
        <f>IF($B432="","",Dataset!O432)</f>
        <v>0</v>
      </c>
      <c r="Q432">
        <f>IF($B432="","",Dataset!P432)</f>
        <v>0</v>
      </c>
      <c r="R432">
        <f>IF($B432="","",Dataset!Q432)</f>
        <v>0</v>
      </c>
      <c r="S432">
        <f>IF($B432="","",Dataset!R432)</f>
        <v>1</v>
      </c>
      <c r="T432">
        <f>IF($B432="","",Dataset!S432)</f>
        <v>0</v>
      </c>
      <c r="U432">
        <f>IF($B432="","",Dataset!T432)</f>
        <v>0</v>
      </c>
      <c r="AL432" t="s">
        <v>80</v>
      </c>
      <c r="AN432" s="3">
        <f t="shared" si="53"/>
        <v>5.2724410185600004</v>
      </c>
      <c r="AO432">
        <v>5</v>
      </c>
      <c r="BD432" s="4">
        <v>1.574804664</v>
      </c>
      <c r="BE432" s="4">
        <v>-2.3622033600000001</v>
      </c>
      <c r="BF432" s="4">
        <v>-3.9370064739999999</v>
      </c>
      <c r="BH432" t="s">
        <v>1878</v>
      </c>
      <c r="BI432" t="s">
        <v>1879</v>
      </c>
      <c r="BJ432" t="s">
        <v>80</v>
      </c>
      <c r="BK432" t="s">
        <v>152</v>
      </c>
      <c r="BL432" t="s">
        <v>25</v>
      </c>
      <c r="BM432" t="s">
        <v>1066</v>
      </c>
      <c r="BN432" t="s">
        <v>27</v>
      </c>
      <c r="BO432" s="2">
        <v>13.414400000000001</v>
      </c>
      <c r="BP432" s="2">
        <v>5.4</v>
      </c>
      <c r="BQ432" s="5">
        <f t="shared" si="54"/>
        <v>1.5748046639999999E-2</v>
      </c>
      <c r="BR432" s="5">
        <f t="shared" si="55"/>
        <v>-2.3622033600000002E-2</v>
      </c>
      <c r="BS432" s="5">
        <f t="shared" si="56"/>
        <v>-3.9370064740000002E-2</v>
      </c>
      <c r="BT432" s="2">
        <v>1.42</v>
      </c>
      <c r="BU432" s="2">
        <v>-71.393836980000003</v>
      </c>
      <c r="BV432" s="2">
        <v>1.5</v>
      </c>
      <c r="BW432" s="2">
        <v>12.495699999999999</v>
      </c>
    </row>
    <row r="433" spans="1:75" x14ac:dyDescent="0.15">
      <c r="A433" t="str">
        <f t="shared" si="47"/>
        <v>1</v>
      </c>
      <c r="B433">
        <v>135</v>
      </c>
      <c r="C433" s="7">
        <v>42930</v>
      </c>
      <c r="D433" s="11">
        <v>2017</v>
      </c>
      <c r="E433" s="3">
        <f>_xlfn.XLOOKUP(B433,'Sentiment index'!$E$2:$E$169,'Sentiment index'!$A$2:$A$169)</f>
        <v>-0.36613059999999997</v>
      </c>
      <c r="F433">
        <f>IF(B433="","",Dataset!E433)</f>
        <v>11.950477203959878</v>
      </c>
      <c r="G433" s="5">
        <f>(AN433-BP433)/BP433</f>
        <v>7.9439253810000013E-2</v>
      </c>
      <c r="H433" s="12">
        <f>IF(B433="","",Dataset!G433)</f>
        <v>9</v>
      </c>
      <c r="I433" s="2">
        <v>20.796500000000002</v>
      </c>
      <c r="J433" s="2">
        <v>9.5352259999999998</v>
      </c>
      <c r="K433" s="13">
        <f t="shared" si="48"/>
        <v>7.4639253810000014E-2</v>
      </c>
      <c r="L433" s="5">
        <f>IF(AL433="NORWAY",_xlfn.XLOOKUP(C433,'Oslo OBX Historical Data'!$A$3:$A$3478,'Oslo OBX Historical Data'!$G$2:$G$3477),IF(AL433="FINLAND",_xlfn.XLOOKUP(C433,'OMX Helsinki Historical Data'!$A$3:$A$3480,'OMX Helsinki Historical Data'!$G$2:$G$3479),IF(AL433="DENMARK",_xlfn.XLOOKUP(C433,'OMX Copenhagen All shares Histo'!$A$3:$A$3462,'OMX Copenhagen All shares Histo'!$G$2:$G$3461),_xlfn.XLOOKUP('Neg. inv sent'!C433,'OMX Stockholm Historical Data'!$A$3:$A$3478,'OMX Stockholm Historical Data'!$G$2:$G$3477))))</f>
        <v>4.7999999999999996E-3</v>
      </c>
      <c r="M433">
        <f>IF($B433="","",Dataset!L433)</f>
        <v>1</v>
      </c>
      <c r="N433">
        <f>IF($B433="","",Dataset!M433)</f>
        <v>0</v>
      </c>
      <c r="O433">
        <f>IF($B433="","",Dataset!N433)</f>
        <v>1</v>
      </c>
      <c r="P433">
        <f>IF($B433="","",Dataset!O433)</f>
        <v>0</v>
      </c>
      <c r="Q433">
        <f>IF($B433="","",Dataset!P433)</f>
        <v>0</v>
      </c>
      <c r="R433">
        <f>IF($B433="","",Dataset!Q433)</f>
        <v>0</v>
      </c>
      <c r="S433">
        <f>IF($B433="","",Dataset!R433)</f>
        <v>0</v>
      </c>
      <c r="T433">
        <f>IF($B433="","",Dataset!S433)</f>
        <v>0</v>
      </c>
      <c r="U433">
        <f>IF($B433="","",Dataset!T433)</f>
        <v>0</v>
      </c>
      <c r="AL433" t="s">
        <v>23</v>
      </c>
      <c r="AN433" s="3">
        <f t="shared" si="53"/>
        <v>8.2037383289559997</v>
      </c>
      <c r="AO433">
        <v>9</v>
      </c>
      <c r="BD433" s="4">
        <v>4.6728973390000004</v>
      </c>
      <c r="BE433" s="4">
        <v>7.9439253809999997</v>
      </c>
      <c r="BF433" s="4">
        <v>7.4766354560000003</v>
      </c>
      <c r="BH433" t="s">
        <v>1751</v>
      </c>
      <c r="BI433" t="s">
        <v>1752</v>
      </c>
      <c r="BJ433" t="s">
        <v>23</v>
      </c>
      <c r="BK433" t="s">
        <v>96</v>
      </c>
      <c r="BL433" t="s">
        <v>25</v>
      </c>
      <c r="BM433" t="s">
        <v>1066</v>
      </c>
      <c r="BN433" t="s">
        <v>27</v>
      </c>
      <c r="BO433" s="2">
        <v>20.796500000000002</v>
      </c>
      <c r="BP433" s="2">
        <v>7.6</v>
      </c>
      <c r="BQ433" s="5">
        <f t="shared" si="54"/>
        <v>4.6728973390000005E-2</v>
      </c>
      <c r="BR433" s="5">
        <f t="shared" si="55"/>
        <v>7.9439253809999999E-2</v>
      </c>
      <c r="BS433" s="5">
        <f t="shared" si="56"/>
        <v>7.4766354559999998E-2</v>
      </c>
      <c r="BT433" s="2">
        <v>15.8</v>
      </c>
      <c r="BU433" s="2">
        <v>94.380828859999994</v>
      </c>
      <c r="BV433" s="2">
        <v>15.02</v>
      </c>
      <c r="BW433" s="2">
        <v>11.633100000000001</v>
      </c>
    </row>
    <row r="434" spans="1:75" x14ac:dyDescent="0.15">
      <c r="A434" t="str">
        <f t="shared" si="47"/>
        <v>1</v>
      </c>
      <c r="B434">
        <v>135</v>
      </c>
      <c r="C434" s="7">
        <v>42940</v>
      </c>
      <c r="D434" s="11">
        <v>2017</v>
      </c>
      <c r="E434" s="3">
        <f>_xlfn.XLOOKUP(B434,'Sentiment index'!$E$2:$E$169,'Sentiment index'!$A$2:$A$169)</f>
        <v>-0.36613059999999997</v>
      </c>
      <c r="F434">
        <f>IF(B434="","",Dataset!E434)</f>
        <v>7.8219430245763117</v>
      </c>
      <c r="G434" s="5">
        <f>(AN434-BP434)/BP434</f>
        <v>0</v>
      </c>
      <c r="H434" s="12">
        <f>IF(B434="","",Dataset!G434)</f>
        <v>9</v>
      </c>
      <c r="I434" s="2">
        <v>10.789300000000001</v>
      </c>
      <c r="J434" s="2">
        <v>5.4218135999999992</v>
      </c>
      <c r="K434" s="13">
        <f t="shared" si="48"/>
        <v>8.6999999999999994E-3</v>
      </c>
      <c r="L434" s="5">
        <f>IF(AL434="NORWAY",_xlfn.XLOOKUP(C434,'Oslo OBX Historical Data'!$A$3:$A$3478,'Oslo OBX Historical Data'!$G$2:$G$3477),IF(AL434="FINLAND",_xlfn.XLOOKUP(C434,'OMX Helsinki Historical Data'!$A$3:$A$3480,'OMX Helsinki Historical Data'!$G$2:$G$3479),IF(AL434="DENMARK",_xlfn.XLOOKUP(C434,'OMX Copenhagen All shares Histo'!$A$3:$A$3462,'OMX Copenhagen All shares Histo'!$G$2:$G$3461),_xlfn.XLOOKUP('Neg. inv sent'!C434,'OMX Stockholm Historical Data'!$A$3:$A$3478,'OMX Stockholm Historical Data'!$G$2:$G$3477))))</f>
        <v>-8.6999999999999994E-3</v>
      </c>
      <c r="M434">
        <f>IF($B434="","",Dataset!L434)</f>
        <v>1</v>
      </c>
      <c r="N434">
        <f>IF($B434="","",Dataset!M434)</f>
        <v>0</v>
      </c>
      <c r="O434">
        <f>IF($B434="","",Dataset!N434)</f>
        <v>1</v>
      </c>
      <c r="P434">
        <f>IF($B434="","",Dataset!O434)</f>
        <v>0</v>
      </c>
      <c r="Q434">
        <f>IF($B434="","",Dataset!P434)</f>
        <v>0</v>
      </c>
      <c r="R434">
        <f>IF($B434="","",Dataset!Q434)</f>
        <v>0</v>
      </c>
      <c r="S434">
        <f>IF($B434="","",Dataset!R434)</f>
        <v>0</v>
      </c>
      <c r="T434">
        <f>IF($B434="","",Dataset!S434)</f>
        <v>0</v>
      </c>
      <c r="U434">
        <f>IF($B434="","",Dataset!T434)</f>
        <v>0</v>
      </c>
      <c r="AL434" t="s">
        <v>80</v>
      </c>
      <c r="AN434" s="3">
        <f t="shared" si="53"/>
        <v>5.6</v>
      </c>
      <c r="AO434">
        <v>9</v>
      </c>
      <c r="BD434" s="4">
        <v>1.7857142690000001</v>
      </c>
      <c r="BE434" s="4">
        <v>0</v>
      </c>
      <c r="BF434" s="4">
        <v>1.7857142690000001</v>
      </c>
      <c r="BH434" t="s">
        <v>1940</v>
      </c>
      <c r="BI434" t="s">
        <v>1941</v>
      </c>
      <c r="BJ434" t="s">
        <v>80</v>
      </c>
      <c r="BK434" t="s">
        <v>96</v>
      </c>
      <c r="BL434" t="s">
        <v>25</v>
      </c>
      <c r="BM434" t="s">
        <v>1175</v>
      </c>
      <c r="BN434" t="s">
        <v>27</v>
      </c>
      <c r="BO434" s="2">
        <v>10.789300000000001</v>
      </c>
      <c r="BP434" s="2">
        <v>5.6</v>
      </c>
      <c r="BQ434" s="5">
        <f t="shared" si="54"/>
        <v>1.7857142690000001E-2</v>
      </c>
      <c r="BR434" s="5">
        <f t="shared" si="55"/>
        <v>0</v>
      </c>
      <c r="BS434" s="5">
        <f t="shared" si="56"/>
        <v>1.7857142690000001E-2</v>
      </c>
      <c r="BT434" s="2">
        <v>3.18</v>
      </c>
      <c r="BU434" s="2">
        <v>-39.755558010000001</v>
      </c>
      <c r="BV434" s="2">
        <v>3.1</v>
      </c>
      <c r="BW434" s="2">
        <v>5.2135999999999996</v>
      </c>
    </row>
    <row r="435" spans="1:75" x14ac:dyDescent="0.15">
      <c r="A435" t="str">
        <f t="shared" si="47"/>
        <v>1</v>
      </c>
      <c r="B435">
        <v>137</v>
      </c>
      <c r="C435" s="7">
        <v>42999</v>
      </c>
      <c r="D435" s="11">
        <v>2017</v>
      </c>
      <c r="E435" s="3">
        <f>_xlfn.XLOOKUP(B435,'Sentiment index'!$E$2:$E$169,'Sentiment index'!$A$2:$A$169)</f>
        <v>-0.33893309999999999</v>
      </c>
      <c r="F435">
        <f>IF(B435="","",Dataset!E435)</f>
        <v>14.990908099172676</v>
      </c>
      <c r="G435" s="5">
        <f>(AN435-BP435)/BP435</f>
        <v>0</v>
      </c>
      <c r="H435" s="12">
        <f>IF(B435="","",Dataset!G435)</f>
        <v>19</v>
      </c>
      <c r="I435" s="4">
        <v>87.898499999999999</v>
      </c>
      <c r="J435" s="4">
        <v>18.782711399999997</v>
      </c>
      <c r="K435" s="13">
        <f t="shared" si="48"/>
        <v>-5.3E-3</v>
      </c>
      <c r="L435" s="5">
        <f>IF(AL435="NORWAY",_xlfn.XLOOKUP(C435,'Oslo OBX Historical Data'!$A$3:$A$3478,'Oslo OBX Historical Data'!$G$2:$G$3477),IF(AL435="FINLAND",_xlfn.XLOOKUP(C435,'OMX Helsinki Historical Data'!$A$3:$A$3480,'OMX Helsinki Historical Data'!$G$2:$G$3479),IF(AL435="DENMARK",_xlfn.XLOOKUP(C435,'OMX Copenhagen All shares Histo'!$A$3:$A$3462,'OMX Copenhagen All shares Histo'!$G$2:$G$3461),_xlfn.XLOOKUP('Neg. inv sent'!C435,'OMX Stockholm Historical Data'!$A$3:$A$3478,'OMX Stockholm Historical Data'!$G$2:$G$3477))))</f>
        <v>5.3E-3</v>
      </c>
      <c r="M435">
        <f>IF($B435="","",Dataset!L435)</f>
        <v>1</v>
      </c>
      <c r="N435">
        <f>IF($B435="","",Dataset!M435)</f>
        <v>0</v>
      </c>
      <c r="O435">
        <f>IF($B435="","",Dataset!N435)</f>
        <v>0</v>
      </c>
      <c r="P435">
        <f>IF($B435="","",Dataset!O435)</f>
        <v>0</v>
      </c>
      <c r="Q435">
        <f>IF($B435="","",Dataset!P435)</f>
        <v>0</v>
      </c>
      <c r="R435">
        <f>IF($B435="","",Dataset!Q435)</f>
        <v>1</v>
      </c>
      <c r="S435">
        <f>IF($B435="","",Dataset!R435)</f>
        <v>0</v>
      </c>
      <c r="T435">
        <f>IF($B435="","",Dataset!S435)</f>
        <v>0</v>
      </c>
      <c r="U435">
        <f>IF($B435="","",Dataset!T435)</f>
        <v>0</v>
      </c>
      <c r="AL435" t="s">
        <v>80</v>
      </c>
      <c r="AN435" s="3">
        <f t="shared" si="53"/>
        <v>19.399999999999999</v>
      </c>
      <c r="AO435">
        <v>19</v>
      </c>
      <c r="BD435" s="4">
        <v>0.625</v>
      </c>
      <c r="BE435" s="4">
        <v>0</v>
      </c>
      <c r="BF435" s="4">
        <v>-0.625</v>
      </c>
      <c r="BH435" t="s">
        <v>1339</v>
      </c>
      <c r="BI435" t="s">
        <v>1340</v>
      </c>
      <c r="BJ435" t="s">
        <v>80</v>
      </c>
      <c r="BK435" t="s">
        <v>32</v>
      </c>
      <c r="BL435" t="s">
        <v>25</v>
      </c>
      <c r="BM435" t="s">
        <v>1066</v>
      </c>
      <c r="BN435" t="s">
        <v>27</v>
      </c>
      <c r="BO435" s="4">
        <v>87.898499999999999</v>
      </c>
      <c r="BP435" s="4">
        <v>19.399999999999999</v>
      </c>
      <c r="BQ435" s="5">
        <f t="shared" si="54"/>
        <v>6.2500000000000003E-3</v>
      </c>
      <c r="BR435" s="5">
        <f t="shared" si="55"/>
        <v>0</v>
      </c>
      <c r="BS435" s="5">
        <f t="shared" si="56"/>
        <v>-6.2500000000000003E-3</v>
      </c>
      <c r="BT435" s="4">
        <v>10.4</v>
      </c>
      <c r="BU435" s="4">
        <v>-45.056289669999998</v>
      </c>
      <c r="BV435" s="4">
        <v>10</v>
      </c>
      <c r="BW435" s="4">
        <v>15.416</v>
      </c>
    </row>
    <row r="436" spans="1:75" x14ac:dyDescent="0.15">
      <c r="A436" t="str">
        <f t="shared" si="47"/>
        <v>1</v>
      </c>
      <c r="B436">
        <v>137</v>
      </c>
      <c r="C436" s="7">
        <v>43006</v>
      </c>
      <c r="D436" s="11">
        <v>2017</v>
      </c>
      <c r="E436" s="3">
        <f>_xlfn.XLOOKUP(B436,'Sentiment index'!$E$2:$E$169,'Sentiment index'!$A$2:$A$169)</f>
        <v>-0.33893309999999999</v>
      </c>
      <c r="F436">
        <f>IF(B436="","",Dataset!E436)</f>
        <v>10.427467916231821</v>
      </c>
      <c r="G436" s="5">
        <f>(AN436-BP436)/BP436</f>
        <v>7.0866155620000176E-2</v>
      </c>
      <c r="H436" s="12">
        <f>IF(B436="","",Dataset!G436)</f>
        <v>22</v>
      </c>
      <c r="I436" s="4">
        <v>128.428</v>
      </c>
      <c r="J436" s="4">
        <v>21.299982</v>
      </c>
      <c r="K436" s="13">
        <f t="shared" si="48"/>
        <v>6.8766155620000172E-2</v>
      </c>
      <c r="L436" s="5">
        <f>IF(AL436="NORWAY",_xlfn.XLOOKUP(C436,'Oslo OBX Historical Data'!$A$3:$A$3478,'Oslo OBX Historical Data'!$G$2:$G$3477),IF(AL436="FINLAND",_xlfn.XLOOKUP(C436,'OMX Helsinki Historical Data'!$A$3:$A$3480,'OMX Helsinki Historical Data'!$G$2:$G$3479),IF(AL436="DENMARK",_xlfn.XLOOKUP(C436,'OMX Copenhagen All shares Histo'!$A$3:$A$3462,'OMX Copenhagen All shares Histo'!$G$2:$G$3461),_xlfn.XLOOKUP('Neg. inv sent'!C436,'OMX Stockholm Historical Data'!$A$3:$A$3478,'OMX Stockholm Historical Data'!$G$2:$G$3477))))</f>
        <v>2.0999999999999999E-3</v>
      </c>
      <c r="M436">
        <f>IF($B436="","",Dataset!L436)</f>
        <v>1</v>
      </c>
      <c r="N436">
        <f>IF($B436="","",Dataset!M436)</f>
        <v>0</v>
      </c>
      <c r="O436">
        <f>IF($B436="","",Dataset!N436)</f>
        <v>0</v>
      </c>
      <c r="P436">
        <f>IF($B436="","",Dataset!O436)</f>
        <v>0</v>
      </c>
      <c r="Q436">
        <f>IF($B436="","",Dataset!P436)</f>
        <v>0</v>
      </c>
      <c r="R436">
        <f>IF($B436="","",Dataset!Q436)</f>
        <v>1</v>
      </c>
      <c r="S436">
        <f>IF($B436="","",Dataset!R436)</f>
        <v>0</v>
      </c>
      <c r="T436">
        <f>IF($B436="","",Dataset!S436)</f>
        <v>0</v>
      </c>
      <c r="U436">
        <f>IF($B436="","",Dataset!T436)</f>
        <v>0</v>
      </c>
      <c r="AL436" t="s">
        <v>80</v>
      </c>
      <c r="AN436" s="3">
        <f t="shared" si="53"/>
        <v>23.559055423640004</v>
      </c>
      <c r="AO436">
        <v>22</v>
      </c>
      <c r="BD436" s="4">
        <v>5.354332447</v>
      </c>
      <c r="BE436" s="4">
        <v>7.0866155620000004</v>
      </c>
      <c r="BF436" s="4">
        <v>12.59842682</v>
      </c>
      <c r="BH436" t="s">
        <v>1235</v>
      </c>
      <c r="BI436" t="s">
        <v>1236</v>
      </c>
      <c r="BJ436" t="s">
        <v>80</v>
      </c>
      <c r="BK436" t="s">
        <v>32</v>
      </c>
      <c r="BL436" t="s">
        <v>25</v>
      </c>
      <c r="BM436" t="s">
        <v>1237</v>
      </c>
      <c r="BN436" t="s">
        <v>27</v>
      </c>
      <c r="BO436" s="4">
        <v>128.428</v>
      </c>
      <c r="BP436" s="4">
        <v>22</v>
      </c>
      <c r="BQ436" s="5">
        <f t="shared" si="54"/>
        <v>5.3543324470000001E-2</v>
      </c>
      <c r="BR436" s="5">
        <f t="shared" si="55"/>
        <v>7.086615562000001E-2</v>
      </c>
      <c r="BS436" s="5">
        <f t="shared" si="56"/>
        <v>0.1259842682</v>
      </c>
      <c r="BT436" s="4">
        <v>59.8</v>
      </c>
      <c r="BU436" s="4">
        <v>190.90908809999999</v>
      </c>
      <c r="BV436" s="4">
        <v>60.75</v>
      </c>
      <c r="BW436" s="4">
        <v>12.3565</v>
      </c>
    </row>
    <row r="437" spans="1:75" x14ac:dyDescent="0.15">
      <c r="A437" t="str">
        <f t="shared" si="47"/>
        <v>1</v>
      </c>
      <c r="B437">
        <v>137</v>
      </c>
      <c r="C437" s="7">
        <v>43006</v>
      </c>
      <c r="D437" s="11">
        <v>2017</v>
      </c>
      <c r="E437" s="3">
        <f>_xlfn.XLOOKUP(B437,'Sentiment index'!$E$2:$E$169,'Sentiment index'!$A$2:$A$169)</f>
        <v>-0.33893309999999999</v>
      </c>
      <c r="F437">
        <f>IF(B437="","",Dataset!E437)</f>
        <v>14.414676774729699</v>
      </c>
      <c r="G437" s="5">
        <f>(AN437-BP437)/BP437</f>
        <v>-0.33333332059999998</v>
      </c>
      <c r="H437" s="12">
        <f>IF(B437="","",Dataset!G437)</f>
        <v>8</v>
      </c>
      <c r="I437" s="4">
        <v>16.573899999999998</v>
      </c>
      <c r="J437" s="4">
        <v>4.8409049999999993</v>
      </c>
      <c r="K437" s="13">
        <f t="shared" si="48"/>
        <v>-0.33543332059999997</v>
      </c>
      <c r="L437" s="5">
        <f>IF(AL437="NORWAY",_xlfn.XLOOKUP(C437,'Oslo OBX Historical Data'!$A$3:$A$3478,'Oslo OBX Historical Data'!$G$2:$G$3477),IF(AL437="FINLAND",_xlfn.XLOOKUP(C437,'OMX Helsinki Historical Data'!$A$3:$A$3480,'OMX Helsinki Historical Data'!$G$2:$G$3479),IF(AL437="DENMARK",_xlfn.XLOOKUP(C437,'OMX Copenhagen All shares Histo'!$A$3:$A$3462,'OMX Copenhagen All shares Histo'!$G$2:$G$3461),_xlfn.XLOOKUP('Neg. inv sent'!C437,'OMX Stockholm Historical Data'!$A$3:$A$3478,'OMX Stockholm Historical Data'!$G$2:$G$3477))))</f>
        <v>2.0999999999999999E-3</v>
      </c>
      <c r="M437">
        <f>IF($B437="","",Dataset!L437)</f>
        <v>1</v>
      </c>
      <c r="N437">
        <f>IF($B437="","",Dataset!M437)</f>
        <v>0</v>
      </c>
      <c r="O437">
        <f>IF($B437="","",Dataset!N437)</f>
        <v>0</v>
      </c>
      <c r="P437">
        <f>IF($B437="","",Dataset!O437)</f>
        <v>0</v>
      </c>
      <c r="Q437">
        <f>IF($B437="","",Dataset!P437)</f>
        <v>0</v>
      </c>
      <c r="R437">
        <f>IF($B437="","",Dataset!Q437)</f>
        <v>1</v>
      </c>
      <c r="S437">
        <f>IF($B437="","",Dataset!R437)</f>
        <v>0</v>
      </c>
      <c r="T437">
        <f>IF($B437="","",Dataset!S437)</f>
        <v>0</v>
      </c>
      <c r="U437">
        <f>IF($B437="","",Dataset!T437)</f>
        <v>0</v>
      </c>
      <c r="AL437" t="s">
        <v>80</v>
      </c>
      <c r="AN437" s="3">
        <f t="shared" si="53"/>
        <v>3.3333333970000001</v>
      </c>
      <c r="AO437">
        <v>8</v>
      </c>
      <c r="BD437" s="4">
        <v>-17.5</v>
      </c>
      <c r="BE437" s="4">
        <v>-33.333332059999996</v>
      </c>
      <c r="BF437" s="4">
        <v>-37.5</v>
      </c>
      <c r="BH437" t="s">
        <v>1808</v>
      </c>
      <c r="BI437" t="s">
        <v>1809</v>
      </c>
      <c r="BJ437" t="s">
        <v>80</v>
      </c>
      <c r="BK437" t="s">
        <v>32</v>
      </c>
      <c r="BL437" t="s">
        <v>25</v>
      </c>
      <c r="BM437" t="s">
        <v>1066</v>
      </c>
      <c r="BN437" t="s">
        <v>27</v>
      </c>
      <c r="BO437" s="4">
        <v>16.573899999999998</v>
      </c>
      <c r="BP437" s="4">
        <v>5</v>
      </c>
      <c r="BQ437" s="5">
        <f t="shared" si="54"/>
        <v>-0.17499999999999999</v>
      </c>
      <c r="BR437" s="5">
        <f t="shared" si="55"/>
        <v>-0.33333332059999998</v>
      </c>
      <c r="BS437" s="5">
        <f t="shared" si="56"/>
        <v>-0.375</v>
      </c>
      <c r="BT437" s="4">
        <v>9</v>
      </c>
      <c r="BU437" s="4">
        <v>119.1459045</v>
      </c>
      <c r="BV437" s="4">
        <v>8.92</v>
      </c>
      <c r="BW437" s="4">
        <v>8.6189</v>
      </c>
    </row>
    <row r="438" spans="1:75" x14ac:dyDescent="0.15">
      <c r="A438" t="str">
        <f t="shared" si="47"/>
        <v>1</v>
      </c>
      <c r="B438">
        <v>137</v>
      </c>
      <c r="C438" s="7">
        <v>43007</v>
      </c>
      <c r="D438" s="11">
        <v>2017</v>
      </c>
      <c r="E438" s="3">
        <f>_xlfn.XLOOKUP(B438,'Sentiment index'!$E$2:$E$169,'Sentiment index'!$A$2:$A$169)</f>
        <v>-0.33893309999999999</v>
      </c>
      <c r="F438">
        <f>IF(B438="","",Dataset!E438)</f>
        <v>14.145175714586314</v>
      </c>
      <c r="G438" s="5">
        <f>(AN438-BP438)/BP438</f>
        <v>6.7307691569999897E-2</v>
      </c>
      <c r="H438" s="12">
        <f>IF(B438="","",Dataset!G438)</f>
        <v>496</v>
      </c>
      <c r="I438" s="4">
        <v>4053.53</v>
      </c>
      <c r="J438" s="4">
        <v>107.3299945</v>
      </c>
      <c r="K438" s="13">
        <f t="shared" si="48"/>
        <v>6.7007691569999903E-2</v>
      </c>
      <c r="L438" s="5">
        <f>IF(AL438="NORWAY",_xlfn.XLOOKUP(C438,'Oslo OBX Historical Data'!$A$3:$A$3478,'Oslo OBX Historical Data'!$G$2:$G$3477),IF(AL438="FINLAND",_xlfn.XLOOKUP(C438,'OMX Helsinki Historical Data'!$A$3:$A$3480,'OMX Helsinki Historical Data'!$G$2:$G$3479),IF(AL438="DENMARK",_xlfn.XLOOKUP(C438,'OMX Copenhagen All shares Histo'!$A$3:$A$3462,'OMX Copenhagen All shares Histo'!$G$2:$G$3461),_xlfn.XLOOKUP('Neg. inv sent'!C438,'OMX Stockholm Historical Data'!$A$3:$A$3478,'OMX Stockholm Historical Data'!$G$2:$G$3477))))</f>
        <v>2.9999999999999997E-4</v>
      </c>
      <c r="M438">
        <f>IF($B438="","",Dataset!L438)</f>
        <v>1</v>
      </c>
      <c r="N438">
        <f>IF($B438="","",Dataset!M438)</f>
        <v>0</v>
      </c>
      <c r="O438">
        <f>IF($B438="","",Dataset!N438)</f>
        <v>0</v>
      </c>
      <c r="P438">
        <f>IF($B438="","",Dataset!O438)</f>
        <v>0</v>
      </c>
      <c r="Q438">
        <f>IF($B438="","",Dataset!P438)</f>
        <v>0</v>
      </c>
      <c r="R438">
        <f>IF($B438="","",Dataset!Q438)</f>
        <v>0</v>
      </c>
      <c r="S438">
        <f>IF($B438="","",Dataset!R438)</f>
        <v>1</v>
      </c>
      <c r="T438">
        <f>IF($B438="","",Dataset!S438)</f>
        <v>0</v>
      </c>
      <c r="U438">
        <f>IF($B438="","",Dataset!T438)</f>
        <v>0</v>
      </c>
      <c r="AL438" t="s">
        <v>64</v>
      </c>
      <c r="AN438" s="3">
        <f t="shared" si="53"/>
        <v>12.274038453054999</v>
      </c>
      <c r="AO438">
        <v>496</v>
      </c>
      <c r="BD438" s="4">
        <v>8.6538457869999998</v>
      </c>
      <c r="BE438" s="4">
        <v>6.7307691570000001</v>
      </c>
      <c r="BF438" s="4">
        <v>5.7692308429999999</v>
      </c>
      <c r="BH438" t="s">
        <v>174</v>
      </c>
      <c r="BI438" t="s">
        <v>175</v>
      </c>
      <c r="BJ438" t="s">
        <v>64</v>
      </c>
      <c r="BK438" t="s">
        <v>152</v>
      </c>
      <c r="BL438" t="s">
        <v>25</v>
      </c>
      <c r="BM438" t="s">
        <v>176</v>
      </c>
      <c r="BN438" t="s">
        <v>27</v>
      </c>
      <c r="BO438" s="4">
        <v>4053.53</v>
      </c>
      <c r="BP438" s="4">
        <v>11.5</v>
      </c>
      <c r="BQ438" s="5">
        <f t="shared" si="54"/>
        <v>8.6538457870000002E-2</v>
      </c>
      <c r="BR438" s="5">
        <f t="shared" si="55"/>
        <v>6.7307691569999994E-2</v>
      </c>
      <c r="BS438" s="5">
        <f t="shared" si="56"/>
        <v>5.7692308429999999E-2</v>
      </c>
      <c r="BT438" s="4">
        <v>6.77</v>
      </c>
      <c r="BU438" s="4">
        <v>-43</v>
      </c>
      <c r="BV438" s="4">
        <v>6.69</v>
      </c>
      <c r="BW438" s="4">
        <v>77.921499999999995</v>
      </c>
    </row>
    <row r="439" spans="1:75" x14ac:dyDescent="0.15">
      <c r="A439" t="str">
        <f t="shared" si="47"/>
        <v>1</v>
      </c>
      <c r="B439">
        <v>137</v>
      </c>
      <c r="C439" s="7">
        <v>43007</v>
      </c>
      <c r="D439" s="11">
        <v>2017</v>
      </c>
      <c r="E439" s="3">
        <f>_xlfn.XLOOKUP(B439,'Sentiment index'!$E$2:$E$169,'Sentiment index'!$A$2:$A$169)</f>
        <v>-0.33893309999999999</v>
      </c>
      <c r="F439">
        <f>IF(B439="","",Dataset!E439)</f>
        <v>12.397016315370118</v>
      </c>
      <c r="G439" s="5">
        <f>(AN439-BP439)/BP439</f>
        <v>5.0000000000000093E-2</v>
      </c>
      <c r="H439" s="12">
        <f>IF(B439="","",Dataset!G439)</f>
        <v>524</v>
      </c>
      <c r="I439" s="4">
        <v>307.03399999999999</v>
      </c>
      <c r="J439" s="4">
        <v>23</v>
      </c>
      <c r="K439" s="13">
        <f t="shared" si="48"/>
        <v>4.9600000000000095E-2</v>
      </c>
      <c r="L439" s="5">
        <f>IF(AL439="NORWAY",_xlfn.XLOOKUP(C439,'Oslo OBX Historical Data'!$A$3:$A$3478,'Oslo OBX Historical Data'!$G$2:$G$3477),IF(AL439="FINLAND",_xlfn.XLOOKUP(C439,'OMX Helsinki Historical Data'!$A$3:$A$3480,'OMX Helsinki Historical Data'!$G$2:$G$3479),IF(AL439="DENMARK",_xlfn.XLOOKUP(C439,'OMX Copenhagen All shares Histo'!$A$3:$A$3462,'OMX Copenhagen All shares Histo'!$G$2:$G$3461),_xlfn.XLOOKUP('Neg. inv sent'!C439,'OMX Stockholm Historical Data'!$A$3:$A$3478,'OMX Stockholm Historical Data'!$G$2:$G$3477))))</f>
        <v>4.0000000000000002E-4</v>
      </c>
      <c r="M439">
        <f>IF($B439="","",Dataset!L439)</f>
        <v>1</v>
      </c>
      <c r="N439">
        <f>IF($B439="","",Dataset!M439)</f>
        <v>0</v>
      </c>
      <c r="O439">
        <f>IF($B439="","",Dataset!N439)</f>
        <v>0</v>
      </c>
      <c r="P439">
        <f>IF($B439="","",Dataset!O439)</f>
        <v>0</v>
      </c>
      <c r="Q439">
        <f>IF($B439="","",Dataset!P439)</f>
        <v>0</v>
      </c>
      <c r="R439">
        <f>IF($B439="","",Dataset!Q439)</f>
        <v>1</v>
      </c>
      <c r="S439">
        <f>IF($B439="","",Dataset!R439)</f>
        <v>0</v>
      </c>
      <c r="T439">
        <f>IF($B439="","",Dataset!S439)</f>
        <v>0</v>
      </c>
      <c r="U439">
        <f>IF($B439="","",Dataset!T439)</f>
        <v>0</v>
      </c>
      <c r="AL439" t="s">
        <v>44</v>
      </c>
      <c r="AN439" s="3">
        <f t="shared" si="53"/>
        <v>24.150000000000002</v>
      </c>
      <c r="AO439">
        <v>524</v>
      </c>
      <c r="BD439" s="4">
        <v>0</v>
      </c>
      <c r="BE439" s="4">
        <v>5</v>
      </c>
      <c r="BF439" s="4">
        <v>13.33333302</v>
      </c>
      <c r="BH439" t="s">
        <v>1003</v>
      </c>
      <c r="BI439" t="s">
        <v>1004</v>
      </c>
      <c r="BJ439" t="s">
        <v>44</v>
      </c>
      <c r="BK439" t="s">
        <v>32</v>
      </c>
      <c r="BL439" t="s">
        <v>25</v>
      </c>
      <c r="BM439" t="s">
        <v>1005</v>
      </c>
      <c r="BN439" t="s">
        <v>27</v>
      </c>
      <c r="BO439" s="4">
        <v>307.03399999999999</v>
      </c>
      <c r="BP439" s="4">
        <v>23</v>
      </c>
      <c r="BQ439" s="5">
        <f t="shared" si="54"/>
        <v>0</v>
      </c>
      <c r="BR439" s="5">
        <f t="shared" si="55"/>
        <v>0.05</v>
      </c>
      <c r="BS439" s="5">
        <f t="shared" si="56"/>
        <v>0.13333333019999999</v>
      </c>
      <c r="BT439" s="4"/>
      <c r="BU439" s="4"/>
      <c r="BV439" s="4"/>
      <c r="BW439" s="4">
        <v>27.7392</v>
      </c>
    </row>
    <row r="440" spans="1:75" x14ac:dyDescent="0.15">
      <c r="A440" t="str">
        <f t="shared" si="47"/>
        <v>1</v>
      </c>
      <c r="B440">
        <v>138</v>
      </c>
      <c r="C440" s="7">
        <v>43010</v>
      </c>
      <c r="D440" s="11">
        <v>2017</v>
      </c>
      <c r="E440" s="3">
        <f>_xlfn.XLOOKUP(B440,'Sentiment index'!$E$2:$E$169,'Sentiment index'!$A$2:$A$169)</f>
        <v>-0.27875270000000002</v>
      </c>
      <c r="F440">
        <f>IF(B440="","",Dataset!E440)</f>
        <v>13.616629590696757</v>
      </c>
      <c r="G440" s="5">
        <f>(AN440-BP440)/BP440</f>
        <v>-0.12172308919999997</v>
      </c>
      <c r="H440" s="12">
        <f>IF(B440="","",Dataset!G440)</f>
        <v>198</v>
      </c>
      <c r="I440" s="4">
        <v>120.003</v>
      </c>
      <c r="J440" s="4">
        <v>115</v>
      </c>
      <c r="K440" s="13">
        <f t="shared" si="48"/>
        <v>-0.12402308919999996</v>
      </c>
      <c r="L440" s="5">
        <f>IF(AL440="NORWAY",_xlfn.XLOOKUP(C440,'Oslo OBX Historical Data'!$A$3:$A$3478,'Oslo OBX Historical Data'!$G$2:$G$3477),IF(AL440="FINLAND",_xlfn.XLOOKUP(C440,'OMX Helsinki Historical Data'!$A$3:$A$3480,'OMX Helsinki Historical Data'!$G$2:$G$3479),IF(AL440="DENMARK",_xlfn.XLOOKUP(C440,'OMX Copenhagen All shares Histo'!$A$3:$A$3462,'OMX Copenhagen All shares Histo'!$G$2:$G$3461),_xlfn.XLOOKUP('Neg. inv sent'!C440,'OMX Stockholm Historical Data'!$A$3:$A$3478,'OMX Stockholm Historical Data'!$G$2:$G$3477))))</f>
        <v>2.3E-3</v>
      </c>
      <c r="M440">
        <f>IF($B440="","",Dataset!L440)</f>
        <v>1</v>
      </c>
      <c r="N440">
        <f>IF($B440="","",Dataset!M440)</f>
        <v>0</v>
      </c>
      <c r="O440">
        <f>IF($B440="","",Dataset!N440)</f>
        <v>0</v>
      </c>
      <c r="P440">
        <f>IF($B440="","",Dataset!O440)</f>
        <v>1</v>
      </c>
      <c r="Q440">
        <f>IF($B440="","",Dataset!P440)</f>
        <v>0</v>
      </c>
      <c r="R440">
        <f>IF($B440="","",Dataset!Q440)</f>
        <v>0</v>
      </c>
      <c r="S440">
        <f>IF($B440="","",Dataset!R440)</f>
        <v>0</v>
      </c>
      <c r="T440">
        <f>IF($B440="","",Dataset!S440)</f>
        <v>0</v>
      </c>
      <c r="U440">
        <f>IF($B440="","",Dataset!T440)</f>
        <v>0</v>
      </c>
      <c r="AL440" t="s">
        <v>44</v>
      </c>
      <c r="AN440" s="3">
        <f t="shared" si="53"/>
        <v>101.001844742</v>
      </c>
      <c r="AO440">
        <v>198</v>
      </c>
      <c r="BD440" s="4">
        <v>-40.709381100000002</v>
      </c>
      <c r="BE440" s="4">
        <v>-12.172308920000001</v>
      </c>
      <c r="BF440" s="4">
        <v>5.6133494380000002</v>
      </c>
      <c r="BH440" t="s">
        <v>1264</v>
      </c>
      <c r="BI440" t="s">
        <v>1265</v>
      </c>
      <c r="BJ440" t="s">
        <v>44</v>
      </c>
      <c r="BK440" t="s">
        <v>45</v>
      </c>
      <c r="BL440" t="s">
        <v>25</v>
      </c>
      <c r="BM440" t="s">
        <v>1266</v>
      </c>
      <c r="BN440" t="s">
        <v>27</v>
      </c>
      <c r="BO440" s="4">
        <v>120.003</v>
      </c>
      <c r="BP440" s="4">
        <v>115</v>
      </c>
      <c r="BQ440" s="5">
        <f t="shared" si="54"/>
        <v>-0.40709381100000003</v>
      </c>
      <c r="BR440" s="5">
        <f t="shared" si="55"/>
        <v>-0.12172308920000001</v>
      </c>
      <c r="BS440" s="5">
        <f t="shared" si="56"/>
        <v>5.6133494380000003E-2</v>
      </c>
      <c r="BT440" s="4">
        <v>136</v>
      </c>
      <c r="BU440" s="4">
        <v>15.652174</v>
      </c>
      <c r="BV440" s="4">
        <v>135</v>
      </c>
      <c r="BW440" s="4">
        <v>2.2435</v>
      </c>
    </row>
    <row r="441" spans="1:75" x14ac:dyDescent="0.15">
      <c r="A441" t="str">
        <f t="shared" si="47"/>
        <v>1</v>
      </c>
      <c r="B441">
        <v>138</v>
      </c>
      <c r="C441" s="7">
        <v>43014</v>
      </c>
      <c r="D441" s="11">
        <v>2017</v>
      </c>
      <c r="E441" s="3">
        <f>_xlfn.XLOOKUP(B441,'Sentiment index'!$E$2:$E$169,'Sentiment index'!$A$2:$A$169)</f>
        <v>-0.27875270000000002</v>
      </c>
      <c r="F441">
        <f>IF(B441="","",Dataset!E441)</f>
        <v>8.5616355642362301</v>
      </c>
      <c r="G441" s="5">
        <f>(AN441-BP441)/BP441</f>
        <v>-5.8285713199999964E-2</v>
      </c>
      <c r="H441" s="12">
        <f>IF(B441="","",Dataset!G441)</f>
        <v>480</v>
      </c>
      <c r="I441" s="4">
        <v>700.06899999999996</v>
      </c>
      <c r="J441" s="4">
        <v>54.218136000000001</v>
      </c>
      <c r="K441" s="13">
        <f t="shared" si="48"/>
        <v>-5.3585713199999961E-2</v>
      </c>
      <c r="L441" s="5">
        <f>IF(AL441="NORWAY",_xlfn.XLOOKUP(C441,'Oslo OBX Historical Data'!$A$3:$A$3478,'Oslo OBX Historical Data'!$G$2:$G$3477),IF(AL441="FINLAND",_xlfn.XLOOKUP(C441,'OMX Helsinki Historical Data'!$A$3:$A$3480,'OMX Helsinki Historical Data'!$G$2:$G$3479),IF(AL441="DENMARK",_xlfn.XLOOKUP(C441,'OMX Copenhagen All shares Histo'!$A$3:$A$3462,'OMX Copenhagen All shares Histo'!$G$2:$G$3461),_xlfn.XLOOKUP('Neg. inv sent'!C441,'OMX Stockholm Historical Data'!$A$3:$A$3478,'OMX Stockholm Historical Data'!$G$2:$G$3477))))</f>
        <v>-4.7000000000000002E-3</v>
      </c>
      <c r="M441">
        <f>IF($B441="","",Dataset!L441)</f>
        <v>1</v>
      </c>
      <c r="N441">
        <f>IF($B441="","",Dataset!M441)</f>
        <v>0</v>
      </c>
      <c r="O441">
        <f>IF($B441="","",Dataset!N441)</f>
        <v>0</v>
      </c>
      <c r="P441">
        <f>IF($B441="","",Dataset!O441)</f>
        <v>0</v>
      </c>
      <c r="Q441">
        <f>IF($B441="","",Dataset!P441)</f>
        <v>0</v>
      </c>
      <c r="R441">
        <f>IF($B441="","",Dataset!Q441)</f>
        <v>1</v>
      </c>
      <c r="S441">
        <f>IF($B441="","",Dataset!R441)</f>
        <v>0</v>
      </c>
      <c r="T441">
        <f>IF($B441="","",Dataset!S441)</f>
        <v>0</v>
      </c>
      <c r="U441">
        <f>IF($B441="","",Dataset!T441)</f>
        <v>0</v>
      </c>
      <c r="AL441" t="s">
        <v>80</v>
      </c>
      <c r="AN441" s="3">
        <f t="shared" si="53"/>
        <v>52.736000060800002</v>
      </c>
      <c r="AO441">
        <v>480</v>
      </c>
      <c r="BD441" s="4">
        <v>-1.4285714370000001E-2</v>
      </c>
      <c r="BE441" s="4">
        <v>-5.82857132</v>
      </c>
      <c r="BF441" s="4">
        <v>-14.14285755</v>
      </c>
      <c r="BH441" t="s">
        <v>678</v>
      </c>
      <c r="BI441" t="s">
        <v>679</v>
      </c>
      <c r="BJ441" t="s">
        <v>80</v>
      </c>
      <c r="BK441" t="s">
        <v>32</v>
      </c>
      <c r="BL441" t="s">
        <v>25</v>
      </c>
      <c r="BM441" t="s">
        <v>537</v>
      </c>
      <c r="BN441" t="s">
        <v>27</v>
      </c>
      <c r="BO441" s="4">
        <v>700.06899999999996</v>
      </c>
      <c r="BP441" s="4">
        <v>56</v>
      </c>
      <c r="BQ441" s="5">
        <f t="shared" si="54"/>
        <v>-1.4285714370000001E-4</v>
      </c>
      <c r="BR441" s="5">
        <f t="shared" si="55"/>
        <v>-5.8285713199999999E-2</v>
      </c>
      <c r="BS441" s="5">
        <f t="shared" si="56"/>
        <v>-0.14142857550000001</v>
      </c>
      <c r="BT441" s="4">
        <v>131</v>
      </c>
      <c r="BU441" s="4">
        <v>143.21427919999999</v>
      </c>
      <c r="BV441" s="4">
        <v>133</v>
      </c>
      <c r="BW441" s="4">
        <v>21.428799999999999</v>
      </c>
    </row>
    <row r="442" spans="1:75" x14ac:dyDescent="0.15">
      <c r="A442" t="str">
        <f t="shared" si="47"/>
        <v>1</v>
      </c>
      <c r="B442">
        <v>138</v>
      </c>
      <c r="C442" s="7">
        <v>43017</v>
      </c>
      <c r="D442" s="11">
        <v>2017</v>
      </c>
      <c r="E442" s="3">
        <f>_xlfn.XLOOKUP(B442,'Sentiment index'!$E$2:$E$169,'Sentiment index'!$A$2:$A$169)</f>
        <v>-0.27875270000000002</v>
      </c>
      <c r="F442">
        <f>IF(B442="","",Dataset!E442)</f>
        <v>11.387645700362295</v>
      </c>
      <c r="G442" s="5">
        <f>(AN442-BP442)/BP442</f>
        <v>-0.16444444659999996</v>
      </c>
      <c r="H442" s="12">
        <f>IF(B442="","",Dataset!G442)</f>
        <v>62</v>
      </c>
      <c r="I442" s="4">
        <v>234.61099999999999</v>
      </c>
      <c r="J442" s="4">
        <v>57.398214450000005</v>
      </c>
      <c r="K442" s="13">
        <f t="shared" si="48"/>
        <v>-0.16954444659999995</v>
      </c>
      <c r="L442" s="5">
        <f>IF(AL442="NORWAY",_xlfn.XLOOKUP(C442,'Oslo OBX Historical Data'!$A$3:$A$3478,'Oslo OBX Historical Data'!$G$2:$G$3477),IF(AL442="FINLAND",_xlfn.XLOOKUP(C442,'OMX Helsinki Historical Data'!$A$3:$A$3480,'OMX Helsinki Historical Data'!$G$2:$G$3479),IF(AL442="DENMARK",_xlfn.XLOOKUP(C442,'OMX Copenhagen All shares Histo'!$A$3:$A$3462,'OMX Copenhagen All shares Histo'!$G$2:$G$3461),_xlfn.XLOOKUP('Neg. inv sent'!C442,'OMX Stockholm Historical Data'!$A$3:$A$3478,'OMX Stockholm Historical Data'!$G$2:$G$3477))))</f>
        <v>5.1000000000000004E-3</v>
      </c>
      <c r="M442">
        <f>IF($B442="","",Dataset!L442)</f>
        <v>1</v>
      </c>
      <c r="N442">
        <f>IF($B442="","",Dataset!M442)</f>
        <v>0</v>
      </c>
      <c r="O442">
        <f>IF($B442="","",Dataset!N442)</f>
        <v>0</v>
      </c>
      <c r="P442">
        <f>IF($B442="","",Dataset!O442)</f>
        <v>1</v>
      </c>
      <c r="Q442">
        <f>IF($B442="","",Dataset!P442)</f>
        <v>0</v>
      </c>
      <c r="R442">
        <f>IF($B442="","",Dataset!Q442)</f>
        <v>0</v>
      </c>
      <c r="S442">
        <f>IF($B442="","",Dataset!R442)</f>
        <v>0</v>
      </c>
      <c r="T442">
        <f>IF($B442="","",Dataset!S442)</f>
        <v>0</v>
      </c>
      <c r="U442">
        <f>IF($B442="","",Dataset!T442)</f>
        <v>0</v>
      </c>
      <c r="AL442" t="s">
        <v>64</v>
      </c>
      <c r="AN442" s="3">
        <f t="shared" si="53"/>
        <v>5.1386666534100005</v>
      </c>
      <c r="AO442">
        <v>62</v>
      </c>
      <c r="BD442" s="4">
        <v>-1.555555582</v>
      </c>
      <c r="BE442" s="4">
        <v>-16.444444659999998</v>
      </c>
      <c r="BF442" s="4">
        <v>-21.333333970000002</v>
      </c>
      <c r="BH442" t="s">
        <v>1056</v>
      </c>
      <c r="BI442" t="s">
        <v>1057</v>
      </c>
      <c r="BJ442" t="s">
        <v>64</v>
      </c>
      <c r="BK442" t="s">
        <v>45</v>
      </c>
      <c r="BL442" t="s">
        <v>25</v>
      </c>
      <c r="BM442" t="s">
        <v>507</v>
      </c>
      <c r="BN442" t="s">
        <v>27</v>
      </c>
      <c r="BO442" s="4">
        <v>234.61099999999999</v>
      </c>
      <c r="BP442" s="4">
        <v>6.15</v>
      </c>
      <c r="BQ442" s="5">
        <f t="shared" si="54"/>
        <v>-1.5555555820000001E-2</v>
      </c>
      <c r="BR442" s="5">
        <f t="shared" si="55"/>
        <v>-0.16444444659999999</v>
      </c>
      <c r="BS442" s="5">
        <f t="shared" si="56"/>
        <v>-0.21333333970000001</v>
      </c>
      <c r="BT442" s="4">
        <v>15.2</v>
      </c>
      <c r="BU442" s="4">
        <v>151.21951290000001</v>
      </c>
      <c r="BV442" s="4">
        <v>15.2</v>
      </c>
      <c r="BW442" s="4">
        <v>8.98</v>
      </c>
    </row>
    <row r="443" spans="1:75" x14ac:dyDescent="0.15">
      <c r="A443" t="str">
        <f t="shared" si="47"/>
        <v>1</v>
      </c>
      <c r="B443">
        <v>138</v>
      </c>
      <c r="C443" s="7">
        <v>43019</v>
      </c>
      <c r="D443" s="11">
        <v>2017</v>
      </c>
      <c r="E443" s="3">
        <f>_xlfn.XLOOKUP(B443,'Sentiment index'!$E$2:$E$169,'Sentiment index'!$A$2:$A$169)</f>
        <v>-0.27875270000000002</v>
      </c>
      <c r="F443">
        <f>IF(B443="","",Dataset!E443)</f>
        <v>15.033881612161627</v>
      </c>
      <c r="G443" s="5">
        <f>(AN443-BP443)/BP443</f>
        <v>0.15217390059999994</v>
      </c>
      <c r="H443" s="12">
        <f>IF(B443="","",Dataset!G443)</f>
        <v>5643</v>
      </c>
      <c r="I443" s="4">
        <v>8225.7800000000007</v>
      </c>
      <c r="J443" s="4">
        <v>91.090499679999994</v>
      </c>
      <c r="K443" s="13">
        <f t="shared" si="48"/>
        <v>0.15307390059999995</v>
      </c>
      <c r="L443" s="5">
        <f>IF(AL443="NORWAY",_xlfn.XLOOKUP(C443,'Oslo OBX Historical Data'!$A$3:$A$3478,'Oslo OBX Historical Data'!$G$2:$G$3477),IF(AL443="FINLAND",_xlfn.XLOOKUP(C443,'OMX Helsinki Historical Data'!$A$3:$A$3480,'OMX Helsinki Historical Data'!$G$2:$G$3479),IF(AL443="DENMARK",_xlfn.XLOOKUP(C443,'OMX Copenhagen All shares Histo'!$A$3:$A$3462,'OMX Copenhagen All shares Histo'!$G$2:$G$3461),_xlfn.XLOOKUP('Neg. inv sent'!C443,'OMX Stockholm Historical Data'!$A$3:$A$3478,'OMX Stockholm Historical Data'!$G$2:$G$3477))))</f>
        <v>-8.9999999999999998E-4</v>
      </c>
      <c r="M443">
        <f>IF($B443="","",Dataset!L443)</f>
        <v>1</v>
      </c>
      <c r="N443">
        <f>IF($B443="","",Dataset!M443)</f>
        <v>0</v>
      </c>
      <c r="O443">
        <f>IF($B443="","",Dataset!N443)</f>
        <v>0</v>
      </c>
      <c r="P443">
        <f>IF($B443="","",Dataset!O443)</f>
        <v>0</v>
      </c>
      <c r="Q443">
        <f>IF($B443="","",Dataset!P443)</f>
        <v>0</v>
      </c>
      <c r="R443">
        <f>IF($B443="","",Dataset!Q443)</f>
        <v>1</v>
      </c>
      <c r="S443">
        <f>IF($B443="","",Dataset!R443)</f>
        <v>0</v>
      </c>
      <c r="T443">
        <f>IF($B443="","",Dataset!S443)</f>
        <v>0</v>
      </c>
      <c r="U443">
        <f>IF($B443="","",Dataset!T443)</f>
        <v>0</v>
      </c>
      <c r="AL443" t="s">
        <v>64</v>
      </c>
      <c r="AN443" s="3">
        <f t="shared" si="53"/>
        <v>11.245217269855999</v>
      </c>
      <c r="AO443">
        <v>5643</v>
      </c>
      <c r="BD443" s="4">
        <v>18.84057808</v>
      </c>
      <c r="BE443" s="4">
        <v>15.21739006</v>
      </c>
      <c r="BF443" s="4">
        <v>-10.144928930000001</v>
      </c>
      <c r="BH443" t="s">
        <v>62</v>
      </c>
      <c r="BI443" t="s">
        <v>63</v>
      </c>
      <c r="BJ443" t="s">
        <v>64</v>
      </c>
      <c r="BK443" t="s">
        <v>32</v>
      </c>
      <c r="BL443" t="s">
        <v>25</v>
      </c>
      <c r="BM443" t="s">
        <v>65</v>
      </c>
      <c r="BN443" t="s">
        <v>27</v>
      </c>
      <c r="BO443" s="4">
        <v>8225.7800000000007</v>
      </c>
      <c r="BP443" s="4">
        <v>9.76</v>
      </c>
      <c r="BQ443" s="5">
        <f t="shared" si="54"/>
        <v>0.18840578080000001</v>
      </c>
      <c r="BR443" s="5">
        <f t="shared" si="55"/>
        <v>0.15217390059999999</v>
      </c>
      <c r="BS443" s="5">
        <f t="shared" si="56"/>
        <v>-0.10144928930000001</v>
      </c>
      <c r="BT443" s="4">
        <v>11.5</v>
      </c>
      <c r="BU443" s="4">
        <v>17.827865599999999</v>
      </c>
      <c r="BV443" s="4">
        <v>11.56</v>
      </c>
      <c r="BW443" s="4">
        <v>128.03700000000001</v>
      </c>
    </row>
    <row r="444" spans="1:75" x14ac:dyDescent="0.15">
      <c r="A444" t="str">
        <f t="shared" si="47"/>
        <v>1</v>
      </c>
      <c r="B444">
        <v>138</v>
      </c>
      <c r="C444" s="7">
        <v>43019</v>
      </c>
      <c r="D444" s="11">
        <v>2017</v>
      </c>
      <c r="E444" s="3">
        <f>_xlfn.XLOOKUP(B444,'Sentiment index'!$E$2:$E$169,'Sentiment index'!$A$2:$A$169)</f>
        <v>-0.27875270000000002</v>
      </c>
      <c r="F444">
        <f>IF(B444="","",Dataset!E444)</f>
        <v>13.884924693595485</v>
      </c>
      <c r="G444" s="5">
        <f>(AN444-BP444)/BP444</f>
        <v>-6.0714287760000055E-2</v>
      </c>
      <c r="H444" s="12">
        <f>IF(B444="","",Dataset!G444)</f>
        <v>470</v>
      </c>
      <c r="I444" s="4">
        <v>422.55399999999997</v>
      </c>
      <c r="J444" s="4">
        <v>24.5</v>
      </c>
      <c r="K444" s="13">
        <f t="shared" si="48"/>
        <v>-6.1814287760000051E-2</v>
      </c>
      <c r="L444" s="5">
        <f>IF(AL444="NORWAY",_xlfn.XLOOKUP(C444,'Oslo OBX Historical Data'!$A$3:$A$3478,'Oslo OBX Historical Data'!$G$2:$G$3477),IF(AL444="FINLAND",_xlfn.XLOOKUP(C444,'OMX Helsinki Historical Data'!$A$3:$A$3480,'OMX Helsinki Historical Data'!$G$2:$G$3479),IF(AL444="DENMARK",_xlfn.XLOOKUP(C444,'OMX Copenhagen All shares Histo'!$A$3:$A$3462,'OMX Copenhagen All shares Histo'!$G$2:$G$3461),_xlfn.XLOOKUP('Neg. inv sent'!C444,'OMX Stockholm Historical Data'!$A$3:$A$3478,'OMX Stockholm Historical Data'!$G$2:$G$3477))))</f>
        <v>1.1000000000000001E-3</v>
      </c>
      <c r="M444">
        <f>IF($B444="","",Dataset!L444)</f>
        <v>1</v>
      </c>
      <c r="N444">
        <f>IF($B444="","",Dataset!M444)</f>
        <v>0</v>
      </c>
      <c r="O444">
        <f>IF($B444="","",Dataset!N444)</f>
        <v>0</v>
      </c>
      <c r="P444">
        <f>IF($B444="","",Dataset!O444)</f>
        <v>0</v>
      </c>
      <c r="Q444">
        <f>IF($B444="","",Dataset!P444)</f>
        <v>0</v>
      </c>
      <c r="R444">
        <f>IF($B444="","",Dataset!Q444)</f>
        <v>0</v>
      </c>
      <c r="S444">
        <f>IF($B444="","",Dataset!R444)</f>
        <v>1</v>
      </c>
      <c r="T444">
        <f>IF($B444="","",Dataset!S444)</f>
        <v>0</v>
      </c>
      <c r="U444">
        <f>IF($B444="","",Dataset!T444)</f>
        <v>0</v>
      </c>
      <c r="AL444" t="s">
        <v>44</v>
      </c>
      <c r="AN444" s="3">
        <f t="shared" si="53"/>
        <v>23.012499949879999</v>
      </c>
      <c r="AO444">
        <v>470</v>
      </c>
      <c r="BD444" s="4">
        <v>-3.2142856119999998</v>
      </c>
      <c r="BE444" s="4">
        <v>-6.0714287760000003</v>
      </c>
      <c r="BF444" s="4">
        <v>-6.7857141490000004</v>
      </c>
      <c r="BH444" t="s">
        <v>891</v>
      </c>
      <c r="BI444" t="s">
        <v>892</v>
      </c>
      <c r="BJ444" t="s">
        <v>44</v>
      </c>
      <c r="BK444" t="s">
        <v>152</v>
      </c>
      <c r="BL444" t="s">
        <v>25</v>
      </c>
      <c r="BM444" t="s">
        <v>165</v>
      </c>
      <c r="BN444" t="s">
        <v>27</v>
      </c>
      <c r="BO444" s="4">
        <v>422.55399999999997</v>
      </c>
      <c r="BP444" s="4">
        <v>24.5</v>
      </c>
      <c r="BQ444" s="5">
        <f t="shared" si="54"/>
        <v>-3.214285612E-2</v>
      </c>
      <c r="BR444" s="5">
        <f t="shared" si="55"/>
        <v>-6.0714287760000006E-2</v>
      </c>
      <c r="BS444" s="5">
        <f t="shared" si="56"/>
        <v>-6.7857141490000009E-2</v>
      </c>
      <c r="BT444" s="4">
        <v>33.700000000000003</v>
      </c>
      <c r="BU444" s="4">
        <v>37.959182740000003</v>
      </c>
      <c r="BV444" s="4">
        <v>33.700000000000003</v>
      </c>
      <c r="BW444" s="4">
        <v>26.966999999999999</v>
      </c>
    </row>
    <row r="445" spans="1:75" x14ac:dyDescent="0.15">
      <c r="A445" t="str">
        <f t="shared" si="47"/>
        <v>1</v>
      </c>
      <c r="B445">
        <v>138</v>
      </c>
      <c r="C445" s="7">
        <v>43021</v>
      </c>
      <c r="D445" s="11">
        <v>2017</v>
      </c>
      <c r="E445" s="3">
        <f>_xlfn.XLOOKUP(B445,'Sentiment index'!$E$2:$E$169,'Sentiment index'!$A$2:$A$169)</f>
        <v>-0.27875270000000002</v>
      </c>
      <c r="F445">
        <f>IF(B445="","",Dataset!E445)</f>
        <v>12.116172223091212</v>
      </c>
      <c r="G445" s="5">
        <f>(AN445-BP445)/BP445</f>
        <v>0.3</v>
      </c>
      <c r="H445" s="12">
        <f>IF(B445="","",Dataset!G445)</f>
        <v>59</v>
      </c>
      <c r="I445" s="4">
        <v>12.6799</v>
      </c>
      <c r="J445" s="4">
        <v>6.1963584000000003</v>
      </c>
      <c r="K445" s="13">
        <f t="shared" si="48"/>
        <v>0.2989</v>
      </c>
      <c r="L445" s="5">
        <f>IF(AL445="NORWAY",_xlfn.XLOOKUP(C445,'Oslo OBX Historical Data'!$A$3:$A$3478,'Oslo OBX Historical Data'!$G$2:$G$3477),IF(AL445="FINLAND",_xlfn.XLOOKUP(C445,'OMX Helsinki Historical Data'!$A$3:$A$3480,'OMX Helsinki Historical Data'!$G$2:$G$3479),IF(AL445="DENMARK",_xlfn.XLOOKUP(C445,'OMX Copenhagen All shares Histo'!$A$3:$A$3462,'OMX Copenhagen All shares Histo'!$G$2:$G$3461),_xlfn.XLOOKUP('Neg. inv sent'!C445,'OMX Stockholm Historical Data'!$A$3:$A$3478,'OMX Stockholm Historical Data'!$G$2:$G$3477))))</f>
        <v>1.1000000000000001E-3</v>
      </c>
      <c r="M445">
        <f>IF($B445="","",Dataset!L445)</f>
        <v>1</v>
      </c>
      <c r="N445">
        <f>IF($B445="","",Dataset!M445)</f>
        <v>0</v>
      </c>
      <c r="O445">
        <f>IF($B445="","",Dataset!N445)</f>
        <v>0</v>
      </c>
      <c r="P445">
        <f>IF($B445="","",Dataset!O445)</f>
        <v>0</v>
      </c>
      <c r="Q445">
        <f>IF($B445="","",Dataset!P445)</f>
        <v>0</v>
      </c>
      <c r="R445">
        <f>IF($B445="","",Dataset!Q445)</f>
        <v>0</v>
      </c>
      <c r="S445">
        <f>IF($B445="","",Dataset!R445)</f>
        <v>1</v>
      </c>
      <c r="T445">
        <f>IF($B445="","",Dataset!S445)</f>
        <v>0</v>
      </c>
      <c r="U445">
        <f>IF($B445="","",Dataset!T445)</f>
        <v>0</v>
      </c>
      <c r="AL445" t="s">
        <v>80</v>
      </c>
      <c r="AN445" s="3">
        <f t="shared" si="53"/>
        <v>8.32</v>
      </c>
      <c r="AO445">
        <v>59</v>
      </c>
      <c r="BD445" s="4">
        <v>50</v>
      </c>
      <c r="BE445" s="4">
        <v>30</v>
      </c>
      <c r="BF445" s="4">
        <v>22.5</v>
      </c>
      <c r="BH445" t="s">
        <v>1859</v>
      </c>
      <c r="BI445" t="s">
        <v>1860</v>
      </c>
      <c r="BJ445" t="s">
        <v>80</v>
      </c>
      <c r="BK445" t="s">
        <v>152</v>
      </c>
      <c r="BL445" t="s">
        <v>25</v>
      </c>
      <c r="BM445" t="s">
        <v>1066</v>
      </c>
      <c r="BN445" t="s">
        <v>27</v>
      </c>
      <c r="BO445" s="4">
        <v>12.6799</v>
      </c>
      <c r="BP445" s="4">
        <v>6.4</v>
      </c>
      <c r="BQ445" s="5">
        <f t="shared" si="54"/>
        <v>0.5</v>
      </c>
      <c r="BR445" s="5">
        <f t="shared" si="55"/>
        <v>0.3</v>
      </c>
      <c r="BS445" s="5">
        <f t="shared" si="56"/>
        <v>0.22500000000000001</v>
      </c>
      <c r="BT445" s="4">
        <v>18</v>
      </c>
      <c r="BU445" s="4">
        <v>226.5625</v>
      </c>
      <c r="BV445" s="4">
        <v>17.8</v>
      </c>
      <c r="BW445" s="4">
        <v>7.3540000000000001</v>
      </c>
    </row>
    <row r="446" spans="1:75" x14ac:dyDescent="0.15">
      <c r="A446" t="str">
        <f t="shared" si="47"/>
        <v>1</v>
      </c>
      <c r="B446">
        <v>138</v>
      </c>
      <c r="C446" s="7">
        <v>43027</v>
      </c>
      <c r="D446" s="11">
        <v>2017</v>
      </c>
      <c r="E446" s="3">
        <f>_xlfn.XLOOKUP(B446,'Sentiment index'!$E$2:$E$169,'Sentiment index'!$A$2:$A$169)</f>
        <v>-0.27875270000000002</v>
      </c>
      <c r="F446">
        <f>IF(B446="","",Dataset!E446)</f>
        <v>12.537061828469866</v>
      </c>
      <c r="G446" s="5">
        <f>(AN446-BP446)/BP446</f>
        <v>-7.5581393240000072E-2</v>
      </c>
      <c r="H446" s="12">
        <f>IF(B446="","",Dataset!G446)</f>
        <v>76</v>
      </c>
      <c r="I446" s="4">
        <v>21.509399999999999</v>
      </c>
      <c r="J446" s="4">
        <v>21.299982</v>
      </c>
      <c r="K446" s="13">
        <f t="shared" si="48"/>
        <v>-7.4881393240000066E-2</v>
      </c>
      <c r="L446" s="5">
        <f>IF(AL446="NORWAY",_xlfn.XLOOKUP(C446,'Oslo OBX Historical Data'!$A$3:$A$3478,'Oslo OBX Historical Data'!$G$2:$G$3477),IF(AL446="FINLAND",_xlfn.XLOOKUP(C446,'OMX Helsinki Historical Data'!$A$3:$A$3480,'OMX Helsinki Historical Data'!$G$2:$G$3479),IF(AL446="DENMARK",_xlfn.XLOOKUP(C446,'OMX Copenhagen All shares Histo'!$A$3:$A$3462,'OMX Copenhagen All shares Histo'!$G$2:$G$3461),_xlfn.XLOOKUP('Neg. inv sent'!C446,'OMX Stockholm Historical Data'!$A$3:$A$3478,'OMX Stockholm Historical Data'!$G$2:$G$3477))))</f>
        <v>-6.9999999999999999E-4</v>
      </c>
      <c r="M446">
        <f>IF($B446="","",Dataset!L446)</f>
        <v>1</v>
      </c>
      <c r="N446">
        <f>IF($B446="","",Dataset!M446)</f>
        <v>0</v>
      </c>
      <c r="O446">
        <f>IF($B446="","",Dataset!N446)</f>
        <v>0</v>
      </c>
      <c r="P446">
        <f>IF($B446="","",Dataset!O446)</f>
        <v>0</v>
      </c>
      <c r="Q446">
        <f>IF($B446="","",Dataset!P446)</f>
        <v>0</v>
      </c>
      <c r="R446">
        <f>IF($B446="","",Dataset!Q446)</f>
        <v>0</v>
      </c>
      <c r="S446">
        <f>IF($B446="","",Dataset!R446)</f>
        <v>1</v>
      </c>
      <c r="T446">
        <f>IF($B446="","",Dataset!S446)</f>
        <v>0</v>
      </c>
      <c r="U446">
        <f>IF($B446="","",Dataset!T446)</f>
        <v>0</v>
      </c>
      <c r="AL446" t="s">
        <v>80</v>
      </c>
      <c r="AN446" s="3">
        <f t="shared" si="53"/>
        <v>20.337209348719998</v>
      </c>
      <c r="AO446">
        <v>76</v>
      </c>
      <c r="BD446" s="4">
        <v>-3.4883720870000001</v>
      </c>
      <c r="BE446" s="4">
        <v>-7.5581393239999999</v>
      </c>
      <c r="BF446" s="4">
        <v>-9.3023252490000008</v>
      </c>
      <c r="BH446" t="s">
        <v>1707</v>
      </c>
      <c r="BI446" t="s">
        <v>1708</v>
      </c>
      <c r="BJ446" t="s">
        <v>80</v>
      </c>
      <c r="BK446" t="s">
        <v>152</v>
      </c>
      <c r="BL446" t="s">
        <v>25</v>
      </c>
      <c r="BM446" t="s">
        <v>54</v>
      </c>
      <c r="BN446" t="s">
        <v>27</v>
      </c>
      <c r="BO446" s="4">
        <v>21.509399999999999</v>
      </c>
      <c r="BP446" s="4">
        <v>22</v>
      </c>
      <c r="BQ446" s="5">
        <f t="shared" si="54"/>
        <v>-3.4883720870000003E-2</v>
      </c>
      <c r="BR446" s="5">
        <f t="shared" si="55"/>
        <v>-7.5581393240000003E-2</v>
      </c>
      <c r="BS446" s="5">
        <f t="shared" si="56"/>
        <v>-9.3023252490000014E-2</v>
      </c>
      <c r="BT446" s="4"/>
      <c r="BU446" s="4"/>
      <c r="BV446" s="4"/>
      <c r="BW446" s="4">
        <v>39.677</v>
      </c>
    </row>
    <row r="447" spans="1:75" x14ac:dyDescent="0.15">
      <c r="A447" t="str">
        <f t="shared" si="47"/>
        <v>1</v>
      </c>
      <c r="B447">
        <v>138</v>
      </c>
      <c r="C447" s="7">
        <v>43035</v>
      </c>
      <c r="D447" s="11">
        <v>2017</v>
      </c>
      <c r="E447" s="3">
        <f>_xlfn.XLOOKUP(B447,'Sentiment index'!$E$2:$E$169,'Sentiment index'!$A$2:$A$169)</f>
        <v>-0.27875270000000002</v>
      </c>
      <c r="F447">
        <f>IF(B447="","",Dataset!E447)</f>
        <v>11.696159065496676</v>
      </c>
      <c r="G447" s="5">
        <f>(AN447-BP447)/BP447</f>
        <v>-0.15333333019999998</v>
      </c>
      <c r="H447" s="12">
        <f>IF(B447="","",Dataset!G447)</f>
        <v>1789</v>
      </c>
      <c r="I447" s="4">
        <v>505.62700000000001</v>
      </c>
      <c r="J447" s="4">
        <v>145.22714999999999</v>
      </c>
      <c r="K447" s="13">
        <f t="shared" si="48"/>
        <v>-0.15933333019999998</v>
      </c>
      <c r="L447" s="5">
        <f>IF(AL447="NORWAY",_xlfn.XLOOKUP(C447,'Oslo OBX Historical Data'!$A$3:$A$3478,'Oslo OBX Historical Data'!$G$2:$G$3477),IF(AL447="FINLAND",_xlfn.XLOOKUP(C447,'OMX Helsinki Historical Data'!$A$3:$A$3480,'OMX Helsinki Historical Data'!$G$2:$G$3479),IF(AL447="DENMARK",_xlfn.XLOOKUP(C447,'OMX Copenhagen All shares Histo'!$A$3:$A$3462,'OMX Copenhagen All shares Histo'!$G$2:$G$3461),_xlfn.XLOOKUP('Neg. inv sent'!C447,'OMX Stockholm Historical Data'!$A$3:$A$3478,'OMX Stockholm Historical Data'!$G$2:$G$3477))))</f>
        <v>6.0000000000000001E-3</v>
      </c>
      <c r="M447">
        <f>IF($B447="","",Dataset!L447)</f>
        <v>1</v>
      </c>
      <c r="N447">
        <f>IF($B447="","",Dataset!M447)</f>
        <v>0</v>
      </c>
      <c r="O447">
        <f>IF($B447="","",Dataset!N447)</f>
        <v>0</v>
      </c>
      <c r="P447">
        <f>IF($B447="","",Dataset!O447)</f>
        <v>0</v>
      </c>
      <c r="Q447">
        <f>IF($B447="","",Dataset!P447)</f>
        <v>1</v>
      </c>
      <c r="R447">
        <f>IF($B447="","",Dataset!Q447)</f>
        <v>0</v>
      </c>
      <c r="S447">
        <f>IF($B447="","",Dataset!R447)</f>
        <v>0</v>
      </c>
      <c r="T447">
        <f>IF($B447="","",Dataset!S447)</f>
        <v>0</v>
      </c>
      <c r="U447">
        <f>IF($B447="","",Dataset!T447)</f>
        <v>0</v>
      </c>
      <c r="AL447" t="s">
        <v>80</v>
      </c>
      <c r="AN447" s="3">
        <f t="shared" si="53"/>
        <v>127.00000047</v>
      </c>
      <c r="AO447">
        <v>1789</v>
      </c>
      <c r="BD447" s="4">
        <v>-13.33333302</v>
      </c>
      <c r="BE447" s="4">
        <v>-15.33333302</v>
      </c>
      <c r="BF447" s="4">
        <v>-12</v>
      </c>
      <c r="BH447" t="s">
        <v>823</v>
      </c>
      <c r="BI447" t="s">
        <v>824</v>
      </c>
      <c r="BJ447" t="s">
        <v>80</v>
      </c>
      <c r="BK447" t="s">
        <v>38</v>
      </c>
      <c r="BL447" t="s">
        <v>25</v>
      </c>
      <c r="BM447" t="s">
        <v>75</v>
      </c>
      <c r="BN447" t="s">
        <v>27</v>
      </c>
      <c r="BO447" s="4">
        <v>505.62700000000001</v>
      </c>
      <c r="BP447" s="4">
        <v>150</v>
      </c>
      <c r="BQ447" s="5">
        <f t="shared" si="54"/>
        <v>-0.13333333019999999</v>
      </c>
      <c r="BR447" s="5">
        <f t="shared" si="55"/>
        <v>-0.15333333020000001</v>
      </c>
      <c r="BS447" s="5">
        <f t="shared" si="56"/>
        <v>-0.12</v>
      </c>
      <c r="BT447" s="4">
        <v>272</v>
      </c>
      <c r="BU447" s="4">
        <v>129.33332820000001</v>
      </c>
      <c r="BV447" s="4">
        <v>262.5</v>
      </c>
      <c r="BW447" s="4">
        <v>11.333299999999999</v>
      </c>
    </row>
    <row r="448" spans="1:75" x14ac:dyDescent="0.15">
      <c r="A448" t="str">
        <f t="shared" si="47"/>
        <v>1</v>
      </c>
      <c r="B448">
        <v>138</v>
      </c>
      <c r="C448" s="7">
        <v>43035</v>
      </c>
      <c r="D448" s="11">
        <v>2017</v>
      </c>
      <c r="E448" s="3">
        <f>_xlfn.XLOOKUP(B448,'Sentiment index'!$E$2:$E$169,'Sentiment index'!$A$2:$A$169)</f>
        <v>-0.27875270000000002</v>
      </c>
      <c r="F448">
        <f>IF(B448="","",Dataset!E448)</f>
        <v>13.683148779181389</v>
      </c>
      <c r="G448" s="5">
        <f>(AN448-BP448)/BP448</f>
        <v>0.17230770110000013</v>
      </c>
      <c r="H448" s="12">
        <f>IF(B448="","",Dataset!G448)</f>
        <v>63</v>
      </c>
      <c r="I448" s="4">
        <v>249.97</v>
      </c>
      <c r="J448" s="4">
        <v>14</v>
      </c>
      <c r="K448" s="13">
        <f t="shared" si="48"/>
        <v>0.16440770110000014</v>
      </c>
      <c r="L448" s="5">
        <f>IF(AL448="NORWAY",_xlfn.XLOOKUP(C448,'Oslo OBX Historical Data'!$A$3:$A$3478,'Oslo OBX Historical Data'!$G$2:$G$3477),IF(AL448="FINLAND",_xlfn.XLOOKUP(C448,'OMX Helsinki Historical Data'!$A$3:$A$3480,'OMX Helsinki Historical Data'!$G$2:$G$3479),IF(AL448="DENMARK",_xlfn.XLOOKUP(C448,'OMX Copenhagen All shares Histo'!$A$3:$A$3462,'OMX Copenhagen All shares Histo'!$G$2:$G$3461),_xlfn.XLOOKUP('Neg. inv sent'!C448,'OMX Stockholm Historical Data'!$A$3:$A$3478,'OMX Stockholm Historical Data'!$G$2:$G$3477))))</f>
        <v>7.9000000000000008E-3</v>
      </c>
      <c r="M448">
        <f>IF($B448="","",Dataset!L448)</f>
        <v>1</v>
      </c>
      <c r="N448">
        <f>IF($B448="","",Dataset!M448)</f>
        <v>0</v>
      </c>
      <c r="O448">
        <f>IF($B448="","",Dataset!N448)</f>
        <v>0</v>
      </c>
      <c r="P448">
        <f>IF($B448="","",Dataset!O448)</f>
        <v>0</v>
      </c>
      <c r="Q448">
        <f>IF($B448="","",Dataset!P448)</f>
        <v>1</v>
      </c>
      <c r="R448">
        <f>IF($B448="","",Dataset!Q448)</f>
        <v>0</v>
      </c>
      <c r="S448">
        <f>IF($B448="","",Dataset!R448)</f>
        <v>0</v>
      </c>
      <c r="T448">
        <f>IF($B448="","",Dataset!S448)</f>
        <v>0</v>
      </c>
      <c r="U448">
        <f>IF($B448="","",Dataset!T448)</f>
        <v>0</v>
      </c>
      <c r="AL448" t="s">
        <v>44</v>
      </c>
      <c r="AN448" s="3">
        <f t="shared" si="53"/>
        <v>16.412307815400002</v>
      </c>
      <c r="AO448">
        <v>63</v>
      </c>
      <c r="BD448" s="4">
        <v>23.076923369999999</v>
      </c>
      <c r="BE448" s="4">
        <v>17.230770110000002</v>
      </c>
      <c r="BF448" s="4">
        <v>7.6923074720000004</v>
      </c>
      <c r="BH448" t="s">
        <v>1033</v>
      </c>
      <c r="BI448" t="s">
        <v>1034</v>
      </c>
      <c r="BJ448" t="s">
        <v>44</v>
      </c>
      <c r="BK448" t="s">
        <v>38</v>
      </c>
      <c r="BL448" t="s">
        <v>25</v>
      </c>
      <c r="BM448" t="s">
        <v>606</v>
      </c>
      <c r="BN448" t="s">
        <v>27</v>
      </c>
      <c r="BO448" s="4">
        <v>249.97</v>
      </c>
      <c r="BP448" s="4">
        <v>14</v>
      </c>
      <c r="BQ448" s="5">
        <f t="shared" si="54"/>
        <v>0.23076923369999999</v>
      </c>
      <c r="BR448" s="5">
        <f t="shared" si="55"/>
        <v>0.17230770110000002</v>
      </c>
      <c r="BS448" s="5">
        <f t="shared" si="56"/>
        <v>7.6923074719999998E-2</v>
      </c>
      <c r="BT448" s="4">
        <v>36.700000000000003</v>
      </c>
      <c r="BU448" s="4">
        <v>155</v>
      </c>
      <c r="BV448" s="4">
        <v>36.5</v>
      </c>
      <c r="BW448" s="4">
        <v>62.209600000000002</v>
      </c>
    </row>
    <row r="449" spans="1:75" x14ac:dyDescent="0.15">
      <c r="A449" t="str">
        <f t="shared" si="47"/>
        <v>1</v>
      </c>
      <c r="B449">
        <v>138</v>
      </c>
      <c r="C449" s="7">
        <v>43035</v>
      </c>
      <c r="D449" s="11">
        <v>2017</v>
      </c>
      <c r="E449" s="3">
        <f>_xlfn.XLOOKUP(B449,'Sentiment index'!$E$2:$E$169,'Sentiment index'!$A$2:$A$169)</f>
        <v>-0.27875270000000002</v>
      </c>
      <c r="F449">
        <f>IF(B449="","",Dataset!E449)</f>
        <v>12.559615397678238</v>
      </c>
      <c r="G449" s="5">
        <f>(AN449-BP449)/BP449</f>
        <v>4.8387098310000119E-2</v>
      </c>
      <c r="H449" s="12">
        <f>IF(B449="","",Dataset!G449)</f>
        <v>5</v>
      </c>
      <c r="I449" s="4">
        <v>12.802300000000001</v>
      </c>
      <c r="J449" s="4">
        <v>5.6638588499999996</v>
      </c>
      <c r="K449" s="13">
        <f t="shared" si="48"/>
        <v>4.2387098310000121E-2</v>
      </c>
      <c r="L449" s="5">
        <f>IF(AL449="NORWAY",_xlfn.XLOOKUP(C449,'Oslo OBX Historical Data'!$A$3:$A$3478,'Oslo OBX Historical Data'!$G$2:$G$3477),IF(AL449="FINLAND",_xlfn.XLOOKUP(C449,'OMX Helsinki Historical Data'!$A$3:$A$3480,'OMX Helsinki Historical Data'!$G$2:$G$3479),IF(AL449="DENMARK",_xlfn.XLOOKUP(C449,'OMX Copenhagen All shares Histo'!$A$3:$A$3462,'OMX Copenhagen All shares Histo'!$G$2:$G$3461),_xlfn.XLOOKUP('Neg. inv sent'!C449,'OMX Stockholm Historical Data'!$A$3:$A$3478,'OMX Stockholm Historical Data'!$G$2:$G$3477))))</f>
        <v>6.0000000000000001E-3</v>
      </c>
      <c r="M449">
        <f>IF($B449="","",Dataset!L449)</f>
        <v>1</v>
      </c>
      <c r="N449">
        <f>IF($B449="","",Dataset!M449)</f>
        <v>0</v>
      </c>
      <c r="O449">
        <f>IF($B449="","",Dataset!N449)</f>
        <v>0</v>
      </c>
      <c r="P449">
        <f>IF($B449="","",Dataset!O449)</f>
        <v>0</v>
      </c>
      <c r="Q449">
        <f>IF($B449="","",Dataset!P449)</f>
        <v>0</v>
      </c>
      <c r="R449">
        <f>IF($B449="","",Dataset!Q449)</f>
        <v>1</v>
      </c>
      <c r="S449">
        <f>IF($B449="","",Dataset!R449)</f>
        <v>0</v>
      </c>
      <c r="T449">
        <f>IF($B449="","",Dataset!S449)</f>
        <v>0</v>
      </c>
      <c r="U449">
        <f>IF($B449="","",Dataset!T449)</f>
        <v>0</v>
      </c>
      <c r="AL449" t="s">
        <v>80</v>
      </c>
      <c r="AN449" s="3">
        <f t="shared" si="53"/>
        <v>6.1330645251135003</v>
      </c>
      <c r="AO449">
        <v>5</v>
      </c>
      <c r="BD449" s="4">
        <v>7.6612901689999999</v>
      </c>
      <c r="BE449" s="4">
        <v>4.8387098310000001</v>
      </c>
      <c r="BF449" s="4">
        <v>0</v>
      </c>
      <c r="BH449" t="s">
        <v>1863</v>
      </c>
      <c r="BI449" t="s">
        <v>1864</v>
      </c>
      <c r="BJ449" t="s">
        <v>80</v>
      </c>
      <c r="BK449" t="s">
        <v>32</v>
      </c>
      <c r="BL449" t="s">
        <v>25</v>
      </c>
      <c r="BM449" t="s">
        <v>54</v>
      </c>
      <c r="BN449" t="s">
        <v>27</v>
      </c>
      <c r="BO449" s="4">
        <v>12.802300000000001</v>
      </c>
      <c r="BP449" s="4">
        <v>5.85</v>
      </c>
      <c r="BQ449" s="5">
        <f t="shared" si="54"/>
        <v>7.6612901689999999E-2</v>
      </c>
      <c r="BR449" s="5">
        <f t="shared" si="55"/>
        <v>4.8387098310000001E-2</v>
      </c>
      <c r="BS449" s="5">
        <f t="shared" si="56"/>
        <v>0</v>
      </c>
      <c r="BT449" s="4">
        <v>7.32</v>
      </c>
      <c r="BU449" s="4">
        <v>78.31626129</v>
      </c>
      <c r="BV449" s="4">
        <v>7.42</v>
      </c>
      <c r="BW449" s="4">
        <v>8.2304999999999993</v>
      </c>
    </row>
    <row r="450" spans="1:75" x14ac:dyDescent="0.15">
      <c r="A450" t="str">
        <f t="shared" si="47"/>
        <v>1</v>
      </c>
      <c r="B450">
        <v>139</v>
      </c>
      <c r="C450" s="7">
        <v>43047</v>
      </c>
      <c r="D450" s="11">
        <v>2017</v>
      </c>
      <c r="E450" s="3">
        <f>_xlfn.XLOOKUP(B450,'Sentiment index'!$E$2:$E$169,'Sentiment index'!$A$2:$A$169)</f>
        <v>-0.2007477</v>
      </c>
      <c r="F450">
        <f>IF(B450="","",Dataset!E450)</f>
        <v>10.622470142826849</v>
      </c>
      <c r="G450" s="5">
        <f>(AN450-BP450)/BP450</f>
        <v>0</v>
      </c>
      <c r="H450" s="12">
        <f>IF(B450="","",Dataset!G450)</f>
        <v>2124</v>
      </c>
      <c r="I450" s="4">
        <v>649.99199999999996</v>
      </c>
      <c r="J450" s="4">
        <v>15.5</v>
      </c>
      <c r="K450" s="13">
        <f t="shared" si="48"/>
        <v>-2.2000000000000001E-3</v>
      </c>
      <c r="L450" s="5">
        <f>IF(AL450="NORWAY",_xlfn.XLOOKUP(C450,'Oslo OBX Historical Data'!$A$3:$A$3478,'Oslo OBX Historical Data'!$G$2:$G$3477),IF(AL450="FINLAND",_xlfn.XLOOKUP(C450,'OMX Helsinki Historical Data'!$A$3:$A$3480,'OMX Helsinki Historical Data'!$G$2:$G$3479),IF(AL450="DENMARK",_xlfn.XLOOKUP(C450,'OMX Copenhagen All shares Histo'!$A$3:$A$3462,'OMX Copenhagen All shares Histo'!$G$2:$G$3461),_xlfn.XLOOKUP('Neg. inv sent'!C450,'OMX Stockholm Historical Data'!$A$3:$A$3478,'OMX Stockholm Historical Data'!$G$2:$G$3477))))</f>
        <v>2.2000000000000001E-3</v>
      </c>
      <c r="M450">
        <f>IF($B450="","",Dataset!L450)</f>
        <v>1</v>
      </c>
      <c r="N450">
        <f>IF($B450="","",Dataset!M450)</f>
        <v>0</v>
      </c>
      <c r="O450">
        <f>IF($B450="","",Dataset!N450)</f>
        <v>0</v>
      </c>
      <c r="P450">
        <f>IF($B450="","",Dataset!O450)</f>
        <v>0</v>
      </c>
      <c r="Q450">
        <f>IF($B450="","",Dataset!P450)</f>
        <v>0</v>
      </c>
      <c r="R450">
        <f>IF($B450="","",Dataset!Q450)</f>
        <v>0</v>
      </c>
      <c r="S450">
        <f>IF($B450="","",Dataset!R450)</f>
        <v>1</v>
      </c>
      <c r="T450">
        <f>IF($B450="","",Dataset!S450)</f>
        <v>0</v>
      </c>
      <c r="U450">
        <f>IF($B450="","",Dataset!T450)</f>
        <v>0</v>
      </c>
      <c r="AL450" t="s">
        <v>44</v>
      </c>
      <c r="AN450" s="3">
        <f t="shared" si="53"/>
        <v>15.5</v>
      </c>
      <c r="AO450">
        <v>2124</v>
      </c>
      <c r="BD450" s="4">
        <v>0.90909093620000003</v>
      </c>
      <c r="BE450" s="4">
        <v>0</v>
      </c>
      <c r="BF450" s="4">
        <v>-7.7272725109999998</v>
      </c>
      <c r="BH450" t="s">
        <v>732</v>
      </c>
      <c r="BI450" t="s">
        <v>733</v>
      </c>
      <c r="BJ450" t="s">
        <v>44</v>
      </c>
      <c r="BK450" t="s">
        <v>152</v>
      </c>
      <c r="BL450" t="s">
        <v>25</v>
      </c>
      <c r="BM450" t="s">
        <v>65</v>
      </c>
      <c r="BN450" t="s">
        <v>27</v>
      </c>
      <c r="BO450" s="4">
        <v>649.99199999999996</v>
      </c>
      <c r="BP450" s="4">
        <v>15.5</v>
      </c>
      <c r="BQ450" s="5">
        <f t="shared" si="54"/>
        <v>9.0909093620000006E-3</v>
      </c>
      <c r="BR450" s="5">
        <f t="shared" si="55"/>
        <v>0</v>
      </c>
      <c r="BS450" s="5">
        <f t="shared" si="56"/>
        <v>-7.7272725109999996E-2</v>
      </c>
      <c r="BT450" s="4">
        <v>167</v>
      </c>
      <c r="BU450" s="4">
        <v>956.12902829999996</v>
      </c>
      <c r="BV450" s="4">
        <v>168.3</v>
      </c>
      <c r="BW450" s="4">
        <v>74.626000000000005</v>
      </c>
    </row>
    <row r="451" spans="1:75" x14ac:dyDescent="0.15">
      <c r="A451" t="str">
        <f t="shared" ref="A451:A514" si="57">IF(E451&lt;0,"1","0")</f>
        <v>1</v>
      </c>
      <c r="B451">
        <v>139</v>
      </c>
      <c r="C451" s="7">
        <v>43049</v>
      </c>
      <c r="D451" s="11">
        <v>2017</v>
      </c>
      <c r="E451" s="3">
        <f>_xlfn.XLOOKUP(B451,'Sentiment index'!$E$2:$E$169,'Sentiment index'!$A$2:$A$169)</f>
        <v>-0.2007477</v>
      </c>
      <c r="F451">
        <f>IF(B451="","",Dataset!E451)</f>
        <v>7.1639219806241297</v>
      </c>
      <c r="G451" s="5">
        <f>(AN451-BP451)/BP451</f>
        <v>-5.1020407680000147E-3</v>
      </c>
      <c r="H451" s="12">
        <f>IF(B451="","",Dataset!G451)</f>
        <v>957.00523785965549</v>
      </c>
      <c r="I451" s="4">
        <v>896.17700000000002</v>
      </c>
      <c r="J451" s="4">
        <v>18.5</v>
      </c>
      <c r="K451" s="13">
        <f t="shared" ref="K451:K514" si="58">G451-L451</f>
        <v>-2.2020407680000149E-3</v>
      </c>
      <c r="L451" s="5">
        <f>IF(AL451="NORWAY",_xlfn.XLOOKUP(C451,'Oslo OBX Historical Data'!$A$3:$A$3478,'Oslo OBX Historical Data'!$G$2:$G$3477),IF(AL451="FINLAND",_xlfn.XLOOKUP(C451,'OMX Helsinki Historical Data'!$A$3:$A$3480,'OMX Helsinki Historical Data'!$G$2:$G$3479),IF(AL451="DENMARK",_xlfn.XLOOKUP(C451,'OMX Copenhagen All shares Histo'!$A$3:$A$3462,'OMX Copenhagen All shares Histo'!$G$2:$G$3461),_xlfn.XLOOKUP('Neg. inv sent'!C451,'OMX Stockholm Historical Data'!$A$3:$A$3478,'OMX Stockholm Historical Data'!$G$2:$G$3477))))</f>
        <v>-2.8999999999999998E-3</v>
      </c>
      <c r="M451">
        <f>IF($B451="","",Dataset!L451)</f>
        <v>1</v>
      </c>
      <c r="N451">
        <f>IF($B451="","",Dataset!M451)</f>
        <v>0</v>
      </c>
      <c r="O451">
        <f>IF($B451="","",Dataset!N451)</f>
        <v>0</v>
      </c>
      <c r="P451">
        <f>IF($B451="","",Dataset!O451)</f>
        <v>1</v>
      </c>
      <c r="Q451">
        <f>IF($B451="","",Dataset!P451)</f>
        <v>0</v>
      </c>
      <c r="R451">
        <f>IF($B451="","",Dataset!Q451)</f>
        <v>0</v>
      </c>
      <c r="S451">
        <f>IF($B451="","",Dataset!R451)</f>
        <v>0</v>
      </c>
      <c r="T451">
        <f>IF($B451="","",Dataset!S451)</f>
        <v>0</v>
      </c>
      <c r="U451">
        <f>IF($B451="","",Dataset!T451)</f>
        <v>0</v>
      </c>
      <c r="AL451" t="s">
        <v>44</v>
      </c>
      <c r="AN451" s="3">
        <f t="shared" si="53"/>
        <v>18.405612245792</v>
      </c>
      <c r="BD451" s="4">
        <v>0</v>
      </c>
      <c r="BE451" s="4">
        <v>-0.51020407680000002</v>
      </c>
      <c r="BF451" s="4">
        <v>0</v>
      </c>
      <c r="BH451" t="s">
        <v>569</v>
      </c>
      <c r="BI451" t="s">
        <v>570</v>
      </c>
      <c r="BJ451" t="s">
        <v>44</v>
      </c>
      <c r="BK451" t="s">
        <v>45</v>
      </c>
      <c r="BL451" t="s">
        <v>25</v>
      </c>
      <c r="BM451" t="s">
        <v>97</v>
      </c>
      <c r="BN451" t="s">
        <v>27</v>
      </c>
      <c r="BO451" s="4">
        <v>896.17700000000002</v>
      </c>
      <c r="BP451" s="4">
        <v>18.5</v>
      </c>
      <c r="BQ451" s="5">
        <f t="shared" si="54"/>
        <v>0</v>
      </c>
      <c r="BR451" s="5">
        <f t="shared" si="55"/>
        <v>-5.1020407679999999E-3</v>
      </c>
      <c r="BS451" s="5">
        <f t="shared" si="56"/>
        <v>0</v>
      </c>
      <c r="BT451" s="4">
        <v>7.15</v>
      </c>
      <c r="BU451" s="4">
        <v>-59.729728700000003</v>
      </c>
      <c r="BV451" s="4">
        <v>7.03</v>
      </c>
      <c r="BW451" s="4">
        <v>171.34200000000001</v>
      </c>
    </row>
    <row r="452" spans="1:75" x14ac:dyDescent="0.15">
      <c r="A452" t="str">
        <f t="shared" si="57"/>
        <v>1</v>
      </c>
      <c r="B452">
        <v>139</v>
      </c>
      <c r="C452" s="7">
        <v>43055</v>
      </c>
      <c r="D452" s="11">
        <v>2017</v>
      </c>
      <c r="E452" s="3">
        <f>_xlfn.XLOOKUP(B452,'Sentiment index'!$E$2:$E$169,'Sentiment index'!$A$2:$A$169)</f>
        <v>-0.2007477</v>
      </c>
      <c r="F452">
        <f>IF(B452="","",Dataset!E452)</f>
        <v>11.166619800305897</v>
      </c>
      <c r="G452" s="5">
        <f>(AN452-BP452)/BP452</f>
        <v>3.2051255699999892E-2</v>
      </c>
      <c r="H452" s="12">
        <f>IF(B452="","",Dataset!G452)</f>
        <v>180</v>
      </c>
      <c r="I452" s="4">
        <v>758.74</v>
      </c>
      <c r="J452" s="4">
        <v>100.3708</v>
      </c>
      <c r="K452" s="13">
        <f t="shared" si="58"/>
        <v>2.0651255699999892E-2</v>
      </c>
      <c r="L452" s="5">
        <f>IF(AL452="NORWAY",_xlfn.XLOOKUP(C452,'Oslo OBX Historical Data'!$A$3:$A$3478,'Oslo OBX Historical Data'!$G$2:$G$3477),IF(AL452="FINLAND",_xlfn.XLOOKUP(C452,'OMX Helsinki Historical Data'!$A$3:$A$3480,'OMX Helsinki Historical Data'!$G$2:$G$3479),IF(AL452="DENMARK",_xlfn.XLOOKUP(C452,'OMX Copenhagen All shares Histo'!$A$3:$A$3462,'OMX Copenhagen All shares Histo'!$G$2:$G$3461),_xlfn.XLOOKUP('Neg. inv sent'!C452,'OMX Stockholm Historical Data'!$A$3:$A$3478,'OMX Stockholm Historical Data'!$G$2:$G$3477))))</f>
        <v>1.14E-2</v>
      </c>
      <c r="M452">
        <f>IF($B452="","",Dataset!L452)</f>
        <v>1</v>
      </c>
      <c r="N452">
        <f>IF($B452="","",Dataset!M452)</f>
        <v>0</v>
      </c>
      <c r="O452">
        <f>IF($B452="","",Dataset!N452)</f>
        <v>0</v>
      </c>
      <c r="P452">
        <f>IF($B452="","",Dataset!O452)</f>
        <v>0</v>
      </c>
      <c r="Q452">
        <f>IF($B452="","",Dataset!P452)</f>
        <v>0</v>
      </c>
      <c r="R452">
        <f>IF($B452="","",Dataset!Q452)</f>
        <v>1</v>
      </c>
      <c r="S452">
        <f>IF($B452="","",Dataset!R452)</f>
        <v>0</v>
      </c>
      <c r="T452">
        <f>IF($B452="","",Dataset!S452)</f>
        <v>0</v>
      </c>
      <c r="U452">
        <f>IF($B452="","",Dataset!T452)</f>
        <v>0</v>
      </c>
      <c r="AL452" t="s">
        <v>23</v>
      </c>
      <c r="AN452" s="3">
        <f t="shared" si="53"/>
        <v>82.564100455999991</v>
      </c>
      <c r="AO452">
        <v>180</v>
      </c>
      <c r="BD452" s="4">
        <v>10.25640774</v>
      </c>
      <c r="BE452" s="4">
        <v>3.2051255699999999</v>
      </c>
      <c r="BF452" s="4">
        <v>-1.2820537089999999</v>
      </c>
      <c r="BH452" t="s">
        <v>647</v>
      </c>
      <c r="BI452" t="s">
        <v>648</v>
      </c>
      <c r="BJ452" t="s">
        <v>23</v>
      </c>
      <c r="BK452" t="s">
        <v>32</v>
      </c>
      <c r="BL452" t="s">
        <v>25</v>
      </c>
      <c r="BM452" t="s">
        <v>649</v>
      </c>
      <c r="BN452" t="s">
        <v>27</v>
      </c>
      <c r="BO452" s="4">
        <v>758.74</v>
      </c>
      <c r="BP452" s="4">
        <v>80</v>
      </c>
      <c r="BQ452" s="5">
        <f t="shared" si="54"/>
        <v>0.10256407740000001</v>
      </c>
      <c r="BR452" s="5">
        <f t="shared" si="55"/>
        <v>3.2051255699999996E-2</v>
      </c>
      <c r="BS452" s="5">
        <f t="shared" si="56"/>
        <v>-1.2820537089999999E-2</v>
      </c>
      <c r="BT452" s="4">
        <v>15.66</v>
      </c>
      <c r="BU452" s="4">
        <v>-79.875</v>
      </c>
      <c r="BV452" s="4">
        <v>15.27</v>
      </c>
      <c r="BW452" s="4">
        <v>19.9282</v>
      </c>
    </row>
    <row r="453" spans="1:75" x14ac:dyDescent="0.15">
      <c r="A453" t="str">
        <f t="shared" si="57"/>
        <v>1</v>
      </c>
      <c r="B453">
        <v>139</v>
      </c>
      <c r="C453" s="7">
        <v>43055</v>
      </c>
      <c r="D453" s="11">
        <v>2017</v>
      </c>
      <c r="E453" s="3">
        <f>_xlfn.XLOOKUP(B453,'Sentiment index'!$E$2:$E$169,'Sentiment index'!$A$2:$A$169)</f>
        <v>-0.2007477</v>
      </c>
      <c r="F453">
        <f>IF(B453="","",Dataset!E453)</f>
        <v>12.415098090068033</v>
      </c>
      <c r="G453" s="5">
        <f>(AN453-BP453)/BP453</f>
        <v>0.15416666979999993</v>
      </c>
      <c r="H453" s="12">
        <f>IF(B453="","",Dataset!G453)</f>
        <v>803</v>
      </c>
      <c r="I453" s="4">
        <v>204.19200000000001</v>
      </c>
      <c r="J453" s="4">
        <v>59.264823049999997</v>
      </c>
      <c r="K453" s="13">
        <f t="shared" si="58"/>
        <v>0.14476666979999994</v>
      </c>
      <c r="L453" s="5">
        <f>IF(AL453="NORWAY",_xlfn.XLOOKUP(C453,'Oslo OBX Historical Data'!$A$3:$A$3478,'Oslo OBX Historical Data'!$G$2:$G$3477),IF(AL453="FINLAND",_xlfn.XLOOKUP(C453,'OMX Helsinki Historical Data'!$A$3:$A$3480,'OMX Helsinki Historical Data'!$G$2:$G$3479),IF(AL453="DENMARK",_xlfn.XLOOKUP(C453,'OMX Copenhagen All shares Histo'!$A$3:$A$3462,'OMX Copenhagen All shares Histo'!$G$2:$G$3461),_xlfn.XLOOKUP('Neg. inv sent'!C453,'OMX Stockholm Historical Data'!$A$3:$A$3478,'OMX Stockholm Historical Data'!$G$2:$G$3477))))</f>
        <v>9.4000000000000004E-3</v>
      </c>
      <c r="M453">
        <f>IF($B453="","",Dataset!L453)</f>
        <v>1</v>
      </c>
      <c r="N453">
        <f>IF($B453="","",Dataset!M453)</f>
        <v>0</v>
      </c>
      <c r="O453">
        <f>IF($B453="","",Dataset!N453)</f>
        <v>0</v>
      </c>
      <c r="P453">
        <f>IF($B453="","",Dataset!O453)</f>
        <v>0</v>
      </c>
      <c r="Q453">
        <f>IF($B453="","",Dataset!P453)</f>
        <v>0</v>
      </c>
      <c r="R453">
        <f>IF($B453="","",Dataset!Q453)</f>
        <v>0</v>
      </c>
      <c r="S453">
        <f>IF($B453="","",Dataset!R453)</f>
        <v>1</v>
      </c>
      <c r="T453">
        <f>IF($B453="","",Dataset!S453)</f>
        <v>0</v>
      </c>
      <c r="U453">
        <f>IF($B453="","",Dataset!T453)</f>
        <v>0</v>
      </c>
      <c r="AL453" t="s">
        <v>64</v>
      </c>
      <c r="AN453" s="3">
        <f t="shared" si="53"/>
        <v>7.3289583532299991</v>
      </c>
      <c r="AO453">
        <v>803</v>
      </c>
      <c r="BD453" s="4">
        <v>6.25</v>
      </c>
      <c r="BE453" s="4">
        <v>15.41666698</v>
      </c>
      <c r="BF453" s="4">
        <v>19.166666029999998</v>
      </c>
      <c r="BH453" t="s">
        <v>1109</v>
      </c>
      <c r="BI453" t="s">
        <v>1110</v>
      </c>
      <c r="BJ453" t="s">
        <v>64</v>
      </c>
      <c r="BK453" t="s">
        <v>152</v>
      </c>
      <c r="BL453" t="s">
        <v>25</v>
      </c>
      <c r="BM453" t="s">
        <v>1111</v>
      </c>
      <c r="BN453" t="s">
        <v>27</v>
      </c>
      <c r="BO453" s="4">
        <v>204.19200000000001</v>
      </c>
      <c r="BP453" s="4">
        <v>6.35</v>
      </c>
      <c r="BQ453" s="5">
        <f t="shared" si="54"/>
        <v>6.25E-2</v>
      </c>
      <c r="BR453" s="5">
        <f t="shared" si="55"/>
        <v>0.15416666980000002</v>
      </c>
      <c r="BS453" s="5">
        <f t="shared" si="56"/>
        <v>0.19166666029999999</v>
      </c>
      <c r="BT453" s="4">
        <v>24.6</v>
      </c>
      <c r="BU453" s="4">
        <v>282.67718509999997</v>
      </c>
      <c r="BV453" s="4">
        <v>24.5</v>
      </c>
      <c r="BW453" s="4">
        <v>12.9488</v>
      </c>
    </row>
    <row r="454" spans="1:75" x14ac:dyDescent="0.15">
      <c r="A454" t="str">
        <f t="shared" si="57"/>
        <v>1</v>
      </c>
      <c r="B454">
        <v>139</v>
      </c>
      <c r="C454" s="7">
        <v>43055</v>
      </c>
      <c r="D454" s="11">
        <v>2017</v>
      </c>
      <c r="E454" s="3">
        <f>_xlfn.XLOOKUP(B454,'Sentiment index'!$E$2:$E$169,'Sentiment index'!$A$2:$A$169)</f>
        <v>-0.2007477</v>
      </c>
      <c r="F454">
        <f>IF(B454="","",Dataset!E454)</f>
        <v>9.6140288516667489</v>
      </c>
      <c r="G454" s="5">
        <f>(AN454-BP454)/BP454</f>
        <v>0.11428571700000001</v>
      </c>
      <c r="H454" s="12">
        <f>IF(B454="","",Dataset!G454)</f>
        <v>151</v>
      </c>
      <c r="I454" s="4">
        <v>15.485900000000001</v>
      </c>
      <c r="J454" s="4">
        <v>11.618171999999999</v>
      </c>
      <c r="K454" s="13">
        <f t="shared" si="58"/>
        <v>0.10698571700000001</v>
      </c>
      <c r="L454" s="5">
        <f>IF(AL454="NORWAY",_xlfn.XLOOKUP(C454,'Oslo OBX Historical Data'!$A$3:$A$3478,'Oslo OBX Historical Data'!$G$2:$G$3477),IF(AL454="FINLAND",_xlfn.XLOOKUP(C454,'OMX Helsinki Historical Data'!$A$3:$A$3480,'OMX Helsinki Historical Data'!$G$2:$G$3479),IF(AL454="DENMARK",_xlfn.XLOOKUP(C454,'OMX Copenhagen All shares Histo'!$A$3:$A$3462,'OMX Copenhagen All shares Histo'!$G$2:$G$3461),_xlfn.XLOOKUP('Neg. inv sent'!C454,'OMX Stockholm Historical Data'!$A$3:$A$3478,'OMX Stockholm Historical Data'!$G$2:$G$3477))))</f>
        <v>7.3000000000000001E-3</v>
      </c>
      <c r="M454">
        <f>IF($B454="","",Dataset!L454)</f>
        <v>1</v>
      </c>
      <c r="N454">
        <f>IF($B454="","",Dataset!M454)</f>
        <v>0</v>
      </c>
      <c r="O454">
        <f>IF($B454="","",Dataset!N454)</f>
        <v>0</v>
      </c>
      <c r="P454">
        <f>IF($B454="","",Dataset!O454)</f>
        <v>1</v>
      </c>
      <c r="Q454">
        <f>IF($B454="","",Dataset!P454)</f>
        <v>0</v>
      </c>
      <c r="R454">
        <f>IF($B454="","",Dataset!Q454)</f>
        <v>0</v>
      </c>
      <c r="S454">
        <f>IF($B454="","",Dataset!R454)</f>
        <v>0</v>
      </c>
      <c r="T454">
        <f>IF($B454="","",Dataset!S454)</f>
        <v>0</v>
      </c>
      <c r="U454">
        <f>IF($B454="","",Dataset!T454)</f>
        <v>0</v>
      </c>
      <c r="AL454" t="s">
        <v>80</v>
      </c>
      <c r="AN454" s="3">
        <f t="shared" si="53"/>
        <v>13.371428604</v>
      </c>
      <c r="AO454">
        <v>151</v>
      </c>
      <c r="BD454" s="4">
        <v>14.28571415</v>
      </c>
      <c r="BE454" s="4">
        <v>11.428571699999999</v>
      </c>
      <c r="BF454" s="4">
        <v>20</v>
      </c>
      <c r="BH454" t="s">
        <v>1848</v>
      </c>
      <c r="BI454" t="s">
        <v>1849</v>
      </c>
      <c r="BJ454" t="s">
        <v>80</v>
      </c>
      <c r="BK454" t="s">
        <v>45</v>
      </c>
      <c r="BL454" t="s">
        <v>25</v>
      </c>
      <c r="BM454" t="s">
        <v>54</v>
      </c>
      <c r="BN454" t="s">
        <v>27</v>
      </c>
      <c r="BO454" s="4">
        <v>15.485900000000001</v>
      </c>
      <c r="BP454" s="4">
        <v>12</v>
      </c>
      <c r="BQ454" s="5">
        <f t="shared" si="54"/>
        <v>0.14285714150000001</v>
      </c>
      <c r="BR454" s="5">
        <f t="shared" si="55"/>
        <v>0.114285717</v>
      </c>
      <c r="BS454" s="5">
        <f t="shared" si="56"/>
        <v>0.2</v>
      </c>
      <c r="BT454" s="4">
        <v>34.299999999999997</v>
      </c>
      <c r="BU454" s="4">
        <v>212.7688751</v>
      </c>
      <c r="BV454" s="4">
        <v>34.299999999999997</v>
      </c>
      <c r="BW454" s="4">
        <v>4.3097000000000003</v>
      </c>
    </row>
    <row r="455" spans="1:75" x14ac:dyDescent="0.15">
      <c r="A455" t="str">
        <f t="shared" si="57"/>
        <v>1</v>
      </c>
      <c r="B455">
        <v>139</v>
      </c>
      <c r="C455" s="7">
        <v>43061</v>
      </c>
      <c r="D455" s="11">
        <v>2017</v>
      </c>
      <c r="E455" s="3">
        <f>_xlfn.XLOOKUP(B455,'Sentiment index'!$E$2:$E$169,'Sentiment index'!$A$2:$A$169)</f>
        <v>-0.2007477</v>
      </c>
      <c r="F455">
        <f>IF(B455="","",Dataset!E455)</f>
        <v>12.139669258629807</v>
      </c>
      <c r="G455" s="5">
        <f>(AN455-BP455)/BP455</f>
        <v>8.0434808729999932E-2</v>
      </c>
      <c r="H455" s="12">
        <f>IF(B455="","",Dataset!G455)</f>
        <v>63</v>
      </c>
      <c r="I455" s="4">
        <v>282.41300000000001</v>
      </c>
      <c r="J455" s="4">
        <v>43.568145000000001</v>
      </c>
      <c r="K455" s="13">
        <f t="shared" si="58"/>
        <v>8.9934808729999927E-2</v>
      </c>
      <c r="L455" s="5">
        <f>IF(AL455="NORWAY",_xlfn.XLOOKUP(C455,'Oslo OBX Historical Data'!$A$3:$A$3478,'Oslo OBX Historical Data'!$G$2:$G$3477),IF(AL455="FINLAND",_xlfn.XLOOKUP(C455,'OMX Helsinki Historical Data'!$A$3:$A$3480,'OMX Helsinki Historical Data'!$G$2:$G$3479),IF(AL455="DENMARK",_xlfn.XLOOKUP(C455,'OMX Copenhagen All shares Histo'!$A$3:$A$3462,'OMX Copenhagen All shares Histo'!$G$2:$G$3461),_xlfn.XLOOKUP('Neg. inv sent'!C455,'OMX Stockholm Historical Data'!$A$3:$A$3478,'OMX Stockholm Historical Data'!$G$2:$G$3477))))</f>
        <v>-9.4999999999999998E-3</v>
      </c>
      <c r="M455">
        <f>IF($B455="","",Dataset!L455)</f>
        <v>1</v>
      </c>
      <c r="N455">
        <f>IF($B455="","",Dataset!M455)</f>
        <v>0</v>
      </c>
      <c r="O455">
        <f>IF($B455="","",Dataset!N455)</f>
        <v>0</v>
      </c>
      <c r="P455">
        <f>IF($B455="","",Dataset!O455)</f>
        <v>0</v>
      </c>
      <c r="Q455">
        <f>IF($B455="","",Dataset!P455)</f>
        <v>0</v>
      </c>
      <c r="R455">
        <f>IF($B455="","",Dataset!Q455)</f>
        <v>1</v>
      </c>
      <c r="S455">
        <f>IF($B455="","",Dataset!R455)</f>
        <v>0</v>
      </c>
      <c r="T455">
        <f>IF($B455="","",Dataset!S455)</f>
        <v>0</v>
      </c>
      <c r="U455">
        <f>IF($B455="","",Dataset!T455)</f>
        <v>0</v>
      </c>
      <c r="AL455" t="s">
        <v>80</v>
      </c>
      <c r="AN455" s="3">
        <f t="shared" si="53"/>
        <v>48.619566392849997</v>
      </c>
      <c r="AO455">
        <v>63</v>
      </c>
      <c r="BD455" s="4">
        <v>4.3478283879999999</v>
      </c>
      <c r="BE455" s="4">
        <v>8.043480873</v>
      </c>
      <c r="BF455" s="4">
        <v>2.1739151479999999</v>
      </c>
      <c r="BH455" t="s">
        <v>1013</v>
      </c>
      <c r="BI455" t="s">
        <v>1014</v>
      </c>
      <c r="BJ455" t="s">
        <v>80</v>
      </c>
      <c r="BK455" t="s">
        <v>32</v>
      </c>
      <c r="BL455" t="s">
        <v>25</v>
      </c>
      <c r="BM455" t="s">
        <v>1015</v>
      </c>
      <c r="BN455" t="s">
        <v>27</v>
      </c>
      <c r="BO455" s="4">
        <v>282.41300000000001</v>
      </c>
      <c r="BP455" s="4">
        <v>45</v>
      </c>
      <c r="BQ455" s="5">
        <f t="shared" si="54"/>
        <v>4.3478283879999996E-2</v>
      </c>
      <c r="BR455" s="5">
        <f t="shared" si="55"/>
        <v>8.0434808730000001E-2</v>
      </c>
      <c r="BS455" s="5">
        <f t="shared" si="56"/>
        <v>2.173915148E-2</v>
      </c>
      <c r="BT455" s="4">
        <v>3.355</v>
      </c>
      <c r="BU455" s="4">
        <v>-91.135398859999995</v>
      </c>
      <c r="BV455" s="4">
        <v>3.4</v>
      </c>
      <c r="BW455" s="4">
        <v>23.661899999999999</v>
      </c>
    </row>
    <row r="456" spans="1:75" x14ac:dyDescent="0.15">
      <c r="A456" t="str">
        <f t="shared" si="57"/>
        <v>1</v>
      </c>
      <c r="B456">
        <v>139</v>
      </c>
      <c r="C456" s="7">
        <v>43061</v>
      </c>
      <c r="D456" s="11">
        <v>2017</v>
      </c>
      <c r="E456" s="3">
        <f>_xlfn.XLOOKUP(B456,'Sentiment index'!$E$2:$E$169,'Sentiment index'!$A$2:$A$169)</f>
        <v>-0.2007477</v>
      </c>
      <c r="F456">
        <f>IF(B456="","",Dataset!E456)</f>
        <v>12.01127421516356</v>
      </c>
      <c r="G456" s="5">
        <f>(AN456-BP456)/BP456</f>
        <v>0.24999999999999994</v>
      </c>
      <c r="H456" s="12">
        <f>IF(B456="","",Dataset!G456)</f>
        <v>1004.251702000363</v>
      </c>
      <c r="I456" s="4">
        <v>9.7441600000000008</v>
      </c>
      <c r="J456" s="4">
        <v>6.6804489</v>
      </c>
      <c r="K456" s="13">
        <f t="shared" si="58"/>
        <v>0.25949999999999995</v>
      </c>
      <c r="L456" s="5">
        <f>IF(AL456="NORWAY",_xlfn.XLOOKUP(C456,'Oslo OBX Historical Data'!$A$3:$A$3478,'Oslo OBX Historical Data'!$G$2:$G$3477),IF(AL456="FINLAND",_xlfn.XLOOKUP(C456,'OMX Helsinki Historical Data'!$A$3:$A$3480,'OMX Helsinki Historical Data'!$G$2:$G$3479),IF(AL456="DENMARK",_xlfn.XLOOKUP(C456,'OMX Copenhagen All shares Histo'!$A$3:$A$3462,'OMX Copenhagen All shares Histo'!$G$2:$G$3461),_xlfn.XLOOKUP('Neg. inv sent'!C456,'OMX Stockholm Historical Data'!$A$3:$A$3478,'OMX Stockholm Historical Data'!$G$2:$G$3477))))</f>
        <v>-9.4999999999999998E-3</v>
      </c>
      <c r="M456">
        <f>IF($B456="","",Dataset!L456)</f>
        <v>1</v>
      </c>
      <c r="N456">
        <f>IF($B456="","",Dataset!M456)</f>
        <v>0</v>
      </c>
      <c r="O456">
        <f>IF($B456="","",Dataset!N456)</f>
        <v>0</v>
      </c>
      <c r="P456">
        <f>IF($B456="","",Dataset!O456)</f>
        <v>0</v>
      </c>
      <c r="Q456">
        <f>IF($B456="","",Dataset!P456)</f>
        <v>0</v>
      </c>
      <c r="R456">
        <f>IF($B456="","",Dataset!Q456)</f>
        <v>0</v>
      </c>
      <c r="S456">
        <f>IF($B456="","",Dataset!R456)</f>
        <v>1</v>
      </c>
      <c r="T456">
        <f>IF($B456="","",Dataset!S456)</f>
        <v>0</v>
      </c>
      <c r="U456">
        <f>IF($B456="","",Dataset!T456)</f>
        <v>0</v>
      </c>
      <c r="AL456" t="s">
        <v>80</v>
      </c>
      <c r="AN456" s="3">
        <f t="shared" ref="AN456:AN487" si="59">BP456*(1+BR456)</f>
        <v>8.625</v>
      </c>
      <c r="BD456" s="4">
        <v>-0.25</v>
      </c>
      <c r="BE456" s="4">
        <v>25</v>
      </c>
      <c r="BF456" s="4">
        <v>1.25</v>
      </c>
      <c r="BH456" t="s">
        <v>1974</v>
      </c>
      <c r="BI456" t="s">
        <v>1975</v>
      </c>
      <c r="BJ456" t="s">
        <v>80</v>
      </c>
      <c r="BK456" t="s">
        <v>152</v>
      </c>
      <c r="BL456" t="s">
        <v>25</v>
      </c>
      <c r="BM456" t="s">
        <v>54</v>
      </c>
      <c r="BN456" t="s">
        <v>27</v>
      </c>
      <c r="BO456" s="4">
        <v>9.7441600000000008</v>
      </c>
      <c r="BP456" s="4">
        <v>6.9</v>
      </c>
      <c r="BQ456" s="5">
        <f t="shared" ref="BQ456:BQ487" si="60">BD456/100</f>
        <v>-2.5000000000000001E-3</v>
      </c>
      <c r="BR456" s="5">
        <f t="shared" ref="BR456:BR487" si="61">BE456/100</f>
        <v>0.25</v>
      </c>
      <c r="BS456" s="5">
        <f t="shared" ref="BS456:BS487" si="62">BF456/100</f>
        <v>1.2500000000000001E-2</v>
      </c>
      <c r="BT456" s="4">
        <v>16.100000000000001</v>
      </c>
      <c r="BU456" s="4">
        <v>148.48451230000001</v>
      </c>
      <c r="BV456" s="4">
        <v>15.4</v>
      </c>
      <c r="BW456" s="4">
        <v>7.2309999999999999</v>
      </c>
    </row>
    <row r="457" spans="1:75" x14ac:dyDescent="0.15">
      <c r="A457" t="str">
        <f t="shared" si="57"/>
        <v>1</v>
      </c>
      <c r="B457">
        <v>139</v>
      </c>
      <c r="C457" s="7">
        <v>43063</v>
      </c>
      <c r="D457" s="11">
        <v>2017</v>
      </c>
      <c r="E457" s="3">
        <f>_xlfn.XLOOKUP(B457,'Sentiment index'!$E$2:$E$169,'Sentiment index'!$A$2:$A$169)</f>
        <v>-0.2007477</v>
      </c>
      <c r="F457">
        <f>IF(B457="","",Dataset!E457)</f>
        <v>14.222609278388887</v>
      </c>
      <c r="G457" s="5">
        <f>(AN457-BP457)/BP457</f>
        <v>-0.21428571700000001</v>
      </c>
      <c r="H457" s="12">
        <f>IF(B457="","",Dataset!G457)</f>
        <v>527</v>
      </c>
      <c r="I457" s="4">
        <v>910.245</v>
      </c>
      <c r="J457" s="4">
        <v>122.95423</v>
      </c>
      <c r="K457" s="13">
        <f t="shared" si="58"/>
        <v>-0.209585717</v>
      </c>
      <c r="L457" s="5">
        <f>IF(AL457="NORWAY",_xlfn.XLOOKUP(C457,'Oslo OBX Historical Data'!$A$3:$A$3478,'Oslo OBX Historical Data'!$G$2:$G$3477),IF(AL457="FINLAND",_xlfn.XLOOKUP(C457,'OMX Helsinki Historical Data'!$A$3:$A$3480,'OMX Helsinki Historical Data'!$G$2:$G$3479),IF(AL457="DENMARK",_xlfn.XLOOKUP(C457,'OMX Copenhagen All shares Histo'!$A$3:$A$3462,'OMX Copenhagen All shares Histo'!$G$2:$G$3461),_xlfn.XLOOKUP('Neg. inv sent'!C457,'OMX Stockholm Historical Data'!$A$3:$A$3478,'OMX Stockholm Historical Data'!$G$2:$G$3477))))</f>
        <v>-4.7000000000000002E-3</v>
      </c>
      <c r="M457">
        <f>IF($B457="","",Dataset!L457)</f>
        <v>1</v>
      </c>
      <c r="N457">
        <f>IF($B457="","",Dataset!M457)</f>
        <v>0</v>
      </c>
      <c r="O457">
        <f>IF($B457="","",Dataset!N457)</f>
        <v>1</v>
      </c>
      <c r="P457">
        <f>IF($B457="","",Dataset!O457)</f>
        <v>0</v>
      </c>
      <c r="Q457">
        <f>IF($B457="","",Dataset!P457)</f>
        <v>0</v>
      </c>
      <c r="R457">
        <f>IF($B457="","",Dataset!Q457)</f>
        <v>0</v>
      </c>
      <c r="S457">
        <f>IF($B457="","",Dataset!R457)</f>
        <v>0</v>
      </c>
      <c r="T457">
        <f>IF($B457="","",Dataset!S457)</f>
        <v>0</v>
      </c>
      <c r="U457">
        <f>IF($B457="","",Dataset!T457)</f>
        <v>0</v>
      </c>
      <c r="AL457" t="s">
        <v>23</v>
      </c>
      <c r="AN457" s="3">
        <f t="shared" si="59"/>
        <v>76.999999733999999</v>
      </c>
      <c r="AO457">
        <v>527</v>
      </c>
      <c r="BD457" s="4">
        <v>-14.28571415</v>
      </c>
      <c r="BE457" s="4">
        <v>-21.428571699999999</v>
      </c>
      <c r="BF457" s="4">
        <v>-37.571430210000003</v>
      </c>
      <c r="BH457" t="s">
        <v>578</v>
      </c>
      <c r="BI457" t="s">
        <v>579</v>
      </c>
      <c r="BJ457" t="s">
        <v>23</v>
      </c>
      <c r="BK457" t="s">
        <v>96</v>
      </c>
      <c r="BL457" t="s">
        <v>25</v>
      </c>
      <c r="BM457" t="s">
        <v>537</v>
      </c>
      <c r="BN457" t="s">
        <v>27</v>
      </c>
      <c r="BO457" s="4">
        <v>910.245</v>
      </c>
      <c r="BP457" s="4">
        <v>98</v>
      </c>
      <c r="BQ457" s="5">
        <f t="shared" si="60"/>
        <v>-0.14285714150000001</v>
      </c>
      <c r="BR457" s="5">
        <f t="shared" si="61"/>
        <v>-0.21428571699999999</v>
      </c>
      <c r="BS457" s="5">
        <f t="shared" si="62"/>
        <v>-0.37571430210000001</v>
      </c>
      <c r="BT457" s="4">
        <v>142.5</v>
      </c>
      <c r="BU457" s="4">
        <v>61.224491120000003</v>
      </c>
      <c r="BV457" s="4">
        <v>141</v>
      </c>
      <c r="BW457" s="4">
        <v>10</v>
      </c>
    </row>
    <row r="458" spans="1:75" x14ac:dyDescent="0.15">
      <c r="A458" t="str">
        <f t="shared" si="57"/>
        <v>1</v>
      </c>
      <c r="B458">
        <v>139</v>
      </c>
      <c r="C458" s="7">
        <v>43063</v>
      </c>
      <c r="D458" s="11">
        <v>2017</v>
      </c>
      <c r="E458" s="3">
        <f>_xlfn.XLOOKUP(B458,'Sentiment index'!$E$2:$E$169,'Sentiment index'!$A$2:$A$169)</f>
        <v>-0.2007477</v>
      </c>
      <c r="F458">
        <f>IF(B458="","",Dataset!E458)</f>
        <v>12.162227621259184</v>
      </c>
      <c r="G458" s="5">
        <f>(AN458-BP458)/BP458</f>
        <v>0.20833328250000002</v>
      </c>
      <c r="H458" s="12">
        <f>IF(B458="","",Dataset!G458)</f>
        <v>13</v>
      </c>
      <c r="I458" s="4">
        <v>18.081299999999999</v>
      </c>
      <c r="J458" s="4">
        <v>7.5518117999999994</v>
      </c>
      <c r="K458" s="13">
        <f t="shared" si="58"/>
        <v>0.20693328250000001</v>
      </c>
      <c r="L458" s="5">
        <f>IF(AL458="NORWAY",_xlfn.XLOOKUP(C458,'Oslo OBX Historical Data'!$A$3:$A$3478,'Oslo OBX Historical Data'!$G$2:$G$3477),IF(AL458="FINLAND",_xlfn.XLOOKUP(C458,'OMX Helsinki Historical Data'!$A$3:$A$3480,'OMX Helsinki Historical Data'!$G$2:$G$3479),IF(AL458="DENMARK",_xlfn.XLOOKUP(C458,'OMX Copenhagen All shares Histo'!$A$3:$A$3462,'OMX Copenhagen All shares Histo'!$G$2:$G$3461),_xlfn.XLOOKUP('Neg. inv sent'!C458,'OMX Stockholm Historical Data'!$A$3:$A$3478,'OMX Stockholm Historical Data'!$G$2:$G$3477))))</f>
        <v>1.4E-3</v>
      </c>
      <c r="M458">
        <f>IF($B458="","",Dataset!L458)</f>
        <v>1</v>
      </c>
      <c r="N458">
        <f>IF($B458="","",Dataset!M458)</f>
        <v>0</v>
      </c>
      <c r="O458">
        <f>IF($B458="","",Dataset!N458)</f>
        <v>0</v>
      </c>
      <c r="P458">
        <f>IF($B458="","",Dataset!O458)</f>
        <v>0</v>
      </c>
      <c r="Q458">
        <f>IF($B458="","",Dataset!P458)</f>
        <v>0</v>
      </c>
      <c r="R458">
        <f>IF($B458="","",Dataset!Q458)</f>
        <v>1</v>
      </c>
      <c r="S458">
        <f>IF($B458="","",Dataset!R458)</f>
        <v>0</v>
      </c>
      <c r="T458">
        <f>IF($B458="","",Dataset!S458)</f>
        <v>0</v>
      </c>
      <c r="U458">
        <f>IF($B458="","",Dataset!T458)</f>
        <v>0</v>
      </c>
      <c r="AL458" t="s">
        <v>80</v>
      </c>
      <c r="AN458" s="3">
        <f t="shared" si="59"/>
        <v>9.4249996034999999</v>
      </c>
      <c r="AO458">
        <v>13</v>
      </c>
      <c r="BD458" s="4">
        <v>19.166662219999999</v>
      </c>
      <c r="BE458" s="4">
        <v>20.833328250000001</v>
      </c>
      <c r="BF458" s="4">
        <v>19.999996190000001</v>
      </c>
      <c r="BH458" t="s">
        <v>1777</v>
      </c>
      <c r="BI458" t="s">
        <v>1778</v>
      </c>
      <c r="BJ458" t="s">
        <v>80</v>
      </c>
      <c r="BK458" t="s">
        <v>32</v>
      </c>
      <c r="BL458" t="s">
        <v>25</v>
      </c>
      <c r="BM458" t="s">
        <v>54</v>
      </c>
      <c r="BN458" t="s">
        <v>27</v>
      </c>
      <c r="BO458" s="4">
        <v>18.081299999999999</v>
      </c>
      <c r="BP458" s="4">
        <v>7.8</v>
      </c>
      <c r="BQ458" s="5">
        <f t="shared" si="60"/>
        <v>0.1916666222</v>
      </c>
      <c r="BR458" s="5">
        <f t="shared" si="61"/>
        <v>0.20833328250000002</v>
      </c>
      <c r="BS458" s="5">
        <f t="shared" si="62"/>
        <v>0.19999996190000002</v>
      </c>
      <c r="BT458" s="4">
        <v>18.100000000000001</v>
      </c>
      <c r="BU458" s="4">
        <v>156.4344025</v>
      </c>
      <c r="BV458" s="4">
        <v>17.66</v>
      </c>
      <c r="BW458" s="4">
        <v>10.35</v>
      </c>
    </row>
    <row r="459" spans="1:75" x14ac:dyDescent="0.15">
      <c r="A459" t="str">
        <f t="shared" si="57"/>
        <v>1</v>
      </c>
      <c r="B459">
        <v>140</v>
      </c>
      <c r="C459" s="7">
        <v>43074</v>
      </c>
      <c r="D459" s="11">
        <v>2017</v>
      </c>
      <c r="E459" s="3">
        <f>_xlfn.XLOOKUP(B459,'Sentiment index'!$E$2:$E$169,'Sentiment index'!$A$2:$A$169)</f>
        <v>-0.19868369999999999</v>
      </c>
      <c r="F459">
        <f>IF(B459="","",Dataset!E459)</f>
        <v>12.1690579929833</v>
      </c>
      <c r="G459" s="5">
        <f>(AN459-BP459)/BP459</f>
        <v>0.39999999999999986</v>
      </c>
      <c r="H459" s="12">
        <f>IF(B459="","",Dataset!G459)</f>
        <v>99</v>
      </c>
      <c r="I459" s="4">
        <v>18.045300000000001</v>
      </c>
      <c r="J459" s="4">
        <v>27.109068000000001</v>
      </c>
      <c r="K459" s="13">
        <f t="shared" si="58"/>
        <v>0.40139999999999987</v>
      </c>
      <c r="L459" s="5">
        <f>IF(AL459="NORWAY",_xlfn.XLOOKUP(C459,'Oslo OBX Historical Data'!$A$3:$A$3478,'Oslo OBX Historical Data'!$G$2:$G$3477),IF(AL459="FINLAND",_xlfn.XLOOKUP(C459,'OMX Helsinki Historical Data'!$A$3:$A$3480,'OMX Helsinki Historical Data'!$G$2:$G$3479),IF(AL459="DENMARK",_xlfn.XLOOKUP(C459,'OMX Copenhagen All shares Histo'!$A$3:$A$3462,'OMX Copenhagen All shares Histo'!$G$2:$G$3461),_xlfn.XLOOKUP('Neg. inv sent'!C459,'OMX Stockholm Historical Data'!$A$3:$A$3478,'OMX Stockholm Historical Data'!$G$2:$G$3477))))</f>
        <v>-1.4E-3</v>
      </c>
      <c r="M459">
        <f>IF($B459="","",Dataset!L459)</f>
        <v>1</v>
      </c>
      <c r="N459">
        <f>IF($B459="","",Dataset!M459)</f>
        <v>0</v>
      </c>
      <c r="O459">
        <f>IF($B459="","",Dataset!N459)</f>
        <v>0</v>
      </c>
      <c r="P459">
        <f>IF($B459="","",Dataset!O459)</f>
        <v>0</v>
      </c>
      <c r="Q459">
        <f>IF($B459="","",Dataset!P459)</f>
        <v>0</v>
      </c>
      <c r="R459">
        <f>IF($B459="","",Dataset!Q459)</f>
        <v>0</v>
      </c>
      <c r="S459">
        <f>IF($B459="","",Dataset!R459)</f>
        <v>0</v>
      </c>
      <c r="T459">
        <f>IF($B459="","",Dataset!S459)</f>
        <v>1</v>
      </c>
      <c r="U459">
        <f>IF($B459="","",Dataset!T459)</f>
        <v>0</v>
      </c>
      <c r="AL459" t="s">
        <v>80</v>
      </c>
      <c r="AN459" s="3">
        <f t="shared" si="59"/>
        <v>39.199999999999996</v>
      </c>
      <c r="AO459">
        <v>99</v>
      </c>
      <c r="BD459" s="4">
        <v>31</v>
      </c>
      <c r="BE459" s="4">
        <v>40</v>
      </c>
      <c r="BF459" s="4">
        <v>42.5</v>
      </c>
      <c r="BH459" t="s">
        <v>1798</v>
      </c>
      <c r="BI459" t="s">
        <v>1799</v>
      </c>
      <c r="BJ459" t="s">
        <v>80</v>
      </c>
      <c r="BK459" t="s">
        <v>81</v>
      </c>
      <c r="BL459" t="s">
        <v>25</v>
      </c>
      <c r="BM459" t="s">
        <v>805</v>
      </c>
      <c r="BN459" t="s">
        <v>27</v>
      </c>
      <c r="BO459" s="4">
        <v>18.045300000000001</v>
      </c>
      <c r="BP459" s="4">
        <v>28</v>
      </c>
      <c r="BQ459" s="5">
        <f t="shared" si="60"/>
        <v>0.31</v>
      </c>
      <c r="BR459" s="5">
        <f t="shared" si="61"/>
        <v>0.4</v>
      </c>
      <c r="BS459" s="5">
        <f t="shared" si="62"/>
        <v>0.42499999999999999</v>
      </c>
      <c r="BT459" s="4">
        <v>282</v>
      </c>
      <c r="BU459" s="4">
        <v>1000</v>
      </c>
      <c r="BV459" s="4">
        <v>284</v>
      </c>
      <c r="BW459" s="4">
        <v>5</v>
      </c>
    </row>
    <row r="460" spans="1:75" x14ac:dyDescent="0.15">
      <c r="A460" t="str">
        <f t="shared" si="57"/>
        <v>1</v>
      </c>
      <c r="B460">
        <v>140</v>
      </c>
      <c r="C460" s="7">
        <v>43075</v>
      </c>
      <c r="D460" s="11">
        <v>2017</v>
      </c>
      <c r="E460" s="3">
        <f>_xlfn.XLOOKUP(B460,'Sentiment index'!$E$2:$E$169,'Sentiment index'!$A$2:$A$169)</f>
        <v>-0.19868369999999999</v>
      </c>
      <c r="F460">
        <f>IF(B460="","",Dataset!E460)</f>
        <v>9.7148792398268267</v>
      </c>
      <c r="G460" s="5">
        <f>(AN460-BP460)/BP460</f>
        <v>-3.7769277644821901E-8</v>
      </c>
      <c r="H460" s="12">
        <f>IF(B460="","",Dataset!G460)</f>
        <v>396</v>
      </c>
      <c r="I460" s="4">
        <v>38.709899999999998</v>
      </c>
      <c r="J460" s="4">
        <v>21.299982</v>
      </c>
      <c r="K460" s="13">
        <f t="shared" si="58"/>
        <v>1.0199962230722356E-2</v>
      </c>
      <c r="L460" s="5">
        <f>IF(AL460="NORWAY",_xlfn.XLOOKUP(C460,'Oslo OBX Historical Data'!$A$3:$A$3478,'Oslo OBX Historical Data'!$G$2:$G$3477),IF(AL460="FINLAND",_xlfn.XLOOKUP(C460,'OMX Helsinki Historical Data'!$A$3:$A$3480,'OMX Helsinki Historical Data'!$G$2:$G$3479),IF(AL460="DENMARK",_xlfn.XLOOKUP(C460,'OMX Copenhagen All shares Histo'!$A$3:$A$3462,'OMX Copenhagen All shares Histo'!$G$2:$G$3461),_xlfn.XLOOKUP('Neg. inv sent'!C460,'OMX Stockholm Historical Data'!$A$3:$A$3478,'OMX Stockholm Historical Data'!$G$2:$G$3477))))</f>
        <v>-1.0200000000000001E-2</v>
      </c>
      <c r="M460">
        <f>IF($B460="","",Dataset!L460)</f>
        <v>1</v>
      </c>
      <c r="N460">
        <f>IF($B460="","",Dataset!M460)</f>
        <v>0</v>
      </c>
      <c r="O460">
        <f>IF($B460="","",Dataset!N460)</f>
        <v>0</v>
      </c>
      <c r="P460">
        <f>IF($B460="","",Dataset!O460)</f>
        <v>0</v>
      </c>
      <c r="Q460">
        <f>IF($B460="","",Dataset!P460)</f>
        <v>0</v>
      </c>
      <c r="R460">
        <f>IF($B460="","",Dataset!Q460)</f>
        <v>1</v>
      </c>
      <c r="S460">
        <f>IF($B460="","",Dataset!R460)</f>
        <v>0</v>
      </c>
      <c r="T460">
        <f>IF($B460="","",Dataset!S460)</f>
        <v>0</v>
      </c>
      <c r="U460">
        <f>IF($B460="","",Dataset!T460)</f>
        <v>0</v>
      </c>
      <c r="AL460" t="s">
        <v>80</v>
      </c>
      <c r="AN460" s="3">
        <f t="shared" si="59"/>
        <v>21.999999169075892</v>
      </c>
      <c r="AO460">
        <v>396</v>
      </c>
      <c r="BD460" s="4">
        <v>0.59405559299999999</v>
      </c>
      <c r="BE460" s="4">
        <v>-3.7769277699999999E-6</v>
      </c>
      <c r="BF460" s="4">
        <v>-3.7769277699999999E-6</v>
      </c>
      <c r="BH460" t="s">
        <v>1562</v>
      </c>
      <c r="BI460" t="s">
        <v>1563</v>
      </c>
      <c r="BJ460" t="s">
        <v>80</v>
      </c>
      <c r="BK460" t="s">
        <v>32</v>
      </c>
      <c r="BL460" t="s">
        <v>25</v>
      </c>
      <c r="BM460" t="s">
        <v>1066</v>
      </c>
      <c r="BN460" t="s">
        <v>27</v>
      </c>
      <c r="BO460" s="4">
        <v>38.709899999999998</v>
      </c>
      <c r="BP460" s="4">
        <v>22</v>
      </c>
      <c r="BQ460" s="5">
        <f t="shared" si="60"/>
        <v>5.9405559299999999E-3</v>
      </c>
      <c r="BR460" s="5">
        <f t="shared" si="61"/>
        <v>-3.7769277699999996E-8</v>
      </c>
      <c r="BS460" s="5">
        <f t="shared" si="62"/>
        <v>-3.7769277699999996E-8</v>
      </c>
      <c r="BT460" s="4">
        <v>28.5</v>
      </c>
      <c r="BU460" s="4">
        <v>43.181819920000002</v>
      </c>
      <c r="BV460" s="4">
        <v>29.3</v>
      </c>
      <c r="BW460" s="4">
        <v>7.2670000000000003</v>
      </c>
    </row>
    <row r="461" spans="1:75" x14ac:dyDescent="0.15">
      <c r="A461" t="str">
        <f t="shared" si="57"/>
        <v>1</v>
      </c>
      <c r="B461">
        <v>140</v>
      </c>
      <c r="C461" s="7">
        <v>43076</v>
      </c>
      <c r="D461" s="11">
        <v>2017</v>
      </c>
      <c r="E461" s="3">
        <f>_xlfn.XLOOKUP(B461,'Sentiment index'!$E$2:$E$169,'Sentiment index'!$A$2:$A$169)</f>
        <v>-0.19868369999999999</v>
      </c>
      <c r="F461">
        <f>IF(B461="","",Dataset!E461)</f>
        <v>10.850634043671327</v>
      </c>
      <c r="G461" s="5">
        <f>(AN461-BP461)/BP461</f>
        <v>0.15086206439999997</v>
      </c>
      <c r="H461" s="12">
        <f>IF(B461="","",Dataset!G461)</f>
        <v>152</v>
      </c>
      <c r="I461" s="4">
        <v>23.110600000000002</v>
      </c>
      <c r="J461" s="4">
        <v>18.395439</v>
      </c>
      <c r="K461" s="13">
        <f t="shared" si="58"/>
        <v>0.14826206439999998</v>
      </c>
      <c r="L461" s="5">
        <f>IF(AL461="NORWAY",_xlfn.XLOOKUP(C461,'Oslo OBX Historical Data'!$A$3:$A$3478,'Oslo OBX Historical Data'!$G$2:$G$3477),IF(AL461="FINLAND",_xlfn.XLOOKUP(C461,'OMX Helsinki Historical Data'!$A$3:$A$3480,'OMX Helsinki Historical Data'!$G$2:$G$3479),IF(AL461="DENMARK",_xlfn.XLOOKUP(C461,'OMX Copenhagen All shares Histo'!$A$3:$A$3462,'OMX Copenhagen All shares Histo'!$G$2:$G$3461),_xlfn.XLOOKUP('Neg. inv sent'!C461,'OMX Stockholm Historical Data'!$A$3:$A$3478,'OMX Stockholm Historical Data'!$G$2:$G$3477))))</f>
        <v>2.5999999999999999E-3</v>
      </c>
      <c r="M461">
        <f>IF($B461="","",Dataset!L461)</f>
        <v>1</v>
      </c>
      <c r="N461">
        <f>IF($B461="","",Dataset!M461)</f>
        <v>0</v>
      </c>
      <c r="O461">
        <f>IF($B461="","",Dataset!N461)</f>
        <v>0</v>
      </c>
      <c r="P461">
        <f>IF($B461="","",Dataset!O461)</f>
        <v>0</v>
      </c>
      <c r="Q461">
        <f>IF($B461="","",Dataset!P461)</f>
        <v>0</v>
      </c>
      <c r="R461">
        <f>IF($B461="","",Dataset!Q461)</f>
        <v>0</v>
      </c>
      <c r="S461">
        <f>IF($B461="","",Dataset!R461)</f>
        <v>1</v>
      </c>
      <c r="T461">
        <f>IF($B461="","",Dataset!S461)</f>
        <v>0</v>
      </c>
      <c r="U461">
        <f>IF($B461="","",Dataset!T461)</f>
        <v>0</v>
      </c>
      <c r="AL461" t="s">
        <v>80</v>
      </c>
      <c r="AN461" s="3">
        <f t="shared" si="59"/>
        <v>21.866379223599999</v>
      </c>
      <c r="AO461">
        <v>152</v>
      </c>
      <c r="BD461" s="4">
        <v>8.6206893919999992</v>
      </c>
      <c r="BE461" s="4">
        <v>15.08620644</v>
      </c>
      <c r="BF461" s="4">
        <v>10.344827649999999</v>
      </c>
      <c r="BH461" t="s">
        <v>1684</v>
      </c>
      <c r="BI461" t="s">
        <v>1685</v>
      </c>
      <c r="BJ461" t="s">
        <v>80</v>
      </c>
      <c r="BK461" t="s">
        <v>152</v>
      </c>
      <c r="BL461" t="s">
        <v>25</v>
      </c>
      <c r="BM461" t="s">
        <v>1066</v>
      </c>
      <c r="BN461" t="s">
        <v>27</v>
      </c>
      <c r="BO461" s="4">
        <v>23.110600000000002</v>
      </c>
      <c r="BP461" s="4">
        <v>19</v>
      </c>
      <c r="BQ461" s="5">
        <f t="shared" si="60"/>
        <v>8.6206893919999986E-2</v>
      </c>
      <c r="BR461" s="5">
        <f t="shared" si="61"/>
        <v>0.1508620644</v>
      </c>
      <c r="BS461" s="5">
        <f t="shared" si="62"/>
        <v>0.10344827649999999</v>
      </c>
      <c r="BT461" s="4">
        <v>33.200000000000003</v>
      </c>
      <c r="BU461" s="4">
        <v>86.315788269999999</v>
      </c>
      <c r="BV461" s="4">
        <v>34</v>
      </c>
      <c r="BW461" s="4">
        <v>7.25</v>
      </c>
    </row>
    <row r="462" spans="1:75" x14ac:dyDescent="0.15">
      <c r="A462" t="str">
        <f t="shared" si="57"/>
        <v>1</v>
      </c>
      <c r="B462">
        <v>140</v>
      </c>
      <c r="C462" s="7">
        <v>43077</v>
      </c>
      <c r="D462" s="11">
        <v>2017</v>
      </c>
      <c r="E462" s="3">
        <f>_xlfn.XLOOKUP(B462,'Sentiment index'!$E$2:$E$169,'Sentiment index'!$A$2:$A$169)</f>
        <v>-0.19868369999999999</v>
      </c>
      <c r="F462">
        <f>IF(B462="","",Dataset!E462)</f>
        <v>10.980112974652862</v>
      </c>
      <c r="G462" s="5">
        <f>(AN462-BP462)/BP462</f>
        <v>2.142857074999989E-2</v>
      </c>
      <c r="H462" s="12">
        <f>IF(B462="","",Dataset!G462)</f>
        <v>103</v>
      </c>
      <c r="I462" s="4">
        <v>487.98200000000003</v>
      </c>
      <c r="J462" s="4">
        <v>42.599964</v>
      </c>
      <c r="K462" s="13">
        <f t="shared" si="58"/>
        <v>1.5728570749999889E-2</v>
      </c>
      <c r="L462" s="5">
        <f>IF(AL462="NORWAY",_xlfn.XLOOKUP(C462,'Oslo OBX Historical Data'!$A$3:$A$3478,'Oslo OBX Historical Data'!$G$2:$G$3477),IF(AL462="FINLAND",_xlfn.XLOOKUP(C462,'OMX Helsinki Historical Data'!$A$3:$A$3480,'OMX Helsinki Historical Data'!$G$2:$G$3479),IF(AL462="DENMARK",_xlfn.XLOOKUP(C462,'OMX Copenhagen All shares Histo'!$A$3:$A$3462,'OMX Copenhagen All shares Histo'!$G$2:$G$3461),_xlfn.XLOOKUP('Neg. inv sent'!C462,'OMX Stockholm Historical Data'!$A$3:$A$3478,'OMX Stockholm Historical Data'!$G$2:$G$3477))))</f>
        <v>5.7000000000000002E-3</v>
      </c>
      <c r="M462">
        <f>IF($B462="","",Dataset!L462)</f>
        <v>1</v>
      </c>
      <c r="N462">
        <f>IF($B462="","",Dataset!M462)</f>
        <v>0</v>
      </c>
      <c r="O462">
        <f>IF($B462="","",Dataset!N462)</f>
        <v>0</v>
      </c>
      <c r="P462">
        <f>IF($B462="","",Dataset!O462)</f>
        <v>0</v>
      </c>
      <c r="Q462">
        <f>IF($B462="","",Dataset!P462)</f>
        <v>0</v>
      </c>
      <c r="R462">
        <f>IF($B462="","",Dataset!Q462)</f>
        <v>0</v>
      </c>
      <c r="S462">
        <f>IF($B462="","",Dataset!R462)</f>
        <v>1</v>
      </c>
      <c r="T462">
        <f>IF($B462="","",Dataset!S462)</f>
        <v>0</v>
      </c>
      <c r="U462">
        <f>IF($B462="","",Dataset!T462)</f>
        <v>0</v>
      </c>
      <c r="AL462" t="s">
        <v>80</v>
      </c>
      <c r="AN462" s="3">
        <f t="shared" si="59"/>
        <v>44.942857112999995</v>
      </c>
      <c r="AO462">
        <v>103</v>
      </c>
      <c r="BD462" s="4">
        <v>4.2857141490000004</v>
      </c>
      <c r="BE462" s="4">
        <v>2.1428570750000002</v>
      </c>
      <c r="BF462" s="4">
        <v>1</v>
      </c>
      <c r="BH462" t="s">
        <v>845</v>
      </c>
      <c r="BI462" t="s">
        <v>846</v>
      </c>
      <c r="BJ462" t="s">
        <v>80</v>
      </c>
      <c r="BK462" t="s">
        <v>152</v>
      </c>
      <c r="BL462" t="s">
        <v>25</v>
      </c>
      <c r="BM462" t="s">
        <v>742</v>
      </c>
      <c r="BN462" t="s">
        <v>27</v>
      </c>
      <c r="BO462" s="4">
        <v>487.98200000000003</v>
      </c>
      <c r="BP462" s="4">
        <v>44</v>
      </c>
      <c r="BQ462" s="5">
        <f t="shared" si="60"/>
        <v>4.285714149E-2</v>
      </c>
      <c r="BR462" s="5">
        <f t="shared" si="61"/>
        <v>2.1428570750000001E-2</v>
      </c>
      <c r="BS462" s="5">
        <f t="shared" si="62"/>
        <v>0.01</v>
      </c>
      <c r="BT462" s="4">
        <v>21.85</v>
      </c>
      <c r="BU462" s="4">
        <v>-36.363636020000001</v>
      </c>
      <c r="BV462" s="4">
        <v>21.8</v>
      </c>
      <c r="BW462" s="4">
        <v>26.321000000000002</v>
      </c>
    </row>
    <row r="463" spans="1:75" x14ac:dyDescent="0.15">
      <c r="A463" t="str">
        <f t="shared" si="57"/>
        <v>1</v>
      </c>
      <c r="B463">
        <v>140</v>
      </c>
      <c r="C463" s="7">
        <v>43077</v>
      </c>
      <c r="D463" s="11">
        <v>2017</v>
      </c>
      <c r="E463" s="3">
        <f>_xlfn.XLOOKUP(B463,'Sentiment index'!$E$2:$E$169,'Sentiment index'!$A$2:$A$169)</f>
        <v>-0.19868369999999999</v>
      </c>
      <c r="F463">
        <f>IF(B463="","",Dataset!E463)</f>
        <v>12.86997786032161</v>
      </c>
      <c r="G463" s="5">
        <f>(AN463-BP463)/BP463</f>
        <v>-0.14629631040000002</v>
      </c>
      <c r="H463" s="12">
        <f>IF(B463="","",Dataset!G463)</f>
        <v>109</v>
      </c>
      <c r="I463" s="4">
        <v>110.319</v>
      </c>
      <c r="J463" s="4">
        <v>51.331736499999998</v>
      </c>
      <c r="K463" s="13">
        <f t="shared" si="58"/>
        <v>-0.15149631040000003</v>
      </c>
      <c r="L463" s="5">
        <f>IF(AL463="NORWAY",_xlfn.XLOOKUP(C463,'Oslo OBX Historical Data'!$A$3:$A$3478,'Oslo OBX Historical Data'!$G$2:$G$3477),IF(AL463="FINLAND",_xlfn.XLOOKUP(C463,'OMX Helsinki Historical Data'!$A$3:$A$3480,'OMX Helsinki Historical Data'!$G$2:$G$3479),IF(AL463="DENMARK",_xlfn.XLOOKUP(C463,'OMX Copenhagen All shares Histo'!$A$3:$A$3462,'OMX Copenhagen All shares Histo'!$G$2:$G$3461),_xlfn.XLOOKUP('Neg. inv sent'!C463,'OMX Stockholm Historical Data'!$A$3:$A$3478,'OMX Stockholm Historical Data'!$G$2:$G$3477))))</f>
        <v>5.1999999999999998E-3</v>
      </c>
      <c r="M463">
        <f>IF($B463="","",Dataset!L463)</f>
        <v>1</v>
      </c>
      <c r="N463">
        <f>IF($B463="","",Dataset!M463)</f>
        <v>0</v>
      </c>
      <c r="O463">
        <f>IF($B463="","",Dataset!N463)</f>
        <v>0</v>
      </c>
      <c r="P463">
        <f>IF($B463="","",Dataset!O463)</f>
        <v>0</v>
      </c>
      <c r="Q463">
        <f>IF($B463="","",Dataset!P463)</f>
        <v>0</v>
      </c>
      <c r="R463">
        <f>IF($B463="","",Dataset!Q463)</f>
        <v>0</v>
      </c>
      <c r="S463">
        <f>IF($B463="","",Dataset!R463)</f>
        <v>1</v>
      </c>
      <c r="T463">
        <f>IF($B463="","",Dataset!S463)</f>
        <v>0</v>
      </c>
      <c r="U463">
        <f>IF($B463="","",Dataset!T463)</f>
        <v>0</v>
      </c>
      <c r="AL463" t="s">
        <v>64</v>
      </c>
      <c r="AN463" s="3">
        <f t="shared" si="59"/>
        <v>4.6953702927999998</v>
      </c>
      <c r="AO463">
        <v>109</v>
      </c>
      <c r="BD463" s="4">
        <v>-1.766063519E-6</v>
      </c>
      <c r="BE463" s="4">
        <v>-14.62963104</v>
      </c>
      <c r="BF463" s="4">
        <v>-24.675928119999998</v>
      </c>
      <c r="BH463" t="s">
        <v>1280</v>
      </c>
      <c r="BI463" t="s">
        <v>1281</v>
      </c>
      <c r="BJ463" t="s">
        <v>64</v>
      </c>
      <c r="BK463" t="s">
        <v>152</v>
      </c>
      <c r="BL463" t="s">
        <v>25</v>
      </c>
      <c r="BM463" t="s">
        <v>700</v>
      </c>
      <c r="BN463" t="s">
        <v>27</v>
      </c>
      <c r="BO463" s="4">
        <v>110.319</v>
      </c>
      <c r="BP463" s="4">
        <v>5.5</v>
      </c>
      <c r="BQ463" s="5">
        <f t="shared" si="60"/>
        <v>-1.766063519E-8</v>
      </c>
      <c r="BR463" s="5">
        <f t="shared" si="61"/>
        <v>-0.14629631039999999</v>
      </c>
      <c r="BS463" s="5">
        <f t="shared" si="62"/>
        <v>-0.24675928119999999</v>
      </c>
      <c r="BT463" s="4">
        <v>12.55</v>
      </c>
      <c r="BU463" s="4">
        <v>149.09091190000001</v>
      </c>
      <c r="BV463" s="4">
        <v>12.35</v>
      </c>
      <c r="BW463" s="4">
        <v>5.5240999999999998</v>
      </c>
    </row>
    <row r="464" spans="1:75" x14ac:dyDescent="0.15">
      <c r="A464" t="str">
        <f t="shared" si="57"/>
        <v>1</v>
      </c>
      <c r="B464">
        <v>140</v>
      </c>
      <c r="C464" s="7">
        <v>43080</v>
      </c>
      <c r="D464" s="11">
        <v>2017</v>
      </c>
      <c r="E464" s="3">
        <f>_xlfn.XLOOKUP(B464,'Sentiment index'!$E$2:$E$169,'Sentiment index'!$A$2:$A$169)</f>
        <v>-0.19868369999999999</v>
      </c>
      <c r="F464">
        <f>IF(B464="","",Dataset!E464)</f>
        <v>12.062582504804475</v>
      </c>
      <c r="G464" s="5">
        <f>(AN464-BP464)/BP464</f>
        <v>2.4999999999999859E-2</v>
      </c>
      <c r="H464" s="12">
        <f>IF(B464="","",Dataset!G464)</f>
        <v>46</v>
      </c>
      <c r="I464" s="4">
        <v>175.292</v>
      </c>
      <c r="J464" s="4">
        <v>24.204525</v>
      </c>
      <c r="K464" s="13">
        <f t="shared" si="58"/>
        <v>1.9599999999999861E-2</v>
      </c>
      <c r="L464" s="5">
        <f>IF(AL464="NORWAY",_xlfn.XLOOKUP(C464,'Oslo OBX Historical Data'!$A$3:$A$3478,'Oslo OBX Historical Data'!$G$2:$G$3477),IF(AL464="FINLAND",_xlfn.XLOOKUP(C464,'OMX Helsinki Historical Data'!$A$3:$A$3480,'OMX Helsinki Historical Data'!$G$2:$G$3479),IF(AL464="DENMARK",_xlfn.XLOOKUP(C464,'OMX Copenhagen All shares Histo'!$A$3:$A$3462,'OMX Copenhagen All shares Histo'!$G$2:$G$3461),_xlfn.XLOOKUP('Neg. inv sent'!C464,'OMX Stockholm Historical Data'!$A$3:$A$3478,'OMX Stockholm Historical Data'!$G$2:$G$3477))))</f>
        <v>5.4000000000000003E-3</v>
      </c>
      <c r="M464">
        <f>IF($B464="","",Dataset!L464)</f>
        <v>1</v>
      </c>
      <c r="N464">
        <f>IF($B464="","",Dataset!M464)</f>
        <v>0</v>
      </c>
      <c r="O464">
        <f>IF($B464="","",Dataset!N464)</f>
        <v>0</v>
      </c>
      <c r="P464">
        <f>IF($B464="","",Dataset!O464)</f>
        <v>0</v>
      </c>
      <c r="Q464">
        <f>IF($B464="","",Dataset!P464)</f>
        <v>0</v>
      </c>
      <c r="R464">
        <f>IF($B464="","",Dataset!Q464)</f>
        <v>0</v>
      </c>
      <c r="S464">
        <f>IF($B464="","",Dataset!R464)</f>
        <v>1</v>
      </c>
      <c r="T464">
        <f>IF($B464="","",Dataset!S464)</f>
        <v>0</v>
      </c>
      <c r="U464">
        <f>IF($B464="","",Dataset!T464)</f>
        <v>0</v>
      </c>
      <c r="AL464" t="s">
        <v>80</v>
      </c>
      <c r="AN464" s="3">
        <f t="shared" si="59"/>
        <v>25.624999999999996</v>
      </c>
      <c r="AO464">
        <v>46</v>
      </c>
      <c r="BD464" s="4">
        <v>0.90909093620000003</v>
      </c>
      <c r="BE464" s="4">
        <v>2.5</v>
      </c>
      <c r="BF464" s="4">
        <v>10.454545019999999</v>
      </c>
      <c r="BH464" t="s">
        <v>1173</v>
      </c>
      <c r="BI464" t="s">
        <v>1174</v>
      </c>
      <c r="BJ464" t="s">
        <v>80</v>
      </c>
      <c r="BK464" t="s">
        <v>152</v>
      </c>
      <c r="BL464" t="s">
        <v>25</v>
      </c>
      <c r="BM464" t="s">
        <v>1175</v>
      </c>
      <c r="BN464" t="s">
        <v>27</v>
      </c>
      <c r="BO464" s="4">
        <v>175.292</v>
      </c>
      <c r="BP464" s="4">
        <v>25</v>
      </c>
      <c r="BQ464" s="5">
        <f t="shared" si="60"/>
        <v>9.0909093620000006E-3</v>
      </c>
      <c r="BR464" s="5">
        <f t="shared" si="61"/>
        <v>2.5000000000000001E-2</v>
      </c>
      <c r="BS464" s="5">
        <f t="shared" si="62"/>
        <v>0.1045454502</v>
      </c>
      <c r="BT464" s="4">
        <v>70.099999999999994</v>
      </c>
      <c r="BU464" s="4">
        <v>231.8542023</v>
      </c>
      <c r="BV464" s="4">
        <v>69.7</v>
      </c>
      <c r="BW464" s="4">
        <v>19.029</v>
      </c>
    </row>
    <row r="465" spans="1:75" x14ac:dyDescent="0.15">
      <c r="A465" t="str">
        <f t="shared" si="57"/>
        <v>1</v>
      </c>
      <c r="B465">
        <v>140</v>
      </c>
      <c r="C465" s="7">
        <v>43081</v>
      </c>
      <c r="D465" s="11">
        <v>2017</v>
      </c>
      <c r="E465" s="3">
        <f>_xlfn.XLOOKUP(B465,'Sentiment index'!$E$2:$E$169,'Sentiment index'!$A$2:$A$169)</f>
        <v>-0.19868369999999999</v>
      </c>
      <c r="F465">
        <f>IF(B465="","",Dataset!E465)</f>
        <v>12.481895323218351</v>
      </c>
      <c r="G465" s="5">
        <f>(AN465-BP465)/BP465</f>
        <v>-0.1</v>
      </c>
      <c r="H465" s="12">
        <f>IF(B465="","",Dataset!G465)</f>
        <v>426</v>
      </c>
      <c r="I465" s="4">
        <v>248.81899999999999</v>
      </c>
      <c r="J465" s="4">
        <v>48.409050000000001</v>
      </c>
      <c r="K465" s="13">
        <f t="shared" si="58"/>
        <v>-0.10300000000000001</v>
      </c>
      <c r="L465" s="5">
        <f>IF(AL465="NORWAY",_xlfn.XLOOKUP(C465,'Oslo OBX Historical Data'!$A$3:$A$3478,'Oslo OBX Historical Data'!$G$2:$G$3477),IF(AL465="FINLAND",_xlfn.XLOOKUP(C465,'OMX Helsinki Historical Data'!$A$3:$A$3480,'OMX Helsinki Historical Data'!$G$2:$G$3479),IF(AL465="DENMARK",_xlfn.XLOOKUP(C465,'OMX Copenhagen All shares Histo'!$A$3:$A$3462,'OMX Copenhagen All shares Histo'!$G$2:$G$3461),_xlfn.XLOOKUP('Neg. inv sent'!C465,'OMX Stockholm Historical Data'!$A$3:$A$3478,'OMX Stockholm Historical Data'!$G$2:$G$3477))))</f>
        <v>3.0000000000000001E-3</v>
      </c>
      <c r="M465">
        <f>IF($B465="","",Dataset!L465)</f>
        <v>1</v>
      </c>
      <c r="N465">
        <f>IF($B465="","",Dataset!M465)</f>
        <v>0</v>
      </c>
      <c r="O465">
        <f>IF($B465="","",Dataset!N465)</f>
        <v>0</v>
      </c>
      <c r="P465">
        <f>IF($B465="","",Dataset!O465)</f>
        <v>0</v>
      </c>
      <c r="Q465">
        <f>IF($B465="","",Dataset!P465)</f>
        <v>0</v>
      </c>
      <c r="R465">
        <f>IF($B465="","",Dataset!Q465)</f>
        <v>0</v>
      </c>
      <c r="S465">
        <f>IF($B465="","",Dataset!R465)</f>
        <v>0</v>
      </c>
      <c r="T465">
        <f>IF($B465="","",Dataset!S465)</f>
        <v>1</v>
      </c>
      <c r="U465">
        <f>IF($B465="","",Dataset!T465)</f>
        <v>0</v>
      </c>
      <c r="AL465" t="s">
        <v>80</v>
      </c>
      <c r="AN465" s="3">
        <f t="shared" si="59"/>
        <v>45</v>
      </c>
      <c r="AO465">
        <v>426</v>
      </c>
      <c r="BD465" s="4">
        <v>2</v>
      </c>
      <c r="BE465" s="4">
        <v>-10</v>
      </c>
      <c r="BF465" s="4">
        <v>-7</v>
      </c>
      <c r="BH465" t="s">
        <v>1060</v>
      </c>
      <c r="BI465" t="s">
        <v>1061</v>
      </c>
      <c r="BJ465" t="s">
        <v>80</v>
      </c>
      <c r="BK465" t="s">
        <v>81</v>
      </c>
      <c r="BL465" t="s">
        <v>25</v>
      </c>
      <c r="BM465" t="s">
        <v>507</v>
      </c>
      <c r="BN465" t="s">
        <v>27</v>
      </c>
      <c r="BO465" s="4">
        <v>248.81899999999999</v>
      </c>
      <c r="BP465" s="4">
        <v>50</v>
      </c>
      <c r="BQ465" s="5">
        <f t="shared" si="60"/>
        <v>0.02</v>
      </c>
      <c r="BR465" s="5">
        <f t="shared" si="61"/>
        <v>-0.1</v>
      </c>
      <c r="BS465" s="5">
        <f t="shared" si="62"/>
        <v>-7.0000000000000007E-2</v>
      </c>
      <c r="BT465" s="4">
        <v>307</v>
      </c>
      <c r="BU465" s="4">
        <v>664</v>
      </c>
      <c r="BV465" s="4">
        <v>306.5</v>
      </c>
      <c r="BW465" s="4">
        <v>15.31</v>
      </c>
    </row>
    <row r="466" spans="1:75" x14ac:dyDescent="0.15">
      <c r="A466" t="str">
        <f t="shared" si="57"/>
        <v>1</v>
      </c>
      <c r="B466">
        <v>140</v>
      </c>
      <c r="C466" s="7">
        <v>43081</v>
      </c>
      <c r="D466" s="11">
        <v>2017</v>
      </c>
      <c r="E466" s="3">
        <f>_xlfn.XLOOKUP(B466,'Sentiment index'!$E$2:$E$169,'Sentiment index'!$A$2:$A$169)</f>
        <v>-0.19868369999999999</v>
      </c>
      <c r="F466">
        <f>IF(B466="","",Dataset!E466)</f>
        <v>11.758554686080958</v>
      </c>
      <c r="G466" s="5">
        <f>(AN466-BP466)/BP466</f>
        <v>0.60540538789999987</v>
      </c>
      <c r="H466" s="12">
        <f>IF(B466="","",Dataset!G466)</f>
        <v>52</v>
      </c>
      <c r="I466" s="4">
        <v>19.329000000000001</v>
      </c>
      <c r="J466" s="4">
        <v>31.949973</v>
      </c>
      <c r="K466" s="13">
        <f t="shared" si="58"/>
        <v>0.60240538789999987</v>
      </c>
      <c r="L466" s="5">
        <f>IF(AL466="NORWAY",_xlfn.XLOOKUP(C466,'Oslo OBX Historical Data'!$A$3:$A$3478,'Oslo OBX Historical Data'!$G$2:$G$3477),IF(AL466="FINLAND",_xlfn.XLOOKUP(C466,'OMX Helsinki Historical Data'!$A$3:$A$3480,'OMX Helsinki Historical Data'!$G$2:$G$3479),IF(AL466="DENMARK",_xlfn.XLOOKUP(C466,'OMX Copenhagen All shares Histo'!$A$3:$A$3462,'OMX Copenhagen All shares Histo'!$G$2:$G$3461),_xlfn.XLOOKUP('Neg. inv sent'!C466,'OMX Stockholm Historical Data'!$A$3:$A$3478,'OMX Stockholm Historical Data'!$G$2:$G$3477))))</f>
        <v>3.0000000000000001E-3</v>
      </c>
      <c r="M466">
        <f>IF($B466="","",Dataset!L466)</f>
        <v>1</v>
      </c>
      <c r="N466">
        <f>IF($B466="","",Dataset!M466)</f>
        <v>1</v>
      </c>
      <c r="O466">
        <f>IF($B466="","",Dataset!N466)</f>
        <v>0</v>
      </c>
      <c r="P466">
        <f>IF($B466="","",Dataset!O466)</f>
        <v>0</v>
      </c>
      <c r="Q466">
        <f>IF($B466="","",Dataset!P466)</f>
        <v>0</v>
      </c>
      <c r="R466">
        <f>IF($B466="","",Dataset!Q466)</f>
        <v>0</v>
      </c>
      <c r="S466">
        <f>IF($B466="","",Dataset!R466)</f>
        <v>0</v>
      </c>
      <c r="T466">
        <f>IF($B466="","",Dataset!S466)</f>
        <v>0</v>
      </c>
      <c r="U466">
        <f>IF($B466="","",Dataset!T466)</f>
        <v>0</v>
      </c>
      <c r="AL466" t="s">
        <v>80</v>
      </c>
      <c r="AN466" s="3">
        <f t="shared" si="59"/>
        <v>52.978377800699995</v>
      </c>
      <c r="AO466">
        <v>52</v>
      </c>
      <c r="BD466" s="4">
        <v>62.162162780000003</v>
      </c>
      <c r="BE466" s="4">
        <v>60.540538789999999</v>
      </c>
      <c r="BF466" s="4">
        <v>64.324325560000005</v>
      </c>
      <c r="BH466" t="s">
        <v>1763</v>
      </c>
      <c r="BI466" t="s">
        <v>1764</v>
      </c>
      <c r="BJ466" t="s">
        <v>80</v>
      </c>
      <c r="BK466" t="s">
        <v>53</v>
      </c>
      <c r="BL466" t="s">
        <v>25</v>
      </c>
      <c r="BM466" t="s">
        <v>1175</v>
      </c>
      <c r="BN466" t="s">
        <v>27</v>
      </c>
      <c r="BO466" s="4">
        <v>19.329000000000001</v>
      </c>
      <c r="BP466" s="4">
        <v>33</v>
      </c>
      <c r="BQ466" s="5">
        <f t="shared" si="60"/>
        <v>0.62162162780000008</v>
      </c>
      <c r="BR466" s="5">
        <f t="shared" si="61"/>
        <v>0.60540538789999998</v>
      </c>
      <c r="BS466" s="5">
        <f t="shared" si="62"/>
        <v>0.64324325560000006</v>
      </c>
      <c r="BT466" s="4"/>
      <c r="BU466" s="4"/>
      <c r="BV466" s="4"/>
      <c r="BW466" s="4">
        <v>8.8544</v>
      </c>
    </row>
    <row r="467" spans="1:75" x14ac:dyDescent="0.15">
      <c r="A467" t="str">
        <f t="shared" si="57"/>
        <v>1</v>
      </c>
      <c r="B467">
        <v>140</v>
      </c>
      <c r="C467" s="7">
        <v>43083</v>
      </c>
      <c r="D467" s="11">
        <v>2017</v>
      </c>
      <c r="E467" s="3">
        <f>_xlfn.XLOOKUP(B467,'Sentiment index'!$E$2:$E$169,'Sentiment index'!$A$2:$A$169)</f>
        <v>-0.19868369999999999</v>
      </c>
      <c r="F467">
        <f>IF(B467="","",Dataset!E467)</f>
        <v>12.769749669619443</v>
      </c>
      <c r="G467" s="5">
        <f>(AN467-BP467)/BP467</f>
        <v>0</v>
      </c>
      <c r="H467" s="12">
        <f>IF(B467="","",Dataset!G467)</f>
        <v>35</v>
      </c>
      <c r="I467" s="4">
        <v>77.927899999999994</v>
      </c>
      <c r="J467" s="4">
        <v>10.649991</v>
      </c>
      <c r="K467" s="13">
        <f t="shared" si="58"/>
        <v>5.8999999999999999E-3</v>
      </c>
      <c r="L467" s="5">
        <f>IF(AL467="NORWAY",_xlfn.XLOOKUP(C467,'Oslo OBX Historical Data'!$A$3:$A$3478,'Oslo OBX Historical Data'!$G$2:$G$3477),IF(AL467="FINLAND",_xlfn.XLOOKUP(C467,'OMX Helsinki Historical Data'!$A$3:$A$3480,'OMX Helsinki Historical Data'!$G$2:$G$3479),IF(AL467="DENMARK",_xlfn.XLOOKUP(C467,'OMX Copenhagen All shares Histo'!$A$3:$A$3462,'OMX Copenhagen All shares Histo'!$G$2:$G$3461),_xlfn.XLOOKUP('Neg. inv sent'!C467,'OMX Stockholm Historical Data'!$A$3:$A$3478,'OMX Stockholm Historical Data'!$G$2:$G$3477))))</f>
        <v>-5.8999999999999999E-3</v>
      </c>
      <c r="M467">
        <f>IF($B467="","",Dataset!L467)</f>
        <v>1</v>
      </c>
      <c r="N467">
        <f>IF($B467="","",Dataset!M467)</f>
        <v>0</v>
      </c>
      <c r="O467">
        <f>IF($B467="","",Dataset!N467)</f>
        <v>0</v>
      </c>
      <c r="P467">
        <f>IF($B467="","",Dataset!O467)</f>
        <v>0</v>
      </c>
      <c r="Q467">
        <f>IF($B467="","",Dataset!P467)</f>
        <v>0</v>
      </c>
      <c r="R467">
        <f>IF($B467="","",Dataset!Q467)</f>
        <v>1</v>
      </c>
      <c r="S467">
        <f>IF($B467="","",Dataset!R467)</f>
        <v>0</v>
      </c>
      <c r="T467">
        <f>IF($B467="","",Dataset!S467)</f>
        <v>0</v>
      </c>
      <c r="U467">
        <f>IF($B467="","",Dataset!T467)</f>
        <v>0</v>
      </c>
      <c r="AL467" t="s">
        <v>80</v>
      </c>
      <c r="AN467" s="3">
        <f t="shared" si="59"/>
        <v>11</v>
      </c>
      <c r="AO467">
        <v>35</v>
      </c>
      <c r="BD467" s="4">
        <v>2.0930233</v>
      </c>
      <c r="BE467" s="4">
        <v>0</v>
      </c>
      <c r="BF467" s="4">
        <v>0.69767439369999995</v>
      </c>
      <c r="BH467" t="s">
        <v>1375</v>
      </c>
      <c r="BI467" t="s">
        <v>1376</v>
      </c>
      <c r="BJ467" t="s">
        <v>80</v>
      </c>
      <c r="BK467" t="s">
        <v>32</v>
      </c>
      <c r="BL467" t="s">
        <v>25</v>
      </c>
      <c r="BM467" t="s">
        <v>1175</v>
      </c>
      <c r="BN467" t="s">
        <v>27</v>
      </c>
      <c r="BO467" s="4">
        <v>77.927899999999994</v>
      </c>
      <c r="BP467" s="4">
        <v>11</v>
      </c>
      <c r="BQ467" s="5">
        <f t="shared" si="60"/>
        <v>2.0930232999999999E-2</v>
      </c>
      <c r="BR467" s="5">
        <f t="shared" si="61"/>
        <v>0</v>
      </c>
      <c r="BS467" s="5">
        <f t="shared" si="62"/>
        <v>6.9767439369999998E-3</v>
      </c>
      <c r="BT467" s="4">
        <v>21.7</v>
      </c>
      <c r="BU467" s="4">
        <v>138.47937010000001</v>
      </c>
      <c r="BV467" s="4">
        <v>22.1</v>
      </c>
      <c r="BW467" s="4">
        <v>19.3157</v>
      </c>
    </row>
    <row r="468" spans="1:75" x14ac:dyDescent="0.15">
      <c r="A468" t="str">
        <f t="shared" si="57"/>
        <v>1</v>
      </c>
      <c r="B468">
        <v>140</v>
      </c>
      <c r="C468" s="7">
        <v>43083</v>
      </c>
      <c r="D468" s="11">
        <v>2017</v>
      </c>
      <c r="E468" s="3">
        <f>_xlfn.XLOOKUP(B468,'Sentiment index'!$E$2:$E$169,'Sentiment index'!$A$2:$A$169)</f>
        <v>-0.19868369999999999</v>
      </c>
      <c r="F468">
        <f>IF(B468="","",Dataset!E468)</f>
        <v>11.959398491161798</v>
      </c>
      <c r="G468" s="5">
        <f>(AN468-BP468)/BP468</f>
        <v>0.53333332059999994</v>
      </c>
      <c r="H468" s="12">
        <f>IF(B468="","",Dataset!G468)</f>
        <v>46</v>
      </c>
      <c r="I468" s="4">
        <v>39.1</v>
      </c>
      <c r="J468" s="4">
        <v>29.04543</v>
      </c>
      <c r="K468" s="13">
        <f t="shared" si="58"/>
        <v>0.53923332059999995</v>
      </c>
      <c r="L468" s="5">
        <f>IF(AL468="NORWAY",_xlfn.XLOOKUP(C468,'Oslo OBX Historical Data'!$A$3:$A$3478,'Oslo OBX Historical Data'!$G$2:$G$3477),IF(AL468="FINLAND",_xlfn.XLOOKUP(C468,'OMX Helsinki Historical Data'!$A$3:$A$3480,'OMX Helsinki Historical Data'!$G$2:$G$3479),IF(AL468="DENMARK",_xlfn.XLOOKUP(C468,'OMX Copenhagen All shares Histo'!$A$3:$A$3462,'OMX Copenhagen All shares Histo'!$G$2:$G$3461),_xlfn.XLOOKUP('Neg. inv sent'!C468,'OMX Stockholm Historical Data'!$A$3:$A$3478,'OMX Stockholm Historical Data'!$G$2:$G$3477))))</f>
        <v>-5.8999999999999999E-3</v>
      </c>
      <c r="M468">
        <f>IF($B468="","",Dataset!L468)</f>
        <v>1</v>
      </c>
      <c r="N468">
        <f>IF($B468="","",Dataset!M468)</f>
        <v>0</v>
      </c>
      <c r="O468">
        <f>IF($B468="","",Dataset!N468)</f>
        <v>1</v>
      </c>
      <c r="P468">
        <f>IF($B468="","",Dataset!O468)</f>
        <v>0</v>
      </c>
      <c r="Q468">
        <f>IF($B468="","",Dataset!P468)</f>
        <v>0</v>
      </c>
      <c r="R468">
        <f>IF($B468="","",Dataset!Q468)</f>
        <v>0</v>
      </c>
      <c r="S468">
        <f>IF($B468="","",Dataset!R468)</f>
        <v>0</v>
      </c>
      <c r="T468">
        <f>IF($B468="","",Dataset!S468)</f>
        <v>0</v>
      </c>
      <c r="U468">
        <f>IF($B468="","",Dataset!T468)</f>
        <v>0</v>
      </c>
      <c r="AL468" t="s">
        <v>80</v>
      </c>
      <c r="AN468" s="3">
        <f t="shared" si="59"/>
        <v>45.999999617999997</v>
      </c>
      <c r="AO468">
        <v>46</v>
      </c>
      <c r="BD468" s="4">
        <v>22.666666029999998</v>
      </c>
      <c r="BE468" s="4">
        <v>53.333332059999996</v>
      </c>
      <c r="BF468" s="4">
        <v>101.33333589999999</v>
      </c>
      <c r="BH468" t="s">
        <v>1552</v>
      </c>
      <c r="BI468" t="s">
        <v>1553</v>
      </c>
      <c r="BJ468" t="s">
        <v>80</v>
      </c>
      <c r="BK468" t="s">
        <v>96</v>
      </c>
      <c r="BL468" t="s">
        <v>25</v>
      </c>
      <c r="BM468" t="s">
        <v>1066</v>
      </c>
      <c r="BN468" t="s">
        <v>27</v>
      </c>
      <c r="BO468" s="4">
        <v>39.1</v>
      </c>
      <c r="BP468" s="4">
        <v>30</v>
      </c>
      <c r="BQ468" s="5">
        <f t="shared" si="60"/>
        <v>0.22666666029999999</v>
      </c>
      <c r="BR468" s="5">
        <f t="shared" si="61"/>
        <v>0.53333332059999994</v>
      </c>
      <c r="BS468" s="5">
        <f t="shared" si="62"/>
        <v>1.013333359</v>
      </c>
      <c r="BT468" s="4">
        <v>71.2</v>
      </c>
      <c r="BU468" s="4">
        <v>150.66667179999999</v>
      </c>
      <c r="BV468" s="4">
        <v>71</v>
      </c>
      <c r="BW468" s="4">
        <v>6.3330000000000002</v>
      </c>
    </row>
    <row r="469" spans="1:75" x14ac:dyDescent="0.15">
      <c r="A469" t="str">
        <f t="shared" si="57"/>
        <v>1</v>
      </c>
      <c r="B469">
        <v>140</v>
      </c>
      <c r="C469" s="7">
        <v>43084</v>
      </c>
      <c r="D469" s="11">
        <v>2017</v>
      </c>
      <c r="E469" s="3">
        <f>_xlfn.XLOOKUP(B469,'Sentiment index'!$E$2:$E$169,'Sentiment index'!$A$2:$A$169)</f>
        <v>-0.19868369999999999</v>
      </c>
      <c r="F469">
        <f>IF(B469="","",Dataset!E469)</f>
        <v>10.816473371949249</v>
      </c>
      <c r="G469" s="5">
        <f>(AN469-BP469)/BP469</f>
        <v>-4.8507461549999964E-2</v>
      </c>
      <c r="H469" s="12">
        <f>IF(B469="","",Dataset!G469)</f>
        <v>57</v>
      </c>
      <c r="I469" s="4">
        <v>18.386299999999999</v>
      </c>
      <c r="J469" s="4">
        <v>9.4397647500000001</v>
      </c>
      <c r="K469" s="13">
        <f t="shared" si="58"/>
        <v>-4.1607461549999961E-2</v>
      </c>
      <c r="L469" s="5">
        <f>IF(AL469="NORWAY",_xlfn.XLOOKUP(C469,'Oslo OBX Historical Data'!$A$3:$A$3478,'Oslo OBX Historical Data'!$G$2:$G$3477),IF(AL469="FINLAND",_xlfn.XLOOKUP(C469,'OMX Helsinki Historical Data'!$A$3:$A$3480,'OMX Helsinki Historical Data'!$G$2:$G$3479),IF(AL469="DENMARK",_xlfn.XLOOKUP(C469,'OMX Copenhagen All shares Histo'!$A$3:$A$3462,'OMX Copenhagen All shares Histo'!$G$2:$G$3461),_xlfn.XLOOKUP('Neg. inv sent'!C469,'OMX Stockholm Historical Data'!$A$3:$A$3478,'OMX Stockholm Historical Data'!$G$2:$G$3477))))</f>
        <v>-6.8999999999999999E-3</v>
      </c>
      <c r="M469">
        <f>IF($B469="","",Dataset!L469)</f>
        <v>1</v>
      </c>
      <c r="N469">
        <f>IF($B469="","",Dataset!M469)</f>
        <v>0</v>
      </c>
      <c r="O469">
        <f>IF($B469="","",Dataset!N469)</f>
        <v>1</v>
      </c>
      <c r="P469">
        <f>IF($B469="","",Dataset!O469)</f>
        <v>0</v>
      </c>
      <c r="Q469">
        <f>IF($B469="","",Dataset!P469)</f>
        <v>0</v>
      </c>
      <c r="R469">
        <f>IF($B469="","",Dataset!Q469)</f>
        <v>0</v>
      </c>
      <c r="S469">
        <f>IF($B469="","",Dataset!R469)</f>
        <v>0</v>
      </c>
      <c r="T469">
        <f>IF($B469="","",Dataset!S469)</f>
        <v>0</v>
      </c>
      <c r="U469">
        <f>IF($B469="","",Dataset!T469)</f>
        <v>0</v>
      </c>
      <c r="AL469" t="s">
        <v>80</v>
      </c>
      <c r="AN469" s="3">
        <f t="shared" si="59"/>
        <v>9.2770522498875003</v>
      </c>
      <c r="AO469">
        <v>57</v>
      </c>
      <c r="BD469" s="4">
        <v>0</v>
      </c>
      <c r="BE469" s="4">
        <v>-4.8507461550000004</v>
      </c>
      <c r="BF469" s="4">
        <v>-7.0895524019999998</v>
      </c>
      <c r="BH469" t="s">
        <v>1770</v>
      </c>
      <c r="BI469" t="s">
        <v>1771</v>
      </c>
      <c r="BJ469" t="s">
        <v>80</v>
      </c>
      <c r="BK469" t="s">
        <v>96</v>
      </c>
      <c r="BL469" t="s">
        <v>25</v>
      </c>
      <c r="BM469" t="s">
        <v>1066</v>
      </c>
      <c r="BN469" t="s">
        <v>27</v>
      </c>
      <c r="BO469" s="4">
        <v>18.386299999999999</v>
      </c>
      <c r="BP469" s="4">
        <v>9.75</v>
      </c>
      <c r="BQ469" s="5">
        <f t="shared" si="60"/>
        <v>0</v>
      </c>
      <c r="BR469" s="5">
        <f t="shared" si="61"/>
        <v>-4.8507461550000006E-2</v>
      </c>
      <c r="BS469" s="5">
        <f t="shared" si="62"/>
        <v>-7.0895524020000003E-2</v>
      </c>
      <c r="BT469" s="4">
        <v>4.5149999999999997</v>
      </c>
      <c r="BU469" s="4">
        <v>-47.491546630000002</v>
      </c>
      <c r="BV469" s="4">
        <v>4.4000000000000004</v>
      </c>
      <c r="BW469" s="4">
        <v>12.267899999999999</v>
      </c>
    </row>
    <row r="470" spans="1:75" x14ac:dyDescent="0.15">
      <c r="A470" t="str">
        <f t="shared" si="57"/>
        <v>1</v>
      </c>
      <c r="B470">
        <v>140</v>
      </c>
      <c r="C470" s="7">
        <v>43090</v>
      </c>
      <c r="D470" s="11">
        <v>2017</v>
      </c>
      <c r="E470" s="3">
        <f>_xlfn.XLOOKUP(B470,'Sentiment index'!$E$2:$E$169,'Sentiment index'!$A$2:$A$169)</f>
        <v>-0.19868369999999999</v>
      </c>
      <c r="F470">
        <f>IF(B470="","",Dataset!E470)</f>
        <v>13.987576554916792</v>
      </c>
      <c r="G470" s="5">
        <f>(AN470-BP470)/BP470</f>
        <v>0.15789473530000001</v>
      </c>
      <c r="H470" s="12">
        <f>IF(B470="","",Dataset!G470)</f>
        <v>178</v>
      </c>
      <c r="I470" s="4">
        <v>39.1128</v>
      </c>
      <c r="J470" s="4">
        <v>6.5</v>
      </c>
      <c r="K470" s="13">
        <f t="shared" si="58"/>
        <v>0.14629473530000001</v>
      </c>
      <c r="L470" s="5">
        <f>IF(AL470="NORWAY",_xlfn.XLOOKUP(C470,'Oslo OBX Historical Data'!$A$3:$A$3478,'Oslo OBX Historical Data'!$G$2:$G$3477),IF(AL470="FINLAND",_xlfn.XLOOKUP(C470,'OMX Helsinki Historical Data'!$A$3:$A$3480,'OMX Helsinki Historical Data'!$G$2:$G$3479),IF(AL470="DENMARK",_xlfn.XLOOKUP(C470,'OMX Copenhagen All shares Histo'!$A$3:$A$3462,'OMX Copenhagen All shares Histo'!$G$2:$G$3461),_xlfn.XLOOKUP('Neg. inv sent'!C470,'OMX Stockholm Historical Data'!$A$3:$A$3478,'OMX Stockholm Historical Data'!$G$2:$G$3477))))</f>
        <v>1.1599999999999999E-2</v>
      </c>
      <c r="M470">
        <f>IF($B470="","",Dataset!L470)</f>
        <v>1</v>
      </c>
      <c r="N470">
        <f>IF($B470="","",Dataset!M470)</f>
        <v>0</v>
      </c>
      <c r="O470">
        <f>IF($B470="","",Dataset!N470)</f>
        <v>0</v>
      </c>
      <c r="P470">
        <f>IF($B470="","",Dataset!O470)</f>
        <v>0</v>
      </c>
      <c r="Q470">
        <f>IF($B470="","",Dataset!P470)</f>
        <v>0</v>
      </c>
      <c r="R470">
        <f>IF($B470="","",Dataset!Q470)</f>
        <v>0</v>
      </c>
      <c r="S470">
        <f>IF($B470="","",Dataset!R470)</f>
        <v>1</v>
      </c>
      <c r="T470">
        <f>IF($B470="","",Dataset!S470)</f>
        <v>0</v>
      </c>
      <c r="U470">
        <f>IF($B470="","",Dataset!T470)</f>
        <v>0</v>
      </c>
      <c r="AL470" t="s">
        <v>44</v>
      </c>
      <c r="AN470" s="3">
        <f t="shared" si="59"/>
        <v>7.52631577945</v>
      </c>
      <c r="AO470">
        <v>178</v>
      </c>
      <c r="BD470" s="4">
        <v>9.6491231919999993</v>
      </c>
      <c r="BE470" s="4">
        <v>15.78947353</v>
      </c>
      <c r="BF470" s="4">
        <v>36.403507230000002</v>
      </c>
      <c r="BH470" t="s">
        <v>1546</v>
      </c>
      <c r="BI470" t="s">
        <v>1547</v>
      </c>
      <c r="BJ470" t="s">
        <v>44</v>
      </c>
      <c r="BK470" t="s">
        <v>152</v>
      </c>
      <c r="BL470" t="s">
        <v>25</v>
      </c>
      <c r="BM470" t="s">
        <v>1066</v>
      </c>
      <c r="BN470" t="s">
        <v>27</v>
      </c>
      <c r="BO470" s="4">
        <v>39.1128</v>
      </c>
      <c r="BP470" s="4">
        <v>6.5</v>
      </c>
      <c r="BQ470" s="5">
        <f t="shared" si="60"/>
        <v>9.649123191999999E-2</v>
      </c>
      <c r="BR470" s="5">
        <f t="shared" si="61"/>
        <v>0.15789473530000001</v>
      </c>
      <c r="BS470" s="5">
        <f t="shared" si="62"/>
        <v>0.36403507230000004</v>
      </c>
      <c r="BT470" s="4">
        <v>16</v>
      </c>
      <c r="BU470" s="4">
        <v>136.9230804</v>
      </c>
      <c r="BV470" s="4">
        <v>15.9</v>
      </c>
      <c r="BW470" s="4">
        <v>53.349800000000002</v>
      </c>
    </row>
    <row r="471" spans="1:75" x14ac:dyDescent="0.15">
      <c r="A471" t="str">
        <f t="shared" si="57"/>
        <v>1</v>
      </c>
      <c r="B471">
        <v>141</v>
      </c>
      <c r="C471" s="7">
        <v>43103</v>
      </c>
      <c r="D471" s="11">
        <v>2018</v>
      </c>
      <c r="E471" s="3">
        <f>_xlfn.XLOOKUP(B471,'Sentiment index'!$E$2:$E$169,'Sentiment index'!$A$2:$A$169)</f>
        <v>-0.3041568</v>
      </c>
      <c r="F471">
        <f>IF(B471="","",Dataset!E471)</f>
        <v>7.0607543752400819</v>
      </c>
      <c r="G471" s="5">
        <f>(AN471-BP471)/BP471</f>
        <v>0.12666666980000008</v>
      </c>
      <c r="H471" s="12">
        <f>IF(B471="","",Dataset!G471)</f>
        <v>1202.9524963333831</v>
      </c>
      <c r="I471" s="2">
        <v>5.8944999999999999</v>
      </c>
      <c r="J471" s="2">
        <v>2.809545</v>
      </c>
      <c r="K471" s="13">
        <f t="shared" si="58"/>
        <v>0.11996666980000008</v>
      </c>
      <c r="L471" s="5">
        <f>IF(AL471="NORWAY",_xlfn.XLOOKUP(C471,'Oslo OBX Historical Data'!$A$3:$A$3478,'Oslo OBX Historical Data'!$G$2:$G$3477),IF(AL471="FINLAND",_xlfn.XLOOKUP(C471,'OMX Helsinki Historical Data'!$A$3:$A$3480,'OMX Helsinki Historical Data'!$G$2:$G$3479),IF(AL471="DENMARK",_xlfn.XLOOKUP(C471,'OMX Copenhagen All shares Histo'!$A$3:$A$3462,'OMX Copenhagen All shares Histo'!$G$2:$G$3461),_xlfn.XLOOKUP('Neg. inv sent'!C471,'OMX Stockholm Historical Data'!$A$3:$A$3478,'OMX Stockholm Historical Data'!$G$2:$G$3477))))</f>
        <v>6.7000000000000002E-3</v>
      </c>
      <c r="M471">
        <f>IF($B471="","",Dataset!L471)</f>
        <v>1</v>
      </c>
      <c r="N471">
        <f>IF($B471="","",Dataset!M471)</f>
        <v>0</v>
      </c>
      <c r="O471">
        <f>IF($B471="","",Dataset!N471)</f>
        <v>0</v>
      </c>
      <c r="P471">
        <f>IF($B471="","",Dataset!O471)</f>
        <v>0</v>
      </c>
      <c r="Q471">
        <f>IF($B471="","",Dataset!P471)</f>
        <v>0</v>
      </c>
      <c r="R471">
        <f>IF($B471="","",Dataset!Q471)</f>
        <v>1</v>
      </c>
      <c r="S471">
        <f>IF($B471="","",Dataset!R471)</f>
        <v>0</v>
      </c>
      <c r="T471">
        <f>IF($B471="","",Dataset!S471)</f>
        <v>0</v>
      </c>
      <c r="U471">
        <f>IF($B471="","",Dataset!T471)</f>
        <v>0</v>
      </c>
      <c r="AL471" t="s">
        <v>80</v>
      </c>
      <c r="AN471" s="3">
        <f t="shared" si="59"/>
        <v>3.3800000094000002</v>
      </c>
      <c r="BD471" s="4">
        <v>15</v>
      </c>
      <c r="BE471" s="4">
        <v>12.66666698</v>
      </c>
      <c r="BF471" s="4">
        <v>9.3333330149999991</v>
      </c>
      <c r="BH471" t="s">
        <v>2093</v>
      </c>
      <c r="BI471" t="s">
        <v>2094</v>
      </c>
      <c r="BJ471" t="s">
        <v>80</v>
      </c>
      <c r="BK471" t="s">
        <v>32</v>
      </c>
      <c r="BL471" t="s">
        <v>25</v>
      </c>
      <c r="BM471" t="s">
        <v>54</v>
      </c>
      <c r="BN471" t="s">
        <v>27</v>
      </c>
      <c r="BO471" s="2">
        <v>5.8944999999999999</v>
      </c>
      <c r="BP471" s="2">
        <v>3</v>
      </c>
      <c r="BQ471" s="5">
        <f t="shared" si="60"/>
        <v>0.15</v>
      </c>
      <c r="BR471" s="5">
        <f t="shared" si="61"/>
        <v>0.12666666979999999</v>
      </c>
      <c r="BS471" s="5">
        <f t="shared" si="62"/>
        <v>9.3333330149999991E-2</v>
      </c>
      <c r="BT471" s="2">
        <v>1.1000000000000001</v>
      </c>
      <c r="BU471" s="2">
        <v>-60</v>
      </c>
      <c r="BV471" s="2">
        <v>1.115</v>
      </c>
      <c r="BW471" s="2">
        <v>10</v>
      </c>
    </row>
    <row r="472" spans="1:75" x14ac:dyDescent="0.15">
      <c r="A472" t="str">
        <f t="shared" si="57"/>
        <v>1</v>
      </c>
      <c r="B472">
        <v>141</v>
      </c>
      <c r="C472" s="7">
        <v>43104</v>
      </c>
      <c r="D472" s="11">
        <v>2018</v>
      </c>
      <c r="E472" s="3">
        <f>_xlfn.XLOOKUP(B472,'Sentiment index'!$E$2:$E$169,'Sentiment index'!$A$2:$A$169)</f>
        <v>-0.3041568</v>
      </c>
      <c r="F472">
        <f>IF(B472="","",Dataset!E472)</f>
        <v>12.68177900631084</v>
      </c>
      <c r="G472" s="5">
        <f>(AN472-BP472)/BP472</f>
        <v>0.17370895390000007</v>
      </c>
      <c r="H472" s="12">
        <f>IF(B472="","",Dataset!G472)</f>
        <v>3</v>
      </c>
      <c r="I472" s="2">
        <v>9.8743999999999996</v>
      </c>
      <c r="J472" s="2">
        <v>3.5587569999999999</v>
      </c>
      <c r="K472" s="13">
        <f t="shared" si="58"/>
        <v>0.16370895390000006</v>
      </c>
      <c r="L472" s="5">
        <f>IF(AL472="NORWAY",_xlfn.XLOOKUP(C472,'Oslo OBX Historical Data'!$A$3:$A$3478,'Oslo OBX Historical Data'!$G$2:$G$3477),IF(AL472="FINLAND",_xlfn.XLOOKUP(C472,'OMX Helsinki Historical Data'!$A$3:$A$3480,'OMX Helsinki Historical Data'!$G$2:$G$3479),IF(AL472="DENMARK",_xlfn.XLOOKUP(C472,'OMX Copenhagen All shares Histo'!$A$3:$A$3462,'OMX Copenhagen All shares Histo'!$G$2:$G$3461),_xlfn.XLOOKUP('Neg. inv sent'!C472,'OMX Stockholm Historical Data'!$A$3:$A$3478,'OMX Stockholm Historical Data'!$G$2:$G$3477))))</f>
        <v>0.01</v>
      </c>
      <c r="M472">
        <f>IF($B472="","",Dataset!L472)</f>
        <v>1</v>
      </c>
      <c r="N472">
        <f>IF($B472="","",Dataset!M472)</f>
        <v>0</v>
      </c>
      <c r="O472">
        <f>IF($B472="","",Dataset!N472)</f>
        <v>0</v>
      </c>
      <c r="P472">
        <f>IF($B472="","",Dataset!O472)</f>
        <v>0</v>
      </c>
      <c r="Q472">
        <f>IF($B472="","",Dataset!P472)</f>
        <v>0</v>
      </c>
      <c r="R472">
        <f>IF($B472="","",Dataset!Q472)</f>
        <v>1</v>
      </c>
      <c r="S472">
        <f>IF($B472="","",Dataset!R472)</f>
        <v>0</v>
      </c>
      <c r="T472">
        <f>IF($B472="","",Dataset!S472)</f>
        <v>0</v>
      </c>
      <c r="U472">
        <f>IF($B472="","",Dataset!T472)</f>
        <v>0</v>
      </c>
      <c r="AL472" t="s">
        <v>80</v>
      </c>
      <c r="AN472" s="3">
        <f t="shared" si="59"/>
        <v>4.4600940248200001</v>
      </c>
      <c r="AO472">
        <v>3</v>
      </c>
      <c r="BD472" s="4">
        <v>22.065732959999998</v>
      </c>
      <c r="BE472" s="4">
        <v>17.370895390000001</v>
      </c>
      <c r="BF472" s="4">
        <v>192.01878360000001</v>
      </c>
      <c r="BH472" t="s">
        <v>1985</v>
      </c>
      <c r="BI472" t="s">
        <v>1986</v>
      </c>
      <c r="BJ472" t="s">
        <v>80</v>
      </c>
      <c r="BK472" t="s">
        <v>32</v>
      </c>
      <c r="BL472" t="s">
        <v>25</v>
      </c>
      <c r="BM472" t="s">
        <v>1175</v>
      </c>
      <c r="BN472" t="s">
        <v>27</v>
      </c>
      <c r="BO472" s="2">
        <v>9.8743999999999996</v>
      </c>
      <c r="BP472" s="2">
        <v>3.8</v>
      </c>
      <c r="BQ472" s="5">
        <f t="shared" si="60"/>
        <v>0.22065732959999998</v>
      </c>
      <c r="BR472" s="5">
        <f t="shared" si="61"/>
        <v>0.17370895390000002</v>
      </c>
      <c r="BS472" s="5">
        <f t="shared" si="62"/>
        <v>1.920187836</v>
      </c>
      <c r="BT472" s="2">
        <v>0.46400000000000002</v>
      </c>
      <c r="BU472" s="2">
        <v>-85.370368959999993</v>
      </c>
      <c r="BV472" s="2">
        <v>0.46</v>
      </c>
      <c r="BW472" s="2">
        <v>13.411899999999999</v>
      </c>
    </row>
    <row r="473" spans="1:75" x14ac:dyDescent="0.15">
      <c r="A473" t="str">
        <f t="shared" si="57"/>
        <v>1</v>
      </c>
      <c r="B473">
        <v>141</v>
      </c>
      <c r="C473" s="7">
        <v>43115</v>
      </c>
      <c r="D473" s="11">
        <v>2018</v>
      </c>
      <c r="E473" s="3">
        <f>_xlfn.XLOOKUP(B473,'Sentiment index'!$E$2:$E$169,'Sentiment index'!$A$2:$A$169)</f>
        <v>-0.3041568</v>
      </c>
      <c r="F473">
        <f>IF(B473="","",Dataset!E473)</f>
        <v>8.3140178490991108</v>
      </c>
      <c r="G473" s="5">
        <f>(AN473-BP473)/BP473</f>
        <v>-2.2222223279999981E-2</v>
      </c>
      <c r="H473" s="12">
        <f>IF(B473="","",Dataset!G473)</f>
        <v>121</v>
      </c>
      <c r="I473" s="2">
        <v>21.8965</v>
      </c>
      <c r="J473" s="2">
        <v>5.9936959999999999</v>
      </c>
      <c r="K473" s="13">
        <f t="shared" si="58"/>
        <v>-2.172222327999998E-2</v>
      </c>
      <c r="L473" s="5">
        <f>IF(AL473="NORWAY",_xlfn.XLOOKUP(C473,'Oslo OBX Historical Data'!$A$3:$A$3478,'Oslo OBX Historical Data'!$G$2:$G$3477),IF(AL473="FINLAND",_xlfn.XLOOKUP(C473,'OMX Helsinki Historical Data'!$A$3:$A$3480,'OMX Helsinki Historical Data'!$G$2:$G$3479),IF(AL473="DENMARK",_xlfn.XLOOKUP(C473,'OMX Copenhagen All shares Histo'!$A$3:$A$3462,'OMX Copenhagen All shares Histo'!$G$2:$G$3461),_xlfn.XLOOKUP('Neg. inv sent'!C473,'OMX Stockholm Historical Data'!$A$3:$A$3478,'OMX Stockholm Historical Data'!$G$2:$G$3477))))</f>
        <v>-5.0000000000000001E-4</v>
      </c>
      <c r="M473">
        <f>IF($B473="","",Dataset!L473)</f>
        <v>1</v>
      </c>
      <c r="N473">
        <f>IF($B473="","",Dataset!M473)</f>
        <v>0</v>
      </c>
      <c r="O473">
        <f>IF($B473="","",Dataset!N473)</f>
        <v>0</v>
      </c>
      <c r="P473">
        <f>IF($B473="","",Dataset!O473)</f>
        <v>0</v>
      </c>
      <c r="Q473">
        <f>IF($B473="","",Dataset!P473)</f>
        <v>0</v>
      </c>
      <c r="R473">
        <f>IF($B473="","",Dataset!Q473)</f>
        <v>0</v>
      </c>
      <c r="S473">
        <f>IF($B473="","",Dataset!R473)</f>
        <v>1</v>
      </c>
      <c r="T473">
        <f>IF($B473="","",Dataset!S473)</f>
        <v>0</v>
      </c>
      <c r="U473">
        <f>IF($B473="","",Dataset!T473)</f>
        <v>0</v>
      </c>
      <c r="AL473" t="s">
        <v>80</v>
      </c>
      <c r="AN473" s="3">
        <f t="shared" si="59"/>
        <v>6.2577777710080005</v>
      </c>
      <c r="AO473">
        <v>121</v>
      </c>
      <c r="BD473" s="4">
        <v>0</v>
      </c>
      <c r="BE473" s="4">
        <v>-2.222222328</v>
      </c>
      <c r="BF473" s="4">
        <v>2.777777672</v>
      </c>
      <c r="BH473" t="s">
        <v>1721</v>
      </c>
      <c r="BI473" t="s">
        <v>1722</v>
      </c>
      <c r="BJ473" t="s">
        <v>80</v>
      </c>
      <c r="BK473" t="s">
        <v>152</v>
      </c>
      <c r="BL473" t="s">
        <v>25</v>
      </c>
      <c r="BM473" t="s">
        <v>54</v>
      </c>
      <c r="BN473" t="s">
        <v>27</v>
      </c>
      <c r="BO473" s="2">
        <v>21.8965</v>
      </c>
      <c r="BP473" s="2">
        <v>6.4</v>
      </c>
      <c r="BQ473" s="5">
        <f t="shared" si="60"/>
        <v>0</v>
      </c>
      <c r="BR473" s="5">
        <f t="shared" si="61"/>
        <v>-2.2222223279999998E-2</v>
      </c>
      <c r="BS473" s="5">
        <f t="shared" si="62"/>
        <v>2.7777776720000001E-2</v>
      </c>
      <c r="BT473" s="2">
        <v>23.7</v>
      </c>
      <c r="BU473" s="2">
        <v>314.0625</v>
      </c>
      <c r="BV473" s="2">
        <v>24</v>
      </c>
      <c r="BW473" s="2">
        <v>26</v>
      </c>
    </row>
    <row r="474" spans="1:75" x14ac:dyDescent="0.15">
      <c r="A474" t="str">
        <f t="shared" si="57"/>
        <v>1</v>
      </c>
      <c r="B474">
        <v>141</v>
      </c>
      <c r="C474" s="7">
        <v>43117</v>
      </c>
      <c r="D474" s="11">
        <v>2018</v>
      </c>
      <c r="E474" s="3">
        <f>_xlfn.XLOOKUP(B474,'Sentiment index'!$E$2:$E$169,'Sentiment index'!$A$2:$A$169)</f>
        <v>-0.3041568</v>
      </c>
      <c r="F474">
        <f>IF(B474="","",Dataset!E474)</f>
        <v>10.878781227321918</v>
      </c>
      <c r="G474" s="5">
        <f>(AN474-BP474)/BP474</f>
        <v>2.702702581999842E-3</v>
      </c>
      <c r="H474" s="12">
        <f>IF(B474="","",Dataset!G474)</f>
        <v>98</v>
      </c>
      <c r="I474" s="2">
        <v>23.347100000000001</v>
      </c>
      <c r="J474" s="2">
        <v>21.907968</v>
      </c>
      <c r="K474" s="13">
        <f t="shared" si="58"/>
        <v>-2.9729741800015811E-4</v>
      </c>
      <c r="L474" s="5">
        <f>IF(AL474="NORWAY",_xlfn.XLOOKUP(C474,'Oslo OBX Historical Data'!$A$3:$A$3478,'Oslo OBX Historical Data'!$G$2:$G$3477),IF(AL474="FINLAND",_xlfn.XLOOKUP(C474,'OMX Helsinki Historical Data'!$A$3:$A$3480,'OMX Helsinki Historical Data'!$G$2:$G$3479),IF(AL474="DENMARK",_xlfn.XLOOKUP(C474,'OMX Copenhagen All shares Histo'!$A$3:$A$3462,'OMX Copenhagen All shares Histo'!$G$2:$G$3461),_xlfn.XLOOKUP('Neg. inv sent'!C474,'OMX Stockholm Historical Data'!$A$3:$A$3478,'OMX Stockholm Historical Data'!$G$2:$G$3477))))</f>
        <v>3.0000000000000001E-3</v>
      </c>
      <c r="M474">
        <f>IF($B474="","",Dataset!L474)</f>
        <v>1</v>
      </c>
      <c r="N474">
        <f>IF($B474="","",Dataset!M474)</f>
        <v>0</v>
      </c>
      <c r="O474">
        <f>IF($B474="","",Dataset!N474)</f>
        <v>0</v>
      </c>
      <c r="P474">
        <f>IF($B474="","",Dataset!O474)</f>
        <v>0</v>
      </c>
      <c r="Q474">
        <f>IF($B474="","",Dataset!P474)</f>
        <v>0</v>
      </c>
      <c r="R474">
        <f>IF($B474="","",Dataset!Q474)</f>
        <v>0</v>
      </c>
      <c r="S474">
        <f>IF($B474="","",Dataset!R474)</f>
        <v>1</v>
      </c>
      <c r="T474">
        <f>IF($B474="","",Dataset!S474)</f>
        <v>0</v>
      </c>
      <c r="U474">
        <f>IF($B474="","",Dataset!T474)</f>
        <v>0</v>
      </c>
      <c r="AL474" t="s">
        <v>23</v>
      </c>
      <c r="AN474" s="3">
        <f t="shared" si="59"/>
        <v>17.045945943893997</v>
      </c>
      <c r="AO474">
        <v>98</v>
      </c>
      <c r="BD474" s="4">
        <v>9.4594593049999993</v>
      </c>
      <c r="BE474" s="4">
        <v>0.2702702582</v>
      </c>
      <c r="BF474" s="4">
        <v>1.081081033</v>
      </c>
      <c r="BH474" t="s">
        <v>1703</v>
      </c>
      <c r="BI474" t="s">
        <v>1704</v>
      </c>
      <c r="BJ474" t="s">
        <v>23</v>
      </c>
      <c r="BK474" t="s">
        <v>152</v>
      </c>
      <c r="BL474" t="s">
        <v>25</v>
      </c>
      <c r="BM474" t="s">
        <v>1066</v>
      </c>
      <c r="BN474" t="s">
        <v>27</v>
      </c>
      <c r="BO474" s="2">
        <v>23.347100000000001</v>
      </c>
      <c r="BP474" s="2">
        <v>17</v>
      </c>
      <c r="BQ474" s="5">
        <f t="shared" si="60"/>
        <v>9.4594593049999995E-2</v>
      </c>
      <c r="BR474" s="5">
        <f t="shared" si="61"/>
        <v>2.7027025819999998E-3</v>
      </c>
      <c r="BS474" s="5">
        <f t="shared" si="62"/>
        <v>1.081081033E-2</v>
      </c>
      <c r="BT474" s="2">
        <v>0.24199999999999999</v>
      </c>
      <c r="BU474" s="2">
        <v>-97.818687440000005</v>
      </c>
      <c r="BV474" s="2">
        <v>0.23200000000000001</v>
      </c>
      <c r="BW474" s="2">
        <v>6.2880000000000003</v>
      </c>
    </row>
    <row r="475" spans="1:75" x14ac:dyDescent="0.15">
      <c r="A475" t="str">
        <f t="shared" si="57"/>
        <v>1</v>
      </c>
      <c r="B475">
        <v>142</v>
      </c>
      <c r="C475" s="7">
        <v>43140</v>
      </c>
      <c r="D475" s="11">
        <v>2018</v>
      </c>
      <c r="E475" s="3">
        <f>_xlfn.XLOOKUP(B475,'Sentiment index'!$E$2:$E$169,'Sentiment index'!$A$2:$A$169)</f>
        <v>-0.28772300000000001</v>
      </c>
      <c r="F475">
        <f>IF(B475="","",Dataset!E475)</f>
        <v>8.6574910014718576</v>
      </c>
      <c r="G475" s="5">
        <f>(AN475-BP475)/BP475</f>
        <v>0.36428569789999993</v>
      </c>
      <c r="H475" s="12">
        <f>IF(B475="","",Dataset!G475)</f>
        <v>209</v>
      </c>
      <c r="I475" s="2">
        <v>48.811399999999999</v>
      </c>
      <c r="J475" s="2">
        <v>94.152157400000007</v>
      </c>
      <c r="K475" s="13">
        <f t="shared" si="58"/>
        <v>0.37348569789999991</v>
      </c>
      <c r="L475" s="5">
        <f>IF(AL475="NORWAY",_xlfn.XLOOKUP(C475,'Oslo OBX Historical Data'!$A$3:$A$3478,'Oslo OBX Historical Data'!$G$2:$G$3477),IF(AL475="FINLAND",_xlfn.XLOOKUP(C475,'OMX Helsinki Historical Data'!$A$3:$A$3480,'OMX Helsinki Historical Data'!$G$2:$G$3479),IF(AL475="DENMARK",_xlfn.XLOOKUP(C475,'OMX Copenhagen All shares Histo'!$A$3:$A$3462,'OMX Copenhagen All shares Histo'!$G$2:$G$3461),_xlfn.XLOOKUP('Neg. inv sent'!C475,'OMX Stockholm Historical Data'!$A$3:$A$3478,'OMX Stockholm Historical Data'!$G$2:$G$3477))))</f>
        <v>-9.1999999999999998E-3</v>
      </c>
      <c r="M475">
        <f>IF($B475="","",Dataset!L475)</f>
        <v>1</v>
      </c>
      <c r="N475">
        <f>IF($B475="","",Dataset!M475)</f>
        <v>0</v>
      </c>
      <c r="O475">
        <f>IF($B475="","",Dataset!N475)</f>
        <v>0</v>
      </c>
      <c r="P475">
        <f>IF($B475="","",Dataset!O475)</f>
        <v>0</v>
      </c>
      <c r="Q475">
        <f>IF($B475="","",Dataset!P475)</f>
        <v>0</v>
      </c>
      <c r="R475">
        <f>IF($B475="","",Dataset!Q475)</f>
        <v>0</v>
      </c>
      <c r="S475">
        <f>IF($B475="","",Dataset!R475)</f>
        <v>1</v>
      </c>
      <c r="T475">
        <f>IF($B475="","",Dataset!S475)</f>
        <v>0</v>
      </c>
      <c r="U475">
        <f>IF($B475="","",Dataset!T475)</f>
        <v>0</v>
      </c>
      <c r="AL475" t="s">
        <v>64</v>
      </c>
      <c r="AN475" s="3">
        <f t="shared" si="59"/>
        <v>13.36999983942</v>
      </c>
      <c r="AO475">
        <v>209</v>
      </c>
      <c r="BD475" s="4">
        <v>28.928571699999999</v>
      </c>
      <c r="BE475" s="4">
        <v>36.428569789999997</v>
      </c>
      <c r="BF475" s="4">
        <v>52.142856600000002</v>
      </c>
      <c r="BH475" t="s">
        <v>1478</v>
      </c>
      <c r="BI475" t="s">
        <v>1479</v>
      </c>
      <c r="BJ475" t="s">
        <v>64</v>
      </c>
      <c r="BK475" t="s">
        <v>152</v>
      </c>
      <c r="BL475" t="s">
        <v>25</v>
      </c>
      <c r="BM475" t="s">
        <v>1392</v>
      </c>
      <c r="BN475" t="s">
        <v>27</v>
      </c>
      <c r="BO475" s="2">
        <v>48.811399999999999</v>
      </c>
      <c r="BP475" s="2">
        <v>9.8000000000000007</v>
      </c>
      <c r="BQ475" s="5">
        <f t="shared" si="60"/>
        <v>0.289285717</v>
      </c>
      <c r="BR475" s="5">
        <f t="shared" si="61"/>
        <v>0.36428569789999998</v>
      </c>
      <c r="BS475" s="5">
        <f t="shared" si="62"/>
        <v>0.52142856599999998</v>
      </c>
      <c r="BT475" s="2">
        <v>73.900000000000006</v>
      </c>
      <c r="BU475" s="2">
        <v>675.51019289999999</v>
      </c>
      <c r="BV475" s="2">
        <v>73.7</v>
      </c>
      <c r="BW475" s="2">
        <v>4.84</v>
      </c>
    </row>
    <row r="476" spans="1:75" x14ac:dyDescent="0.15">
      <c r="A476" t="str">
        <f t="shared" si="57"/>
        <v>1</v>
      </c>
      <c r="B476">
        <v>142</v>
      </c>
      <c r="C476" s="7">
        <v>43152</v>
      </c>
      <c r="D476" s="11">
        <v>2018</v>
      </c>
      <c r="E476" s="3">
        <f>_xlfn.XLOOKUP(B476,'Sentiment index'!$E$2:$E$169,'Sentiment index'!$A$2:$A$169)</f>
        <v>-0.28772300000000001</v>
      </c>
      <c r="F476">
        <f>IF(B476="","",Dataset!E476)</f>
        <v>10.954345709372715</v>
      </c>
      <c r="G476" s="5">
        <f>(AN476-BP476)/BP476</f>
        <v>-0.06</v>
      </c>
      <c r="H476" s="12">
        <f>IF(B476="","",Dataset!G476)</f>
        <v>3</v>
      </c>
      <c r="I476" s="2">
        <v>23.335000000000001</v>
      </c>
      <c r="J476" s="2">
        <v>5.4786127499999999</v>
      </c>
      <c r="K476" s="13">
        <f t="shared" si="58"/>
        <v>-6.2E-2</v>
      </c>
      <c r="L476" s="5">
        <f>IF(AL476="NORWAY",_xlfn.XLOOKUP(C476,'Oslo OBX Historical Data'!$A$3:$A$3478,'Oslo OBX Historical Data'!$G$2:$G$3477),IF(AL476="FINLAND",_xlfn.XLOOKUP(C476,'OMX Helsinki Historical Data'!$A$3:$A$3480,'OMX Helsinki Historical Data'!$G$2:$G$3479),IF(AL476="DENMARK",_xlfn.XLOOKUP(C476,'OMX Copenhagen All shares Histo'!$A$3:$A$3462,'OMX Copenhagen All shares Histo'!$G$2:$G$3461),_xlfn.XLOOKUP('Neg. inv sent'!C476,'OMX Stockholm Historical Data'!$A$3:$A$3478,'OMX Stockholm Historical Data'!$G$2:$G$3477))))</f>
        <v>2E-3</v>
      </c>
      <c r="M476">
        <f>IF($B476="","",Dataset!L476)</f>
        <v>1</v>
      </c>
      <c r="N476">
        <f>IF($B476="","",Dataset!M476)</f>
        <v>0</v>
      </c>
      <c r="O476">
        <f>IF($B476="","",Dataset!N476)</f>
        <v>0</v>
      </c>
      <c r="P476">
        <f>IF($B476="","",Dataset!O476)</f>
        <v>0</v>
      </c>
      <c r="Q476">
        <f>IF($B476="","",Dataset!P476)</f>
        <v>0</v>
      </c>
      <c r="R476">
        <f>IF($B476="","",Dataset!Q476)</f>
        <v>1</v>
      </c>
      <c r="S476">
        <f>IF($B476="","",Dataset!R476)</f>
        <v>0</v>
      </c>
      <c r="T476">
        <f>IF($B476="","",Dataset!S476)</f>
        <v>0</v>
      </c>
      <c r="U476">
        <f>IF($B476="","",Dataset!T476)</f>
        <v>0</v>
      </c>
      <c r="AL476" t="s">
        <v>80</v>
      </c>
      <c r="AN476" s="3">
        <f t="shared" si="59"/>
        <v>5.4989999999999997</v>
      </c>
      <c r="AO476">
        <v>3</v>
      </c>
      <c r="BD476" s="4">
        <v>-0.22222222389999999</v>
      </c>
      <c r="BE476" s="4">
        <v>-6</v>
      </c>
      <c r="BF476" s="4">
        <v>-2.7888889309999998</v>
      </c>
      <c r="BH476" t="s">
        <v>1696</v>
      </c>
      <c r="BI476" t="s">
        <v>1697</v>
      </c>
      <c r="BJ476" t="s">
        <v>80</v>
      </c>
      <c r="BK476" t="s">
        <v>32</v>
      </c>
      <c r="BL476" t="s">
        <v>25</v>
      </c>
      <c r="BM476" t="s">
        <v>1066</v>
      </c>
      <c r="BN476" t="s">
        <v>27</v>
      </c>
      <c r="BO476" s="2">
        <v>23.335000000000001</v>
      </c>
      <c r="BP476" s="2">
        <v>5.85</v>
      </c>
      <c r="BQ476" s="5">
        <f t="shared" si="60"/>
        <v>-2.2222222389999997E-3</v>
      </c>
      <c r="BR476" s="5">
        <f t="shared" si="61"/>
        <v>-0.06</v>
      </c>
      <c r="BS476" s="5">
        <f t="shared" si="62"/>
        <v>-2.7888889309999998E-2</v>
      </c>
      <c r="BT476" s="2">
        <v>0.34399999999999997</v>
      </c>
      <c r="BU476" s="2">
        <v>-91.844207760000003</v>
      </c>
      <c r="BV476" s="2">
        <v>0.34899999999999998</v>
      </c>
      <c r="BW476" s="2">
        <v>31.6142</v>
      </c>
    </row>
    <row r="477" spans="1:75" x14ac:dyDescent="0.15">
      <c r="A477" t="str">
        <f t="shared" si="57"/>
        <v>1</v>
      </c>
      <c r="B477">
        <v>142</v>
      </c>
      <c r="C477" s="7">
        <v>43154</v>
      </c>
      <c r="D477" s="11">
        <v>2018</v>
      </c>
      <c r="E477" s="3">
        <f>_xlfn.XLOOKUP(B477,'Sentiment index'!$E$2:$E$169,'Sentiment index'!$A$2:$A$169)</f>
        <v>-0.28772300000000001</v>
      </c>
      <c r="F477">
        <f>IF(B477="","",Dataset!E477)</f>
        <v>13.786575050011018</v>
      </c>
      <c r="G477" s="5">
        <f>(AN477-BP477)/BP477</f>
        <v>-4.3103447560000063E-3</v>
      </c>
      <c r="H477" s="12">
        <f>IF(B477="","",Dataset!G477)</f>
        <v>1277.8034486255065</v>
      </c>
      <c r="I477" s="2">
        <v>23.4846</v>
      </c>
      <c r="J477" s="2">
        <v>14.047725</v>
      </c>
      <c r="K477" s="13">
        <f t="shared" si="58"/>
        <v>-5.7103447560000065E-3</v>
      </c>
      <c r="L477" s="5">
        <f>IF(AL477="NORWAY",_xlfn.XLOOKUP(C477,'Oslo OBX Historical Data'!$A$3:$A$3478,'Oslo OBX Historical Data'!$G$2:$G$3477),IF(AL477="FINLAND",_xlfn.XLOOKUP(C477,'OMX Helsinki Historical Data'!$A$3:$A$3480,'OMX Helsinki Historical Data'!$G$2:$G$3479),IF(AL477="DENMARK",_xlfn.XLOOKUP(C477,'OMX Copenhagen All shares Histo'!$A$3:$A$3462,'OMX Copenhagen All shares Histo'!$G$2:$G$3461),_xlfn.XLOOKUP('Neg. inv sent'!C477,'OMX Stockholm Historical Data'!$A$3:$A$3478,'OMX Stockholm Historical Data'!$G$2:$G$3477))))</f>
        <v>1.4E-3</v>
      </c>
      <c r="M477">
        <f>IF($B477="","",Dataset!L477)</f>
        <v>1</v>
      </c>
      <c r="N477">
        <f>IF($B477="","",Dataset!M477)</f>
        <v>0</v>
      </c>
      <c r="O477">
        <f>IF($B477="","",Dataset!N477)</f>
        <v>0</v>
      </c>
      <c r="P477">
        <f>IF($B477="","",Dataset!O477)</f>
        <v>0</v>
      </c>
      <c r="Q477">
        <f>IF($B477="","",Dataset!P477)</f>
        <v>0</v>
      </c>
      <c r="R477">
        <f>IF($B477="","",Dataset!Q477)</f>
        <v>1</v>
      </c>
      <c r="S477">
        <f>IF($B477="","",Dataset!R477)</f>
        <v>0</v>
      </c>
      <c r="T477">
        <f>IF($B477="","",Dataset!S477)</f>
        <v>0</v>
      </c>
      <c r="U477">
        <f>IF($B477="","",Dataset!T477)</f>
        <v>0</v>
      </c>
      <c r="AL477" t="s">
        <v>80</v>
      </c>
      <c r="AN477" s="3">
        <f t="shared" si="59"/>
        <v>14.93534482866</v>
      </c>
      <c r="BD477" s="4">
        <v>0</v>
      </c>
      <c r="BE477" s="4">
        <v>-0.43103447560000002</v>
      </c>
      <c r="BF477" s="4">
        <v>-4.3103446959999996</v>
      </c>
      <c r="BH477" t="s">
        <v>1661</v>
      </c>
      <c r="BI477" t="s">
        <v>1662</v>
      </c>
      <c r="BJ477" t="s">
        <v>80</v>
      </c>
      <c r="BK477" t="s">
        <v>32</v>
      </c>
      <c r="BL477" t="s">
        <v>25</v>
      </c>
      <c r="BM477" t="s">
        <v>1066</v>
      </c>
      <c r="BN477" t="s">
        <v>27</v>
      </c>
      <c r="BO477" s="2">
        <v>23.4846</v>
      </c>
      <c r="BP477" s="2">
        <v>15</v>
      </c>
      <c r="BQ477" s="5">
        <f t="shared" si="60"/>
        <v>0</v>
      </c>
      <c r="BR477" s="5">
        <f t="shared" si="61"/>
        <v>-4.3103447560000003E-3</v>
      </c>
      <c r="BS477" s="5">
        <f t="shared" si="62"/>
        <v>-4.3103446959999993E-2</v>
      </c>
      <c r="BT477" s="2"/>
      <c r="BU477" s="2"/>
      <c r="BV477" s="2"/>
      <c r="BW477" s="2">
        <v>7.52</v>
      </c>
    </row>
    <row r="478" spans="1:75" x14ac:dyDescent="0.15">
      <c r="A478" t="str">
        <f t="shared" si="57"/>
        <v>1</v>
      </c>
      <c r="B478">
        <v>142</v>
      </c>
      <c r="C478" s="7">
        <v>43157</v>
      </c>
      <c r="D478" s="11">
        <v>2018</v>
      </c>
      <c r="E478" s="3">
        <f>_xlfn.XLOOKUP(B478,'Sentiment index'!$E$2:$E$169,'Sentiment index'!$A$2:$A$169)</f>
        <v>-0.28772300000000001</v>
      </c>
      <c r="F478">
        <f>IF(B478="","",Dataset!E478)</f>
        <v>12.768222521161077</v>
      </c>
      <c r="G478" s="5">
        <f>(AN478-BP478)/BP478</f>
        <v>-9.0909090039999974E-2</v>
      </c>
      <c r="H478" s="12">
        <f>IF(B478="","",Dataset!G478)</f>
        <v>13</v>
      </c>
      <c r="I478" s="2">
        <v>19.851900000000001</v>
      </c>
      <c r="J478" s="2">
        <v>16.7636185</v>
      </c>
      <c r="K478" s="13">
        <f t="shared" si="58"/>
        <v>-9.6309090039999976E-2</v>
      </c>
      <c r="L478" s="5">
        <f>IF(AL478="NORWAY",_xlfn.XLOOKUP(C478,'Oslo OBX Historical Data'!$A$3:$A$3478,'Oslo OBX Historical Data'!$G$2:$G$3477),IF(AL478="FINLAND",_xlfn.XLOOKUP(C478,'OMX Helsinki Historical Data'!$A$3:$A$3480,'OMX Helsinki Historical Data'!$G$2:$G$3479),IF(AL478="DENMARK",_xlfn.XLOOKUP(C478,'OMX Copenhagen All shares Histo'!$A$3:$A$3462,'OMX Copenhagen All shares Histo'!$G$2:$G$3461),_xlfn.XLOOKUP('Neg. inv sent'!C478,'OMX Stockholm Historical Data'!$A$3:$A$3478,'OMX Stockholm Historical Data'!$G$2:$G$3477))))</f>
        <v>5.4000000000000003E-3</v>
      </c>
      <c r="M478">
        <f>IF($B478="","",Dataset!L478)</f>
        <v>1</v>
      </c>
      <c r="N478">
        <f>IF($B478="","",Dataset!M478)</f>
        <v>0</v>
      </c>
      <c r="O478">
        <f>IF($B478="","",Dataset!N478)</f>
        <v>1</v>
      </c>
      <c r="P478">
        <f>IF($B478="","",Dataset!O478)</f>
        <v>0</v>
      </c>
      <c r="Q478">
        <f>IF($B478="","",Dataset!P478)</f>
        <v>0</v>
      </c>
      <c r="R478">
        <f>IF($B478="","",Dataset!Q478)</f>
        <v>0</v>
      </c>
      <c r="S478">
        <f>IF($B478="","",Dataset!R478)</f>
        <v>0</v>
      </c>
      <c r="T478">
        <f>IF($B478="","",Dataset!S478)</f>
        <v>0</v>
      </c>
      <c r="U478">
        <f>IF($B478="","",Dataset!T478)</f>
        <v>0</v>
      </c>
      <c r="AL478" t="s">
        <v>80</v>
      </c>
      <c r="AN478" s="3">
        <f t="shared" si="59"/>
        <v>16.272727288283999</v>
      </c>
      <c r="AO478">
        <v>13</v>
      </c>
      <c r="BD478" s="4">
        <v>7.2727274890000002</v>
      </c>
      <c r="BE478" s="4">
        <v>-9.0909090040000002</v>
      </c>
      <c r="BF478" s="4">
        <v>-18.636363979999999</v>
      </c>
      <c r="BH478" t="s">
        <v>1747</v>
      </c>
      <c r="BI478" t="s">
        <v>1748</v>
      </c>
      <c r="BJ478" t="s">
        <v>80</v>
      </c>
      <c r="BK478" t="s">
        <v>96</v>
      </c>
      <c r="BL478" t="s">
        <v>25</v>
      </c>
      <c r="BM478" t="s">
        <v>1175</v>
      </c>
      <c r="BN478" t="s">
        <v>27</v>
      </c>
      <c r="BO478" s="2">
        <v>19.851900000000001</v>
      </c>
      <c r="BP478" s="2">
        <v>17.899999999999999</v>
      </c>
      <c r="BQ478" s="5">
        <f t="shared" si="60"/>
        <v>7.2727274889999999E-2</v>
      </c>
      <c r="BR478" s="5">
        <f t="shared" si="61"/>
        <v>-9.0909090040000001E-2</v>
      </c>
      <c r="BS478" s="5">
        <f t="shared" si="62"/>
        <v>-0.18636363979999998</v>
      </c>
      <c r="BT478" s="2">
        <v>25.2</v>
      </c>
      <c r="BU478" s="2">
        <v>73.520980829999999</v>
      </c>
      <c r="BV478" s="2">
        <v>27.5</v>
      </c>
      <c r="BW478" s="2">
        <v>5.3144999999999998</v>
      </c>
    </row>
    <row r="479" spans="1:75" x14ac:dyDescent="0.15">
      <c r="A479" t="str">
        <f t="shared" si="57"/>
        <v>1</v>
      </c>
      <c r="B479">
        <v>142</v>
      </c>
      <c r="C479" s="7">
        <v>43159</v>
      </c>
      <c r="D479" s="11">
        <v>2018</v>
      </c>
      <c r="E479" s="3">
        <f>_xlfn.XLOOKUP(B479,'Sentiment index'!$E$2:$E$169,'Sentiment index'!$A$2:$A$169)</f>
        <v>-0.28772300000000001</v>
      </c>
      <c r="F479">
        <f>IF(B479="","",Dataset!E479)</f>
        <v>8.3212695928980303</v>
      </c>
      <c r="G479" s="5">
        <f>(AN479-BP479)/BP479</f>
        <v>4.1666665079999922E-2</v>
      </c>
      <c r="H479" s="12">
        <f>IF(B479="","",Dataset!G479)</f>
        <v>16</v>
      </c>
      <c r="I479" s="2">
        <v>24.0227</v>
      </c>
      <c r="J479" s="2">
        <v>52.8404965</v>
      </c>
      <c r="K479" s="13">
        <f t="shared" si="58"/>
        <v>4.6966665079999921E-2</v>
      </c>
      <c r="L479" s="5">
        <f>IF(AL479="NORWAY",_xlfn.XLOOKUP(C479,'Oslo OBX Historical Data'!$A$3:$A$3478,'Oslo OBX Historical Data'!$G$2:$G$3477),IF(AL479="FINLAND",_xlfn.XLOOKUP(C479,'OMX Helsinki Historical Data'!$A$3:$A$3480,'OMX Helsinki Historical Data'!$G$2:$G$3479),IF(AL479="DENMARK",_xlfn.XLOOKUP(C479,'OMX Copenhagen All shares Histo'!$A$3:$A$3462,'OMX Copenhagen All shares Histo'!$G$2:$G$3461),_xlfn.XLOOKUP('Neg. inv sent'!C479,'OMX Stockholm Historical Data'!$A$3:$A$3478,'OMX Stockholm Historical Data'!$G$2:$G$3477))))</f>
        <v>-5.3E-3</v>
      </c>
      <c r="M479">
        <f>IF($B479="","",Dataset!L479)</f>
        <v>1</v>
      </c>
      <c r="N479">
        <f>IF($B479="","",Dataset!M479)</f>
        <v>0</v>
      </c>
      <c r="O479">
        <f>IF($B479="","",Dataset!N479)</f>
        <v>0</v>
      </c>
      <c r="P479">
        <f>IF($B479="","",Dataset!O479)</f>
        <v>0</v>
      </c>
      <c r="Q479">
        <f>IF($B479="","",Dataset!P479)</f>
        <v>0</v>
      </c>
      <c r="R479">
        <f>IF($B479="","",Dataset!Q479)</f>
        <v>1</v>
      </c>
      <c r="S479">
        <f>IF($B479="","",Dataset!R479)</f>
        <v>0</v>
      </c>
      <c r="T479">
        <f>IF($B479="","",Dataset!S479)</f>
        <v>0</v>
      </c>
      <c r="U479">
        <f>IF($B479="","",Dataset!T479)</f>
        <v>0</v>
      </c>
      <c r="AL479" t="s">
        <v>64</v>
      </c>
      <c r="AN479" s="3">
        <f t="shared" si="59"/>
        <v>5.7291666579399996</v>
      </c>
      <c r="AO479">
        <v>16</v>
      </c>
      <c r="BD479" s="4">
        <v>4.1666665079999996</v>
      </c>
      <c r="BE479" s="4">
        <v>4.1666665079999996</v>
      </c>
      <c r="BF479" s="4">
        <v>9.7222223280000009</v>
      </c>
      <c r="BH479" t="s">
        <v>1648</v>
      </c>
      <c r="BI479" t="s">
        <v>1649</v>
      </c>
      <c r="BJ479" t="s">
        <v>64</v>
      </c>
      <c r="BK479" t="s">
        <v>32</v>
      </c>
      <c r="BL479" t="s">
        <v>25</v>
      </c>
      <c r="BM479" t="s">
        <v>1650</v>
      </c>
      <c r="BN479" t="s">
        <v>27</v>
      </c>
      <c r="BO479" s="2">
        <v>24.0227</v>
      </c>
      <c r="BP479" s="2">
        <v>5.5</v>
      </c>
      <c r="BQ479" s="5">
        <f t="shared" si="60"/>
        <v>4.1666665079999998E-2</v>
      </c>
      <c r="BR479" s="5">
        <f t="shared" si="61"/>
        <v>4.1666665079999998E-2</v>
      </c>
      <c r="BS479" s="5">
        <f t="shared" si="62"/>
        <v>9.7222223280000006E-2</v>
      </c>
      <c r="BT479" s="2">
        <v>2.5</v>
      </c>
      <c r="BU479" s="2">
        <v>-54.763996120000002</v>
      </c>
      <c r="BV479" s="2">
        <v>2.5299999999999998</v>
      </c>
      <c r="BW479" s="2">
        <v>5.0904999999999996</v>
      </c>
    </row>
    <row r="480" spans="1:75" x14ac:dyDescent="0.15">
      <c r="A480" t="str">
        <f t="shared" si="57"/>
        <v>1</v>
      </c>
      <c r="B480">
        <v>142</v>
      </c>
      <c r="C480" s="7">
        <v>43159</v>
      </c>
      <c r="D480" s="11">
        <v>2018</v>
      </c>
      <c r="E480" s="3">
        <f>_xlfn.XLOOKUP(B480,'Sentiment index'!$E$2:$E$169,'Sentiment index'!$A$2:$A$169)</f>
        <v>-0.28772300000000001</v>
      </c>
      <c r="F480">
        <f>IF(B480="","",Dataset!E480)</f>
        <v>13.400358346705627</v>
      </c>
      <c r="G480" s="5">
        <f>(AN480-BP480)/BP480</f>
        <v>0.12999999999999989</v>
      </c>
      <c r="H480" s="12">
        <f>IF(B480="","",Dataset!G480)</f>
        <v>6</v>
      </c>
      <c r="I480" s="2">
        <v>9.3636199999999992</v>
      </c>
      <c r="J480" s="2">
        <v>5.6190899999999999</v>
      </c>
      <c r="K480" s="13">
        <f t="shared" si="58"/>
        <v>0.13339999999999988</v>
      </c>
      <c r="L480" s="5">
        <f>IF(AL480="NORWAY",_xlfn.XLOOKUP(C480,'Oslo OBX Historical Data'!$A$3:$A$3478,'Oslo OBX Historical Data'!$G$2:$G$3477),IF(AL480="FINLAND",_xlfn.XLOOKUP(C480,'OMX Helsinki Historical Data'!$A$3:$A$3480,'OMX Helsinki Historical Data'!$G$2:$G$3479),IF(AL480="DENMARK",_xlfn.XLOOKUP(C480,'OMX Copenhagen All shares Histo'!$A$3:$A$3462,'OMX Copenhagen All shares Histo'!$G$2:$G$3461),_xlfn.XLOOKUP('Neg. inv sent'!C480,'OMX Stockholm Historical Data'!$A$3:$A$3478,'OMX Stockholm Historical Data'!$G$2:$G$3477))))</f>
        <v>-3.3999999999999998E-3</v>
      </c>
      <c r="M480">
        <f>IF($B480="","",Dataset!L480)</f>
        <v>1</v>
      </c>
      <c r="N480">
        <f>IF($B480="","",Dataset!M480)</f>
        <v>0</v>
      </c>
      <c r="O480">
        <f>IF($B480="","",Dataset!N480)</f>
        <v>0</v>
      </c>
      <c r="P480">
        <f>IF($B480="","",Dataset!O480)</f>
        <v>0</v>
      </c>
      <c r="Q480">
        <f>IF($B480="","",Dataset!P480)</f>
        <v>0</v>
      </c>
      <c r="R480">
        <f>IF($B480="","",Dataset!Q480)</f>
        <v>0</v>
      </c>
      <c r="S480">
        <f>IF($B480="","",Dataset!R480)</f>
        <v>0</v>
      </c>
      <c r="T480">
        <f>IF($B480="","",Dataset!S480)</f>
        <v>1</v>
      </c>
      <c r="U480">
        <f>IF($B480="","",Dataset!T480)</f>
        <v>0</v>
      </c>
      <c r="AL480" t="s">
        <v>80</v>
      </c>
      <c r="AN480" s="3">
        <f t="shared" si="59"/>
        <v>6.7799999999999994</v>
      </c>
      <c r="AO480">
        <v>6</v>
      </c>
      <c r="BD480" s="4">
        <v>33.333332059999996</v>
      </c>
      <c r="BE480" s="4">
        <v>13</v>
      </c>
      <c r="BF480" s="4">
        <v>1.6666666269999999</v>
      </c>
      <c r="BH480" t="s">
        <v>2000</v>
      </c>
      <c r="BI480" t="s">
        <v>2001</v>
      </c>
      <c r="BJ480" t="s">
        <v>80</v>
      </c>
      <c r="BK480" t="s">
        <v>81</v>
      </c>
      <c r="BL480" t="s">
        <v>25</v>
      </c>
      <c r="BM480" t="s">
        <v>1066</v>
      </c>
      <c r="BN480" t="s">
        <v>27</v>
      </c>
      <c r="BO480" s="2">
        <v>9.3636199999999992</v>
      </c>
      <c r="BP480" s="2">
        <v>6</v>
      </c>
      <c r="BQ480" s="5">
        <f t="shared" si="60"/>
        <v>0.33333332059999998</v>
      </c>
      <c r="BR480" s="5">
        <f t="shared" si="61"/>
        <v>0.13</v>
      </c>
      <c r="BS480" s="5">
        <f t="shared" si="62"/>
        <v>1.6666666269999998E-2</v>
      </c>
      <c r="BT480" s="2">
        <v>0.52200000000000002</v>
      </c>
      <c r="BU480" s="2">
        <v>-90.148368840000003</v>
      </c>
      <c r="BV480" s="2">
        <v>0.52</v>
      </c>
      <c r="BW480" s="2">
        <v>9.8843999999999994</v>
      </c>
    </row>
    <row r="481" spans="1:75" x14ac:dyDescent="0.15">
      <c r="A481" t="str">
        <f t="shared" si="57"/>
        <v>1</v>
      </c>
      <c r="B481">
        <v>142</v>
      </c>
      <c r="C481" s="7">
        <v>43159</v>
      </c>
      <c r="D481" s="11">
        <v>2018</v>
      </c>
      <c r="E481" s="3">
        <f>_xlfn.XLOOKUP(B481,'Sentiment index'!$E$2:$E$169,'Sentiment index'!$A$2:$A$169)</f>
        <v>-0.28772300000000001</v>
      </c>
      <c r="F481">
        <f>IF(B481="","",Dataset!E481)</f>
        <v>11.510704964965669</v>
      </c>
      <c r="G481" s="5">
        <f>(AN481-BP481)/BP481</f>
        <v>-0.11250000000000006</v>
      </c>
      <c r="H481" s="12">
        <f>IF(B481="","",Dataset!G481)</f>
        <v>16</v>
      </c>
      <c r="I481" s="2">
        <v>4.4673800000000004</v>
      </c>
      <c r="J481" s="2">
        <v>52.8404965</v>
      </c>
      <c r="K481" s="13">
        <f t="shared" si="58"/>
        <v>-0.10720000000000006</v>
      </c>
      <c r="L481" s="5">
        <f>IF(AL481="NORWAY",_xlfn.XLOOKUP(C481,'Oslo OBX Historical Data'!$A$3:$A$3478,'Oslo OBX Historical Data'!$G$2:$G$3477),IF(AL481="FINLAND",_xlfn.XLOOKUP(C481,'OMX Helsinki Historical Data'!$A$3:$A$3480,'OMX Helsinki Historical Data'!$G$2:$G$3479),IF(AL481="DENMARK",_xlfn.XLOOKUP(C481,'OMX Copenhagen All shares Histo'!$A$3:$A$3462,'OMX Copenhagen All shares Histo'!$G$2:$G$3461),_xlfn.XLOOKUP('Neg. inv sent'!C481,'OMX Stockholm Historical Data'!$A$3:$A$3478,'OMX Stockholm Historical Data'!$G$2:$G$3477))))</f>
        <v>-5.3E-3</v>
      </c>
      <c r="M481">
        <f>IF($B481="","",Dataset!L481)</f>
        <v>1</v>
      </c>
      <c r="N481">
        <f>IF($B481="","",Dataset!M481)</f>
        <v>0</v>
      </c>
      <c r="O481">
        <f>IF($B481="","",Dataset!N481)</f>
        <v>0</v>
      </c>
      <c r="P481">
        <f>IF($B481="","",Dataset!O481)</f>
        <v>0</v>
      </c>
      <c r="Q481">
        <f>IF($B481="","",Dataset!P481)</f>
        <v>0</v>
      </c>
      <c r="R481">
        <f>IF($B481="","",Dataset!Q481)</f>
        <v>1</v>
      </c>
      <c r="S481">
        <f>IF($B481="","",Dataset!R481)</f>
        <v>0</v>
      </c>
      <c r="T481">
        <f>IF($B481="","",Dataset!S481)</f>
        <v>0</v>
      </c>
      <c r="U481">
        <f>IF($B481="","",Dataset!T481)</f>
        <v>0</v>
      </c>
      <c r="AL481" t="s">
        <v>64</v>
      </c>
      <c r="AN481" s="3">
        <f t="shared" si="59"/>
        <v>4.8812499999999996</v>
      </c>
      <c r="AO481">
        <v>16</v>
      </c>
      <c r="BD481" s="4">
        <v>10</v>
      </c>
      <c r="BE481" s="4">
        <v>-11.25</v>
      </c>
      <c r="BF481" s="4">
        <v>32.5</v>
      </c>
      <c r="BH481" t="s">
        <v>2116</v>
      </c>
      <c r="BI481" t="s">
        <v>1649</v>
      </c>
      <c r="BJ481" t="s">
        <v>64</v>
      </c>
      <c r="BK481" t="s">
        <v>32</v>
      </c>
      <c r="BL481" t="s">
        <v>25</v>
      </c>
      <c r="BM481" t="s">
        <v>1650</v>
      </c>
      <c r="BN481" t="s">
        <v>27</v>
      </c>
      <c r="BO481" s="2">
        <v>4.4673800000000004</v>
      </c>
      <c r="BP481" s="2">
        <v>5.5</v>
      </c>
      <c r="BQ481" s="5">
        <f t="shared" si="60"/>
        <v>0.1</v>
      </c>
      <c r="BR481" s="5">
        <f t="shared" si="61"/>
        <v>-0.1125</v>
      </c>
      <c r="BS481" s="5">
        <f t="shared" si="62"/>
        <v>0.32500000000000001</v>
      </c>
      <c r="BT481" s="2">
        <v>26.5</v>
      </c>
      <c r="BU481" s="2">
        <v>-54.6480484</v>
      </c>
      <c r="BV481" s="2">
        <v>26.1</v>
      </c>
      <c r="BW481" s="2">
        <v>5.0904999999999996</v>
      </c>
    </row>
    <row r="482" spans="1:75" x14ac:dyDescent="0.15">
      <c r="A482" t="str">
        <f t="shared" si="57"/>
        <v>1</v>
      </c>
      <c r="B482">
        <v>143</v>
      </c>
      <c r="C482" s="7">
        <v>43168</v>
      </c>
      <c r="D482" s="11">
        <v>2018</v>
      </c>
      <c r="E482" s="3">
        <f>_xlfn.XLOOKUP(B482,'Sentiment index'!$E$2:$E$169,'Sentiment index'!$A$2:$A$169)</f>
        <v>-0.23103660000000001</v>
      </c>
      <c r="F482">
        <f>IF(B482="","",Dataset!E482)</f>
        <v>7.0103507636020774</v>
      </c>
      <c r="G482" s="5">
        <f>(AN482-BP482)/BP482</f>
        <v>0.3152173996</v>
      </c>
      <c r="H482" s="12">
        <f>IF(B482="","",Dataset!G482)</f>
        <v>6</v>
      </c>
      <c r="I482" s="2">
        <v>3005.67</v>
      </c>
      <c r="J482" s="2">
        <v>9.3651499999999999</v>
      </c>
      <c r="K482" s="13">
        <f t="shared" si="58"/>
        <v>0.31291739959999998</v>
      </c>
      <c r="L482" s="5">
        <f>IF(AL482="NORWAY",_xlfn.XLOOKUP(C482,'Oslo OBX Historical Data'!$A$3:$A$3478,'Oslo OBX Historical Data'!$G$2:$G$3477),IF(AL482="FINLAND",_xlfn.XLOOKUP(C482,'OMX Helsinki Historical Data'!$A$3:$A$3480,'OMX Helsinki Historical Data'!$G$2:$G$3479),IF(AL482="DENMARK",_xlfn.XLOOKUP(C482,'OMX Copenhagen All shares Histo'!$A$3:$A$3462,'OMX Copenhagen All shares Histo'!$G$2:$G$3461),_xlfn.XLOOKUP('Neg. inv sent'!C482,'OMX Stockholm Historical Data'!$A$3:$A$3478,'OMX Stockholm Historical Data'!$G$2:$G$3477))))</f>
        <v>2.3E-3</v>
      </c>
      <c r="M482">
        <f>IF($B482="","",Dataset!L482)</f>
        <v>1</v>
      </c>
      <c r="N482">
        <f>IF($B482="","",Dataset!M482)</f>
        <v>0</v>
      </c>
      <c r="O482">
        <f>IF($B482="","",Dataset!N482)</f>
        <v>0</v>
      </c>
      <c r="P482">
        <f>IF($B482="","",Dataset!O482)</f>
        <v>1</v>
      </c>
      <c r="Q482">
        <f>IF($B482="","",Dataset!P482)</f>
        <v>0</v>
      </c>
      <c r="R482">
        <f>IF($B482="","",Dataset!Q482)</f>
        <v>0</v>
      </c>
      <c r="S482">
        <f>IF($B482="","",Dataset!R482)</f>
        <v>0</v>
      </c>
      <c r="T482">
        <f>IF($B482="","",Dataset!S482)</f>
        <v>0</v>
      </c>
      <c r="U482">
        <f>IF($B482="","",Dataset!T482)</f>
        <v>0</v>
      </c>
      <c r="AL482" t="s">
        <v>80</v>
      </c>
      <c r="AN482" s="3">
        <f t="shared" si="59"/>
        <v>13.152173996</v>
      </c>
      <c r="AO482">
        <v>6</v>
      </c>
      <c r="BD482" s="4">
        <v>32.60869598</v>
      </c>
      <c r="BE482" s="4">
        <v>31.521739960000001</v>
      </c>
      <c r="BF482" s="4">
        <v>22.82608604</v>
      </c>
      <c r="BH482" t="s">
        <v>245</v>
      </c>
      <c r="BI482" t="s">
        <v>246</v>
      </c>
      <c r="BJ482" t="s">
        <v>80</v>
      </c>
      <c r="BK482" t="s">
        <v>45</v>
      </c>
      <c r="BL482" t="s">
        <v>25</v>
      </c>
      <c r="BM482" t="s">
        <v>247</v>
      </c>
      <c r="BN482" t="s">
        <v>27</v>
      </c>
      <c r="BO482" s="2">
        <v>3005.67</v>
      </c>
      <c r="BP482" s="2">
        <v>10</v>
      </c>
      <c r="BQ482" s="5">
        <f t="shared" si="60"/>
        <v>0.32608695980000002</v>
      </c>
      <c r="BR482" s="5">
        <f t="shared" si="61"/>
        <v>0.3152173996</v>
      </c>
      <c r="BS482" s="5">
        <f t="shared" si="62"/>
        <v>0.22826086039999999</v>
      </c>
      <c r="BT482" s="2">
        <v>257</v>
      </c>
      <c r="BU482" s="2">
        <v>171.27543639999999</v>
      </c>
      <c r="BV482" s="2">
        <v>259.39999999999998</v>
      </c>
      <c r="BW482" s="2">
        <v>31.1</v>
      </c>
    </row>
    <row r="483" spans="1:75" x14ac:dyDescent="0.15">
      <c r="A483" t="str">
        <f t="shared" si="57"/>
        <v>1</v>
      </c>
      <c r="B483">
        <v>143</v>
      </c>
      <c r="C483" s="7">
        <v>43174</v>
      </c>
      <c r="D483" s="11">
        <v>2018</v>
      </c>
      <c r="E483" s="3">
        <f>_xlfn.XLOOKUP(B483,'Sentiment index'!$E$2:$E$169,'Sentiment index'!$A$2:$A$169)</f>
        <v>-0.23103660000000001</v>
      </c>
      <c r="F483">
        <f>IF(B483="","",Dataset!E483)</f>
        <v>9.5550321569813903</v>
      </c>
      <c r="G483" s="5">
        <f>(AN483-BP483)/BP483</f>
        <v>-9.4736843110000038E-2</v>
      </c>
      <c r="H483" s="12">
        <f>IF(B483="","",Dataset!G483)</f>
        <v>101</v>
      </c>
      <c r="I483" s="2">
        <v>48.722700000000003</v>
      </c>
      <c r="J483" s="2">
        <v>22.47636</v>
      </c>
      <c r="K483" s="13">
        <f t="shared" si="58"/>
        <v>-9.8536843110000036E-2</v>
      </c>
      <c r="L483" s="5">
        <f>IF(AL483="NORWAY",_xlfn.XLOOKUP(C483,'Oslo OBX Historical Data'!$A$3:$A$3478,'Oslo OBX Historical Data'!$G$2:$G$3477),IF(AL483="FINLAND",_xlfn.XLOOKUP(C483,'OMX Helsinki Historical Data'!$A$3:$A$3480,'OMX Helsinki Historical Data'!$G$2:$G$3479),IF(AL483="DENMARK",_xlfn.XLOOKUP(C483,'OMX Copenhagen All shares Histo'!$A$3:$A$3462,'OMX Copenhagen All shares Histo'!$G$2:$G$3461),_xlfn.XLOOKUP('Neg. inv sent'!C483,'OMX Stockholm Historical Data'!$A$3:$A$3478,'OMX Stockholm Historical Data'!$G$2:$G$3477))))</f>
        <v>3.8E-3</v>
      </c>
      <c r="M483">
        <f>IF($B483="","",Dataset!L483)</f>
        <v>1</v>
      </c>
      <c r="N483">
        <f>IF($B483="","",Dataset!M483)</f>
        <v>0</v>
      </c>
      <c r="O483">
        <f>IF($B483="","",Dataset!N483)</f>
        <v>0</v>
      </c>
      <c r="P483">
        <f>IF($B483="","",Dataset!O483)</f>
        <v>0</v>
      </c>
      <c r="Q483">
        <f>IF($B483="","",Dataset!P483)</f>
        <v>0</v>
      </c>
      <c r="R483">
        <f>IF($B483="","",Dataset!Q483)</f>
        <v>0</v>
      </c>
      <c r="S483">
        <f>IF($B483="","",Dataset!R483)</f>
        <v>1</v>
      </c>
      <c r="T483">
        <f>IF($B483="","",Dataset!S483)</f>
        <v>0</v>
      </c>
      <c r="U483">
        <f>IF($B483="","",Dataset!T483)</f>
        <v>0</v>
      </c>
      <c r="AL483" t="s">
        <v>80</v>
      </c>
      <c r="AN483" s="3">
        <f t="shared" si="59"/>
        <v>21.726315765359999</v>
      </c>
      <c r="AO483">
        <v>101</v>
      </c>
      <c r="BD483" s="4">
        <v>-3.684210539</v>
      </c>
      <c r="BE483" s="4">
        <v>-9.4736843109999995</v>
      </c>
      <c r="BF483" s="4">
        <v>6.3157896999999998</v>
      </c>
      <c r="BH483" t="s">
        <v>1483</v>
      </c>
      <c r="BI483" t="s">
        <v>1484</v>
      </c>
      <c r="BJ483" t="s">
        <v>80</v>
      </c>
      <c r="BK483" t="s">
        <v>152</v>
      </c>
      <c r="BL483" t="s">
        <v>25</v>
      </c>
      <c r="BM483" t="s">
        <v>1175</v>
      </c>
      <c r="BN483" t="s">
        <v>27</v>
      </c>
      <c r="BO483" s="2">
        <v>48.722700000000003</v>
      </c>
      <c r="BP483" s="2">
        <v>24</v>
      </c>
      <c r="BQ483" s="5">
        <f t="shared" si="60"/>
        <v>-3.6842105389999998E-2</v>
      </c>
      <c r="BR483" s="5">
        <f t="shared" si="61"/>
        <v>-9.4736843109999996E-2</v>
      </c>
      <c r="BS483" s="5">
        <f t="shared" si="62"/>
        <v>6.3157897000000005E-2</v>
      </c>
      <c r="BT483" s="2">
        <v>6</v>
      </c>
      <c r="BU483" s="2">
        <v>-54.779449460000002</v>
      </c>
      <c r="BV483" s="2">
        <v>6.62</v>
      </c>
      <c r="BW483" s="2">
        <v>7.0833000000000004</v>
      </c>
    </row>
    <row r="484" spans="1:75" x14ac:dyDescent="0.15">
      <c r="A484" t="str">
        <f t="shared" si="57"/>
        <v>1</v>
      </c>
      <c r="B484">
        <v>143</v>
      </c>
      <c r="C484" s="7">
        <v>43180</v>
      </c>
      <c r="D484" s="11">
        <v>2018</v>
      </c>
      <c r="E484" s="3">
        <f>_xlfn.XLOOKUP(B484,'Sentiment index'!$E$2:$E$169,'Sentiment index'!$A$2:$A$169)</f>
        <v>-0.23103660000000001</v>
      </c>
      <c r="F484">
        <f>IF(B484="","",Dataset!E484)</f>
        <v>9.4630056827922502</v>
      </c>
      <c r="G484" s="5">
        <f>(AN484-BP484)/BP484</f>
        <v>-8.9705884459999278E-3</v>
      </c>
      <c r="H484" s="12">
        <f>IF(B484="","",Dataset!G484)</f>
        <v>1438.3539659295657</v>
      </c>
      <c r="I484" s="2">
        <v>1214.77</v>
      </c>
      <c r="J484" s="2">
        <v>31</v>
      </c>
      <c r="K484" s="13">
        <f t="shared" si="58"/>
        <v>-1.3770588445999928E-2</v>
      </c>
      <c r="L484" s="5">
        <f>IF(AL484="NORWAY",_xlfn.XLOOKUP(C484,'Oslo OBX Historical Data'!$A$3:$A$3478,'Oslo OBX Historical Data'!$G$2:$G$3477),IF(AL484="FINLAND",_xlfn.XLOOKUP(C484,'OMX Helsinki Historical Data'!$A$3:$A$3480,'OMX Helsinki Historical Data'!$G$2:$G$3479),IF(AL484="DENMARK",_xlfn.XLOOKUP(C484,'OMX Copenhagen All shares Histo'!$A$3:$A$3462,'OMX Copenhagen All shares Histo'!$G$2:$G$3461),_xlfn.XLOOKUP('Neg. inv sent'!C484,'OMX Stockholm Historical Data'!$A$3:$A$3478,'OMX Stockholm Historical Data'!$G$2:$G$3477))))</f>
        <v>4.7999999999999996E-3</v>
      </c>
      <c r="M484">
        <f>IF($B484="","",Dataset!L484)</f>
        <v>1</v>
      </c>
      <c r="N484">
        <f>IF($B484="","",Dataset!M484)</f>
        <v>0</v>
      </c>
      <c r="O484">
        <f>IF($B484="","",Dataset!N484)</f>
        <v>0</v>
      </c>
      <c r="P484">
        <f>IF($B484="","",Dataset!O484)</f>
        <v>0</v>
      </c>
      <c r="Q484">
        <f>IF($B484="","",Dataset!P484)</f>
        <v>0</v>
      </c>
      <c r="R484">
        <f>IF($B484="","",Dataset!Q484)</f>
        <v>0</v>
      </c>
      <c r="S484">
        <f>IF($B484="","",Dataset!R484)</f>
        <v>0</v>
      </c>
      <c r="T484">
        <f>IF($B484="","",Dataset!S484)</f>
        <v>0</v>
      </c>
      <c r="U484">
        <f>IF($B484="","",Dataset!T484)</f>
        <v>0</v>
      </c>
      <c r="AL484" t="s">
        <v>44</v>
      </c>
      <c r="AN484" s="3">
        <f t="shared" si="59"/>
        <v>30.721911758174002</v>
      </c>
      <c r="BD484" s="4">
        <v>0.27941176299999998</v>
      </c>
      <c r="BE484" s="4">
        <v>-0.89705884459999996</v>
      </c>
      <c r="BF484" s="4">
        <v>-1.470588207</v>
      </c>
      <c r="BH484" t="s">
        <v>464</v>
      </c>
      <c r="BI484" t="s">
        <v>465</v>
      </c>
      <c r="BJ484" t="s">
        <v>44</v>
      </c>
      <c r="BK484" t="s">
        <v>24</v>
      </c>
      <c r="BL484" t="s">
        <v>25</v>
      </c>
      <c r="BM484" t="s">
        <v>444</v>
      </c>
      <c r="BN484" t="s">
        <v>27</v>
      </c>
      <c r="BO484" s="2">
        <v>1214.77</v>
      </c>
      <c r="BP484" s="2">
        <v>31</v>
      </c>
      <c r="BQ484" s="5">
        <f t="shared" si="60"/>
        <v>2.7941176299999997E-3</v>
      </c>
      <c r="BR484" s="5">
        <f t="shared" si="61"/>
        <v>-8.9705884459999989E-3</v>
      </c>
      <c r="BS484" s="5">
        <f t="shared" si="62"/>
        <v>-1.4705882070000001E-2</v>
      </c>
      <c r="BT484" s="2">
        <v>41.98</v>
      </c>
      <c r="BU484" s="2">
        <v>48.903224950000002</v>
      </c>
      <c r="BV484" s="2">
        <v>42.1</v>
      </c>
      <c r="BW484" s="2">
        <v>104.496</v>
      </c>
    </row>
    <row r="485" spans="1:75" x14ac:dyDescent="0.15">
      <c r="A485" t="str">
        <f t="shared" si="57"/>
        <v>1</v>
      </c>
      <c r="B485">
        <v>143</v>
      </c>
      <c r="C485" s="7">
        <v>43181</v>
      </c>
      <c r="D485" s="11">
        <v>2018</v>
      </c>
      <c r="E485" s="3">
        <f>_xlfn.XLOOKUP(B485,'Sentiment index'!$E$2:$E$169,'Sentiment index'!$A$2:$A$169)</f>
        <v>-0.23103660000000001</v>
      </c>
      <c r="F485">
        <f>IF(B485="","",Dataset!E485)</f>
        <v>12.348072468102554</v>
      </c>
      <c r="G485" s="5">
        <f>(AN485-BP485)/BP485</f>
        <v>5.8441557879999981E-2</v>
      </c>
      <c r="H485" s="12">
        <f>IF(B485="","",Dataset!G485)</f>
        <v>1355.5959375997411</v>
      </c>
      <c r="I485" s="2">
        <v>7046.17</v>
      </c>
      <c r="J485" s="2">
        <v>29</v>
      </c>
      <c r="K485" s="13">
        <f t="shared" si="58"/>
        <v>7.2341557879999976E-2</v>
      </c>
      <c r="L485" s="5">
        <f>IF(AL485="NORWAY",_xlfn.XLOOKUP(C485,'Oslo OBX Historical Data'!$A$3:$A$3478,'Oslo OBX Historical Data'!$G$2:$G$3477),IF(AL485="FINLAND",_xlfn.XLOOKUP(C485,'OMX Helsinki Historical Data'!$A$3:$A$3480,'OMX Helsinki Historical Data'!$G$2:$G$3479),IF(AL485="DENMARK",_xlfn.XLOOKUP(C485,'OMX Copenhagen All shares Histo'!$A$3:$A$3462,'OMX Copenhagen All shares Histo'!$G$2:$G$3461),_xlfn.XLOOKUP('Neg. inv sent'!C485,'OMX Stockholm Historical Data'!$A$3:$A$3478,'OMX Stockholm Historical Data'!$G$2:$G$3477))))</f>
        <v>-1.3899999999999999E-2</v>
      </c>
      <c r="M485">
        <f>IF($B485="","",Dataset!L485)</f>
        <v>1</v>
      </c>
      <c r="N485">
        <f>IF($B485="","",Dataset!M485)</f>
        <v>0</v>
      </c>
      <c r="O485">
        <f>IF($B485="","",Dataset!N485)</f>
        <v>1</v>
      </c>
      <c r="P485">
        <f>IF($B485="","",Dataset!O485)</f>
        <v>0</v>
      </c>
      <c r="Q485">
        <f>IF($B485="","",Dataset!P485)</f>
        <v>0</v>
      </c>
      <c r="R485">
        <f>IF($B485="","",Dataset!Q485)</f>
        <v>0</v>
      </c>
      <c r="S485">
        <f>IF($B485="","",Dataset!R485)</f>
        <v>0</v>
      </c>
      <c r="T485">
        <f>IF($B485="","",Dataset!S485)</f>
        <v>0</v>
      </c>
      <c r="U485">
        <f>IF($B485="","",Dataset!T485)</f>
        <v>0</v>
      </c>
      <c r="AL485" t="s">
        <v>44</v>
      </c>
      <c r="AN485" s="3">
        <f t="shared" si="59"/>
        <v>30.694805178519999</v>
      </c>
      <c r="BD485" s="4">
        <v>8.4415588380000006</v>
      </c>
      <c r="BE485" s="4">
        <v>5.8441557880000001</v>
      </c>
      <c r="BF485" s="4">
        <v>12.337662699999999</v>
      </c>
      <c r="BH485" t="s">
        <v>94</v>
      </c>
      <c r="BI485" t="s">
        <v>95</v>
      </c>
      <c r="BJ485" t="s">
        <v>44</v>
      </c>
      <c r="BK485" t="s">
        <v>96</v>
      </c>
      <c r="BL485" t="s">
        <v>25</v>
      </c>
      <c r="BM485" t="s">
        <v>97</v>
      </c>
      <c r="BN485" t="s">
        <v>27</v>
      </c>
      <c r="BO485" s="2">
        <v>7046.17</v>
      </c>
      <c r="BP485" s="2">
        <v>29</v>
      </c>
      <c r="BQ485" s="5">
        <f t="shared" si="60"/>
        <v>8.4415588380000003E-2</v>
      </c>
      <c r="BR485" s="5">
        <f t="shared" si="61"/>
        <v>5.8441557880000002E-2</v>
      </c>
      <c r="BS485" s="5">
        <f t="shared" si="62"/>
        <v>0.12337662699999999</v>
      </c>
      <c r="BT485" s="2">
        <v>33.08</v>
      </c>
      <c r="BU485" s="2">
        <v>4.5517239570000001</v>
      </c>
      <c r="BV485" s="2">
        <v>33.18</v>
      </c>
      <c r="BW485" s="2">
        <v>581.30999999999995</v>
      </c>
    </row>
    <row r="486" spans="1:75" x14ac:dyDescent="0.15">
      <c r="A486" t="str">
        <f t="shared" si="57"/>
        <v>1</v>
      </c>
      <c r="B486">
        <v>143</v>
      </c>
      <c r="C486" s="7">
        <v>43181</v>
      </c>
      <c r="D486" s="11">
        <v>2018</v>
      </c>
      <c r="E486" s="3">
        <f>_xlfn.XLOOKUP(B486,'Sentiment index'!$E$2:$E$169,'Sentiment index'!$A$2:$A$169)</f>
        <v>-0.23103660000000001</v>
      </c>
      <c r="F486">
        <f>IF(B486="","",Dataset!E486)</f>
        <v>7.6578209332279661</v>
      </c>
      <c r="G486" s="5">
        <f>(AN486-BP486)/BP486</f>
        <v>-3.4285714630000005E-2</v>
      </c>
      <c r="H486" s="12">
        <f>IF(B486="","",Dataset!G486)</f>
        <v>824</v>
      </c>
      <c r="I486" s="2">
        <v>495.27699999999999</v>
      </c>
      <c r="J486" s="2">
        <v>48.036814999999997</v>
      </c>
      <c r="K486" s="13">
        <f t="shared" si="58"/>
        <v>-1.9185714630000003E-2</v>
      </c>
      <c r="L486" s="5">
        <f>IF(AL486="NORWAY",_xlfn.XLOOKUP(C486,'Oslo OBX Historical Data'!$A$3:$A$3478,'Oslo OBX Historical Data'!$G$2:$G$3477),IF(AL486="FINLAND",_xlfn.XLOOKUP(C486,'OMX Helsinki Historical Data'!$A$3:$A$3480,'OMX Helsinki Historical Data'!$G$2:$G$3479),IF(AL486="DENMARK",_xlfn.XLOOKUP(C486,'OMX Copenhagen All shares Histo'!$A$3:$A$3462,'OMX Copenhagen All shares Histo'!$G$2:$G$3461),_xlfn.XLOOKUP('Neg. inv sent'!C486,'OMX Stockholm Historical Data'!$A$3:$A$3478,'OMX Stockholm Historical Data'!$G$2:$G$3477))))</f>
        <v>-1.5100000000000001E-2</v>
      </c>
      <c r="M486">
        <f>IF($B486="","",Dataset!L486)</f>
        <v>1</v>
      </c>
      <c r="N486">
        <f>IF($B486="","",Dataset!M486)</f>
        <v>0</v>
      </c>
      <c r="O486">
        <f>IF($B486="","",Dataset!N486)</f>
        <v>0</v>
      </c>
      <c r="P486">
        <f>IF($B486="","",Dataset!O486)</f>
        <v>0</v>
      </c>
      <c r="Q486">
        <f>IF($B486="","",Dataset!P486)</f>
        <v>1</v>
      </c>
      <c r="R486">
        <f>IF($B486="","",Dataset!Q486)</f>
        <v>0</v>
      </c>
      <c r="S486">
        <f>IF($B486="","",Dataset!R486)</f>
        <v>0</v>
      </c>
      <c r="T486">
        <f>IF($B486="","",Dataset!S486)</f>
        <v>0</v>
      </c>
      <c r="U486">
        <f>IF($B486="","",Dataset!T486)</f>
        <v>0</v>
      </c>
      <c r="AL486" t="s">
        <v>64</v>
      </c>
      <c r="AN486" s="3">
        <f t="shared" si="59"/>
        <v>4.82857142685</v>
      </c>
      <c r="AO486">
        <v>824</v>
      </c>
      <c r="BD486" s="4">
        <v>1.4285714629999999</v>
      </c>
      <c r="BE486" s="4">
        <v>-3.4285714629999999</v>
      </c>
      <c r="BF486" s="4">
        <v>-7.1428570750000002</v>
      </c>
      <c r="BH486" t="s">
        <v>827</v>
      </c>
      <c r="BI486" t="s">
        <v>828</v>
      </c>
      <c r="BJ486" t="s">
        <v>64</v>
      </c>
      <c r="BK486" t="s">
        <v>38</v>
      </c>
      <c r="BL486" t="s">
        <v>25</v>
      </c>
      <c r="BM486" t="s">
        <v>829</v>
      </c>
      <c r="BN486" t="s">
        <v>27</v>
      </c>
      <c r="BO486" s="2">
        <v>495.27699999999999</v>
      </c>
      <c r="BP486" s="2">
        <v>5</v>
      </c>
      <c r="BQ486" s="5">
        <f t="shared" si="60"/>
        <v>1.428571463E-2</v>
      </c>
      <c r="BR486" s="5">
        <f t="shared" si="61"/>
        <v>-3.4285714629999998E-2</v>
      </c>
      <c r="BS486" s="5">
        <f t="shared" si="62"/>
        <v>-7.1428570750000003E-2</v>
      </c>
      <c r="BT486" s="2">
        <v>51</v>
      </c>
      <c r="BU486" s="2">
        <v>1024</v>
      </c>
      <c r="BV486" s="2">
        <v>51.4</v>
      </c>
      <c r="BW486" s="2">
        <v>18.694199999999999</v>
      </c>
    </row>
    <row r="487" spans="1:75" x14ac:dyDescent="0.15">
      <c r="A487" t="str">
        <f t="shared" si="57"/>
        <v>1</v>
      </c>
      <c r="B487">
        <v>143</v>
      </c>
      <c r="C487" s="7">
        <v>43181</v>
      </c>
      <c r="D487" s="11">
        <v>2018</v>
      </c>
      <c r="E487" s="3">
        <f>_xlfn.XLOOKUP(B487,'Sentiment index'!$E$2:$E$169,'Sentiment index'!$A$2:$A$169)</f>
        <v>-0.23103660000000001</v>
      </c>
      <c r="F487">
        <f>IF(B487="","",Dataset!E487)</f>
        <v>7.1499953263669873</v>
      </c>
      <c r="G487" s="5">
        <f>(AN487-BP487)/BP487</f>
        <v>0.78205131529999994</v>
      </c>
      <c r="H487" s="12">
        <f>IF(B487="","",Dataset!G487)</f>
        <v>53</v>
      </c>
      <c r="I487" s="2">
        <v>47.7851</v>
      </c>
      <c r="J487" s="2">
        <v>48.970752000000005</v>
      </c>
      <c r="K487" s="13">
        <f t="shared" si="58"/>
        <v>0.79595131529999996</v>
      </c>
      <c r="L487" s="5">
        <f>IF(AL487="NORWAY",_xlfn.XLOOKUP(C487,'Oslo OBX Historical Data'!$A$3:$A$3478,'Oslo OBX Historical Data'!$G$2:$G$3477),IF(AL487="FINLAND",_xlfn.XLOOKUP(C487,'OMX Helsinki Historical Data'!$A$3:$A$3480,'OMX Helsinki Historical Data'!$G$2:$G$3479),IF(AL487="DENMARK",_xlfn.XLOOKUP(C487,'OMX Copenhagen All shares Histo'!$A$3:$A$3462,'OMX Copenhagen All shares Histo'!$G$2:$G$3461),_xlfn.XLOOKUP('Neg. inv sent'!C487,'OMX Stockholm Historical Data'!$A$3:$A$3478,'OMX Stockholm Historical Data'!$G$2:$G$3477))))</f>
        <v>-1.3899999999999999E-2</v>
      </c>
      <c r="M487">
        <f>IF($B487="","",Dataset!L487)</f>
        <v>1</v>
      </c>
      <c r="N487">
        <f>IF($B487="","",Dataset!M487)</f>
        <v>0</v>
      </c>
      <c r="O487">
        <f>IF($B487="","",Dataset!N487)</f>
        <v>0</v>
      </c>
      <c r="P487">
        <f>IF($B487="","",Dataset!O487)</f>
        <v>0</v>
      </c>
      <c r="Q487">
        <f>IF($B487="","",Dataset!P487)</f>
        <v>0</v>
      </c>
      <c r="R487">
        <f>IF($B487="","",Dataset!Q487)</f>
        <v>0</v>
      </c>
      <c r="S487">
        <f>IF($B487="","",Dataset!R487)</f>
        <v>1</v>
      </c>
      <c r="T487">
        <f>IF($B487="","",Dataset!S487)</f>
        <v>0</v>
      </c>
      <c r="U487">
        <f>IF($B487="","",Dataset!T487)</f>
        <v>0</v>
      </c>
      <c r="AL487" t="s">
        <v>23</v>
      </c>
      <c r="AN487" s="3">
        <f t="shared" si="59"/>
        <v>67.717949981399997</v>
      </c>
      <c r="AO487">
        <v>53</v>
      </c>
      <c r="BD487" s="4">
        <v>82.051284789999997</v>
      </c>
      <c r="BE487" s="4">
        <v>78.205131530000003</v>
      </c>
      <c r="BF487" s="4">
        <v>42.307693479999998</v>
      </c>
      <c r="BH487" t="s">
        <v>1494</v>
      </c>
      <c r="BI487" t="s">
        <v>1495</v>
      </c>
      <c r="BJ487" t="s">
        <v>23</v>
      </c>
      <c r="BK487" t="s">
        <v>152</v>
      </c>
      <c r="BL487" t="s">
        <v>25</v>
      </c>
      <c r="BM487" t="s">
        <v>1066</v>
      </c>
      <c r="BN487" t="s">
        <v>27</v>
      </c>
      <c r="BO487" s="2">
        <v>47.7851</v>
      </c>
      <c r="BP487" s="2">
        <v>38</v>
      </c>
      <c r="BQ487" s="5">
        <f t="shared" si="60"/>
        <v>0.82051284790000001</v>
      </c>
      <c r="BR487" s="5">
        <f t="shared" si="61"/>
        <v>0.78205131530000005</v>
      </c>
      <c r="BS487" s="5">
        <f t="shared" si="62"/>
        <v>0.42307693479999997</v>
      </c>
      <c r="BT487" s="2">
        <v>26</v>
      </c>
      <c r="BU487" s="2">
        <v>-32.849811549999998</v>
      </c>
      <c r="BV487" s="2">
        <v>26.8</v>
      </c>
      <c r="BW487" s="2">
        <v>8.2868999999999993</v>
      </c>
    </row>
    <row r="488" spans="1:75" x14ac:dyDescent="0.15">
      <c r="A488" t="str">
        <f t="shared" si="57"/>
        <v>1</v>
      </c>
      <c r="B488">
        <v>143</v>
      </c>
      <c r="C488" s="7">
        <v>43182</v>
      </c>
      <c r="D488" s="11">
        <v>2018</v>
      </c>
      <c r="E488" s="3">
        <f>_xlfn.XLOOKUP(B488,'Sentiment index'!$E$2:$E$169,'Sentiment index'!$A$2:$A$169)</f>
        <v>-0.23103660000000001</v>
      </c>
      <c r="F488">
        <f>IF(B488="","",Dataset!E488)</f>
        <v>8.2009397012348142</v>
      </c>
      <c r="G488" s="5">
        <f>(AN488-BP488)/BP488</f>
        <v>-5.6818180079999912E-2</v>
      </c>
      <c r="H488" s="12">
        <f>IF(B488="","",Dataset!G488)</f>
        <v>1100</v>
      </c>
      <c r="I488" s="2">
        <v>1654.44</v>
      </c>
      <c r="J488" s="2">
        <v>72.055222499999999</v>
      </c>
      <c r="K488" s="13">
        <f t="shared" si="58"/>
        <v>-5.1218180079999912E-2</v>
      </c>
      <c r="L488" s="5">
        <f>IF(AL488="NORWAY",_xlfn.XLOOKUP(C488,'Oslo OBX Historical Data'!$A$3:$A$3478,'Oslo OBX Historical Data'!$G$2:$G$3477),IF(AL488="FINLAND",_xlfn.XLOOKUP(C488,'OMX Helsinki Historical Data'!$A$3:$A$3480,'OMX Helsinki Historical Data'!$G$2:$G$3479),IF(AL488="DENMARK",_xlfn.XLOOKUP(C488,'OMX Copenhagen All shares Histo'!$A$3:$A$3462,'OMX Copenhagen All shares Histo'!$G$2:$G$3461),_xlfn.XLOOKUP('Neg. inv sent'!C488,'OMX Stockholm Historical Data'!$A$3:$A$3478,'OMX Stockholm Historical Data'!$G$2:$G$3477))))</f>
        <v>-5.5999999999999999E-3</v>
      </c>
      <c r="M488">
        <f>IF($B488="","",Dataset!L488)</f>
        <v>1</v>
      </c>
      <c r="N488">
        <f>IF($B488="","",Dataset!M488)</f>
        <v>0</v>
      </c>
      <c r="O488">
        <f>IF($B488="","",Dataset!N488)</f>
        <v>0</v>
      </c>
      <c r="P488">
        <f>IF($B488="","",Dataset!O488)</f>
        <v>0</v>
      </c>
      <c r="Q488">
        <f>IF($B488="","",Dataset!P488)</f>
        <v>0</v>
      </c>
      <c r="R488">
        <f>IF($B488="","",Dataset!Q488)</f>
        <v>1</v>
      </c>
      <c r="S488">
        <f>IF($B488="","",Dataset!R488)</f>
        <v>0</v>
      </c>
      <c r="T488">
        <f>IF($B488="","",Dataset!S488)</f>
        <v>0</v>
      </c>
      <c r="U488">
        <f>IF($B488="","",Dataset!T488)</f>
        <v>0</v>
      </c>
      <c r="AL488" t="s">
        <v>64</v>
      </c>
      <c r="AN488" s="3">
        <f t="shared" ref="AN488:AN519" si="63">BP488*(1+BR488)</f>
        <v>7.0738636494000007</v>
      </c>
      <c r="AO488">
        <v>1100</v>
      </c>
      <c r="BD488" s="4">
        <v>0</v>
      </c>
      <c r="BE488" s="4">
        <v>-5.6818180079999996</v>
      </c>
      <c r="BF488" s="4">
        <v>-15.909091</v>
      </c>
      <c r="BH488" t="s">
        <v>370</v>
      </c>
      <c r="BI488" t="s">
        <v>371</v>
      </c>
      <c r="BJ488" t="s">
        <v>64</v>
      </c>
      <c r="BK488" t="s">
        <v>32</v>
      </c>
      <c r="BL488" t="s">
        <v>25</v>
      </c>
      <c r="BM488" t="s">
        <v>372</v>
      </c>
      <c r="BN488" t="s">
        <v>27</v>
      </c>
      <c r="BO488" s="2">
        <v>1654.44</v>
      </c>
      <c r="BP488" s="2">
        <v>7.5</v>
      </c>
      <c r="BQ488" s="5">
        <f t="shared" ref="BQ488:BQ519" si="64">BD488/100</f>
        <v>0</v>
      </c>
      <c r="BR488" s="5">
        <f t="shared" ref="BR488:BR519" si="65">BE488/100</f>
        <v>-5.6818180079999996E-2</v>
      </c>
      <c r="BS488" s="5">
        <f t="shared" ref="BS488:BS519" si="66">BF488/100</f>
        <v>-0.15909091</v>
      </c>
      <c r="BT488" s="2">
        <v>10.62</v>
      </c>
      <c r="BU488" s="2">
        <v>44</v>
      </c>
      <c r="BV488" s="2">
        <v>10.76</v>
      </c>
      <c r="BW488" s="2">
        <v>35.96</v>
      </c>
    </row>
    <row r="489" spans="1:75" x14ac:dyDescent="0.15">
      <c r="A489" t="str">
        <f t="shared" si="57"/>
        <v>1</v>
      </c>
      <c r="B489">
        <v>143</v>
      </c>
      <c r="C489" s="7">
        <v>43182</v>
      </c>
      <c r="D489" s="11">
        <v>2018</v>
      </c>
      <c r="E489" s="3">
        <f>_xlfn.XLOOKUP(B489,'Sentiment index'!$E$2:$E$169,'Sentiment index'!$A$2:$A$169)</f>
        <v>-0.23103660000000001</v>
      </c>
      <c r="F489">
        <f>IF(B489="","",Dataset!E489)</f>
        <v>9.3929481933306409</v>
      </c>
      <c r="G489" s="5">
        <f>(AN489-BP489)/BP489</f>
        <v>-6.0000000000000074E-2</v>
      </c>
      <c r="H489" s="12">
        <f>IF(B489="","",Dataset!G489)</f>
        <v>1922</v>
      </c>
      <c r="I489" s="2">
        <v>356.714</v>
      </c>
      <c r="J489" s="2">
        <v>19.666815</v>
      </c>
      <c r="K489" s="13">
        <f t="shared" si="58"/>
        <v>-5.8800000000000074E-2</v>
      </c>
      <c r="L489" s="5">
        <f>IF(AL489="NORWAY",_xlfn.XLOOKUP(C489,'Oslo OBX Historical Data'!$A$3:$A$3478,'Oslo OBX Historical Data'!$G$2:$G$3477),IF(AL489="FINLAND",_xlfn.XLOOKUP(C489,'OMX Helsinki Historical Data'!$A$3:$A$3480,'OMX Helsinki Historical Data'!$G$2:$G$3479),IF(AL489="DENMARK",_xlfn.XLOOKUP(C489,'OMX Copenhagen All shares Histo'!$A$3:$A$3462,'OMX Copenhagen All shares Histo'!$G$2:$G$3461),_xlfn.XLOOKUP('Neg. inv sent'!C489,'OMX Stockholm Historical Data'!$A$3:$A$3478,'OMX Stockholm Historical Data'!$G$2:$G$3477))))</f>
        <v>-1.1999999999999999E-3</v>
      </c>
      <c r="M489">
        <f>IF($B489="","",Dataset!L489)</f>
        <v>1</v>
      </c>
      <c r="N489">
        <f>IF($B489="","",Dataset!M489)</f>
        <v>0</v>
      </c>
      <c r="O489">
        <f>IF($B489="","",Dataset!N489)</f>
        <v>0</v>
      </c>
      <c r="P489">
        <f>IF($B489="","",Dataset!O489)</f>
        <v>0</v>
      </c>
      <c r="Q489">
        <f>IF($B489="","",Dataset!P489)</f>
        <v>0</v>
      </c>
      <c r="R489">
        <f>IF($B489="","",Dataset!Q489)</f>
        <v>1</v>
      </c>
      <c r="S489">
        <f>IF($B489="","",Dataset!R489)</f>
        <v>0</v>
      </c>
      <c r="T489">
        <f>IF($B489="","",Dataset!S489)</f>
        <v>0</v>
      </c>
      <c r="U489">
        <f>IF($B489="","",Dataset!T489)</f>
        <v>0</v>
      </c>
      <c r="AL489" t="s">
        <v>80</v>
      </c>
      <c r="AN489" s="3">
        <f t="shared" si="63"/>
        <v>19.739999999999998</v>
      </c>
      <c r="AO489">
        <v>1922</v>
      </c>
      <c r="BD489" s="4">
        <v>-3.6363637450000001</v>
      </c>
      <c r="BE489" s="4">
        <v>-6</v>
      </c>
      <c r="BF489" s="4">
        <v>2.5454545020000001</v>
      </c>
      <c r="BH489" t="s">
        <v>936</v>
      </c>
      <c r="BI489" t="s">
        <v>937</v>
      </c>
      <c r="BJ489" t="s">
        <v>80</v>
      </c>
      <c r="BK489" t="s">
        <v>32</v>
      </c>
      <c r="BL489" t="s">
        <v>25</v>
      </c>
      <c r="BM489" t="s">
        <v>65</v>
      </c>
      <c r="BN489" t="s">
        <v>27</v>
      </c>
      <c r="BO489" s="2">
        <v>356.714</v>
      </c>
      <c r="BP489" s="2">
        <v>21</v>
      </c>
      <c r="BQ489" s="5">
        <f t="shared" si="64"/>
        <v>-3.636363745E-2</v>
      </c>
      <c r="BR489" s="5">
        <f t="shared" si="65"/>
        <v>-0.06</v>
      </c>
      <c r="BS489" s="5">
        <f t="shared" si="66"/>
        <v>2.545454502E-2</v>
      </c>
      <c r="BT489" s="2">
        <v>82.2</v>
      </c>
      <c r="BU489" s="2">
        <v>337.66903689999998</v>
      </c>
      <c r="BV489" s="2">
        <v>83</v>
      </c>
      <c r="BW489" s="2">
        <v>35.498899999999999</v>
      </c>
    </row>
    <row r="490" spans="1:75" x14ac:dyDescent="0.15">
      <c r="A490" t="str">
        <f t="shared" si="57"/>
        <v>1</v>
      </c>
      <c r="B490">
        <v>143</v>
      </c>
      <c r="C490" s="7">
        <v>43186</v>
      </c>
      <c r="D490" s="11">
        <v>2018</v>
      </c>
      <c r="E490" s="3">
        <f>_xlfn.XLOOKUP(B490,'Sentiment index'!$E$2:$E$169,'Sentiment index'!$A$2:$A$169)</f>
        <v>-0.23103660000000001</v>
      </c>
      <c r="F490">
        <f>IF(B490="","",Dataset!E490)</f>
        <v>12.060898438547532</v>
      </c>
      <c r="G490" s="5">
        <f>(AN490-BP490)/BP490</f>
        <v>-0.05</v>
      </c>
      <c r="H490" s="12">
        <f>IF(B490="","",Dataset!G490)</f>
        <v>2754</v>
      </c>
      <c r="I490" s="2">
        <v>1331.08</v>
      </c>
      <c r="J490" s="2">
        <v>44.484462499999999</v>
      </c>
      <c r="K490" s="13">
        <f t="shared" si="58"/>
        <v>-6.0400000000000002E-2</v>
      </c>
      <c r="L490" s="5">
        <f>IF(AL490="NORWAY",_xlfn.XLOOKUP(C490,'Oslo OBX Historical Data'!$A$3:$A$3478,'Oslo OBX Historical Data'!$G$2:$G$3477),IF(AL490="FINLAND",_xlfn.XLOOKUP(C490,'OMX Helsinki Historical Data'!$A$3:$A$3480,'OMX Helsinki Historical Data'!$G$2:$G$3479),IF(AL490="DENMARK",_xlfn.XLOOKUP(C490,'OMX Copenhagen All shares Histo'!$A$3:$A$3462,'OMX Copenhagen All shares Histo'!$G$2:$G$3461),_xlfn.XLOOKUP('Neg. inv sent'!C490,'OMX Stockholm Historical Data'!$A$3:$A$3478,'OMX Stockholm Historical Data'!$G$2:$G$3477))))</f>
        <v>1.04E-2</v>
      </c>
      <c r="M490">
        <f>IF($B490="","",Dataset!L490)</f>
        <v>1</v>
      </c>
      <c r="N490">
        <f>IF($B490="","",Dataset!M490)</f>
        <v>0</v>
      </c>
      <c r="O490">
        <f>IF($B490="","",Dataset!N490)</f>
        <v>0</v>
      </c>
      <c r="P490">
        <f>IF($B490="","",Dataset!O490)</f>
        <v>0</v>
      </c>
      <c r="Q490">
        <f>IF($B490="","",Dataset!P490)</f>
        <v>0</v>
      </c>
      <c r="R490">
        <f>IF($B490="","",Dataset!Q490)</f>
        <v>0</v>
      </c>
      <c r="S490">
        <f>IF($B490="","",Dataset!R490)</f>
        <v>0</v>
      </c>
      <c r="T490">
        <f>IF($B490="","",Dataset!S490)</f>
        <v>1</v>
      </c>
      <c r="U490">
        <f>IF($B490="","",Dataset!T490)</f>
        <v>0</v>
      </c>
      <c r="AL490" t="s">
        <v>80</v>
      </c>
      <c r="AN490" s="3">
        <f t="shared" si="63"/>
        <v>45.125</v>
      </c>
      <c r="AO490">
        <v>2754</v>
      </c>
      <c r="BD490" s="4">
        <v>-4</v>
      </c>
      <c r="BE490" s="4">
        <v>-5</v>
      </c>
      <c r="BF490" s="4">
        <v>-10</v>
      </c>
      <c r="BH490" t="s">
        <v>428</v>
      </c>
      <c r="BI490" t="s">
        <v>429</v>
      </c>
      <c r="BJ490" t="s">
        <v>80</v>
      </c>
      <c r="BK490" t="s">
        <v>81</v>
      </c>
      <c r="BL490" t="s">
        <v>25</v>
      </c>
      <c r="BM490" t="s">
        <v>165</v>
      </c>
      <c r="BN490" t="s">
        <v>27</v>
      </c>
      <c r="BO490" s="2">
        <v>1331.08</v>
      </c>
      <c r="BP490" s="2">
        <v>47.5</v>
      </c>
      <c r="BQ490" s="5">
        <f t="shared" si="64"/>
        <v>-0.04</v>
      </c>
      <c r="BR490" s="5">
        <f t="shared" si="65"/>
        <v>-0.05</v>
      </c>
      <c r="BS490" s="5">
        <f t="shared" si="66"/>
        <v>-0.1</v>
      </c>
      <c r="BT490" s="2">
        <v>86.75</v>
      </c>
      <c r="BU490" s="2">
        <v>92.947364809999996</v>
      </c>
      <c r="BV490" s="2">
        <v>87.95</v>
      </c>
      <c r="BW490" s="2">
        <v>107.36799999999999</v>
      </c>
    </row>
    <row r="491" spans="1:75" x14ac:dyDescent="0.15">
      <c r="A491" t="str">
        <f t="shared" si="57"/>
        <v>1</v>
      </c>
      <c r="B491">
        <v>144</v>
      </c>
      <c r="C491" s="7">
        <v>43196</v>
      </c>
      <c r="D491" s="11">
        <v>2018</v>
      </c>
      <c r="E491" s="3">
        <f>_xlfn.XLOOKUP(B491,'Sentiment index'!$E$2:$E$169,'Sentiment index'!$A$2:$A$169)</f>
        <v>-0.24529529999999999</v>
      </c>
      <c r="F491">
        <f>IF(B491="","",Dataset!E491)</f>
        <v>10.384253602912358</v>
      </c>
      <c r="G491" s="5">
        <f>(AN491-BP491)/BP491</f>
        <v>1.7241379019999947E-2</v>
      </c>
      <c r="H491" s="12">
        <f>IF(B491="","",Dataset!G491)</f>
        <v>28</v>
      </c>
      <c r="I491" s="2">
        <v>38.320799999999998</v>
      </c>
      <c r="J491" s="2">
        <v>36.055827499999999</v>
      </c>
      <c r="K491" s="13">
        <f t="shared" si="58"/>
        <v>2.4141379019999947E-2</v>
      </c>
      <c r="L491" s="5">
        <f>IF(AL491="NORWAY",_xlfn.XLOOKUP(C491,'Oslo OBX Historical Data'!$A$3:$A$3478,'Oslo OBX Historical Data'!$G$2:$G$3477),IF(AL491="FINLAND",_xlfn.XLOOKUP(C491,'OMX Helsinki Historical Data'!$A$3:$A$3480,'OMX Helsinki Historical Data'!$G$2:$G$3479),IF(AL491="DENMARK",_xlfn.XLOOKUP(C491,'OMX Copenhagen All shares Histo'!$A$3:$A$3462,'OMX Copenhagen All shares Histo'!$G$2:$G$3461),_xlfn.XLOOKUP('Neg. inv sent'!C491,'OMX Stockholm Historical Data'!$A$3:$A$3478,'OMX Stockholm Historical Data'!$G$2:$G$3477))))</f>
        <v>-6.8999999999999999E-3</v>
      </c>
      <c r="M491">
        <f>IF($B491="","",Dataset!L491)</f>
        <v>1</v>
      </c>
      <c r="N491">
        <f>IF($B491="","",Dataset!M491)</f>
        <v>0</v>
      </c>
      <c r="O491">
        <f>IF($B491="","",Dataset!N491)</f>
        <v>0</v>
      </c>
      <c r="P491">
        <f>IF($B491="","",Dataset!O491)</f>
        <v>0</v>
      </c>
      <c r="Q491">
        <f>IF($B491="","",Dataset!P491)</f>
        <v>0</v>
      </c>
      <c r="R491">
        <f>IF($B491="","",Dataset!Q491)</f>
        <v>1</v>
      </c>
      <c r="S491">
        <f>IF($B491="","",Dataset!R491)</f>
        <v>0</v>
      </c>
      <c r="T491">
        <f>IF($B491="","",Dataset!S491)</f>
        <v>0</v>
      </c>
      <c r="U491">
        <f>IF($B491="","",Dataset!T491)</f>
        <v>0</v>
      </c>
      <c r="AL491" t="s">
        <v>80</v>
      </c>
      <c r="AN491" s="3">
        <f t="shared" si="63"/>
        <v>39.163793092269998</v>
      </c>
      <c r="AO491">
        <v>28</v>
      </c>
      <c r="BD491" s="4">
        <v>1.7241379020000001</v>
      </c>
      <c r="BE491" s="4">
        <v>1.7241379020000001</v>
      </c>
      <c r="BF491" s="4">
        <v>0</v>
      </c>
      <c r="BH491" t="s">
        <v>1543</v>
      </c>
      <c r="BI491" t="s">
        <v>1544</v>
      </c>
      <c r="BJ491" t="s">
        <v>80</v>
      </c>
      <c r="BK491" t="s">
        <v>32</v>
      </c>
      <c r="BL491" t="s">
        <v>25</v>
      </c>
      <c r="BM491" t="s">
        <v>82</v>
      </c>
      <c r="BN491" t="s">
        <v>27</v>
      </c>
      <c r="BO491" s="2">
        <v>38.320799999999998</v>
      </c>
      <c r="BP491" s="2">
        <v>38.5</v>
      </c>
      <c r="BQ491" s="5">
        <f t="shared" si="64"/>
        <v>1.7241379019999999E-2</v>
      </c>
      <c r="BR491" s="5">
        <f t="shared" si="65"/>
        <v>1.7241379019999999E-2</v>
      </c>
      <c r="BS491" s="5">
        <f t="shared" si="66"/>
        <v>0</v>
      </c>
      <c r="BT491" s="2">
        <v>72</v>
      </c>
      <c r="BU491" s="2">
        <v>103.1168823</v>
      </c>
      <c r="BV491" s="2">
        <v>70.8</v>
      </c>
      <c r="BW491" s="2">
        <v>6.7759999999999998</v>
      </c>
    </row>
    <row r="492" spans="1:75" x14ac:dyDescent="0.15">
      <c r="A492" t="str">
        <f t="shared" si="57"/>
        <v>1</v>
      </c>
      <c r="B492">
        <v>144</v>
      </c>
      <c r="C492" s="7">
        <v>43208</v>
      </c>
      <c r="D492" s="11">
        <v>2018</v>
      </c>
      <c r="E492" s="3">
        <f>_xlfn.XLOOKUP(B492,'Sentiment index'!$E$2:$E$169,'Sentiment index'!$A$2:$A$169)</f>
        <v>-0.24529529999999999</v>
      </c>
      <c r="F492">
        <f>IF(B492="","",Dataset!E492)</f>
        <v>9.1955657231110148</v>
      </c>
      <c r="G492" s="5">
        <f>(AN492-BP492)/BP492</f>
        <v>0.58119659420000003</v>
      </c>
      <c r="H492" s="12">
        <f>IF(B492="","",Dataset!G492)</f>
        <v>18</v>
      </c>
      <c r="I492" s="2">
        <v>30.832599999999999</v>
      </c>
      <c r="J492" s="2">
        <v>14.047725</v>
      </c>
      <c r="K492" s="13">
        <f t="shared" si="58"/>
        <v>0.57659659419999998</v>
      </c>
      <c r="L492" s="5">
        <f>IF(AL492="NORWAY",_xlfn.XLOOKUP(C492,'Oslo OBX Historical Data'!$A$3:$A$3478,'Oslo OBX Historical Data'!$G$2:$G$3477),IF(AL492="FINLAND",_xlfn.XLOOKUP(C492,'OMX Helsinki Historical Data'!$A$3:$A$3480,'OMX Helsinki Historical Data'!$G$2:$G$3479),IF(AL492="DENMARK",_xlfn.XLOOKUP(C492,'OMX Copenhagen All shares Histo'!$A$3:$A$3462,'OMX Copenhagen All shares Histo'!$G$2:$G$3461),_xlfn.XLOOKUP('Neg. inv sent'!C492,'OMX Stockholm Historical Data'!$A$3:$A$3478,'OMX Stockholm Historical Data'!$G$2:$G$3477))))</f>
        <v>4.5999999999999999E-3</v>
      </c>
      <c r="M492">
        <f>IF($B492="","",Dataset!L492)</f>
        <v>1</v>
      </c>
      <c r="N492">
        <f>IF($B492="","",Dataset!M492)</f>
        <v>0</v>
      </c>
      <c r="O492">
        <f>IF($B492="","",Dataset!N492)</f>
        <v>0</v>
      </c>
      <c r="P492">
        <f>IF($B492="","",Dataset!O492)</f>
        <v>0</v>
      </c>
      <c r="Q492">
        <f>IF($B492="","",Dataset!P492)</f>
        <v>0</v>
      </c>
      <c r="R492">
        <f>IF($B492="","",Dataset!Q492)</f>
        <v>1</v>
      </c>
      <c r="S492">
        <f>IF($B492="","",Dataset!R492)</f>
        <v>0</v>
      </c>
      <c r="T492">
        <f>IF($B492="","",Dataset!S492)</f>
        <v>0</v>
      </c>
      <c r="U492">
        <f>IF($B492="","",Dataset!T492)</f>
        <v>0</v>
      </c>
      <c r="AL492" t="s">
        <v>80</v>
      </c>
      <c r="AN492" s="3">
        <f t="shared" si="63"/>
        <v>23.717948913000001</v>
      </c>
      <c r="AO492">
        <v>18</v>
      </c>
      <c r="BD492" s="4">
        <v>52.991455080000001</v>
      </c>
      <c r="BE492" s="4">
        <v>58.119659419999998</v>
      </c>
      <c r="BF492" s="4">
        <v>44.444446560000003</v>
      </c>
      <c r="BH492" t="s">
        <v>1603</v>
      </c>
      <c r="BI492" t="s">
        <v>1604</v>
      </c>
      <c r="BJ492" t="s">
        <v>80</v>
      </c>
      <c r="BK492" t="s">
        <v>32</v>
      </c>
      <c r="BL492" t="s">
        <v>25</v>
      </c>
      <c r="BM492" t="s">
        <v>1175</v>
      </c>
      <c r="BN492" t="s">
        <v>27</v>
      </c>
      <c r="BO492" s="2">
        <v>30.832599999999999</v>
      </c>
      <c r="BP492" s="2">
        <v>15</v>
      </c>
      <c r="BQ492" s="5">
        <f t="shared" si="64"/>
        <v>0.52991455080000005</v>
      </c>
      <c r="BR492" s="5">
        <f t="shared" si="65"/>
        <v>0.58119659420000003</v>
      </c>
      <c r="BS492" s="5">
        <f t="shared" si="66"/>
        <v>0.4444444656</v>
      </c>
      <c r="BT492" s="2">
        <v>14.9</v>
      </c>
      <c r="BU492" s="2">
        <v>33.666667940000004</v>
      </c>
      <c r="BV492" s="2">
        <v>14</v>
      </c>
      <c r="BW492" s="2">
        <v>7.4850000000000003</v>
      </c>
    </row>
    <row r="493" spans="1:75" x14ac:dyDescent="0.15">
      <c r="A493" t="str">
        <f t="shared" si="57"/>
        <v>1</v>
      </c>
      <c r="B493">
        <v>144</v>
      </c>
      <c r="C493" s="7">
        <v>43210</v>
      </c>
      <c r="D493" s="11">
        <v>2018</v>
      </c>
      <c r="E493" s="3">
        <f>_xlfn.XLOOKUP(B493,'Sentiment index'!$E$2:$E$169,'Sentiment index'!$A$2:$A$169)</f>
        <v>-0.24529529999999999</v>
      </c>
      <c r="F493">
        <f>IF(B493="","",Dataset!E493)</f>
        <v>8.5992824214920933</v>
      </c>
      <c r="G493" s="5">
        <f>(AN493-BP493)/BP493</f>
        <v>-4.2372882369999913E-3</v>
      </c>
      <c r="H493" s="12">
        <f>IF(B493="","",Dataset!G493)</f>
        <v>467</v>
      </c>
      <c r="I493" s="2">
        <v>15.6477</v>
      </c>
      <c r="J493" s="2">
        <v>20.60333</v>
      </c>
      <c r="K493" s="13">
        <f t="shared" si="58"/>
        <v>-9.8372882369999921E-3</v>
      </c>
      <c r="L493" s="5">
        <f>IF(AL493="NORWAY",_xlfn.XLOOKUP(C493,'Oslo OBX Historical Data'!$A$3:$A$3478,'Oslo OBX Historical Data'!$G$2:$G$3477),IF(AL493="FINLAND",_xlfn.XLOOKUP(C493,'OMX Helsinki Historical Data'!$A$3:$A$3480,'OMX Helsinki Historical Data'!$G$2:$G$3479),IF(AL493="DENMARK",_xlfn.XLOOKUP(C493,'OMX Copenhagen All shares Histo'!$A$3:$A$3462,'OMX Copenhagen All shares Histo'!$G$2:$G$3461),_xlfn.XLOOKUP('Neg. inv sent'!C493,'OMX Stockholm Historical Data'!$A$3:$A$3478,'OMX Stockholm Historical Data'!$G$2:$G$3477))))</f>
        <v>5.5999999999999999E-3</v>
      </c>
      <c r="M493">
        <f>IF($B493="","",Dataset!L493)</f>
        <v>1</v>
      </c>
      <c r="N493">
        <f>IF($B493="","",Dataset!M493)</f>
        <v>0</v>
      </c>
      <c r="O493">
        <f>IF($B493="","",Dataset!N493)</f>
        <v>0</v>
      </c>
      <c r="P493">
        <f>IF($B493="","",Dataset!O493)</f>
        <v>1</v>
      </c>
      <c r="Q493">
        <f>IF($B493="","",Dataset!P493)</f>
        <v>0</v>
      </c>
      <c r="R493">
        <f>IF($B493="","",Dataset!Q493)</f>
        <v>0</v>
      </c>
      <c r="S493">
        <f>IF($B493="","",Dataset!R493)</f>
        <v>0</v>
      </c>
      <c r="T493">
        <f>IF($B493="","",Dataset!S493)</f>
        <v>0</v>
      </c>
      <c r="U493">
        <f>IF($B493="","",Dataset!T493)</f>
        <v>0</v>
      </c>
      <c r="AL493" t="s">
        <v>80</v>
      </c>
      <c r="AN493" s="3">
        <f t="shared" si="63"/>
        <v>21.906779658786</v>
      </c>
      <c r="AO493">
        <v>467</v>
      </c>
      <c r="BD493" s="4">
        <v>0</v>
      </c>
      <c r="BE493" s="4">
        <v>-0.42372882369999998</v>
      </c>
      <c r="BF493" s="4">
        <v>-1.6949152949999999</v>
      </c>
      <c r="BH493" t="s">
        <v>1818</v>
      </c>
      <c r="BI493" t="s">
        <v>1819</v>
      </c>
      <c r="BJ493" t="s">
        <v>80</v>
      </c>
      <c r="BK493" t="s">
        <v>45</v>
      </c>
      <c r="BL493" t="s">
        <v>25</v>
      </c>
      <c r="BM493" t="s">
        <v>54</v>
      </c>
      <c r="BN493" t="s">
        <v>27</v>
      </c>
      <c r="BO493" s="2">
        <v>15.6477</v>
      </c>
      <c r="BP493" s="2">
        <v>22</v>
      </c>
      <c r="BQ493" s="5">
        <f t="shared" si="64"/>
        <v>0</v>
      </c>
      <c r="BR493" s="5">
        <f t="shared" si="65"/>
        <v>-4.237288237E-3</v>
      </c>
      <c r="BS493" s="5">
        <f t="shared" si="66"/>
        <v>-1.6949152950000001E-2</v>
      </c>
      <c r="BT493" s="2">
        <v>40.4</v>
      </c>
      <c r="BU493" s="2">
        <v>99.090911869999999</v>
      </c>
      <c r="BV493" s="2">
        <v>40.299999999999997</v>
      </c>
      <c r="BW493" s="2">
        <v>15.7265</v>
      </c>
    </row>
    <row r="494" spans="1:75" x14ac:dyDescent="0.15">
      <c r="A494" t="str">
        <f t="shared" si="57"/>
        <v>1</v>
      </c>
      <c r="B494">
        <v>144</v>
      </c>
      <c r="C494" s="7">
        <v>43214</v>
      </c>
      <c r="D494" s="11">
        <v>2018</v>
      </c>
      <c r="E494" s="3">
        <f>_xlfn.XLOOKUP(B494,'Sentiment index'!$E$2:$E$169,'Sentiment index'!$A$2:$A$169)</f>
        <v>-0.24529529999999999</v>
      </c>
      <c r="F494">
        <f>IF(B494="","",Dataset!E494)</f>
        <v>12.738361911046878</v>
      </c>
      <c r="G494" s="5">
        <f>(AN494-BP494)/BP494</f>
        <v>6.1475410459999873E-2</v>
      </c>
      <c r="H494" s="12">
        <f>IF(B494="","",Dataset!G494)</f>
        <v>1996</v>
      </c>
      <c r="I494" s="2">
        <v>67.376000000000005</v>
      </c>
      <c r="J494" s="2">
        <v>56.683441700000003</v>
      </c>
      <c r="K494" s="13">
        <f t="shared" si="58"/>
        <v>6.7175410459999876E-2</v>
      </c>
      <c r="L494" s="5">
        <f>IF(AL494="NORWAY",_xlfn.XLOOKUP(C494,'Oslo OBX Historical Data'!$A$3:$A$3478,'Oslo OBX Historical Data'!$G$2:$G$3477),IF(AL494="FINLAND",_xlfn.XLOOKUP(C494,'OMX Helsinki Historical Data'!$A$3:$A$3480,'OMX Helsinki Historical Data'!$G$2:$G$3479),IF(AL494="DENMARK",_xlfn.XLOOKUP(C494,'OMX Copenhagen All shares Histo'!$A$3:$A$3462,'OMX Copenhagen All shares Histo'!$G$2:$G$3461),_xlfn.XLOOKUP('Neg. inv sent'!C494,'OMX Stockholm Historical Data'!$A$3:$A$3478,'OMX Stockholm Historical Data'!$G$2:$G$3477))))</f>
        <v>-5.7000000000000002E-3</v>
      </c>
      <c r="M494">
        <f>IF($B494="","",Dataset!L494)</f>
        <v>1</v>
      </c>
      <c r="N494">
        <f>IF($B494="","",Dataset!M494)</f>
        <v>0</v>
      </c>
      <c r="O494">
        <f>IF($B494="","",Dataset!N494)</f>
        <v>0</v>
      </c>
      <c r="P494">
        <f>IF($B494="","",Dataset!O494)</f>
        <v>0</v>
      </c>
      <c r="Q494">
        <f>IF($B494="","",Dataset!P494)</f>
        <v>0</v>
      </c>
      <c r="R494">
        <f>IF($B494="","",Dataset!Q494)</f>
        <v>1</v>
      </c>
      <c r="S494">
        <f>IF($B494="","",Dataset!R494)</f>
        <v>0</v>
      </c>
      <c r="T494">
        <f>IF($B494="","",Dataset!S494)</f>
        <v>0</v>
      </c>
      <c r="U494">
        <f>IF($B494="","",Dataset!T494)</f>
        <v>0</v>
      </c>
      <c r="AL494" t="s">
        <v>64</v>
      </c>
      <c r="AN494" s="3">
        <f t="shared" si="63"/>
        <v>6.2627049217139996</v>
      </c>
      <c r="AO494">
        <v>1996</v>
      </c>
      <c r="BD494" s="4">
        <v>4.9180326460000003</v>
      </c>
      <c r="BE494" s="4">
        <v>6.1475410459999997</v>
      </c>
      <c r="BF494" s="4">
        <v>3.278688431</v>
      </c>
      <c r="BH494" t="s">
        <v>1399</v>
      </c>
      <c r="BI494" t="s">
        <v>1400</v>
      </c>
      <c r="BJ494" t="s">
        <v>64</v>
      </c>
      <c r="BK494" t="s">
        <v>32</v>
      </c>
      <c r="BL494" t="s">
        <v>25</v>
      </c>
      <c r="BM494" t="s">
        <v>700</v>
      </c>
      <c r="BN494" t="s">
        <v>27</v>
      </c>
      <c r="BO494" s="2">
        <v>67.376000000000005</v>
      </c>
      <c r="BP494" s="2">
        <v>5.9</v>
      </c>
      <c r="BQ494" s="5">
        <f t="shared" si="64"/>
        <v>4.9180326460000007E-2</v>
      </c>
      <c r="BR494" s="5">
        <f t="shared" si="65"/>
        <v>6.1475410459999998E-2</v>
      </c>
      <c r="BS494" s="5">
        <f t="shared" si="66"/>
        <v>3.278688431E-2</v>
      </c>
      <c r="BT494" s="2">
        <v>7.32</v>
      </c>
      <c r="BU494" s="2">
        <v>31.525421139999999</v>
      </c>
      <c r="BV494" s="2">
        <v>7.36</v>
      </c>
      <c r="BW494" s="2">
        <v>5.6231999999999998</v>
      </c>
    </row>
    <row r="495" spans="1:75" x14ac:dyDescent="0.15">
      <c r="A495" t="str">
        <f t="shared" si="57"/>
        <v>1</v>
      </c>
      <c r="B495">
        <v>144</v>
      </c>
      <c r="C495" s="7">
        <v>43216</v>
      </c>
      <c r="D495" s="11">
        <v>2018</v>
      </c>
      <c r="E495" s="3">
        <f>_xlfn.XLOOKUP(B495,'Sentiment index'!$E$2:$E$169,'Sentiment index'!$A$2:$A$169)</f>
        <v>-0.24529529999999999</v>
      </c>
      <c r="F495">
        <f>IF(B495="","",Dataset!E495)</f>
        <v>9.7257087705917069</v>
      </c>
      <c r="G495" s="5">
        <f>(AN495-BP495)/BP495</f>
        <v>-0.29545454029999996</v>
      </c>
      <c r="H495" s="12">
        <f>IF(B495="","",Dataset!G495)</f>
        <v>13</v>
      </c>
      <c r="I495" s="2">
        <v>48.927100000000003</v>
      </c>
      <c r="J495" s="2">
        <v>20.619264000000001</v>
      </c>
      <c r="K495" s="13">
        <f t="shared" si="58"/>
        <v>-0.30815454029999995</v>
      </c>
      <c r="L495" s="5">
        <f>IF(AL495="NORWAY",_xlfn.XLOOKUP(C495,'Oslo OBX Historical Data'!$A$3:$A$3478,'Oslo OBX Historical Data'!$G$2:$G$3477),IF(AL495="FINLAND",_xlfn.XLOOKUP(C495,'OMX Helsinki Historical Data'!$A$3:$A$3480,'OMX Helsinki Historical Data'!$G$2:$G$3479),IF(AL495="DENMARK",_xlfn.XLOOKUP(C495,'OMX Copenhagen All shares Histo'!$A$3:$A$3462,'OMX Copenhagen All shares Histo'!$G$2:$G$3461),_xlfn.XLOOKUP('Neg. inv sent'!C495,'OMX Stockholm Historical Data'!$A$3:$A$3478,'OMX Stockholm Historical Data'!$G$2:$G$3477))))</f>
        <v>1.2699999999999999E-2</v>
      </c>
      <c r="M495">
        <f>IF($B495="","",Dataset!L495)</f>
        <v>1</v>
      </c>
      <c r="N495">
        <f>IF($B495="","",Dataset!M495)</f>
        <v>0</v>
      </c>
      <c r="O495">
        <f>IF($B495="","",Dataset!N495)</f>
        <v>0</v>
      </c>
      <c r="P495">
        <f>IF($B495="","",Dataset!O495)</f>
        <v>0</v>
      </c>
      <c r="Q495">
        <f>IF($B495="","",Dataset!P495)</f>
        <v>0</v>
      </c>
      <c r="R495">
        <f>IF($B495="","",Dataset!Q495)</f>
        <v>0</v>
      </c>
      <c r="S495">
        <f>IF($B495="","",Dataset!R495)</f>
        <v>1</v>
      </c>
      <c r="T495">
        <f>IF($B495="","",Dataset!S495)</f>
        <v>0</v>
      </c>
      <c r="U495">
        <f>IF($B495="","",Dataset!T495)</f>
        <v>0</v>
      </c>
      <c r="AL495" t="s">
        <v>23</v>
      </c>
      <c r="AN495" s="3">
        <f t="shared" si="63"/>
        <v>11.272727355200001</v>
      </c>
      <c r="AO495">
        <v>13</v>
      </c>
      <c r="BD495" s="4">
        <v>0</v>
      </c>
      <c r="BE495" s="4">
        <v>-29.545454029999998</v>
      </c>
      <c r="BF495" s="4">
        <v>-33.663635249999999</v>
      </c>
      <c r="BH495" t="s">
        <v>1487</v>
      </c>
      <c r="BI495" t="s">
        <v>1488</v>
      </c>
      <c r="BJ495" t="s">
        <v>23</v>
      </c>
      <c r="BK495" t="s">
        <v>152</v>
      </c>
      <c r="BL495" t="s">
        <v>25</v>
      </c>
      <c r="BM495" t="s">
        <v>1066</v>
      </c>
      <c r="BN495" t="s">
        <v>27</v>
      </c>
      <c r="BO495" s="2">
        <v>48.927100000000003</v>
      </c>
      <c r="BP495" s="2">
        <v>16</v>
      </c>
      <c r="BQ495" s="5">
        <f t="shared" si="64"/>
        <v>0</v>
      </c>
      <c r="BR495" s="5">
        <f t="shared" si="65"/>
        <v>-0.29545454029999996</v>
      </c>
      <c r="BS495" s="5">
        <f t="shared" si="66"/>
        <v>-0.33663635250000001</v>
      </c>
      <c r="BT495" s="2">
        <v>2.98</v>
      </c>
      <c r="BU495" s="2">
        <v>-81.375</v>
      </c>
      <c r="BV495" s="2">
        <v>2.98</v>
      </c>
      <c r="BW495" s="2">
        <v>7.375</v>
      </c>
    </row>
    <row r="496" spans="1:75" x14ac:dyDescent="0.15">
      <c r="A496" t="str">
        <f t="shared" si="57"/>
        <v>1</v>
      </c>
      <c r="B496">
        <v>145</v>
      </c>
      <c r="C496" s="7">
        <v>43238</v>
      </c>
      <c r="D496" s="11">
        <v>2018</v>
      </c>
      <c r="E496" s="3">
        <f>_xlfn.XLOOKUP(B496,'Sentiment index'!$E$2:$E$169,'Sentiment index'!$A$2:$A$169)</f>
        <v>-0.32426870000000002</v>
      </c>
      <c r="F496">
        <f>IF(B496="","",Dataset!E496)</f>
        <v>7.9230646522653583</v>
      </c>
      <c r="G496" s="5">
        <f>(AN496-BP496)/BP496</f>
        <v>3.157894850000003E-2</v>
      </c>
      <c r="H496" s="12">
        <f>IF(B496="","",Dataset!G496)</f>
        <v>35</v>
      </c>
      <c r="I496" s="2">
        <v>340.76499999999999</v>
      </c>
      <c r="J496" s="2">
        <v>65.556049999999999</v>
      </c>
      <c r="K496" s="13">
        <f t="shared" si="58"/>
        <v>2.927894850000003E-2</v>
      </c>
      <c r="L496" s="5">
        <f>IF(AL496="NORWAY",_xlfn.XLOOKUP(C496,'Oslo OBX Historical Data'!$A$3:$A$3478,'Oslo OBX Historical Data'!$G$2:$G$3477),IF(AL496="FINLAND",_xlfn.XLOOKUP(C496,'OMX Helsinki Historical Data'!$A$3:$A$3480,'OMX Helsinki Historical Data'!$G$2:$G$3479),IF(AL496="DENMARK",_xlfn.XLOOKUP(C496,'OMX Copenhagen All shares Histo'!$A$3:$A$3462,'OMX Copenhagen All shares Histo'!$G$2:$G$3461),_xlfn.XLOOKUP('Neg. inv sent'!C496,'OMX Stockholm Historical Data'!$A$3:$A$3478,'OMX Stockholm Historical Data'!$G$2:$G$3477))))</f>
        <v>2.3E-3</v>
      </c>
      <c r="M496">
        <f>IF($B496="","",Dataset!L496)</f>
        <v>1</v>
      </c>
      <c r="N496">
        <f>IF($B496="","",Dataset!M496)</f>
        <v>0</v>
      </c>
      <c r="O496">
        <f>IF($B496="","",Dataset!N496)</f>
        <v>0</v>
      </c>
      <c r="P496">
        <f>IF($B496="","",Dataset!O496)</f>
        <v>0</v>
      </c>
      <c r="Q496">
        <f>IF($B496="","",Dataset!P496)</f>
        <v>0</v>
      </c>
      <c r="R496">
        <f>IF($B496="","",Dataset!Q496)</f>
        <v>0</v>
      </c>
      <c r="S496">
        <f>IF($B496="","",Dataset!R496)</f>
        <v>0</v>
      </c>
      <c r="T496">
        <f>IF($B496="","",Dataset!S496)</f>
        <v>1</v>
      </c>
      <c r="U496">
        <f>IF($B496="","",Dataset!T496)</f>
        <v>0</v>
      </c>
      <c r="AL496" t="s">
        <v>80</v>
      </c>
      <c r="AN496" s="3">
        <f t="shared" si="63"/>
        <v>72.210526395000002</v>
      </c>
      <c r="AO496">
        <v>35</v>
      </c>
      <c r="BD496" s="4">
        <v>1.0526316170000001</v>
      </c>
      <c r="BE496" s="4">
        <v>3.1578948499999999</v>
      </c>
      <c r="BF496" s="4">
        <v>0</v>
      </c>
      <c r="BH496" t="s">
        <v>952</v>
      </c>
      <c r="BI496" t="s">
        <v>953</v>
      </c>
      <c r="BJ496" t="s">
        <v>80</v>
      </c>
      <c r="BK496" t="s">
        <v>81</v>
      </c>
      <c r="BL496" t="s">
        <v>25</v>
      </c>
      <c r="BM496" t="s">
        <v>507</v>
      </c>
      <c r="BN496" t="s">
        <v>27</v>
      </c>
      <c r="BO496" s="2">
        <v>340.76499999999999</v>
      </c>
      <c r="BP496" s="2">
        <v>70</v>
      </c>
      <c r="BQ496" s="5">
        <f t="shared" si="64"/>
        <v>1.0526316170000001E-2</v>
      </c>
      <c r="BR496" s="5">
        <f t="shared" si="65"/>
        <v>3.1578948500000002E-2</v>
      </c>
      <c r="BS496" s="5">
        <f t="shared" si="66"/>
        <v>0</v>
      </c>
      <c r="BT496" s="2">
        <v>66.099999999999994</v>
      </c>
      <c r="BU496" s="2">
        <v>67.486503600000006</v>
      </c>
      <c r="BV496" s="2">
        <v>67.7</v>
      </c>
      <c r="BW496" s="2">
        <v>8.3954000000000004</v>
      </c>
    </row>
    <row r="497" spans="1:75" x14ac:dyDescent="0.15">
      <c r="A497" t="str">
        <f t="shared" si="57"/>
        <v>1</v>
      </c>
      <c r="B497">
        <v>145</v>
      </c>
      <c r="C497" s="7">
        <v>43244</v>
      </c>
      <c r="D497" s="11">
        <v>2018</v>
      </c>
      <c r="E497" s="3">
        <f>_xlfn.XLOOKUP(B497,'Sentiment index'!$E$2:$E$169,'Sentiment index'!$A$2:$A$169)</f>
        <v>-0.32426870000000002</v>
      </c>
      <c r="F497">
        <f>IF(B497="","",Dataset!E497)</f>
        <v>9.3612164766957751</v>
      </c>
      <c r="G497" s="5">
        <f>(AN497-BP497)/BP497</f>
        <v>0.35200000759999994</v>
      </c>
      <c r="H497" s="12">
        <f>IF(B497="","",Dataset!G497)</f>
        <v>18</v>
      </c>
      <c r="I497" s="2">
        <v>19.726199999999999</v>
      </c>
      <c r="J497" s="2">
        <v>6.5556049999999999</v>
      </c>
      <c r="K497" s="13">
        <f t="shared" si="58"/>
        <v>0.35650000759999995</v>
      </c>
      <c r="L497" s="5">
        <f>IF(AL497="NORWAY",_xlfn.XLOOKUP(C497,'Oslo OBX Historical Data'!$A$3:$A$3478,'Oslo OBX Historical Data'!$G$2:$G$3477),IF(AL497="FINLAND",_xlfn.XLOOKUP(C497,'OMX Helsinki Historical Data'!$A$3:$A$3480,'OMX Helsinki Historical Data'!$G$2:$G$3479),IF(AL497="DENMARK",_xlfn.XLOOKUP(C497,'OMX Copenhagen All shares Histo'!$A$3:$A$3462,'OMX Copenhagen All shares Histo'!$G$2:$G$3461),_xlfn.XLOOKUP('Neg. inv sent'!C497,'OMX Stockholm Historical Data'!$A$3:$A$3478,'OMX Stockholm Historical Data'!$G$2:$G$3477))))</f>
        <v>-4.4999999999999997E-3</v>
      </c>
      <c r="M497">
        <f>IF($B497="","",Dataset!L497)</f>
        <v>1</v>
      </c>
      <c r="N497">
        <f>IF($B497="","",Dataset!M497)</f>
        <v>0</v>
      </c>
      <c r="O497">
        <f>IF($B497="","",Dataset!N497)</f>
        <v>0</v>
      </c>
      <c r="P497">
        <f>IF($B497="","",Dataset!O497)</f>
        <v>0</v>
      </c>
      <c r="Q497">
        <f>IF($B497="","",Dataset!P497)</f>
        <v>1</v>
      </c>
      <c r="R497">
        <f>IF($B497="","",Dataset!Q497)</f>
        <v>0</v>
      </c>
      <c r="S497">
        <f>IF($B497="","",Dataset!R497)</f>
        <v>0</v>
      </c>
      <c r="T497">
        <f>IF($B497="","",Dataset!S497)</f>
        <v>0</v>
      </c>
      <c r="U497">
        <f>IF($B497="","",Dataset!T497)</f>
        <v>0</v>
      </c>
      <c r="AL497" t="s">
        <v>80</v>
      </c>
      <c r="AN497" s="3">
        <f t="shared" si="63"/>
        <v>9.4640000531999995</v>
      </c>
      <c r="AO497">
        <v>18</v>
      </c>
      <c r="BD497" s="4">
        <v>18</v>
      </c>
      <c r="BE497" s="4">
        <v>35.200000760000002</v>
      </c>
      <c r="BF497" s="4">
        <v>28</v>
      </c>
      <c r="BH497" t="s">
        <v>1739</v>
      </c>
      <c r="BI497" t="s">
        <v>1740</v>
      </c>
      <c r="BJ497" t="s">
        <v>80</v>
      </c>
      <c r="BK497" t="s">
        <v>38</v>
      </c>
      <c r="BL497" t="s">
        <v>25</v>
      </c>
      <c r="BM497" t="s">
        <v>1066</v>
      </c>
      <c r="BN497" t="s">
        <v>27</v>
      </c>
      <c r="BO497" s="2">
        <v>19.726199999999999</v>
      </c>
      <c r="BP497" s="2">
        <v>7</v>
      </c>
      <c r="BQ497" s="5">
        <f t="shared" si="64"/>
        <v>0.18</v>
      </c>
      <c r="BR497" s="5">
        <f t="shared" si="65"/>
        <v>0.3520000076</v>
      </c>
      <c r="BS497" s="5">
        <f t="shared" si="66"/>
        <v>0.28000000000000003</v>
      </c>
      <c r="BT497" s="2">
        <v>2.46</v>
      </c>
      <c r="BU497" s="2">
        <v>-63.518768309999999</v>
      </c>
      <c r="BV497" s="2">
        <v>2.64</v>
      </c>
      <c r="BW497" s="2">
        <v>9.9982000000000006</v>
      </c>
    </row>
    <row r="498" spans="1:75" x14ac:dyDescent="0.15">
      <c r="A498" t="str">
        <f t="shared" si="57"/>
        <v>1</v>
      </c>
      <c r="B498">
        <v>145</v>
      </c>
      <c r="C498" s="7">
        <v>43245</v>
      </c>
      <c r="D498" s="11">
        <v>2018</v>
      </c>
      <c r="E498" s="3">
        <f>_xlfn.XLOOKUP(B498,'Sentiment index'!$E$2:$E$169,'Sentiment index'!$A$2:$A$169)</f>
        <v>-0.32426870000000002</v>
      </c>
      <c r="F498">
        <f>IF(B498="","",Dataset!E498)</f>
        <v>11.395648800508011</v>
      </c>
      <c r="G498" s="5">
        <f>(AN498-BP498)/BP498</f>
        <v>0.30555555340000007</v>
      </c>
      <c r="H498" s="12">
        <f>IF(B498="","",Dataset!G498)</f>
        <v>16</v>
      </c>
      <c r="I498" s="2">
        <v>27.779499999999999</v>
      </c>
      <c r="J498" s="2">
        <v>14.98424</v>
      </c>
      <c r="K498" s="13">
        <f t="shared" si="58"/>
        <v>0.30685555340000009</v>
      </c>
      <c r="L498" s="5">
        <f>IF(AL498="NORWAY",_xlfn.XLOOKUP(C498,'Oslo OBX Historical Data'!$A$3:$A$3478,'Oslo OBX Historical Data'!$G$2:$G$3477),IF(AL498="FINLAND",_xlfn.XLOOKUP(C498,'OMX Helsinki Historical Data'!$A$3:$A$3480,'OMX Helsinki Historical Data'!$G$2:$G$3479),IF(AL498="DENMARK",_xlfn.XLOOKUP(C498,'OMX Copenhagen All shares Histo'!$A$3:$A$3462,'OMX Copenhagen All shares Histo'!$G$2:$G$3461),_xlfn.XLOOKUP('Neg. inv sent'!C498,'OMX Stockholm Historical Data'!$A$3:$A$3478,'OMX Stockholm Historical Data'!$G$2:$G$3477))))</f>
        <v>-1.2999999999999999E-3</v>
      </c>
      <c r="M498">
        <f>IF($B498="","",Dataset!L498)</f>
        <v>1</v>
      </c>
      <c r="N498">
        <f>IF($B498="","",Dataset!M498)</f>
        <v>0</v>
      </c>
      <c r="O498">
        <f>IF($B498="","",Dataset!N498)</f>
        <v>0</v>
      </c>
      <c r="P498">
        <f>IF($B498="","",Dataset!O498)</f>
        <v>0</v>
      </c>
      <c r="Q498">
        <f>IF($B498="","",Dataset!P498)</f>
        <v>0</v>
      </c>
      <c r="R498">
        <f>IF($B498="","",Dataset!Q498)</f>
        <v>0</v>
      </c>
      <c r="S498">
        <f>IF($B498="","",Dataset!R498)</f>
        <v>1</v>
      </c>
      <c r="T498">
        <f>IF($B498="","",Dataset!S498)</f>
        <v>0</v>
      </c>
      <c r="U498">
        <f>IF($B498="","",Dataset!T498)</f>
        <v>0</v>
      </c>
      <c r="AL498" t="s">
        <v>80</v>
      </c>
      <c r="AN498" s="3">
        <f t="shared" si="63"/>
        <v>20.888888854400001</v>
      </c>
      <c r="AO498">
        <v>16</v>
      </c>
      <c r="BD498" s="4">
        <v>33.333332059999996</v>
      </c>
      <c r="BE498" s="4">
        <v>30.555555340000002</v>
      </c>
      <c r="BF498" s="4">
        <v>25</v>
      </c>
      <c r="BH498" t="s">
        <v>1629</v>
      </c>
      <c r="BI498" t="s">
        <v>1630</v>
      </c>
      <c r="BJ498" t="s">
        <v>80</v>
      </c>
      <c r="BK498" t="s">
        <v>152</v>
      </c>
      <c r="BL498" t="s">
        <v>25</v>
      </c>
      <c r="BM498" t="s">
        <v>1066</v>
      </c>
      <c r="BN498" t="s">
        <v>27</v>
      </c>
      <c r="BO498" s="2">
        <v>27.779499999999999</v>
      </c>
      <c r="BP498" s="2">
        <v>16</v>
      </c>
      <c r="BQ498" s="5">
        <f t="shared" si="64"/>
        <v>0.33333332059999998</v>
      </c>
      <c r="BR498" s="5">
        <f t="shared" si="65"/>
        <v>0.30555555340000001</v>
      </c>
      <c r="BS498" s="5">
        <f t="shared" si="66"/>
        <v>0.25</v>
      </c>
      <c r="BT498" s="2">
        <v>6.32</v>
      </c>
      <c r="BU498" s="2">
        <v>-56.848293300000002</v>
      </c>
      <c r="BV498" s="2">
        <v>6.16</v>
      </c>
      <c r="BW498" s="2">
        <v>18.120999999999999</v>
      </c>
    </row>
    <row r="499" spans="1:75" x14ac:dyDescent="0.15">
      <c r="A499" t="str">
        <f t="shared" si="57"/>
        <v>1</v>
      </c>
      <c r="B499">
        <v>145</v>
      </c>
      <c r="C499" s="7">
        <v>43248</v>
      </c>
      <c r="D499" s="11">
        <v>2018</v>
      </c>
      <c r="E499" s="3">
        <f>_xlfn.XLOOKUP(B499,'Sentiment index'!$E$2:$E$169,'Sentiment index'!$A$2:$A$169)</f>
        <v>-0.32426870000000002</v>
      </c>
      <c r="F499">
        <f>IF(B499="","",Dataset!E499)</f>
        <v>9.9970034113177366</v>
      </c>
      <c r="G499" s="5">
        <f>(AN499-BP499)/BP499</f>
        <v>-0.39444442750000008</v>
      </c>
      <c r="H499" s="12">
        <f>IF(B499="","",Dataset!G499)</f>
        <v>7</v>
      </c>
      <c r="I499" s="2">
        <v>35.045099999999998</v>
      </c>
      <c r="J499" s="2">
        <v>19.1985575</v>
      </c>
      <c r="K499" s="13">
        <f t="shared" si="58"/>
        <v>-0.39134442750000009</v>
      </c>
      <c r="L499" s="5">
        <f>IF(AL499="NORWAY",_xlfn.XLOOKUP(C499,'Oslo OBX Historical Data'!$A$3:$A$3478,'Oslo OBX Historical Data'!$G$2:$G$3477),IF(AL499="FINLAND",_xlfn.XLOOKUP(C499,'OMX Helsinki Historical Data'!$A$3:$A$3480,'OMX Helsinki Historical Data'!$G$2:$G$3479),IF(AL499="DENMARK",_xlfn.XLOOKUP(C499,'OMX Copenhagen All shares Histo'!$A$3:$A$3462,'OMX Copenhagen All shares Histo'!$G$2:$G$3461),_xlfn.XLOOKUP('Neg. inv sent'!C499,'OMX Stockholm Historical Data'!$A$3:$A$3478,'OMX Stockholm Historical Data'!$G$2:$G$3477))))</f>
        <v>-3.0999999999999999E-3</v>
      </c>
      <c r="M499">
        <f>IF($B499="","",Dataset!L499)</f>
        <v>1</v>
      </c>
      <c r="N499">
        <f>IF($B499="","",Dataset!M499)</f>
        <v>0</v>
      </c>
      <c r="O499">
        <f>IF($B499="","",Dataset!N499)</f>
        <v>0</v>
      </c>
      <c r="P499">
        <f>IF($B499="","",Dataset!O499)</f>
        <v>0</v>
      </c>
      <c r="Q499">
        <f>IF($B499="","",Dataset!P499)</f>
        <v>0</v>
      </c>
      <c r="R499">
        <f>IF($B499="","",Dataset!Q499)</f>
        <v>1</v>
      </c>
      <c r="S499">
        <f>IF($B499="","",Dataset!R499)</f>
        <v>0</v>
      </c>
      <c r="T499">
        <f>IF($B499="","",Dataset!S499)</f>
        <v>0</v>
      </c>
      <c r="U499">
        <f>IF($B499="","",Dataset!T499)</f>
        <v>0</v>
      </c>
      <c r="AL499" t="s">
        <v>80</v>
      </c>
      <c r="AN499" s="3">
        <f t="shared" si="63"/>
        <v>12.413889236249998</v>
      </c>
      <c r="AO499">
        <v>7</v>
      </c>
      <c r="BD499" s="4">
        <v>-39.44444275</v>
      </c>
      <c r="BE499" s="4">
        <v>-39.44444275</v>
      </c>
      <c r="BF499" s="4">
        <v>-38.333332059999996</v>
      </c>
      <c r="BH499" t="s">
        <v>1582</v>
      </c>
      <c r="BI499" t="s">
        <v>1583</v>
      </c>
      <c r="BJ499" t="s">
        <v>80</v>
      </c>
      <c r="BK499" t="s">
        <v>32</v>
      </c>
      <c r="BL499" t="s">
        <v>25</v>
      </c>
      <c r="BM499" t="s">
        <v>1175</v>
      </c>
      <c r="BN499" t="s">
        <v>27</v>
      </c>
      <c r="BO499" s="2">
        <v>35.045099999999998</v>
      </c>
      <c r="BP499" s="2">
        <v>20.5</v>
      </c>
      <c r="BQ499" s="5">
        <f t="shared" si="64"/>
        <v>-0.39444442750000003</v>
      </c>
      <c r="BR499" s="5">
        <f t="shared" si="65"/>
        <v>-0.39444442750000003</v>
      </c>
      <c r="BS499" s="5">
        <f t="shared" si="66"/>
        <v>-0.38333332059999997</v>
      </c>
      <c r="BT499" s="2">
        <v>54.8</v>
      </c>
      <c r="BU499" s="2">
        <v>200</v>
      </c>
      <c r="BV499" s="2">
        <v>56.6</v>
      </c>
      <c r="BW499" s="2">
        <v>11.927199999999999</v>
      </c>
    </row>
    <row r="500" spans="1:75" x14ac:dyDescent="0.15">
      <c r="A500" t="str">
        <f t="shared" si="57"/>
        <v>1</v>
      </c>
      <c r="B500">
        <v>145</v>
      </c>
      <c r="C500" s="7">
        <v>43251</v>
      </c>
      <c r="D500" s="11">
        <v>2018</v>
      </c>
      <c r="E500" s="3">
        <f>_xlfn.XLOOKUP(B500,'Sentiment index'!$E$2:$E$169,'Sentiment index'!$A$2:$A$169)</f>
        <v>-0.32426870000000002</v>
      </c>
      <c r="F500">
        <f>IF(B500="","",Dataset!E500)</f>
        <v>10.20906296893706</v>
      </c>
      <c r="G500" s="5">
        <f>(AN500-BP500)/BP500</f>
        <v>-7.1428573130000294E-3</v>
      </c>
      <c r="H500" s="12">
        <f>IF(B500="","",Dataset!G500)</f>
        <v>2</v>
      </c>
      <c r="I500" s="2">
        <v>4.3563700000000001</v>
      </c>
      <c r="J500" s="2">
        <v>8.4286349999999999</v>
      </c>
      <c r="K500" s="13">
        <f t="shared" si="58"/>
        <v>-3.2428573130000296E-3</v>
      </c>
      <c r="L500" s="5">
        <f>IF(AL500="NORWAY",_xlfn.XLOOKUP(C500,'Oslo OBX Historical Data'!$A$3:$A$3478,'Oslo OBX Historical Data'!$G$2:$G$3477),IF(AL500="FINLAND",_xlfn.XLOOKUP(C500,'OMX Helsinki Historical Data'!$A$3:$A$3480,'OMX Helsinki Historical Data'!$G$2:$G$3479),IF(AL500="DENMARK",_xlfn.XLOOKUP(C500,'OMX Copenhagen All shares Histo'!$A$3:$A$3462,'OMX Copenhagen All shares Histo'!$G$2:$G$3461),_xlfn.XLOOKUP('Neg. inv sent'!C500,'OMX Stockholm Historical Data'!$A$3:$A$3478,'OMX Stockholm Historical Data'!$G$2:$G$3477))))</f>
        <v>-3.8999999999999998E-3</v>
      </c>
      <c r="M500">
        <f>IF($B500="","",Dataset!L500)</f>
        <v>1</v>
      </c>
      <c r="N500">
        <f>IF($B500="","",Dataset!M500)</f>
        <v>0</v>
      </c>
      <c r="O500">
        <f>IF($B500="","",Dataset!N500)</f>
        <v>0</v>
      </c>
      <c r="P500">
        <f>IF($B500="","",Dataset!O500)</f>
        <v>0</v>
      </c>
      <c r="Q500">
        <f>IF($B500="","",Dataset!P500)</f>
        <v>0</v>
      </c>
      <c r="R500">
        <f>IF($B500="","",Dataset!Q500)</f>
        <v>0</v>
      </c>
      <c r="S500">
        <f>IF($B500="","",Dataset!R500)</f>
        <v>0</v>
      </c>
      <c r="T500">
        <f>IF($B500="","",Dataset!S500)</f>
        <v>0</v>
      </c>
      <c r="U500">
        <f>IF($B500="","",Dataset!T500)</f>
        <v>1</v>
      </c>
      <c r="AL500" t="s">
        <v>80</v>
      </c>
      <c r="AN500" s="3">
        <f t="shared" si="63"/>
        <v>8.9357142841829997</v>
      </c>
      <c r="AO500">
        <v>2</v>
      </c>
      <c r="BD500" s="4">
        <v>0</v>
      </c>
      <c r="BE500" s="4">
        <v>-0.71428573129999995</v>
      </c>
      <c r="BF500" s="4">
        <v>-7.8571429249999998</v>
      </c>
      <c r="BH500" t="s">
        <v>2118</v>
      </c>
      <c r="BI500" t="s">
        <v>2119</v>
      </c>
      <c r="BJ500" t="s">
        <v>80</v>
      </c>
      <c r="BK500" t="s">
        <v>74</v>
      </c>
      <c r="BL500" t="s">
        <v>25</v>
      </c>
      <c r="BM500" t="s">
        <v>54</v>
      </c>
      <c r="BN500" t="s">
        <v>27</v>
      </c>
      <c r="BO500" s="2">
        <v>4.3563700000000001</v>
      </c>
      <c r="BP500" s="2">
        <v>9</v>
      </c>
      <c r="BQ500" s="5">
        <f t="shared" si="64"/>
        <v>0</v>
      </c>
      <c r="BR500" s="5">
        <f t="shared" si="65"/>
        <v>-7.1428573129999999E-3</v>
      </c>
      <c r="BS500" s="5">
        <f t="shared" si="66"/>
        <v>-7.8571429249999991E-2</v>
      </c>
      <c r="BT500" s="2">
        <v>3.01</v>
      </c>
      <c r="BU500" s="2">
        <v>-64.093566890000005</v>
      </c>
      <c r="BV500" s="2">
        <v>2.98</v>
      </c>
      <c r="BW500" s="2">
        <v>8.3775999999999993</v>
      </c>
    </row>
    <row r="501" spans="1:75" x14ac:dyDescent="0.15">
      <c r="A501" t="str">
        <f t="shared" si="57"/>
        <v>1</v>
      </c>
      <c r="B501">
        <v>146</v>
      </c>
      <c r="C501" s="7">
        <v>43256</v>
      </c>
      <c r="D501" s="11">
        <v>2018</v>
      </c>
      <c r="E501" s="3">
        <f>_xlfn.XLOOKUP(B501,'Sentiment index'!$E$2:$E$169,'Sentiment index'!$A$2:$A$169)</f>
        <v>-0.28719820000000001</v>
      </c>
      <c r="F501">
        <f>IF(B501="","",Dataset!E501)</f>
        <v>9.046737628984987</v>
      </c>
      <c r="G501" s="5">
        <f>(AN501-BP501)/BP501</f>
        <v>-0.19545454030000001</v>
      </c>
      <c r="H501" s="12">
        <f>IF(B501="","",Dataset!G501)</f>
        <v>512</v>
      </c>
      <c r="I501" s="2">
        <v>698.4</v>
      </c>
      <c r="J501" s="2">
        <v>70.238624999999999</v>
      </c>
      <c r="K501" s="13">
        <f t="shared" si="58"/>
        <v>-0.19315454030000001</v>
      </c>
      <c r="L501" s="5">
        <f>IF(AL501="NORWAY",_xlfn.XLOOKUP(C501,'Oslo OBX Historical Data'!$A$3:$A$3478,'Oslo OBX Historical Data'!$G$2:$G$3477),IF(AL501="FINLAND",_xlfn.XLOOKUP(C501,'OMX Helsinki Historical Data'!$A$3:$A$3480,'OMX Helsinki Historical Data'!$G$2:$G$3479),IF(AL501="DENMARK",_xlfn.XLOOKUP(C501,'OMX Copenhagen All shares Histo'!$A$3:$A$3462,'OMX Copenhagen All shares Histo'!$G$2:$G$3461),_xlfn.XLOOKUP('Neg. inv sent'!C501,'OMX Stockholm Historical Data'!$A$3:$A$3478,'OMX Stockholm Historical Data'!$G$2:$G$3477))))</f>
        <v>-2.3E-3</v>
      </c>
      <c r="M501">
        <f>IF($B501="","",Dataset!L501)</f>
        <v>1</v>
      </c>
      <c r="N501">
        <f>IF($B501="","",Dataset!M501)</f>
        <v>0</v>
      </c>
      <c r="O501">
        <f>IF($B501="","",Dataset!N501)</f>
        <v>1</v>
      </c>
      <c r="P501">
        <f>IF($B501="","",Dataset!O501)</f>
        <v>0</v>
      </c>
      <c r="Q501">
        <f>IF($B501="","",Dataset!P501)</f>
        <v>0</v>
      </c>
      <c r="R501">
        <f>IF($B501="","",Dataset!Q501)</f>
        <v>0</v>
      </c>
      <c r="S501">
        <f>IF($B501="","",Dataset!R501)</f>
        <v>0</v>
      </c>
      <c r="T501">
        <f>IF($B501="","",Dataset!S501)</f>
        <v>0</v>
      </c>
      <c r="U501">
        <f>IF($B501="","",Dataset!T501)</f>
        <v>0</v>
      </c>
      <c r="AL501" t="s">
        <v>80</v>
      </c>
      <c r="AN501" s="3">
        <f t="shared" si="63"/>
        <v>60.340909477499999</v>
      </c>
      <c r="AO501">
        <v>512</v>
      </c>
      <c r="BD501" s="4">
        <v>-12.727272989999999</v>
      </c>
      <c r="BE501" s="4">
        <v>-19.545454029999998</v>
      </c>
      <c r="BF501" s="4">
        <v>-22.727272030000002</v>
      </c>
      <c r="BH501" t="s">
        <v>689</v>
      </c>
      <c r="BI501" t="s">
        <v>690</v>
      </c>
      <c r="BJ501" t="s">
        <v>80</v>
      </c>
      <c r="BK501" t="s">
        <v>96</v>
      </c>
      <c r="BL501" t="s">
        <v>25</v>
      </c>
      <c r="BM501" t="s">
        <v>691</v>
      </c>
      <c r="BN501" t="s">
        <v>27</v>
      </c>
      <c r="BO501" s="2">
        <v>698.4</v>
      </c>
      <c r="BP501" s="2">
        <v>75</v>
      </c>
      <c r="BQ501" s="5">
        <f t="shared" si="64"/>
        <v>-0.12727272989999999</v>
      </c>
      <c r="BR501" s="5">
        <f t="shared" si="65"/>
        <v>-0.19545454029999998</v>
      </c>
      <c r="BS501" s="5">
        <f t="shared" si="66"/>
        <v>-0.22727272030000001</v>
      </c>
      <c r="BT501" s="2">
        <v>68.5</v>
      </c>
      <c r="BU501" s="2">
        <v>982.66668700000002</v>
      </c>
      <c r="BV501" s="2">
        <v>69.400000000000006</v>
      </c>
      <c r="BW501" s="2">
        <v>16.847000000000001</v>
      </c>
    </row>
    <row r="502" spans="1:75" x14ac:dyDescent="0.15">
      <c r="A502" t="str">
        <f t="shared" si="57"/>
        <v>1</v>
      </c>
      <c r="B502">
        <v>146</v>
      </c>
      <c r="C502" s="7">
        <v>43258</v>
      </c>
      <c r="D502" s="11">
        <v>2018</v>
      </c>
      <c r="E502" s="3">
        <f>_xlfn.XLOOKUP(B502,'Sentiment index'!$E$2:$E$169,'Sentiment index'!$A$2:$A$169)</f>
        <v>-0.28719820000000001</v>
      </c>
      <c r="F502">
        <f>IF(B502="","",Dataset!E502)</f>
        <v>10.39707739860402</v>
      </c>
      <c r="G502" s="5">
        <f>(AN502-BP502)/BP502</f>
        <v>3.0000000000000037E-2</v>
      </c>
      <c r="H502" s="12">
        <f>IF(B502="","",Dataset!G502)</f>
        <v>6505</v>
      </c>
      <c r="I502" s="2">
        <v>4627.5600000000004</v>
      </c>
      <c r="J502" s="2">
        <v>199.74912</v>
      </c>
      <c r="K502" s="13">
        <f t="shared" si="58"/>
        <v>3.5100000000000034E-2</v>
      </c>
      <c r="L502" s="5">
        <f>IF(AL502="NORWAY",_xlfn.XLOOKUP(C502,'Oslo OBX Historical Data'!$A$3:$A$3478,'Oslo OBX Historical Data'!$G$2:$G$3477),IF(AL502="FINLAND",_xlfn.XLOOKUP(C502,'OMX Helsinki Historical Data'!$A$3:$A$3480,'OMX Helsinki Historical Data'!$G$2:$G$3479),IF(AL502="DENMARK",_xlfn.XLOOKUP(C502,'OMX Copenhagen All shares Histo'!$A$3:$A$3462,'OMX Copenhagen All shares Histo'!$G$2:$G$3461),_xlfn.XLOOKUP('Neg. inv sent'!C502,'OMX Stockholm Historical Data'!$A$3:$A$3478,'OMX Stockholm Historical Data'!$G$2:$G$3477))))</f>
        <v>-5.1000000000000004E-3</v>
      </c>
      <c r="M502">
        <f>IF($B502="","",Dataset!L502)</f>
        <v>1</v>
      </c>
      <c r="N502">
        <f>IF($B502="","",Dataset!M502)</f>
        <v>0</v>
      </c>
      <c r="O502">
        <f>IF($B502="","",Dataset!N502)</f>
        <v>0</v>
      </c>
      <c r="P502">
        <f>IF($B502="","",Dataset!O502)</f>
        <v>0</v>
      </c>
      <c r="Q502">
        <f>IF($B502="","",Dataset!P502)</f>
        <v>0</v>
      </c>
      <c r="R502">
        <f>IF($B502="","",Dataset!Q502)</f>
        <v>0</v>
      </c>
      <c r="S502">
        <f>IF($B502="","",Dataset!R502)</f>
        <v>1</v>
      </c>
      <c r="T502">
        <f>IF($B502="","",Dataset!S502)</f>
        <v>0</v>
      </c>
      <c r="U502">
        <f>IF($B502="","",Dataset!T502)</f>
        <v>0</v>
      </c>
      <c r="AL502" t="s">
        <v>23</v>
      </c>
      <c r="AN502" s="3">
        <f t="shared" si="63"/>
        <v>159.65</v>
      </c>
      <c r="AO502">
        <v>6505</v>
      </c>
      <c r="BD502" s="4">
        <v>8</v>
      </c>
      <c r="BE502" s="4">
        <v>3</v>
      </c>
      <c r="BF502" s="4">
        <v>3</v>
      </c>
      <c r="BH502" t="s">
        <v>150</v>
      </c>
      <c r="BI502" t="s">
        <v>151</v>
      </c>
      <c r="BJ502" t="s">
        <v>23</v>
      </c>
      <c r="BK502" t="s">
        <v>152</v>
      </c>
      <c r="BL502" t="s">
        <v>25</v>
      </c>
      <c r="BM502" t="s">
        <v>102</v>
      </c>
      <c r="BN502" t="s">
        <v>27</v>
      </c>
      <c r="BO502" s="2">
        <v>4627.5600000000004</v>
      </c>
      <c r="BP502" s="2">
        <v>155</v>
      </c>
      <c r="BQ502" s="5">
        <f t="shared" si="64"/>
        <v>0.08</v>
      </c>
      <c r="BR502" s="5">
        <f t="shared" si="65"/>
        <v>0.03</v>
      </c>
      <c r="BS502" s="5">
        <f t="shared" si="66"/>
        <v>0.03</v>
      </c>
      <c r="BT502" s="2">
        <v>610</v>
      </c>
      <c r="BU502" s="2">
        <v>307.09677119999998</v>
      </c>
      <c r="BV502" s="2">
        <v>615.5</v>
      </c>
      <c r="BW502" s="2">
        <v>50</v>
      </c>
    </row>
    <row r="503" spans="1:75" x14ac:dyDescent="0.15">
      <c r="A503" t="str">
        <f t="shared" si="57"/>
        <v>1</v>
      </c>
      <c r="B503">
        <v>146</v>
      </c>
      <c r="C503" s="7">
        <v>43259</v>
      </c>
      <c r="D503" s="11">
        <v>2018</v>
      </c>
      <c r="E503" s="3">
        <f>_xlfn.XLOOKUP(B503,'Sentiment index'!$E$2:$E$169,'Sentiment index'!$A$2:$A$169)</f>
        <v>-0.28719820000000001</v>
      </c>
      <c r="F503">
        <f>IF(B503="","",Dataset!E503)</f>
        <v>9.4302197910339185</v>
      </c>
      <c r="G503" s="5">
        <f>(AN503-BP503)/BP503</f>
        <v>-0.45454544070000003</v>
      </c>
      <c r="H503" s="12">
        <f>IF(B503="","",Dataset!G503)</f>
        <v>687</v>
      </c>
      <c r="I503" s="2">
        <v>702.56100000000004</v>
      </c>
      <c r="J503" s="2">
        <v>69.590016000000006</v>
      </c>
      <c r="K503" s="13">
        <f t="shared" si="58"/>
        <v>-0.44844544070000003</v>
      </c>
      <c r="L503" s="5">
        <f>IF(AL503="NORWAY",_xlfn.XLOOKUP(C503,'Oslo OBX Historical Data'!$A$3:$A$3478,'Oslo OBX Historical Data'!$G$2:$G$3477),IF(AL503="FINLAND",_xlfn.XLOOKUP(C503,'OMX Helsinki Historical Data'!$A$3:$A$3480,'OMX Helsinki Historical Data'!$G$2:$G$3479),IF(AL503="DENMARK",_xlfn.XLOOKUP(C503,'OMX Copenhagen All shares Histo'!$A$3:$A$3462,'OMX Copenhagen All shares Histo'!$G$2:$G$3461),_xlfn.XLOOKUP('Neg. inv sent'!C503,'OMX Stockholm Historical Data'!$A$3:$A$3478,'OMX Stockholm Historical Data'!$G$2:$G$3477))))</f>
        <v>-6.1000000000000004E-3</v>
      </c>
      <c r="M503">
        <f>IF($B503="","",Dataset!L503)</f>
        <v>1</v>
      </c>
      <c r="N503">
        <f>IF($B503="","",Dataset!M503)</f>
        <v>0</v>
      </c>
      <c r="O503">
        <f>IF($B503="","",Dataset!N503)</f>
        <v>0</v>
      </c>
      <c r="P503">
        <f>IF($B503="","",Dataset!O503)</f>
        <v>0</v>
      </c>
      <c r="Q503">
        <f>IF($B503="","",Dataset!P503)</f>
        <v>0</v>
      </c>
      <c r="R503">
        <f>IF($B503="","",Dataset!Q503)</f>
        <v>0</v>
      </c>
      <c r="S503">
        <f>IF($B503="","",Dataset!R503)</f>
        <v>1</v>
      </c>
      <c r="T503">
        <f>IF($B503="","",Dataset!S503)</f>
        <v>0</v>
      </c>
      <c r="U503">
        <f>IF($B503="","",Dataset!T503)</f>
        <v>0</v>
      </c>
      <c r="AL503" t="s">
        <v>23</v>
      </c>
      <c r="AN503" s="3">
        <f t="shared" si="63"/>
        <v>29.4545462022</v>
      </c>
      <c r="AO503">
        <v>687</v>
      </c>
      <c r="BD503" s="4">
        <v>-13.939394</v>
      </c>
      <c r="BE503" s="4">
        <v>-45.454544069999997</v>
      </c>
      <c r="BF503" s="4">
        <v>-51.515151979999999</v>
      </c>
      <c r="BH503" t="s">
        <v>698</v>
      </c>
      <c r="BI503" t="s">
        <v>699</v>
      </c>
      <c r="BJ503" t="s">
        <v>23</v>
      </c>
      <c r="BK503" t="s">
        <v>152</v>
      </c>
      <c r="BL503" t="s">
        <v>25</v>
      </c>
      <c r="BM503" t="s">
        <v>700</v>
      </c>
      <c r="BN503" t="s">
        <v>27</v>
      </c>
      <c r="BO503" s="2">
        <v>702.56100000000004</v>
      </c>
      <c r="BP503" s="2">
        <v>54</v>
      </c>
      <c r="BQ503" s="5">
        <f t="shared" si="64"/>
        <v>-0.13939393999999999</v>
      </c>
      <c r="BR503" s="5">
        <f t="shared" si="65"/>
        <v>-0.45454544069999997</v>
      </c>
      <c r="BS503" s="5">
        <f t="shared" si="66"/>
        <v>-0.51515151979999996</v>
      </c>
      <c r="BT503" s="2">
        <v>167.8</v>
      </c>
      <c r="BU503" s="2">
        <v>244.81481930000001</v>
      </c>
      <c r="BV503" s="2">
        <v>173</v>
      </c>
      <c r="BW503" s="2">
        <v>40.487099999999998</v>
      </c>
    </row>
    <row r="504" spans="1:75" x14ac:dyDescent="0.15">
      <c r="A504" t="str">
        <f t="shared" si="57"/>
        <v>1</v>
      </c>
      <c r="B504">
        <v>146</v>
      </c>
      <c r="C504" s="7">
        <v>43259</v>
      </c>
      <c r="D504" s="11">
        <v>2018</v>
      </c>
      <c r="E504" s="3">
        <f>_xlfn.XLOOKUP(B504,'Sentiment index'!$E$2:$E$169,'Sentiment index'!$A$2:$A$169)</f>
        <v>-0.28719820000000001</v>
      </c>
      <c r="F504">
        <f>IF(B504="","",Dataset!E504)</f>
        <v>8.0202343031621002</v>
      </c>
      <c r="G504" s="5">
        <f>(AN504-BP504)/BP504</f>
        <v>-4.2424240110000094E-2</v>
      </c>
      <c r="H504" s="12">
        <f>IF(B504="","",Dataset!G504)</f>
        <v>46</v>
      </c>
      <c r="I504" s="2">
        <v>52.477400000000003</v>
      </c>
      <c r="J504" s="2">
        <v>2.10715875</v>
      </c>
      <c r="K504" s="13">
        <f t="shared" si="58"/>
        <v>-4.2224240110000096E-2</v>
      </c>
      <c r="L504" s="5">
        <f>IF(AL504="NORWAY",_xlfn.XLOOKUP(C504,'Oslo OBX Historical Data'!$A$3:$A$3478,'Oslo OBX Historical Data'!$G$2:$G$3477),IF(AL504="FINLAND",_xlfn.XLOOKUP(C504,'OMX Helsinki Historical Data'!$A$3:$A$3480,'OMX Helsinki Historical Data'!$G$2:$G$3479),IF(AL504="DENMARK",_xlfn.XLOOKUP(C504,'OMX Copenhagen All shares Histo'!$A$3:$A$3462,'OMX Copenhagen All shares Histo'!$G$2:$G$3461),_xlfn.XLOOKUP('Neg. inv sent'!C504,'OMX Stockholm Historical Data'!$A$3:$A$3478,'OMX Stockholm Historical Data'!$G$2:$G$3477))))</f>
        <v>-2.0000000000000001E-4</v>
      </c>
      <c r="M504">
        <f>IF($B504="","",Dataset!L504)</f>
        <v>1</v>
      </c>
      <c r="N504">
        <f>IF($B504="","",Dataset!M504)</f>
        <v>0</v>
      </c>
      <c r="O504">
        <f>IF($B504="","",Dataset!N504)</f>
        <v>0</v>
      </c>
      <c r="P504">
        <f>IF($B504="","",Dataset!O504)</f>
        <v>0</v>
      </c>
      <c r="Q504">
        <f>IF($B504="","",Dataset!P504)</f>
        <v>0</v>
      </c>
      <c r="R504">
        <f>IF($B504="","",Dataset!Q504)</f>
        <v>0</v>
      </c>
      <c r="S504">
        <f>IF($B504="","",Dataset!R504)</f>
        <v>1</v>
      </c>
      <c r="T504">
        <f>IF($B504="","",Dataset!S504)</f>
        <v>0</v>
      </c>
      <c r="U504">
        <f>IF($B504="","",Dataset!T504)</f>
        <v>0</v>
      </c>
      <c r="AL504" t="s">
        <v>80</v>
      </c>
      <c r="AN504" s="3">
        <f t="shared" si="63"/>
        <v>2.1545454597524998</v>
      </c>
      <c r="AO504">
        <v>46</v>
      </c>
      <c r="BD504" s="4">
        <v>0</v>
      </c>
      <c r="BE504" s="4">
        <v>-4.2424240109999998</v>
      </c>
      <c r="BF504" s="4">
        <v>-3.0303030010000001</v>
      </c>
      <c r="BH504" t="s">
        <v>1466</v>
      </c>
      <c r="BI504" t="s">
        <v>1467</v>
      </c>
      <c r="BJ504" t="s">
        <v>80</v>
      </c>
      <c r="BK504" t="s">
        <v>152</v>
      </c>
      <c r="BL504" t="s">
        <v>25</v>
      </c>
      <c r="BM504" t="s">
        <v>842</v>
      </c>
      <c r="BN504" t="s">
        <v>27</v>
      </c>
      <c r="BO504" s="2">
        <v>52.477400000000003</v>
      </c>
      <c r="BP504" s="2">
        <v>2.25</v>
      </c>
      <c r="BQ504" s="5">
        <f t="shared" si="64"/>
        <v>0</v>
      </c>
      <c r="BR504" s="5">
        <f t="shared" si="65"/>
        <v>-4.2424240109999997E-2</v>
      </c>
      <c r="BS504" s="5">
        <f t="shared" si="66"/>
        <v>-3.0303030009999999E-2</v>
      </c>
      <c r="BT504" s="2"/>
      <c r="BU504" s="2"/>
      <c r="BV504" s="2"/>
      <c r="BW504" s="2">
        <v>53.1541</v>
      </c>
    </row>
    <row r="505" spans="1:75" x14ac:dyDescent="0.15">
      <c r="A505" t="str">
        <f t="shared" si="57"/>
        <v>1</v>
      </c>
      <c r="B505">
        <v>146</v>
      </c>
      <c r="C505" s="7">
        <v>43262</v>
      </c>
      <c r="D505" s="11">
        <v>2018</v>
      </c>
      <c r="E505" s="3">
        <f>_xlfn.XLOOKUP(B505,'Sentiment index'!$E$2:$E$169,'Sentiment index'!$A$2:$A$169)</f>
        <v>-0.28719820000000001</v>
      </c>
      <c r="F505">
        <f>IF(B505="","",Dataset!E505)</f>
        <v>10.920387992051683</v>
      </c>
      <c r="G505" s="5">
        <f>(AN505-BP505)/BP505</f>
        <v>-9.9999999999999964E-2</v>
      </c>
      <c r="H505" s="12">
        <f>IF(B505="","",Dataset!G505)</f>
        <v>12</v>
      </c>
      <c r="I505" s="2">
        <v>6.63802</v>
      </c>
      <c r="J505" s="2">
        <v>15.920755</v>
      </c>
      <c r="K505" s="13">
        <f t="shared" si="58"/>
        <v>-0.10629999999999996</v>
      </c>
      <c r="L505" s="5">
        <f>IF(AL505="NORWAY",_xlfn.XLOOKUP(C505,'Oslo OBX Historical Data'!$A$3:$A$3478,'Oslo OBX Historical Data'!$G$2:$G$3477),IF(AL505="FINLAND",_xlfn.XLOOKUP(C505,'OMX Helsinki Historical Data'!$A$3:$A$3480,'OMX Helsinki Historical Data'!$G$2:$G$3479),IF(AL505="DENMARK",_xlfn.XLOOKUP(C505,'OMX Copenhagen All shares Histo'!$A$3:$A$3462,'OMX Copenhagen All shares Histo'!$G$2:$G$3461),_xlfn.XLOOKUP('Neg. inv sent'!C505,'OMX Stockholm Historical Data'!$A$3:$A$3478,'OMX Stockholm Historical Data'!$G$2:$G$3477))))</f>
        <v>6.3E-3</v>
      </c>
      <c r="M505">
        <f>IF($B505="","",Dataset!L505)</f>
        <v>1</v>
      </c>
      <c r="N505">
        <f>IF($B505="","",Dataset!M505)</f>
        <v>1</v>
      </c>
      <c r="O505">
        <f>IF($B505="","",Dataset!N505)</f>
        <v>0</v>
      </c>
      <c r="P505">
        <f>IF($B505="","",Dataset!O505)</f>
        <v>0</v>
      </c>
      <c r="Q505">
        <f>IF($B505="","",Dataset!P505)</f>
        <v>0</v>
      </c>
      <c r="R505">
        <f>IF($B505="","",Dataset!Q505)</f>
        <v>0</v>
      </c>
      <c r="S505">
        <f>IF($B505="","",Dataset!R505)</f>
        <v>0</v>
      </c>
      <c r="T505">
        <f>IF($B505="","",Dataset!S505)</f>
        <v>0</v>
      </c>
      <c r="U505">
        <f>IF($B505="","",Dataset!T505)</f>
        <v>0</v>
      </c>
      <c r="AL505" t="s">
        <v>80</v>
      </c>
      <c r="AN505" s="3">
        <f t="shared" si="63"/>
        <v>15.3</v>
      </c>
      <c r="AO505">
        <v>12</v>
      </c>
      <c r="BD505" s="4">
        <v>0</v>
      </c>
      <c r="BE505" s="4">
        <v>-10</v>
      </c>
      <c r="BF505" s="4">
        <v>-5.3333334920000004</v>
      </c>
      <c r="BH505" t="s">
        <v>2071</v>
      </c>
      <c r="BI505" t="s">
        <v>2072</v>
      </c>
      <c r="BJ505" t="s">
        <v>80</v>
      </c>
      <c r="BK505" t="s">
        <v>53</v>
      </c>
      <c r="BL505" t="s">
        <v>25</v>
      </c>
      <c r="BM505" t="s">
        <v>1066</v>
      </c>
      <c r="BN505" t="s">
        <v>27</v>
      </c>
      <c r="BO505" s="2">
        <v>6.63802</v>
      </c>
      <c r="BP505" s="2">
        <v>17</v>
      </c>
      <c r="BQ505" s="5">
        <f t="shared" si="64"/>
        <v>0</v>
      </c>
      <c r="BR505" s="5">
        <f t="shared" si="65"/>
        <v>-0.1</v>
      </c>
      <c r="BS505" s="5">
        <f t="shared" si="66"/>
        <v>-5.3333334920000003E-2</v>
      </c>
      <c r="BT505" s="2">
        <v>15.4</v>
      </c>
      <c r="BU505" s="2">
        <v>-5.8823528290000002</v>
      </c>
      <c r="BV505" s="2">
        <v>14.8</v>
      </c>
      <c r="BW505" s="2">
        <v>3.9420000000000002</v>
      </c>
    </row>
    <row r="506" spans="1:75" x14ac:dyDescent="0.15">
      <c r="A506" t="str">
        <f t="shared" si="57"/>
        <v>1</v>
      </c>
      <c r="B506">
        <v>146</v>
      </c>
      <c r="C506" s="7">
        <v>43265</v>
      </c>
      <c r="D506" s="11">
        <v>2018</v>
      </c>
      <c r="E506" s="3">
        <f>_xlfn.XLOOKUP(B506,'Sentiment index'!$E$2:$E$169,'Sentiment index'!$A$2:$A$169)</f>
        <v>-0.28719820000000001</v>
      </c>
      <c r="F506">
        <f>IF(B506="","",Dataset!E506)</f>
        <v>12.679443320374324</v>
      </c>
      <c r="G506" s="5">
        <f>(AN506-BP506)/BP506</f>
        <v>-0.22857143400000002</v>
      </c>
      <c r="H506" s="12">
        <f>IF(B506="","",Dataset!G506)</f>
        <v>36</v>
      </c>
      <c r="I506" s="2">
        <v>18.084099999999999</v>
      </c>
      <c r="J506" s="2">
        <v>5.7991679999999999</v>
      </c>
      <c r="K506" s="13">
        <f t="shared" si="58"/>
        <v>-0.237271434</v>
      </c>
      <c r="L506" s="5">
        <f>IF(AL506="NORWAY",_xlfn.XLOOKUP(C506,'Oslo OBX Historical Data'!$A$3:$A$3478,'Oslo OBX Historical Data'!$G$2:$G$3477),IF(AL506="FINLAND",_xlfn.XLOOKUP(C506,'OMX Helsinki Historical Data'!$A$3:$A$3480,'OMX Helsinki Historical Data'!$G$2:$G$3479),IF(AL506="DENMARK",_xlfn.XLOOKUP(C506,'OMX Copenhagen All shares Histo'!$A$3:$A$3462,'OMX Copenhagen All shares Histo'!$G$2:$G$3461),_xlfn.XLOOKUP('Neg. inv sent'!C506,'OMX Stockholm Historical Data'!$A$3:$A$3478,'OMX Stockholm Historical Data'!$G$2:$G$3477))))</f>
        <v>8.6999999999999994E-3</v>
      </c>
      <c r="M506">
        <f>IF($B506="","",Dataset!L506)</f>
        <v>1</v>
      </c>
      <c r="N506">
        <f>IF($B506="","",Dataset!M506)</f>
        <v>0</v>
      </c>
      <c r="O506">
        <f>IF($B506="","",Dataset!N506)</f>
        <v>0</v>
      </c>
      <c r="P506">
        <f>IF($B506="","",Dataset!O506)</f>
        <v>0</v>
      </c>
      <c r="Q506">
        <f>IF($B506="","",Dataset!P506)</f>
        <v>0</v>
      </c>
      <c r="R506">
        <f>IF($B506="","",Dataset!Q506)</f>
        <v>1</v>
      </c>
      <c r="S506">
        <f>IF($B506="","",Dataset!R506)</f>
        <v>0</v>
      </c>
      <c r="T506">
        <f>IF($B506="","",Dataset!S506)</f>
        <v>0</v>
      </c>
      <c r="U506">
        <f>IF($B506="","",Dataset!T506)</f>
        <v>0</v>
      </c>
      <c r="AL506" t="s">
        <v>23</v>
      </c>
      <c r="AN506" s="3">
        <f t="shared" si="63"/>
        <v>3.4714285469999999</v>
      </c>
      <c r="AO506">
        <v>36</v>
      </c>
      <c r="BD506" s="4">
        <v>-14.571428300000001</v>
      </c>
      <c r="BE506" s="4">
        <v>-22.857143399999998</v>
      </c>
      <c r="BF506" s="4">
        <v>-16.571428300000001</v>
      </c>
      <c r="BH506" t="s">
        <v>1781</v>
      </c>
      <c r="BI506" t="s">
        <v>1782</v>
      </c>
      <c r="BJ506" t="s">
        <v>23</v>
      </c>
      <c r="BK506" t="s">
        <v>32</v>
      </c>
      <c r="BL506" t="s">
        <v>25</v>
      </c>
      <c r="BM506" t="s">
        <v>54</v>
      </c>
      <c r="BN506" t="s">
        <v>27</v>
      </c>
      <c r="BO506" s="2">
        <v>18.084099999999999</v>
      </c>
      <c r="BP506" s="2">
        <v>4.5</v>
      </c>
      <c r="BQ506" s="5">
        <f t="shared" si="64"/>
        <v>-0.145714283</v>
      </c>
      <c r="BR506" s="5">
        <f t="shared" si="65"/>
        <v>-0.22857143399999999</v>
      </c>
      <c r="BS506" s="5">
        <f t="shared" si="66"/>
        <v>-0.16571428300000002</v>
      </c>
      <c r="BT506" s="2">
        <v>37.5</v>
      </c>
      <c r="BU506" s="2">
        <v>897.77777100000003</v>
      </c>
      <c r="BV506" s="2">
        <v>37.4</v>
      </c>
      <c r="BW506" s="2">
        <v>0</v>
      </c>
    </row>
    <row r="507" spans="1:75" x14ac:dyDescent="0.15">
      <c r="A507" t="str">
        <f t="shared" si="57"/>
        <v>1</v>
      </c>
      <c r="B507">
        <v>146</v>
      </c>
      <c r="C507" s="7">
        <v>43266</v>
      </c>
      <c r="D507" s="11">
        <v>2018</v>
      </c>
      <c r="E507" s="3">
        <f>_xlfn.XLOOKUP(B507,'Sentiment index'!$E$2:$E$169,'Sentiment index'!$A$2:$A$169)</f>
        <v>-0.28719820000000001</v>
      </c>
      <c r="F507">
        <f>IF(B507="","",Dataset!E507)</f>
        <v>9.654006319038924</v>
      </c>
      <c r="G507" s="5">
        <f>(AN507-BP507)/BP507</f>
        <v>-1.0000000000000101E-2</v>
      </c>
      <c r="H507" s="12">
        <f>IF(B507="","",Dataset!G507)</f>
        <v>316</v>
      </c>
      <c r="I507" s="2">
        <v>5260.05</v>
      </c>
      <c r="J507" s="2">
        <v>81.662585499999992</v>
      </c>
      <c r="K507" s="13">
        <f t="shared" si="58"/>
        <v>-3.9000000000001004E-3</v>
      </c>
      <c r="L507" s="5">
        <f>IF(AL507="NORWAY",_xlfn.XLOOKUP(C507,'Oslo OBX Historical Data'!$A$3:$A$3478,'Oslo OBX Historical Data'!$G$2:$G$3477),IF(AL507="FINLAND",_xlfn.XLOOKUP(C507,'OMX Helsinki Historical Data'!$A$3:$A$3480,'OMX Helsinki Historical Data'!$G$2:$G$3479),IF(AL507="DENMARK",_xlfn.XLOOKUP(C507,'OMX Copenhagen All shares Histo'!$A$3:$A$3462,'OMX Copenhagen All shares Histo'!$G$2:$G$3461),_xlfn.XLOOKUP('Neg. inv sent'!C507,'OMX Stockholm Historical Data'!$A$3:$A$3478,'OMX Stockholm Historical Data'!$G$2:$G$3477))))</f>
        <v>-6.1000000000000004E-3</v>
      </c>
      <c r="M507">
        <f>IF($B507="","",Dataset!L507)</f>
        <v>1</v>
      </c>
      <c r="N507">
        <f>IF($B507="","",Dataset!M507)</f>
        <v>0</v>
      </c>
      <c r="O507">
        <f>IF($B507="","",Dataset!N507)</f>
        <v>0</v>
      </c>
      <c r="P507">
        <f>IF($B507="","",Dataset!O507)</f>
        <v>1</v>
      </c>
      <c r="Q507">
        <f>IF($B507="","",Dataset!P507)</f>
        <v>0</v>
      </c>
      <c r="R507">
        <f>IF($B507="","",Dataset!Q507)</f>
        <v>0</v>
      </c>
      <c r="S507">
        <f>IF($B507="","",Dataset!R507)</f>
        <v>0</v>
      </c>
      <c r="T507">
        <f>IF($B507="","",Dataset!S507)</f>
        <v>0</v>
      </c>
      <c r="U507">
        <f>IF($B507="","",Dataset!T507)</f>
        <v>0</v>
      </c>
      <c r="AL507" t="s">
        <v>64</v>
      </c>
      <c r="AN507" s="3">
        <f t="shared" si="63"/>
        <v>8.4149999999999991</v>
      </c>
      <c r="AO507">
        <v>316</v>
      </c>
      <c r="BD507" s="4">
        <v>5</v>
      </c>
      <c r="BE507" s="4">
        <v>-1</v>
      </c>
      <c r="BF507" s="4">
        <v>-5</v>
      </c>
      <c r="BH507" t="s">
        <v>119</v>
      </c>
      <c r="BI507" t="s">
        <v>120</v>
      </c>
      <c r="BJ507" t="s">
        <v>64</v>
      </c>
      <c r="BK507" t="s">
        <v>45</v>
      </c>
      <c r="BL507" t="s">
        <v>25</v>
      </c>
      <c r="BM507" t="s">
        <v>75</v>
      </c>
      <c r="BN507" t="s">
        <v>27</v>
      </c>
      <c r="BO507" s="2">
        <v>5260.05</v>
      </c>
      <c r="BP507" s="2">
        <v>8.5</v>
      </c>
      <c r="BQ507" s="5">
        <f t="shared" si="64"/>
        <v>0.05</v>
      </c>
      <c r="BR507" s="5">
        <f t="shared" si="65"/>
        <v>-0.01</v>
      </c>
      <c r="BS507" s="5">
        <f t="shared" si="66"/>
        <v>-0.05</v>
      </c>
      <c r="BT507" s="2">
        <v>20.079999999999998</v>
      </c>
      <c r="BU507" s="2">
        <v>145.88235470000001</v>
      </c>
      <c r="BV507" s="2">
        <v>20.48</v>
      </c>
      <c r="BW507" s="2">
        <v>247.14400000000001</v>
      </c>
    </row>
    <row r="508" spans="1:75" x14ac:dyDescent="0.15">
      <c r="A508" t="str">
        <f t="shared" si="57"/>
        <v>1</v>
      </c>
      <c r="B508">
        <v>146</v>
      </c>
      <c r="C508" s="7">
        <v>43270</v>
      </c>
      <c r="D508" s="11">
        <v>2018</v>
      </c>
      <c r="E508" s="3">
        <f>_xlfn.XLOOKUP(B508,'Sentiment index'!$E$2:$E$169,'Sentiment index'!$A$2:$A$169)</f>
        <v>-0.28719820000000001</v>
      </c>
      <c r="F508">
        <f>IF(B508="","",Dataset!E508)</f>
        <v>10.895024967516829</v>
      </c>
      <c r="G508" s="5">
        <f>(AN508-BP508)/BP508</f>
        <v>0.13636363979999988</v>
      </c>
      <c r="H508" s="12">
        <f>IF(B508="","",Dataset!G508)</f>
        <v>3141</v>
      </c>
      <c r="I508" s="2">
        <v>329.87700000000001</v>
      </c>
      <c r="J508" s="2">
        <v>48.036814999999997</v>
      </c>
      <c r="K508" s="13">
        <f t="shared" si="58"/>
        <v>0.14556363979999987</v>
      </c>
      <c r="L508" s="5">
        <f>IF(AL508="NORWAY",_xlfn.XLOOKUP(C508,'Oslo OBX Historical Data'!$A$3:$A$3478,'Oslo OBX Historical Data'!$G$2:$G$3477),IF(AL508="FINLAND",_xlfn.XLOOKUP(C508,'OMX Helsinki Historical Data'!$A$3:$A$3480,'OMX Helsinki Historical Data'!$G$2:$G$3479),IF(AL508="DENMARK",_xlfn.XLOOKUP(C508,'OMX Copenhagen All shares Histo'!$A$3:$A$3462,'OMX Copenhagen All shares Histo'!$G$2:$G$3461),_xlfn.XLOOKUP('Neg. inv sent'!C508,'OMX Stockholm Historical Data'!$A$3:$A$3478,'OMX Stockholm Historical Data'!$G$2:$G$3477))))</f>
        <v>-9.1999999999999998E-3</v>
      </c>
      <c r="M508">
        <f>IF($B508="","",Dataset!L508)</f>
        <v>1</v>
      </c>
      <c r="N508">
        <f>IF($B508="","",Dataset!M508)</f>
        <v>0</v>
      </c>
      <c r="O508">
        <f>IF($B508="","",Dataset!N508)</f>
        <v>0</v>
      </c>
      <c r="P508">
        <f>IF($B508="","",Dataset!O508)</f>
        <v>0</v>
      </c>
      <c r="Q508">
        <f>IF($B508="","",Dataset!P508)</f>
        <v>0</v>
      </c>
      <c r="R508">
        <f>IF($B508="","",Dataset!Q508)</f>
        <v>1</v>
      </c>
      <c r="S508">
        <f>IF($B508="","",Dataset!R508)</f>
        <v>0</v>
      </c>
      <c r="T508">
        <f>IF($B508="","",Dataset!S508)</f>
        <v>0</v>
      </c>
      <c r="U508">
        <f>IF($B508="","",Dataset!T508)</f>
        <v>0</v>
      </c>
      <c r="AL508" t="s">
        <v>64</v>
      </c>
      <c r="AN508" s="3">
        <f t="shared" si="63"/>
        <v>5.6818181989999994</v>
      </c>
      <c r="AO508">
        <v>3141</v>
      </c>
      <c r="BD508" s="4">
        <v>28.181818010000001</v>
      </c>
      <c r="BE508" s="4">
        <v>13.63636398</v>
      </c>
      <c r="BF508" s="4">
        <v>-11.818181989999999</v>
      </c>
      <c r="BH508" t="s">
        <v>956</v>
      </c>
      <c r="BI508" t="s">
        <v>957</v>
      </c>
      <c r="BJ508" t="s">
        <v>64</v>
      </c>
      <c r="BK508" t="s">
        <v>32</v>
      </c>
      <c r="BL508" t="s">
        <v>25</v>
      </c>
      <c r="BM508" t="s">
        <v>958</v>
      </c>
      <c r="BN508" t="s">
        <v>27</v>
      </c>
      <c r="BO508" s="2">
        <v>329.87700000000001</v>
      </c>
      <c r="BP508" s="2">
        <v>5</v>
      </c>
      <c r="BQ508" s="5">
        <f t="shared" si="64"/>
        <v>0.28181818009999998</v>
      </c>
      <c r="BR508" s="5">
        <f t="shared" si="65"/>
        <v>0.13636363979999999</v>
      </c>
      <c r="BS508" s="5">
        <f t="shared" si="66"/>
        <v>-0.1181818199</v>
      </c>
      <c r="BT508" s="2">
        <v>6.16</v>
      </c>
      <c r="BU508" s="2">
        <v>22.399999619999999</v>
      </c>
      <c r="BV508" s="2">
        <v>6.04</v>
      </c>
      <c r="BW508" s="2">
        <v>14.799200000000001</v>
      </c>
    </row>
    <row r="509" spans="1:75" x14ac:dyDescent="0.15">
      <c r="A509" t="str">
        <f t="shared" si="57"/>
        <v>1</v>
      </c>
      <c r="B509">
        <v>146</v>
      </c>
      <c r="C509" s="7">
        <v>43271</v>
      </c>
      <c r="D509" s="11">
        <v>2018</v>
      </c>
      <c r="E509" s="3">
        <f>_xlfn.XLOOKUP(B509,'Sentiment index'!$E$2:$E$169,'Sentiment index'!$A$2:$A$169)</f>
        <v>-0.28719820000000001</v>
      </c>
      <c r="F509">
        <f>IF(B509="","",Dataset!E509)</f>
        <v>7.932560545102298</v>
      </c>
      <c r="G509" s="5">
        <f>(AN509-BP509)/BP509</f>
        <v>2.3333332540000012E-2</v>
      </c>
      <c r="H509" s="12">
        <f>IF(B509="","",Dataset!G509)</f>
        <v>1</v>
      </c>
      <c r="I509" s="2">
        <v>12.4443</v>
      </c>
      <c r="J509" s="2">
        <v>4.8230522499999999</v>
      </c>
      <c r="K509" s="13">
        <f t="shared" si="58"/>
        <v>2.1533332540000012E-2</v>
      </c>
      <c r="L509" s="5">
        <f>IF(AL509="NORWAY",_xlfn.XLOOKUP(C509,'Oslo OBX Historical Data'!$A$3:$A$3478,'Oslo OBX Historical Data'!$G$2:$G$3477),IF(AL509="FINLAND",_xlfn.XLOOKUP(C509,'OMX Helsinki Historical Data'!$A$3:$A$3480,'OMX Helsinki Historical Data'!$G$2:$G$3479),IF(AL509="DENMARK",_xlfn.XLOOKUP(C509,'OMX Copenhagen All shares Histo'!$A$3:$A$3462,'OMX Copenhagen All shares Histo'!$G$2:$G$3461),_xlfn.XLOOKUP('Neg. inv sent'!C509,'OMX Stockholm Historical Data'!$A$3:$A$3478,'OMX Stockholm Historical Data'!$G$2:$G$3477))))</f>
        <v>1.8E-3</v>
      </c>
      <c r="M509">
        <f>IF($B509="","",Dataset!L509)</f>
        <v>1</v>
      </c>
      <c r="N509">
        <f>IF($B509="","",Dataset!M509)</f>
        <v>0</v>
      </c>
      <c r="O509">
        <f>IF($B509="","",Dataset!N509)</f>
        <v>0</v>
      </c>
      <c r="P509">
        <f>IF($B509="","",Dataset!O509)</f>
        <v>0</v>
      </c>
      <c r="Q509">
        <f>IF($B509="","",Dataset!P509)</f>
        <v>0</v>
      </c>
      <c r="R509">
        <f>IF($B509="","",Dataset!Q509)</f>
        <v>1</v>
      </c>
      <c r="S509">
        <f>IF($B509="","",Dataset!R509)</f>
        <v>0</v>
      </c>
      <c r="T509">
        <f>IF($B509="","",Dataset!S509)</f>
        <v>0</v>
      </c>
      <c r="U509">
        <f>IF($B509="","",Dataset!T509)</f>
        <v>0</v>
      </c>
      <c r="AL509" t="s">
        <v>80</v>
      </c>
      <c r="AN509" s="3">
        <f t="shared" si="63"/>
        <v>5.2701666625810004</v>
      </c>
      <c r="AO509">
        <v>1</v>
      </c>
      <c r="BD509" s="4">
        <v>16.666666029999998</v>
      </c>
      <c r="BE509" s="4">
        <v>2.3333332539999998</v>
      </c>
      <c r="BF509" s="4">
        <v>3</v>
      </c>
      <c r="BH509" t="s">
        <v>1885</v>
      </c>
      <c r="BI509" t="s">
        <v>1886</v>
      </c>
      <c r="BJ509" t="s">
        <v>80</v>
      </c>
      <c r="BK509" t="s">
        <v>32</v>
      </c>
      <c r="BL509" t="s">
        <v>25</v>
      </c>
      <c r="BM509" t="s">
        <v>1066</v>
      </c>
      <c r="BN509" t="s">
        <v>27</v>
      </c>
      <c r="BO509" s="2">
        <v>12.4443</v>
      </c>
      <c r="BP509" s="2">
        <v>5.15</v>
      </c>
      <c r="BQ509" s="5">
        <f t="shared" si="64"/>
        <v>0.16666666029999999</v>
      </c>
      <c r="BR509" s="5">
        <f t="shared" si="65"/>
        <v>2.3333332539999998E-2</v>
      </c>
      <c r="BS509" s="5">
        <f t="shared" si="66"/>
        <v>0.03</v>
      </c>
      <c r="BT509" s="2">
        <v>0.69899999999999995</v>
      </c>
      <c r="BU509" s="2">
        <v>-77.551986690000007</v>
      </c>
      <c r="BV509" s="2">
        <v>0.69199999999999995</v>
      </c>
      <c r="BW509" s="2">
        <v>7.7907999999999999</v>
      </c>
    </row>
    <row r="510" spans="1:75" x14ac:dyDescent="0.15">
      <c r="A510" t="str">
        <f t="shared" si="57"/>
        <v>1</v>
      </c>
      <c r="B510">
        <v>146</v>
      </c>
      <c r="C510" s="7">
        <v>43272</v>
      </c>
      <c r="D510" s="11">
        <v>2018</v>
      </c>
      <c r="E510" s="3">
        <f>_xlfn.XLOOKUP(B510,'Sentiment index'!$E$2:$E$169,'Sentiment index'!$A$2:$A$169)</f>
        <v>-0.28719820000000001</v>
      </c>
      <c r="F510">
        <f>IF(B510="","",Dataset!E510)</f>
        <v>6.0689767874772507</v>
      </c>
      <c r="G510" s="5">
        <f>(AN510-BP510)/BP510</f>
        <v>2.0000000000000101E-2</v>
      </c>
      <c r="H510" s="12">
        <f>IF(B510="","",Dataset!G510)</f>
        <v>109</v>
      </c>
      <c r="I510" s="2">
        <v>92.753799999999998</v>
      </c>
      <c r="J510" s="2">
        <v>15.171543</v>
      </c>
      <c r="K510" s="13">
        <f t="shared" si="58"/>
        <v>3.1400000000000101E-2</v>
      </c>
      <c r="L510" s="5">
        <f>IF(AL510="NORWAY",_xlfn.XLOOKUP(C510,'Oslo OBX Historical Data'!$A$3:$A$3478,'Oslo OBX Historical Data'!$G$2:$G$3477),IF(AL510="FINLAND",_xlfn.XLOOKUP(C510,'OMX Helsinki Historical Data'!$A$3:$A$3480,'OMX Helsinki Historical Data'!$G$2:$G$3479),IF(AL510="DENMARK",_xlfn.XLOOKUP(C510,'OMX Copenhagen All shares Histo'!$A$3:$A$3462,'OMX Copenhagen All shares Histo'!$G$2:$G$3461),_xlfn.XLOOKUP('Neg. inv sent'!C510,'OMX Stockholm Historical Data'!$A$3:$A$3478,'OMX Stockholm Historical Data'!$G$2:$G$3477))))</f>
        <v>-1.14E-2</v>
      </c>
      <c r="M510">
        <f>IF($B510="","",Dataset!L510)</f>
        <v>1</v>
      </c>
      <c r="N510">
        <f>IF($B510="","",Dataset!M510)</f>
        <v>1</v>
      </c>
      <c r="O510">
        <f>IF($B510="","",Dataset!N510)</f>
        <v>0</v>
      </c>
      <c r="P510">
        <f>IF($B510="","",Dataset!O510)</f>
        <v>0</v>
      </c>
      <c r="Q510">
        <f>IF($B510="","",Dataset!P510)</f>
        <v>0</v>
      </c>
      <c r="R510">
        <f>IF($B510="","",Dataset!Q510)</f>
        <v>0</v>
      </c>
      <c r="S510">
        <f>IF($B510="","",Dataset!R510)</f>
        <v>0</v>
      </c>
      <c r="T510">
        <f>IF($B510="","",Dataset!S510)</f>
        <v>0</v>
      </c>
      <c r="U510">
        <f>IF($B510="","",Dataset!T510)</f>
        <v>0</v>
      </c>
      <c r="AL510" t="s">
        <v>80</v>
      </c>
      <c r="AN510" s="3">
        <f t="shared" si="63"/>
        <v>16.524000000000001</v>
      </c>
      <c r="AO510">
        <v>109</v>
      </c>
      <c r="BD510" s="4">
        <v>12</v>
      </c>
      <c r="BE510" s="4">
        <v>2</v>
      </c>
      <c r="BF510" s="4">
        <v>2</v>
      </c>
      <c r="BH510" t="s">
        <v>1335</v>
      </c>
      <c r="BI510" t="s">
        <v>1336</v>
      </c>
      <c r="BJ510" t="s">
        <v>80</v>
      </c>
      <c r="BK510" t="s">
        <v>53</v>
      </c>
      <c r="BL510" t="s">
        <v>25</v>
      </c>
      <c r="BM510" t="s">
        <v>1066</v>
      </c>
      <c r="BN510" t="s">
        <v>27</v>
      </c>
      <c r="BO510" s="2">
        <v>92.753799999999998</v>
      </c>
      <c r="BP510" s="2">
        <v>16.2</v>
      </c>
      <c r="BQ510" s="5">
        <f t="shared" si="64"/>
        <v>0.12</v>
      </c>
      <c r="BR510" s="5">
        <f t="shared" si="65"/>
        <v>0.02</v>
      </c>
      <c r="BS510" s="5">
        <f t="shared" si="66"/>
        <v>0.02</v>
      </c>
      <c r="BT510" s="2">
        <v>13.04</v>
      </c>
      <c r="BU510" s="2">
        <v>4.0517582890000003</v>
      </c>
      <c r="BV510" s="2">
        <v>13.08</v>
      </c>
      <c r="BW510" s="2">
        <v>30.902200000000001</v>
      </c>
    </row>
    <row r="511" spans="1:75" x14ac:dyDescent="0.15">
      <c r="A511" t="str">
        <f t="shared" si="57"/>
        <v>1</v>
      </c>
      <c r="B511">
        <v>146</v>
      </c>
      <c r="C511" s="7">
        <v>43277</v>
      </c>
      <c r="D511" s="11">
        <v>2018</v>
      </c>
      <c r="E511" s="3">
        <f>_xlfn.XLOOKUP(B511,'Sentiment index'!$E$2:$E$169,'Sentiment index'!$A$2:$A$169)</f>
        <v>-0.28719820000000001</v>
      </c>
      <c r="F511">
        <f>IF(B511="","",Dataset!E511)</f>
        <v>9.3925271180861323</v>
      </c>
      <c r="G511" s="5">
        <f>(AN511-BP511)/BP511</f>
        <v>-0.12000000000000002</v>
      </c>
      <c r="H511" s="12">
        <f>IF(B511="","",Dataset!G511)</f>
        <v>14</v>
      </c>
      <c r="I511" s="2">
        <v>95.735299999999995</v>
      </c>
      <c r="J511" s="2">
        <v>117.272064</v>
      </c>
      <c r="K511" s="13">
        <f t="shared" si="58"/>
        <v>-0.10790000000000002</v>
      </c>
      <c r="L511" s="5">
        <f>IF(AL511="NORWAY",_xlfn.XLOOKUP(C511,'Oslo OBX Historical Data'!$A$3:$A$3478,'Oslo OBX Historical Data'!$G$2:$G$3477),IF(AL511="FINLAND",_xlfn.XLOOKUP(C511,'OMX Helsinki Historical Data'!$A$3:$A$3480,'OMX Helsinki Historical Data'!$G$2:$G$3479),IF(AL511="DENMARK",_xlfn.XLOOKUP(C511,'OMX Copenhagen All shares Histo'!$A$3:$A$3462,'OMX Copenhagen All shares Histo'!$G$2:$G$3461),_xlfn.XLOOKUP('Neg. inv sent'!C511,'OMX Stockholm Historical Data'!$A$3:$A$3478,'OMX Stockholm Historical Data'!$G$2:$G$3477))))</f>
        <v>-1.21E-2</v>
      </c>
      <c r="M511">
        <f>IF($B511="","",Dataset!L511)</f>
        <v>1</v>
      </c>
      <c r="N511">
        <f>IF($B511="","",Dataset!M511)</f>
        <v>0</v>
      </c>
      <c r="O511">
        <f>IF($B511="","",Dataset!N511)</f>
        <v>0</v>
      </c>
      <c r="P511">
        <f>IF($B511="","",Dataset!O511)</f>
        <v>0</v>
      </c>
      <c r="Q511">
        <f>IF($B511="","",Dataset!P511)</f>
        <v>0</v>
      </c>
      <c r="R511">
        <f>IF($B511="","",Dataset!Q511)</f>
        <v>1</v>
      </c>
      <c r="S511">
        <f>IF($B511="","",Dataset!R511)</f>
        <v>0</v>
      </c>
      <c r="T511">
        <f>IF($B511="","",Dataset!S511)</f>
        <v>0</v>
      </c>
      <c r="U511">
        <f>IF($B511="","",Dataset!T511)</f>
        <v>0</v>
      </c>
      <c r="AL511" t="s">
        <v>23</v>
      </c>
      <c r="AN511" s="3">
        <f t="shared" si="63"/>
        <v>80.08</v>
      </c>
      <c r="AO511">
        <v>14</v>
      </c>
      <c r="BD511" s="4">
        <v>-4</v>
      </c>
      <c r="BE511" s="4">
        <v>-12</v>
      </c>
      <c r="BF511" s="4">
        <v>4</v>
      </c>
      <c r="BH511" t="s">
        <v>1328</v>
      </c>
      <c r="BI511" t="s">
        <v>1329</v>
      </c>
      <c r="BJ511" t="s">
        <v>23</v>
      </c>
      <c r="BK511" t="s">
        <v>32</v>
      </c>
      <c r="BL511" t="s">
        <v>25</v>
      </c>
      <c r="BM511" t="s">
        <v>987</v>
      </c>
      <c r="BN511" t="s">
        <v>27</v>
      </c>
      <c r="BO511" s="2">
        <v>95.735299999999995</v>
      </c>
      <c r="BP511" s="2">
        <v>91</v>
      </c>
      <c r="BQ511" s="5">
        <f t="shared" si="64"/>
        <v>-0.04</v>
      </c>
      <c r="BR511" s="5">
        <f t="shared" si="65"/>
        <v>-0.12</v>
      </c>
      <c r="BS511" s="5">
        <f t="shared" si="66"/>
        <v>0.04</v>
      </c>
      <c r="BT511" s="2">
        <v>159.5</v>
      </c>
      <c r="BU511" s="2">
        <v>59.340660100000001</v>
      </c>
      <c r="BV511" s="2">
        <v>155</v>
      </c>
      <c r="BW511" s="2">
        <v>3.0343</v>
      </c>
    </row>
    <row r="512" spans="1:75" x14ac:dyDescent="0.15">
      <c r="A512" t="str">
        <f t="shared" si="57"/>
        <v>1</v>
      </c>
      <c r="B512">
        <v>146</v>
      </c>
      <c r="C512" s="7">
        <v>43280</v>
      </c>
      <c r="D512" s="11">
        <v>2018</v>
      </c>
      <c r="E512" s="3">
        <f>_xlfn.XLOOKUP(B512,'Sentiment index'!$E$2:$E$169,'Sentiment index'!$A$2:$A$169)</f>
        <v>-0.28719820000000001</v>
      </c>
      <c r="F512">
        <f>IF(B512="","",Dataset!E512)</f>
        <v>10.456538373099514</v>
      </c>
      <c r="G512" s="5">
        <f>(AN512-BP512)/BP512</f>
        <v>-0.27179487229999999</v>
      </c>
      <c r="H512" s="12">
        <f>IF(B512="","",Dataset!G512)</f>
        <v>65</v>
      </c>
      <c r="I512" s="2">
        <v>684.38099999999997</v>
      </c>
      <c r="J512" s="2">
        <v>42.143174999999999</v>
      </c>
      <c r="K512" s="13">
        <f t="shared" si="58"/>
        <v>-0.28769487230000002</v>
      </c>
      <c r="L512" s="5">
        <f>IF(AL512="NORWAY",_xlfn.XLOOKUP(C512,'Oslo OBX Historical Data'!$A$3:$A$3478,'Oslo OBX Historical Data'!$G$2:$G$3477),IF(AL512="FINLAND",_xlfn.XLOOKUP(C512,'OMX Helsinki Historical Data'!$A$3:$A$3480,'OMX Helsinki Historical Data'!$G$2:$G$3479),IF(AL512="DENMARK",_xlfn.XLOOKUP(C512,'OMX Copenhagen All shares Histo'!$A$3:$A$3462,'OMX Copenhagen All shares Histo'!$G$2:$G$3461),_xlfn.XLOOKUP('Neg. inv sent'!C512,'OMX Stockholm Historical Data'!$A$3:$A$3478,'OMX Stockholm Historical Data'!$G$2:$G$3477))))</f>
        <v>1.5900000000000001E-2</v>
      </c>
      <c r="M512">
        <f>IF($B512="","",Dataset!L512)</f>
        <v>1</v>
      </c>
      <c r="N512">
        <f>IF($B512="","",Dataset!M512)</f>
        <v>0</v>
      </c>
      <c r="O512">
        <f>IF($B512="","",Dataset!N512)</f>
        <v>0</v>
      </c>
      <c r="P512">
        <f>IF($B512="","",Dataset!O512)</f>
        <v>0</v>
      </c>
      <c r="Q512">
        <f>IF($B512="","",Dataset!P512)</f>
        <v>0</v>
      </c>
      <c r="R512">
        <f>IF($B512="","",Dataset!Q512)</f>
        <v>1</v>
      </c>
      <c r="S512">
        <f>IF($B512="","",Dataset!R512)</f>
        <v>0</v>
      </c>
      <c r="T512">
        <f>IF($B512="","",Dataset!S512)</f>
        <v>0</v>
      </c>
      <c r="U512">
        <f>IF($B512="","",Dataset!T512)</f>
        <v>0</v>
      </c>
      <c r="AL512" t="s">
        <v>80</v>
      </c>
      <c r="AN512" s="3">
        <f t="shared" si="63"/>
        <v>32.7692307465</v>
      </c>
      <c r="AO512">
        <v>65</v>
      </c>
      <c r="BD512" s="4">
        <v>-28.20512772</v>
      </c>
      <c r="BE512" s="4">
        <v>-27.179487229999999</v>
      </c>
      <c r="BF512" s="4">
        <v>18.974359509999999</v>
      </c>
      <c r="BH512" t="s">
        <v>715</v>
      </c>
      <c r="BI512" t="s">
        <v>716</v>
      </c>
      <c r="BJ512" t="s">
        <v>80</v>
      </c>
      <c r="BK512" t="s">
        <v>32</v>
      </c>
      <c r="BL512" t="s">
        <v>25</v>
      </c>
      <c r="BM512" t="s">
        <v>717</v>
      </c>
      <c r="BN512" t="s">
        <v>27</v>
      </c>
      <c r="BO512" s="2">
        <v>684.38099999999997</v>
      </c>
      <c r="BP512" s="2">
        <v>45</v>
      </c>
      <c r="BQ512" s="5">
        <f t="shared" si="64"/>
        <v>-0.28205127720000001</v>
      </c>
      <c r="BR512" s="5">
        <f t="shared" si="65"/>
        <v>-0.27179487229999999</v>
      </c>
      <c r="BS512" s="5">
        <f t="shared" si="66"/>
        <v>0.1897435951</v>
      </c>
      <c r="BT512" s="2">
        <v>101.2</v>
      </c>
      <c r="BU512" s="2">
        <v>136</v>
      </c>
      <c r="BV512" s="2">
        <v>102.8</v>
      </c>
      <c r="BW512" s="2">
        <v>35.202300000000001</v>
      </c>
    </row>
    <row r="513" spans="1:75" x14ac:dyDescent="0.15">
      <c r="A513" t="str">
        <f t="shared" si="57"/>
        <v>1</v>
      </c>
      <c r="B513">
        <v>147</v>
      </c>
      <c r="C513" s="7">
        <v>43283</v>
      </c>
      <c r="D513" s="11">
        <v>2018</v>
      </c>
      <c r="E513" s="3">
        <f>_xlfn.XLOOKUP(B513,'Sentiment index'!$E$2:$E$169,'Sentiment index'!$A$2:$A$169)</f>
        <v>-0.2485551</v>
      </c>
      <c r="F513">
        <f>IF(B513="","",Dataset!E513)</f>
        <v>16.094886790055952</v>
      </c>
      <c r="G513" s="5">
        <f>(AN513-BP513)/BP513</f>
        <v>-2.5531914230000036E-2</v>
      </c>
      <c r="H513" s="12">
        <f>IF(B513="","",Dataset!G513)</f>
        <v>32</v>
      </c>
      <c r="I513" s="2">
        <v>38.291899999999998</v>
      </c>
      <c r="J513" s="2">
        <v>11.340595200000001</v>
      </c>
      <c r="K513" s="13">
        <f t="shared" si="58"/>
        <v>-2.0731914230000037E-2</v>
      </c>
      <c r="L513" s="5">
        <f>IF(AL513="NORWAY",_xlfn.XLOOKUP(C513,'Oslo OBX Historical Data'!$A$3:$A$3478,'Oslo OBX Historical Data'!$G$2:$G$3477),IF(AL513="FINLAND",_xlfn.XLOOKUP(C513,'OMX Helsinki Historical Data'!$A$3:$A$3480,'OMX Helsinki Historical Data'!$G$2:$G$3479),IF(AL513="DENMARK",_xlfn.XLOOKUP(C513,'OMX Copenhagen All shares Histo'!$A$3:$A$3462,'OMX Copenhagen All shares Histo'!$G$2:$G$3461),_xlfn.XLOOKUP('Neg. inv sent'!C513,'OMX Stockholm Historical Data'!$A$3:$A$3478,'OMX Stockholm Historical Data'!$G$2:$G$3477))))</f>
        <v>-4.7999999999999996E-3</v>
      </c>
      <c r="M513">
        <f>IF($B513="","",Dataset!L513)</f>
        <v>1</v>
      </c>
      <c r="N513">
        <f>IF($B513="","",Dataset!M513)</f>
        <v>0</v>
      </c>
      <c r="O513">
        <f>IF($B513="","",Dataset!N513)</f>
        <v>1</v>
      </c>
      <c r="P513">
        <f>IF($B513="","",Dataset!O513)</f>
        <v>0</v>
      </c>
      <c r="Q513">
        <f>IF($B513="","",Dataset!P513)</f>
        <v>0</v>
      </c>
      <c r="R513">
        <f>IF($B513="","",Dataset!Q513)</f>
        <v>0</v>
      </c>
      <c r="S513">
        <f>IF($B513="","",Dataset!R513)</f>
        <v>0</v>
      </c>
      <c r="T513">
        <f>IF($B513="","",Dataset!S513)</f>
        <v>0</v>
      </c>
      <c r="U513">
        <f>IF($B513="","",Dataset!T513)</f>
        <v>0</v>
      </c>
      <c r="AL513" t="s">
        <v>23</v>
      </c>
      <c r="AN513" s="3">
        <f t="shared" si="63"/>
        <v>8.5753191547760004</v>
      </c>
      <c r="AO513">
        <v>32</v>
      </c>
      <c r="BD513" s="4">
        <v>1.0638297800000001</v>
      </c>
      <c r="BE513" s="4">
        <v>-2.5531914229999999</v>
      </c>
      <c r="BF513" s="4">
        <v>0.42553192379999999</v>
      </c>
      <c r="BH513" t="s">
        <v>1549</v>
      </c>
      <c r="BI513" t="s">
        <v>1550</v>
      </c>
      <c r="BJ513" t="s">
        <v>23</v>
      </c>
      <c r="BK513" t="s">
        <v>96</v>
      </c>
      <c r="BL513" t="s">
        <v>25</v>
      </c>
      <c r="BM513" t="s">
        <v>1066</v>
      </c>
      <c r="BN513" t="s">
        <v>27</v>
      </c>
      <c r="BO513" s="2">
        <v>38.291899999999998</v>
      </c>
      <c r="BP513" s="2">
        <v>8.8000000000000007</v>
      </c>
      <c r="BQ513" s="5">
        <f t="shared" si="64"/>
        <v>1.06382978E-2</v>
      </c>
      <c r="BR513" s="5">
        <f t="shared" si="65"/>
        <v>-2.5531914229999998E-2</v>
      </c>
      <c r="BS513" s="5">
        <f t="shared" si="66"/>
        <v>4.2553192379999995E-3</v>
      </c>
      <c r="BT513" s="2">
        <v>4.66</v>
      </c>
      <c r="BU513" s="2">
        <v>-42.226306919999999</v>
      </c>
      <c r="BV513" s="2">
        <v>4.99</v>
      </c>
      <c r="BW513" s="2">
        <v>13.4091</v>
      </c>
    </row>
    <row r="514" spans="1:75" x14ac:dyDescent="0.15">
      <c r="A514" t="str">
        <f t="shared" si="57"/>
        <v>1</v>
      </c>
      <c r="B514">
        <v>148</v>
      </c>
      <c r="C514" s="7">
        <v>43329</v>
      </c>
      <c r="D514" s="11">
        <v>2018</v>
      </c>
      <c r="E514" s="3">
        <f>_xlfn.XLOOKUP(B514,'Sentiment index'!$E$2:$E$169,'Sentiment index'!$A$2:$A$169)</f>
        <v>-0.33407029999999999</v>
      </c>
      <c r="F514">
        <f>IF(B514="","",Dataset!E514)</f>
        <v>10.385306856604114</v>
      </c>
      <c r="G514" s="5">
        <f>(AN514-BP514)/BP514</f>
        <v>0.23972599029999997</v>
      </c>
      <c r="H514" s="12">
        <f>IF(B514="","",Dataset!G514)</f>
        <v>24</v>
      </c>
      <c r="I514" s="4">
        <v>15.2759</v>
      </c>
      <c r="J514" s="4">
        <v>8.0544000000000011</v>
      </c>
      <c r="K514" s="13">
        <f t="shared" si="58"/>
        <v>0.23892599029999997</v>
      </c>
      <c r="L514" s="5">
        <f>IF(AL514="NORWAY",_xlfn.XLOOKUP(C514,'Oslo OBX Historical Data'!$A$3:$A$3478,'Oslo OBX Historical Data'!$G$2:$G$3477),IF(AL514="FINLAND",_xlfn.XLOOKUP(C514,'OMX Helsinki Historical Data'!$A$3:$A$3480,'OMX Helsinki Historical Data'!$G$2:$G$3479),IF(AL514="DENMARK",_xlfn.XLOOKUP(C514,'OMX Copenhagen All shares Histo'!$A$3:$A$3462,'OMX Copenhagen All shares Histo'!$G$2:$G$3461),_xlfn.XLOOKUP('Neg. inv sent'!C514,'OMX Stockholm Historical Data'!$A$3:$A$3478,'OMX Stockholm Historical Data'!$G$2:$G$3477))))</f>
        <v>8.0000000000000004E-4</v>
      </c>
      <c r="M514">
        <f>IF($B514="","",Dataset!L514)</f>
        <v>1</v>
      </c>
      <c r="N514">
        <f>IF($B514="","",Dataset!M514)</f>
        <v>0</v>
      </c>
      <c r="O514">
        <f>IF($B514="","",Dataset!N514)</f>
        <v>0</v>
      </c>
      <c r="P514">
        <f>IF($B514="","",Dataset!O514)</f>
        <v>0</v>
      </c>
      <c r="Q514">
        <f>IF($B514="","",Dataset!P514)</f>
        <v>0</v>
      </c>
      <c r="R514">
        <f>IF($B514="","",Dataset!Q514)</f>
        <v>0</v>
      </c>
      <c r="S514">
        <f>IF($B514="","",Dataset!R514)</f>
        <v>1</v>
      </c>
      <c r="T514">
        <f>IF($B514="","",Dataset!S514)</f>
        <v>0</v>
      </c>
      <c r="U514">
        <f>IF($B514="","",Dataset!T514)</f>
        <v>0</v>
      </c>
      <c r="AL514" t="s">
        <v>23</v>
      </c>
      <c r="AN514" s="3">
        <f t="shared" si="63"/>
        <v>7.7482874393749999</v>
      </c>
      <c r="AO514">
        <v>24</v>
      </c>
      <c r="BD514" s="4">
        <v>50.684928890000002</v>
      </c>
      <c r="BE514" s="4">
        <v>23.972599030000001</v>
      </c>
      <c r="BF514" s="4">
        <v>41.780818940000003</v>
      </c>
      <c r="BH514" t="s">
        <v>1833</v>
      </c>
      <c r="BI514" t="s">
        <v>1834</v>
      </c>
      <c r="BJ514" t="s">
        <v>23</v>
      </c>
      <c r="BK514" t="s">
        <v>152</v>
      </c>
      <c r="BL514" t="s">
        <v>25</v>
      </c>
      <c r="BM514" t="s">
        <v>54</v>
      </c>
      <c r="BN514" t="s">
        <v>27</v>
      </c>
      <c r="BO514" s="4">
        <v>15.2759</v>
      </c>
      <c r="BP514" s="4">
        <v>6.25</v>
      </c>
      <c r="BQ514" s="5">
        <f t="shared" si="64"/>
        <v>0.50684928890000003</v>
      </c>
      <c r="BR514" s="5">
        <f t="shared" si="65"/>
        <v>0.23972599030000002</v>
      </c>
      <c r="BS514" s="5">
        <f t="shared" si="66"/>
        <v>0.41780818940000003</v>
      </c>
      <c r="BT514" s="4">
        <v>5.22</v>
      </c>
      <c r="BU514" s="4">
        <v>-2.079999924</v>
      </c>
      <c r="BV514" s="4">
        <v>5.18</v>
      </c>
      <c r="BW514" s="4">
        <v>7.6691000000000003</v>
      </c>
    </row>
    <row r="515" spans="1:75" x14ac:dyDescent="0.15">
      <c r="A515" t="str">
        <f t="shared" ref="A515:A527" si="67">IF(E515&lt;0,"1","0")</f>
        <v>1</v>
      </c>
      <c r="B515">
        <v>150</v>
      </c>
      <c r="C515" s="7">
        <v>43374</v>
      </c>
      <c r="D515" s="11">
        <v>2018</v>
      </c>
      <c r="E515" s="3">
        <f>_xlfn.XLOOKUP(B515,'Sentiment index'!$E$2:$E$169,'Sentiment index'!$A$2:$A$169)</f>
        <v>-0.34332839999999998</v>
      </c>
      <c r="F515">
        <f>IF(B515="","",Dataset!E515)</f>
        <v>8.2531606286812256</v>
      </c>
      <c r="G515" s="5">
        <f>(AN515-BP515)/BP515</f>
        <v>-9.2307691569999975E-2</v>
      </c>
      <c r="H515" s="12">
        <f>IF(B515="","",Dataset!G515)</f>
        <v>23</v>
      </c>
      <c r="I515" s="4">
        <v>134.69</v>
      </c>
      <c r="J515" s="4">
        <v>50</v>
      </c>
      <c r="K515" s="13">
        <f t="shared" ref="K515:K527" si="68">G515-L515</f>
        <v>-9.6807691569999979E-2</v>
      </c>
      <c r="L515" s="5">
        <f>IF(AL515="NORWAY",_xlfn.XLOOKUP(C515,'Oslo OBX Historical Data'!$A$3:$A$3478,'Oslo OBX Historical Data'!$G$2:$G$3477),IF(AL515="FINLAND",_xlfn.XLOOKUP(C515,'OMX Helsinki Historical Data'!$A$3:$A$3480,'OMX Helsinki Historical Data'!$G$2:$G$3479),IF(AL515="DENMARK",_xlfn.XLOOKUP(C515,'OMX Copenhagen All shares Histo'!$A$3:$A$3462,'OMX Copenhagen All shares Histo'!$G$2:$G$3461),_xlfn.XLOOKUP('Neg. inv sent'!C515,'OMX Stockholm Historical Data'!$A$3:$A$3478,'OMX Stockholm Historical Data'!$G$2:$G$3477))))</f>
        <v>4.4999999999999997E-3</v>
      </c>
      <c r="M515">
        <f>IF($B515="","",Dataset!L515)</f>
        <v>1</v>
      </c>
      <c r="N515">
        <f>IF($B515="","",Dataset!M515)</f>
        <v>0</v>
      </c>
      <c r="O515">
        <f>IF($B515="","",Dataset!N515)</f>
        <v>1</v>
      </c>
      <c r="P515">
        <f>IF($B515="","",Dataset!O515)</f>
        <v>0</v>
      </c>
      <c r="Q515">
        <f>IF($B515="","",Dataset!P515)</f>
        <v>0</v>
      </c>
      <c r="R515">
        <f>IF($B515="","",Dataset!Q515)</f>
        <v>0</v>
      </c>
      <c r="S515">
        <f>IF($B515="","",Dataset!R515)</f>
        <v>0</v>
      </c>
      <c r="T515">
        <f>IF($B515="","",Dataset!S515)</f>
        <v>0</v>
      </c>
      <c r="U515">
        <f>IF($B515="","",Dataset!T515)</f>
        <v>0</v>
      </c>
      <c r="AL515" t="s">
        <v>44</v>
      </c>
      <c r="AN515" s="3">
        <f t="shared" si="63"/>
        <v>45.384615421500001</v>
      </c>
      <c r="AO515">
        <v>23</v>
      </c>
      <c r="BD515" s="4">
        <v>-9.6153850559999992</v>
      </c>
      <c r="BE515" s="4">
        <v>-9.2307691569999992</v>
      </c>
      <c r="BF515" s="4">
        <v>-4.6153845789999997</v>
      </c>
      <c r="BH515" t="s">
        <v>1240</v>
      </c>
      <c r="BI515" t="s">
        <v>1241</v>
      </c>
      <c r="BJ515" t="s">
        <v>44</v>
      </c>
      <c r="BK515" t="s">
        <v>96</v>
      </c>
      <c r="BL515" t="s">
        <v>25</v>
      </c>
      <c r="BM515" t="s">
        <v>1242</v>
      </c>
      <c r="BN515" t="s">
        <v>27</v>
      </c>
      <c r="BO515" s="4">
        <v>134.69</v>
      </c>
      <c r="BP515" s="4">
        <v>50</v>
      </c>
      <c r="BQ515" s="5">
        <f t="shared" si="64"/>
        <v>-9.615385055999999E-2</v>
      </c>
      <c r="BR515" s="5">
        <f t="shared" si="65"/>
        <v>-9.2307691569999989E-2</v>
      </c>
      <c r="BS515" s="5">
        <f t="shared" si="66"/>
        <v>-4.6153845789999995E-2</v>
      </c>
      <c r="BT515" s="4">
        <v>173</v>
      </c>
      <c r="BU515" s="4">
        <v>269.85128780000002</v>
      </c>
      <c r="BV515" s="4">
        <v>171.8</v>
      </c>
      <c r="BW515" s="4">
        <v>8.1166</v>
      </c>
    </row>
    <row r="516" spans="1:75" x14ac:dyDescent="0.15">
      <c r="A516" t="str">
        <f t="shared" si="67"/>
        <v>1</v>
      </c>
      <c r="B516">
        <v>150</v>
      </c>
      <c r="C516" s="7">
        <v>43376</v>
      </c>
      <c r="D516" s="11">
        <v>2018</v>
      </c>
      <c r="E516" s="3">
        <f>_xlfn.XLOOKUP(B516,'Sentiment index'!$E$2:$E$169,'Sentiment index'!$A$2:$A$169)</f>
        <v>-0.34332839999999998</v>
      </c>
      <c r="F516">
        <f>IF(B516="","",Dataset!E516)</f>
        <v>12.156347081664865</v>
      </c>
      <c r="G516" s="5">
        <f>(AN516-BP516)/BP516</f>
        <v>2.6086957450000028E-2</v>
      </c>
      <c r="H516" s="12">
        <f>IF(B516="","",Dataset!G516)</f>
        <v>185</v>
      </c>
      <c r="I516" s="4">
        <v>474.71899999999999</v>
      </c>
      <c r="J516" s="4">
        <v>114</v>
      </c>
      <c r="K516" s="13">
        <f t="shared" si="68"/>
        <v>3.3486957450000028E-2</v>
      </c>
      <c r="L516" s="5">
        <f>IF(AL516="NORWAY",_xlfn.XLOOKUP(C516,'Oslo OBX Historical Data'!$A$3:$A$3478,'Oslo OBX Historical Data'!$G$2:$G$3477),IF(AL516="FINLAND",_xlfn.XLOOKUP(C516,'OMX Helsinki Historical Data'!$A$3:$A$3480,'OMX Helsinki Historical Data'!$G$2:$G$3479),IF(AL516="DENMARK",_xlfn.XLOOKUP(C516,'OMX Copenhagen All shares Histo'!$A$3:$A$3462,'OMX Copenhagen All shares Histo'!$G$2:$G$3461),_xlfn.XLOOKUP('Neg. inv sent'!C516,'OMX Stockholm Historical Data'!$A$3:$A$3478,'OMX Stockholm Historical Data'!$G$2:$G$3477))))</f>
        <v>-7.4000000000000003E-3</v>
      </c>
      <c r="M516">
        <f>IF($B516="","",Dataset!L516)</f>
        <v>1</v>
      </c>
      <c r="N516">
        <f>IF($B516="","",Dataset!M516)</f>
        <v>0</v>
      </c>
      <c r="O516">
        <f>IF($B516="","",Dataset!N516)</f>
        <v>0</v>
      </c>
      <c r="P516">
        <f>IF($B516="","",Dataset!O516)</f>
        <v>1</v>
      </c>
      <c r="Q516">
        <f>IF($B516="","",Dataset!P516)</f>
        <v>0</v>
      </c>
      <c r="R516">
        <f>IF($B516="","",Dataset!Q516)</f>
        <v>0</v>
      </c>
      <c r="S516">
        <f>IF($B516="","",Dataset!R516)</f>
        <v>0</v>
      </c>
      <c r="T516">
        <f>IF($B516="","",Dataset!S516)</f>
        <v>0</v>
      </c>
      <c r="U516">
        <f>IF($B516="","",Dataset!T516)</f>
        <v>0</v>
      </c>
      <c r="AL516" t="s">
        <v>44</v>
      </c>
      <c r="AN516" s="3">
        <f t="shared" si="63"/>
        <v>116.9739131493</v>
      </c>
      <c r="AO516">
        <v>185</v>
      </c>
      <c r="BD516" s="4">
        <v>4.3478260039999999</v>
      </c>
      <c r="BE516" s="4">
        <v>2.6086957449999999</v>
      </c>
      <c r="BF516" s="4">
        <v>-0.86956518890000001</v>
      </c>
      <c r="BH516" t="s">
        <v>863</v>
      </c>
      <c r="BI516" t="s">
        <v>864</v>
      </c>
      <c r="BJ516" t="s">
        <v>44</v>
      </c>
      <c r="BK516" t="s">
        <v>45</v>
      </c>
      <c r="BL516" t="s">
        <v>25</v>
      </c>
      <c r="BM516" t="s">
        <v>546</v>
      </c>
      <c r="BN516" t="s">
        <v>27</v>
      </c>
      <c r="BO516" s="4">
        <v>474.71899999999999</v>
      </c>
      <c r="BP516" s="4">
        <v>114</v>
      </c>
      <c r="BQ516" s="5">
        <f t="shared" si="64"/>
        <v>4.3478260040000001E-2</v>
      </c>
      <c r="BR516" s="5">
        <f t="shared" si="65"/>
        <v>2.608695745E-2</v>
      </c>
      <c r="BS516" s="5">
        <f t="shared" si="66"/>
        <v>-8.6956518890000008E-3</v>
      </c>
      <c r="BT516" s="4"/>
      <c r="BU516" s="4"/>
      <c r="BV516" s="4"/>
      <c r="BW516" s="4">
        <v>10.8986</v>
      </c>
    </row>
    <row r="517" spans="1:75" x14ac:dyDescent="0.15">
      <c r="A517" t="str">
        <f t="shared" si="67"/>
        <v>1</v>
      </c>
      <c r="B517">
        <v>150</v>
      </c>
      <c r="C517" s="7">
        <v>43383</v>
      </c>
      <c r="D517" s="11">
        <v>2018</v>
      </c>
      <c r="E517" s="3">
        <f>_xlfn.XLOOKUP(B517,'Sentiment index'!$E$2:$E$169,'Sentiment index'!$A$2:$A$169)</f>
        <v>-0.34332839999999998</v>
      </c>
      <c r="F517">
        <f>IF(B517="","",Dataset!E517)</f>
        <v>14.893826631451452</v>
      </c>
      <c r="G517" s="5">
        <f>(AN517-BP517)/BP517</f>
        <v>0.24166666029999984</v>
      </c>
      <c r="H517" s="12">
        <f>IF(B517="","",Dataset!G517)</f>
        <v>50</v>
      </c>
      <c r="I517" s="4">
        <v>191.958</v>
      </c>
      <c r="J517" s="4">
        <v>74.264915990000006</v>
      </c>
      <c r="K517" s="13">
        <f t="shared" si="68"/>
        <v>0.26046666029999982</v>
      </c>
      <c r="L517" s="5">
        <f>IF(AL517="NORWAY",_xlfn.XLOOKUP(C517,'Oslo OBX Historical Data'!$A$3:$A$3478,'Oslo OBX Historical Data'!$G$2:$G$3477),IF(AL517="FINLAND",_xlfn.XLOOKUP(C517,'OMX Helsinki Historical Data'!$A$3:$A$3480,'OMX Helsinki Historical Data'!$G$2:$G$3479),IF(AL517="DENMARK",_xlfn.XLOOKUP(C517,'OMX Copenhagen All shares Histo'!$A$3:$A$3462,'OMX Copenhagen All shares Histo'!$G$2:$G$3461),_xlfn.XLOOKUP('Neg. inv sent'!C517,'OMX Stockholm Historical Data'!$A$3:$A$3478,'OMX Stockholm Historical Data'!$G$2:$G$3477))))</f>
        <v>-1.8800000000000001E-2</v>
      </c>
      <c r="M517">
        <f>IF($B517="","",Dataset!L517)</f>
        <v>1</v>
      </c>
      <c r="N517">
        <f>IF($B517="","",Dataset!M517)</f>
        <v>0</v>
      </c>
      <c r="O517">
        <f>IF($B517="","",Dataset!N517)</f>
        <v>0</v>
      </c>
      <c r="P517">
        <f>IF($B517="","",Dataset!O517)</f>
        <v>1</v>
      </c>
      <c r="Q517">
        <f>IF($B517="","",Dataset!P517)</f>
        <v>0</v>
      </c>
      <c r="R517">
        <f>IF($B517="","",Dataset!Q517)</f>
        <v>0</v>
      </c>
      <c r="S517">
        <f>IF($B517="","",Dataset!R517)</f>
        <v>0</v>
      </c>
      <c r="T517">
        <f>IF($B517="","",Dataset!S517)</f>
        <v>0</v>
      </c>
      <c r="U517">
        <f>IF($B517="","",Dataset!T517)</f>
        <v>0</v>
      </c>
      <c r="AL517" t="s">
        <v>64</v>
      </c>
      <c r="AN517" s="3">
        <f t="shared" si="63"/>
        <v>9.5980832841189994</v>
      </c>
      <c r="AO517">
        <v>50</v>
      </c>
      <c r="BD517" s="4">
        <v>33.333332059999996</v>
      </c>
      <c r="BE517" s="4">
        <v>24.166666029999998</v>
      </c>
      <c r="BF517" s="4">
        <v>16.666666029999998</v>
      </c>
      <c r="BH517" t="s">
        <v>1130</v>
      </c>
      <c r="BI517" t="s">
        <v>1131</v>
      </c>
      <c r="BJ517" t="s">
        <v>64</v>
      </c>
      <c r="BK517" t="s">
        <v>45</v>
      </c>
      <c r="BL517" t="s">
        <v>25</v>
      </c>
      <c r="BM517" t="s">
        <v>75</v>
      </c>
      <c r="BN517" t="s">
        <v>27</v>
      </c>
      <c r="BO517" s="4">
        <v>191.958</v>
      </c>
      <c r="BP517" s="4">
        <v>7.73</v>
      </c>
      <c r="BQ517" s="5">
        <f t="shared" si="64"/>
        <v>0.33333332059999998</v>
      </c>
      <c r="BR517" s="5">
        <f t="shared" si="65"/>
        <v>0.24166666029999997</v>
      </c>
      <c r="BS517" s="5">
        <f t="shared" si="66"/>
        <v>0.16666666029999999</v>
      </c>
      <c r="BT517" s="4">
        <v>2.9</v>
      </c>
      <c r="BU517" s="4">
        <v>-62.354461669999999</v>
      </c>
      <c r="BV517" s="4">
        <v>2.96</v>
      </c>
      <c r="BW517" s="4">
        <v>7.1176000000000004</v>
      </c>
    </row>
    <row r="518" spans="1:75" x14ac:dyDescent="0.15">
      <c r="A518" t="str">
        <f t="shared" si="67"/>
        <v>1</v>
      </c>
      <c r="B518">
        <v>150</v>
      </c>
      <c r="C518" s="7">
        <v>43399</v>
      </c>
      <c r="D518" s="11">
        <v>2018</v>
      </c>
      <c r="E518" s="3">
        <f>_xlfn.XLOOKUP(B518,'Sentiment index'!$E$2:$E$169,'Sentiment index'!$A$2:$A$169)</f>
        <v>-0.34332839999999998</v>
      </c>
      <c r="F518">
        <f>IF(B518="","",Dataset!E518)</f>
        <v>12.913082855737937</v>
      </c>
      <c r="G518" s="5">
        <f>(AN518-BP518)/BP518</f>
        <v>1.6393442150000048E-2</v>
      </c>
      <c r="H518" s="12">
        <f>IF(B518="","",Dataset!G518)</f>
        <v>7</v>
      </c>
      <c r="I518" s="4">
        <v>23.8566</v>
      </c>
      <c r="J518" s="4">
        <v>11.340595200000001</v>
      </c>
      <c r="K518" s="13">
        <f t="shared" si="68"/>
        <v>2.2593442150000049E-2</v>
      </c>
      <c r="L518" s="5">
        <f>IF(AL518="NORWAY",_xlfn.XLOOKUP(C518,'Oslo OBX Historical Data'!$A$3:$A$3478,'Oslo OBX Historical Data'!$G$2:$G$3477),IF(AL518="FINLAND",_xlfn.XLOOKUP(C518,'OMX Helsinki Historical Data'!$A$3:$A$3480,'OMX Helsinki Historical Data'!$G$2:$G$3479),IF(AL518="DENMARK",_xlfn.XLOOKUP(C518,'OMX Copenhagen All shares Histo'!$A$3:$A$3462,'OMX Copenhagen All shares Histo'!$G$2:$G$3461),_xlfn.XLOOKUP('Neg. inv sent'!C518,'OMX Stockholm Historical Data'!$A$3:$A$3478,'OMX Stockholm Historical Data'!$G$2:$G$3477))))</f>
        <v>-6.1999999999999998E-3</v>
      </c>
      <c r="M518">
        <f>IF($B518="","",Dataset!L518)</f>
        <v>1</v>
      </c>
      <c r="N518">
        <f>IF($B518="","",Dataset!M518)</f>
        <v>0</v>
      </c>
      <c r="O518">
        <f>IF($B518="","",Dataset!N518)</f>
        <v>0</v>
      </c>
      <c r="P518">
        <f>IF($B518="","",Dataset!O518)</f>
        <v>0</v>
      </c>
      <c r="Q518">
        <f>IF($B518="","",Dataset!P518)</f>
        <v>0</v>
      </c>
      <c r="R518">
        <f>IF($B518="","",Dataset!Q518)</f>
        <v>1</v>
      </c>
      <c r="S518">
        <f>IF($B518="","",Dataset!R518)</f>
        <v>0</v>
      </c>
      <c r="T518">
        <f>IF($B518="","",Dataset!S518)</f>
        <v>0</v>
      </c>
      <c r="U518">
        <f>IF($B518="","",Dataset!T518)</f>
        <v>0</v>
      </c>
      <c r="AL518" t="s">
        <v>23</v>
      </c>
      <c r="AN518" s="3">
        <f t="shared" si="63"/>
        <v>8.9442622909200011</v>
      </c>
      <c r="AO518">
        <v>7</v>
      </c>
      <c r="BD518" s="4">
        <v>1.6393442149999999</v>
      </c>
      <c r="BE518" s="4">
        <v>1.6393442149999999</v>
      </c>
      <c r="BF518" s="4">
        <v>3.278688431</v>
      </c>
      <c r="BH518" t="s">
        <v>1681</v>
      </c>
      <c r="BI518" t="s">
        <v>1682</v>
      </c>
      <c r="BJ518" t="s">
        <v>23</v>
      </c>
      <c r="BK518" t="s">
        <v>32</v>
      </c>
      <c r="BL518" t="s">
        <v>25</v>
      </c>
      <c r="BM518" t="s">
        <v>54</v>
      </c>
      <c r="BN518" t="s">
        <v>27</v>
      </c>
      <c r="BO518" s="4">
        <v>23.8566</v>
      </c>
      <c r="BP518" s="4">
        <v>8.8000000000000007</v>
      </c>
      <c r="BQ518" s="5">
        <f t="shared" si="64"/>
        <v>1.639344215E-2</v>
      </c>
      <c r="BR518" s="5">
        <f t="shared" si="65"/>
        <v>1.639344215E-2</v>
      </c>
      <c r="BS518" s="5">
        <f t="shared" si="66"/>
        <v>3.278688431E-2</v>
      </c>
      <c r="BT518" s="4"/>
      <c r="BU518" s="4"/>
      <c r="BV518" s="4"/>
      <c r="BW518" s="4">
        <v>8.8978000000000002</v>
      </c>
    </row>
    <row r="519" spans="1:75" x14ac:dyDescent="0.15">
      <c r="A519" t="str">
        <f t="shared" si="67"/>
        <v>1</v>
      </c>
      <c r="B519">
        <v>151</v>
      </c>
      <c r="C519" s="7">
        <v>43424</v>
      </c>
      <c r="D519" s="11">
        <v>2018</v>
      </c>
      <c r="E519" s="3">
        <f>_xlfn.XLOOKUP(B519,'Sentiment index'!$E$2:$E$169,'Sentiment index'!$A$2:$A$169)</f>
        <v>-0.36414570000000002</v>
      </c>
      <c r="F519">
        <f>IF(B519="","",Dataset!E519)</f>
        <v>8.2594780918236719</v>
      </c>
      <c r="G519" s="5">
        <f>(AN519-BP519)/BP519</f>
        <v>-7.3863654139999929E-2</v>
      </c>
      <c r="H519" s="12">
        <f>IF(B519="","",Dataset!G519)</f>
        <v>405</v>
      </c>
      <c r="I519" s="4">
        <v>95.5655</v>
      </c>
      <c r="J519" s="4">
        <v>67.251541000000003</v>
      </c>
      <c r="K519" s="13">
        <f t="shared" si="68"/>
        <v>-5.4163654139999934E-2</v>
      </c>
      <c r="L519" s="5">
        <f>IF(AL519="NORWAY",_xlfn.XLOOKUP(C519,'Oslo OBX Historical Data'!$A$3:$A$3478,'Oslo OBX Historical Data'!$G$2:$G$3477),IF(AL519="FINLAND",_xlfn.XLOOKUP(C519,'OMX Helsinki Historical Data'!$A$3:$A$3480,'OMX Helsinki Historical Data'!$G$2:$G$3479),IF(AL519="DENMARK",_xlfn.XLOOKUP(C519,'OMX Copenhagen All shares Histo'!$A$3:$A$3462,'OMX Copenhagen All shares Histo'!$G$2:$G$3461),_xlfn.XLOOKUP('Neg. inv sent'!C519,'OMX Stockholm Historical Data'!$A$3:$A$3478,'OMX Stockholm Historical Data'!$G$2:$G$3477))))</f>
        <v>-1.9699999999999999E-2</v>
      </c>
      <c r="M519">
        <f>IF($B519="","",Dataset!L519)</f>
        <v>1</v>
      </c>
      <c r="N519">
        <f>IF($B519="","",Dataset!M519)</f>
        <v>0</v>
      </c>
      <c r="O519">
        <f>IF($B519="","",Dataset!N519)</f>
        <v>0</v>
      </c>
      <c r="P519">
        <f>IF($B519="","",Dataset!O519)</f>
        <v>0</v>
      </c>
      <c r="Q519">
        <f>IF($B519="","",Dataset!P519)</f>
        <v>0</v>
      </c>
      <c r="R519">
        <f>IF($B519="","",Dataset!Q519)</f>
        <v>0</v>
      </c>
      <c r="S519">
        <f>IF($B519="","",Dataset!R519)</f>
        <v>0</v>
      </c>
      <c r="T519">
        <f>IF($B519="","",Dataset!S519)</f>
        <v>0</v>
      </c>
      <c r="U519">
        <f>IF($B519="","",Dataset!T519)</f>
        <v>0</v>
      </c>
      <c r="AL519" t="s">
        <v>64</v>
      </c>
      <c r="AN519" s="3">
        <f t="shared" si="63"/>
        <v>6.4829544210200005</v>
      </c>
      <c r="AO519">
        <v>405</v>
      </c>
      <c r="BD519" s="4">
        <v>-0.56818395850000003</v>
      </c>
      <c r="BE519" s="4">
        <v>-7.3863654140000001</v>
      </c>
      <c r="BF519" s="4">
        <v>38.068180079999998</v>
      </c>
      <c r="BH519" t="s">
        <v>1332</v>
      </c>
      <c r="BI519" t="s">
        <v>1333</v>
      </c>
      <c r="BJ519" t="s">
        <v>64</v>
      </c>
      <c r="BK519" t="s">
        <v>24</v>
      </c>
      <c r="BL519" t="s">
        <v>25</v>
      </c>
      <c r="BM519" t="s">
        <v>54</v>
      </c>
      <c r="BN519" t="s">
        <v>27</v>
      </c>
      <c r="BO519" s="4">
        <v>95.5655</v>
      </c>
      <c r="BP519" s="4">
        <v>7</v>
      </c>
      <c r="BQ519" s="5">
        <f t="shared" si="64"/>
        <v>-5.681839585E-3</v>
      </c>
      <c r="BR519" s="5">
        <f t="shared" si="65"/>
        <v>-7.3863654139999999E-2</v>
      </c>
      <c r="BS519" s="5">
        <f t="shared" si="66"/>
        <v>0.38068180079999997</v>
      </c>
      <c r="BT519" s="4">
        <v>14.9</v>
      </c>
      <c r="BU519" s="4">
        <v>107.1428604</v>
      </c>
      <c r="BV519" s="4">
        <v>14.65</v>
      </c>
      <c r="BW519" s="4">
        <v>3.6288</v>
      </c>
    </row>
    <row r="520" spans="1:75" x14ac:dyDescent="0.15">
      <c r="A520" t="str">
        <f t="shared" si="67"/>
        <v>1</v>
      </c>
      <c r="B520">
        <v>151</v>
      </c>
      <c r="C520" s="7">
        <v>43432</v>
      </c>
      <c r="D520" s="11">
        <v>2018</v>
      </c>
      <c r="E520" s="3">
        <f>_xlfn.XLOOKUP(B520,'Sentiment index'!$E$2:$E$169,'Sentiment index'!$A$2:$A$169)</f>
        <v>-0.36414570000000002</v>
      </c>
      <c r="F520">
        <f>IF(B520="","",Dataset!E520)</f>
        <v>8.931469033737006</v>
      </c>
      <c r="G520" s="5">
        <f>(AN520-BP520)/BP520</f>
        <v>0.16666666029999991</v>
      </c>
      <c r="H520" s="12">
        <f>IF(B520="","",Dataset!G520)</f>
        <v>12</v>
      </c>
      <c r="I520" s="4">
        <v>182.20400000000001</v>
      </c>
      <c r="J520" s="4">
        <v>13.11121</v>
      </c>
      <c r="K520" s="13">
        <f t="shared" si="68"/>
        <v>0.16336666029999991</v>
      </c>
      <c r="L520" s="5">
        <f>IF(AL520="NORWAY",_xlfn.XLOOKUP(C520,'Oslo OBX Historical Data'!$A$3:$A$3478,'Oslo OBX Historical Data'!$G$2:$G$3477),IF(AL520="FINLAND",_xlfn.XLOOKUP(C520,'OMX Helsinki Historical Data'!$A$3:$A$3480,'OMX Helsinki Historical Data'!$G$2:$G$3479),IF(AL520="DENMARK",_xlfn.XLOOKUP(C520,'OMX Copenhagen All shares Histo'!$A$3:$A$3462,'OMX Copenhagen All shares Histo'!$G$2:$G$3461),_xlfn.XLOOKUP('Neg. inv sent'!C520,'OMX Stockholm Historical Data'!$A$3:$A$3478,'OMX Stockholm Historical Data'!$G$2:$G$3477))))</f>
        <v>3.3E-3</v>
      </c>
      <c r="M520">
        <f>IF($B520="","",Dataset!L520)</f>
        <v>1</v>
      </c>
      <c r="N520">
        <f>IF($B520="","",Dataset!M520)</f>
        <v>0</v>
      </c>
      <c r="O520">
        <f>IF($B520="","",Dataset!N520)</f>
        <v>0</v>
      </c>
      <c r="P520">
        <f>IF($B520="","",Dataset!O520)</f>
        <v>0</v>
      </c>
      <c r="Q520">
        <f>IF($B520="","",Dataset!P520)</f>
        <v>0</v>
      </c>
      <c r="R520">
        <f>IF($B520="","",Dataset!Q520)</f>
        <v>1</v>
      </c>
      <c r="S520">
        <f>IF($B520="","",Dataset!R520)</f>
        <v>0</v>
      </c>
      <c r="T520">
        <f>IF($B520="","",Dataset!S520)</f>
        <v>0</v>
      </c>
      <c r="U520">
        <f>IF($B520="","",Dataset!T520)</f>
        <v>0</v>
      </c>
      <c r="AL520" t="s">
        <v>80</v>
      </c>
      <c r="AN520" s="3">
        <f t="shared" ref="AN520:AN527" si="69">BP520*(1+BR520)</f>
        <v>16.333333244199999</v>
      </c>
      <c r="AO520">
        <v>12</v>
      </c>
      <c r="BD520" s="4">
        <v>33.333332059999996</v>
      </c>
      <c r="BE520" s="4">
        <v>16.666666029999998</v>
      </c>
      <c r="BF520" s="4">
        <v>39.166667940000004</v>
      </c>
      <c r="BH520" t="s">
        <v>1158</v>
      </c>
      <c r="BI520" t="s">
        <v>1159</v>
      </c>
      <c r="BJ520" t="s">
        <v>80</v>
      </c>
      <c r="BK520" t="s">
        <v>32</v>
      </c>
      <c r="BL520" t="s">
        <v>25</v>
      </c>
      <c r="BM520" t="s">
        <v>54</v>
      </c>
      <c r="BN520" t="s">
        <v>27</v>
      </c>
      <c r="BO520" s="4">
        <v>182.20400000000001</v>
      </c>
      <c r="BP520" s="4">
        <v>14</v>
      </c>
      <c r="BQ520" s="5">
        <f t="shared" ref="BQ520:BQ527" si="70">BD520/100</f>
        <v>0.33333332059999998</v>
      </c>
      <c r="BR520" s="5">
        <f t="shared" ref="BR520:BR527" si="71">BE520/100</f>
        <v>0.16666666029999999</v>
      </c>
      <c r="BS520" s="5">
        <f t="shared" ref="BS520:BS527" si="72">BF520/100</f>
        <v>0.39166667940000005</v>
      </c>
      <c r="BT520" s="4">
        <v>6</v>
      </c>
      <c r="BU520" s="4">
        <v>-50.428569789999997</v>
      </c>
      <c r="BV520" s="4">
        <v>6</v>
      </c>
      <c r="BW520" s="4">
        <v>37.765700000000002</v>
      </c>
    </row>
    <row r="521" spans="1:75" x14ac:dyDescent="0.15">
      <c r="A521" t="str">
        <f t="shared" si="67"/>
        <v>1</v>
      </c>
      <c r="B521">
        <v>151</v>
      </c>
      <c r="C521" s="7">
        <v>43434</v>
      </c>
      <c r="D521" s="11">
        <v>2018</v>
      </c>
      <c r="E521" s="3">
        <f>_xlfn.XLOOKUP(B521,'Sentiment index'!$E$2:$E$169,'Sentiment index'!$A$2:$A$169)</f>
        <v>-0.36414570000000002</v>
      </c>
      <c r="F521">
        <f>IF(B521="","",Dataset!E521)</f>
        <v>10.843615362936223</v>
      </c>
      <c r="G521" s="5">
        <f>(AN521-BP521)/BP521</f>
        <v>-0.25294116970000008</v>
      </c>
      <c r="H521" s="12">
        <f>IF(B521="","",Dataset!G521)</f>
        <v>344</v>
      </c>
      <c r="I521" s="4">
        <v>335.48899999999998</v>
      </c>
      <c r="J521" s="4">
        <v>67.251541000000003</v>
      </c>
      <c r="K521" s="13">
        <f t="shared" si="68"/>
        <v>-0.24924116970000007</v>
      </c>
      <c r="L521" s="5">
        <f>IF(AL521="NORWAY",_xlfn.XLOOKUP(C521,'Oslo OBX Historical Data'!$A$3:$A$3478,'Oslo OBX Historical Data'!$G$2:$G$3477),IF(AL521="FINLAND",_xlfn.XLOOKUP(C521,'OMX Helsinki Historical Data'!$A$3:$A$3480,'OMX Helsinki Historical Data'!$G$2:$G$3479),IF(AL521="DENMARK",_xlfn.XLOOKUP(C521,'OMX Copenhagen All shares Histo'!$A$3:$A$3462,'OMX Copenhagen All shares Histo'!$G$2:$G$3461),_xlfn.XLOOKUP('Neg. inv sent'!C521,'OMX Stockholm Historical Data'!$A$3:$A$3478,'OMX Stockholm Historical Data'!$G$2:$G$3477))))</f>
        <v>-3.7000000000000002E-3</v>
      </c>
      <c r="M521">
        <f>IF($B521="","",Dataset!L521)</f>
        <v>1</v>
      </c>
      <c r="N521">
        <f>IF($B521="","",Dataset!M521)</f>
        <v>0</v>
      </c>
      <c r="O521">
        <f>IF($B521="","",Dataset!N521)</f>
        <v>0</v>
      </c>
      <c r="P521">
        <f>IF($B521="","",Dataset!O521)</f>
        <v>1</v>
      </c>
      <c r="Q521">
        <f>IF($B521="","",Dataset!P521)</f>
        <v>0</v>
      </c>
      <c r="R521">
        <f>IF($B521="","",Dataset!Q521)</f>
        <v>0</v>
      </c>
      <c r="S521">
        <f>IF($B521="","",Dataset!R521)</f>
        <v>0</v>
      </c>
      <c r="T521">
        <f>IF($B521="","",Dataset!S521)</f>
        <v>0</v>
      </c>
      <c r="U521">
        <f>IF($B521="","",Dataset!T521)</f>
        <v>0</v>
      </c>
      <c r="AL521" t="s">
        <v>64</v>
      </c>
      <c r="AN521" s="3">
        <f t="shared" si="69"/>
        <v>5.2294118120999995</v>
      </c>
      <c r="AO521">
        <v>344</v>
      </c>
      <c r="BD521" s="4">
        <v>0</v>
      </c>
      <c r="BE521" s="4">
        <v>-25.294116970000001</v>
      </c>
      <c r="BF521" s="4">
        <v>-2.3529412750000001</v>
      </c>
      <c r="BH521" t="s">
        <v>965</v>
      </c>
      <c r="BI521" t="s">
        <v>966</v>
      </c>
      <c r="BJ521" t="s">
        <v>64</v>
      </c>
      <c r="BK521" t="s">
        <v>45</v>
      </c>
      <c r="BL521" t="s">
        <v>25</v>
      </c>
      <c r="BM521" t="s">
        <v>967</v>
      </c>
      <c r="BN521" t="s">
        <v>27</v>
      </c>
      <c r="BO521" s="4">
        <v>335.48899999999998</v>
      </c>
      <c r="BP521" s="4">
        <v>7</v>
      </c>
      <c r="BQ521" s="5">
        <f t="shared" si="70"/>
        <v>0</v>
      </c>
      <c r="BR521" s="5">
        <f t="shared" si="71"/>
        <v>-0.25294116970000002</v>
      </c>
      <c r="BS521" s="5">
        <f t="shared" si="72"/>
        <v>-2.3529412749999999E-2</v>
      </c>
      <c r="BT521" s="4">
        <v>16.8</v>
      </c>
      <c r="BU521" s="4">
        <v>145</v>
      </c>
      <c r="BV521" s="4">
        <v>16.8</v>
      </c>
      <c r="BW521" s="4">
        <v>30.106200000000001</v>
      </c>
    </row>
    <row r="522" spans="1:75" x14ac:dyDescent="0.15">
      <c r="A522" t="str">
        <f t="shared" si="67"/>
        <v>1</v>
      </c>
      <c r="B522">
        <v>151</v>
      </c>
      <c r="C522" s="7">
        <v>43434</v>
      </c>
      <c r="D522" s="11">
        <v>2018</v>
      </c>
      <c r="E522" s="3">
        <f>_xlfn.XLOOKUP(B522,'Sentiment index'!$E$2:$E$169,'Sentiment index'!$A$2:$A$169)</f>
        <v>-0.36414570000000002</v>
      </c>
      <c r="F522">
        <f>IF(B522="","",Dataset!E522)</f>
        <v>10.324276698830831</v>
      </c>
      <c r="G522" s="5">
        <f>(AN522-BP522)/BP522</f>
        <v>-0.12307692530000006</v>
      </c>
      <c r="H522" s="12">
        <f>IF(B522="","",Dataset!G522)</f>
        <v>42</v>
      </c>
      <c r="I522" s="4">
        <v>47.604100000000003</v>
      </c>
      <c r="J522" s="4">
        <v>51.8797602</v>
      </c>
      <c r="K522" s="13">
        <f t="shared" si="68"/>
        <v>-0.11937692530000006</v>
      </c>
      <c r="L522" s="5">
        <f>IF(AL522="NORWAY",_xlfn.XLOOKUP(C522,'Oslo OBX Historical Data'!$A$3:$A$3478,'Oslo OBX Historical Data'!$G$2:$G$3477),IF(AL522="FINLAND",_xlfn.XLOOKUP(C522,'OMX Helsinki Historical Data'!$A$3:$A$3480,'OMX Helsinki Historical Data'!$G$2:$G$3479),IF(AL522="DENMARK",_xlfn.XLOOKUP(C522,'OMX Copenhagen All shares Histo'!$A$3:$A$3462,'OMX Copenhagen All shares Histo'!$G$2:$G$3461),_xlfn.XLOOKUP('Neg. inv sent'!C522,'OMX Stockholm Historical Data'!$A$3:$A$3478,'OMX Stockholm Historical Data'!$G$2:$G$3477))))</f>
        <v>-3.7000000000000002E-3</v>
      </c>
      <c r="M522">
        <f>IF($B522="","",Dataset!L522)</f>
        <v>1</v>
      </c>
      <c r="N522">
        <f>IF($B522="","",Dataset!M522)</f>
        <v>0</v>
      </c>
      <c r="O522">
        <f>IF($B522="","",Dataset!N522)</f>
        <v>0</v>
      </c>
      <c r="P522">
        <f>IF($B522="","",Dataset!O522)</f>
        <v>0</v>
      </c>
      <c r="Q522">
        <f>IF($B522="","",Dataset!P522)</f>
        <v>0</v>
      </c>
      <c r="R522">
        <f>IF($B522="","",Dataset!Q522)</f>
        <v>0</v>
      </c>
      <c r="S522">
        <f>IF($B522="","",Dataset!R522)</f>
        <v>1</v>
      </c>
      <c r="T522">
        <f>IF($B522="","",Dataset!S522)</f>
        <v>0</v>
      </c>
      <c r="U522">
        <f>IF($B522="","",Dataset!T522)</f>
        <v>0</v>
      </c>
      <c r="AL522" t="s">
        <v>64</v>
      </c>
      <c r="AN522" s="3">
        <f t="shared" si="69"/>
        <v>4.73538460338</v>
      </c>
      <c r="AO522">
        <v>42</v>
      </c>
      <c r="BD522" s="4">
        <v>0</v>
      </c>
      <c r="BE522" s="4">
        <v>-12.307692530000001</v>
      </c>
      <c r="BF522" s="4">
        <v>-6.1538462640000002</v>
      </c>
      <c r="BH522" t="s">
        <v>1498</v>
      </c>
      <c r="BI522" t="s">
        <v>1499</v>
      </c>
      <c r="BJ522" t="s">
        <v>64</v>
      </c>
      <c r="BK522" t="s">
        <v>152</v>
      </c>
      <c r="BL522" t="s">
        <v>25</v>
      </c>
      <c r="BM522" t="s">
        <v>75</v>
      </c>
      <c r="BN522" t="s">
        <v>27</v>
      </c>
      <c r="BO522" s="4">
        <v>47.604100000000003</v>
      </c>
      <c r="BP522" s="4">
        <v>5.4</v>
      </c>
      <c r="BQ522" s="5">
        <f t="shared" si="70"/>
        <v>0</v>
      </c>
      <c r="BR522" s="5">
        <f t="shared" si="71"/>
        <v>-0.1230769253</v>
      </c>
      <c r="BS522" s="5">
        <f t="shared" si="72"/>
        <v>-6.153846264E-2</v>
      </c>
      <c r="BT522" s="4">
        <v>3.26</v>
      </c>
      <c r="BU522" s="4"/>
      <c r="BV522" s="4">
        <v>3.26</v>
      </c>
      <c r="BW522" s="4">
        <v>0</v>
      </c>
    </row>
    <row r="523" spans="1:75" x14ac:dyDescent="0.15">
      <c r="A523" t="str">
        <f t="shared" si="67"/>
        <v>1</v>
      </c>
      <c r="B523">
        <v>152</v>
      </c>
      <c r="C523" s="7">
        <v>43439</v>
      </c>
      <c r="D523" s="11">
        <v>2018</v>
      </c>
      <c r="E523" s="3">
        <f>_xlfn.XLOOKUP(B523,'Sentiment index'!$E$2:$E$169,'Sentiment index'!$A$2:$A$169)</f>
        <v>-0.40157860000000001</v>
      </c>
      <c r="F523">
        <f>IF(B523="","",Dataset!E523)</f>
        <v>8.5234057647715051</v>
      </c>
      <c r="G523" s="5">
        <f>(AN523-BP523)/BP523</f>
        <v>-0.32931037900000004</v>
      </c>
      <c r="H523" s="12">
        <f>IF(B523="","",Dataset!G523)</f>
        <v>214</v>
      </c>
      <c r="I523" s="4">
        <v>304.38099999999997</v>
      </c>
      <c r="J523" s="4">
        <v>42.143174999999999</v>
      </c>
      <c r="K523" s="13">
        <f t="shared" si="68"/>
        <v>-0.31421037900000004</v>
      </c>
      <c r="L523" s="5">
        <f>IF(AL523="NORWAY",_xlfn.XLOOKUP(C523,'Oslo OBX Historical Data'!$A$3:$A$3478,'Oslo OBX Historical Data'!$G$2:$G$3477),IF(AL523="FINLAND",_xlfn.XLOOKUP(C523,'OMX Helsinki Historical Data'!$A$3:$A$3480,'OMX Helsinki Historical Data'!$G$2:$G$3479),IF(AL523="DENMARK",_xlfn.XLOOKUP(C523,'OMX Copenhagen All shares Histo'!$A$3:$A$3462,'OMX Copenhagen All shares Histo'!$G$2:$G$3461),_xlfn.XLOOKUP('Neg. inv sent'!C523,'OMX Stockholm Historical Data'!$A$3:$A$3478,'OMX Stockholm Historical Data'!$G$2:$G$3477))))</f>
        <v>-1.5100000000000001E-2</v>
      </c>
      <c r="M523">
        <f>IF($B523="","",Dataset!L523)</f>
        <v>1</v>
      </c>
      <c r="N523">
        <f>IF($B523="","",Dataset!M523)</f>
        <v>0</v>
      </c>
      <c r="O523">
        <f>IF($B523="","",Dataset!N523)</f>
        <v>1</v>
      </c>
      <c r="P523">
        <f>IF($B523="","",Dataset!O523)</f>
        <v>0</v>
      </c>
      <c r="Q523">
        <f>IF($B523="","",Dataset!P523)</f>
        <v>0</v>
      </c>
      <c r="R523">
        <f>IF($B523="","",Dataset!Q523)</f>
        <v>0</v>
      </c>
      <c r="S523">
        <f>IF($B523="","",Dataset!R523)</f>
        <v>0</v>
      </c>
      <c r="T523">
        <f>IF($B523="","",Dataset!S523)</f>
        <v>0</v>
      </c>
      <c r="U523">
        <f>IF($B523="","",Dataset!T523)</f>
        <v>0</v>
      </c>
      <c r="AL523" t="s">
        <v>80</v>
      </c>
      <c r="AN523" s="3">
        <f t="shared" si="69"/>
        <v>30.181032944999998</v>
      </c>
      <c r="AO523">
        <v>214</v>
      </c>
      <c r="BD523" s="4">
        <v>-20.68965721</v>
      </c>
      <c r="BE523" s="4">
        <v>-32.9310379</v>
      </c>
      <c r="BF523" s="4">
        <v>-20.68965721</v>
      </c>
      <c r="BH523" t="s">
        <v>1008</v>
      </c>
      <c r="BI523" t="s">
        <v>1009</v>
      </c>
      <c r="BJ523" t="s">
        <v>80</v>
      </c>
      <c r="BK523" t="s">
        <v>96</v>
      </c>
      <c r="BL523" t="s">
        <v>25</v>
      </c>
      <c r="BM523" t="s">
        <v>546</v>
      </c>
      <c r="BN523" t="s">
        <v>27</v>
      </c>
      <c r="BO523" s="4">
        <v>304.38099999999997</v>
      </c>
      <c r="BP523" s="4">
        <v>45</v>
      </c>
      <c r="BQ523" s="5">
        <f t="shared" si="70"/>
        <v>-0.20689657210000001</v>
      </c>
      <c r="BR523" s="5">
        <f t="shared" si="71"/>
        <v>-0.32931037899999999</v>
      </c>
      <c r="BS523" s="5">
        <f t="shared" si="72"/>
        <v>-0.20689657210000001</v>
      </c>
      <c r="BT523" s="4">
        <v>86</v>
      </c>
      <c r="BU523" s="4">
        <v>119.1111145</v>
      </c>
      <c r="BV523" s="4">
        <v>90</v>
      </c>
      <c r="BW523" s="4">
        <v>11.835800000000001</v>
      </c>
    </row>
    <row r="524" spans="1:75" x14ac:dyDescent="0.15">
      <c r="A524" t="str">
        <f t="shared" si="67"/>
        <v>1</v>
      </c>
      <c r="B524">
        <v>152</v>
      </c>
      <c r="C524" s="7">
        <v>43440</v>
      </c>
      <c r="D524" s="11">
        <v>2018</v>
      </c>
      <c r="E524" s="3">
        <f>_xlfn.XLOOKUP(B524,'Sentiment index'!$E$2:$E$169,'Sentiment index'!$A$2:$A$169)</f>
        <v>-0.40157860000000001</v>
      </c>
      <c r="F524">
        <f>IF(B524="","",Dataset!E524)</f>
        <v>9.8259528428257816</v>
      </c>
      <c r="G524" s="5">
        <f>(AN524-BP524)/BP524</f>
        <v>-0.18500000000000011</v>
      </c>
      <c r="H524" s="12">
        <f>IF(B524="","",Dataset!G524)</f>
        <v>363</v>
      </c>
      <c r="I524" s="4">
        <v>205.911</v>
      </c>
      <c r="J524" s="4">
        <v>67.429079999999999</v>
      </c>
      <c r="K524" s="13">
        <f t="shared" si="68"/>
        <v>-0.15690000000000009</v>
      </c>
      <c r="L524" s="5">
        <f>IF(AL524="NORWAY",_xlfn.XLOOKUP(C524,'Oslo OBX Historical Data'!$A$3:$A$3478,'Oslo OBX Historical Data'!$G$2:$G$3477),IF(AL524="FINLAND",_xlfn.XLOOKUP(C524,'OMX Helsinki Historical Data'!$A$3:$A$3480,'OMX Helsinki Historical Data'!$G$2:$G$3479),IF(AL524="DENMARK",_xlfn.XLOOKUP(C524,'OMX Copenhagen All shares Histo'!$A$3:$A$3462,'OMX Copenhagen All shares Histo'!$G$2:$G$3461),_xlfn.XLOOKUP('Neg. inv sent'!C524,'OMX Stockholm Historical Data'!$A$3:$A$3478,'OMX Stockholm Historical Data'!$G$2:$G$3477))))</f>
        <v>-2.81E-2</v>
      </c>
      <c r="M524">
        <f>IF($B524="","",Dataset!L524)</f>
        <v>1</v>
      </c>
      <c r="N524">
        <f>IF($B524="","",Dataset!M524)</f>
        <v>0</v>
      </c>
      <c r="O524">
        <f>IF($B524="","",Dataset!N524)</f>
        <v>0</v>
      </c>
      <c r="P524">
        <f>IF($B524="","",Dataset!O524)</f>
        <v>0</v>
      </c>
      <c r="Q524">
        <f>IF($B524="","",Dataset!P524)</f>
        <v>0</v>
      </c>
      <c r="R524">
        <f>IF($B524="","",Dataset!Q524)</f>
        <v>0</v>
      </c>
      <c r="S524">
        <f>IF($B524="","",Dataset!R524)</f>
        <v>1</v>
      </c>
      <c r="T524">
        <f>IF($B524="","",Dataset!S524)</f>
        <v>0</v>
      </c>
      <c r="U524">
        <f>IF($B524="","",Dataset!T524)</f>
        <v>0</v>
      </c>
      <c r="AL524" t="s">
        <v>80</v>
      </c>
      <c r="AN524" s="3">
        <f t="shared" si="69"/>
        <v>58.679999999999993</v>
      </c>
      <c r="AO524">
        <v>363</v>
      </c>
      <c r="BD524" s="4">
        <v>-15</v>
      </c>
      <c r="BE524" s="4">
        <v>-18.5</v>
      </c>
      <c r="BF524" s="4">
        <v>-29.25</v>
      </c>
      <c r="BH524" t="s">
        <v>1121</v>
      </c>
      <c r="BI524" t="s">
        <v>1122</v>
      </c>
      <c r="BJ524" t="s">
        <v>80</v>
      </c>
      <c r="BK524" t="s">
        <v>152</v>
      </c>
      <c r="BL524" t="s">
        <v>25</v>
      </c>
      <c r="BM524" t="s">
        <v>1123</v>
      </c>
      <c r="BN524" t="s">
        <v>27</v>
      </c>
      <c r="BO524" s="4">
        <v>205.911</v>
      </c>
      <c r="BP524" s="4">
        <v>72</v>
      </c>
      <c r="BQ524" s="5">
        <f t="shared" si="70"/>
        <v>-0.15</v>
      </c>
      <c r="BR524" s="5">
        <f t="shared" si="71"/>
        <v>-0.185</v>
      </c>
      <c r="BS524" s="5">
        <f t="shared" si="72"/>
        <v>-0.29249999999999998</v>
      </c>
      <c r="BT524" s="4">
        <v>299.39999999999998</v>
      </c>
      <c r="BU524" s="4">
        <v>329.16665649999999</v>
      </c>
      <c r="BV524" s="4">
        <v>306.2</v>
      </c>
      <c r="BW524" s="4">
        <v>12.5</v>
      </c>
    </row>
    <row r="525" spans="1:75" x14ac:dyDescent="0.15">
      <c r="A525" t="str">
        <f t="shared" si="67"/>
        <v>1</v>
      </c>
      <c r="B525">
        <v>152</v>
      </c>
      <c r="C525" s="7">
        <v>43441</v>
      </c>
      <c r="D525" s="11">
        <v>2018</v>
      </c>
      <c r="E525" s="3">
        <f>_xlfn.XLOOKUP(B525,'Sentiment index'!$E$2:$E$169,'Sentiment index'!$A$2:$A$169)</f>
        <v>-0.40157860000000001</v>
      </c>
      <c r="F525">
        <f>IF(B525="","",Dataset!E525)</f>
        <v>11.284530909589709</v>
      </c>
      <c r="G525" s="5">
        <f>(AN525-BP525)/BP525</f>
        <v>-0.5</v>
      </c>
      <c r="H525" s="12">
        <f>IF(B525="","",Dataset!G525)</f>
        <v>124</v>
      </c>
      <c r="I525" s="4">
        <v>511.18</v>
      </c>
      <c r="J525" s="4">
        <v>63.683019999999999</v>
      </c>
      <c r="K525" s="13">
        <f t="shared" si="68"/>
        <v>-0.51100000000000001</v>
      </c>
      <c r="L525" s="5">
        <f>IF(AL525="NORWAY",_xlfn.XLOOKUP(C525,'Oslo OBX Historical Data'!$A$3:$A$3478,'Oslo OBX Historical Data'!$G$2:$G$3477),IF(AL525="FINLAND",_xlfn.XLOOKUP(C525,'OMX Helsinki Historical Data'!$A$3:$A$3480,'OMX Helsinki Historical Data'!$G$2:$G$3479),IF(AL525="DENMARK",_xlfn.XLOOKUP(C525,'OMX Copenhagen All shares Histo'!$A$3:$A$3462,'OMX Copenhagen All shares Histo'!$G$2:$G$3461),_xlfn.XLOOKUP('Neg. inv sent'!C525,'OMX Stockholm Historical Data'!$A$3:$A$3478,'OMX Stockholm Historical Data'!$G$2:$G$3477))))</f>
        <v>1.0999999999999999E-2</v>
      </c>
      <c r="M525">
        <f>IF($B525="","",Dataset!L525)</f>
        <v>1</v>
      </c>
      <c r="N525">
        <f>IF($B525="","",Dataset!M525)</f>
        <v>0</v>
      </c>
      <c r="O525">
        <f>IF($B525="","",Dataset!N525)</f>
        <v>0</v>
      </c>
      <c r="P525">
        <f>IF($B525="","",Dataset!O525)</f>
        <v>0</v>
      </c>
      <c r="Q525">
        <f>IF($B525="","",Dataset!P525)</f>
        <v>0</v>
      </c>
      <c r="R525">
        <f>IF($B525="","",Dataset!Q525)</f>
        <v>1</v>
      </c>
      <c r="S525">
        <f>IF($B525="","",Dataset!R525)</f>
        <v>0</v>
      </c>
      <c r="T525">
        <f>IF($B525="","",Dataset!S525)</f>
        <v>0</v>
      </c>
      <c r="U525">
        <f>IF($B525="","",Dataset!T525)</f>
        <v>0</v>
      </c>
      <c r="AL525" t="s">
        <v>80</v>
      </c>
      <c r="AN525" s="3">
        <f t="shared" si="69"/>
        <v>34</v>
      </c>
      <c r="AO525">
        <v>124</v>
      </c>
      <c r="BD525" s="4">
        <v>-25</v>
      </c>
      <c r="BE525" s="4">
        <v>-50</v>
      </c>
      <c r="BF525" s="4">
        <v>-25</v>
      </c>
      <c r="BH525" t="s">
        <v>840</v>
      </c>
      <c r="BI525" t="s">
        <v>841</v>
      </c>
      <c r="BJ525" t="s">
        <v>80</v>
      </c>
      <c r="BK525" t="s">
        <v>32</v>
      </c>
      <c r="BL525" t="s">
        <v>25</v>
      </c>
      <c r="BM525" t="s">
        <v>842</v>
      </c>
      <c r="BN525" t="s">
        <v>27</v>
      </c>
      <c r="BO525" s="4">
        <v>511.18</v>
      </c>
      <c r="BP525" s="4">
        <v>68</v>
      </c>
      <c r="BQ525" s="5">
        <f t="shared" si="70"/>
        <v>-0.25</v>
      </c>
      <c r="BR525" s="5">
        <f t="shared" si="71"/>
        <v>-0.5</v>
      </c>
      <c r="BS525" s="5">
        <f t="shared" si="72"/>
        <v>-0.25</v>
      </c>
      <c r="BT525" s="4">
        <v>95.4</v>
      </c>
      <c r="BU525" s="4">
        <v>52.058822630000002</v>
      </c>
      <c r="BV525" s="4">
        <v>98.7</v>
      </c>
      <c r="BW525" s="4">
        <v>22.9069</v>
      </c>
    </row>
    <row r="526" spans="1:75" x14ac:dyDescent="0.15">
      <c r="A526" t="str">
        <f t="shared" si="67"/>
        <v>1</v>
      </c>
      <c r="B526">
        <v>152</v>
      </c>
      <c r="C526" s="7">
        <v>43444</v>
      </c>
      <c r="D526" s="11">
        <v>2018</v>
      </c>
      <c r="E526" s="3">
        <f>_xlfn.XLOOKUP(B526,'Sentiment index'!$E$2:$E$169,'Sentiment index'!$A$2:$A$169)</f>
        <v>-0.40157860000000001</v>
      </c>
      <c r="F526">
        <f>IF(B526="","",Dataset!E526)</f>
        <v>8.577545517249046</v>
      </c>
      <c r="G526" s="5">
        <f>(AN526-BP526)/BP526</f>
        <v>-0.33333332060000004</v>
      </c>
      <c r="H526" s="12">
        <f>IF(B526="","",Dataset!G526)</f>
        <v>183</v>
      </c>
      <c r="I526" s="4">
        <v>224.92</v>
      </c>
      <c r="J526" s="4">
        <v>20.60333</v>
      </c>
      <c r="K526" s="13">
        <f t="shared" si="68"/>
        <v>-0.31963332060000005</v>
      </c>
      <c r="L526" s="5">
        <f>IF(AL526="NORWAY",_xlfn.XLOOKUP(C526,'Oslo OBX Historical Data'!$A$3:$A$3478,'Oslo OBX Historical Data'!$G$2:$G$3477),IF(AL526="FINLAND",_xlfn.XLOOKUP(C526,'OMX Helsinki Historical Data'!$A$3:$A$3480,'OMX Helsinki Historical Data'!$G$2:$G$3479),IF(AL526="DENMARK",_xlfn.XLOOKUP(C526,'OMX Copenhagen All shares Histo'!$A$3:$A$3462,'OMX Copenhagen All shares Histo'!$G$2:$G$3461),_xlfn.XLOOKUP('Neg. inv sent'!C526,'OMX Stockholm Historical Data'!$A$3:$A$3478,'OMX Stockholm Historical Data'!$G$2:$G$3477))))</f>
        <v>-1.37E-2</v>
      </c>
      <c r="M526">
        <f>IF($B526="","",Dataset!L526)</f>
        <v>1</v>
      </c>
      <c r="N526">
        <f>IF($B526="","",Dataset!M526)</f>
        <v>1</v>
      </c>
      <c r="O526">
        <f>IF($B526="","",Dataset!N526)</f>
        <v>0</v>
      </c>
      <c r="P526">
        <f>IF($B526="","",Dataset!O526)</f>
        <v>0</v>
      </c>
      <c r="Q526">
        <f>IF($B526="","",Dataset!P526)</f>
        <v>0</v>
      </c>
      <c r="R526">
        <f>IF($B526="","",Dataset!Q526)</f>
        <v>0</v>
      </c>
      <c r="S526">
        <f>IF($B526="","",Dataset!R526)</f>
        <v>0</v>
      </c>
      <c r="T526">
        <f>IF($B526="","",Dataset!S526)</f>
        <v>0</v>
      </c>
      <c r="U526">
        <f>IF($B526="","",Dataset!T526)</f>
        <v>0</v>
      </c>
      <c r="AL526" t="s">
        <v>80</v>
      </c>
      <c r="AN526" s="3">
        <f t="shared" si="69"/>
        <v>14.666666946799999</v>
      </c>
      <c r="AO526">
        <v>183</v>
      </c>
      <c r="BD526" s="4">
        <v>-33.333332059999996</v>
      </c>
      <c r="BE526" s="4">
        <v>-33.333332059999996</v>
      </c>
      <c r="BF526" s="4"/>
      <c r="BH526" t="s">
        <v>1089</v>
      </c>
      <c r="BI526" t="s">
        <v>1090</v>
      </c>
      <c r="BJ526" t="s">
        <v>80</v>
      </c>
      <c r="BK526" t="s">
        <v>53</v>
      </c>
      <c r="BL526" t="s">
        <v>25</v>
      </c>
      <c r="BM526" t="s">
        <v>967</v>
      </c>
      <c r="BN526" t="s">
        <v>27</v>
      </c>
      <c r="BO526" s="4">
        <v>224.92</v>
      </c>
      <c r="BP526" s="4">
        <v>22</v>
      </c>
      <c r="BQ526" s="5">
        <f t="shared" si="70"/>
        <v>-0.33333332059999998</v>
      </c>
      <c r="BR526" s="5">
        <f t="shared" si="71"/>
        <v>-0.33333332059999998</v>
      </c>
      <c r="BS526" s="5">
        <f t="shared" si="72"/>
        <v>0</v>
      </c>
      <c r="BT526" s="4">
        <v>18.190000000000001</v>
      </c>
      <c r="BU526" s="4">
        <v>60.337776179999999</v>
      </c>
      <c r="BV526" s="4">
        <v>18.22</v>
      </c>
      <c r="BW526" s="4">
        <v>42.347499999999997</v>
      </c>
    </row>
    <row r="527" spans="1:75" x14ac:dyDescent="0.15">
      <c r="A527" t="str">
        <f t="shared" si="67"/>
        <v>1</v>
      </c>
      <c r="B527">
        <v>152</v>
      </c>
      <c r="C527" s="7">
        <v>43446</v>
      </c>
      <c r="D527" s="11">
        <v>2018</v>
      </c>
      <c r="E527" s="3">
        <f>_xlfn.XLOOKUP(B527,'Sentiment index'!$E$2:$E$169,'Sentiment index'!$A$2:$A$169)</f>
        <v>-0.40157860000000001</v>
      </c>
      <c r="F527">
        <f>IF(B527="","",Dataset!E527)</f>
        <v>10.38866148520664</v>
      </c>
      <c r="G527" s="5">
        <f>(AN527-BP527)/BP527</f>
        <v>-6.990291119E-2</v>
      </c>
      <c r="H527" s="12">
        <f>IF(B527="","",Dataset!G527)</f>
        <v>372</v>
      </c>
      <c r="I527" s="4">
        <v>65.022400000000005</v>
      </c>
      <c r="J527" s="4">
        <v>61.809989999999999</v>
      </c>
      <c r="K527" s="13">
        <f t="shared" si="68"/>
        <v>-9.0002911190000007E-2</v>
      </c>
      <c r="L527" s="5">
        <f>IF(AL527="NORWAY",_xlfn.XLOOKUP(C527,'Oslo OBX Historical Data'!$A$3:$A$3478,'Oslo OBX Historical Data'!$G$2:$G$3477),IF(AL527="FINLAND",_xlfn.XLOOKUP(C527,'OMX Helsinki Historical Data'!$A$3:$A$3480,'OMX Helsinki Historical Data'!$G$2:$G$3479),IF(AL527="DENMARK",_xlfn.XLOOKUP(C527,'OMX Copenhagen All shares Histo'!$A$3:$A$3462,'OMX Copenhagen All shares Histo'!$G$2:$G$3461),_xlfn.XLOOKUP('Neg. inv sent'!C527,'OMX Stockholm Historical Data'!$A$3:$A$3478,'OMX Stockholm Historical Data'!$G$2:$G$3477))))</f>
        <v>2.01E-2</v>
      </c>
      <c r="M527">
        <f>IF($B527="","",Dataset!L527)</f>
        <v>1</v>
      </c>
      <c r="N527">
        <f>IF($B527="","",Dataset!M527)</f>
        <v>0</v>
      </c>
      <c r="O527">
        <f>IF($B527="","",Dataset!N527)</f>
        <v>0</v>
      </c>
      <c r="P527">
        <f>IF($B527="","",Dataset!O527)</f>
        <v>0</v>
      </c>
      <c r="Q527">
        <f>IF($B527="","",Dataset!P527)</f>
        <v>0</v>
      </c>
      <c r="R527">
        <f>IF($B527="","",Dataset!Q527)</f>
        <v>0</v>
      </c>
      <c r="S527">
        <f>IF($B527="","",Dataset!R527)</f>
        <v>1</v>
      </c>
      <c r="T527">
        <f>IF($B527="","",Dataset!S527)</f>
        <v>0</v>
      </c>
      <c r="U527">
        <f>IF($B527="","",Dataset!T527)</f>
        <v>0</v>
      </c>
      <c r="AL527" t="s">
        <v>80</v>
      </c>
      <c r="AN527" s="3">
        <f t="shared" si="69"/>
        <v>61.38640786146</v>
      </c>
      <c r="AO527">
        <v>372</v>
      </c>
      <c r="BD527" s="4">
        <v>-6.9902911190000001</v>
      </c>
      <c r="BE527" s="4">
        <v>-6.9902911190000001</v>
      </c>
      <c r="BF527" s="4">
        <v>-6.7961163520000003</v>
      </c>
      <c r="BH527" t="s">
        <v>1426</v>
      </c>
      <c r="BI527" t="s">
        <v>1427</v>
      </c>
      <c r="BJ527" t="s">
        <v>80</v>
      </c>
      <c r="BK527" t="s">
        <v>152</v>
      </c>
      <c r="BL527" t="s">
        <v>25</v>
      </c>
      <c r="BM527" t="s">
        <v>967</v>
      </c>
      <c r="BN527" t="s">
        <v>27</v>
      </c>
      <c r="BO527" s="4">
        <v>65.022400000000005</v>
      </c>
      <c r="BP527" s="4">
        <v>66</v>
      </c>
      <c r="BQ527" s="5">
        <f t="shared" si="70"/>
        <v>-6.990291119E-2</v>
      </c>
      <c r="BR527" s="5">
        <f t="shared" si="71"/>
        <v>-6.990291119E-2</v>
      </c>
      <c r="BS527" s="5">
        <f t="shared" si="72"/>
        <v>-6.7961163520000006E-2</v>
      </c>
      <c r="BT527" s="4">
        <v>90</v>
      </c>
      <c r="BU527" s="4">
        <v>53.787879940000003</v>
      </c>
      <c r="BV527" s="4">
        <v>90.6</v>
      </c>
      <c r="BW527" s="4">
        <v>6.5037000000000003</v>
      </c>
    </row>
    <row r="528" spans="1:75" x14ac:dyDescent="0.15">
      <c r="D528" s="11"/>
      <c r="E528" s="3"/>
      <c r="G528" s="5"/>
      <c r="H528" s="12"/>
      <c r="I528" s="5"/>
      <c r="J528" s="5"/>
      <c r="K528" s="13"/>
      <c r="AN528" s="3"/>
      <c r="BO528" s="5"/>
      <c r="BP528" s="5"/>
      <c r="BQ528" s="5"/>
    </row>
    <row r="529" spans="4:69" x14ac:dyDescent="0.15">
      <c r="D529" s="11"/>
      <c r="E529" s="3"/>
      <c r="G529" s="5"/>
      <c r="H529" s="12"/>
      <c r="I529" s="5"/>
      <c r="J529" s="5"/>
      <c r="K529" s="13"/>
      <c r="AN529" s="3"/>
      <c r="BO529" s="5"/>
      <c r="BP529" s="5"/>
      <c r="BQ529" s="5"/>
    </row>
    <row r="530" spans="4:69" x14ac:dyDescent="0.15">
      <c r="D530" s="11"/>
      <c r="E530" s="3"/>
      <c r="G530" s="5"/>
      <c r="H530" s="12"/>
      <c r="I530" s="5"/>
      <c r="J530" s="5"/>
      <c r="K530" s="13"/>
      <c r="AN530" s="3"/>
      <c r="BO530" s="5"/>
      <c r="BP530" s="5"/>
      <c r="BQ530" s="5"/>
    </row>
    <row r="531" spans="4:69" x14ac:dyDescent="0.15">
      <c r="D531" s="11"/>
      <c r="E531" s="3"/>
      <c r="G531" s="5"/>
      <c r="H531" s="12"/>
      <c r="I531" s="5"/>
      <c r="J531" s="5"/>
      <c r="K531" s="13"/>
      <c r="AN531" s="3"/>
      <c r="BO531" s="5"/>
      <c r="BP531" s="5"/>
      <c r="BQ531" s="5"/>
    </row>
    <row r="532" spans="4:69" x14ac:dyDescent="0.15">
      <c r="D532" s="11"/>
      <c r="E532" s="3"/>
      <c r="G532" s="5"/>
      <c r="H532" s="12"/>
      <c r="I532" s="5"/>
      <c r="J532" s="5"/>
      <c r="K532" s="13"/>
      <c r="AN532" s="3"/>
      <c r="BO532" s="5"/>
      <c r="BP532" s="5"/>
      <c r="BQ532" s="5"/>
    </row>
    <row r="533" spans="4:69" x14ac:dyDescent="0.15">
      <c r="D533" s="11"/>
      <c r="E533" s="3"/>
      <c r="G533" s="5"/>
      <c r="H533" s="12"/>
      <c r="I533" s="5"/>
      <c r="J533" s="5"/>
      <c r="K533" s="13"/>
      <c r="AN533" s="3"/>
      <c r="BO533" s="5"/>
      <c r="BP533" s="5"/>
      <c r="BQ533" s="5"/>
    </row>
    <row r="534" spans="4:69" x14ac:dyDescent="0.15">
      <c r="D534" s="11"/>
      <c r="E534" s="3"/>
      <c r="G534" s="5"/>
      <c r="H534" s="12"/>
      <c r="I534" s="5"/>
      <c r="J534" s="5"/>
      <c r="K534" s="13"/>
      <c r="AN534" s="3"/>
      <c r="BO534" s="5"/>
      <c r="BP534" s="5"/>
      <c r="BQ534" s="5"/>
    </row>
    <row r="535" spans="4:69" x14ac:dyDescent="0.15">
      <c r="D535" s="11"/>
      <c r="E535" s="3"/>
      <c r="G535" s="5"/>
      <c r="H535" s="12"/>
      <c r="I535" s="5"/>
      <c r="J535" s="5"/>
      <c r="K535" s="13"/>
      <c r="AN535" s="3"/>
      <c r="BO535" s="5"/>
      <c r="BP535" s="5"/>
      <c r="BQ535" s="5"/>
    </row>
    <row r="536" spans="4:69" x14ac:dyDescent="0.15">
      <c r="D536" s="11"/>
      <c r="E536" s="3"/>
      <c r="G536" s="5"/>
      <c r="H536" s="12"/>
      <c r="I536" s="5"/>
      <c r="J536" s="5"/>
      <c r="K536" s="13"/>
      <c r="AN536" s="3"/>
      <c r="BO536" s="5"/>
      <c r="BP536" s="5"/>
      <c r="BQ536" s="5"/>
    </row>
    <row r="537" spans="4:69" x14ac:dyDescent="0.15">
      <c r="D537" s="11"/>
      <c r="E537" s="3"/>
      <c r="G537" s="5"/>
      <c r="H537" s="12"/>
      <c r="I537" s="5"/>
      <c r="J537" s="5"/>
      <c r="K537" s="13"/>
      <c r="AN537" s="3"/>
      <c r="BO537" s="5"/>
      <c r="BP537" s="5"/>
      <c r="BQ537" s="5"/>
    </row>
    <row r="538" spans="4:69" x14ac:dyDescent="0.15">
      <c r="D538" s="11"/>
      <c r="E538" s="3"/>
      <c r="G538" s="5"/>
      <c r="H538" s="12"/>
      <c r="I538" s="5"/>
      <c r="J538" s="5"/>
      <c r="K538" s="13"/>
      <c r="AN538" s="3"/>
      <c r="BO538" s="5"/>
      <c r="BP538" s="5"/>
      <c r="BQ538" s="5"/>
    </row>
    <row r="539" spans="4:69" x14ac:dyDescent="0.15">
      <c r="D539" s="11"/>
    </row>
    <row r="540" spans="4:69" x14ac:dyDescent="0.15">
      <c r="D540" s="11"/>
    </row>
    <row r="541" spans="4:69" x14ac:dyDescent="0.15">
      <c r="D541" s="11"/>
    </row>
    <row r="542" spans="4:69" x14ac:dyDescent="0.15">
      <c r="D542" s="11"/>
    </row>
    <row r="543" spans="4:69" x14ac:dyDescent="0.15">
      <c r="D543" s="11"/>
    </row>
    <row r="544" spans="4:69" x14ac:dyDescent="0.15">
      <c r="D544" s="11"/>
    </row>
    <row r="545" spans="4:4" x14ac:dyDescent="0.15">
      <c r="D545" s="11"/>
    </row>
    <row r="546" spans="4:4" x14ac:dyDescent="0.15">
      <c r="D546" s="11"/>
    </row>
    <row r="547" spans="4:4" x14ac:dyDescent="0.15">
      <c r="D547" s="11"/>
    </row>
    <row r="548" spans="4:4" x14ac:dyDescent="0.15">
      <c r="D548" s="11"/>
    </row>
    <row r="549" spans="4:4" x14ac:dyDescent="0.15">
      <c r="D549" s="11"/>
    </row>
    <row r="550" spans="4:4" x14ac:dyDescent="0.15">
      <c r="D550" s="11"/>
    </row>
    <row r="551" spans="4:4" x14ac:dyDescent="0.15">
      <c r="D551" s="11"/>
    </row>
  </sheetData>
  <autoFilter ref="A1:T538" xr:uid="{00000000-0009-0000-0000-000000000000}">
    <sortState xmlns:xlrd2="http://schemas.microsoft.com/office/spreadsheetml/2017/richdata2" ref="A2:T538">
      <sortCondition ref="F1:F538"/>
    </sortState>
  </autoFilter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37168-F755-0B4E-914A-527C98581771}">
  <dimension ref="A1:G3478"/>
  <sheetViews>
    <sheetView workbookViewId="0">
      <selection activeCell="G16" sqref="G16"/>
    </sheetView>
  </sheetViews>
  <sheetFormatPr baseColWidth="10" defaultRowHeight="16" x14ac:dyDescent="0.2"/>
  <cols>
    <col min="1" max="16384" width="10.83203125" style="14"/>
  </cols>
  <sheetData>
    <row r="1" spans="1:7" x14ac:dyDescent="0.2">
      <c r="A1" s="14" t="s">
        <v>2168</v>
      </c>
      <c r="B1" s="14" t="s">
        <v>2169</v>
      </c>
      <c r="C1" s="14" t="s">
        <v>2170</v>
      </c>
      <c r="D1" s="14" t="s">
        <v>2171</v>
      </c>
      <c r="E1" s="14" t="s">
        <v>2172</v>
      </c>
      <c r="F1" s="14" t="s">
        <v>2173</v>
      </c>
      <c r="G1" s="14" t="s">
        <v>2174</v>
      </c>
    </row>
    <row r="2" spans="1:7" x14ac:dyDescent="0.2">
      <c r="A2" s="20">
        <v>43463</v>
      </c>
      <c r="G2" s="15">
        <v>1.7999999999999999E-2</v>
      </c>
    </row>
    <row r="3" spans="1:7" x14ac:dyDescent="0.2">
      <c r="A3" s="17">
        <v>43462</v>
      </c>
      <c r="B3" s="14">
        <v>739.42</v>
      </c>
      <c r="C3" s="14">
        <v>726.41</v>
      </c>
      <c r="D3" s="14">
        <v>743.84</v>
      </c>
      <c r="E3" s="14">
        <v>726.41</v>
      </c>
      <c r="F3" s="14" t="s">
        <v>2180</v>
      </c>
      <c r="G3" s="15">
        <v>-2.63E-2</v>
      </c>
    </row>
    <row r="4" spans="1:7" x14ac:dyDescent="0.2">
      <c r="A4" s="17">
        <v>43461</v>
      </c>
      <c r="B4" s="14">
        <v>726.33</v>
      </c>
      <c r="C4" s="14">
        <v>746</v>
      </c>
      <c r="D4" s="14">
        <v>751.28</v>
      </c>
      <c r="E4" s="14">
        <v>726.29</v>
      </c>
      <c r="F4" s="14" t="s">
        <v>2181</v>
      </c>
      <c r="G4" s="15">
        <v>-8.0000000000000004E-4</v>
      </c>
    </row>
    <row r="5" spans="1:7" x14ac:dyDescent="0.2">
      <c r="A5" s="17">
        <v>43455</v>
      </c>
      <c r="B5" s="14">
        <v>745.93</v>
      </c>
      <c r="C5" s="14">
        <v>746.54</v>
      </c>
      <c r="D5" s="14">
        <v>746.55</v>
      </c>
      <c r="E5" s="14">
        <v>735.85</v>
      </c>
      <c r="F5" s="14" t="s">
        <v>2182</v>
      </c>
      <c r="G5" s="15">
        <v>-2.4799999999999999E-2</v>
      </c>
    </row>
    <row r="6" spans="1:7" x14ac:dyDescent="0.2">
      <c r="A6" s="17">
        <v>43454</v>
      </c>
      <c r="B6" s="14">
        <v>746.55</v>
      </c>
      <c r="C6" s="14">
        <v>764.1</v>
      </c>
      <c r="D6" s="14">
        <v>764.49</v>
      </c>
      <c r="E6" s="14">
        <v>743.58</v>
      </c>
      <c r="F6" s="14" t="s">
        <v>2183</v>
      </c>
      <c r="G6" s="15">
        <v>1.2200000000000001E-2</v>
      </c>
    </row>
    <row r="7" spans="1:7" x14ac:dyDescent="0.2">
      <c r="A7" s="17">
        <v>43453</v>
      </c>
      <c r="B7" s="14">
        <v>765.55</v>
      </c>
      <c r="C7" s="14">
        <v>756.23</v>
      </c>
      <c r="D7" s="14">
        <v>766.02</v>
      </c>
      <c r="E7" s="14">
        <v>750.58</v>
      </c>
      <c r="F7" s="14" t="s">
        <v>2184</v>
      </c>
      <c r="G7" s="15">
        <v>-3.7000000000000002E-3</v>
      </c>
    </row>
    <row r="8" spans="1:7" x14ac:dyDescent="0.2">
      <c r="A8" s="17">
        <v>43452</v>
      </c>
      <c r="B8" s="14">
        <v>756.32</v>
      </c>
      <c r="C8" s="14">
        <v>759.02</v>
      </c>
      <c r="D8" s="14">
        <v>759.62</v>
      </c>
      <c r="E8" s="14">
        <v>743.94</v>
      </c>
      <c r="F8" s="14" t="s">
        <v>2185</v>
      </c>
      <c r="G8" s="15">
        <v>-1.23E-2</v>
      </c>
    </row>
    <row r="9" spans="1:7" x14ac:dyDescent="0.2">
      <c r="A9" s="17">
        <v>43451</v>
      </c>
      <c r="B9" s="14">
        <v>759.1</v>
      </c>
      <c r="C9" s="14">
        <v>768.52</v>
      </c>
      <c r="D9" s="14">
        <v>770.99</v>
      </c>
      <c r="E9" s="14">
        <v>759.1</v>
      </c>
      <c r="F9" s="14" t="s">
        <v>2186</v>
      </c>
      <c r="G9" s="15">
        <v>-8.9999999999999993E-3</v>
      </c>
    </row>
    <row r="10" spans="1:7" x14ac:dyDescent="0.2">
      <c r="A10" s="17">
        <v>43448</v>
      </c>
      <c r="B10" s="14">
        <v>768.56</v>
      </c>
      <c r="C10" s="14">
        <v>774.99</v>
      </c>
      <c r="D10" s="14">
        <v>775.03</v>
      </c>
      <c r="E10" s="14">
        <v>766.05</v>
      </c>
      <c r="F10" s="14" t="s">
        <v>2187</v>
      </c>
      <c r="G10" s="15">
        <v>-7.6E-3</v>
      </c>
    </row>
    <row r="11" spans="1:7" x14ac:dyDescent="0.2">
      <c r="A11" s="17">
        <v>43447</v>
      </c>
      <c r="B11" s="14">
        <v>775.52</v>
      </c>
      <c r="C11" s="14">
        <v>776.75</v>
      </c>
      <c r="D11" s="14">
        <v>781.29</v>
      </c>
      <c r="E11" s="14">
        <v>770.32</v>
      </c>
      <c r="F11" s="14" t="s">
        <v>2188</v>
      </c>
      <c r="G11" s="15">
        <v>1.06E-2</v>
      </c>
    </row>
    <row r="12" spans="1:7" x14ac:dyDescent="0.2">
      <c r="A12" s="17">
        <v>43446</v>
      </c>
      <c r="B12" s="14">
        <v>781.48</v>
      </c>
      <c r="C12" s="14">
        <v>773.32</v>
      </c>
      <c r="D12" s="14">
        <v>782.19</v>
      </c>
      <c r="E12" s="14">
        <v>772.93</v>
      </c>
      <c r="F12" s="14" t="s">
        <v>2189</v>
      </c>
      <c r="G12" s="15">
        <v>1.32E-2</v>
      </c>
    </row>
    <row r="13" spans="1:7" x14ac:dyDescent="0.2">
      <c r="A13" s="17">
        <v>43445</v>
      </c>
      <c r="B13" s="14">
        <v>773.27</v>
      </c>
      <c r="C13" s="14">
        <v>763.04</v>
      </c>
      <c r="D13" s="14">
        <v>776.43</v>
      </c>
      <c r="E13" s="14">
        <v>761.66</v>
      </c>
      <c r="F13" s="14" t="s">
        <v>2190</v>
      </c>
      <c r="G13" s="15">
        <v>-2.41E-2</v>
      </c>
    </row>
    <row r="14" spans="1:7" x14ac:dyDescent="0.2">
      <c r="A14" s="17">
        <v>43444</v>
      </c>
      <c r="B14" s="14">
        <v>763.22</v>
      </c>
      <c r="C14" s="14">
        <v>781.23</v>
      </c>
      <c r="D14" s="14">
        <v>781.29</v>
      </c>
      <c r="E14" s="14">
        <v>761.54</v>
      </c>
      <c r="F14" s="14" t="s">
        <v>2191</v>
      </c>
      <c r="G14" s="15">
        <v>2.2800000000000001E-2</v>
      </c>
    </row>
    <row r="15" spans="1:7" x14ac:dyDescent="0.2">
      <c r="A15" s="17">
        <v>43441</v>
      </c>
      <c r="B15" s="14">
        <v>782.03</v>
      </c>
      <c r="C15" s="14">
        <v>764.56</v>
      </c>
      <c r="D15" s="14">
        <v>786.7</v>
      </c>
      <c r="E15" s="14">
        <v>764.56</v>
      </c>
      <c r="F15" s="14" t="s">
        <v>2192</v>
      </c>
      <c r="G15" s="15">
        <v>-3.5400000000000001E-2</v>
      </c>
    </row>
    <row r="16" spans="1:7" x14ac:dyDescent="0.2">
      <c r="A16" s="17">
        <v>43440</v>
      </c>
      <c r="B16" s="14">
        <v>764.6</v>
      </c>
      <c r="C16" s="14">
        <v>792.39</v>
      </c>
      <c r="D16" s="14">
        <v>792.42</v>
      </c>
      <c r="E16" s="14">
        <v>764.6</v>
      </c>
      <c r="F16" s="14" t="s">
        <v>2193</v>
      </c>
      <c r="G16" s="15">
        <v>-1.4E-2</v>
      </c>
    </row>
    <row r="17" spans="1:7" x14ac:dyDescent="0.2">
      <c r="A17" s="17">
        <v>43439</v>
      </c>
      <c r="B17" s="14">
        <v>792.64</v>
      </c>
      <c r="C17" s="14">
        <v>803.85</v>
      </c>
      <c r="D17" s="14">
        <v>803.85</v>
      </c>
      <c r="E17" s="14">
        <v>790.34</v>
      </c>
      <c r="F17" s="14" t="s">
        <v>2194</v>
      </c>
      <c r="G17" s="15">
        <v>-3.8E-3</v>
      </c>
    </row>
    <row r="18" spans="1:7" x14ac:dyDescent="0.2">
      <c r="A18" s="17">
        <v>43438</v>
      </c>
      <c r="B18" s="14">
        <v>803.93</v>
      </c>
      <c r="C18" s="14">
        <v>806.95</v>
      </c>
      <c r="D18" s="14">
        <v>810.26</v>
      </c>
      <c r="E18" s="14">
        <v>802.59</v>
      </c>
      <c r="F18" s="14" t="s">
        <v>2195</v>
      </c>
      <c r="G18" s="15">
        <v>2.0299999999999999E-2</v>
      </c>
    </row>
    <row r="19" spans="1:7" x14ac:dyDescent="0.2">
      <c r="A19" s="17">
        <v>43437</v>
      </c>
      <c r="B19" s="14">
        <v>806.99</v>
      </c>
      <c r="C19" s="14">
        <v>791.82</v>
      </c>
      <c r="D19" s="14">
        <v>812.78</v>
      </c>
      <c r="E19" s="14">
        <v>791.8</v>
      </c>
      <c r="F19" s="14" t="s">
        <v>2196</v>
      </c>
      <c r="G19" s="15">
        <v>-2E-3</v>
      </c>
    </row>
    <row r="20" spans="1:7" x14ac:dyDescent="0.2">
      <c r="A20" s="17">
        <v>43434</v>
      </c>
      <c r="B20" s="14">
        <v>790.91</v>
      </c>
      <c r="C20" s="14">
        <v>792.63</v>
      </c>
      <c r="D20" s="14">
        <v>794.52</v>
      </c>
      <c r="E20" s="14">
        <v>786.18</v>
      </c>
      <c r="F20" s="14" t="s">
        <v>2197</v>
      </c>
      <c r="G20" s="15">
        <v>7.1999999999999998E-3</v>
      </c>
    </row>
    <row r="21" spans="1:7" x14ac:dyDescent="0.2">
      <c r="A21" s="17">
        <v>43433</v>
      </c>
      <c r="B21" s="14">
        <v>792.52</v>
      </c>
      <c r="C21" s="14">
        <v>786.48</v>
      </c>
      <c r="D21" s="14">
        <v>794.59</v>
      </c>
      <c r="E21" s="14">
        <v>782.79</v>
      </c>
      <c r="F21" s="14" t="s">
        <v>2198</v>
      </c>
      <c r="G21" s="15">
        <v>-3.2000000000000002E-3</v>
      </c>
    </row>
    <row r="22" spans="1:7" x14ac:dyDescent="0.2">
      <c r="A22" s="17">
        <v>43432</v>
      </c>
      <c r="B22" s="14">
        <v>786.87</v>
      </c>
      <c r="C22" s="14">
        <v>789.33</v>
      </c>
      <c r="D22" s="14">
        <v>793.22</v>
      </c>
      <c r="E22" s="14">
        <v>782.34</v>
      </c>
      <c r="F22" s="14" t="s">
        <v>2199</v>
      </c>
      <c r="G22" s="15">
        <v>2.8999999999999998E-3</v>
      </c>
    </row>
    <row r="23" spans="1:7" x14ac:dyDescent="0.2">
      <c r="A23" s="17">
        <v>43431</v>
      </c>
      <c r="B23" s="14">
        <v>789.36</v>
      </c>
      <c r="C23" s="14">
        <v>787.13</v>
      </c>
      <c r="D23" s="14">
        <v>792.74</v>
      </c>
      <c r="E23" s="14">
        <v>783.09</v>
      </c>
      <c r="F23" s="14" t="s">
        <v>2200</v>
      </c>
      <c r="G23" s="15">
        <v>1.9E-2</v>
      </c>
    </row>
    <row r="24" spans="1:7" x14ac:dyDescent="0.2">
      <c r="A24" s="17">
        <v>43430</v>
      </c>
      <c r="B24" s="14">
        <v>787.1</v>
      </c>
      <c r="C24" s="14">
        <v>772.65</v>
      </c>
      <c r="D24" s="14">
        <v>787.75</v>
      </c>
      <c r="E24" s="14">
        <v>772.65</v>
      </c>
      <c r="F24" s="14" t="s">
        <v>2201</v>
      </c>
      <c r="G24" s="15">
        <v>-1.52E-2</v>
      </c>
    </row>
    <row r="25" spans="1:7" x14ac:dyDescent="0.2">
      <c r="A25" s="17">
        <v>43427</v>
      </c>
      <c r="B25" s="14">
        <v>772.42</v>
      </c>
      <c r="C25" s="14">
        <v>784.36</v>
      </c>
      <c r="D25" s="14">
        <v>784.37</v>
      </c>
      <c r="E25" s="14">
        <v>768.74</v>
      </c>
      <c r="F25" s="14" t="s">
        <v>2202</v>
      </c>
      <c r="G25" s="15">
        <v>-8.6999999999999994E-3</v>
      </c>
    </row>
    <row r="26" spans="1:7" x14ac:dyDescent="0.2">
      <c r="A26" s="17">
        <v>43426</v>
      </c>
      <c r="B26" s="14">
        <v>784.38</v>
      </c>
      <c r="C26" s="14">
        <v>791.23</v>
      </c>
      <c r="D26" s="14">
        <v>792.38</v>
      </c>
      <c r="E26" s="14">
        <v>784.35</v>
      </c>
      <c r="F26" s="14" t="s">
        <v>2203</v>
      </c>
      <c r="G26" s="15">
        <v>1.78E-2</v>
      </c>
    </row>
    <row r="27" spans="1:7" x14ac:dyDescent="0.2">
      <c r="A27" s="17">
        <v>43425</v>
      </c>
      <c r="B27" s="14">
        <v>791.23</v>
      </c>
      <c r="C27" s="14">
        <v>777.62</v>
      </c>
      <c r="D27" s="14">
        <v>791.4</v>
      </c>
      <c r="E27" s="14">
        <v>777.62</v>
      </c>
      <c r="F27" s="14" t="s">
        <v>2204</v>
      </c>
      <c r="G27" s="15">
        <v>-2.5100000000000001E-2</v>
      </c>
    </row>
    <row r="28" spans="1:7" x14ac:dyDescent="0.2">
      <c r="A28" s="17">
        <v>43424</v>
      </c>
      <c r="B28" s="14">
        <v>777.36</v>
      </c>
      <c r="C28" s="14">
        <v>797.4</v>
      </c>
      <c r="D28" s="14">
        <v>798.06</v>
      </c>
      <c r="E28" s="14">
        <v>775.11</v>
      </c>
      <c r="F28" s="14" t="s">
        <v>2205</v>
      </c>
      <c r="G28" s="15">
        <v>-9.1999999999999998E-3</v>
      </c>
    </row>
    <row r="29" spans="1:7" x14ac:dyDescent="0.2">
      <c r="A29" s="17">
        <v>43423</v>
      </c>
      <c r="B29" s="14">
        <v>797.4</v>
      </c>
      <c r="C29" s="14">
        <v>804.75</v>
      </c>
      <c r="D29" s="14">
        <v>810.47</v>
      </c>
      <c r="E29" s="14">
        <v>797.14</v>
      </c>
      <c r="F29" s="14" t="s">
        <v>2206</v>
      </c>
      <c r="G29" s="15">
        <v>7.4999999999999997E-3</v>
      </c>
    </row>
    <row r="30" spans="1:7" x14ac:dyDescent="0.2">
      <c r="A30" s="17">
        <v>43420</v>
      </c>
      <c r="B30" s="14">
        <v>804.77</v>
      </c>
      <c r="C30" s="14">
        <v>798.86</v>
      </c>
      <c r="D30" s="14">
        <v>811.47</v>
      </c>
      <c r="E30" s="14">
        <v>798.86</v>
      </c>
      <c r="F30" s="14" t="s">
        <v>2207</v>
      </c>
      <c r="G30" s="15">
        <v>-7.0000000000000001E-3</v>
      </c>
    </row>
    <row r="31" spans="1:7" x14ac:dyDescent="0.2">
      <c r="A31" s="17">
        <v>43419</v>
      </c>
      <c r="B31" s="14">
        <v>798.75</v>
      </c>
      <c r="C31" s="14">
        <v>805</v>
      </c>
      <c r="D31" s="14">
        <v>808.04</v>
      </c>
      <c r="E31" s="14">
        <v>797.73</v>
      </c>
      <c r="F31" s="14" t="s">
        <v>2208</v>
      </c>
      <c r="G31" s="15">
        <v>-7.7000000000000002E-3</v>
      </c>
    </row>
    <row r="32" spans="1:7" x14ac:dyDescent="0.2">
      <c r="A32" s="17">
        <v>43418</v>
      </c>
      <c r="B32" s="14">
        <v>804.39</v>
      </c>
      <c r="C32" s="14">
        <v>810.61</v>
      </c>
      <c r="D32" s="14">
        <v>810.64</v>
      </c>
      <c r="E32" s="14">
        <v>799.27</v>
      </c>
      <c r="F32" s="14" t="s">
        <v>2209</v>
      </c>
      <c r="G32" s="15">
        <v>-1.43E-2</v>
      </c>
    </row>
    <row r="33" spans="1:7" x14ac:dyDescent="0.2">
      <c r="A33" s="17">
        <v>43417</v>
      </c>
      <c r="B33" s="14">
        <v>810.65</v>
      </c>
      <c r="C33" s="14">
        <v>822.41</v>
      </c>
      <c r="D33" s="14">
        <v>823</v>
      </c>
      <c r="E33" s="14">
        <v>810.64</v>
      </c>
      <c r="F33" s="14" t="s">
        <v>2210</v>
      </c>
      <c r="G33" s="15">
        <v>3.8999999999999998E-3</v>
      </c>
    </row>
    <row r="34" spans="1:7" x14ac:dyDescent="0.2">
      <c r="A34" s="17">
        <v>43416</v>
      </c>
      <c r="B34" s="14">
        <v>822.43</v>
      </c>
      <c r="C34" s="14">
        <v>819.68</v>
      </c>
      <c r="D34" s="14">
        <v>827.28</v>
      </c>
      <c r="E34" s="14">
        <v>819.67</v>
      </c>
      <c r="F34" s="14" t="s">
        <v>2211</v>
      </c>
      <c r="G34" s="15">
        <v>-6.4999999999999997E-3</v>
      </c>
    </row>
    <row r="35" spans="1:7" x14ac:dyDescent="0.2">
      <c r="A35" s="17">
        <v>43413</v>
      </c>
      <c r="B35" s="14">
        <v>819.23</v>
      </c>
      <c r="C35" s="14">
        <v>823.84</v>
      </c>
      <c r="D35" s="14">
        <v>824.41</v>
      </c>
      <c r="E35" s="14">
        <v>817.16</v>
      </c>
      <c r="F35" s="14" t="s">
        <v>2212</v>
      </c>
      <c r="G35" s="15">
        <v>-3.0000000000000001E-3</v>
      </c>
    </row>
    <row r="36" spans="1:7" x14ac:dyDescent="0.2">
      <c r="A36" s="17">
        <v>43412</v>
      </c>
      <c r="B36" s="14">
        <v>824.6</v>
      </c>
      <c r="C36" s="14">
        <v>827.26</v>
      </c>
      <c r="D36" s="14">
        <v>832.27</v>
      </c>
      <c r="E36" s="14">
        <v>823.99</v>
      </c>
      <c r="F36" s="14" t="s">
        <v>2213</v>
      </c>
      <c r="G36" s="15">
        <v>3.8999999999999998E-3</v>
      </c>
    </row>
    <row r="37" spans="1:7" x14ac:dyDescent="0.2">
      <c r="A37" s="17">
        <v>43411</v>
      </c>
      <c r="B37" s="14">
        <v>827.05</v>
      </c>
      <c r="C37" s="14">
        <v>823.63</v>
      </c>
      <c r="D37" s="14">
        <v>834.39</v>
      </c>
      <c r="E37" s="14">
        <v>823.04</v>
      </c>
      <c r="F37" s="14" t="s">
        <v>2214</v>
      </c>
      <c r="G37" s="15">
        <v>-3.8E-3</v>
      </c>
    </row>
    <row r="38" spans="1:7" x14ac:dyDescent="0.2">
      <c r="A38" s="17">
        <v>43410</v>
      </c>
      <c r="B38" s="14">
        <v>823.83</v>
      </c>
      <c r="C38" s="14">
        <v>826.95</v>
      </c>
      <c r="D38" s="14">
        <v>828.61</v>
      </c>
      <c r="E38" s="14">
        <v>820.75</v>
      </c>
      <c r="F38" s="14" t="s">
        <v>2215</v>
      </c>
      <c r="G38" s="15">
        <v>5.7000000000000002E-3</v>
      </c>
    </row>
    <row r="39" spans="1:7" x14ac:dyDescent="0.2">
      <c r="A39" s="17">
        <v>43409</v>
      </c>
      <c r="B39" s="14">
        <v>826.97</v>
      </c>
      <c r="C39" s="14">
        <v>822.35</v>
      </c>
      <c r="D39" s="14">
        <v>830.98</v>
      </c>
      <c r="E39" s="14">
        <v>819.03</v>
      </c>
      <c r="F39" s="14" t="s">
        <v>2216</v>
      </c>
      <c r="G39" s="15">
        <v>3.0999999999999999E-3</v>
      </c>
    </row>
    <row r="40" spans="1:7" x14ac:dyDescent="0.2">
      <c r="A40" s="17">
        <v>43406</v>
      </c>
      <c r="B40" s="14">
        <v>822.26</v>
      </c>
      <c r="C40" s="14">
        <v>819.92</v>
      </c>
      <c r="D40" s="14">
        <v>829.88</v>
      </c>
      <c r="E40" s="14">
        <v>819.92</v>
      </c>
      <c r="F40" s="14" t="s">
        <v>2217</v>
      </c>
      <c r="G40" s="15">
        <v>-7.1000000000000004E-3</v>
      </c>
    </row>
    <row r="41" spans="1:7" x14ac:dyDescent="0.2">
      <c r="A41" s="17">
        <v>43405</v>
      </c>
      <c r="B41" s="14">
        <v>819.73</v>
      </c>
      <c r="C41" s="14">
        <v>825.55</v>
      </c>
      <c r="D41" s="14">
        <v>825.55</v>
      </c>
      <c r="E41" s="14">
        <v>816.45</v>
      </c>
      <c r="F41" s="14" t="s">
        <v>2218</v>
      </c>
      <c r="G41" s="15">
        <v>2.3400000000000001E-2</v>
      </c>
    </row>
    <row r="42" spans="1:7" x14ac:dyDescent="0.2">
      <c r="A42" s="17">
        <v>43404</v>
      </c>
      <c r="B42" s="14">
        <v>825.6</v>
      </c>
      <c r="C42" s="14">
        <v>806.99</v>
      </c>
      <c r="D42" s="14">
        <v>827.23</v>
      </c>
      <c r="E42" s="14">
        <v>806.99</v>
      </c>
      <c r="F42" s="14" t="s">
        <v>2219</v>
      </c>
      <c r="G42" s="15">
        <v>-8.9999999999999993E-3</v>
      </c>
    </row>
    <row r="43" spans="1:7" x14ac:dyDescent="0.2">
      <c r="A43" s="17">
        <v>43403</v>
      </c>
      <c r="B43" s="14">
        <v>806.74</v>
      </c>
      <c r="C43" s="14">
        <v>814.65</v>
      </c>
      <c r="D43" s="14">
        <v>816.76</v>
      </c>
      <c r="E43" s="14">
        <v>802.25</v>
      </c>
      <c r="F43" s="14" t="s">
        <v>2220</v>
      </c>
      <c r="G43" s="15">
        <v>1.4500000000000001E-2</v>
      </c>
    </row>
    <row r="44" spans="1:7" x14ac:dyDescent="0.2">
      <c r="A44" s="17">
        <v>43402</v>
      </c>
      <c r="B44" s="14">
        <v>814.04</v>
      </c>
      <c r="C44" s="14">
        <v>802.42</v>
      </c>
      <c r="D44" s="14">
        <v>819.47</v>
      </c>
      <c r="E44" s="14">
        <v>802.42</v>
      </c>
      <c r="F44" s="14" t="s">
        <v>2221</v>
      </c>
      <c r="G44" s="15">
        <v>-1.0699999999999999E-2</v>
      </c>
    </row>
    <row r="45" spans="1:7" x14ac:dyDescent="0.2">
      <c r="A45" s="17">
        <v>43399</v>
      </c>
      <c r="B45" s="14">
        <v>802.39</v>
      </c>
      <c r="C45" s="14">
        <v>811.04</v>
      </c>
      <c r="D45" s="14">
        <v>812.71</v>
      </c>
      <c r="E45" s="14">
        <v>796.08</v>
      </c>
      <c r="F45" s="14" t="s">
        <v>2222</v>
      </c>
      <c r="G45" s="15">
        <v>4.3E-3</v>
      </c>
    </row>
    <row r="46" spans="1:7" x14ac:dyDescent="0.2">
      <c r="A46" s="17">
        <v>43398</v>
      </c>
      <c r="B46" s="14">
        <v>811.04</v>
      </c>
      <c r="C46" s="14">
        <v>807.14</v>
      </c>
      <c r="D46" s="14">
        <v>813.14</v>
      </c>
      <c r="E46" s="14">
        <v>790.5</v>
      </c>
      <c r="F46" s="14" t="s">
        <v>2223</v>
      </c>
      <c r="G46" s="15">
        <v>4.3E-3</v>
      </c>
    </row>
    <row r="47" spans="1:7" x14ac:dyDescent="0.2">
      <c r="A47" s="17">
        <v>43397</v>
      </c>
      <c r="B47" s="14">
        <v>807.56</v>
      </c>
      <c r="C47" s="14">
        <v>804.14</v>
      </c>
      <c r="D47" s="14">
        <v>816.84</v>
      </c>
      <c r="E47" s="14">
        <v>804.14</v>
      </c>
      <c r="F47" s="14" t="s">
        <v>2224</v>
      </c>
      <c r="G47" s="15">
        <v>-2.06E-2</v>
      </c>
    </row>
    <row r="48" spans="1:7" x14ac:dyDescent="0.2">
      <c r="A48" s="17">
        <v>43396</v>
      </c>
      <c r="B48" s="14">
        <v>804.07</v>
      </c>
      <c r="C48" s="14">
        <v>820.96</v>
      </c>
      <c r="D48" s="14">
        <v>820.96</v>
      </c>
      <c r="E48" s="14">
        <v>804.02</v>
      </c>
      <c r="F48" s="14" t="s">
        <v>2225</v>
      </c>
      <c r="G48" s="15">
        <v>-0.02</v>
      </c>
    </row>
    <row r="49" spans="1:7" x14ac:dyDescent="0.2">
      <c r="A49" s="17">
        <v>43395</v>
      </c>
      <c r="B49" s="14">
        <v>820.95</v>
      </c>
      <c r="C49" s="14">
        <v>837.78</v>
      </c>
      <c r="D49" s="14">
        <v>844.44</v>
      </c>
      <c r="E49" s="14">
        <v>820.95</v>
      </c>
      <c r="F49" s="14" t="s">
        <v>2226</v>
      </c>
      <c r="G49" s="15">
        <v>1.46E-2</v>
      </c>
    </row>
    <row r="50" spans="1:7" x14ac:dyDescent="0.2">
      <c r="A50" s="17">
        <v>43392</v>
      </c>
      <c r="B50" s="14">
        <v>837.71</v>
      </c>
      <c r="C50" s="14">
        <v>825.75</v>
      </c>
      <c r="D50" s="14">
        <v>839.64</v>
      </c>
      <c r="E50" s="14">
        <v>824.06</v>
      </c>
      <c r="F50" s="14" t="s">
        <v>2227</v>
      </c>
      <c r="G50" s="15">
        <v>-1.7000000000000001E-2</v>
      </c>
    </row>
    <row r="51" spans="1:7" x14ac:dyDescent="0.2">
      <c r="A51" s="17">
        <v>43391</v>
      </c>
      <c r="B51" s="14">
        <v>825.69</v>
      </c>
      <c r="C51" s="14">
        <v>840.17</v>
      </c>
      <c r="D51" s="14">
        <v>840.2</v>
      </c>
      <c r="E51" s="14">
        <v>825.31</v>
      </c>
      <c r="F51" s="14" t="s">
        <v>2228</v>
      </c>
      <c r="G51" s="15">
        <v>-4.0000000000000002E-4</v>
      </c>
    </row>
    <row r="52" spans="1:7" x14ac:dyDescent="0.2">
      <c r="A52" s="17">
        <v>43390</v>
      </c>
      <c r="B52" s="14">
        <v>839.99</v>
      </c>
      <c r="C52" s="14">
        <v>840.33</v>
      </c>
      <c r="D52" s="14">
        <v>849.03</v>
      </c>
      <c r="E52" s="14">
        <v>839.29</v>
      </c>
      <c r="F52" s="14" t="s">
        <v>2229</v>
      </c>
      <c r="G52" s="15">
        <v>1.0699999999999999E-2</v>
      </c>
    </row>
    <row r="53" spans="1:7" x14ac:dyDescent="0.2">
      <c r="A53" s="17">
        <v>43389</v>
      </c>
      <c r="B53" s="14">
        <v>840.29</v>
      </c>
      <c r="C53" s="14">
        <v>831.52</v>
      </c>
      <c r="D53" s="14">
        <v>840.29</v>
      </c>
      <c r="E53" s="14">
        <v>830.04</v>
      </c>
      <c r="F53" s="14" t="s">
        <v>2230</v>
      </c>
      <c r="G53" s="15">
        <v>1.2999999999999999E-3</v>
      </c>
    </row>
    <row r="54" spans="1:7" x14ac:dyDescent="0.2">
      <c r="A54" s="17">
        <v>43388</v>
      </c>
      <c r="B54" s="14">
        <v>831.42</v>
      </c>
      <c r="C54" s="14">
        <v>830.32</v>
      </c>
      <c r="D54" s="14">
        <v>838.22</v>
      </c>
      <c r="E54" s="14">
        <v>827.02</v>
      </c>
      <c r="F54" s="14" t="s">
        <v>2231</v>
      </c>
      <c r="G54" s="15">
        <v>3.0000000000000001E-3</v>
      </c>
    </row>
    <row r="55" spans="1:7" x14ac:dyDescent="0.2">
      <c r="A55" s="17">
        <v>43385</v>
      </c>
      <c r="B55" s="14">
        <v>830.31</v>
      </c>
      <c r="C55" s="14">
        <v>827.85</v>
      </c>
      <c r="D55" s="14">
        <v>833.5</v>
      </c>
      <c r="E55" s="14">
        <v>823.71</v>
      </c>
      <c r="F55" s="14" t="s">
        <v>2208</v>
      </c>
      <c r="G55" s="15">
        <v>-2.5399999999999999E-2</v>
      </c>
    </row>
    <row r="56" spans="1:7" x14ac:dyDescent="0.2">
      <c r="A56" s="17">
        <v>43384</v>
      </c>
      <c r="B56" s="14">
        <v>827.83</v>
      </c>
      <c r="C56" s="14">
        <v>848.88</v>
      </c>
      <c r="D56" s="14">
        <v>848.88</v>
      </c>
      <c r="E56" s="14">
        <v>818.46</v>
      </c>
      <c r="F56" s="14" t="s">
        <v>2232</v>
      </c>
      <c r="G56" s="15">
        <v>-9.1999999999999998E-3</v>
      </c>
    </row>
    <row r="57" spans="1:7" x14ac:dyDescent="0.2">
      <c r="A57" s="17">
        <v>43383</v>
      </c>
      <c r="B57" s="14">
        <v>849.44</v>
      </c>
      <c r="C57" s="14">
        <v>857.29</v>
      </c>
      <c r="D57" s="14">
        <v>861.83</v>
      </c>
      <c r="E57" s="14">
        <v>847.99</v>
      </c>
      <c r="F57" s="14" t="s">
        <v>2233</v>
      </c>
      <c r="G57" s="15">
        <v>4.4999999999999997E-3</v>
      </c>
    </row>
    <row r="58" spans="1:7" x14ac:dyDescent="0.2">
      <c r="A58" s="17">
        <v>43382</v>
      </c>
      <c r="B58" s="14">
        <v>857.29</v>
      </c>
      <c r="C58" s="14">
        <v>853.5</v>
      </c>
      <c r="D58" s="14">
        <v>861.07</v>
      </c>
      <c r="E58" s="14">
        <v>851.76</v>
      </c>
      <c r="F58" s="14" t="s">
        <v>2234</v>
      </c>
      <c r="G58" s="15">
        <v>-6.8999999999999999E-3</v>
      </c>
    </row>
    <row r="59" spans="1:7" x14ac:dyDescent="0.2">
      <c r="A59" s="17">
        <v>43381</v>
      </c>
      <c r="B59" s="14">
        <v>853.45</v>
      </c>
      <c r="C59" s="14">
        <v>859.42</v>
      </c>
      <c r="D59" s="14">
        <v>860.97</v>
      </c>
      <c r="E59" s="14">
        <v>849.65</v>
      </c>
      <c r="F59" s="14" t="s">
        <v>2235</v>
      </c>
      <c r="G59" s="15">
        <v>-2.8E-3</v>
      </c>
    </row>
    <row r="60" spans="1:7" x14ac:dyDescent="0.2">
      <c r="A60" s="17">
        <v>43378</v>
      </c>
      <c r="B60" s="14">
        <v>859.42</v>
      </c>
      <c r="C60" s="14">
        <v>861.86</v>
      </c>
      <c r="D60" s="14">
        <v>867.85</v>
      </c>
      <c r="E60" s="14">
        <v>858.59</v>
      </c>
      <c r="F60" s="14" t="s">
        <v>2236</v>
      </c>
      <c r="G60" s="15">
        <v>-1.0200000000000001E-2</v>
      </c>
    </row>
    <row r="61" spans="1:7" x14ac:dyDescent="0.2">
      <c r="A61" s="17">
        <v>43377</v>
      </c>
      <c r="B61" s="14">
        <v>861.84</v>
      </c>
      <c r="C61" s="14">
        <v>870.72</v>
      </c>
      <c r="D61" s="14">
        <v>873.18</v>
      </c>
      <c r="E61" s="14">
        <v>861.78</v>
      </c>
      <c r="F61" s="14" t="s">
        <v>2237</v>
      </c>
      <c r="G61" s="15">
        <v>-7.4000000000000003E-3</v>
      </c>
    </row>
    <row r="62" spans="1:7" x14ac:dyDescent="0.2">
      <c r="A62" s="17">
        <v>43376</v>
      </c>
      <c r="B62" s="14">
        <v>870.72</v>
      </c>
      <c r="C62" s="14">
        <v>877.17</v>
      </c>
      <c r="D62" s="14">
        <v>881.06</v>
      </c>
      <c r="E62" s="14">
        <v>869.78</v>
      </c>
      <c r="F62" s="14" t="s">
        <v>2238</v>
      </c>
      <c r="G62" s="15">
        <v>2.3E-3</v>
      </c>
    </row>
    <row r="63" spans="1:7" x14ac:dyDescent="0.2">
      <c r="A63" s="17">
        <v>43375</v>
      </c>
      <c r="B63" s="14">
        <v>877.17</v>
      </c>
      <c r="C63" s="14">
        <v>875.3</v>
      </c>
      <c r="D63" s="14">
        <v>879.41</v>
      </c>
      <c r="E63" s="14">
        <v>874.13</v>
      </c>
      <c r="F63" s="14" t="s">
        <v>2239</v>
      </c>
      <c r="G63" s="15">
        <v>4.4999999999999997E-3</v>
      </c>
    </row>
    <row r="64" spans="1:7" x14ac:dyDescent="0.2">
      <c r="A64" s="17">
        <v>43374</v>
      </c>
      <c r="B64" s="14">
        <v>875.15</v>
      </c>
      <c r="C64" s="14">
        <v>871.28</v>
      </c>
      <c r="D64" s="14">
        <v>878.18</v>
      </c>
      <c r="E64" s="14">
        <v>871.28</v>
      </c>
      <c r="F64" s="14" t="s">
        <v>2240</v>
      </c>
      <c r="G64" s="15">
        <v>-3.5999999999999999E-3</v>
      </c>
    </row>
    <row r="65" spans="1:7" x14ac:dyDescent="0.2">
      <c r="A65" s="17">
        <v>43371</v>
      </c>
      <c r="B65" s="14">
        <v>871.27</v>
      </c>
      <c r="C65" s="14">
        <v>874.04</v>
      </c>
      <c r="D65" s="14">
        <v>875.12</v>
      </c>
      <c r="E65" s="14">
        <v>866.32</v>
      </c>
      <c r="F65" s="14" t="s">
        <v>2241</v>
      </c>
      <c r="G65" s="15">
        <v>-5.9999999999999995E-4</v>
      </c>
    </row>
    <row r="66" spans="1:7" x14ac:dyDescent="0.2">
      <c r="A66" s="17">
        <v>43370</v>
      </c>
      <c r="B66" s="14">
        <v>874.46</v>
      </c>
      <c r="C66" s="14">
        <v>874.96</v>
      </c>
      <c r="D66" s="14">
        <v>877.25</v>
      </c>
      <c r="E66" s="14">
        <v>871.24</v>
      </c>
      <c r="F66" s="14" t="s">
        <v>2242</v>
      </c>
      <c r="G66" s="15">
        <v>-6.8999999999999999E-3</v>
      </c>
    </row>
    <row r="67" spans="1:7" x14ac:dyDescent="0.2">
      <c r="A67" s="17">
        <v>43369</v>
      </c>
      <c r="B67" s="14">
        <v>874.96</v>
      </c>
      <c r="C67" s="14">
        <v>880.95</v>
      </c>
      <c r="D67" s="14">
        <v>882.06</v>
      </c>
      <c r="E67" s="14">
        <v>873.78</v>
      </c>
      <c r="F67" s="14" t="s">
        <v>2243</v>
      </c>
      <c r="G67" s="15">
        <v>1.8100000000000002E-2</v>
      </c>
    </row>
    <row r="68" spans="1:7" x14ac:dyDescent="0.2">
      <c r="A68" s="17">
        <v>43368</v>
      </c>
      <c r="B68" s="14">
        <v>881.01</v>
      </c>
      <c r="C68" s="14">
        <v>865.4</v>
      </c>
      <c r="D68" s="14">
        <v>881.08</v>
      </c>
      <c r="E68" s="14">
        <v>865.4</v>
      </c>
      <c r="F68" s="14" t="s">
        <v>2244</v>
      </c>
      <c r="G68" s="15">
        <v>1.1599999999999999E-2</v>
      </c>
    </row>
    <row r="69" spans="1:7" x14ac:dyDescent="0.2">
      <c r="A69" s="17">
        <v>43367</v>
      </c>
      <c r="B69" s="14">
        <v>865.37</v>
      </c>
      <c r="C69" s="14">
        <v>855.56</v>
      </c>
      <c r="D69" s="14">
        <v>865.5</v>
      </c>
      <c r="E69" s="14">
        <v>855.17</v>
      </c>
      <c r="F69" s="14" t="s">
        <v>2245</v>
      </c>
      <c r="G69" s="15">
        <v>6.0000000000000001E-3</v>
      </c>
    </row>
    <row r="70" spans="1:7" x14ac:dyDescent="0.2">
      <c r="A70" s="17">
        <v>43364</v>
      </c>
      <c r="B70" s="14">
        <v>855.42</v>
      </c>
      <c r="C70" s="14">
        <v>850.34</v>
      </c>
      <c r="D70" s="14">
        <v>857.22</v>
      </c>
      <c r="E70" s="14">
        <v>850.26</v>
      </c>
      <c r="F70" s="14" t="s">
        <v>2246</v>
      </c>
      <c r="G70" s="15">
        <v>6.1000000000000004E-3</v>
      </c>
    </row>
    <row r="71" spans="1:7" x14ac:dyDescent="0.2">
      <c r="A71" s="17">
        <v>43363</v>
      </c>
      <c r="B71" s="14">
        <v>850.32</v>
      </c>
      <c r="C71" s="14">
        <v>845.28</v>
      </c>
      <c r="D71" s="14">
        <v>853.21</v>
      </c>
      <c r="E71" s="14">
        <v>845.28</v>
      </c>
      <c r="F71" s="14" t="s">
        <v>2247</v>
      </c>
      <c r="G71" s="15">
        <v>-2.5999999999999999E-3</v>
      </c>
    </row>
    <row r="72" spans="1:7" x14ac:dyDescent="0.2">
      <c r="A72" s="17">
        <v>43362</v>
      </c>
      <c r="B72" s="14">
        <v>845.18</v>
      </c>
      <c r="C72" s="14">
        <v>846.19</v>
      </c>
      <c r="D72" s="14">
        <v>849.48</v>
      </c>
      <c r="E72" s="14">
        <v>843.73</v>
      </c>
      <c r="F72" s="14" t="s">
        <v>2248</v>
      </c>
      <c r="G72" s="15">
        <v>4.4999999999999997E-3</v>
      </c>
    </row>
    <row r="73" spans="1:7" x14ac:dyDescent="0.2">
      <c r="A73" s="17">
        <v>43361</v>
      </c>
      <c r="B73" s="14">
        <v>847.41</v>
      </c>
      <c r="C73" s="14">
        <v>843.22</v>
      </c>
      <c r="D73" s="14">
        <v>848.54</v>
      </c>
      <c r="E73" s="14">
        <v>840.35</v>
      </c>
      <c r="F73" s="14" t="s">
        <v>2249</v>
      </c>
      <c r="G73" s="15">
        <v>3.5000000000000001E-3</v>
      </c>
    </row>
    <row r="74" spans="1:7" x14ac:dyDescent="0.2">
      <c r="A74" s="17">
        <v>43360</v>
      </c>
      <c r="B74" s="14">
        <v>843.59</v>
      </c>
      <c r="C74" s="14">
        <v>840.48</v>
      </c>
      <c r="D74" s="14">
        <v>844.43</v>
      </c>
      <c r="E74" s="14">
        <v>838.04</v>
      </c>
      <c r="F74" s="14" t="s">
        <v>2250</v>
      </c>
      <c r="G74" s="15">
        <v>2E-3</v>
      </c>
    </row>
    <row r="75" spans="1:7" x14ac:dyDescent="0.2">
      <c r="A75" s="17">
        <v>43357</v>
      </c>
      <c r="B75" s="14">
        <v>840.66</v>
      </c>
      <c r="C75" s="14">
        <v>839.03</v>
      </c>
      <c r="D75" s="14">
        <v>843.47</v>
      </c>
      <c r="E75" s="14">
        <v>839</v>
      </c>
      <c r="F75" s="14" t="s">
        <v>2251</v>
      </c>
      <c r="G75" s="15">
        <v>-6.9999999999999999E-4</v>
      </c>
    </row>
    <row r="76" spans="1:7" x14ac:dyDescent="0.2">
      <c r="A76" s="17">
        <v>43356</v>
      </c>
      <c r="B76" s="14">
        <v>838.96</v>
      </c>
      <c r="C76" s="14">
        <v>839.55</v>
      </c>
      <c r="D76" s="14">
        <v>842.29</v>
      </c>
      <c r="E76" s="14">
        <v>838.6</v>
      </c>
      <c r="F76" s="14" t="s">
        <v>2252</v>
      </c>
      <c r="G76" s="15">
        <v>6.0000000000000001E-3</v>
      </c>
    </row>
    <row r="77" spans="1:7" x14ac:dyDescent="0.2">
      <c r="A77" s="17">
        <v>43355</v>
      </c>
      <c r="B77" s="14">
        <v>839.58</v>
      </c>
      <c r="C77" s="14">
        <v>835.03</v>
      </c>
      <c r="D77" s="14">
        <v>842.72</v>
      </c>
      <c r="E77" s="14">
        <v>834.67</v>
      </c>
      <c r="F77" s="14" t="s">
        <v>2253</v>
      </c>
      <c r="G77" s="15">
        <v>2.3E-3</v>
      </c>
    </row>
    <row r="78" spans="1:7" x14ac:dyDescent="0.2">
      <c r="A78" s="17">
        <v>43354</v>
      </c>
      <c r="B78" s="14">
        <v>834.57</v>
      </c>
      <c r="C78" s="14">
        <v>832.66</v>
      </c>
      <c r="D78" s="14">
        <v>835.91</v>
      </c>
      <c r="E78" s="14">
        <v>830.58</v>
      </c>
      <c r="F78" s="14" t="s">
        <v>2254</v>
      </c>
      <c r="G78" s="15">
        <v>5.1000000000000004E-3</v>
      </c>
    </row>
    <row r="79" spans="1:7" x14ac:dyDescent="0.2">
      <c r="A79" s="17">
        <v>43353</v>
      </c>
      <c r="B79" s="14">
        <v>832.63</v>
      </c>
      <c r="C79" s="14">
        <v>828.26</v>
      </c>
      <c r="D79" s="14">
        <v>835.35</v>
      </c>
      <c r="E79" s="14">
        <v>828.19</v>
      </c>
      <c r="F79" s="14" t="s">
        <v>2255</v>
      </c>
      <c r="G79" s="15">
        <v>-6.7999999999999996E-3</v>
      </c>
    </row>
    <row r="80" spans="1:7" x14ac:dyDescent="0.2">
      <c r="A80" s="17">
        <v>43350</v>
      </c>
      <c r="B80" s="14">
        <v>828.41</v>
      </c>
      <c r="C80" s="14">
        <v>833.79</v>
      </c>
      <c r="D80" s="14">
        <v>837.18</v>
      </c>
      <c r="E80" s="14">
        <v>822.68</v>
      </c>
      <c r="F80" s="14" t="s">
        <v>2256</v>
      </c>
      <c r="G80" s="15">
        <v>1.8E-3</v>
      </c>
    </row>
    <row r="81" spans="1:7" x14ac:dyDescent="0.2">
      <c r="A81" s="17">
        <v>43349</v>
      </c>
      <c r="B81" s="14">
        <v>834.12</v>
      </c>
      <c r="C81" s="14">
        <v>832.68</v>
      </c>
      <c r="D81" s="14">
        <v>839.16</v>
      </c>
      <c r="E81" s="14">
        <v>832.42</v>
      </c>
      <c r="F81" s="14" t="s">
        <v>2257</v>
      </c>
      <c r="G81" s="15">
        <v>-8.5000000000000006E-3</v>
      </c>
    </row>
    <row r="82" spans="1:7" x14ac:dyDescent="0.2">
      <c r="A82" s="17">
        <v>43348</v>
      </c>
      <c r="B82" s="14">
        <v>832.65</v>
      </c>
      <c r="C82" s="14">
        <v>838.88</v>
      </c>
      <c r="D82" s="14">
        <v>838.89</v>
      </c>
      <c r="E82" s="14">
        <v>831.94</v>
      </c>
      <c r="F82" s="14" t="s">
        <v>2258</v>
      </c>
      <c r="G82" s="15">
        <v>-3.7000000000000002E-3</v>
      </c>
    </row>
    <row r="83" spans="1:7" x14ac:dyDescent="0.2">
      <c r="A83" s="17">
        <v>43347</v>
      </c>
      <c r="B83" s="14">
        <v>839.79</v>
      </c>
      <c r="C83" s="14">
        <v>842.88</v>
      </c>
      <c r="D83" s="14">
        <v>843.11</v>
      </c>
      <c r="E83" s="14">
        <v>837.29</v>
      </c>
      <c r="F83" s="14" t="s">
        <v>2259</v>
      </c>
      <c r="G83" s="15">
        <v>3.0999999999999999E-3</v>
      </c>
    </row>
    <row r="84" spans="1:7" x14ac:dyDescent="0.2">
      <c r="A84" s="17">
        <v>43346</v>
      </c>
      <c r="B84" s="14">
        <v>842.87</v>
      </c>
      <c r="C84" s="14">
        <v>840.17</v>
      </c>
      <c r="D84" s="14">
        <v>845.05</v>
      </c>
      <c r="E84" s="14">
        <v>839.28</v>
      </c>
      <c r="F84" s="14" t="s">
        <v>2260</v>
      </c>
      <c r="G84" s="15">
        <v>-6.4000000000000003E-3</v>
      </c>
    </row>
    <row r="85" spans="1:7" x14ac:dyDescent="0.2">
      <c r="A85" s="17">
        <v>43343</v>
      </c>
      <c r="B85" s="14">
        <v>840.23</v>
      </c>
      <c r="C85" s="14">
        <v>845.54</v>
      </c>
      <c r="D85" s="14">
        <v>845.94</v>
      </c>
      <c r="E85" s="14">
        <v>840.23</v>
      </c>
      <c r="F85" s="14" t="s">
        <v>2261</v>
      </c>
      <c r="G85" s="15">
        <v>-4.1999999999999997E-3</v>
      </c>
    </row>
    <row r="86" spans="1:7" x14ac:dyDescent="0.2">
      <c r="A86" s="17">
        <v>43342</v>
      </c>
      <c r="B86" s="14">
        <v>845.6</v>
      </c>
      <c r="C86" s="14">
        <v>849.17</v>
      </c>
      <c r="D86" s="14">
        <v>849.87</v>
      </c>
      <c r="E86" s="14">
        <v>842.58</v>
      </c>
      <c r="F86" s="14" t="s">
        <v>2262</v>
      </c>
      <c r="G86" s="15">
        <v>1.2999999999999999E-3</v>
      </c>
    </row>
    <row r="87" spans="1:7" x14ac:dyDescent="0.2">
      <c r="A87" s="17">
        <v>43341</v>
      </c>
      <c r="B87" s="14">
        <v>849.18</v>
      </c>
      <c r="C87" s="14">
        <v>848.07</v>
      </c>
      <c r="D87" s="14">
        <v>850.11</v>
      </c>
      <c r="E87" s="14">
        <v>844.98</v>
      </c>
      <c r="F87" s="14" t="s">
        <v>2263</v>
      </c>
      <c r="G87" s="15">
        <v>2.5000000000000001E-3</v>
      </c>
    </row>
    <row r="88" spans="1:7" x14ac:dyDescent="0.2">
      <c r="A88" s="17">
        <v>43340</v>
      </c>
      <c r="B88" s="14">
        <v>848.07</v>
      </c>
      <c r="C88" s="14">
        <v>845.94</v>
      </c>
      <c r="D88" s="14">
        <v>850.14</v>
      </c>
      <c r="E88" s="14">
        <v>845.37</v>
      </c>
      <c r="F88" s="14" t="s">
        <v>2264</v>
      </c>
      <c r="G88" s="15">
        <v>7.0000000000000001E-3</v>
      </c>
    </row>
    <row r="89" spans="1:7" x14ac:dyDescent="0.2">
      <c r="A89" s="17">
        <v>43339</v>
      </c>
      <c r="B89" s="14">
        <v>845.92</v>
      </c>
      <c r="C89" s="14">
        <v>840</v>
      </c>
      <c r="D89" s="14">
        <v>846.56</v>
      </c>
      <c r="E89" s="14">
        <v>839.86</v>
      </c>
      <c r="F89" s="14" t="s">
        <v>2265</v>
      </c>
      <c r="G89" s="15">
        <v>1.2999999999999999E-3</v>
      </c>
    </row>
    <row r="90" spans="1:7" x14ac:dyDescent="0.2">
      <c r="A90" s="17">
        <v>43336</v>
      </c>
      <c r="B90" s="14">
        <v>840</v>
      </c>
      <c r="C90" s="14">
        <v>838.83</v>
      </c>
      <c r="D90" s="14">
        <v>841.31</v>
      </c>
      <c r="E90" s="14">
        <v>834.84</v>
      </c>
      <c r="F90" s="14" t="s">
        <v>2266</v>
      </c>
      <c r="G90" s="15">
        <v>-1.2999999999999999E-3</v>
      </c>
    </row>
    <row r="91" spans="1:7" x14ac:dyDescent="0.2">
      <c r="A91" s="17">
        <v>43335</v>
      </c>
      <c r="B91" s="14">
        <v>838.92</v>
      </c>
      <c r="C91" s="14">
        <v>839.98</v>
      </c>
      <c r="D91" s="14">
        <v>842.89</v>
      </c>
      <c r="E91" s="14">
        <v>837.73</v>
      </c>
      <c r="F91" s="14" t="s">
        <v>2267</v>
      </c>
      <c r="G91" s="15">
        <v>1.5E-3</v>
      </c>
    </row>
    <row r="92" spans="1:7" x14ac:dyDescent="0.2">
      <c r="A92" s="17">
        <v>43334</v>
      </c>
      <c r="B92" s="14">
        <v>839.98</v>
      </c>
      <c r="C92" s="14">
        <v>838.53</v>
      </c>
      <c r="D92" s="14">
        <v>840.7</v>
      </c>
      <c r="E92" s="14">
        <v>830.67</v>
      </c>
      <c r="F92" s="14" t="s">
        <v>2268</v>
      </c>
      <c r="G92" s="15">
        <v>1.9E-3</v>
      </c>
    </row>
    <row r="93" spans="1:7" x14ac:dyDescent="0.2">
      <c r="A93" s="17">
        <v>43333</v>
      </c>
      <c r="B93" s="14">
        <v>838.73</v>
      </c>
      <c r="C93" s="14">
        <v>837.14</v>
      </c>
      <c r="D93" s="14">
        <v>839.54</v>
      </c>
      <c r="E93" s="14">
        <v>833.72</v>
      </c>
      <c r="F93" s="14" t="s">
        <v>2269</v>
      </c>
      <c r="G93" s="15">
        <v>1.55E-2</v>
      </c>
    </row>
    <row r="94" spans="1:7" x14ac:dyDescent="0.2">
      <c r="A94" s="17">
        <v>43332</v>
      </c>
      <c r="B94" s="14">
        <v>837.16</v>
      </c>
      <c r="C94" s="14">
        <v>824.4</v>
      </c>
      <c r="D94" s="14">
        <v>837.97</v>
      </c>
      <c r="E94" s="14">
        <v>824.4</v>
      </c>
      <c r="F94" s="14" t="s">
        <v>2270</v>
      </c>
      <c r="G94" s="15">
        <v>2.2000000000000001E-3</v>
      </c>
    </row>
    <row r="95" spans="1:7" x14ac:dyDescent="0.2">
      <c r="A95" s="17">
        <v>43329</v>
      </c>
      <c r="B95" s="14">
        <v>824.4</v>
      </c>
      <c r="C95" s="14">
        <v>823.56</v>
      </c>
      <c r="D95" s="14">
        <v>828.73</v>
      </c>
      <c r="E95" s="14">
        <v>820.46</v>
      </c>
      <c r="F95" s="14" t="s">
        <v>2271</v>
      </c>
      <c r="G95" s="15">
        <v>7.1000000000000004E-3</v>
      </c>
    </row>
    <row r="96" spans="1:7" x14ac:dyDescent="0.2">
      <c r="A96" s="17">
        <v>43328</v>
      </c>
      <c r="B96" s="14">
        <v>822.61</v>
      </c>
      <c r="C96" s="14">
        <v>816.81</v>
      </c>
      <c r="D96" s="14">
        <v>825.55</v>
      </c>
      <c r="E96" s="14">
        <v>816.36</v>
      </c>
      <c r="F96" s="14" t="s">
        <v>2272</v>
      </c>
      <c r="G96" s="15">
        <v>-1.54E-2</v>
      </c>
    </row>
    <row r="97" spans="1:7" x14ac:dyDescent="0.2">
      <c r="A97" s="17">
        <v>43327</v>
      </c>
      <c r="B97" s="14">
        <v>816.78</v>
      </c>
      <c r="C97" s="14">
        <v>829.54</v>
      </c>
      <c r="D97" s="14">
        <v>831.22</v>
      </c>
      <c r="E97" s="14">
        <v>816.65</v>
      </c>
      <c r="F97" s="14" t="s">
        <v>2273</v>
      </c>
      <c r="G97" s="15">
        <v>-1.5E-3</v>
      </c>
    </row>
    <row r="98" spans="1:7" x14ac:dyDescent="0.2">
      <c r="A98" s="17">
        <v>43326</v>
      </c>
      <c r="B98" s="14">
        <v>829.52</v>
      </c>
      <c r="C98" s="14">
        <v>830.71</v>
      </c>
      <c r="D98" s="14">
        <v>833.69</v>
      </c>
      <c r="E98" s="14">
        <v>829.18</v>
      </c>
      <c r="F98" s="14" t="s">
        <v>2274</v>
      </c>
      <c r="G98" s="15">
        <v>2.9999999999999997E-4</v>
      </c>
    </row>
    <row r="99" spans="1:7" x14ac:dyDescent="0.2">
      <c r="A99" s="17">
        <v>43325</v>
      </c>
      <c r="B99" s="14">
        <v>830.77</v>
      </c>
      <c r="C99" s="14">
        <v>830.06</v>
      </c>
      <c r="D99" s="14">
        <v>831.28</v>
      </c>
      <c r="E99" s="14">
        <v>824.2</v>
      </c>
      <c r="F99" s="14" t="s">
        <v>2275</v>
      </c>
      <c r="G99" s="15">
        <v>-1.2699999999999999E-2</v>
      </c>
    </row>
    <row r="100" spans="1:7" x14ac:dyDescent="0.2">
      <c r="A100" s="17">
        <v>43322</v>
      </c>
      <c r="B100" s="14">
        <v>830.56</v>
      </c>
      <c r="C100" s="14">
        <v>841.2</v>
      </c>
      <c r="D100" s="14">
        <v>841.2</v>
      </c>
      <c r="E100" s="14">
        <v>829.98</v>
      </c>
      <c r="F100" s="14" t="s">
        <v>2276</v>
      </c>
      <c r="G100" s="15">
        <v>2.3E-3</v>
      </c>
    </row>
    <row r="101" spans="1:7" x14ac:dyDescent="0.2">
      <c r="A101" s="17">
        <v>43321</v>
      </c>
      <c r="B101" s="14">
        <v>841.21</v>
      </c>
      <c r="C101" s="14">
        <v>839.26</v>
      </c>
      <c r="D101" s="14">
        <v>841.7</v>
      </c>
      <c r="E101" s="14">
        <v>836.42</v>
      </c>
      <c r="F101" s="14" t="s">
        <v>2277</v>
      </c>
      <c r="G101" s="15">
        <v>1.8E-3</v>
      </c>
    </row>
    <row r="102" spans="1:7" x14ac:dyDescent="0.2">
      <c r="A102" s="17">
        <v>43320</v>
      </c>
      <c r="B102" s="14">
        <v>839.25</v>
      </c>
      <c r="C102" s="14">
        <v>837.78</v>
      </c>
      <c r="D102" s="14">
        <v>840.2</v>
      </c>
      <c r="E102" s="14">
        <v>836.69</v>
      </c>
      <c r="F102" s="14" t="s">
        <v>2278</v>
      </c>
      <c r="G102" s="15">
        <v>1.6E-2</v>
      </c>
    </row>
    <row r="103" spans="1:7" x14ac:dyDescent="0.2">
      <c r="A103" s="17">
        <v>43319</v>
      </c>
      <c r="B103" s="14">
        <v>837.73</v>
      </c>
      <c r="C103" s="14">
        <v>825.07</v>
      </c>
      <c r="D103" s="14">
        <v>837.73</v>
      </c>
      <c r="E103" s="14">
        <v>825.06</v>
      </c>
      <c r="F103" s="14" t="s">
        <v>2279</v>
      </c>
      <c r="G103" s="15">
        <v>1.4E-3</v>
      </c>
    </row>
    <row r="104" spans="1:7" x14ac:dyDescent="0.2">
      <c r="A104" s="17">
        <v>43318</v>
      </c>
      <c r="B104" s="14">
        <v>824.55</v>
      </c>
      <c r="C104" s="14">
        <v>823.53</v>
      </c>
      <c r="D104" s="14">
        <v>828.94</v>
      </c>
      <c r="E104" s="14">
        <v>823.23</v>
      </c>
      <c r="F104" s="14" t="s">
        <v>2280</v>
      </c>
      <c r="G104" s="15">
        <v>-1E-4</v>
      </c>
    </row>
    <row r="105" spans="1:7" x14ac:dyDescent="0.2">
      <c r="A105" s="17">
        <v>43315</v>
      </c>
      <c r="B105" s="14">
        <v>823.36</v>
      </c>
      <c r="C105" s="14">
        <v>823.52</v>
      </c>
      <c r="D105" s="14">
        <v>827.5</v>
      </c>
      <c r="E105" s="14">
        <v>822.52</v>
      </c>
      <c r="F105" s="14" t="s">
        <v>2281</v>
      </c>
      <c r="G105" s="15">
        <v>-2.8E-3</v>
      </c>
    </row>
    <row r="106" spans="1:7" x14ac:dyDescent="0.2">
      <c r="A106" s="17">
        <v>43314</v>
      </c>
      <c r="B106" s="14">
        <v>823.44</v>
      </c>
      <c r="C106" s="14">
        <v>825.76</v>
      </c>
      <c r="D106" s="14">
        <v>826.51</v>
      </c>
      <c r="E106" s="14">
        <v>819.17</v>
      </c>
      <c r="F106" s="14" t="s">
        <v>2282</v>
      </c>
      <c r="G106" s="15">
        <v>-2.5000000000000001E-3</v>
      </c>
    </row>
    <row r="107" spans="1:7" x14ac:dyDescent="0.2">
      <c r="A107" s="17">
        <v>43313</v>
      </c>
      <c r="B107" s="14">
        <v>825.77</v>
      </c>
      <c r="C107" s="14">
        <v>827.85</v>
      </c>
      <c r="D107" s="14">
        <v>829.55</v>
      </c>
      <c r="E107" s="14">
        <v>823.08</v>
      </c>
      <c r="F107" s="14" t="s">
        <v>2283</v>
      </c>
      <c r="G107" s="15">
        <v>6.6E-3</v>
      </c>
    </row>
    <row r="108" spans="1:7" x14ac:dyDescent="0.2">
      <c r="A108" s="17">
        <v>43312</v>
      </c>
      <c r="B108" s="14">
        <v>827.84</v>
      </c>
      <c r="C108" s="14">
        <v>822.27</v>
      </c>
      <c r="D108" s="14">
        <v>829.57</v>
      </c>
      <c r="E108" s="14">
        <v>822.13</v>
      </c>
      <c r="F108" s="14" t="s">
        <v>2284</v>
      </c>
      <c r="G108" s="15">
        <v>-1.6999999999999999E-3</v>
      </c>
    </row>
    <row r="109" spans="1:7" x14ac:dyDescent="0.2">
      <c r="A109" s="17">
        <v>43311</v>
      </c>
      <c r="B109" s="14">
        <v>822.39</v>
      </c>
      <c r="C109" s="14">
        <v>823.75</v>
      </c>
      <c r="D109" s="14">
        <v>825.1</v>
      </c>
      <c r="E109" s="14">
        <v>821.29</v>
      </c>
      <c r="F109" s="14" t="s">
        <v>2285</v>
      </c>
      <c r="G109" s="15">
        <v>1.15E-2</v>
      </c>
    </row>
    <row r="110" spans="1:7" x14ac:dyDescent="0.2">
      <c r="A110" s="17">
        <v>43308</v>
      </c>
      <c r="B110" s="14">
        <v>823.75</v>
      </c>
      <c r="C110" s="14">
        <v>814.39</v>
      </c>
      <c r="D110" s="14">
        <v>823.75</v>
      </c>
      <c r="E110" s="14">
        <v>814.39</v>
      </c>
      <c r="F110" s="14" t="s">
        <v>2286</v>
      </c>
      <c r="G110" s="15">
        <v>-3.5999999999999999E-3</v>
      </c>
    </row>
    <row r="111" spans="1:7" x14ac:dyDescent="0.2">
      <c r="A111" s="17">
        <v>43307</v>
      </c>
      <c r="B111" s="14">
        <v>814.39</v>
      </c>
      <c r="C111" s="14">
        <v>817.48</v>
      </c>
      <c r="D111" s="14">
        <v>820.08</v>
      </c>
      <c r="E111" s="14">
        <v>814.39</v>
      </c>
      <c r="F111" s="14" t="s">
        <v>2287</v>
      </c>
      <c r="G111" s="15">
        <v>3.5999999999999999E-3</v>
      </c>
    </row>
    <row r="112" spans="1:7" x14ac:dyDescent="0.2">
      <c r="A112" s="17">
        <v>43306</v>
      </c>
      <c r="B112" s="14">
        <v>817.37</v>
      </c>
      <c r="C112" s="14">
        <v>814.46</v>
      </c>
      <c r="D112" s="14">
        <v>818.06</v>
      </c>
      <c r="E112" s="14">
        <v>813.84</v>
      </c>
      <c r="F112" s="14" t="s">
        <v>2288</v>
      </c>
      <c r="G112" s="15">
        <v>4.7999999999999996E-3</v>
      </c>
    </row>
    <row r="113" spans="1:7" x14ac:dyDescent="0.2">
      <c r="A113" s="17">
        <v>43305</v>
      </c>
      <c r="B113" s="14">
        <v>814.44</v>
      </c>
      <c r="C113" s="14">
        <v>810.56</v>
      </c>
      <c r="D113" s="14">
        <v>815.36</v>
      </c>
      <c r="E113" s="14">
        <v>809.65</v>
      </c>
      <c r="F113" s="14" t="s">
        <v>2289</v>
      </c>
      <c r="G113" s="15">
        <v>2.8E-3</v>
      </c>
    </row>
    <row r="114" spans="1:7" x14ac:dyDescent="0.2">
      <c r="A114" s="17">
        <v>43304</v>
      </c>
      <c r="B114" s="14">
        <v>810.54</v>
      </c>
      <c r="C114" s="14">
        <v>808.2</v>
      </c>
      <c r="D114" s="14">
        <v>814.1</v>
      </c>
      <c r="E114" s="14">
        <v>806.61</v>
      </c>
      <c r="F114" s="14" t="s">
        <v>2260</v>
      </c>
      <c r="G114" s="15">
        <v>1.6999999999999999E-3</v>
      </c>
    </row>
    <row r="115" spans="1:7" x14ac:dyDescent="0.2">
      <c r="A115" s="17">
        <v>43301</v>
      </c>
      <c r="B115" s="14">
        <v>808.31</v>
      </c>
      <c r="C115" s="14">
        <v>806.85</v>
      </c>
      <c r="D115" s="14">
        <v>808.82</v>
      </c>
      <c r="E115" s="14">
        <v>803.94</v>
      </c>
      <c r="F115" s="14" t="s">
        <v>2290</v>
      </c>
      <c r="G115" s="15">
        <v>1.6000000000000001E-3</v>
      </c>
    </row>
    <row r="116" spans="1:7" x14ac:dyDescent="0.2">
      <c r="A116" s="17">
        <v>43300</v>
      </c>
      <c r="B116" s="14">
        <v>806.91</v>
      </c>
      <c r="C116" s="14">
        <v>805.63</v>
      </c>
      <c r="D116" s="14">
        <v>808.71</v>
      </c>
      <c r="E116" s="14">
        <v>801.49</v>
      </c>
      <c r="F116" s="14" t="s">
        <v>2291</v>
      </c>
      <c r="G116" s="15">
        <v>3.3E-3</v>
      </c>
    </row>
    <row r="117" spans="1:7" x14ac:dyDescent="0.2">
      <c r="A117" s="17">
        <v>43299</v>
      </c>
      <c r="B117" s="14">
        <v>805.63</v>
      </c>
      <c r="C117" s="14">
        <v>803</v>
      </c>
      <c r="D117" s="14">
        <v>806.55</v>
      </c>
      <c r="E117" s="14">
        <v>802.1</v>
      </c>
      <c r="F117" s="14" t="s">
        <v>2292</v>
      </c>
      <c r="G117" s="15">
        <v>1.9E-3</v>
      </c>
    </row>
    <row r="118" spans="1:7" x14ac:dyDescent="0.2">
      <c r="A118" s="17">
        <v>43298</v>
      </c>
      <c r="B118" s="14">
        <v>803</v>
      </c>
      <c r="C118" s="14">
        <v>801.37</v>
      </c>
      <c r="D118" s="14">
        <v>809.61</v>
      </c>
      <c r="E118" s="14">
        <v>798.44</v>
      </c>
      <c r="F118" s="14" t="s">
        <v>2293</v>
      </c>
      <c r="G118" s="15">
        <v>-8.2000000000000007E-3</v>
      </c>
    </row>
    <row r="119" spans="1:7" x14ac:dyDescent="0.2">
      <c r="A119" s="17">
        <v>43297</v>
      </c>
      <c r="B119" s="14">
        <v>801.46</v>
      </c>
      <c r="C119" s="14">
        <v>808.4</v>
      </c>
      <c r="D119" s="14">
        <v>808.99</v>
      </c>
      <c r="E119" s="14">
        <v>801.46</v>
      </c>
      <c r="F119" s="14" t="s">
        <v>2294</v>
      </c>
      <c r="G119" s="15">
        <v>-1.24E-2</v>
      </c>
    </row>
    <row r="120" spans="1:7" x14ac:dyDescent="0.2">
      <c r="A120" s="17">
        <v>43294</v>
      </c>
      <c r="B120" s="14">
        <v>808.09</v>
      </c>
      <c r="C120" s="14">
        <v>818.15</v>
      </c>
      <c r="D120" s="14">
        <v>819.71</v>
      </c>
      <c r="E120" s="14">
        <v>806.15</v>
      </c>
      <c r="F120" s="14" t="s">
        <v>2295</v>
      </c>
      <c r="G120" s="15">
        <v>-1.01E-2</v>
      </c>
    </row>
    <row r="121" spans="1:7" x14ac:dyDescent="0.2">
      <c r="A121" s="17">
        <v>43293</v>
      </c>
      <c r="B121" s="14">
        <v>818.23</v>
      </c>
      <c r="C121" s="14">
        <v>826.54</v>
      </c>
      <c r="D121" s="14">
        <v>826.65</v>
      </c>
      <c r="E121" s="14">
        <v>815.15</v>
      </c>
      <c r="F121" s="14" t="s">
        <v>2296</v>
      </c>
      <c r="G121" s="15">
        <v>-8.3999999999999995E-3</v>
      </c>
    </row>
    <row r="122" spans="1:7" x14ac:dyDescent="0.2">
      <c r="A122" s="17">
        <v>43292</v>
      </c>
      <c r="B122" s="14">
        <v>826.56</v>
      </c>
      <c r="C122" s="14">
        <v>833.47</v>
      </c>
      <c r="D122" s="14">
        <v>833.47</v>
      </c>
      <c r="E122" s="14">
        <v>822.33</v>
      </c>
      <c r="F122" s="14" t="s">
        <v>2297</v>
      </c>
      <c r="G122" s="15">
        <v>1.1599999999999999E-2</v>
      </c>
    </row>
    <row r="123" spans="1:7" x14ac:dyDescent="0.2">
      <c r="A123" s="17">
        <v>43291</v>
      </c>
      <c r="B123" s="14">
        <v>833.58</v>
      </c>
      <c r="C123" s="14">
        <v>824.25</v>
      </c>
      <c r="D123" s="14">
        <v>834.42</v>
      </c>
      <c r="E123" s="14">
        <v>824.18</v>
      </c>
      <c r="F123" s="14" t="s">
        <v>2298</v>
      </c>
      <c r="G123" s="15">
        <v>1.3899999999999999E-2</v>
      </c>
    </row>
    <row r="124" spans="1:7" x14ac:dyDescent="0.2">
      <c r="A124" s="17">
        <v>43290</v>
      </c>
      <c r="B124" s="14">
        <v>824.06</v>
      </c>
      <c r="C124" s="14">
        <v>812.85</v>
      </c>
      <c r="D124" s="14">
        <v>824.25</v>
      </c>
      <c r="E124" s="14">
        <v>812.85</v>
      </c>
      <c r="F124" s="14" t="s">
        <v>2299</v>
      </c>
      <c r="G124" s="15">
        <v>-6.3E-3</v>
      </c>
    </row>
    <row r="125" spans="1:7" x14ac:dyDescent="0.2">
      <c r="A125" s="17">
        <v>43287</v>
      </c>
      <c r="B125" s="14">
        <v>812.79</v>
      </c>
      <c r="C125" s="14">
        <v>818.03</v>
      </c>
      <c r="D125" s="14">
        <v>818.52</v>
      </c>
      <c r="E125" s="14">
        <v>810.98</v>
      </c>
      <c r="F125" s="14" t="s">
        <v>2300</v>
      </c>
      <c r="G125" s="15">
        <v>4.3E-3</v>
      </c>
    </row>
    <row r="126" spans="1:7" x14ac:dyDescent="0.2">
      <c r="A126" s="17">
        <v>43286</v>
      </c>
      <c r="B126" s="14">
        <v>817.98</v>
      </c>
      <c r="C126" s="14">
        <v>814.55</v>
      </c>
      <c r="D126" s="14">
        <v>821.13</v>
      </c>
      <c r="E126" s="14">
        <v>813.07</v>
      </c>
      <c r="F126" s="14" t="s">
        <v>2301</v>
      </c>
      <c r="G126" s="15">
        <v>2.3999999999999998E-3</v>
      </c>
    </row>
    <row r="127" spans="1:7" x14ac:dyDescent="0.2">
      <c r="A127" s="17">
        <v>43285</v>
      </c>
      <c r="B127" s="14">
        <v>814.48</v>
      </c>
      <c r="C127" s="14">
        <v>812.59</v>
      </c>
      <c r="D127" s="14">
        <v>816.44</v>
      </c>
      <c r="E127" s="14">
        <v>809.74</v>
      </c>
      <c r="F127" s="14" t="s">
        <v>2302</v>
      </c>
      <c r="G127" s="15">
        <v>6.4000000000000003E-3</v>
      </c>
    </row>
    <row r="128" spans="1:7" x14ac:dyDescent="0.2">
      <c r="A128" s="17">
        <v>43284</v>
      </c>
      <c r="B128" s="14">
        <v>812.52</v>
      </c>
      <c r="C128" s="14">
        <v>807.76</v>
      </c>
      <c r="D128" s="14">
        <v>815.24</v>
      </c>
      <c r="E128" s="14">
        <v>806.05</v>
      </c>
      <c r="F128" s="14" t="s">
        <v>2303</v>
      </c>
      <c r="G128" s="15">
        <v>-7.7999999999999996E-3</v>
      </c>
    </row>
    <row r="129" spans="1:7" x14ac:dyDescent="0.2">
      <c r="A129" s="17">
        <v>43283</v>
      </c>
      <c r="B129" s="14">
        <v>807.33</v>
      </c>
      <c r="C129" s="14">
        <v>813.69</v>
      </c>
      <c r="D129" s="14">
        <v>813.69</v>
      </c>
      <c r="E129" s="14">
        <v>803.35</v>
      </c>
      <c r="F129" s="14" t="s">
        <v>2304</v>
      </c>
      <c r="G129" s="15">
        <v>4.5999999999999999E-3</v>
      </c>
    </row>
    <row r="130" spans="1:7" x14ac:dyDescent="0.2">
      <c r="A130" s="17">
        <v>43280</v>
      </c>
      <c r="B130" s="14">
        <v>813.68</v>
      </c>
      <c r="C130" s="14">
        <v>810</v>
      </c>
      <c r="D130" s="14">
        <v>819.01</v>
      </c>
      <c r="E130" s="14">
        <v>810</v>
      </c>
      <c r="F130" s="14" t="s">
        <v>2305</v>
      </c>
      <c r="G130" s="15">
        <v>-6.7999999999999996E-3</v>
      </c>
    </row>
    <row r="131" spans="1:7" x14ac:dyDescent="0.2">
      <c r="A131" s="17">
        <v>43279</v>
      </c>
      <c r="B131" s="14">
        <v>809.93</v>
      </c>
      <c r="C131" s="14">
        <v>815.34</v>
      </c>
      <c r="D131" s="14">
        <v>817.74</v>
      </c>
      <c r="E131" s="14">
        <v>809.7</v>
      </c>
      <c r="F131" s="14" t="s">
        <v>2306</v>
      </c>
      <c r="G131" s="15">
        <v>1.44E-2</v>
      </c>
    </row>
    <row r="132" spans="1:7" x14ac:dyDescent="0.2">
      <c r="A132" s="17">
        <v>43278</v>
      </c>
      <c r="B132" s="14">
        <v>815.51</v>
      </c>
      <c r="C132" s="14">
        <v>803.91</v>
      </c>
      <c r="D132" s="14">
        <v>817.17</v>
      </c>
      <c r="E132" s="14">
        <v>801.41</v>
      </c>
      <c r="F132" s="14" t="s">
        <v>2307</v>
      </c>
      <c r="G132" s="15">
        <v>2.5000000000000001E-3</v>
      </c>
    </row>
    <row r="133" spans="1:7" x14ac:dyDescent="0.2">
      <c r="A133" s="17">
        <v>43277</v>
      </c>
      <c r="B133" s="14">
        <v>803.92</v>
      </c>
      <c r="C133" s="14">
        <v>801.88</v>
      </c>
      <c r="D133" s="14">
        <v>807.48</v>
      </c>
      <c r="E133" s="14">
        <v>801.39</v>
      </c>
      <c r="F133" s="14" t="s">
        <v>2308</v>
      </c>
      <c r="G133" s="15">
        <v>-1.44E-2</v>
      </c>
    </row>
    <row r="134" spans="1:7" x14ac:dyDescent="0.2">
      <c r="A134" s="17">
        <v>43276</v>
      </c>
      <c r="B134" s="14">
        <v>801.91</v>
      </c>
      <c r="C134" s="14">
        <v>814.1</v>
      </c>
      <c r="D134" s="14">
        <v>814.3</v>
      </c>
      <c r="E134" s="14">
        <v>801.8</v>
      </c>
      <c r="F134" s="14" t="s">
        <v>2309</v>
      </c>
      <c r="G134" s="15">
        <v>1.23E-2</v>
      </c>
    </row>
    <row r="135" spans="1:7" x14ac:dyDescent="0.2">
      <c r="A135" s="17">
        <v>43273</v>
      </c>
      <c r="B135" s="14">
        <v>813.64</v>
      </c>
      <c r="C135" s="14">
        <v>803.75</v>
      </c>
      <c r="D135" s="14">
        <v>814.23</v>
      </c>
      <c r="E135" s="14">
        <v>800.4</v>
      </c>
      <c r="F135" s="14" t="s">
        <v>2310</v>
      </c>
      <c r="G135" s="15">
        <v>-1.0999999999999999E-2</v>
      </c>
    </row>
    <row r="136" spans="1:7" x14ac:dyDescent="0.2">
      <c r="A136" s="17">
        <v>43272</v>
      </c>
      <c r="B136" s="14">
        <v>803.74</v>
      </c>
      <c r="C136" s="14">
        <v>812.66</v>
      </c>
      <c r="D136" s="14">
        <v>814.25</v>
      </c>
      <c r="E136" s="14">
        <v>803.7</v>
      </c>
      <c r="F136" s="14" t="s">
        <v>2311</v>
      </c>
      <c r="G136" s="15">
        <v>-4.7000000000000002E-3</v>
      </c>
    </row>
    <row r="137" spans="1:7" x14ac:dyDescent="0.2">
      <c r="A137" s="17">
        <v>43271</v>
      </c>
      <c r="B137" s="14">
        <v>812.66</v>
      </c>
      <c r="C137" s="14">
        <v>816.72</v>
      </c>
      <c r="D137" s="14">
        <v>820.7</v>
      </c>
      <c r="E137" s="14">
        <v>811.85</v>
      </c>
      <c r="F137" s="14" t="s">
        <v>2312</v>
      </c>
      <c r="G137" s="15">
        <v>-3.0000000000000001E-3</v>
      </c>
    </row>
    <row r="138" spans="1:7" x14ac:dyDescent="0.2">
      <c r="A138" s="17">
        <v>43270</v>
      </c>
      <c r="B138" s="14">
        <v>816.5</v>
      </c>
      <c r="C138" s="14">
        <v>818.09</v>
      </c>
      <c r="D138" s="14">
        <v>818.97</v>
      </c>
      <c r="E138" s="14">
        <v>812.03</v>
      </c>
      <c r="F138" s="14" t="s">
        <v>2313</v>
      </c>
      <c r="G138" s="15">
        <v>-7.9000000000000008E-3</v>
      </c>
    </row>
    <row r="139" spans="1:7" x14ac:dyDescent="0.2">
      <c r="A139" s="17">
        <v>43269</v>
      </c>
      <c r="B139" s="14">
        <v>818.95</v>
      </c>
      <c r="C139" s="14">
        <v>825.43</v>
      </c>
      <c r="D139" s="14">
        <v>825.43</v>
      </c>
      <c r="E139" s="14">
        <v>815.95</v>
      </c>
      <c r="F139" s="14" t="s">
        <v>2314</v>
      </c>
      <c r="G139" s="15">
        <v>-1.5E-3</v>
      </c>
    </row>
    <row r="140" spans="1:7" x14ac:dyDescent="0.2">
      <c r="A140" s="17">
        <v>43266</v>
      </c>
      <c r="B140" s="14">
        <v>825.45</v>
      </c>
      <c r="C140" s="14">
        <v>826.64</v>
      </c>
      <c r="D140" s="14">
        <v>828.28</v>
      </c>
      <c r="E140" s="14">
        <v>821.4</v>
      </c>
      <c r="F140" s="14" t="s">
        <v>2315</v>
      </c>
      <c r="G140" s="15">
        <v>3.5999999999999999E-3</v>
      </c>
    </row>
    <row r="141" spans="1:7" x14ac:dyDescent="0.2">
      <c r="A141" s="17">
        <v>43265</v>
      </c>
      <c r="B141" s="14">
        <v>826.67</v>
      </c>
      <c r="C141" s="14">
        <v>823.75</v>
      </c>
      <c r="D141" s="14">
        <v>827.33</v>
      </c>
      <c r="E141" s="14">
        <v>819.35</v>
      </c>
      <c r="F141" s="14" t="s">
        <v>2316</v>
      </c>
      <c r="G141" s="15">
        <v>-3.5000000000000001E-3</v>
      </c>
    </row>
    <row r="142" spans="1:7" x14ac:dyDescent="0.2">
      <c r="A142" s="17">
        <v>43264</v>
      </c>
      <c r="B142" s="14">
        <v>823.73</v>
      </c>
      <c r="C142" s="14">
        <v>826.66</v>
      </c>
      <c r="D142" s="14">
        <v>829.2</v>
      </c>
      <c r="E142" s="14">
        <v>823.26</v>
      </c>
      <c r="F142" s="14" t="s">
        <v>2317</v>
      </c>
      <c r="G142" s="15">
        <v>-2.7000000000000001E-3</v>
      </c>
    </row>
    <row r="143" spans="1:7" x14ac:dyDescent="0.2">
      <c r="A143" s="17">
        <v>43263</v>
      </c>
      <c r="B143" s="14">
        <v>826.64</v>
      </c>
      <c r="C143" s="14">
        <v>828.9</v>
      </c>
      <c r="D143" s="14">
        <v>830.92</v>
      </c>
      <c r="E143" s="14">
        <v>824.75</v>
      </c>
      <c r="F143" s="14" t="s">
        <v>2318</v>
      </c>
      <c r="G143" s="15">
        <v>8.3000000000000001E-3</v>
      </c>
    </row>
    <row r="144" spans="1:7" x14ac:dyDescent="0.2">
      <c r="A144" s="17">
        <v>43262</v>
      </c>
      <c r="B144" s="14">
        <v>828.87</v>
      </c>
      <c r="C144" s="14">
        <v>822.4</v>
      </c>
      <c r="D144" s="14">
        <v>829.31</v>
      </c>
      <c r="E144" s="14">
        <v>822.4</v>
      </c>
      <c r="F144" s="14" t="s">
        <v>2319</v>
      </c>
      <c r="G144" s="15">
        <v>3.7000000000000002E-3</v>
      </c>
    </row>
    <row r="145" spans="1:7" x14ac:dyDescent="0.2">
      <c r="A145" s="17">
        <v>43259</v>
      </c>
      <c r="B145" s="14">
        <v>822.02</v>
      </c>
      <c r="C145" s="14">
        <v>819.02</v>
      </c>
      <c r="D145" s="14">
        <v>823.6</v>
      </c>
      <c r="E145" s="14">
        <v>815.2</v>
      </c>
      <c r="F145" s="14" t="s">
        <v>2320</v>
      </c>
      <c r="G145" s="15">
        <v>1.2200000000000001E-2</v>
      </c>
    </row>
    <row r="146" spans="1:7" x14ac:dyDescent="0.2">
      <c r="A146" s="17">
        <v>43258</v>
      </c>
      <c r="B146" s="14">
        <v>819.02</v>
      </c>
      <c r="C146" s="14">
        <v>809.97</v>
      </c>
      <c r="D146" s="14">
        <v>819.84</v>
      </c>
      <c r="E146" s="14">
        <v>809.97</v>
      </c>
      <c r="F146" s="14" t="s">
        <v>2321</v>
      </c>
      <c r="G146" s="15">
        <v>4.5999999999999999E-3</v>
      </c>
    </row>
    <row r="147" spans="1:7" x14ac:dyDescent="0.2">
      <c r="A147" s="17">
        <v>43257</v>
      </c>
      <c r="B147" s="14">
        <v>809.13</v>
      </c>
      <c r="C147" s="14">
        <v>805.5</v>
      </c>
      <c r="D147" s="14">
        <v>814.02</v>
      </c>
      <c r="E147" s="14">
        <v>805.49</v>
      </c>
      <c r="F147" s="14" t="s">
        <v>2322</v>
      </c>
      <c r="G147" s="15">
        <v>-4.4999999999999997E-3</v>
      </c>
    </row>
    <row r="148" spans="1:7" x14ac:dyDescent="0.2">
      <c r="A148" s="17">
        <v>43256</v>
      </c>
      <c r="B148" s="14">
        <v>805.43</v>
      </c>
      <c r="C148" s="14">
        <v>809.9</v>
      </c>
      <c r="D148" s="14">
        <v>812.01</v>
      </c>
      <c r="E148" s="14">
        <v>804.39</v>
      </c>
      <c r="F148" s="14" t="s">
        <v>2323</v>
      </c>
      <c r="G148" s="15">
        <v>2.2000000000000001E-3</v>
      </c>
    </row>
    <row r="149" spans="1:7" x14ac:dyDescent="0.2">
      <c r="A149" s="17">
        <v>43255</v>
      </c>
      <c r="B149" s="14">
        <v>809.06</v>
      </c>
      <c r="C149" s="14">
        <v>807.45</v>
      </c>
      <c r="D149" s="14">
        <v>812.11</v>
      </c>
      <c r="E149" s="14">
        <v>806.3</v>
      </c>
      <c r="F149" s="14" t="s">
        <v>2324</v>
      </c>
      <c r="G149" s="15">
        <v>5.7999999999999996E-3</v>
      </c>
    </row>
    <row r="150" spans="1:7" x14ac:dyDescent="0.2">
      <c r="A150" s="17">
        <v>43252</v>
      </c>
      <c r="B150" s="14">
        <v>807.3</v>
      </c>
      <c r="C150" s="14">
        <v>802.91</v>
      </c>
      <c r="D150" s="14">
        <v>810.13</v>
      </c>
      <c r="E150" s="14">
        <v>802.45</v>
      </c>
      <c r="F150" s="14" t="s">
        <v>2325</v>
      </c>
      <c r="G150" s="15">
        <v>3.8E-3</v>
      </c>
    </row>
    <row r="151" spans="1:7" x14ac:dyDescent="0.2">
      <c r="A151" s="17">
        <v>43251</v>
      </c>
      <c r="B151" s="14">
        <v>802.67</v>
      </c>
      <c r="C151" s="14">
        <v>799.62</v>
      </c>
      <c r="D151" s="14">
        <v>808.26</v>
      </c>
      <c r="E151" s="14">
        <v>799.62</v>
      </c>
      <c r="F151" s="14" t="s">
        <v>2326</v>
      </c>
      <c r="G151" s="15">
        <v>4.4999999999999997E-3</v>
      </c>
    </row>
    <row r="152" spans="1:7" x14ac:dyDescent="0.2">
      <c r="A152" s="17">
        <v>43250</v>
      </c>
      <c r="B152" s="14">
        <v>799.61</v>
      </c>
      <c r="C152" s="14">
        <v>795.34</v>
      </c>
      <c r="D152" s="14">
        <v>801.95</v>
      </c>
      <c r="E152" s="14">
        <v>791.14</v>
      </c>
      <c r="F152" s="14" t="s">
        <v>2317</v>
      </c>
      <c r="G152" s="15">
        <v>-1.5E-3</v>
      </c>
    </row>
    <row r="153" spans="1:7" x14ac:dyDescent="0.2">
      <c r="A153" s="17">
        <v>43249</v>
      </c>
      <c r="B153" s="14">
        <v>796.03</v>
      </c>
      <c r="C153" s="14">
        <v>797.05</v>
      </c>
      <c r="D153" s="14">
        <v>797.89</v>
      </c>
      <c r="E153" s="14">
        <v>786.4</v>
      </c>
      <c r="F153" s="14" t="s">
        <v>2327</v>
      </c>
      <c r="G153" s="15">
        <v>4.0000000000000001E-3</v>
      </c>
    </row>
    <row r="154" spans="1:7" x14ac:dyDescent="0.2">
      <c r="A154" s="17">
        <v>43248</v>
      </c>
      <c r="B154" s="14">
        <v>797.21</v>
      </c>
      <c r="C154" s="14">
        <v>790.98</v>
      </c>
      <c r="D154" s="14">
        <v>804.22</v>
      </c>
      <c r="E154" s="14">
        <v>790.4</v>
      </c>
      <c r="F154" s="14" t="s">
        <v>2328</v>
      </c>
      <c r="G154" s="15">
        <v>-1.24E-2</v>
      </c>
    </row>
    <row r="155" spans="1:7" x14ac:dyDescent="0.2">
      <c r="A155" s="17">
        <v>43245</v>
      </c>
      <c r="B155" s="14">
        <v>794.01</v>
      </c>
      <c r="C155" s="14">
        <v>804.01</v>
      </c>
      <c r="D155" s="14">
        <v>806.16</v>
      </c>
      <c r="E155" s="14">
        <v>793.14</v>
      </c>
      <c r="F155" s="14" t="s">
        <v>2329</v>
      </c>
      <c r="G155" s="15">
        <v>-7.7999999999999996E-3</v>
      </c>
    </row>
    <row r="156" spans="1:7" x14ac:dyDescent="0.2">
      <c r="A156" s="17">
        <v>43244</v>
      </c>
      <c r="B156" s="14">
        <v>804.01</v>
      </c>
      <c r="C156" s="14">
        <v>810.46</v>
      </c>
      <c r="D156" s="14">
        <v>813.49</v>
      </c>
      <c r="E156" s="14">
        <v>803.02</v>
      </c>
      <c r="F156" s="14" t="s">
        <v>2330</v>
      </c>
      <c r="G156" s="15">
        <v>-1.0800000000000001E-2</v>
      </c>
    </row>
    <row r="157" spans="1:7" x14ac:dyDescent="0.2">
      <c r="A157" s="17">
        <v>43243</v>
      </c>
      <c r="B157" s="14">
        <v>810.37</v>
      </c>
      <c r="C157" s="14">
        <v>819.21</v>
      </c>
      <c r="D157" s="14">
        <v>819.21</v>
      </c>
      <c r="E157" s="14">
        <v>808.04</v>
      </c>
      <c r="F157" s="14" t="s">
        <v>2331</v>
      </c>
      <c r="G157" s="15">
        <v>-5.3E-3</v>
      </c>
    </row>
    <row r="158" spans="1:7" x14ac:dyDescent="0.2">
      <c r="A158" s="17">
        <v>43242</v>
      </c>
      <c r="B158" s="14">
        <v>819.25</v>
      </c>
      <c r="C158" s="14">
        <v>823.95</v>
      </c>
      <c r="D158" s="14">
        <v>826.94</v>
      </c>
      <c r="E158" s="14">
        <v>817.19</v>
      </c>
      <c r="F158" s="14" t="s">
        <v>2332</v>
      </c>
      <c r="G158" s="15">
        <v>8.3000000000000001E-3</v>
      </c>
    </row>
    <row r="159" spans="1:7" x14ac:dyDescent="0.2">
      <c r="A159" s="17">
        <v>43238</v>
      </c>
      <c r="B159" s="14">
        <v>823.63</v>
      </c>
      <c r="C159" s="14">
        <v>816.97</v>
      </c>
      <c r="D159" s="14">
        <v>825.1</v>
      </c>
      <c r="E159" s="14">
        <v>816.97</v>
      </c>
      <c r="F159" s="14" t="s">
        <v>2333</v>
      </c>
      <c r="G159" s="15">
        <v>5.4000000000000003E-3</v>
      </c>
    </row>
    <row r="160" spans="1:7" x14ac:dyDescent="0.2">
      <c r="A160" s="17">
        <v>43236</v>
      </c>
      <c r="B160" s="14">
        <v>816.84</v>
      </c>
      <c r="C160" s="14">
        <v>812.31</v>
      </c>
      <c r="D160" s="14">
        <v>818.06</v>
      </c>
      <c r="E160" s="14">
        <v>810.17</v>
      </c>
      <c r="F160" s="14" t="s">
        <v>2334</v>
      </c>
      <c r="G160" s="15">
        <v>6.4999999999999997E-3</v>
      </c>
    </row>
    <row r="161" spans="1:7" x14ac:dyDescent="0.2">
      <c r="A161" s="17">
        <v>43235</v>
      </c>
      <c r="B161" s="14">
        <v>812.46</v>
      </c>
      <c r="C161" s="14">
        <v>807.53</v>
      </c>
      <c r="D161" s="14">
        <v>814.17</v>
      </c>
      <c r="E161" s="14">
        <v>806.32</v>
      </c>
      <c r="F161" s="14" t="s">
        <v>2335</v>
      </c>
      <c r="G161" s="15">
        <v>-3.8E-3</v>
      </c>
    </row>
    <row r="162" spans="1:7" x14ac:dyDescent="0.2">
      <c r="A162" s="17">
        <v>43234</v>
      </c>
      <c r="B162" s="14">
        <v>807.25</v>
      </c>
      <c r="C162" s="14">
        <v>810.33</v>
      </c>
      <c r="D162" s="14">
        <v>811.25</v>
      </c>
      <c r="E162" s="14">
        <v>804.64</v>
      </c>
      <c r="F162" s="14" t="s">
        <v>2336</v>
      </c>
      <c r="G162" s="15">
        <v>-1.2999999999999999E-3</v>
      </c>
    </row>
    <row r="163" spans="1:7" x14ac:dyDescent="0.2">
      <c r="A163" s="17">
        <v>43231</v>
      </c>
      <c r="B163" s="14">
        <v>810.35</v>
      </c>
      <c r="C163" s="14">
        <v>811.5</v>
      </c>
      <c r="D163" s="14">
        <v>816.25</v>
      </c>
      <c r="E163" s="14">
        <v>809.39</v>
      </c>
      <c r="F163" s="14" t="s">
        <v>2337</v>
      </c>
      <c r="G163" s="15">
        <v>5.1000000000000004E-3</v>
      </c>
    </row>
    <row r="164" spans="1:7" x14ac:dyDescent="0.2">
      <c r="A164" s="17">
        <v>43229</v>
      </c>
      <c r="B164" s="14">
        <v>811.43</v>
      </c>
      <c r="C164" s="14">
        <v>807.29</v>
      </c>
      <c r="D164" s="14">
        <v>815.06</v>
      </c>
      <c r="E164" s="14">
        <v>806.74</v>
      </c>
      <c r="F164" s="14" t="s">
        <v>2338</v>
      </c>
      <c r="G164" s="15">
        <v>2.3999999999999998E-3</v>
      </c>
    </row>
    <row r="165" spans="1:7" x14ac:dyDescent="0.2">
      <c r="A165" s="17">
        <v>43228</v>
      </c>
      <c r="B165" s="14">
        <v>807.31</v>
      </c>
      <c r="C165" s="14">
        <v>805.08</v>
      </c>
      <c r="D165" s="14">
        <v>807.31</v>
      </c>
      <c r="E165" s="14">
        <v>801</v>
      </c>
      <c r="F165" s="14" t="s">
        <v>2190</v>
      </c>
      <c r="G165" s="15">
        <v>1.0999999999999999E-2</v>
      </c>
    </row>
    <row r="166" spans="1:7" x14ac:dyDescent="0.2">
      <c r="A166" s="17">
        <v>43227</v>
      </c>
      <c r="B166" s="14">
        <v>805.36</v>
      </c>
      <c r="C166" s="14">
        <v>796.72</v>
      </c>
      <c r="D166" s="14">
        <v>805.36</v>
      </c>
      <c r="E166" s="14">
        <v>796.19</v>
      </c>
      <c r="F166" s="14" t="s">
        <v>2339</v>
      </c>
      <c r="G166" s="15">
        <v>-4.0000000000000002E-4</v>
      </c>
    </row>
    <row r="167" spans="1:7" x14ac:dyDescent="0.2">
      <c r="A167" s="17">
        <v>43224</v>
      </c>
      <c r="B167" s="14">
        <v>796.63</v>
      </c>
      <c r="C167" s="14">
        <v>797.14</v>
      </c>
      <c r="D167" s="14">
        <v>799.77</v>
      </c>
      <c r="E167" s="14">
        <v>794.82</v>
      </c>
      <c r="F167" s="14" t="s">
        <v>2340</v>
      </c>
      <c r="G167" s="15">
        <v>-7.1000000000000004E-3</v>
      </c>
    </row>
    <row r="168" spans="1:7" x14ac:dyDescent="0.2">
      <c r="A168" s="17">
        <v>43223</v>
      </c>
      <c r="B168" s="14">
        <v>796.91</v>
      </c>
      <c r="C168" s="14">
        <v>802.61</v>
      </c>
      <c r="D168" s="14">
        <v>804.03</v>
      </c>
      <c r="E168" s="14">
        <v>796.88</v>
      </c>
      <c r="F168" s="14" t="s">
        <v>2341</v>
      </c>
      <c r="G168" s="15">
        <v>1.0800000000000001E-2</v>
      </c>
    </row>
    <row r="169" spans="1:7" x14ac:dyDescent="0.2">
      <c r="A169" s="17">
        <v>43222</v>
      </c>
      <c r="B169" s="14">
        <v>802.57</v>
      </c>
      <c r="C169" s="14">
        <v>793.93</v>
      </c>
      <c r="D169" s="14">
        <v>802.57</v>
      </c>
      <c r="E169" s="14">
        <v>793.16</v>
      </c>
      <c r="F169" s="14" t="s">
        <v>2342</v>
      </c>
      <c r="G169" s="15">
        <v>-3.8999999999999998E-3</v>
      </c>
    </row>
    <row r="170" spans="1:7" x14ac:dyDescent="0.2">
      <c r="A170" s="17">
        <v>43220</v>
      </c>
      <c r="B170" s="14">
        <v>793.99</v>
      </c>
      <c r="C170" s="14">
        <v>797.06</v>
      </c>
      <c r="D170" s="14">
        <v>797.14</v>
      </c>
      <c r="E170" s="14">
        <v>790.53</v>
      </c>
      <c r="F170" s="14" t="s">
        <v>2343</v>
      </c>
      <c r="G170" s="15">
        <v>-8.9999999999999998E-4</v>
      </c>
    </row>
    <row r="171" spans="1:7" x14ac:dyDescent="0.2">
      <c r="A171" s="17">
        <v>43217</v>
      </c>
      <c r="B171" s="14">
        <v>797.06</v>
      </c>
      <c r="C171" s="14">
        <v>797.71</v>
      </c>
      <c r="D171" s="14">
        <v>803.79</v>
      </c>
      <c r="E171" s="14">
        <v>796.08</v>
      </c>
      <c r="F171" s="14" t="s">
        <v>2344</v>
      </c>
      <c r="G171" s="15">
        <v>3.04E-2</v>
      </c>
    </row>
    <row r="172" spans="1:7" x14ac:dyDescent="0.2">
      <c r="A172" s="17">
        <v>43216</v>
      </c>
      <c r="B172" s="14">
        <v>797.8</v>
      </c>
      <c r="C172" s="14">
        <v>774.24</v>
      </c>
      <c r="D172" s="14">
        <v>799.29</v>
      </c>
      <c r="E172" s="14">
        <v>774.15</v>
      </c>
      <c r="F172" s="14" t="s">
        <v>2345</v>
      </c>
      <c r="G172" s="15">
        <v>-1.2500000000000001E-2</v>
      </c>
    </row>
    <row r="173" spans="1:7" x14ac:dyDescent="0.2">
      <c r="A173" s="17">
        <v>43215</v>
      </c>
      <c r="B173" s="14">
        <v>774.28</v>
      </c>
      <c r="C173" s="14">
        <v>784.1</v>
      </c>
      <c r="D173" s="14">
        <v>784.1</v>
      </c>
      <c r="E173" s="14">
        <v>773.03</v>
      </c>
      <c r="F173" s="14" t="s">
        <v>2346</v>
      </c>
      <c r="G173" s="15">
        <v>1.4E-3</v>
      </c>
    </row>
    <row r="174" spans="1:7" x14ac:dyDescent="0.2">
      <c r="A174" s="17">
        <v>43214</v>
      </c>
      <c r="B174" s="14">
        <v>784.12</v>
      </c>
      <c r="C174" s="14">
        <v>783.01</v>
      </c>
      <c r="D174" s="14">
        <v>788.8</v>
      </c>
      <c r="E174" s="14">
        <v>781.56</v>
      </c>
      <c r="F174" s="14" t="s">
        <v>2347</v>
      </c>
      <c r="G174" s="15">
        <v>6.1000000000000004E-3</v>
      </c>
    </row>
    <row r="175" spans="1:7" x14ac:dyDescent="0.2">
      <c r="A175" s="17">
        <v>43213</v>
      </c>
      <c r="B175" s="14">
        <v>783</v>
      </c>
      <c r="C175" s="14">
        <v>778.3</v>
      </c>
      <c r="D175" s="14">
        <v>787.79</v>
      </c>
      <c r="E175" s="14">
        <v>778.25</v>
      </c>
      <c r="F175" s="14" t="s">
        <v>2348</v>
      </c>
      <c r="G175" s="15">
        <v>-6.3E-3</v>
      </c>
    </row>
    <row r="176" spans="1:7" x14ac:dyDescent="0.2">
      <c r="A176" s="17">
        <v>43210</v>
      </c>
      <c r="B176" s="14">
        <v>778.22</v>
      </c>
      <c r="C176" s="14">
        <v>783.18</v>
      </c>
      <c r="D176" s="14">
        <v>784.01</v>
      </c>
      <c r="E176" s="14">
        <v>777.54</v>
      </c>
      <c r="F176" s="14" t="s">
        <v>2349</v>
      </c>
      <c r="G176" s="15">
        <v>1.8E-3</v>
      </c>
    </row>
    <row r="177" spans="1:7" x14ac:dyDescent="0.2">
      <c r="A177" s="17">
        <v>43209</v>
      </c>
      <c r="B177" s="14">
        <v>783.17</v>
      </c>
      <c r="C177" s="14">
        <v>781.74</v>
      </c>
      <c r="D177" s="14">
        <v>789.3</v>
      </c>
      <c r="E177" s="14">
        <v>781.73</v>
      </c>
      <c r="F177" s="14" t="s">
        <v>2350</v>
      </c>
      <c r="G177" s="15">
        <v>1.4200000000000001E-2</v>
      </c>
    </row>
    <row r="178" spans="1:7" x14ac:dyDescent="0.2">
      <c r="A178" s="17">
        <v>43208</v>
      </c>
      <c r="B178" s="14">
        <v>781.74</v>
      </c>
      <c r="C178" s="14">
        <v>770.79</v>
      </c>
      <c r="D178" s="14">
        <v>784.25</v>
      </c>
      <c r="E178" s="14">
        <v>770.2</v>
      </c>
      <c r="F178" s="14" t="s">
        <v>2351</v>
      </c>
      <c r="G178" s="15">
        <v>0</v>
      </c>
    </row>
    <row r="179" spans="1:7" x14ac:dyDescent="0.2">
      <c r="A179" s="17">
        <v>43207</v>
      </c>
      <c r="B179" s="14">
        <v>770.76</v>
      </c>
      <c r="C179" s="14">
        <v>771.02</v>
      </c>
      <c r="D179" s="14">
        <v>771.65</v>
      </c>
      <c r="E179" s="14">
        <v>767.4</v>
      </c>
      <c r="F179" s="14" t="s">
        <v>2352</v>
      </c>
      <c r="G179" s="15">
        <v>-2.5999999999999999E-3</v>
      </c>
    </row>
    <row r="180" spans="1:7" x14ac:dyDescent="0.2">
      <c r="A180" s="17">
        <v>43206</v>
      </c>
      <c r="B180" s="14">
        <v>770.74</v>
      </c>
      <c r="C180" s="14">
        <v>772.7</v>
      </c>
      <c r="D180" s="14">
        <v>773.33</v>
      </c>
      <c r="E180" s="14">
        <v>766.66</v>
      </c>
      <c r="F180" s="14" t="s">
        <v>2353</v>
      </c>
      <c r="G180" s="15">
        <v>5.0000000000000001E-3</v>
      </c>
    </row>
    <row r="181" spans="1:7" x14ac:dyDescent="0.2">
      <c r="A181" s="17">
        <v>43203</v>
      </c>
      <c r="B181" s="14">
        <v>772.74</v>
      </c>
      <c r="C181" s="14">
        <v>769.17</v>
      </c>
      <c r="D181" s="14">
        <v>774.38</v>
      </c>
      <c r="E181" s="14">
        <v>769</v>
      </c>
      <c r="F181" s="14" t="s">
        <v>2354</v>
      </c>
      <c r="G181" s="15">
        <v>3.3999999999999998E-3</v>
      </c>
    </row>
    <row r="182" spans="1:7" x14ac:dyDescent="0.2">
      <c r="A182" s="17">
        <v>43202</v>
      </c>
      <c r="B182" s="14">
        <v>768.86</v>
      </c>
      <c r="C182" s="14">
        <v>766.23</v>
      </c>
      <c r="D182" s="14">
        <v>769.5</v>
      </c>
      <c r="E182" s="14">
        <v>763.42</v>
      </c>
      <c r="F182" s="14" t="s">
        <v>2355</v>
      </c>
      <c r="G182" s="15">
        <v>2.3999999999999998E-3</v>
      </c>
    </row>
    <row r="183" spans="1:7" x14ac:dyDescent="0.2">
      <c r="A183" s="17">
        <v>43201</v>
      </c>
      <c r="B183" s="14">
        <v>766.23</v>
      </c>
      <c r="C183" s="14">
        <v>764.34</v>
      </c>
      <c r="D183" s="14">
        <v>766.61</v>
      </c>
      <c r="E183" s="14">
        <v>760.26</v>
      </c>
      <c r="F183" s="14" t="s">
        <v>2356</v>
      </c>
      <c r="G183" s="15">
        <v>2.1100000000000001E-2</v>
      </c>
    </row>
    <row r="184" spans="1:7" x14ac:dyDescent="0.2">
      <c r="A184" s="17">
        <v>43200</v>
      </c>
      <c r="B184" s="14">
        <v>764.43</v>
      </c>
      <c r="C184" s="14">
        <v>748.79</v>
      </c>
      <c r="D184" s="14">
        <v>764.43</v>
      </c>
      <c r="E184" s="14">
        <v>748.74</v>
      </c>
      <c r="F184" s="14" t="s">
        <v>2357</v>
      </c>
      <c r="G184" s="15">
        <v>2.5000000000000001E-3</v>
      </c>
    </row>
    <row r="185" spans="1:7" x14ac:dyDescent="0.2">
      <c r="A185" s="17">
        <v>43199</v>
      </c>
      <c r="B185" s="14">
        <v>748.66</v>
      </c>
      <c r="C185" s="14">
        <v>746.9</v>
      </c>
      <c r="D185" s="14">
        <v>750.09</v>
      </c>
      <c r="E185" s="14">
        <v>744.75</v>
      </c>
      <c r="F185" s="14" t="s">
        <v>2358</v>
      </c>
      <c r="G185" s="15">
        <v>-5.4000000000000003E-3</v>
      </c>
    </row>
    <row r="186" spans="1:7" x14ac:dyDescent="0.2">
      <c r="A186" s="17">
        <v>43196</v>
      </c>
      <c r="B186" s="14">
        <v>746.82</v>
      </c>
      <c r="C186" s="14">
        <v>750.89</v>
      </c>
      <c r="D186" s="14">
        <v>750.92</v>
      </c>
      <c r="E186" s="14">
        <v>743.38</v>
      </c>
      <c r="F186" s="14" t="s">
        <v>2359</v>
      </c>
      <c r="G186" s="15">
        <v>2.2700000000000001E-2</v>
      </c>
    </row>
    <row r="187" spans="1:7" x14ac:dyDescent="0.2">
      <c r="A187" s="17">
        <v>43195</v>
      </c>
      <c r="B187" s="14">
        <v>750.89</v>
      </c>
      <c r="C187" s="14">
        <v>734.28</v>
      </c>
      <c r="D187" s="14">
        <v>750.89</v>
      </c>
      <c r="E187" s="14">
        <v>734.28</v>
      </c>
      <c r="F187" s="14" t="s">
        <v>2360</v>
      </c>
      <c r="G187" s="15">
        <v>-1.29E-2</v>
      </c>
    </row>
    <row r="188" spans="1:7" x14ac:dyDescent="0.2">
      <c r="A188" s="17">
        <v>43194</v>
      </c>
      <c r="B188" s="14">
        <v>734.21</v>
      </c>
      <c r="C188" s="14">
        <v>743.79</v>
      </c>
      <c r="D188" s="14">
        <v>747.33</v>
      </c>
      <c r="E188" s="14">
        <v>729.13</v>
      </c>
      <c r="F188" s="14" t="s">
        <v>2361</v>
      </c>
      <c r="G188" s="15">
        <v>1.04E-2</v>
      </c>
    </row>
    <row r="189" spans="1:7" x14ac:dyDescent="0.2">
      <c r="A189" s="17">
        <v>43193</v>
      </c>
      <c r="B189" s="14">
        <v>743.8</v>
      </c>
      <c r="C189" s="14">
        <v>735.65</v>
      </c>
      <c r="D189" s="14">
        <v>747.51</v>
      </c>
      <c r="E189" s="14">
        <v>729.27</v>
      </c>
      <c r="F189" s="14" t="s">
        <v>2362</v>
      </c>
      <c r="G189" s="15">
        <v>-2E-3</v>
      </c>
    </row>
    <row r="190" spans="1:7" x14ac:dyDescent="0.2">
      <c r="A190" s="17">
        <v>43187</v>
      </c>
      <c r="B190" s="14">
        <v>736.13</v>
      </c>
      <c r="C190" s="14">
        <v>737.51</v>
      </c>
      <c r="D190" s="14">
        <v>737.53</v>
      </c>
      <c r="E190" s="14">
        <v>728.28</v>
      </c>
      <c r="F190" s="14" t="s">
        <v>2363</v>
      </c>
      <c r="G190" s="15">
        <v>9.4999999999999998E-3</v>
      </c>
    </row>
    <row r="191" spans="1:7" x14ac:dyDescent="0.2">
      <c r="A191" s="17">
        <v>43186</v>
      </c>
      <c r="B191" s="14">
        <v>737.57</v>
      </c>
      <c r="C191" s="14">
        <v>730.84</v>
      </c>
      <c r="D191" s="14">
        <v>739.27</v>
      </c>
      <c r="E191" s="14">
        <v>730.84</v>
      </c>
      <c r="F191" s="14" t="s">
        <v>2364</v>
      </c>
      <c r="G191" s="15">
        <v>-1.9E-3</v>
      </c>
    </row>
    <row r="192" spans="1:7" x14ac:dyDescent="0.2">
      <c r="A192" s="17">
        <v>43185</v>
      </c>
      <c r="B192" s="14">
        <v>730.63</v>
      </c>
      <c r="C192" s="14">
        <v>731.87</v>
      </c>
      <c r="D192" s="14">
        <v>734.78</v>
      </c>
      <c r="E192" s="14">
        <v>729.47</v>
      </c>
      <c r="F192" s="14" t="s">
        <v>2365</v>
      </c>
      <c r="G192" s="15">
        <v>7.6E-3</v>
      </c>
    </row>
    <row r="193" spans="1:7" x14ac:dyDescent="0.2">
      <c r="A193" s="17">
        <v>43182</v>
      </c>
      <c r="B193" s="14">
        <v>732.01</v>
      </c>
      <c r="C193" s="14">
        <v>726.16</v>
      </c>
      <c r="D193" s="14">
        <v>733.16</v>
      </c>
      <c r="E193" s="14">
        <v>715.92</v>
      </c>
      <c r="F193" s="14" t="s">
        <v>2366</v>
      </c>
      <c r="G193" s="15">
        <v>-1.3899999999999999E-2</v>
      </c>
    </row>
    <row r="194" spans="1:7" x14ac:dyDescent="0.2">
      <c r="A194" s="17">
        <v>43181</v>
      </c>
      <c r="B194" s="14">
        <v>726.46</v>
      </c>
      <c r="C194" s="14">
        <v>736.72</v>
      </c>
      <c r="D194" s="14">
        <v>736.72</v>
      </c>
      <c r="E194" s="14">
        <v>725.88</v>
      </c>
      <c r="F194" s="14" t="s">
        <v>2367</v>
      </c>
      <c r="G194" s="15">
        <v>4.7999999999999996E-3</v>
      </c>
    </row>
    <row r="195" spans="1:7" x14ac:dyDescent="0.2">
      <c r="A195" s="17">
        <v>43180</v>
      </c>
      <c r="B195" s="14">
        <v>736.72</v>
      </c>
      <c r="C195" s="14">
        <v>733.26</v>
      </c>
      <c r="D195" s="14">
        <v>736.76</v>
      </c>
      <c r="E195" s="14">
        <v>728.76</v>
      </c>
      <c r="F195" s="14" t="s">
        <v>2368</v>
      </c>
      <c r="G195" s="15">
        <v>5.7000000000000002E-3</v>
      </c>
    </row>
    <row r="196" spans="1:7" x14ac:dyDescent="0.2">
      <c r="A196" s="17">
        <v>43179</v>
      </c>
      <c r="B196" s="14">
        <v>733.22</v>
      </c>
      <c r="C196" s="14">
        <v>729.11</v>
      </c>
      <c r="D196" s="14">
        <v>733.98</v>
      </c>
      <c r="E196" s="14">
        <v>728.48</v>
      </c>
      <c r="F196" s="14" t="s">
        <v>2369</v>
      </c>
      <c r="G196" s="15">
        <v>-1.2E-2</v>
      </c>
    </row>
    <row r="197" spans="1:7" x14ac:dyDescent="0.2">
      <c r="A197" s="17">
        <v>43178</v>
      </c>
      <c r="B197" s="14">
        <v>729.1</v>
      </c>
      <c r="C197" s="14">
        <v>737.96</v>
      </c>
      <c r="D197" s="14">
        <v>738.27</v>
      </c>
      <c r="E197" s="14">
        <v>729.01</v>
      </c>
      <c r="F197" s="14" t="s">
        <v>2370</v>
      </c>
      <c r="G197" s="15">
        <v>5.9999999999999995E-4</v>
      </c>
    </row>
    <row r="198" spans="1:7" x14ac:dyDescent="0.2">
      <c r="A198" s="17">
        <v>43175</v>
      </c>
      <c r="B198" s="14">
        <v>737.95</v>
      </c>
      <c r="C198" s="14">
        <v>737.53</v>
      </c>
      <c r="D198" s="14">
        <v>738.78</v>
      </c>
      <c r="E198" s="14">
        <v>734.4</v>
      </c>
      <c r="F198" s="14" t="s">
        <v>2371</v>
      </c>
      <c r="G198" s="15">
        <v>-5.4999999999999997E-3</v>
      </c>
    </row>
    <row r="199" spans="1:7" x14ac:dyDescent="0.2">
      <c r="A199" s="17">
        <v>43174</v>
      </c>
      <c r="B199" s="14">
        <v>737.51</v>
      </c>
      <c r="C199" s="14">
        <v>741.6</v>
      </c>
      <c r="D199" s="14">
        <v>745.63</v>
      </c>
      <c r="E199" s="14">
        <v>735.96</v>
      </c>
      <c r="F199" s="14" t="s">
        <v>2372</v>
      </c>
      <c r="G199" s="15">
        <v>-8.3000000000000001E-3</v>
      </c>
    </row>
    <row r="200" spans="1:7" x14ac:dyDescent="0.2">
      <c r="A200" s="17">
        <v>43173</v>
      </c>
      <c r="B200" s="14">
        <v>741.6</v>
      </c>
      <c r="C200" s="14">
        <v>747.77</v>
      </c>
      <c r="D200" s="14">
        <v>750.2</v>
      </c>
      <c r="E200" s="14">
        <v>741.6</v>
      </c>
      <c r="F200" s="14" t="s">
        <v>2373</v>
      </c>
      <c r="G200" s="15">
        <v>-1.1999999999999999E-3</v>
      </c>
    </row>
    <row r="201" spans="1:7" x14ac:dyDescent="0.2">
      <c r="A201" s="17">
        <v>43172</v>
      </c>
      <c r="B201" s="14">
        <v>747.77</v>
      </c>
      <c r="C201" s="14">
        <v>748.85</v>
      </c>
      <c r="D201" s="14">
        <v>752.89</v>
      </c>
      <c r="E201" s="14">
        <v>747.75</v>
      </c>
      <c r="F201" s="14" t="s">
        <v>2374</v>
      </c>
      <c r="G201" s="15">
        <v>-8.9999999999999998E-4</v>
      </c>
    </row>
    <row r="202" spans="1:7" x14ac:dyDescent="0.2">
      <c r="A202" s="17">
        <v>43171</v>
      </c>
      <c r="B202" s="14">
        <v>748.68</v>
      </c>
      <c r="C202" s="14">
        <v>749.72</v>
      </c>
      <c r="D202" s="14">
        <v>753.8</v>
      </c>
      <c r="E202" s="14">
        <v>747.79</v>
      </c>
      <c r="F202" s="14" t="s">
        <v>2375</v>
      </c>
      <c r="G202" s="15">
        <v>2.8E-3</v>
      </c>
    </row>
    <row r="203" spans="1:7" x14ac:dyDescent="0.2">
      <c r="A203" s="17">
        <v>43168</v>
      </c>
      <c r="B203" s="14">
        <v>749.36</v>
      </c>
      <c r="C203" s="14">
        <v>747.27</v>
      </c>
      <c r="D203" s="14">
        <v>749.68</v>
      </c>
      <c r="E203" s="14">
        <v>743.27</v>
      </c>
      <c r="F203" s="14" t="s">
        <v>2376</v>
      </c>
      <c r="G203" s="15">
        <v>3.5000000000000001E-3</v>
      </c>
    </row>
    <row r="204" spans="1:7" x14ac:dyDescent="0.2">
      <c r="A204" s="17">
        <v>43167</v>
      </c>
      <c r="B204" s="14">
        <v>747.3</v>
      </c>
      <c r="C204" s="14">
        <v>744.61</v>
      </c>
      <c r="D204" s="14">
        <v>748.34</v>
      </c>
      <c r="E204" s="14">
        <v>743.32</v>
      </c>
      <c r="F204" s="14" t="s">
        <v>2377</v>
      </c>
      <c r="G204" s="15">
        <v>-6.8999999999999999E-3</v>
      </c>
    </row>
    <row r="205" spans="1:7" x14ac:dyDescent="0.2">
      <c r="A205" s="17">
        <v>43166</v>
      </c>
      <c r="B205" s="14">
        <v>744.72</v>
      </c>
      <c r="C205" s="14">
        <v>749.89</v>
      </c>
      <c r="D205" s="14">
        <v>749.89</v>
      </c>
      <c r="E205" s="14">
        <v>742.73</v>
      </c>
      <c r="F205" s="14" t="s">
        <v>2378</v>
      </c>
      <c r="G205" s="15">
        <v>2.01E-2</v>
      </c>
    </row>
    <row r="206" spans="1:7" x14ac:dyDescent="0.2">
      <c r="A206" s="17">
        <v>43165</v>
      </c>
      <c r="B206" s="14">
        <v>749.9</v>
      </c>
      <c r="C206" s="14">
        <v>735.4</v>
      </c>
      <c r="D206" s="14">
        <v>749.9</v>
      </c>
      <c r="E206" s="14">
        <v>735.4</v>
      </c>
      <c r="F206" s="14" t="s">
        <v>2379</v>
      </c>
      <c r="G206" s="15">
        <v>1.0699999999999999E-2</v>
      </c>
    </row>
    <row r="207" spans="1:7" x14ac:dyDescent="0.2">
      <c r="A207" s="17">
        <v>43164</v>
      </c>
      <c r="B207" s="14">
        <v>735.11</v>
      </c>
      <c r="C207" s="14">
        <v>727.31</v>
      </c>
      <c r="D207" s="14">
        <v>735.74</v>
      </c>
      <c r="E207" s="14">
        <v>726.88</v>
      </c>
      <c r="F207" s="14" t="s">
        <v>2380</v>
      </c>
      <c r="G207" s="15">
        <v>-2.01E-2</v>
      </c>
    </row>
    <row r="208" spans="1:7" x14ac:dyDescent="0.2">
      <c r="A208" s="17">
        <v>43161</v>
      </c>
      <c r="B208" s="14">
        <v>727.3</v>
      </c>
      <c r="C208" s="14">
        <v>742.11</v>
      </c>
      <c r="D208" s="14">
        <v>742.11</v>
      </c>
      <c r="E208" s="14">
        <v>727.3</v>
      </c>
      <c r="F208" s="14" t="s">
        <v>2381</v>
      </c>
      <c r="G208" s="15">
        <v>-1.21E-2</v>
      </c>
    </row>
    <row r="209" spans="1:7" x14ac:dyDescent="0.2">
      <c r="A209" s="17">
        <v>43160</v>
      </c>
      <c r="B209" s="14">
        <v>742.24</v>
      </c>
      <c r="C209" s="14">
        <v>751.13</v>
      </c>
      <c r="D209" s="14">
        <v>751.13</v>
      </c>
      <c r="E209" s="14">
        <v>737.86</v>
      </c>
      <c r="F209" s="14" t="s">
        <v>2382</v>
      </c>
      <c r="G209" s="15">
        <v>1E-3</v>
      </c>
    </row>
    <row r="210" spans="1:7" x14ac:dyDescent="0.2">
      <c r="A210" s="17">
        <v>43159</v>
      </c>
      <c r="B210" s="14">
        <v>751.32</v>
      </c>
      <c r="C210" s="14">
        <v>750.57</v>
      </c>
      <c r="D210" s="14">
        <v>752.95</v>
      </c>
      <c r="E210" s="14">
        <v>745.13</v>
      </c>
      <c r="F210" s="14" t="s">
        <v>2383</v>
      </c>
      <c r="G210" s="15">
        <v>-1.8E-3</v>
      </c>
    </row>
    <row r="211" spans="1:7" x14ac:dyDescent="0.2">
      <c r="A211" s="17">
        <v>43158</v>
      </c>
      <c r="B211" s="14">
        <v>750.56</v>
      </c>
      <c r="C211" s="14">
        <v>752.12</v>
      </c>
      <c r="D211" s="14">
        <v>753.09</v>
      </c>
      <c r="E211" s="14">
        <v>748.19</v>
      </c>
      <c r="F211" s="14" t="s">
        <v>2384</v>
      </c>
      <c r="G211" s="15">
        <v>-3.2000000000000002E-3</v>
      </c>
    </row>
    <row r="212" spans="1:7" x14ac:dyDescent="0.2">
      <c r="A212" s="17">
        <v>43157</v>
      </c>
      <c r="B212" s="14">
        <v>751.9</v>
      </c>
      <c r="C212" s="14">
        <v>754.28</v>
      </c>
      <c r="D212" s="14">
        <v>759.27</v>
      </c>
      <c r="E212" s="14">
        <v>751.66</v>
      </c>
      <c r="F212" s="14" t="s">
        <v>2385</v>
      </c>
      <c r="G212" s="15">
        <v>1.43E-2</v>
      </c>
    </row>
    <row r="213" spans="1:7" x14ac:dyDescent="0.2">
      <c r="A213" s="17">
        <v>43154</v>
      </c>
      <c r="B213" s="14">
        <v>754.35</v>
      </c>
      <c r="C213" s="14">
        <v>743.8</v>
      </c>
      <c r="D213" s="14">
        <v>754.49</v>
      </c>
      <c r="E213" s="14">
        <v>743.8</v>
      </c>
      <c r="F213" s="14" t="s">
        <v>2331</v>
      </c>
      <c r="G213" s="15">
        <v>-1E-4</v>
      </c>
    </row>
    <row r="214" spans="1:7" x14ac:dyDescent="0.2">
      <c r="A214" s="17">
        <v>43153</v>
      </c>
      <c r="B214" s="14">
        <v>743.75</v>
      </c>
      <c r="C214" s="14">
        <v>743.62</v>
      </c>
      <c r="D214" s="14">
        <v>745.59</v>
      </c>
      <c r="E214" s="14">
        <v>733.74</v>
      </c>
      <c r="F214" s="14" t="s">
        <v>2386</v>
      </c>
      <c r="G214" s="15">
        <v>2.8E-3</v>
      </c>
    </row>
    <row r="215" spans="1:7" x14ac:dyDescent="0.2">
      <c r="A215" s="17">
        <v>43152</v>
      </c>
      <c r="B215" s="14">
        <v>743.8</v>
      </c>
      <c r="C215" s="14">
        <v>741.65</v>
      </c>
      <c r="D215" s="14">
        <v>743.8</v>
      </c>
      <c r="E215" s="14">
        <v>736.9</v>
      </c>
      <c r="F215" s="14" t="s">
        <v>2387</v>
      </c>
      <c r="G215" s="15">
        <v>3.3999999999999998E-3</v>
      </c>
    </row>
    <row r="216" spans="1:7" x14ac:dyDescent="0.2">
      <c r="A216" s="17">
        <v>43151</v>
      </c>
      <c r="B216" s="14">
        <v>741.76</v>
      </c>
      <c r="C216" s="14">
        <v>739.33</v>
      </c>
      <c r="D216" s="14">
        <v>742.18</v>
      </c>
      <c r="E216" s="14">
        <v>737.98</v>
      </c>
      <c r="F216" s="14" t="s">
        <v>2388</v>
      </c>
      <c r="G216" s="15">
        <v>-3.8999999999999998E-3</v>
      </c>
    </row>
    <row r="217" spans="1:7" x14ac:dyDescent="0.2">
      <c r="A217" s="17">
        <v>43150</v>
      </c>
      <c r="B217" s="14">
        <v>739.27</v>
      </c>
      <c r="C217" s="14">
        <v>742.2</v>
      </c>
      <c r="D217" s="14">
        <v>745.99</v>
      </c>
      <c r="E217" s="14">
        <v>739.22</v>
      </c>
      <c r="F217" s="14" t="s">
        <v>2389</v>
      </c>
      <c r="G217" s="15">
        <v>1.11E-2</v>
      </c>
    </row>
    <row r="218" spans="1:7" x14ac:dyDescent="0.2">
      <c r="A218" s="17">
        <v>43147</v>
      </c>
      <c r="B218" s="14">
        <v>742.18</v>
      </c>
      <c r="C218" s="14">
        <v>734.2</v>
      </c>
      <c r="D218" s="14">
        <v>742.18</v>
      </c>
      <c r="E218" s="14">
        <v>734.18</v>
      </c>
      <c r="F218" s="14" t="s">
        <v>2390</v>
      </c>
      <c r="G218" s="15">
        <v>9.7000000000000003E-3</v>
      </c>
    </row>
    <row r="219" spans="1:7" x14ac:dyDescent="0.2">
      <c r="A219" s="17">
        <v>43146</v>
      </c>
      <c r="B219" s="14">
        <v>734</v>
      </c>
      <c r="C219" s="14">
        <v>726.97</v>
      </c>
      <c r="D219" s="14">
        <v>740.43</v>
      </c>
      <c r="E219" s="14">
        <v>726.97</v>
      </c>
      <c r="F219" s="14" t="s">
        <v>2391</v>
      </c>
      <c r="G219" s="15">
        <v>-7.4000000000000003E-3</v>
      </c>
    </row>
    <row r="220" spans="1:7" x14ac:dyDescent="0.2">
      <c r="A220" s="17">
        <v>43145</v>
      </c>
      <c r="B220" s="14">
        <v>726.97</v>
      </c>
      <c r="C220" s="14">
        <v>732.41</v>
      </c>
      <c r="D220" s="14">
        <v>736.73</v>
      </c>
      <c r="E220" s="14">
        <v>720.6</v>
      </c>
      <c r="F220" s="14" t="s">
        <v>2392</v>
      </c>
      <c r="G220" s="15">
        <v>1.5E-3</v>
      </c>
    </row>
    <row r="221" spans="1:7" x14ac:dyDescent="0.2">
      <c r="A221" s="17">
        <v>43144</v>
      </c>
      <c r="B221" s="14">
        <v>732.38</v>
      </c>
      <c r="C221" s="14">
        <v>731.4</v>
      </c>
      <c r="D221" s="14">
        <v>734.77</v>
      </c>
      <c r="E221" s="14">
        <v>727.78</v>
      </c>
      <c r="F221" s="14" t="s">
        <v>2393</v>
      </c>
      <c r="G221" s="15">
        <v>1.35E-2</v>
      </c>
    </row>
    <row r="222" spans="1:7" x14ac:dyDescent="0.2">
      <c r="A222" s="17">
        <v>43143</v>
      </c>
      <c r="B222" s="14">
        <v>731.31</v>
      </c>
      <c r="C222" s="14">
        <v>721.63</v>
      </c>
      <c r="D222" s="14">
        <v>734.24</v>
      </c>
      <c r="E222" s="14">
        <v>721.63</v>
      </c>
      <c r="F222" s="14" t="s">
        <v>2394</v>
      </c>
      <c r="G222" s="15">
        <v>-1.11E-2</v>
      </c>
    </row>
    <row r="223" spans="1:7" x14ac:dyDescent="0.2">
      <c r="A223" s="17">
        <v>43140</v>
      </c>
      <c r="B223" s="14">
        <v>721.54</v>
      </c>
      <c r="C223" s="14">
        <v>729.6</v>
      </c>
      <c r="D223" s="14">
        <v>729.6</v>
      </c>
      <c r="E223" s="14">
        <v>713.65</v>
      </c>
      <c r="F223" s="14" t="s">
        <v>2395</v>
      </c>
      <c r="G223" s="15">
        <v>-4.7999999999999996E-3</v>
      </c>
    </row>
    <row r="224" spans="1:7" x14ac:dyDescent="0.2">
      <c r="A224" s="17">
        <v>43139</v>
      </c>
      <c r="B224" s="14">
        <v>729.67</v>
      </c>
      <c r="C224" s="14">
        <v>733.22</v>
      </c>
      <c r="D224" s="14">
        <v>734.74</v>
      </c>
      <c r="E224" s="14">
        <v>725.82</v>
      </c>
      <c r="F224" s="14" t="s">
        <v>2396</v>
      </c>
      <c r="G224" s="15">
        <v>2.01E-2</v>
      </c>
    </row>
    <row r="225" spans="1:7" x14ac:dyDescent="0.2">
      <c r="A225" s="17">
        <v>43138</v>
      </c>
      <c r="B225" s="14">
        <v>733.22</v>
      </c>
      <c r="C225" s="14">
        <v>718.81</v>
      </c>
      <c r="D225" s="14">
        <v>735.12</v>
      </c>
      <c r="E225" s="14">
        <v>718.81</v>
      </c>
      <c r="F225" s="14" t="s">
        <v>2397</v>
      </c>
      <c r="G225" s="15">
        <v>-2.2700000000000001E-2</v>
      </c>
    </row>
    <row r="226" spans="1:7" x14ac:dyDescent="0.2">
      <c r="A226" s="17">
        <v>43137</v>
      </c>
      <c r="B226" s="14">
        <v>718.76</v>
      </c>
      <c r="C226" s="14">
        <v>735.39</v>
      </c>
      <c r="D226" s="14">
        <v>735.39</v>
      </c>
      <c r="E226" s="14">
        <v>707.42</v>
      </c>
      <c r="F226" s="14" t="s">
        <v>2398</v>
      </c>
      <c r="G226" s="15">
        <v>-5.3E-3</v>
      </c>
    </row>
    <row r="227" spans="1:7" x14ac:dyDescent="0.2">
      <c r="A227" s="17">
        <v>43136</v>
      </c>
      <c r="B227" s="14">
        <v>735.48</v>
      </c>
      <c r="C227" s="14">
        <v>739.11</v>
      </c>
      <c r="D227" s="14">
        <v>739.11</v>
      </c>
      <c r="E227" s="14">
        <v>727.94</v>
      </c>
      <c r="F227" s="14" t="s">
        <v>2399</v>
      </c>
      <c r="G227" s="15">
        <v>-9.4000000000000004E-3</v>
      </c>
    </row>
    <row r="228" spans="1:7" x14ac:dyDescent="0.2">
      <c r="A228" s="17">
        <v>43133</v>
      </c>
      <c r="B228" s="14">
        <v>739.38</v>
      </c>
      <c r="C228" s="14">
        <v>746.41</v>
      </c>
      <c r="D228" s="14">
        <v>750.38</v>
      </c>
      <c r="E228" s="14">
        <v>737.84</v>
      </c>
      <c r="F228" s="14" t="s">
        <v>2400</v>
      </c>
      <c r="G228" s="15">
        <v>1.0699999999999999E-2</v>
      </c>
    </row>
    <row r="229" spans="1:7" x14ac:dyDescent="0.2">
      <c r="A229" s="17">
        <v>43132</v>
      </c>
      <c r="B229" s="14">
        <v>746.39</v>
      </c>
      <c r="C229" s="14">
        <v>738.53</v>
      </c>
      <c r="D229" s="14">
        <v>748.98</v>
      </c>
      <c r="E229" s="14">
        <v>738.52</v>
      </c>
      <c r="F229" s="14" t="s">
        <v>2401</v>
      </c>
      <c r="G229" s="15">
        <v>2.2000000000000001E-3</v>
      </c>
    </row>
    <row r="230" spans="1:7" x14ac:dyDescent="0.2">
      <c r="A230" s="17">
        <v>43131</v>
      </c>
      <c r="B230" s="14">
        <v>738.49</v>
      </c>
      <c r="C230" s="14">
        <v>736.21</v>
      </c>
      <c r="D230" s="14">
        <v>745.99</v>
      </c>
      <c r="E230" s="14">
        <v>736.21</v>
      </c>
      <c r="F230" s="14" t="s">
        <v>2402</v>
      </c>
      <c r="G230" s="15">
        <v>-1.35E-2</v>
      </c>
    </row>
    <row r="231" spans="1:7" x14ac:dyDescent="0.2">
      <c r="A231" s="17">
        <v>43130</v>
      </c>
      <c r="B231" s="14">
        <v>736.89</v>
      </c>
      <c r="C231" s="14">
        <v>746.98</v>
      </c>
      <c r="D231" s="14">
        <v>746.99</v>
      </c>
      <c r="E231" s="14">
        <v>735.37</v>
      </c>
      <c r="F231" s="14" t="s">
        <v>2289</v>
      </c>
      <c r="G231" s="15">
        <v>-6.4999999999999997E-3</v>
      </c>
    </row>
    <row r="232" spans="1:7" x14ac:dyDescent="0.2">
      <c r="A232" s="17">
        <v>43129</v>
      </c>
      <c r="B232" s="14">
        <v>746.99</v>
      </c>
      <c r="C232" s="14">
        <v>751.9</v>
      </c>
      <c r="D232" s="14">
        <v>754.58</v>
      </c>
      <c r="E232" s="14">
        <v>746.99</v>
      </c>
      <c r="F232" s="14" t="s">
        <v>2403</v>
      </c>
      <c r="G232" s="15">
        <v>-5.3E-3</v>
      </c>
    </row>
    <row r="233" spans="1:7" x14ac:dyDescent="0.2">
      <c r="A233" s="17">
        <v>43126</v>
      </c>
      <c r="B233" s="14">
        <v>751.9</v>
      </c>
      <c r="C233" s="14">
        <v>755.87</v>
      </c>
      <c r="D233" s="14">
        <v>756.37</v>
      </c>
      <c r="E233" s="14">
        <v>751.39</v>
      </c>
      <c r="F233" s="14" t="s">
        <v>2404</v>
      </c>
      <c r="G233" s="15">
        <v>-9.7999999999999997E-3</v>
      </c>
    </row>
    <row r="234" spans="1:7" x14ac:dyDescent="0.2">
      <c r="A234" s="17">
        <v>43125</v>
      </c>
      <c r="B234" s="14">
        <v>755.87</v>
      </c>
      <c r="C234" s="14">
        <v>763.39</v>
      </c>
      <c r="D234" s="14">
        <v>763.96</v>
      </c>
      <c r="E234" s="14">
        <v>754.21</v>
      </c>
      <c r="F234" s="14" t="s">
        <v>2405</v>
      </c>
      <c r="G234" s="15">
        <v>-3.5999999999999999E-3</v>
      </c>
    </row>
    <row r="235" spans="1:7" x14ac:dyDescent="0.2">
      <c r="A235" s="17">
        <v>43124</v>
      </c>
      <c r="B235" s="14">
        <v>763.37</v>
      </c>
      <c r="C235" s="14">
        <v>766.12</v>
      </c>
      <c r="D235" s="14">
        <v>767.77</v>
      </c>
      <c r="E235" s="14">
        <v>762.48</v>
      </c>
      <c r="F235" s="14" t="s">
        <v>2406</v>
      </c>
      <c r="G235" s="15">
        <v>-1.9E-3</v>
      </c>
    </row>
    <row r="236" spans="1:7" x14ac:dyDescent="0.2">
      <c r="A236" s="17">
        <v>43123</v>
      </c>
      <c r="B236" s="14">
        <v>766.12</v>
      </c>
      <c r="C236" s="14">
        <v>767.61</v>
      </c>
      <c r="D236" s="14">
        <v>770.4</v>
      </c>
      <c r="E236" s="14">
        <v>764.61</v>
      </c>
      <c r="F236" s="14" t="s">
        <v>2407</v>
      </c>
      <c r="G236" s="15">
        <v>7.9000000000000008E-3</v>
      </c>
    </row>
    <row r="237" spans="1:7" x14ac:dyDescent="0.2">
      <c r="A237" s="17">
        <v>43122</v>
      </c>
      <c r="B237" s="14">
        <v>767.58</v>
      </c>
      <c r="C237" s="14">
        <v>761.56</v>
      </c>
      <c r="D237" s="14">
        <v>767.58</v>
      </c>
      <c r="E237" s="14">
        <v>761.13</v>
      </c>
      <c r="F237" s="14" t="s">
        <v>2408</v>
      </c>
      <c r="G237" s="15">
        <v>1.8E-3</v>
      </c>
    </row>
    <row r="238" spans="1:7" x14ac:dyDescent="0.2">
      <c r="A238" s="17">
        <v>43119</v>
      </c>
      <c r="B238" s="14">
        <v>761.58</v>
      </c>
      <c r="C238" s="14">
        <v>760.2</v>
      </c>
      <c r="D238" s="14">
        <v>763.63</v>
      </c>
      <c r="E238" s="14">
        <v>756.47</v>
      </c>
      <c r="F238" s="14" t="s">
        <v>2409</v>
      </c>
      <c r="G238" s="15">
        <v>-3.3E-3</v>
      </c>
    </row>
    <row r="239" spans="1:7" x14ac:dyDescent="0.2">
      <c r="A239" s="17">
        <v>43118</v>
      </c>
      <c r="B239" s="14">
        <v>760.2</v>
      </c>
      <c r="C239" s="14">
        <v>762.63</v>
      </c>
      <c r="D239" s="14">
        <v>763.44</v>
      </c>
      <c r="E239" s="14">
        <v>759.48</v>
      </c>
      <c r="F239" s="14" t="s">
        <v>2410</v>
      </c>
      <c r="G239" s="15">
        <v>-5.1999999999999998E-3</v>
      </c>
    </row>
    <row r="240" spans="1:7" x14ac:dyDescent="0.2">
      <c r="A240" s="17">
        <v>43117</v>
      </c>
      <c r="B240" s="14">
        <v>762.7</v>
      </c>
      <c r="C240" s="14">
        <v>766.22</v>
      </c>
      <c r="D240" s="14">
        <v>766.22</v>
      </c>
      <c r="E240" s="14">
        <v>760.14</v>
      </c>
      <c r="F240" s="14" t="s">
        <v>2411</v>
      </c>
      <c r="G240" s="15">
        <v>4.0000000000000002E-4</v>
      </c>
    </row>
    <row r="241" spans="1:7" x14ac:dyDescent="0.2">
      <c r="A241" s="17">
        <v>43116</v>
      </c>
      <c r="B241" s="14">
        <v>766.72</v>
      </c>
      <c r="C241" s="14">
        <v>766.45</v>
      </c>
      <c r="D241" s="14">
        <v>769.23</v>
      </c>
      <c r="E241" s="14">
        <v>764.9</v>
      </c>
      <c r="F241" s="14" t="s">
        <v>2412</v>
      </c>
      <c r="G241" s="15">
        <v>5.9999999999999995E-4</v>
      </c>
    </row>
    <row r="242" spans="1:7" x14ac:dyDescent="0.2">
      <c r="A242" s="17">
        <v>43115</v>
      </c>
      <c r="B242" s="14">
        <v>766.43</v>
      </c>
      <c r="C242" s="14">
        <v>765.92</v>
      </c>
      <c r="D242" s="14">
        <v>769.42</v>
      </c>
      <c r="E242" s="14">
        <v>764.24</v>
      </c>
      <c r="F242" s="14" t="s">
        <v>2413</v>
      </c>
      <c r="G242" s="15">
        <v>-5.0000000000000001E-4</v>
      </c>
    </row>
    <row r="243" spans="1:7" x14ac:dyDescent="0.2">
      <c r="A243" s="17">
        <v>43112</v>
      </c>
      <c r="B243" s="14">
        <v>765.94</v>
      </c>
      <c r="C243" s="14">
        <v>766.3</v>
      </c>
      <c r="D243" s="14">
        <v>767.33</v>
      </c>
      <c r="E243" s="14">
        <v>762.08</v>
      </c>
      <c r="F243" s="14" t="s">
        <v>2414</v>
      </c>
      <c r="G243" s="15">
        <v>-6.9999999999999999E-4</v>
      </c>
    </row>
    <row r="244" spans="1:7" x14ac:dyDescent="0.2">
      <c r="A244" s="17">
        <v>43111</v>
      </c>
      <c r="B244" s="14">
        <v>766.33</v>
      </c>
      <c r="C244" s="14">
        <v>766.88</v>
      </c>
      <c r="D244" s="14">
        <v>768.4</v>
      </c>
      <c r="E244" s="14">
        <v>762.39</v>
      </c>
      <c r="F244" s="14" t="s">
        <v>2415</v>
      </c>
      <c r="G244" s="15">
        <v>2.0000000000000001E-4</v>
      </c>
    </row>
    <row r="245" spans="1:7" x14ac:dyDescent="0.2">
      <c r="A245" s="17">
        <v>43110</v>
      </c>
      <c r="B245" s="14">
        <v>766.88</v>
      </c>
      <c r="C245" s="14">
        <v>766.75</v>
      </c>
      <c r="D245" s="14">
        <v>767.71</v>
      </c>
      <c r="E245" s="14">
        <v>762.41</v>
      </c>
      <c r="F245" s="14" t="s">
        <v>2416</v>
      </c>
      <c r="G245" s="15">
        <v>6.7999999999999996E-3</v>
      </c>
    </row>
    <row r="246" spans="1:7" x14ac:dyDescent="0.2">
      <c r="A246" s="17">
        <v>43109</v>
      </c>
      <c r="B246" s="14">
        <v>766.75</v>
      </c>
      <c r="C246" s="14">
        <v>761.61</v>
      </c>
      <c r="D246" s="14">
        <v>770.17</v>
      </c>
      <c r="E246" s="14">
        <v>761.61</v>
      </c>
      <c r="F246" s="14" t="s">
        <v>2417</v>
      </c>
      <c r="G246" s="15">
        <v>1.4E-3</v>
      </c>
    </row>
    <row r="247" spans="1:7" x14ac:dyDescent="0.2">
      <c r="A247" s="17">
        <v>43108</v>
      </c>
      <c r="B247" s="14">
        <v>761.58</v>
      </c>
      <c r="C247" s="14">
        <v>761.36</v>
      </c>
      <c r="D247" s="14">
        <v>763.8</v>
      </c>
      <c r="E247" s="14">
        <v>758.04</v>
      </c>
      <c r="F247" s="14" t="s">
        <v>2418</v>
      </c>
      <c r="G247" s="15">
        <v>8.0000000000000002E-3</v>
      </c>
    </row>
    <row r="248" spans="1:7" x14ac:dyDescent="0.2">
      <c r="A248" s="17">
        <v>43105</v>
      </c>
      <c r="B248" s="14">
        <v>760.51</v>
      </c>
      <c r="C248" s="14">
        <v>754.47</v>
      </c>
      <c r="D248" s="14">
        <v>760.51</v>
      </c>
      <c r="E248" s="14">
        <v>753.93</v>
      </c>
      <c r="F248" s="14" t="s">
        <v>2419</v>
      </c>
      <c r="G248" s="15">
        <v>1.17E-2</v>
      </c>
    </row>
    <row r="249" spans="1:7" x14ac:dyDescent="0.2">
      <c r="A249" s="17">
        <v>43104</v>
      </c>
      <c r="B249" s="14">
        <v>754.48</v>
      </c>
      <c r="C249" s="14">
        <v>747.24</v>
      </c>
      <c r="D249" s="14">
        <v>754.49</v>
      </c>
      <c r="E249" s="14">
        <v>747.21</v>
      </c>
      <c r="F249" s="14" t="s">
        <v>2420</v>
      </c>
      <c r="G249" s="15">
        <v>2.5000000000000001E-3</v>
      </c>
    </row>
    <row r="250" spans="1:7" x14ac:dyDescent="0.2">
      <c r="A250" s="17">
        <v>43103</v>
      </c>
      <c r="B250" s="14">
        <v>745.73</v>
      </c>
      <c r="C250" s="14">
        <v>743.89</v>
      </c>
      <c r="D250" s="14">
        <v>748.15</v>
      </c>
      <c r="E250" s="14">
        <v>743.89</v>
      </c>
      <c r="F250" s="14" t="s">
        <v>2421</v>
      </c>
      <c r="G250" s="15">
        <v>1.5E-3</v>
      </c>
    </row>
    <row r="251" spans="1:7" x14ac:dyDescent="0.2">
      <c r="A251" s="17">
        <v>43102</v>
      </c>
      <c r="B251" s="14">
        <v>743.88</v>
      </c>
      <c r="C251" s="14">
        <v>742.86</v>
      </c>
      <c r="D251" s="14">
        <v>748.08</v>
      </c>
      <c r="E251" s="14">
        <v>740.4</v>
      </c>
      <c r="F251" s="14" t="s">
        <v>2422</v>
      </c>
      <c r="G251" s="15">
        <v>-5.8999999999999999E-3</v>
      </c>
    </row>
    <row r="252" spans="1:7" x14ac:dyDescent="0.2">
      <c r="A252" s="17">
        <v>43098</v>
      </c>
      <c r="B252" s="14">
        <v>742.8</v>
      </c>
      <c r="C252" s="14">
        <v>747.26</v>
      </c>
      <c r="D252" s="14">
        <v>748.92</v>
      </c>
      <c r="E252" s="14">
        <v>742.8</v>
      </c>
      <c r="F252" s="14" t="s">
        <v>2423</v>
      </c>
      <c r="G252" s="15">
        <v>3.5000000000000001E-3</v>
      </c>
    </row>
    <row r="253" spans="1:7" x14ac:dyDescent="0.2">
      <c r="A253" s="17">
        <v>43097</v>
      </c>
      <c r="B253" s="14">
        <v>747.22</v>
      </c>
      <c r="C253" s="14">
        <v>744.62</v>
      </c>
      <c r="D253" s="14">
        <v>748.16</v>
      </c>
      <c r="E253" s="14">
        <v>742.07</v>
      </c>
      <c r="F253" s="14" t="s">
        <v>2424</v>
      </c>
      <c r="G253" s="15">
        <v>9.4999999999999998E-3</v>
      </c>
    </row>
    <row r="254" spans="1:7" x14ac:dyDescent="0.2">
      <c r="A254" s="17">
        <v>43096</v>
      </c>
      <c r="B254" s="14">
        <v>744.59</v>
      </c>
      <c r="C254" s="14">
        <v>737.61</v>
      </c>
      <c r="D254" s="14">
        <v>744.59</v>
      </c>
      <c r="E254" s="14">
        <v>737.54</v>
      </c>
      <c r="F254" s="14" t="s">
        <v>2425</v>
      </c>
      <c r="G254" s="15">
        <v>-1.1999999999999999E-3</v>
      </c>
    </row>
    <row r="255" spans="1:7" x14ac:dyDescent="0.2">
      <c r="A255" s="17">
        <v>43091</v>
      </c>
      <c r="B255" s="14">
        <v>737.56</v>
      </c>
      <c r="C255" s="14">
        <v>738.48</v>
      </c>
      <c r="D255" s="14">
        <v>741.71</v>
      </c>
      <c r="E255" s="14">
        <v>737.08</v>
      </c>
      <c r="F255" s="14" t="s">
        <v>2426</v>
      </c>
      <c r="G255" s="15">
        <v>1.1599999999999999E-2</v>
      </c>
    </row>
    <row r="256" spans="1:7" x14ac:dyDescent="0.2">
      <c r="A256" s="17">
        <v>43090</v>
      </c>
      <c r="B256" s="14">
        <v>738.48</v>
      </c>
      <c r="C256" s="14">
        <v>729.96</v>
      </c>
      <c r="D256" s="14">
        <v>738.48</v>
      </c>
      <c r="E256" s="14">
        <v>729.93</v>
      </c>
      <c r="F256" s="14" t="s">
        <v>2427</v>
      </c>
      <c r="G256" s="15">
        <v>-1.9E-3</v>
      </c>
    </row>
    <row r="257" spans="1:7" x14ac:dyDescent="0.2">
      <c r="A257" s="17">
        <v>43089</v>
      </c>
      <c r="B257" s="14">
        <v>729.98</v>
      </c>
      <c r="C257" s="14">
        <v>731.32</v>
      </c>
      <c r="D257" s="14">
        <v>732.5</v>
      </c>
      <c r="E257" s="14">
        <v>728.82</v>
      </c>
      <c r="F257" s="14" t="s">
        <v>2428</v>
      </c>
      <c r="G257" s="15">
        <v>8.9999999999999998E-4</v>
      </c>
    </row>
    <row r="258" spans="1:7" x14ac:dyDescent="0.2">
      <c r="A258" s="17">
        <v>43088</v>
      </c>
      <c r="B258" s="14">
        <v>731.37</v>
      </c>
      <c r="C258" s="14">
        <v>730.74</v>
      </c>
      <c r="D258" s="14">
        <v>735.15</v>
      </c>
      <c r="E258" s="14">
        <v>730.21</v>
      </c>
      <c r="F258" s="14" t="s">
        <v>2429</v>
      </c>
      <c r="G258" s="15">
        <v>1.21E-2</v>
      </c>
    </row>
    <row r="259" spans="1:7" x14ac:dyDescent="0.2">
      <c r="A259" s="17">
        <v>43087</v>
      </c>
      <c r="B259" s="14">
        <v>730.74</v>
      </c>
      <c r="C259" s="14">
        <v>721.98</v>
      </c>
      <c r="D259" s="14">
        <v>730.74</v>
      </c>
      <c r="E259" s="14">
        <v>721.98</v>
      </c>
      <c r="F259" s="14" t="s">
        <v>2430</v>
      </c>
      <c r="G259" s="15">
        <v>-5.8999999999999999E-3</v>
      </c>
    </row>
    <row r="260" spans="1:7" x14ac:dyDescent="0.2">
      <c r="A260" s="17">
        <v>43084</v>
      </c>
      <c r="B260" s="14">
        <v>721.98</v>
      </c>
      <c r="C260" s="14">
        <v>726.29</v>
      </c>
      <c r="D260" s="14">
        <v>728.96</v>
      </c>
      <c r="E260" s="14">
        <v>721.05</v>
      </c>
      <c r="F260" s="14" t="s">
        <v>2431</v>
      </c>
      <c r="G260" s="15">
        <v>-4.3E-3</v>
      </c>
    </row>
    <row r="261" spans="1:7" x14ac:dyDescent="0.2">
      <c r="A261" s="17">
        <v>43083</v>
      </c>
      <c r="B261" s="14">
        <v>726.26</v>
      </c>
      <c r="C261" s="14">
        <v>729.11</v>
      </c>
      <c r="D261" s="14">
        <v>729.11</v>
      </c>
      <c r="E261" s="14">
        <v>724.21</v>
      </c>
      <c r="F261" s="14" t="s">
        <v>2432</v>
      </c>
      <c r="G261" s="15">
        <v>-4.4999999999999997E-3</v>
      </c>
    </row>
    <row r="262" spans="1:7" x14ac:dyDescent="0.2">
      <c r="A262" s="17">
        <v>43082</v>
      </c>
      <c r="B262" s="14">
        <v>729.41</v>
      </c>
      <c r="C262" s="14">
        <v>732.67</v>
      </c>
      <c r="D262" s="14">
        <v>733.1</v>
      </c>
      <c r="E262" s="14">
        <v>729.41</v>
      </c>
      <c r="F262" s="14" t="s">
        <v>2433</v>
      </c>
      <c r="G262" s="15">
        <v>1.18E-2</v>
      </c>
    </row>
    <row r="263" spans="1:7" x14ac:dyDescent="0.2">
      <c r="A263" s="17">
        <v>43081</v>
      </c>
      <c r="B263" s="14">
        <v>732.69</v>
      </c>
      <c r="C263" s="14">
        <v>724.4</v>
      </c>
      <c r="D263" s="14">
        <v>732.69</v>
      </c>
      <c r="E263" s="14">
        <v>724.36</v>
      </c>
      <c r="F263" s="14" t="s">
        <v>2434</v>
      </c>
      <c r="G263" s="15">
        <v>7.6E-3</v>
      </c>
    </row>
    <row r="264" spans="1:7" x14ac:dyDescent="0.2">
      <c r="A264" s="17">
        <v>43080</v>
      </c>
      <c r="B264" s="14">
        <v>724.16</v>
      </c>
      <c r="C264" s="14">
        <v>718.72</v>
      </c>
      <c r="D264" s="14">
        <v>724.56</v>
      </c>
      <c r="E264" s="14">
        <v>716.78</v>
      </c>
      <c r="F264" s="14" t="s">
        <v>2435</v>
      </c>
      <c r="G264" s="15">
        <v>5.7999999999999996E-3</v>
      </c>
    </row>
    <row r="265" spans="1:7" x14ac:dyDescent="0.2">
      <c r="A265" s="17">
        <v>43077</v>
      </c>
      <c r="B265" s="14">
        <v>718.72</v>
      </c>
      <c r="C265" s="14">
        <v>715.43</v>
      </c>
      <c r="D265" s="14">
        <v>720.19</v>
      </c>
      <c r="E265" s="14">
        <v>715.43</v>
      </c>
      <c r="F265" s="14" t="s">
        <v>2436</v>
      </c>
      <c r="G265" s="15">
        <v>-6.4999999999999997E-3</v>
      </c>
    </row>
    <row r="266" spans="1:7" x14ac:dyDescent="0.2">
      <c r="A266" s="17">
        <v>43076</v>
      </c>
      <c r="B266" s="14">
        <v>714.56</v>
      </c>
      <c r="C266" s="14">
        <v>719.23</v>
      </c>
      <c r="D266" s="14">
        <v>720.33</v>
      </c>
      <c r="E266" s="14">
        <v>714.05</v>
      </c>
      <c r="F266" s="14" t="s">
        <v>2437</v>
      </c>
      <c r="G266" s="15">
        <v>-7.6E-3</v>
      </c>
    </row>
    <row r="267" spans="1:7" x14ac:dyDescent="0.2">
      <c r="A267" s="17">
        <v>43075</v>
      </c>
      <c r="B267" s="14">
        <v>719.23</v>
      </c>
      <c r="C267" s="14">
        <v>724.77</v>
      </c>
      <c r="D267" s="14">
        <v>724.8</v>
      </c>
      <c r="E267" s="14">
        <v>717.12</v>
      </c>
      <c r="F267" s="14" t="s">
        <v>2438</v>
      </c>
      <c r="G267" s="15">
        <v>-1.1900000000000001E-2</v>
      </c>
    </row>
    <row r="268" spans="1:7" x14ac:dyDescent="0.2">
      <c r="A268" s="17">
        <v>43074</v>
      </c>
      <c r="B268" s="14">
        <v>724.77</v>
      </c>
      <c r="C268" s="14">
        <v>733.3</v>
      </c>
      <c r="D268" s="14">
        <v>733.42</v>
      </c>
      <c r="E268" s="14">
        <v>724.1</v>
      </c>
      <c r="F268" s="14" t="s">
        <v>2439</v>
      </c>
      <c r="G268" s="15">
        <v>3.5000000000000001E-3</v>
      </c>
    </row>
    <row r="269" spans="1:7" x14ac:dyDescent="0.2">
      <c r="A269" s="17">
        <v>43073</v>
      </c>
      <c r="B269" s="14">
        <v>733.47</v>
      </c>
      <c r="C269" s="14">
        <v>731.22</v>
      </c>
      <c r="D269" s="14">
        <v>735.66</v>
      </c>
      <c r="E269" s="14">
        <v>731.16</v>
      </c>
      <c r="F269" s="14" t="s">
        <v>2440</v>
      </c>
      <c r="G269" s="15">
        <v>1.9E-3</v>
      </c>
    </row>
    <row r="270" spans="1:7" x14ac:dyDescent="0.2">
      <c r="A270" s="17">
        <v>43070</v>
      </c>
      <c r="B270" s="14">
        <v>730.9</v>
      </c>
      <c r="C270" s="14">
        <v>729.47</v>
      </c>
      <c r="D270" s="14">
        <v>730.98</v>
      </c>
      <c r="E270" s="14">
        <v>723.74</v>
      </c>
      <c r="F270" s="14" t="s">
        <v>2441</v>
      </c>
      <c r="G270" s="15">
        <v>1.4E-3</v>
      </c>
    </row>
    <row r="271" spans="1:7" x14ac:dyDescent="0.2">
      <c r="A271" s="17">
        <v>43069</v>
      </c>
      <c r="B271" s="14">
        <v>729.52</v>
      </c>
      <c r="C271" s="14">
        <v>728.52</v>
      </c>
      <c r="D271" s="14">
        <v>731.23</v>
      </c>
      <c r="E271" s="14">
        <v>720.58</v>
      </c>
      <c r="F271" s="14" t="s">
        <v>2442</v>
      </c>
      <c r="G271" s="15">
        <v>1.8E-3</v>
      </c>
    </row>
    <row r="272" spans="1:7" x14ac:dyDescent="0.2">
      <c r="A272" s="17">
        <v>43068</v>
      </c>
      <c r="B272" s="14">
        <v>728.5</v>
      </c>
      <c r="C272" s="14">
        <v>727.14</v>
      </c>
      <c r="D272" s="14">
        <v>731.07</v>
      </c>
      <c r="E272" s="14">
        <v>726.84</v>
      </c>
      <c r="F272" s="14" t="s">
        <v>2443</v>
      </c>
      <c r="G272" s="15">
        <v>2.3E-3</v>
      </c>
    </row>
    <row r="273" spans="1:7" x14ac:dyDescent="0.2">
      <c r="A273" s="17">
        <v>43067</v>
      </c>
      <c r="B273" s="14">
        <v>727.18</v>
      </c>
      <c r="C273" s="14">
        <v>725.49</v>
      </c>
      <c r="D273" s="14">
        <v>727.47</v>
      </c>
      <c r="E273" s="14">
        <v>723</v>
      </c>
      <c r="F273" s="14" t="s">
        <v>2444</v>
      </c>
      <c r="G273" s="15">
        <v>-1.01E-2</v>
      </c>
    </row>
    <row r="274" spans="1:7" x14ac:dyDescent="0.2">
      <c r="A274" s="17">
        <v>43066</v>
      </c>
      <c r="B274" s="14">
        <v>725.5</v>
      </c>
      <c r="C274" s="14">
        <v>732.29</v>
      </c>
      <c r="D274" s="14">
        <v>733.87</v>
      </c>
      <c r="E274" s="14">
        <v>725.38</v>
      </c>
      <c r="F274" s="14" t="s">
        <v>2445</v>
      </c>
      <c r="G274" s="15">
        <v>-5.0000000000000001E-3</v>
      </c>
    </row>
    <row r="275" spans="1:7" x14ac:dyDescent="0.2">
      <c r="A275" s="17">
        <v>43063</v>
      </c>
      <c r="B275" s="14">
        <v>732.88</v>
      </c>
      <c r="C275" s="14">
        <v>736.55</v>
      </c>
      <c r="D275" s="14">
        <v>737.03</v>
      </c>
      <c r="E275" s="14">
        <v>731.74</v>
      </c>
      <c r="F275" s="14" t="s">
        <v>2372</v>
      </c>
      <c r="G275" s="15">
        <v>-3.7000000000000002E-3</v>
      </c>
    </row>
    <row r="276" spans="1:7" x14ac:dyDescent="0.2">
      <c r="A276" s="17">
        <v>43062</v>
      </c>
      <c r="B276" s="14">
        <v>736.58</v>
      </c>
      <c r="C276" s="14">
        <v>739.26</v>
      </c>
      <c r="D276" s="14">
        <v>739.26</v>
      </c>
      <c r="E276" s="14">
        <v>733.38</v>
      </c>
      <c r="F276" s="14" t="s">
        <v>2446</v>
      </c>
      <c r="G276" s="15">
        <v>-5.0000000000000001E-4</v>
      </c>
    </row>
    <row r="277" spans="1:7" x14ac:dyDescent="0.2">
      <c r="A277" s="17">
        <v>43061</v>
      </c>
      <c r="B277" s="14">
        <v>739.28</v>
      </c>
      <c r="C277" s="14">
        <v>739.67</v>
      </c>
      <c r="D277" s="14">
        <v>740.26</v>
      </c>
      <c r="E277" s="14">
        <v>735.96</v>
      </c>
      <c r="F277" s="14" t="s">
        <v>2447</v>
      </c>
      <c r="G277" s="15">
        <v>1.04E-2</v>
      </c>
    </row>
    <row r="278" spans="1:7" x14ac:dyDescent="0.2">
      <c r="A278" s="17">
        <v>43060</v>
      </c>
      <c r="B278" s="14">
        <v>739.67</v>
      </c>
      <c r="C278" s="14">
        <v>732.05</v>
      </c>
      <c r="D278" s="14">
        <v>739.69</v>
      </c>
      <c r="E278" s="14">
        <v>731.24</v>
      </c>
      <c r="F278" s="14" t="s">
        <v>2448</v>
      </c>
      <c r="G278" s="15">
        <v>5.1999999999999998E-3</v>
      </c>
    </row>
    <row r="279" spans="1:7" x14ac:dyDescent="0.2">
      <c r="A279" s="17">
        <v>43059</v>
      </c>
      <c r="B279" s="14">
        <v>732.05</v>
      </c>
      <c r="C279" s="14">
        <v>728.1</v>
      </c>
      <c r="D279" s="14">
        <v>732.32</v>
      </c>
      <c r="E279" s="14">
        <v>725.86</v>
      </c>
      <c r="F279" s="14" t="s">
        <v>2410</v>
      </c>
      <c r="G279" s="15">
        <v>-8.6999999999999994E-3</v>
      </c>
    </row>
    <row r="280" spans="1:7" x14ac:dyDescent="0.2">
      <c r="A280" s="17">
        <v>43056</v>
      </c>
      <c r="B280" s="14">
        <v>728.27</v>
      </c>
      <c r="C280" s="14">
        <v>734.64</v>
      </c>
      <c r="D280" s="14">
        <v>735.83</v>
      </c>
      <c r="E280" s="14">
        <v>726.91</v>
      </c>
      <c r="F280" s="14" t="s">
        <v>2449</v>
      </c>
      <c r="G280" s="15">
        <v>9.2999999999999992E-3</v>
      </c>
    </row>
    <row r="281" spans="1:7" x14ac:dyDescent="0.2">
      <c r="A281" s="17">
        <v>43055</v>
      </c>
      <c r="B281" s="14">
        <v>734.63</v>
      </c>
      <c r="C281" s="14">
        <v>727.96</v>
      </c>
      <c r="D281" s="14">
        <v>735.03</v>
      </c>
      <c r="E281" s="14">
        <v>727.92</v>
      </c>
      <c r="F281" s="14" t="s">
        <v>2450</v>
      </c>
      <c r="G281" s="15">
        <v>-7.1000000000000004E-3</v>
      </c>
    </row>
    <row r="282" spans="1:7" x14ac:dyDescent="0.2">
      <c r="A282" s="17">
        <v>43054</v>
      </c>
      <c r="B282" s="14">
        <v>727.85</v>
      </c>
      <c r="C282" s="14">
        <v>733.06</v>
      </c>
      <c r="D282" s="14">
        <v>733.06</v>
      </c>
      <c r="E282" s="14">
        <v>726.16</v>
      </c>
      <c r="F282" s="14" t="s">
        <v>2451</v>
      </c>
      <c r="G282" s="15">
        <v>-5.4999999999999997E-3</v>
      </c>
    </row>
    <row r="283" spans="1:7" x14ac:dyDescent="0.2">
      <c r="A283" s="17">
        <v>43053</v>
      </c>
      <c r="B283" s="14">
        <v>733.02</v>
      </c>
      <c r="C283" s="14">
        <v>737.06</v>
      </c>
      <c r="D283" s="14">
        <v>737.06</v>
      </c>
      <c r="E283" s="14">
        <v>732.04</v>
      </c>
      <c r="F283" s="14" t="s">
        <v>2452</v>
      </c>
      <c r="G283" s="15">
        <v>-1.4E-3</v>
      </c>
    </row>
    <row r="284" spans="1:7" x14ac:dyDescent="0.2">
      <c r="A284" s="17">
        <v>43052</v>
      </c>
      <c r="B284" s="14">
        <v>737.1</v>
      </c>
      <c r="C284" s="14">
        <v>738.21</v>
      </c>
      <c r="D284" s="14">
        <v>740.63</v>
      </c>
      <c r="E284" s="14">
        <v>732.39</v>
      </c>
      <c r="F284" s="14" t="s">
        <v>2453</v>
      </c>
      <c r="G284" s="15">
        <v>-2.8999999999999998E-3</v>
      </c>
    </row>
    <row r="285" spans="1:7" x14ac:dyDescent="0.2">
      <c r="A285" s="17">
        <v>43049</v>
      </c>
      <c r="B285" s="14">
        <v>738.17</v>
      </c>
      <c r="C285" s="14">
        <v>740.33</v>
      </c>
      <c r="D285" s="14">
        <v>742.19</v>
      </c>
      <c r="E285" s="14">
        <v>736.62</v>
      </c>
      <c r="F285" s="14" t="s">
        <v>2454</v>
      </c>
      <c r="G285" s="15">
        <v>-1.4200000000000001E-2</v>
      </c>
    </row>
    <row r="286" spans="1:7" x14ac:dyDescent="0.2">
      <c r="A286" s="17">
        <v>43048</v>
      </c>
      <c r="B286" s="14">
        <v>740.3</v>
      </c>
      <c r="C286" s="14">
        <v>750.93</v>
      </c>
      <c r="D286" s="14">
        <v>751.04</v>
      </c>
      <c r="E286" s="14">
        <v>737.86</v>
      </c>
      <c r="F286" s="14" t="s">
        <v>2455</v>
      </c>
      <c r="G286" s="15">
        <v>2.2000000000000001E-3</v>
      </c>
    </row>
    <row r="287" spans="1:7" x14ac:dyDescent="0.2">
      <c r="A287" s="17">
        <v>43047</v>
      </c>
      <c r="B287" s="14">
        <v>750.98</v>
      </c>
      <c r="C287" s="14">
        <v>749.33</v>
      </c>
      <c r="D287" s="14">
        <v>750.98</v>
      </c>
      <c r="E287" s="14">
        <v>746.24</v>
      </c>
      <c r="F287" s="14" t="s">
        <v>2456</v>
      </c>
      <c r="G287" s="15">
        <v>1.9E-3</v>
      </c>
    </row>
    <row r="288" spans="1:7" x14ac:dyDescent="0.2">
      <c r="A288" s="17">
        <v>43046</v>
      </c>
      <c r="B288" s="14">
        <v>749.33</v>
      </c>
      <c r="C288" s="14">
        <v>748.11</v>
      </c>
      <c r="D288" s="14">
        <v>751.88</v>
      </c>
      <c r="E288" s="14">
        <v>748.11</v>
      </c>
      <c r="F288" s="14" t="s">
        <v>2457</v>
      </c>
      <c r="G288" s="15">
        <v>3.0999999999999999E-3</v>
      </c>
    </row>
    <row r="289" spans="1:7" x14ac:dyDescent="0.2">
      <c r="A289" s="17">
        <v>43045</v>
      </c>
      <c r="B289" s="14">
        <v>747.94</v>
      </c>
      <c r="C289" s="14">
        <v>750.71</v>
      </c>
      <c r="D289" s="14">
        <v>750.71</v>
      </c>
      <c r="E289" s="14">
        <v>745.75</v>
      </c>
      <c r="F289" s="14" t="s">
        <v>2458</v>
      </c>
      <c r="G289" s="15">
        <v>5.1000000000000004E-3</v>
      </c>
    </row>
    <row r="290" spans="1:7" x14ac:dyDescent="0.2">
      <c r="A290" s="17">
        <v>43042</v>
      </c>
      <c r="B290" s="14">
        <v>745.66</v>
      </c>
      <c r="C290" s="14">
        <v>741.98</v>
      </c>
      <c r="D290" s="14">
        <v>746.1</v>
      </c>
      <c r="E290" s="14">
        <v>741.95</v>
      </c>
      <c r="F290" s="14" t="s">
        <v>2459</v>
      </c>
      <c r="G290" s="15">
        <v>-8.6E-3</v>
      </c>
    </row>
    <row r="291" spans="1:7" x14ac:dyDescent="0.2">
      <c r="A291" s="17">
        <v>43041</v>
      </c>
      <c r="B291" s="14">
        <v>741.86</v>
      </c>
      <c r="C291" s="14">
        <v>748.33</v>
      </c>
      <c r="D291" s="14">
        <v>748.33</v>
      </c>
      <c r="E291" s="14">
        <v>740.11</v>
      </c>
      <c r="F291" s="14" t="s">
        <v>2460</v>
      </c>
      <c r="G291" s="15">
        <v>1.1299999999999999E-2</v>
      </c>
    </row>
    <row r="292" spans="1:7" x14ac:dyDescent="0.2">
      <c r="A292" s="17">
        <v>43040</v>
      </c>
      <c r="B292" s="14">
        <v>748.32</v>
      </c>
      <c r="C292" s="14">
        <v>740.09</v>
      </c>
      <c r="D292" s="14">
        <v>749.54</v>
      </c>
      <c r="E292" s="14">
        <v>740.09</v>
      </c>
      <c r="F292" s="14" t="s">
        <v>2461</v>
      </c>
      <c r="G292" s="15">
        <v>-4.4000000000000003E-3</v>
      </c>
    </row>
    <row r="293" spans="1:7" x14ac:dyDescent="0.2">
      <c r="A293" s="17">
        <v>43039</v>
      </c>
      <c r="B293" s="14">
        <v>739.93</v>
      </c>
      <c r="C293" s="14">
        <v>742.87</v>
      </c>
      <c r="D293" s="14">
        <v>744.21</v>
      </c>
      <c r="E293" s="14">
        <v>739.77</v>
      </c>
      <c r="F293" s="14" t="s">
        <v>2462</v>
      </c>
      <c r="G293" s="15">
        <v>1.1599999999999999E-2</v>
      </c>
    </row>
    <row r="294" spans="1:7" x14ac:dyDescent="0.2">
      <c r="A294" s="17">
        <v>43038</v>
      </c>
      <c r="B294" s="14">
        <v>743.19</v>
      </c>
      <c r="C294" s="14">
        <v>734.67</v>
      </c>
      <c r="D294" s="14">
        <v>743.19</v>
      </c>
      <c r="E294" s="14">
        <v>732.52</v>
      </c>
      <c r="F294" s="14" t="s">
        <v>2463</v>
      </c>
      <c r="G294" s="15">
        <v>7.9000000000000008E-3</v>
      </c>
    </row>
    <row r="295" spans="1:7" x14ac:dyDescent="0.2">
      <c r="A295" s="17">
        <v>43035</v>
      </c>
      <c r="B295" s="14">
        <v>734.64</v>
      </c>
      <c r="C295" s="14">
        <v>728.92</v>
      </c>
      <c r="D295" s="14">
        <v>735.67</v>
      </c>
      <c r="E295" s="14">
        <v>728.9</v>
      </c>
      <c r="F295" s="14" t="s">
        <v>2464</v>
      </c>
      <c r="G295" s="15">
        <v>-4.3E-3</v>
      </c>
    </row>
    <row r="296" spans="1:7" x14ac:dyDescent="0.2">
      <c r="A296" s="17">
        <v>43034</v>
      </c>
      <c r="B296" s="14">
        <v>728.85</v>
      </c>
      <c r="C296" s="14">
        <v>731.84</v>
      </c>
      <c r="D296" s="14">
        <v>732.98</v>
      </c>
      <c r="E296" s="14">
        <v>724.83</v>
      </c>
      <c r="F296" s="14" t="s">
        <v>2465</v>
      </c>
      <c r="G296" s="15">
        <v>1.04E-2</v>
      </c>
    </row>
    <row r="297" spans="1:7" x14ac:dyDescent="0.2">
      <c r="A297" s="17">
        <v>43033</v>
      </c>
      <c r="B297" s="14">
        <v>732</v>
      </c>
      <c r="C297" s="14">
        <v>724.47</v>
      </c>
      <c r="D297" s="14">
        <v>733.43</v>
      </c>
      <c r="E297" s="14">
        <v>723.71</v>
      </c>
      <c r="F297" s="14" t="s">
        <v>2466</v>
      </c>
      <c r="G297" s="15">
        <v>-2.2000000000000001E-3</v>
      </c>
    </row>
    <row r="298" spans="1:7" x14ac:dyDescent="0.2">
      <c r="A298" s="17">
        <v>43032</v>
      </c>
      <c r="B298" s="14">
        <v>724.46</v>
      </c>
      <c r="C298" s="14">
        <v>725.98</v>
      </c>
      <c r="D298" s="14">
        <v>726.56</v>
      </c>
      <c r="E298" s="14">
        <v>722.92</v>
      </c>
      <c r="F298" s="14" t="s">
        <v>2467</v>
      </c>
      <c r="G298" s="15">
        <v>-2E-3</v>
      </c>
    </row>
    <row r="299" spans="1:7" x14ac:dyDescent="0.2">
      <c r="A299" s="17">
        <v>43031</v>
      </c>
      <c r="B299" s="14">
        <v>726.08</v>
      </c>
      <c r="C299" s="14">
        <v>727.55</v>
      </c>
      <c r="D299" s="14">
        <v>728.66</v>
      </c>
      <c r="E299" s="14">
        <v>725.33</v>
      </c>
      <c r="F299" s="14" t="s">
        <v>2468</v>
      </c>
      <c r="G299" s="15">
        <v>1.0699999999999999E-2</v>
      </c>
    </row>
    <row r="300" spans="1:7" x14ac:dyDescent="0.2">
      <c r="A300" s="17">
        <v>43028</v>
      </c>
      <c r="B300" s="14">
        <v>727.53</v>
      </c>
      <c r="C300" s="14">
        <v>720.07</v>
      </c>
      <c r="D300" s="14">
        <v>727.55</v>
      </c>
      <c r="E300" s="14">
        <v>719.96</v>
      </c>
      <c r="F300" s="14" t="s">
        <v>2469</v>
      </c>
      <c r="G300" s="15">
        <v>-4.0000000000000002E-4</v>
      </c>
    </row>
    <row r="301" spans="1:7" x14ac:dyDescent="0.2">
      <c r="A301" s="17">
        <v>43027</v>
      </c>
      <c r="B301" s="14">
        <v>719.8</v>
      </c>
      <c r="C301" s="14">
        <v>720.12</v>
      </c>
      <c r="D301" s="14">
        <v>724.59</v>
      </c>
      <c r="E301" s="14">
        <v>717.69</v>
      </c>
      <c r="F301" s="14" t="s">
        <v>2470</v>
      </c>
      <c r="G301" s="15">
        <v>5.0000000000000001E-4</v>
      </c>
    </row>
    <row r="302" spans="1:7" x14ac:dyDescent="0.2">
      <c r="A302" s="17">
        <v>43026</v>
      </c>
      <c r="B302" s="14">
        <v>720.12</v>
      </c>
      <c r="C302" s="14">
        <v>719.79</v>
      </c>
      <c r="D302" s="14">
        <v>721.52</v>
      </c>
      <c r="E302" s="14">
        <v>717.24</v>
      </c>
      <c r="F302" s="14" t="s">
        <v>2471</v>
      </c>
      <c r="G302" s="15">
        <v>-3.7000000000000002E-3</v>
      </c>
    </row>
    <row r="303" spans="1:7" x14ac:dyDescent="0.2">
      <c r="A303" s="17">
        <v>43025</v>
      </c>
      <c r="B303" s="14">
        <v>719.74</v>
      </c>
      <c r="C303" s="14">
        <v>722.49</v>
      </c>
      <c r="D303" s="14">
        <v>723.27</v>
      </c>
      <c r="E303" s="14">
        <v>718.07</v>
      </c>
      <c r="F303" s="14" t="s">
        <v>2472</v>
      </c>
      <c r="G303" s="15">
        <v>-1.5E-3</v>
      </c>
    </row>
    <row r="304" spans="1:7" x14ac:dyDescent="0.2">
      <c r="A304" s="17">
        <v>43024</v>
      </c>
      <c r="B304" s="14">
        <v>722.42</v>
      </c>
      <c r="C304" s="14">
        <v>723.52</v>
      </c>
      <c r="D304" s="14">
        <v>724.78</v>
      </c>
      <c r="E304" s="14">
        <v>721.88</v>
      </c>
      <c r="F304" s="14" t="s">
        <v>2473</v>
      </c>
      <c r="G304" s="15">
        <v>3.7000000000000002E-3</v>
      </c>
    </row>
    <row r="305" spans="1:7" x14ac:dyDescent="0.2">
      <c r="A305" s="17">
        <v>43021</v>
      </c>
      <c r="B305" s="14">
        <v>723.5</v>
      </c>
      <c r="C305" s="14">
        <v>720.87</v>
      </c>
      <c r="D305" s="14">
        <v>724</v>
      </c>
      <c r="E305" s="14">
        <v>718.79</v>
      </c>
      <c r="F305" s="14" t="s">
        <v>2474</v>
      </c>
      <c r="G305" s="15">
        <v>3.0999999999999999E-3</v>
      </c>
    </row>
    <row r="306" spans="1:7" x14ac:dyDescent="0.2">
      <c r="A306" s="17">
        <v>43020</v>
      </c>
      <c r="B306" s="14">
        <v>720.86</v>
      </c>
      <c r="C306" s="14">
        <v>718.53</v>
      </c>
      <c r="D306" s="14">
        <v>721.7</v>
      </c>
      <c r="E306" s="14">
        <v>716.27</v>
      </c>
      <c r="F306" s="14" t="s">
        <v>2384</v>
      </c>
      <c r="G306" s="15">
        <v>1.1000000000000001E-3</v>
      </c>
    </row>
    <row r="307" spans="1:7" x14ac:dyDescent="0.2">
      <c r="A307" s="17">
        <v>43019</v>
      </c>
      <c r="B307" s="14">
        <v>718.61</v>
      </c>
      <c r="C307" s="14">
        <v>717.9</v>
      </c>
      <c r="D307" s="14">
        <v>720.37</v>
      </c>
      <c r="E307" s="14">
        <v>715.43</v>
      </c>
      <c r="F307" s="14" t="s">
        <v>2475</v>
      </c>
      <c r="G307" s="15">
        <v>3.8999999999999998E-3</v>
      </c>
    </row>
    <row r="308" spans="1:7" x14ac:dyDescent="0.2">
      <c r="A308" s="17">
        <v>43018</v>
      </c>
      <c r="B308" s="14">
        <v>717.84</v>
      </c>
      <c r="C308" s="14">
        <v>714.99</v>
      </c>
      <c r="D308" s="14">
        <v>719.62</v>
      </c>
      <c r="E308" s="14">
        <v>713.48</v>
      </c>
      <c r="F308" s="14" t="s">
        <v>2476</v>
      </c>
      <c r="G308" s="15">
        <v>1.4E-3</v>
      </c>
    </row>
    <row r="309" spans="1:7" x14ac:dyDescent="0.2">
      <c r="A309" s="17">
        <v>43017</v>
      </c>
      <c r="B309" s="14">
        <v>715.02</v>
      </c>
      <c r="C309" s="14">
        <v>714.16</v>
      </c>
      <c r="D309" s="14">
        <v>716.7</v>
      </c>
      <c r="E309" s="14">
        <v>713.14</v>
      </c>
      <c r="F309" s="14" t="s">
        <v>2477</v>
      </c>
      <c r="G309" s="15">
        <v>-7.4999999999999997E-3</v>
      </c>
    </row>
    <row r="310" spans="1:7" x14ac:dyDescent="0.2">
      <c r="A310" s="17">
        <v>43014</v>
      </c>
      <c r="B310" s="14">
        <v>714.02</v>
      </c>
      <c r="C310" s="14">
        <v>719.38</v>
      </c>
      <c r="D310" s="14">
        <v>720.72</v>
      </c>
      <c r="E310" s="14">
        <v>712.92</v>
      </c>
      <c r="F310" s="14" t="s">
        <v>2478</v>
      </c>
      <c r="G310" s="15">
        <v>7.4999999999999997E-3</v>
      </c>
    </row>
    <row r="311" spans="1:7" x14ac:dyDescent="0.2">
      <c r="A311" s="17">
        <v>43013</v>
      </c>
      <c r="B311" s="14">
        <v>719.41</v>
      </c>
      <c r="C311" s="14">
        <v>714.18</v>
      </c>
      <c r="D311" s="14">
        <v>720.01</v>
      </c>
      <c r="E311" s="14">
        <v>713.15</v>
      </c>
      <c r="F311" s="14" t="s">
        <v>2479</v>
      </c>
      <c r="G311" s="15">
        <v>-6.7999999999999996E-3</v>
      </c>
    </row>
    <row r="312" spans="1:7" x14ac:dyDescent="0.2">
      <c r="A312" s="17">
        <v>43012</v>
      </c>
      <c r="B312" s="14">
        <v>714.04</v>
      </c>
      <c r="C312" s="14">
        <v>719.07</v>
      </c>
      <c r="D312" s="14">
        <v>719.12</v>
      </c>
      <c r="E312" s="14">
        <v>713.56</v>
      </c>
      <c r="F312" s="14" t="s">
        <v>2480</v>
      </c>
      <c r="G312" s="15">
        <v>5.1000000000000004E-3</v>
      </c>
    </row>
    <row r="313" spans="1:7" x14ac:dyDescent="0.2">
      <c r="A313" s="17">
        <v>43011</v>
      </c>
      <c r="B313" s="14">
        <v>718.96</v>
      </c>
      <c r="C313" s="14">
        <v>715.32</v>
      </c>
      <c r="D313" s="14">
        <v>719.66</v>
      </c>
      <c r="E313" s="14">
        <v>715.32</v>
      </c>
      <c r="F313" s="14" t="s">
        <v>2481</v>
      </c>
      <c r="G313" s="15">
        <v>2.3E-3</v>
      </c>
    </row>
    <row r="314" spans="1:7" x14ac:dyDescent="0.2">
      <c r="A314" s="17">
        <v>43010</v>
      </c>
      <c r="B314" s="14">
        <v>715.3</v>
      </c>
      <c r="C314" s="14">
        <v>713.68</v>
      </c>
      <c r="D314" s="14">
        <v>718</v>
      </c>
      <c r="E314" s="14">
        <v>713.14</v>
      </c>
      <c r="F314" s="14" t="s">
        <v>2482</v>
      </c>
      <c r="G314" s="15">
        <v>4.0000000000000002E-4</v>
      </c>
    </row>
    <row r="315" spans="1:7" x14ac:dyDescent="0.2">
      <c r="A315" s="17">
        <v>43007</v>
      </c>
      <c r="B315" s="14">
        <v>713.68</v>
      </c>
      <c r="C315" s="14">
        <v>713.4</v>
      </c>
      <c r="D315" s="14">
        <v>714.81</v>
      </c>
      <c r="E315" s="14">
        <v>708.76</v>
      </c>
      <c r="F315" s="14" t="s">
        <v>2483</v>
      </c>
      <c r="G315" s="15">
        <v>5.1000000000000004E-3</v>
      </c>
    </row>
    <row r="316" spans="1:7" x14ac:dyDescent="0.2">
      <c r="A316" s="17">
        <v>43006</v>
      </c>
      <c r="B316" s="14">
        <v>713.42</v>
      </c>
      <c r="C316" s="14">
        <v>709.78</v>
      </c>
      <c r="D316" s="14">
        <v>713.92</v>
      </c>
      <c r="E316" s="14">
        <v>708.97</v>
      </c>
      <c r="F316" s="14" t="s">
        <v>2484</v>
      </c>
      <c r="G316" s="15">
        <v>6.7000000000000002E-3</v>
      </c>
    </row>
    <row r="317" spans="1:7" x14ac:dyDescent="0.2">
      <c r="A317" s="17">
        <v>43005</v>
      </c>
      <c r="B317" s="14">
        <v>709.78</v>
      </c>
      <c r="C317" s="14">
        <v>705.42</v>
      </c>
      <c r="D317" s="14">
        <v>709.79</v>
      </c>
      <c r="E317" s="14">
        <v>705.42</v>
      </c>
      <c r="F317" s="14" t="s">
        <v>2485</v>
      </c>
      <c r="G317" s="15">
        <v>-4.0000000000000001E-3</v>
      </c>
    </row>
    <row r="318" spans="1:7" x14ac:dyDescent="0.2">
      <c r="A318" s="17">
        <v>43004</v>
      </c>
      <c r="B318" s="14">
        <v>705.09</v>
      </c>
      <c r="C318" s="14">
        <v>707.89</v>
      </c>
      <c r="D318" s="14">
        <v>709.02</v>
      </c>
      <c r="E318" s="14">
        <v>703.74</v>
      </c>
      <c r="F318" s="14" t="s">
        <v>2486</v>
      </c>
      <c r="G318" s="15">
        <v>7.0000000000000001E-3</v>
      </c>
    </row>
    <row r="319" spans="1:7" x14ac:dyDescent="0.2">
      <c r="A319" s="17">
        <v>43003</v>
      </c>
      <c r="B319" s="14">
        <v>707.89</v>
      </c>
      <c r="C319" s="14">
        <v>702.95</v>
      </c>
      <c r="D319" s="14">
        <v>708.14</v>
      </c>
      <c r="E319" s="14">
        <v>701.56</v>
      </c>
      <c r="F319" s="14" t="s">
        <v>2487</v>
      </c>
      <c r="G319" s="15">
        <v>8.9999999999999998E-4</v>
      </c>
    </row>
    <row r="320" spans="1:7" x14ac:dyDescent="0.2">
      <c r="A320" s="17">
        <v>43000</v>
      </c>
      <c r="B320" s="14">
        <v>702.98</v>
      </c>
      <c r="C320" s="14">
        <v>702.33</v>
      </c>
      <c r="D320" s="14">
        <v>703.48</v>
      </c>
      <c r="E320" s="14">
        <v>699.5</v>
      </c>
      <c r="F320" s="14" t="s">
        <v>2488</v>
      </c>
      <c r="G320" s="15">
        <v>0.01</v>
      </c>
    </row>
    <row r="321" spans="1:7" x14ac:dyDescent="0.2">
      <c r="A321" s="17">
        <v>42999</v>
      </c>
      <c r="B321" s="14">
        <v>702.32</v>
      </c>
      <c r="C321" s="14">
        <v>695.37</v>
      </c>
      <c r="D321" s="14">
        <v>702.32</v>
      </c>
      <c r="E321" s="14">
        <v>695.21</v>
      </c>
      <c r="F321" s="14" t="s">
        <v>2489</v>
      </c>
      <c r="G321" s="15">
        <v>1.9E-3</v>
      </c>
    </row>
    <row r="322" spans="1:7" x14ac:dyDescent="0.2">
      <c r="A322" s="17">
        <v>42998</v>
      </c>
      <c r="B322" s="14">
        <v>695.38</v>
      </c>
      <c r="C322" s="14">
        <v>693.99</v>
      </c>
      <c r="D322" s="14">
        <v>695.75</v>
      </c>
      <c r="E322" s="14">
        <v>692.89</v>
      </c>
      <c r="F322" s="14" t="s">
        <v>2490</v>
      </c>
      <c r="G322" s="15">
        <v>1.6000000000000001E-3</v>
      </c>
    </row>
    <row r="323" spans="1:7" x14ac:dyDescent="0.2">
      <c r="A323" s="17">
        <v>42997</v>
      </c>
      <c r="B323" s="14">
        <v>694.04</v>
      </c>
      <c r="C323" s="14">
        <v>692.95</v>
      </c>
      <c r="D323" s="14">
        <v>694.12</v>
      </c>
      <c r="E323" s="14">
        <v>690.42</v>
      </c>
      <c r="F323" s="14" t="s">
        <v>2491</v>
      </c>
      <c r="G323" s="15">
        <v>5.7000000000000002E-3</v>
      </c>
    </row>
    <row r="324" spans="1:7" x14ac:dyDescent="0.2">
      <c r="A324" s="17">
        <v>42996</v>
      </c>
      <c r="B324" s="14">
        <v>692.9</v>
      </c>
      <c r="C324" s="14">
        <v>689.13</v>
      </c>
      <c r="D324" s="14">
        <v>694.98</v>
      </c>
      <c r="E324" s="14">
        <v>689.13</v>
      </c>
      <c r="F324" s="14" t="s">
        <v>2492</v>
      </c>
      <c r="G324" s="15">
        <v>-5.4999999999999997E-3</v>
      </c>
    </row>
    <row r="325" spans="1:7" x14ac:dyDescent="0.2">
      <c r="A325" s="17">
        <v>42993</v>
      </c>
      <c r="B325" s="14">
        <v>688.98</v>
      </c>
      <c r="C325" s="14">
        <v>692.52</v>
      </c>
      <c r="D325" s="14">
        <v>693.34</v>
      </c>
      <c r="E325" s="14">
        <v>688.78</v>
      </c>
      <c r="F325" s="14" t="s">
        <v>2493</v>
      </c>
      <c r="G325" s="15">
        <v>1.2999999999999999E-3</v>
      </c>
    </row>
    <row r="326" spans="1:7" x14ac:dyDescent="0.2">
      <c r="A326" s="17">
        <v>42992</v>
      </c>
      <c r="B326" s="14">
        <v>692.78</v>
      </c>
      <c r="C326" s="14">
        <v>692.09</v>
      </c>
      <c r="D326" s="14">
        <v>693.75</v>
      </c>
      <c r="E326" s="14">
        <v>689.81</v>
      </c>
      <c r="F326" s="14" t="s">
        <v>2494</v>
      </c>
      <c r="G326" s="15">
        <v>7.6E-3</v>
      </c>
    </row>
    <row r="327" spans="1:7" x14ac:dyDescent="0.2">
      <c r="A327" s="17">
        <v>42991</v>
      </c>
      <c r="B327" s="14">
        <v>691.87</v>
      </c>
      <c r="C327" s="14">
        <v>686.62</v>
      </c>
      <c r="D327" s="14">
        <v>692.4</v>
      </c>
      <c r="E327" s="14">
        <v>685.44</v>
      </c>
      <c r="F327" s="14" t="s">
        <v>2495</v>
      </c>
      <c r="G327" s="15">
        <v>6.1000000000000004E-3</v>
      </c>
    </row>
    <row r="328" spans="1:7" x14ac:dyDescent="0.2">
      <c r="A328" s="17">
        <v>42990</v>
      </c>
      <c r="B328" s="14">
        <v>686.62</v>
      </c>
      <c r="C328" s="14">
        <v>682.49</v>
      </c>
      <c r="D328" s="14">
        <v>687.1</v>
      </c>
      <c r="E328" s="14">
        <v>682.46</v>
      </c>
      <c r="F328" s="14" t="s">
        <v>2496</v>
      </c>
      <c r="G328" s="15">
        <v>9.9000000000000008E-3</v>
      </c>
    </row>
    <row r="329" spans="1:7" x14ac:dyDescent="0.2">
      <c r="A329" s="17">
        <v>42989</v>
      </c>
      <c r="B329" s="14">
        <v>682.47</v>
      </c>
      <c r="C329" s="14">
        <v>675.76</v>
      </c>
      <c r="D329" s="14">
        <v>682.58</v>
      </c>
      <c r="E329" s="14">
        <v>675.7</v>
      </c>
      <c r="F329" s="14" t="s">
        <v>2497</v>
      </c>
      <c r="G329" s="15">
        <v>-2.3999999999999998E-3</v>
      </c>
    </row>
    <row r="330" spans="1:7" x14ac:dyDescent="0.2">
      <c r="A330" s="17">
        <v>42986</v>
      </c>
      <c r="B330" s="14">
        <v>675.77</v>
      </c>
      <c r="C330" s="14">
        <v>677.48</v>
      </c>
      <c r="D330" s="14">
        <v>678.32</v>
      </c>
      <c r="E330" s="14">
        <v>674.47</v>
      </c>
      <c r="F330" s="14" t="s">
        <v>2498</v>
      </c>
      <c r="G330" s="15">
        <v>2.8999999999999998E-3</v>
      </c>
    </row>
    <row r="331" spans="1:7" x14ac:dyDescent="0.2">
      <c r="A331" s="17">
        <v>42985</v>
      </c>
      <c r="B331" s="14">
        <v>677.39</v>
      </c>
      <c r="C331" s="14">
        <v>675.7</v>
      </c>
      <c r="D331" s="14">
        <v>679.99</v>
      </c>
      <c r="E331" s="14">
        <v>675.48</v>
      </c>
      <c r="F331" s="14" t="s">
        <v>2486</v>
      </c>
      <c r="G331" s="15">
        <v>-4.7000000000000002E-3</v>
      </c>
    </row>
    <row r="332" spans="1:7" x14ac:dyDescent="0.2">
      <c r="A332" s="17">
        <v>42984</v>
      </c>
      <c r="B332" s="14">
        <v>675.43</v>
      </c>
      <c r="C332" s="14">
        <v>678.64</v>
      </c>
      <c r="D332" s="14">
        <v>678.64</v>
      </c>
      <c r="E332" s="14">
        <v>672.66</v>
      </c>
      <c r="F332" s="14" t="s">
        <v>2499</v>
      </c>
      <c r="G332" s="15">
        <v>4.7999999999999996E-3</v>
      </c>
    </row>
    <row r="333" spans="1:7" x14ac:dyDescent="0.2">
      <c r="A333" s="17">
        <v>42983</v>
      </c>
      <c r="B333" s="14">
        <v>678.64</v>
      </c>
      <c r="C333" s="14">
        <v>675.39</v>
      </c>
      <c r="D333" s="14">
        <v>679.66</v>
      </c>
      <c r="E333" s="14">
        <v>674.18</v>
      </c>
      <c r="F333" s="14" t="s">
        <v>2500</v>
      </c>
      <c r="G333" s="15">
        <v>-1.6000000000000001E-3</v>
      </c>
    </row>
    <row r="334" spans="1:7" x14ac:dyDescent="0.2">
      <c r="A334" s="17">
        <v>42982</v>
      </c>
      <c r="B334" s="14">
        <v>675.39</v>
      </c>
      <c r="C334" s="14">
        <v>676.36</v>
      </c>
      <c r="D334" s="14">
        <v>676.36</v>
      </c>
      <c r="E334" s="14">
        <v>671.86</v>
      </c>
      <c r="F334" s="14" t="s">
        <v>2501</v>
      </c>
      <c r="G334" s="15">
        <v>9.7999999999999997E-3</v>
      </c>
    </row>
    <row r="335" spans="1:7" x14ac:dyDescent="0.2">
      <c r="A335" s="17">
        <v>42979</v>
      </c>
      <c r="B335" s="14">
        <v>676.46</v>
      </c>
      <c r="C335" s="14">
        <v>670.25</v>
      </c>
      <c r="D335" s="14">
        <v>676.6</v>
      </c>
      <c r="E335" s="14">
        <v>669.64</v>
      </c>
      <c r="F335" s="14" t="s">
        <v>2502</v>
      </c>
      <c r="G335" s="15">
        <v>1.35E-2</v>
      </c>
    </row>
    <row r="336" spans="1:7" x14ac:dyDescent="0.2">
      <c r="A336" s="17">
        <v>42978</v>
      </c>
      <c r="B336" s="14">
        <v>669.91</v>
      </c>
      <c r="C336" s="14">
        <v>660.85</v>
      </c>
      <c r="D336" s="14">
        <v>670.47</v>
      </c>
      <c r="E336" s="14">
        <v>660.08</v>
      </c>
      <c r="F336" s="14" t="s">
        <v>2503</v>
      </c>
      <c r="G336" s="15">
        <v>9.7999999999999997E-3</v>
      </c>
    </row>
    <row r="337" spans="1:7" x14ac:dyDescent="0.2">
      <c r="A337" s="17">
        <v>42977</v>
      </c>
      <c r="B337" s="14">
        <v>660.97</v>
      </c>
      <c r="C337" s="14">
        <v>654.57000000000005</v>
      </c>
      <c r="D337" s="14">
        <v>661.15</v>
      </c>
      <c r="E337" s="14">
        <v>654.57000000000005</v>
      </c>
      <c r="F337" s="14" t="s">
        <v>2504</v>
      </c>
      <c r="G337" s="15">
        <v>-8.2000000000000007E-3</v>
      </c>
    </row>
    <row r="338" spans="1:7" x14ac:dyDescent="0.2">
      <c r="A338" s="17">
        <v>42976</v>
      </c>
      <c r="B338" s="14">
        <v>654.53</v>
      </c>
      <c r="C338" s="14">
        <v>659.83</v>
      </c>
      <c r="D338" s="14">
        <v>659.87</v>
      </c>
      <c r="E338" s="14">
        <v>649.41</v>
      </c>
      <c r="F338" s="14" t="s">
        <v>2505</v>
      </c>
      <c r="G338" s="15">
        <v>-2.8999999999999998E-3</v>
      </c>
    </row>
    <row r="339" spans="1:7" x14ac:dyDescent="0.2">
      <c r="A339" s="17">
        <v>42975</v>
      </c>
      <c r="B339" s="14">
        <v>659.97</v>
      </c>
      <c r="C339" s="14">
        <v>661.81</v>
      </c>
      <c r="D339" s="14">
        <v>661.82</v>
      </c>
      <c r="E339" s="14">
        <v>658.25</v>
      </c>
      <c r="F339" s="14" t="s">
        <v>2506</v>
      </c>
      <c r="G339" s="15">
        <v>-2.9999999999999997E-4</v>
      </c>
    </row>
    <row r="340" spans="1:7" x14ac:dyDescent="0.2">
      <c r="A340" s="17">
        <v>42972</v>
      </c>
      <c r="B340" s="14">
        <v>661.9</v>
      </c>
      <c r="C340" s="14">
        <v>662.28</v>
      </c>
      <c r="D340" s="14">
        <v>663.89</v>
      </c>
      <c r="E340" s="14">
        <v>659.52</v>
      </c>
      <c r="F340" s="14" t="s">
        <v>2507</v>
      </c>
      <c r="G340" s="15">
        <v>3.8E-3</v>
      </c>
    </row>
    <row r="341" spans="1:7" x14ac:dyDescent="0.2">
      <c r="A341" s="17">
        <v>42971</v>
      </c>
      <c r="B341" s="14">
        <v>662.12</v>
      </c>
      <c r="C341" s="14">
        <v>659.64</v>
      </c>
      <c r="D341" s="14">
        <v>663.14</v>
      </c>
      <c r="E341" s="14">
        <v>656.55</v>
      </c>
      <c r="F341" s="14" t="s">
        <v>2508</v>
      </c>
      <c r="G341" s="15">
        <v>-2.3E-3</v>
      </c>
    </row>
    <row r="342" spans="1:7" x14ac:dyDescent="0.2">
      <c r="A342" s="17">
        <v>42970</v>
      </c>
      <c r="B342" s="14">
        <v>659.63</v>
      </c>
      <c r="C342" s="14">
        <v>661.14</v>
      </c>
      <c r="D342" s="14">
        <v>662.44</v>
      </c>
      <c r="E342" s="14">
        <v>658.58</v>
      </c>
      <c r="F342" s="14" t="s">
        <v>2509</v>
      </c>
      <c r="G342" s="15">
        <v>8.3000000000000001E-3</v>
      </c>
    </row>
    <row r="343" spans="1:7" x14ac:dyDescent="0.2">
      <c r="A343" s="17">
        <v>42969</v>
      </c>
      <c r="B343" s="14">
        <v>661.14</v>
      </c>
      <c r="C343" s="14">
        <v>655.7</v>
      </c>
      <c r="D343" s="14">
        <v>661.37</v>
      </c>
      <c r="E343" s="14">
        <v>655.62</v>
      </c>
      <c r="F343" s="14" t="s">
        <v>2510</v>
      </c>
      <c r="G343" s="15">
        <v>-1E-4</v>
      </c>
    </row>
    <row r="344" spans="1:7" x14ac:dyDescent="0.2">
      <c r="A344" s="17">
        <v>42968</v>
      </c>
      <c r="B344" s="14">
        <v>655.72</v>
      </c>
      <c r="C344" s="14">
        <v>655.85</v>
      </c>
      <c r="D344" s="14">
        <v>661.42</v>
      </c>
      <c r="E344" s="14">
        <v>654.64</v>
      </c>
      <c r="F344" s="14" t="s">
        <v>2511</v>
      </c>
      <c r="G344" s="15">
        <v>-8.9999999999999998E-4</v>
      </c>
    </row>
    <row r="345" spans="1:7" x14ac:dyDescent="0.2">
      <c r="A345" s="17">
        <v>42965</v>
      </c>
      <c r="B345" s="14">
        <v>655.81</v>
      </c>
      <c r="C345" s="14">
        <v>656.05</v>
      </c>
      <c r="D345" s="14">
        <v>656.69</v>
      </c>
      <c r="E345" s="14">
        <v>652.42999999999995</v>
      </c>
      <c r="F345" s="14" t="s">
        <v>2512</v>
      </c>
      <c r="G345" s="15">
        <v>-1.37E-2</v>
      </c>
    </row>
    <row r="346" spans="1:7" x14ac:dyDescent="0.2">
      <c r="A346" s="17">
        <v>42964</v>
      </c>
      <c r="B346" s="14">
        <v>656.37</v>
      </c>
      <c r="C346" s="14">
        <v>664.94</v>
      </c>
      <c r="D346" s="14">
        <v>665.36</v>
      </c>
      <c r="E346" s="14">
        <v>656.37</v>
      </c>
      <c r="F346" s="14" t="s">
        <v>2513</v>
      </c>
      <c r="G346" s="15">
        <v>9.4999999999999998E-3</v>
      </c>
    </row>
    <row r="347" spans="1:7" x14ac:dyDescent="0.2">
      <c r="A347" s="17">
        <v>42963</v>
      </c>
      <c r="B347" s="14">
        <v>665.47</v>
      </c>
      <c r="C347" s="14">
        <v>659.29</v>
      </c>
      <c r="D347" s="14">
        <v>665.66</v>
      </c>
      <c r="E347" s="14">
        <v>659.29</v>
      </c>
      <c r="F347" s="14" t="s">
        <v>2514</v>
      </c>
      <c r="G347" s="15">
        <v>-7.3000000000000001E-3</v>
      </c>
    </row>
    <row r="348" spans="1:7" x14ac:dyDescent="0.2">
      <c r="A348" s="17">
        <v>42962</v>
      </c>
      <c r="B348" s="14">
        <v>659.24</v>
      </c>
      <c r="C348" s="14">
        <v>664.1</v>
      </c>
      <c r="D348" s="14">
        <v>664.29</v>
      </c>
      <c r="E348" s="14">
        <v>658.46</v>
      </c>
      <c r="F348" s="14" t="s">
        <v>2515</v>
      </c>
      <c r="G348" s="15">
        <v>1.11E-2</v>
      </c>
    </row>
    <row r="349" spans="1:7" x14ac:dyDescent="0.2">
      <c r="A349" s="17">
        <v>42961</v>
      </c>
      <c r="B349" s="14">
        <v>664.08</v>
      </c>
      <c r="C349" s="14">
        <v>657.16</v>
      </c>
      <c r="D349" s="14">
        <v>664.59</v>
      </c>
      <c r="E349" s="14">
        <v>656.96</v>
      </c>
      <c r="F349" s="14" t="s">
        <v>2516</v>
      </c>
      <c r="G349" s="15">
        <v>-1.0500000000000001E-2</v>
      </c>
    </row>
    <row r="350" spans="1:7" x14ac:dyDescent="0.2">
      <c r="A350" s="17">
        <v>42958</v>
      </c>
      <c r="B350" s="14">
        <v>656.8</v>
      </c>
      <c r="C350" s="14">
        <v>663.72</v>
      </c>
      <c r="D350" s="14">
        <v>663.72</v>
      </c>
      <c r="E350" s="14">
        <v>654.66999999999996</v>
      </c>
      <c r="F350" s="14" t="s">
        <v>2517</v>
      </c>
      <c r="G350" s="15">
        <v>-8.8999999999999999E-3</v>
      </c>
    </row>
    <row r="351" spans="1:7" x14ac:dyDescent="0.2">
      <c r="A351" s="17">
        <v>42957</v>
      </c>
      <c r="B351" s="14">
        <v>663.78</v>
      </c>
      <c r="C351" s="14">
        <v>669.46</v>
      </c>
      <c r="D351" s="14">
        <v>669.54</v>
      </c>
      <c r="E351" s="14">
        <v>663.58</v>
      </c>
      <c r="F351" s="14" t="s">
        <v>2261</v>
      </c>
      <c r="G351" s="15">
        <v>-2.9999999999999997E-4</v>
      </c>
    </row>
    <row r="352" spans="1:7" x14ac:dyDescent="0.2">
      <c r="A352" s="17">
        <v>42956</v>
      </c>
      <c r="B352" s="14">
        <v>669.74</v>
      </c>
      <c r="C352" s="14">
        <v>669.65</v>
      </c>
      <c r="D352" s="14">
        <v>672.03</v>
      </c>
      <c r="E352" s="14">
        <v>666.3</v>
      </c>
      <c r="F352" s="14" t="s">
        <v>2518</v>
      </c>
      <c r="G352" s="15">
        <v>-2.0000000000000001E-4</v>
      </c>
    </row>
    <row r="353" spans="1:7" x14ac:dyDescent="0.2">
      <c r="A353" s="17">
        <v>42955</v>
      </c>
      <c r="B353" s="14">
        <v>669.93</v>
      </c>
      <c r="C353" s="14">
        <v>669.95</v>
      </c>
      <c r="D353" s="14">
        <v>670.92</v>
      </c>
      <c r="E353" s="14">
        <v>666.6</v>
      </c>
      <c r="F353" s="14" t="s">
        <v>2519</v>
      </c>
      <c r="G353" s="15">
        <v>6.7999999999999996E-3</v>
      </c>
    </row>
    <row r="354" spans="1:7" x14ac:dyDescent="0.2">
      <c r="A354" s="17">
        <v>42954</v>
      </c>
      <c r="B354" s="14">
        <v>670.06</v>
      </c>
      <c r="C354" s="14">
        <v>665.51</v>
      </c>
      <c r="D354" s="14">
        <v>670.23</v>
      </c>
      <c r="E354" s="14">
        <v>665.3</v>
      </c>
      <c r="F354" s="14" t="s">
        <v>2520</v>
      </c>
      <c r="G354" s="15">
        <v>2.7000000000000001E-3</v>
      </c>
    </row>
    <row r="355" spans="1:7" x14ac:dyDescent="0.2">
      <c r="A355" s="17">
        <v>42951</v>
      </c>
      <c r="B355" s="14">
        <v>665.51</v>
      </c>
      <c r="C355" s="14">
        <v>663.69</v>
      </c>
      <c r="D355" s="14">
        <v>666.2</v>
      </c>
      <c r="E355" s="14">
        <v>662.79</v>
      </c>
      <c r="F355" s="14" t="s">
        <v>2521</v>
      </c>
      <c r="G355" s="15">
        <v>5.0000000000000001E-4</v>
      </c>
    </row>
    <row r="356" spans="1:7" x14ac:dyDescent="0.2">
      <c r="A356" s="17">
        <v>42950</v>
      </c>
      <c r="B356" s="14">
        <v>663.73</v>
      </c>
      <c r="C356" s="14">
        <v>663.34</v>
      </c>
      <c r="D356" s="14">
        <v>664.75</v>
      </c>
      <c r="E356" s="14">
        <v>659.46</v>
      </c>
      <c r="F356" s="14" t="s">
        <v>2522</v>
      </c>
      <c r="G356" s="15">
        <v>-2.5000000000000001E-3</v>
      </c>
    </row>
    <row r="357" spans="1:7" x14ac:dyDescent="0.2">
      <c r="A357" s="17">
        <v>42949</v>
      </c>
      <c r="B357" s="14">
        <v>663.37</v>
      </c>
      <c r="C357" s="14">
        <v>665</v>
      </c>
      <c r="D357" s="14">
        <v>665</v>
      </c>
      <c r="E357" s="14">
        <v>660.09</v>
      </c>
      <c r="F357" s="14" t="s">
        <v>2523</v>
      </c>
      <c r="G357" s="15">
        <v>7.1000000000000004E-3</v>
      </c>
    </row>
    <row r="358" spans="1:7" x14ac:dyDescent="0.2">
      <c r="A358" s="17">
        <v>42948</v>
      </c>
      <c r="B358" s="14">
        <v>665.01</v>
      </c>
      <c r="C358" s="14">
        <v>660.38</v>
      </c>
      <c r="D358" s="14">
        <v>666.21</v>
      </c>
      <c r="E358" s="14">
        <v>660.08</v>
      </c>
      <c r="F358" s="14" t="s">
        <v>2524</v>
      </c>
      <c r="G358" s="15">
        <v>-3.3E-3</v>
      </c>
    </row>
    <row r="359" spans="1:7" x14ac:dyDescent="0.2">
      <c r="A359" s="17">
        <v>42947</v>
      </c>
      <c r="B359" s="14">
        <v>660.35</v>
      </c>
      <c r="C359" s="14">
        <v>662.62</v>
      </c>
      <c r="D359" s="14">
        <v>663.68</v>
      </c>
      <c r="E359" s="14">
        <v>659.67</v>
      </c>
      <c r="F359" s="14" t="s">
        <v>2525</v>
      </c>
      <c r="G359" s="15">
        <v>8.9999999999999998E-4</v>
      </c>
    </row>
    <row r="360" spans="1:7" x14ac:dyDescent="0.2">
      <c r="A360" s="17">
        <v>42944</v>
      </c>
      <c r="B360" s="14">
        <v>662.55</v>
      </c>
      <c r="C360" s="14">
        <v>661.98</v>
      </c>
      <c r="D360" s="14">
        <v>662.55</v>
      </c>
      <c r="E360" s="14">
        <v>656.77</v>
      </c>
      <c r="F360" s="14" t="s">
        <v>2526</v>
      </c>
      <c r="G360" s="15">
        <v>-2.9999999999999997E-4</v>
      </c>
    </row>
    <row r="361" spans="1:7" x14ac:dyDescent="0.2">
      <c r="A361" s="17">
        <v>42943</v>
      </c>
      <c r="B361" s="14">
        <v>661.98</v>
      </c>
      <c r="C361" s="14">
        <v>662.25</v>
      </c>
      <c r="D361" s="14">
        <v>666.93</v>
      </c>
      <c r="E361" s="14">
        <v>660.91</v>
      </c>
      <c r="F361" s="14" t="s">
        <v>2527</v>
      </c>
      <c r="G361" s="15">
        <v>1.3599999999999999E-2</v>
      </c>
    </row>
    <row r="362" spans="1:7" x14ac:dyDescent="0.2">
      <c r="A362" s="17">
        <v>42942</v>
      </c>
      <c r="B362" s="14">
        <v>662.15</v>
      </c>
      <c r="C362" s="14">
        <v>653.44000000000005</v>
      </c>
      <c r="D362" s="14">
        <v>662.62</v>
      </c>
      <c r="E362" s="14">
        <v>653.28</v>
      </c>
      <c r="F362" s="14" t="s">
        <v>2528</v>
      </c>
      <c r="G362" s="15">
        <v>1.9E-3</v>
      </c>
    </row>
    <row r="363" spans="1:7" x14ac:dyDescent="0.2">
      <c r="A363" s="17">
        <v>42941</v>
      </c>
      <c r="B363" s="14">
        <v>653.28</v>
      </c>
      <c r="C363" s="14">
        <v>652.01</v>
      </c>
      <c r="D363" s="14">
        <v>655.19000000000005</v>
      </c>
      <c r="E363" s="14">
        <v>647.96</v>
      </c>
      <c r="F363" s="14" t="s">
        <v>2529</v>
      </c>
      <c r="G363" s="15">
        <v>1.6999999999999999E-3</v>
      </c>
    </row>
    <row r="364" spans="1:7" x14ac:dyDescent="0.2">
      <c r="A364" s="17">
        <v>42940</v>
      </c>
      <c r="B364" s="14">
        <v>652.01</v>
      </c>
      <c r="C364" s="14">
        <v>650.9</v>
      </c>
      <c r="D364" s="14">
        <v>653.11</v>
      </c>
      <c r="E364" s="14">
        <v>648.69000000000005</v>
      </c>
      <c r="F364" s="14" t="s">
        <v>2530</v>
      </c>
      <c r="G364" s="15">
        <v>-1.54E-2</v>
      </c>
    </row>
    <row r="365" spans="1:7" x14ac:dyDescent="0.2">
      <c r="A365" s="17">
        <v>42937</v>
      </c>
      <c r="B365" s="14">
        <v>650.91999999999996</v>
      </c>
      <c r="C365" s="14">
        <v>661</v>
      </c>
      <c r="D365" s="14">
        <v>661.02</v>
      </c>
      <c r="E365" s="14">
        <v>649.21</v>
      </c>
      <c r="F365" s="14" t="s">
        <v>2531</v>
      </c>
      <c r="G365" s="15">
        <v>9.4000000000000004E-3</v>
      </c>
    </row>
    <row r="366" spans="1:7" x14ac:dyDescent="0.2">
      <c r="A366" s="17">
        <v>42936</v>
      </c>
      <c r="B366" s="14">
        <v>661.09</v>
      </c>
      <c r="C366" s="14">
        <v>654.98</v>
      </c>
      <c r="D366" s="14">
        <v>662.39</v>
      </c>
      <c r="E366" s="14">
        <v>654.9</v>
      </c>
      <c r="F366" s="14" t="s">
        <v>2532</v>
      </c>
      <c r="G366" s="15">
        <v>4.3E-3</v>
      </c>
    </row>
    <row r="367" spans="1:7" x14ac:dyDescent="0.2">
      <c r="A367" s="17">
        <v>42935</v>
      </c>
      <c r="B367" s="14">
        <v>654.96</v>
      </c>
      <c r="C367" s="14">
        <v>652.16999999999996</v>
      </c>
      <c r="D367" s="14">
        <v>655.17999999999995</v>
      </c>
      <c r="E367" s="14">
        <v>650.69000000000005</v>
      </c>
      <c r="F367" s="14" t="s">
        <v>2533</v>
      </c>
      <c r="G367" s="15">
        <v>-5.0000000000000001E-3</v>
      </c>
    </row>
    <row r="368" spans="1:7" x14ac:dyDescent="0.2">
      <c r="A368" s="17">
        <v>42934</v>
      </c>
      <c r="B368" s="14">
        <v>652.13</v>
      </c>
      <c r="C368" s="14">
        <v>655.39</v>
      </c>
      <c r="D368" s="14">
        <v>656.19</v>
      </c>
      <c r="E368" s="14">
        <v>651.07000000000005</v>
      </c>
      <c r="F368" s="14" t="s">
        <v>2534</v>
      </c>
      <c r="G368" s="15">
        <v>1.2999999999999999E-2</v>
      </c>
    </row>
    <row r="369" spans="1:7" x14ac:dyDescent="0.2">
      <c r="A369" s="17">
        <v>42933</v>
      </c>
      <c r="B369" s="14">
        <v>655.43</v>
      </c>
      <c r="C369" s="14">
        <v>647.03</v>
      </c>
      <c r="D369" s="14">
        <v>656.81</v>
      </c>
      <c r="E369" s="14">
        <v>647.03</v>
      </c>
      <c r="F369" s="14" t="s">
        <v>2535</v>
      </c>
      <c r="G369" s="15">
        <v>-1.2999999999999999E-3</v>
      </c>
    </row>
    <row r="370" spans="1:7" x14ac:dyDescent="0.2">
      <c r="A370" s="17">
        <v>42930</v>
      </c>
      <c r="B370" s="14">
        <v>647.02</v>
      </c>
      <c r="C370" s="14">
        <v>648.05999999999995</v>
      </c>
      <c r="D370" s="14">
        <v>649.17999999999995</v>
      </c>
      <c r="E370" s="14">
        <v>645.03</v>
      </c>
      <c r="F370" s="14" t="s">
        <v>2536</v>
      </c>
      <c r="G370" s="15">
        <v>7.7999999999999996E-3</v>
      </c>
    </row>
    <row r="371" spans="1:7" x14ac:dyDescent="0.2">
      <c r="A371" s="17">
        <v>42929</v>
      </c>
      <c r="B371" s="14">
        <v>647.89</v>
      </c>
      <c r="C371" s="14">
        <v>643.4</v>
      </c>
      <c r="D371" s="14">
        <v>648.66</v>
      </c>
      <c r="E371" s="14">
        <v>641.9</v>
      </c>
      <c r="F371" s="14" t="s">
        <v>2537</v>
      </c>
      <c r="G371" s="15">
        <v>2.2700000000000001E-2</v>
      </c>
    </row>
    <row r="372" spans="1:7" x14ac:dyDescent="0.2">
      <c r="A372" s="17">
        <v>42928</v>
      </c>
      <c r="B372" s="14">
        <v>642.87</v>
      </c>
      <c r="C372" s="14">
        <v>628.61</v>
      </c>
      <c r="D372" s="14">
        <v>642.87</v>
      </c>
      <c r="E372" s="14">
        <v>627.89</v>
      </c>
      <c r="F372" s="14" t="s">
        <v>2538</v>
      </c>
      <c r="G372" s="15">
        <v>1E-4</v>
      </c>
    </row>
    <row r="373" spans="1:7" x14ac:dyDescent="0.2">
      <c r="A373" s="17">
        <v>42927</v>
      </c>
      <c r="B373" s="14">
        <v>628.61</v>
      </c>
      <c r="C373" s="14">
        <v>628.53</v>
      </c>
      <c r="D373" s="14">
        <v>630.59</v>
      </c>
      <c r="E373" s="14">
        <v>625.21</v>
      </c>
      <c r="F373" s="14" t="s">
        <v>2539</v>
      </c>
      <c r="G373" s="15">
        <v>9.1999999999999998E-3</v>
      </c>
    </row>
    <row r="374" spans="1:7" x14ac:dyDescent="0.2">
      <c r="A374" s="17">
        <v>42926</v>
      </c>
      <c r="B374" s="14">
        <v>628.52</v>
      </c>
      <c r="C374" s="14">
        <v>622.88</v>
      </c>
      <c r="D374" s="14">
        <v>628.62</v>
      </c>
      <c r="E374" s="14">
        <v>622.88</v>
      </c>
      <c r="F374" s="14" t="s">
        <v>2540</v>
      </c>
      <c r="G374" s="15">
        <v>-8.3999999999999995E-3</v>
      </c>
    </row>
    <row r="375" spans="1:7" x14ac:dyDescent="0.2">
      <c r="A375" s="17">
        <v>42923</v>
      </c>
      <c r="B375" s="14">
        <v>622.80999999999995</v>
      </c>
      <c r="C375" s="14">
        <v>627.48</v>
      </c>
      <c r="D375" s="14">
        <v>627.9</v>
      </c>
      <c r="E375" s="14">
        <v>622.41999999999996</v>
      </c>
      <c r="F375" s="14" t="s">
        <v>2541</v>
      </c>
      <c r="G375" s="15">
        <v>-2.9999999999999997E-4</v>
      </c>
    </row>
    <row r="376" spans="1:7" x14ac:dyDescent="0.2">
      <c r="A376" s="17">
        <v>42922</v>
      </c>
      <c r="B376" s="14">
        <v>628.07000000000005</v>
      </c>
      <c r="C376" s="14">
        <v>628.37</v>
      </c>
      <c r="D376" s="14">
        <v>632.57000000000005</v>
      </c>
      <c r="E376" s="14">
        <v>626.33000000000004</v>
      </c>
      <c r="F376" s="14" t="s">
        <v>2542</v>
      </c>
      <c r="G376" s="15">
        <v>-0.01</v>
      </c>
    </row>
    <row r="377" spans="1:7" x14ac:dyDescent="0.2">
      <c r="A377" s="17">
        <v>42921</v>
      </c>
      <c r="B377" s="14">
        <v>628.28</v>
      </c>
      <c r="C377" s="14">
        <v>634.63</v>
      </c>
      <c r="D377" s="14">
        <v>634.71</v>
      </c>
      <c r="E377" s="14">
        <v>627.66999999999996</v>
      </c>
      <c r="F377" s="14" t="s">
        <v>2543</v>
      </c>
      <c r="G377" s="15">
        <v>4.0000000000000001E-3</v>
      </c>
    </row>
    <row r="378" spans="1:7" x14ac:dyDescent="0.2">
      <c r="A378" s="17">
        <v>42920</v>
      </c>
      <c r="B378" s="14">
        <v>634.63</v>
      </c>
      <c r="C378" s="14">
        <v>632.14</v>
      </c>
      <c r="D378" s="14">
        <v>635.42999999999995</v>
      </c>
      <c r="E378" s="14">
        <v>631.09</v>
      </c>
      <c r="F378" s="14" t="s">
        <v>2544</v>
      </c>
      <c r="G378" s="15">
        <v>1.0699999999999999E-2</v>
      </c>
    </row>
    <row r="379" spans="1:7" x14ac:dyDescent="0.2">
      <c r="A379" s="17">
        <v>42919</v>
      </c>
      <c r="B379" s="14">
        <v>632.12</v>
      </c>
      <c r="C379" s="14">
        <v>625.41999999999996</v>
      </c>
      <c r="D379" s="14">
        <v>632.21</v>
      </c>
      <c r="E379" s="14">
        <v>625.41999999999996</v>
      </c>
      <c r="F379" s="14" t="s">
        <v>2545</v>
      </c>
      <c r="G379" s="15">
        <v>5.4999999999999997E-3</v>
      </c>
    </row>
    <row r="380" spans="1:7" x14ac:dyDescent="0.2">
      <c r="A380" s="17">
        <v>42916</v>
      </c>
      <c r="B380" s="14">
        <v>625.41999999999996</v>
      </c>
      <c r="C380" s="14">
        <v>622.37</v>
      </c>
      <c r="D380" s="14">
        <v>626</v>
      </c>
      <c r="E380" s="14">
        <v>620.91999999999996</v>
      </c>
      <c r="F380" s="14" t="s">
        <v>2546</v>
      </c>
      <c r="G380" s="15">
        <v>-5.1999999999999998E-3</v>
      </c>
    </row>
    <row r="381" spans="1:7" x14ac:dyDescent="0.2">
      <c r="A381" s="17">
        <v>42915</v>
      </c>
      <c r="B381" s="14">
        <v>622</v>
      </c>
      <c r="C381" s="14">
        <v>625.28</v>
      </c>
      <c r="D381" s="14">
        <v>631.29</v>
      </c>
      <c r="E381" s="14">
        <v>621.75</v>
      </c>
      <c r="F381" s="14" t="s">
        <v>2547</v>
      </c>
      <c r="G381" s="15">
        <v>6.8999999999999999E-3</v>
      </c>
    </row>
    <row r="382" spans="1:7" x14ac:dyDescent="0.2">
      <c r="A382" s="17">
        <v>42914</v>
      </c>
      <c r="B382" s="14">
        <v>625.23</v>
      </c>
      <c r="C382" s="14">
        <v>620.91999999999996</v>
      </c>
      <c r="D382" s="14">
        <v>625.23</v>
      </c>
      <c r="E382" s="14">
        <v>618.27</v>
      </c>
      <c r="F382" s="14" t="s">
        <v>2548</v>
      </c>
      <c r="G382" s="15">
        <v>1.5E-3</v>
      </c>
    </row>
    <row r="383" spans="1:7" x14ac:dyDescent="0.2">
      <c r="A383" s="17">
        <v>42913</v>
      </c>
      <c r="B383" s="14">
        <v>620.96</v>
      </c>
      <c r="C383" s="14">
        <v>620.05999999999995</v>
      </c>
      <c r="D383" s="14">
        <v>622.21</v>
      </c>
      <c r="E383" s="14">
        <v>618.20000000000005</v>
      </c>
      <c r="F383" s="14" t="s">
        <v>2549</v>
      </c>
      <c r="G383" s="15">
        <v>2.9999999999999997E-4</v>
      </c>
    </row>
    <row r="384" spans="1:7" x14ac:dyDescent="0.2">
      <c r="A384" s="17">
        <v>42912</v>
      </c>
      <c r="B384" s="14">
        <v>620.05999999999995</v>
      </c>
      <c r="C384" s="14">
        <v>620.99</v>
      </c>
      <c r="D384" s="14">
        <v>625.29999999999995</v>
      </c>
      <c r="E384" s="14">
        <v>619.79999999999995</v>
      </c>
      <c r="F384" s="14" t="s">
        <v>2550</v>
      </c>
      <c r="G384" s="15">
        <v>-1.1000000000000001E-3</v>
      </c>
    </row>
    <row r="385" spans="1:7" x14ac:dyDescent="0.2">
      <c r="A385" s="17">
        <v>42909</v>
      </c>
      <c r="B385" s="14">
        <v>619.88</v>
      </c>
      <c r="C385" s="14">
        <v>620.58000000000004</v>
      </c>
      <c r="D385" s="14">
        <v>622.41999999999996</v>
      </c>
      <c r="E385" s="14">
        <v>617.70000000000005</v>
      </c>
      <c r="F385" s="14" t="s">
        <v>2551</v>
      </c>
      <c r="G385" s="15">
        <v>-1.06E-2</v>
      </c>
    </row>
    <row r="386" spans="1:7" x14ac:dyDescent="0.2">
      <c r="A386" s="17">
        <v>42908</v>
      </c>
      <c r="B386" s="14">
        <v>620.58000000000004</v>
      </c>
      <c r="C386" s="14">
        <v>626.97</v>
      </c>
      <c r="D386" s="14">
        <v>626.97</v>
      </c>
      <c r="E386" s="14">
        <v>618.91</v>
      </c>
      <c r="F386" s="14" t="s">
        <v>2552</v>
      </c>
      <c r="G386" s="15">
        <v>-5.4999999999999997E-3</v>
      </c>
    </row>
    <row r="387" spans="1:7" x14ac:dyDescent="0.2">
      <c r="A387" s="17">
        <v>42907</v>
      </c>
      <c r="B387" s="14">
        <v>627.23</v>
      </c>
      <c r="C387" s="14">
        <v>630.73</v>
      </c>
      <c r="D387" s="14">
        <v>630.73</v>
      </c>
      <c r="E387" s="14">
        <v>624.09</v>
      </c>
      <c r="F387" s="14" t="s">
        <v>2553</v>
      </c>
      <c r="G387" s="15">
        <v>-3.2000000000000002E-3</v>
      </c>
    </row>
    <row r="388" spans="1:7" x14ac:dyDescent="0.2">
      <c r="A388" s="17">
        <v>42906</v>
      </c>
      <c r="B388" s="14">
        <v>630.73</v>
      </c>
      <c r="C388" s="14">
        <v>632.73</v>
      </c>
      <c r="D388" s="14">
        <v>636.02</v>
      </c>
      <c r="E388" s="14">
        <v>630.28</v>
      </c>
      <c r="F388" s="14" t="s">
        <v>2502</v>
      </c>
      <c r="G388" s="15">
        <v>9.2999999999999992E-3</v>
      </c>
    </row>
    <row r="389" spans="1:7" x14ac:dyDescent="0.2">
      <c r="A389" s="17">
        <v>42905</v>
      </c>
      <c r="B389" s="14">
        <v>632.73</v>
      </c>
      <c r="C389" s="14">
        <v>626.99</v>
      </c>
      <c r="D389" s="14">
        <v>633.07000000000005</v>
      </c>
      <c r="E389" s="14">
        <v>626.96</v>
      </c>
      <c r="F389" s="14" t="s">
        <v>2554</v>
      </c>
      <c r="G389" s="15">
        <v>3.7000000000000002E-3</v>
      </c>
    </row>
    <row r="390" spans="1:7" x14ac:dyDescent="0.2">
      <c r="A390" s="17">
        <v>42902</v>
      </c>
      <c r="B390" s="14">
        <v>626.88</v>
      </c>
      <c r="C390" s="14">
        <v>624.59</v>
      </c>
      <c r="D390" s="14">
        <v>628.35</v>
      </c>
      <c r="E390" s="14">
        <v>623.95000000000005</v>
      </c>
      <c r="F390" s="14" t="s">
        <v>2555</v>
      </c>
      <c r="G390" s="15">
        <v>-1.7500000000000002E-2</v>
      </c>
    </row>
    <row r="391" spans="1:7" x14ac:dyDescent="0.2">
      <c r="A391" s="17">
        <v>42901</v>
      </c>
      <c r="B391" s="14">
        <v>624.54999999999995</v>
      </c>
      <c r="C391" s="14">
        <v>635.54</v>
      </c>
      <c r="D391" s="14">
        <v>635.55999999999995</v>
      </c>
      <c r="E391" s="14">
        <v>623.03</v>
      </c>
      <c r="F391" s="14" t="s">
        <v>2556</v>
      </c>
      <c r="G391" s="15">
        <v>-3.7000000000000002E-3</v>
      </c>
    </row>
    <row r="392" spans="1:7" x14ac:dyDescent="0.2">
      <c r="A392" s="17">
        <v>42900</v>
      </c>
      <c r="B392" s="14">
        <v>635.70000000000005</v>
      </c>
      <c r="C392" s="14">
        <v>638.02</v>
      </c>
      <c r="D392" s="14">
        <v>640.69000000000005</v>
      </c>
      <c r="E392" s="14">
        <v>635.33000000000004</v>
      </c>
      <c r="F392" s="14" t="s">
        <v>2557</v>
      </c>
      <c r="G392" s="15">
        <v>-4.3E-3</v>
      </c>
    </row>
    <row r="393" spans="1:7" x14ac:dyDescent="0.2">
      <c r="A393" s="17">
        <v>42899</v>
      </c>
      <c r="B393" s="14">
        <v>638.04</v>
      </c>
      <c r="C393" s="14">
        <v>640.84</v>
      </c>
      <c r="D393" s="14">
        <v>641.80999999999995</v>
      </c>
      <c r="E393" s="14">
        <v>636.28</v>
      </c>
      <c r="F393" s="14" t="s">
        <v>2558</v>
      </c>
      <c r="G393" s="15">
        <v>1.04E-2</v>
      </c>
    </row>
    <row r="394" spans="1:7" x14ac:dyDescent="0.2">
      <c r="A394" s="17">
        <v>42898</v>
      </c>
      <c r="B394" s="14">
        <v>640.77</v>
      </c>
      <c r="C394" s="14">
        <v>634.17999999999995</v>
      </c>
      <c r="D394" s="14">
        <v>640.84</v>
      </c>
      <c r="E394" s="14">
        <v>632.51</v>
      </c>
      <c r="F394" s="14" t="s">
        <v>2559</v>
      </c>
      <c r="G394" s="15">
        <v>2.5000000000000001E-3</v>
      </c>
    </row>
    <row r="395" spans="1:7" x14ac:dyDescent="0.2">
      <c r="A395" s="17">
        <v>42895</v>
      </c>
      <c r="B395" s="14">
        <v>634.15</v>
      </c>
      <c r="C395" s="14">
        <v>632.51</v>
      </c>
      <c r="D395" s="14">
        <v>634.4</v>
      </c>
      <c r="E395" s="14">
        <v>628.95000000000005</v>
      </c>
      <c r="F395" s="14" t="s">
        <v>2560</v>
      </c>
      <c r="G395" s="15">
        <v>-1.03E-2</v>
      </c>
    </row>
    <row r="396" spans="1:7" x14ac:dyDescent="0.2">
      <c r="A396" s="17">
        <v>42894</v>
      </c>
      <c r="B396" s="14">
        <v>632.55999999999995</v>
      </c>
      <c r="C396" s="14">
        <v>639</v>
      </c>
      <c r="D396" s="14">
        <v>639.04</v>
      </c>
      <c r="E396" s="14">
        <v>630.75</v>
      </c>
      <c r="F396" s="14" t="s">
        <v>2561</v>
      </c>
      <c r="G396" s="15">
        <v>5.5999999999999999E-3</v>
      </c>
    </row>
    <row r="397" spans="1:7" x14ac:dyDescent="0.2">
      <c r="A397" s="17">
        <v>42893</v>
      </c>
      <c r="B397" s="14">
        <v>639.16999999999996</v>
      </c>
      <c r="C397" s="14">
        <v>635.61</v>
      </c>
      <c r="D397" s="14">
        <v>641.13</v>
      </c>
      <c r="E397" s="14">
        <v>634.09</v>
      </c>
      <c r="F397" s="14" t="s">
        <v>2562</v>
      </c>
      <c r="G397" s="15">
        <v>-3.3999999999999998E-3</v>
      </c>
    </row>
    <row r="398" spans="1:7" x14ac:dyDescent="0.2">
      <c r="A398" s="17">
        <v>42892</v>
      </c>
      <c r="B398" s="14">
        <v>635.58000000000004</v>
      </c>
      <c r="C398" s="14">
        <v>637.74</v>
      </c>
      <c r="D398" s="14">
        <v>637.79</v>
      </c>
      <c r="E398" s="14">
        <v>631.88</v>
      </c>
      <c r="F398" s="14" t="s">
        <v>2563</v>
      </c>
      <c r="G398" s="15">
        <v>-3.3E-3</v>
      </c>
    </row>
    <row r="399" spans="1:7" x14ac:dyDescent="0.2">
      <c r="A399" s="17">
        <v>42888</v>
      </c>
      <c r="B399" s="14">
        <v>637.77</v>
      </c>
      <c r="C399" s="14">
        <v>640.53</v>
      </c>
      <c r="D399" s="14">
        <v>642.29</v>
      </c>
      <c r="E399" s="14">
        <v>636.39</v>
      </c>
      <c r="F399" s="14" t="s">
        <v>2564</v>
      </c>
      <c r="G399" s="15">
        <v>4.5999999999999999E-3</v>
      </c>
    </row>
    <row r="400" spans="1:7" x14ac:dyDescent="0.2">
      <c r="A400" s="17">
        <v>42887</v>
      </c>
      <c r="B400" s="14">
        <v>639.89</v>
      </c>
      <c r="C400" s="14">
        <v>637.37</v>
      </c>
      <c r="D400" s="14">
        <v>642.42999999999995</v>
      </c>
      <c r="E400" s="14">
        <v>637.29</v>
      </c>
      <c r="F400" s="14" t="s">
        <v>2565</v>
      </c>
      <c r="G400" s="15">
        <v>-1.35E-2</v>
      </c>
    </row>
    <row r="401" spans="1:7" x14ac:dyDescent="0.2">
      <c r="A401" s="17">
        <v>42886</v>
      </c>
      <c r="B401" s="14">
        <v>636.97</v>
      </c>
      <c r="C401" s="14">
        <v>645.61</v>
      </c>
      <c r="D401" s="14">
        <v>645.70000000000005</v>
      </c>
      <c r="E401" s="14">
        <v>636.96</v>
      </c>
      <c r="F401" s="14" t="s">
        <v>2566</v>
      </c>
      <c r="G401" s="15">
        <v>-1.1000000000000001E-3</v>
      </c>
    </row>
    <row r="402" spans="1:7" x14ac:dyDescent="0.2">
      <c r="A402" s="17">
        <v>42885</v>
      </c>
      <c r="B402" s="14">
        <v>645.70000000000005</v>
      </c>
      <c r="C402" s="14">
        <v>646.16999999999996</v>
      </c>
      <c r="D402" s="14">
        <v>646.85</v>
      </c>
      <c r="E402" s="14">
        <v>641.9</v>
      </c>
      <c r="F402" s="14" t="s">
        <v>2567</v>
      </c>
      <c r="G402" s="15">
        <v>8.0000000000000004E-4</v>
      </c>
    </row>
    <row r="403" spans="1:7" x14ac:dyDescent="0.2">
      <c r="A403" s="17">
        <v>42884</v>
      </c>
      <c r="B403" s="14">
        <v>646.39</v>
      </c>
      <c r="C403" s="14">
        <v>645.95000000000005</v>
      </c>
      <c r="D403" s="14">
        <v>647.22</v>
      </c>
      <c r="E403" s="14">
        <v>644.07000000000005</v>
      </c>
      <c r="F403" s="14" t="s">
        <v>2568</v>
      </c>
      <c r="G403" s="15">
        <v>-1.17E-2</v>
      </c>
    </row>
    <row r="404" spans="1:7" x14ac:dyDescent="0.2">
      <c r="A404" s="17">
        <v>42881</v>
      </c>
      <c r="B404" s="14">
        <v>645.87</v>
      </c>
      <c r="C404" s="14">
        <v>653.45000000000005</v>
      </c>
      <c r="D404" s="14">
        <v>653.45000000000005</v>
      </c>
      <c r="E404" s="14">
        <v>644.08000000000004</v>
      </c>
      <c r="F404" s="14" t="s">
        <v>2569</v>
      </c>
      <c r="G404" s="15">
        <v>5.7000000000000002E-3</v>
      </c>
    </row>
    <row r="405" spans="1:7" x14ac:dyDescent="0.2">
      <c r="A405" s="17">
        <v>42879</v>
      </c>
      <c r="B405" s="14">
        <v>653.53</v>
      </c>
      <c r="C405" s="14">
        <v>649.98</v>
      </c>
      <c r="D405" s="14">
        <v>653.54</v>
      </c>
      <c r="E405" s="14">
        <v>649.16999999999996</v>
      </c>
      <c r="F405" s="14" t="s">
        <v>2255</v>
      </c>
      <c r="G405" s="15">
        <v>-4.1999999999999997E-3</v>
      </c>
    </row>
    <row r="406" spans="1:7" x14ac:dyDescent="0.2">
      <c r="A406" s="17">
        <v>42878</v>
      </c>
      <c r="B406" s="14">
        <v>649.84</v>
      </c>
      <c r="C406" s="14">
        <v>652.58000000000004</v>
      </c>
      <c r="D406" s="14">
        <v>652.58000000000004</v>
      </c>
      <c r="E406" s="14">
        <v>648.05999999999995</v>
      </c>
      <c r="F406" s="14" t="s">
        <v>2570</v>
      </c>
      <c r="G406" s="15">
        <v>5.0000000000000001E-4</v>
      </c>
    </row>
    <row r="407" spans="1:7" x14ac:dyDescent="0.2">
      <c r="A407" s="17">
        <v>42877</v>
      </c>
      <c r="B407" s="14">
        <v>652.57000000000005</v>
      </c>
      <c r="C407" s="14">
        <v>652.22</v>
      </c>
      <c r="D407" s="14">
        <v>655.14</v>
      </c>
      <c r="E407" s="14">
        <v>649.85</v>
      </c>
      <c r="F407" s="14" t="s">
        <v>2571</v>
      </c>
      <c r="G407" s="15">
        <v>1.5599999999999999E-2</v>
      </c>
    </row>
    <row r="408" spans="1:7" x14ac:dyDescent="0.2">
      <c r="A408" s="17">
        <v>42874</v>
      </c>
      <c r="B408" s="14">
        <v>652.22</v>
      </c>
      <c r="C408" s="14">
        <v>642.22</v>
      </c>
      <c r="D408" s="14">
        <v>652.38</v>
      </c>
      <c r="E408" s="14">
        <v>642.17999999999995</v>
      </c>
      <c r="F408" s="14" t="s">
        <v>2572</v>
      </c>
      <c r="G408" s="15">
        <v>-2.2700000000000001E-2</v>
      </c>
    </row>
    <row r="409" spans="1:7" x14ac:dyDescent="0.2">
      <c r="A409" s="17">
        <v>42873</v>
      </c>
      <c r="B409" s="14">
        <v>642.21</v>
      </c>
      <c r="C409" s="14">
        <v>655.12</v>
      </c>
      <c r="D409" s="14">
        <v>655.54</v>
      </c>
      <c r="E409" s="14">
        <v>638.13</v>
      </c>
      <c r="F409" s="14" t="s">
        <v>2573</v>
      </c>
      <c r="G409" s="15">
        <v>6.1000000000000004E-3</v>
      </c>
    </row>
    <row r="410" spans="1:7" x14ac:dyDescent="0.2">
      <c r="A410" s="17">
        <v>42871</v>
      </c>
      <c r="B410" s="14">
        <v>657.13</v>
      </c>
      <c r="C410" s="14">
        <v>652.82000000000005</v>
      </c>
      <c r="D410" s="14">
        <v>657.17</v>
      </c>
      <c r="E410" s="14">
        <v>651.20000000000005</v>
      </c>
      <c r="F410" s="14" t="s">
        <v>2574</v>
      </c>
      <c r="G410" s="15">
        <v>7.1000000000000004E-3</v>
      </c>
    </row>
    <row r="411" spans="1:7" x14ac:dyDescent="0.2">
      <c r="A411" s="17">
        <v>42870</v>
      </c>
      <c r="B411" s="14">
        <v>653.15</v>
      </c>
      <c r="C411" s="14">
        <v>648.69000000000005</v>
      </c>
      <c r="D411" s="14">
        <v>654.41</v>
      </c>
      <c r="E411" s="14">
        <v>648.69000000000005</v>
      </c>
      <c r="F411" s="14" t="s">
        <v>2575</v>
      </c>
      <c r="G411" s="15">
        <v>3.8999999999999998E-3</v>
      </c>
    </row>
    <row r="412" spans="1:7" x14ac:dyDescent="0.2">
      <c r="A412" s="17">
        <v>42867</v>
      </c>
      <c r="B412" s="14">
        <v>648.54999999999995</v>
      </c>
      <c r="C412" s="14">
        <v>646.49</v>
      </c>
      <c r="D412" s="14">
        <v>649.65</v>
      </c>
      <c r="E412" s="14">
        <v>646.19000000000005</v>
      </c>
      <c r="F412" s="14" t="s">
        <v>2576</v>
      </c>
      <c r="G412" s="15">
        <v>-1E-3</v>
      </c>
    </row>
    <row r="413" spans="1:7" x14ac:dyDescent="0.2">
      <c r="A413" s="17">
        <v>42866</v>
      </c>
      <c r="B413" s="14">
        <v>646.04</v>
      </c>
      <c r="C413" s="14">
        <v>646.67999999999995</v>
      </c>
      <c r="D413" s="14">
        <v>651.63</v>
      </c>
      <c r="E413" s="14">
        <v>645.27</v>
      </c>
      <c r="F413" s="14" t="s">
        <v>2577</v>
      </c>
      <c r="G413" s="15">
        <v>-2.0000000000000001E-4</v>
      </c>
    </row>
    <row r="414" spans="1:7" x14ac:dyDescent="0.2">
      <c r="A414" s="17">
        <v>42865</v>
      </c>
      <c r="B414" s="14">
        <v>646.66999999999996</v>
      </c>
      <c r="C414" s="14">
        <v>647.03</v>
      </c>
      <c r="D414" s="14">
        <v>647.59</v>
      </c>
      <c r="E414" s="14">
        <v>643.22</v>
      </c>
      <c r="F414" s="14" t="s">
        <v>2578</v>
      </c>
      <c r="G414" s="15">
        <v>1.0999999999999999E-2</v>
      </c>
    </row>
    <row r="415" spans="1:7" x14ac:dyDescent="0.2">
      <c r="A415" s="17">
        <v>42864</v>
      </c>
      <c r="B415" s="14">
        <v>646.78</v>
      </c>
      <c r="C415" s="14">
        <v>639.73</v>
      </c>
      <c r="D415" s="14">
        <v>647.04</v>
      </c>
      <c r="E415" s="14">
        <v>639.53</v>
      </c>
      <c r="F415" s="14" t="s">
        <v>2579</v>
      </c>
      <c r="G415" s="15">
        <v>4.7000000000000002E-3</v>
      </c>
    </row>
    <row r="416" spans="1:7" x14ac:dyDescent="0.2">
      <c r="A416" s="17">
        <v>42863</v>
      </c>
      <c r="B416" s="14">
        <v>639.75</v>
      </c>
      <c r="C416" s="14">
        <v>637.07000000000005</v>
      </c>
      <c r="D416" s="14">
        <v>639.75</v>
      </c>
      <c r="E416" s="14">
        <v>633.48</v>
      </c>
      <c r="F416" s="14" t="s">
        <v>2502</v>
      </c>
      <c r="G416" s="15">
        <v>1.77E-2</v>
      </c>
    </row>
    <row r="417" spans="1:7" x14ac:dyDescent="0.2">
      <c r="A417" s="17">
        <v>42860</v>
      </c>
      <c r="B417" s="14">
        <v>636.74</v>
      </c>
      <c r="C417" s="14">
        <v>625.70000000000005</v>
      </c>
      <c r="D417" s="14">
        <v>637.28</v>
      </c>
      <c r="E417" s="14">
        <v>621.91999999999996</v>
      </c>
      <c r="F417" s="14" t="s">
        <v>2580</v>
      </c>
      <c r="G417" s="15">
        <v>-5.4999999999999997E-3</v>
      </c>
    </row>
    <row r="418" spans="1:7" x14ac:dyDescent="0.2">
      <c r="A418" s="17">
        <v>42859</v>
      </c>
      <c r="B418" s="14">
        <v>625.67999999999995</v>
      </c>
      <c r="C418" s="14">
        <v>629.15</v>
      </c>
      <c r="D418" s="14">
        <v>634.58000000000004</v>
      </c>
      <c r="E418" s="14">
        <v>624.58000000000004</v>
      </c>
      <c r="F418" s="14" t="s">
        <v>2581</v>
      </c>
      <c r="G418" s="15">
        <v>-2E-3</v>
      </c>
    </row>
    <row r="419" spans="1:7" x14ac:dyDescent="0.2">
      <c r="A419" s="17">
        <v>42858</v>
      </c>
      <c r="B419" s="14">
        <v>629.14</v>
      </c>
      <c r="C419" s="14">
        <v>630.41999999999996</v>
      </c>
      <c r="D419" s="14">
        <v>630.70000000000005</v>
      </c>
      <c r="E419" s="14">
        <v>626.01</v>
      </c>
      <c r="F419" s="14" t="s">
        <v>2582</v>
      </c>
      <c r="G419" s="15">
        <v>1.0800000000000001E-2</v>
      </c>
    </row>
    <row r="420" spans="1:7" x14ac:dyDescent="0.2">
      <c r="A420" s="17">
        <v>42857</v>
      </c>
      <c r="B420" s="14">
        <v>630.37</v>
      </c>
      <c r="C420" s="14">
        <v>623.67999999999995</v>
      </c>
      <c r="D420" s="14">
        <v>630.37</v>
      </c>
      <c r="E420" s="14">
        <v>622.51</v>
      </c>
      <c r="F420" s="14" t="s">
        <v>2583</v>
      </c>
      <c r="G420" s="15">
        <v>-2.8999999999999998E-3</v>
      </c>
    </row>
    <row r="421" spans="1:7" x14ac:dyDescent="0.2">
      <c r="A421" s="17">
        <v>42853</v>
      </c>
      <c r="B421" s="14">
        <v>623.66</v>
      </c>
      <c r="C421" s="14">
        <v>625.49</v>
      </c>
      <c r="D421" s="14">
        <v>626.65</v>
      </c>
      <c r="E421" s="14">
        <v>621.96</v>
      </c>
      <c r="F421" s="14" t="s">
        <v>2584</v>
      </c>
      <c r="G421" s="15">
        <v>0</v>
      </c>
    </row>
    <row r="422" spans="1:7" x14ac:dyDescent="0.2">
      <c r="A422" s="17">
        <v>42852</v>
      </c>
      <c r="B422" s="14">
        <v>625.48</v>
      </c>
      <c r="C422" s="14">
        <v>625.45000000000005</v>
      </c>
      <c r="D422" s="14">
        <v>628.65</v>
      </c>
      <c r="E422" s="14">
        <v>623.65</v>
      </c>
      <c r="F422" s="14" t="s">
        <v>2585</v>
      </c>
      <c r="G422" s="15">
        <v>-5.0000000000000001E-4</v>
      </c>
    </row>
    <row r="423" spans="1:7" x14ac:dyDescent="0.2">
      <c r="A423" s="17">
        <v>42851</v>
      </c>
      <c r="B423" s="14">
        <v>625.48</v>
      </c>
      <c r="C423" s="14">
        <v>625.91</v>
      </c>
      <c r="D423" s="14">
        <v>627.07000000000005</v>
      </c>
      <c r="E423" s="14">
        <v>622.55999999999995</v>
      </c>
      <c r="F423" s="14" t="s">
        <v>2586</v>
      </c>
      <c r="G423" s="15">
        <v>1.09E-2</v>
      </c>
    </row>
    <row r="424" spans="1:7" x14ac:dyDescent="0.2">
      <c r="A424" s="17">
        <v>42850</v>
      </c>
      <c r="B424" s="14">
        <v>625.80999999999995</v>
      </c>
      <c r="C424" s="14">
        <v>620.41</v>
      </c>
      <c r="D424" s="14">
        <v>625.80999999999995</v>
      </c>
      <c r="E424" s="14">
        <v>618.94000000000005</v>
      </c>
      <c r="F424" s="14" t="s">
        <v>2587</v>
      </c>
      <c r="G424" s="15">
        <v>1.2699999999999999E-2</v>
      </c>
    </row>
    <row r="425" spans="1:7" x14ac:dyDescent="0.2">
      <c r="A425" s="17">
        <v>42849</v>
      </c>
      <c r="B425" s="14">
        <v>619.04999999999995</v>
      </c>
      <c r="C425" s="14">
        <v>611.4</v>
      </c>
      <c r="D425" s="14">
        <v>621.01</v>
      </c>
      <c r="E425" s="14">
        <v>611.29</v>
      </c>
      <c r="F425" s="14" t="s">
        <v>2588</v>
      </c>
      <c r="G425" s="15">
        <v>-1E-3</v>
      </c>
    </row>
    <row r="426" spans="1:7" x14ac:dyDescent="0.2">
      <c r="A426" s="17">
        <v>42846</v>
      </c>
      <c r="B426" s="14">
        <v>611.29</v>
      </c>
      <c r="C426" s="14">
        <v>611.91999999999996</v>
      </c>
      <c r="D426" s="14">
        <v>614.39</v>
      </c>
      <c r="E426" s="14">
        <v>609.42999999999995</v>
      </c>
      <c r="F426" s="14" t="s">
        <v>2589</v>
      </c>
      <c r="G426" s="15">
        <v>5.9999999999999995E-4</v>
      </c>
    </row>
    <row r="427" spans="1:7" x14ac:dyDescent="0.2">
      <c r="A427" s="17">
        <v>42845</v>
      </c>
      <c r="B427" s="14">
        <v>611.91999999999996</v>
      </c>
      <c r="C427" s="14">
        <v>611.49</v>
      </c>
      <c r="D427" s="14">
        <v>612.54999999999995</v>
      </c>
      <c r="E427" s="14">
        <v>608.70000000000005</v>
      </c>
      <c r="F427" s="14" t="s">
        <v>2590</v>
      </c>
      <c r="G427" s="15">
        <v>-5.7999999999999996E-3</v>
      </c>
    </row>
    <row r="428" spans="1:7" x14ac:dyDescent="0.2">
      <c r="A428" s="17">
        <v>42844</v>
      </c>
      <c r="B428" s="14">
        <v>611.53</v>
      </c>
      <c r="C428" s="14">
        <v>615.09</v>
      </c>
      <c r="D428" s="14">
        <v>615.19000000000005</v>
      </c>
      <c r="E428" s="14">
        <v>610.5</v>
      </c>
      <c r="F428" s="14" t="s">
        <v>2591</v>
      </c>
      <c r="G428" s="15">
        <v>-1.7899999999999999E-2</v>
      </c>
    </row>
    <row r="429" spans="1:7" x14ac:dyDescent="0.2">
      <c r="A429" s="17">
        <v>42843</v>
      </c>
      <c r="B429" s="14">
        <v>615.08000000000004</v>
      </c>
      <c r="C429" s="14">
        <v>626.34</v>
      </c>
      <c r="D429" s="14">
        <v>629</v>
      </c>
      <c r="E429" s="14">
        <v>613.05999999999995</v>
      </c>
      <c r="F429" s="14" t="s">
        <v>2592</v>
      </c>
      <c r="G429" s="15">
        <v>5.3E-3</v>
      </c>
    </row>
    <row r="430" spans="1:7" x14ac:dyDescent="0.2">
      <c r="A430" s="17">
        <v>42837</v>
      </c>
      <c r="B430" s="14">
        <v>626.32000000000005</v>
      </c>
      <c r="C430" s="14">
        <v>623.08000000000004</v>
      </c>
      <c r="D430" s="14">
        <v>627.59</v>
      </c>
      <c r="E430" s="14">
        <v>623.08000000000004</v>
      </c>
      <c r="F430" s="14" t="s">
        <v>2593</v>
      </c>
      <c r="G430" s="15">
        <v>-2.5999999999999999E-3</v>
      </c>
    </row>
    <row r="431" spans="1:7" x14ac:dyDescent="0.2">
      <c r="A431" s="17">
        <v>42836</v>
      </c>
      <c r="B431" s="14">
        <v>622.99</v>
      </c>
      <c r="C431" s="14">
        <v>624.4</v>
      </c>
      <c r="D431" s="14">
        <v>624.71</v>
      </c>
      <c r="E431" s="14">
        <v>621.91999999999996</v>
      </c>
      <c r="F431" s="14" t="s">
        <v>2594</v>
      </c>
      <c r="G431" s="15">
        <v>3.3999999999999998E-3</v>
      </c>
    </row>
    <row r="432" spans="1:7" x14ac:dyDescent="0.2">
      <c r="A432" s="17">
        <v>42835</v>
      </c>
      <c r="B432" s="14">
        <v>624.61</v>
      </c>
      <c r="C432" s="14">
        <v>622.66</v>
      </c>
      <c r="D432" s="14">
        <v>624.61</v>
      </c>
      <c r="E432" s="14">
        <v>621.99</v>
      </c>
      <c r="F432" s="14" t="s">
        <v>2595</v>
      </c>
      <c r="G432" s="15">
        <v>6.9999999999999999E-4</v>
      </c>
    </row>
    <row r="433" spans="1:7" x14ac:dyDescent="0.2">
      <c r="A433" s="17">
        <v>42832</v>
      </c>
      <c r="B433" s="14">
        <v>622.47</v>
      </c>
      <c r="C433" s="14">
        <v>622.12</v>
      </c>
      <c r="D433" s="14">
        <v>624.66999999999996</v>
      </c>
      <c r="E433" s="14">
        <v>619.78</v>
      </c>
      <c r="F433" s="14" t="s">
        <v>2596</v>
      </c>
      <c r="G433" s="15">
        <v>-2E-3</v>
      </c>
    </row>
    <row r="434" spans="1:7" x14ac:dyDescent="0.2">
      <c r="A434" s="17">
        <v>42831</v>
      </c>
      <c r="B434" s="14">
        <v>622.02</v>
      </c>
      <c r="C434" s="14">
        <v>623.33000000000004</v>
      </c>
      <c r="D434" s="14">
        <v>623.63</v>
      </c>
      <c r="E434" s="14">
        <v>614.5</v>
      </c>
      <c r="F434" s="14" t="s">
        <v>2597</v>
      </c>
      <c r="G434" s="15">
        <v>1.01E-2</v>
      </c>
    </row>
    <row r="435" spans="1:7" x14ac:dyDescent="0.2">
      <c r="A435" s="17">
        <v>42830</v>
      </c>
      <c r="B435" s="14">
        <v>623.29</v>
      </c>
      <c r="C435" s="14">
        <v>617.04999999999995</v>
      </c>
      <c r="D435" s="14">
        <v>623.46</v>
      </c>
      <c r="E435" s="14">
        <v>617.04999999999995</v>
      </c>
      <c r="F435" s="14" t="s">
        <v>2598</v>
      </c>
      <c r="G435" s="15">
        <v>-8.6999999999999994E-3</v>
      </c>
    </row>
    <row r="436" spans="1:7" x14ac:dyDescent="0.2">
      <c r="A436" s="17">
        <v>42829</v>
      </c>
      <c r="B436" s="14">
        <v>617.04999999999995</v>
      </c>
      <c r="C436" s="14">
        <v>622.47</v>
      </c>
      <c r="D436" s="14">
        <v>622.61</v>
      </c>
      <c r="E436" s="14">
        <v>615.82000000000005</v>
      </c>
      <c r="F436" s="14" t="s">
        <v>2599</v>
      </c>
      <c r="G436" s="15">
        <v>6.7999999999999996E-3</v>
      </c>
    </row>
    <row r="437" spans="1:7" x14ac:dyDescent="0.2">
      <c r="A437" s="17">
        <v>42828</v>
      </c>
      <c r="B437" s="14">
        <v>622.46</v>
      </c>
      <c r="C437" s="14">
        <v>618.48</v>
      </c>
      <c r="D437" s="14">
        <v>624.70000000000005</v>
      </c>
      <c r="E437" s="14">
        <v>618.48</v>
      </c>
      <c r="F437" s="14" t="s">
        <v>2600</v>
      </c>
      <c r="G437" s="15">
        <v>-7.1999999999999998E-3</v>
      </c>
    </row>
    <row r="438" spans="1:7" x14ac:dyDescent="0.2">
      <c r="A438" s="17">
        <v>42825</v>
      </c>
      <c r="B438" s="14">
        <v>618.27</v>
      </c>
      <c r="C438" s="14">
        <v>622.75</v>
      </c>
      <c r="D438" s="14">
        <v>623.55999999999995</v>
      </c>
      <c r="E438" s="14">
        <v>615.99</v>
      </c>
      <c r="F438" s="14" t="s">
        <v>2601</v>
      </c>
      <c r="G438" s="15">
        <v>8.8999999999999999E-3</v>
      </c>
    </row>
    <row r="439" spans="1:7" x14ac:dyDescent="0.2">
      <c r="A439" s="17">
        <v>42824</v>
      </c>
      <c r="B439" s="14">
        <v>622.73</v>
      </c>
      <c r="C439" s="14">
        <v>617.26</v>
      </c>
      <c r="D439" s="14">
        <v>622.73</v>
      </c>
      <c r="E439" s="14">
        <v>617.26</v>
      </c>
      <c r="F439" s="14" t="s">
        <v>2602</v>
      </c>
      <c r="G439" s="15">
        <v>2.0999999999999999E-3</v>
      </c>
    </row>
    <row r="440" spans="1:7" x14ac:dyDescent="0.2">
      <c r="A440" s="17">
        <v>42823</v>
      </c>
      <c r="B440" s="14">
        <v>617.26</v>
      </c>
      <c r="C440" s="14">
        <v>615.99</v>
      </c>
      <c r="D440" s="14">
        <v>620.6</v>
      </c>
      <c r="E440" s="14">
        <v>615.22</v>
      </c>
      <c r="F440" s="14" t="s">
        <v>2603</v>
      </c>
      <c r="G440" s="15">
        <v>9.9000000000000008E-3</v>
      </c>
    </row>
    <row r="441" spans="1:7" x14ac:dyDescent="0.2">
      <c r="A441" s="17">
        <v>42822</v>
      </c>
      <c r="B441" s="14">
        <v>615.98</v>
      </c>
      <c r="C441" s="14">
        <v>610.01</v>
      </c>
      <c r="D441" s="14">
        <v>616.33000000000004</v>
      </c>
      <c r="E441" s="14">
        <v>609.19000000000005</v>
      </c>
      <c r="F441" s="14" t="s">
        <v>2604</v>
      </c>
      <c r="G441" s="15">
        <v>-2.0199999999999999E-2</v>
      </c>
    </row>
    <row r="442" spans="1:7" x14ac:dyDescent="0.2">
      <c r="A442" s="17">
        <v>42821</v>
      </c>
      <c r="B442" s="14">
        <v>609.91999999999996</v>
      </c>
      <c r="C442" s="14">
        <v>622.45000000000005</v>
      </c>
      <c r="D442" s="14">
        <v>622.45000000000005</v>
      </c>
      <c r="E442" s="14">
        <v>607.69000000000005</v>
      </c>
      <c r="F442" s="14" t="s">
        <v>2605</v>
      </c>
      <c r="G442" s="15">
        <v>-1.2999999999999999E-3</v>
      </c>
    </row>
    <row r="443" spans="1:7" x14ac:dyDescent="0.2">
      <c r="A443" s="17">
        <v>42818</v>
      </c>
      <c r="B443" s="14">
        <v>622.48</v>
      </c>
      <c r="C443" s="14">
        <v>623.27</v>
      </c>
      <c r="D443" s="14">
        <v>623.96</v>
      </c>
      <c r="E443" s="14">
        <v>621.01</v>
      </c>
      <c r="F443" s="14" t="s">
        <v>2606</v>
      </c>
      <c r="G443" s="15">
        <v>-1E-3</v>
      </c>
    </row>
    <row r="444" spans="1:7" x14ac:dyDescent="0.2">
      <c r="A444" s="17">
        <v>42817</v>
      </c>
      <c r="B444" s="14">
        <v>623.29</v>
      </c>
      <c r="C444" s="14">
        <v>623.74</v>
      </c>
      <c r="D444" s="14">
        <v>624.62</v>
      </c>
      <c r="E444" s="14">
        <v>620.04</v>
      </c>
      <c r="F444" s="14" t="s">
        <v>2607</v>
      </c>
      <c r="G444" s="15">
        <v>-1.35E-2</v>
      </c>
    </row>
    <row r="445" spans="1:7" x14ac:dyDescent="0.2">
      <c r="A445" s="17">
        <v>42816</v>
      </c>
      <c r="B445" s="14">
        <v>623.89</v>
      </c>
      <c r="C445" s="14">
        <v>632.03</v>
      </c>
      <c r="D445" s="14">
        <v>632.29999999999995</v>
      </c>
      <c r="E445" s="14">
        <v>621.1</v>
      </c>
      <c r="F445" s="14" t="s">
        <v>2608</v>
      </c>
      <c r="G445" s="15">
        <v>-2.9999999999999997E-4</v>
      </c>
    </row>
    <row r="446" spans="1:7" x14ac:dyDescent="0.2">
      <c r="A446" s="17">
        <v>42815</v>
      </c>
      <c r="B446" s="14">
        <v>632.41999999999996</v>
      </c>
      <c r="C446" s="14">
        <v>632.61</v>
      </c>
      <c r="D446" s="14">
        <v>637.54</v>
      </c>
      <c r="E446" s="14">
        <v>631.74</v>
      </c>
      <c r="F446" s="14" t="s">
        <v>2609</v>
      </c>
      <c r="G446" s="15">
        <v>-5.9999999999999995E-4</v>
      </c>
    </row>
    <row r="447" spans="1:7" x14ac:dyDescent="0.2">
      <c r="A447" s="17">
        <v>42814</v>
      </c>
      <c r="B447" s="14">
        <v>632.61</v>
      </c>
      <c r="C447" s="14">
        <v>633</v>
      </c>
      <c r="D447" s="14">
        <v>633.97</v>
      </c>
      <c r="E447" s="14">
        <v>630.23</v>
      </c>
      <c r="F447" s="14" t="s">
        <v>2610</v>
      </c>
      <c r="G447" s="15">
        <v>6.9999999999999999E-4</v>
      </c>
    </row>
    <row r="448" spans="1:7" x14ac:dyDescent="0.2">
      <c r="A448" s="17">
        <v>42811</v>
      </c>
      <c r="B448" s="14">
        <v>632.98</v>
      </c>
      <c r="C448" s="14">
        <v>632.55999999999995</v>
      </c>
      <c r="D448" s="14">
        <v>636.12</v>
      </c>
      <c r="E448" s="14">
        <v>631.92999999999995</v>
      </c>
      <c r="F448" s="14" t="s">
        <v>2611</v>
      </c>
      <c r="G448" s="15">
        <v>8.2000000000000007E-3</v>
      </c>
    </row>
    <row r="449" spans="1:7" x14ac:dyDescent="0.2">
      <c r="A449" s="17">
        <v>42810</v>
      </c>
      <c r="B449" s="14">
        <v>632.55999999999995</v>
      </c>
      <c r="C449" s="14">
        <v>628.22</v>
      </c>
      <c r="D449" s="14">
        <v>637.11</v>
      </c>
      <c r="E449" s="14">
        <v>628.12</v>
      </c>
      <c r="F449" s="14" t="s">
        <v>2612</v>
      </c>
      <c r="G449" s="15">
        <v>5.3E-3</v>
      </c>
    </row>
    <row r="450" spans="1:7" x14ac:dyDescent="0.2">
      <c r="A450" s="17">
        <v>42809</v>
      </c>
      <c r="B450" s="14">
        <v>627.4</v>
      </c>
      <c r="C450" s="14">
        <v>624.04</v>
      </c>
      <c r="D450" s="14">
        <v>629.01</v>
      </c>
      <c r="E450" s="14">
        <v>624.04</v>
      </c>
      <c r="F450" s="14" t="s">
        <v>2613</v>
      </c>
      <c r="G450" s="15">
        <v>-9.1999999999999998E-3</v>
      </c>
    </row>
    <row r="451" spans="1:7" x14ac:dyDescent="0.2">
      <c r="A451" s="17">
        <v>42808</v>
      </c>
      <c r="B451" s="14">
        <v>624.07000000000005</v>
      </c>
      <c r="C451" s="14">
        <v>629.88</v>
      </c>
      <c r="D451" s="14">
        <v>631.76</v>
      </c>
      <c r="E451" s="14">
        <v>622.19000000000005</v>
      </c>
      <c r="F451" s="14" t="s">
        <v>2614</v>
      </c>
      <c r="G451" s="15">
        <v>2.3E-3</v>
      </c>
    </row>
    <row r="452" spans="1:7" x14ac:dyDescent="0.2">
      <c r="A452" s="17">
        <v>42807</v>
      </c>
      <c r="B452" s="14">
        <v>629.87</v>
      </c>
      <c r="C452" s="14">
        <v>628.42999999999995</v>
      </c>
      <c r="D452" s="14">
        <v>630.33000000000004</v>
      </c>
      <c r="E452" s="14">
        <v>626.47</v>
      </c>
      <c r="F452" s="14" t="s">
        <v>2615</v>
      </c>
      <c r="G452" s="15">
        <v>1.4E-2</v>
      </c>
    </row>
    <row r="453" spans="1:7" x14ac:dyDescent="0.2">
      <c r="A453" s="17">
        <v>42804</v>
      </c>
      <c r="B453" s="14">
        <v>628.42999999999995</v>
      </c>
      <c r="C453" s="14">
        <v>619.74</v>
      </c>
      <c r="D453" s="14">
        <v>630.15</v>
      </c>
      <c r="E453" s="14">
        <v>619.74</v>
      </c>
      <c r="F453" s="14" t="s">
        <v>2616</v>
      </c>
      <c r="G453" s="15">
        <v>-2.2000000000000001E-3</v>
      </c>
    </row>
    <row r="454" spans="1:7" x14ac:dyDescent="0.2">
      <c r="A454" s="17">
        <v>42803</v>
      </c>
      <c r="B454" s="14">
        <v>619.74</v>
      </c>
      <c r="C454" s="14">
        <v>621.11</v>
      </c>
      <c r="D454" s="14">
        <v>621.11</v>
      </c>
      <c r="E454" s="14">
        <v>613.85</v>
      </c>
      <c r="F454" s="14" t="s">
        <v>2617</v>
      </c>
      <c r="G454" s="15">
        <v>-2E-3</v>
      </c>
    </row>
    <row r="455" spans="1:7" x14ac:dyDescent="0.2">
      <c r="A455" s="17">
        <v>42802</v>
      </c>
      <c r="B455" s="14">
        <v>621.11</v>
      </c>
      <c r="C455" s="14">
        <v>622.24</v>
      </c>
      <c r="D455" s="14">
        <v>622.33000000000004</v>
      </c>
      <c r="E455" s="14">
        <v>620</v>
      </c>
      <c r="F455" s="14" t="s">
        <v>2618</v>
      </c>
      <c r="G455" s="15">
        <v>3.5000000000000001E-3</v>
      </c>
    </row>
    <row r="456" spans="1:7" x14ac:dyDescent="0.2">
      <c r="A456" s="17">
        <v>42801</v>
      </c>
      <c r="B456" s="14">
        <v>622.36</v>
      </c>
      <c r="C456" s="14">
        <v>620.02</v>
      </c>
      <c r="D456" s="14">
        <v>623.94000000000005</v>
      </c>
      <c r="E456" s="14">
        <v>619.04999999999995</v>
      </c>
      <c r="F456" s="14" t="s">
        <v>2619</v>
      </c>
      <c r="G456" s="15">
        <v>-1.4E-3</v>
      </c>
    </row>
    <row r="457" spans="1:7" x14ac:dyDescent="0.2">
      <c r="A457" s="17">
        <v>42800</v>
      </c>
      <c r="B457" s="14">
        <v>620.17999999999995</v>
      </c>
      <c r="C457" s="14">
        <v>620.78</v>
      </c>
      <c r="D457" s="14">
        <v>622.82000000000005</v>
      </c>
      <c r="E457" s="14">
        <v>617.89</v>
      </c>
      <c r="F457" s="14" t="s">
        <v>2620</v>
      </c>
      <c r="G457" s="15">
        <v>-1.18E-2</v>
      </c>
    </row>
    <row r="458" spans="1:7" x14ac:dyDescent="0.2">
      <c r="A458" s="17">
        <v>42797</v>
      </c>
      <c r="B458" s="14">
        <v>621.03</v>
      </c>
      <c r="C458" s="14">
        <v>627.99</v>
      </c>
      <c r="D458" s="14">
        <v>627.99</v>
      </c>
      <c r="E458" s="14">
        <v>620.14</v>
      </c>
      <c r="F458" s="14" t="s">
        <v>2190</v>
      </c>
      <c r="G458" s="15">
        <v>4.0000000000000001E-3</v>
      </c>
    </row>
    <row r="459" spans="1:7" x14ac:dyDescent="0.2">
      <c r="A459" s="17">
        <v>42796</v>
      </c>
      <c r="B459" s="14">
        <v>628.45000000000005</v>
      </c>
      <c r="C459" s="14">
        <v>626</v>
      </c>
      <c r="D459" s="14">
        <v>631.78</v>
      </c>
      <c r="E459" s="14">
        <v>625.76</v>
      </c>
      <c r="F459" s="14" t="s">
        <v>2621</v>
      </c>
      <c r="G459" s="15">
        <v>1.09E-2</v>
      </c>
    </row>
    <row r="460" spans="1:7" x14ac:dyDescent="0.2">
      <c r="A460" s="17">
        <v>42795</v>
      </c>
      <c r="B460" s="14">
        <v>625.92999999999995</v>
      </c>
      <c r="C460" s="14">
        <v>619.17999999999995</v>
      </c>
      <c r="D460" s="14">
        <v>625.97</v>
      </c>
      <c r="E460" s="14">
        <v>619.17999999999995</v>
      </c>
      <c r="F460" s="14" t="s">
        <v>2622</v>
      </c>
      <c r="G460" s="15">
        <v>3.8999999999999998E-3</v>
      </c>
    </row>
    <row r="461" spans="1:7" x14ac:dyDescent="0.2">
      <c r="A461" s="17">
        <v>42794</v>
      </c>
      <c r="B461" s="14">
        <v>619.20000000000005</v>
      </c>
      <c r="C461" s="14">
        <v>616.74</v>
      </c>
      <c r="D461" s="14">
        <v>619.64</v>
      </c>
      <c r="E461" s="14">
        <v>616.02</v>
      </c>
      <c r="F461" s="14" t="s">
        <v>2623</v>
      </c>
      <c r="G461" s="15">
        <v>1.4E-3</v>
      </c>
    </row>
    <row r="462" spans="1:7" x14ac:dyDescent="0.2">
      <c r="A462" s="17">
        <v>42793</v>
      </c>
      <c r="B462" s="14">
        <v>616.79999999999995</v>
      </c>
      <c r="C462" s="14">
        <v>615.9</v>
      </c>
      <c r="D462" s="14">
        <v>619.46</v>
      </c>
      <c r="E462" s="14">
        <v>615.9</v>
      </c>
      <c r="F462" s="14" t="s">
        <v>2624</v>
      </c>
      <c r="G462" s="15">
        <v>-9.7000000000000003E-3</v>
      </c>
    </row>
    <row r="463" spans="1:7" x14ac:dyDescent="0.2">
      <c r="A463" s="17">
        <v>42790</v>
      </c>
      <c r="B463" s="14">
        <v>615.92999999999995</v>
      </c>
      <c r="C463" s="14">
        <v>621.89</v>
      </c>
      <c r="D463" s="14">
        <v>621.89</v>
      </c>
      <c r="E463" s="14">
        <v>613.76</v>
      </c>
      <c r="F463" s="14" t="s">
        <v>2625</v>
      </c>
      <c r="G463" s="15">
        <v>-2.5000000000000001E-3</v>
      </c>
    </row>
    <row r="464" spans="1:7" x14ac:dyDescent="0.2">
      <c r="A464" s="17">
        <v>42789</v>
      </c>
      <c r="B464" s="14">
        <v>621.95000000000005</v>
      </c>
      <c r="C464" s="14">
        <v>623.63</v>
      </c>
      <c r="D464" s="14">
        <v>626.77</v>
      </c>
      <c r="E464" s="14">
        <v>621.88</v>
      </c>
      <c r="F464" s="14" t="s">
        <v>2626</v>
      </c>
      <c r="G464" s="15">
        <v>-8.3000000000000001E-3</v>
      </c>
    </row>
    <row r="465" spans="1:7" x14ac:dyDescent="0.2">
      <c r="A465" s="17">
        <v>42788</v>
      </c>
      <c r="B465" s="14">
        <v>623.5</v>
      </c>
      <c r="C465" s="14">
        <v>628.6</v>
      </c>
      <c r="D465" s="14">
        <v>629.86</v>
      </c>
      <c r="E465" s="14">
        <v>623.1</v>
      </c>
      <c r="F465" s="14" t="s">
        <v>2627</v>
      </c>
      <c r="G465" s="15">
        <v>1.3100000000000001E-2</v>
      </c>
    </row>
    <row r="466" spans="1:7" x14ac:dyDescent="0.2">
      <c r="A466" s="17">
        <v>42787</v>
      </c>
      <c r="B466" s="14">
        <v>628.69000000000005</v>
      </c>
      <c r="C466" s="14">
        <v>620.57000000000005</v>
      </c>
      <c r="D466" s="14">
        <v>628.70000000000005</v>
      </c>
      <c r="E466" s="14">
        <v>619.33000000000004</v>
      </c>
      <c r="F466" s="14" t="s">
        <v>2628</v>
      </c>
      <c r="G466" s="15">
        <v>5.4999999999999997E-3</v>
      </c>
    </row>
    <row r="467" spans="1:7" x14ac:dyDescent="0.2">
      <c r="A467" s="17">
        <v>42786</v>
      </c>
      <c r="B467" s="14">
        <v>620.55999999999995</v>
      </c>
      <c r="C467" s="14">
        <v>617.17999999999995</v>
      </c>
      <c r="D467" s="14">
        <v>621.97</v>
      </c>
      <c r="E467" s="14">
        <v>617.17999999999995</v>
      </c>
      <c r="F467" s="14" t="s">
        <v>2629</v>
      </c>
      <c r="G467" s="15">
        <v>-8.0000000000000002E-3</v>
      </c>
    </row>
    <row r="468" spans="1:7" x14ac:dyDescent="0.2">
      <c r="A468" s="17">
        <v>42783</v>
      </c>
      <c r="B468" s="14">
        <v>617.17999999999995</v>
      </c>
      <c r="C468" s="14">
        <v>622.16</v>
      </c>
      <c r="D468" s="14">
        <v>622.16</v>
      </c>
      <c r="E468" s="14">
        <v>614.11</v>
      </c>
      <c r="F468" s="14" t="s">
        <v>2630</v>
      </c>
      <c r="G468" s="15">
        <v>-2.3999999999999998E-3</v>
      </c>
    </row>
    <row r="469" spans="1:7" x14ac:dyDescent="0.2">
      <c r="A469" s="17">
        <v>42782</v>
      </c>
      <c r="B469" s="14">
        <v>622.16</v>
      </c>
      <c r="C469" s="14">
        <v>623.82000000000005</v>
      </c>
      <c r="D469" s="14">
        <v>623.85</v>
      </c>
      <c r="E469" s="14">
        <v>619.59</v>
      </c>
      <c r="F469" s="14" t="s">
        <v>2631</v>
      </c>
      <c r="G469" s="15">
        <v>-9.7999999999999997E-3</v>
      </c>
    </row>
    <row r="470" spans="1:7" x14ac:dyDescent="0.2">
      <c r="A470" s="17">
        <v>42781</v>
      </c>
      <c r="B470" s="14">
        <v>623.66999999999996</v>
      </c>
      <c r="C470" s="14">
        <v>629.84</v>
      </c>
      <c r="D470" s="14">
        <v>631.67999999999995</v>
      </c>
      <c r="E470" s="14">
        <v>623.14</v>
      </c>
      <c r="F470" s="14" t="s">
        <v>2632</v>
      </c>
      <c r="G470" s="15">
        <v>-3.8999999999999998E-3</v>
      </c>
    </row>
    <row r="471" spans="1:7" x14ac:dyDescent="0.2">
      <c r="A471" s="17">
        <v>42780</v>
      </c>
      <c r="B471" s="14">
        <v>629.82000000000005</v>
      </c>
      <c r="C471" s="14">
        <v>632.26</v>
      </c>
      <c r="D471" s="14">
        <v>632.29</v>
      </c>
      <c r="E471" s="14">
        <v>628.20000000000005</v>
      </c>
      <c r="F471" s="14" t="s">
        <v>2633</v>
      </c>
      <c r="G471" s="15">
        <v>9.7999999999999997E-3</v>
      </c>
    </row>
    <row r="472" spans="1:7" x14ac:dyDescent="0.2">
      <c r="A472" s="17">
        <v>42779</v>
      </c>
      <c r="B472" s="14">
        <v>632.29</v>
      </c>
      <c r="C472" s="14">
        <v>626.17999999999995</v>
      </c>
      <c r="D472" s="14">
        <v>632.35</v>
      </c>
      <c r="E472" s="14">
        <v>626.15</v>
      </c>
      <c r="F472" s="14" t="s">
        <v>2634</v>
      </c>
      <c r="G472" s="15">
        <v>3.3E-3</v>
      </c>
    </row>
    <row r="473" spans="1:7" x14ac:dyDescent="0.2">
      <c r="A473" s="17">
        <v>42776</v>
      </c>
      <c r="B473" s="14">
        <v>626.14</v>
      </c>
      <c r="C473" s="14">
        <v>624.09</v>
      </c>
      <c r="D473" s="14">
        <v>627.26</v>
      </c>
      <c r="E473" s="14">
        <v>622.88</v>
      </c>
      <c r="F473" s="14" t="s">
        <v>2635</v>
      </c>
      <c r="G473" s="15">
        <v>-4.8999999999999998E-3</v>
      </c>
    </row>
    <row r="474" spans="1:7" x14ac:dyDescent="0.2">
      <c r="A474" s="17">
        <v>42775</v>
      </c>
      <c r="B474" s="14">
        <v>624.09</v>
      </c>
      <c r="C474" s="14">
        <v>627.21</v>
      </c>
      <c r="D474" s="14">
        <v>629.33000000000004</v>
      </c>
      <c r="E474" s="14">
        <v>619.74</v>
      </c>
      <c r="F474" s="14" t="s">
        <v>2542</v>
      </c>
      <c r="G474" s="15">
        <v>-5.7999999999999996E-3</v>
      </c>
    </row>
    <row r="475" spans="1:7" x14ac:dyDescent="0.2">
      <c r="A475" s="17">
        <v>42774</v>
      </c>
      <c r="B475" s="14">
        <v>627.17999999999995</v>
      </c>
      <c r="C475" s="14">
        <v>630.79999999999995</v>
      </c>
      <c r="D475" s="14">
        <v>630.79999999999995</v>
      </c>
      <c r="E475" s="14">
        <v>625.61</v>
      </c>
      <c r="F475" s="14" t="s">
        <v>2636</v>
      </c>
      <c r="G475" s="15">
        <v>-1.1999999999999999E-3</v>
      </c>
    </row>
    <row r="476" spans="1:7" x14ac:dyDescent="0.2">
      <c r="A476" s="17">
        <v>42773</v>
      </c>
      <c r="B476" s="14">
        <v>630.84</v>
      </c>
      <c r="C476" s="14">
        <v>631.58000000000004</v>
      </c>
      <c r="D476" s="14">
        <v>631.58000000000004</v>
      </c>
      <c r="E476" s="14">
        <v>626.24</v>
      </c>
      <c r="F476" s="14" t="s">
        <v>2637</v>
      </c>
      <c r="G476" s="15">
        <v>-1.1999999999999999E-3</v>
      </c>
    </row>
    <row r="477" spans="1:7" x14ac:dyDescent="0.2">
      <c r="A477" s="17">
        <v>42772</v>
      </c>
      <c r="B477" s="14">
        <v>631.58000000000004</v>
      </c>
      <c r="C477" s="14">
        <v>632.33000000000004</v>
      </c>
      <c r="D477" s="14">
        <v>632.63</v>
      </c>
      <c r="E477" s="14">
        <v>628.61</v>
      </c>
      <c r="F477" s="14" t="s">
        <v>2638</v>
      </c>
      <c r="G477" s="15">
        <v>1.3899999999999999E-2</v>
      </c>
    </row>
    <row r="478" spans="1:7" x14ac:dyDescent="0.2">
      <c r="A478" s="17">
        <v>42769</v>
      </c>
      <c r="B478" s="14">
        <v>632.32000000000005</v>
      </c>
      <c r="C478" s="14">
        <v>623.64</v>
      </c>
      <c r="D478" s="14">
        <v>632.61</v>
      </c>
      <c r="E478" s="14">
        <v>623.63</v>
      </c>
      <c r="F478" s="14" t="s">
        <v>2639</v>
      </c>
      <c r="G478" s="15">
        <v>-1.26E-2</v>
      </c>
    </row>
    <row r="479" spans="1:7" x14ac:dyDescent="0.2">
      <c r="A479" s="17">
        <v>42768</v>
      </c>
      <c r="B479" s="14">
        <v>623.64</v>
      </c>
      <c r="C479" s="14">
        <v>630.69000000000005</v>
      </c>
      <c r="D479" s="14">
        <v>630.69000000000005</v>
      </c>
      <c r="E479" s="14">
        <v>623.11</v>
      </c>
      <c r="F479" s="14" t="s">
        <v>2640</v>
      </c>
      <c r="G479" s="15">
        <v>1.2999999999999999E-2</v>
      </c>
    </row>
    <row r="480" spans="1:7" x14ac:dyDescent="0.2">
      <c r="A480" s="17">
        <v>42767</v>
      </c>
      <c r="B480" s="14">
        <v>631.62</v>
      </c>
      <c r="C480" s="14">
        <v>623.38</v>
      </c>
      <c r="D480" s="14">
        <v>633</v>
      </c>
      <c r="E480" s="14">
        <v>623.35</v>
      </c>
      <c r="F480" s="14" t="s">
        <v>2641</v>
      </c>
      <c r="G480" s="15">
        <v>-7.1000000000000004E-3</v>
      </c>
    </row>
    <row r="481" spans="1:7" x14ac:dyDescent="0.2">
      <c r="A481" s="17">
        <v>42766</v>
      </c>
      <c r="B481" s="14">
        <v>623.54</v>
      </c>
      <c r="C481" s="14">
        <v>628</v>
      </c>
      <c r="D481" s="14">
        <v>630.04999999999995</v>
      </c>
      <c r="E481" s="14">
        <v>623.13</v>
      </c>
      <c r="F481" s="14" t="s">
        <v>2642</v>
      </c>
      <c r="G481" s="15">
        <v>-1.6199999999999999E-2</v>
      </c>
    </row>
    <row r="482" spans="1:7" x14ac:dyDescent="0.2">
      <c r="A482" s="17">
        <v>42765</v>
      </c>
      <c r="B482" s="14">
        <v>628.02</v>
      </c>
      <c r="C482" s="14">
        <v>638.33000000000004</v>
      </c>
      <c r="D482" s="14">
        <v>638.42999999999995</v>
      </c>
      <c r="E482" s="14">
        <v>628.02</v>
      </c>
      <c r="F482" s="14" t="s">
        <v>2643</v>
      </c>
      <c r="G482" s="15">
        <v>-2.8999999999999998E-3</v>
      </c>
    </row>
    <row r="483" spans="1:7" x14ac:dyDescent="0.2">
      <c r="A483" s="17">
        <v>42762</v>
      </c>
      <c r="B483" s="14">
        <v>638.35</v>
      </c>
      <c r="C483" s="14">
        <v>639.88</v>
      </c>
      <c r="D483" s="14">
        <v>640.89</v>
      </c>
      <c r="E483" s="14">
        <v>634.73</v>
      </c>
      <c r="F483" s="14" t="s">
        <v>2644</v>
      </c>
      <c r="G483" s="15">
        <v>-4.0000000000000002E-4</v>
      </c>
    </row>
    <row r="484" spans="1:7" x14ac:dyDescent="0.2">
      <c r="A484" s="17">
        <v>42761</v>
      </c>
      <c r="B484" s="14">
        <v>640.20000000000005</v>
      </c>
      <c r="C484" s="14">
        <v>640.48</v>
      </c>
      <c r="D484" s="14">
        <v>642.49</v>
      </c>
      <c r="E484" s="14">
        <v>637.46</v>
      </c>
      <c r="F484" s="14" t="s">
        <v>2645</v>
      </c>
      <c r="G484" s="15">
        <v>1.03E-2</v>
      </c>
    </row>
    <row r="485" spans="1:7" x14ac:dyDescent="0.2">
      <c r="A485" s="17">
        <v>42760</v>
      </c>
      <c r="B485" s="14">
        <v>640.45000000000005</v>
      </c>
      <c r="C485" s="14">
        <v>634.20000000000005</v>
      </c>
      <c r="D485" s="14">
        <v>640.45000000000005</v>
      </c>
      <c r="E485" s="14">
        <v>633.98</v>
      </c>
      <c r="F485" s="14" t="s">
        <v>2646</v>
      </c>
      <c r="G485" s="15">
        <v>8.0999999999999996E-3</v>
      </c>
    </row>
    <row r="486" spans="1:7" x14ac:dyDescent="0.2">
      <c r="A486" s="17">
        <v>42759</v>
      </c>
      <c r="B486" s="14">
        <v>633.91</v>
      </c>
      <c r="C486" s="14">
        <v>628.78</v>
      </c>
      <c r="D486" s="14">
        <v>633.96</v>
      </c>
      <c r="E486" s="14">
        <v>628.26</v>
      </c>
      <c r="F486" s="14" t="s">
        <v>2647</v>
      </c>
      <c r="G486" s="15">
        <v>-6.3E-3</v>
      </c>
    </row>
    <row r="487" spans="1:7" x14ac:dyDescent="0.2">
      <c r="A487" s="17">
        <v>42758</v>
      </c>
      <c r="B487" s="14">
        <v>628.79999999999995</v>
      </c>
      <c r="C487" s="14">
        <v>632.82000000000005</v>
      </c>
      <c r="D487" s="14">
        <v>632.82000000000005</v>
      </c>
      <c r="E487" s="14">
        <v>628.25</v>
      </c>
      <c r="F487" s="14" t="s">
        <v>2648</v>
      </c>
      <c r="G487" s="15">
        <v>2.8E-3</v>
      </c>
    </row>
    <row r="488" spans="1:7" x14ac:dyDescent="0.2">
      <c r="A488" s="17">
        <v>42755</v>
      </c>
      <c r="B488" s="14">
        <v>632.79</v>
      </c>
      <c r="C488" s="14">
        <v>631.1</v>
      </c>
      <c r="D488" s="14">
        <v>633.86</v>
      </c>
      <c r="E488" s="14">
        <v>630.57000000000005</v>
      </c>
      <c r="F488" s="14" t="s">
        <v>2649</v>
      </c>
      <c r="G488" s="15">
        <v>8.2000000000000007E-3</v>
      </c>
    </row>
    <row r="489" spans="1:7" x14ac:dyDescent="0.2">
      <c r="A489" s="17">
        <v>42754</v>
      </c>
      <c r="B489" s="14">
        <v>631.04</v>
      </c>
      <c r="C489" s="14">
        <v>625.88</v>
      </c>
      <c r="D489" s="14">
        <v>631.71</v>
      </c>
      <c r="E489" s="14">
        <v>625.88</v>
      </c>
      <c r="F489" s="14" t="s">
        <v>2650</v>
      </c>
      <c r="G489" s="15">
        <v>5.1000000000000004E-3</v>
      </c>
    </row>
    <row r="490" spans="1:7" x14ac:dyDescent="0.2">
      <c r="A490" s="17">
        <v>42753</v>
      </c>
      <c r="B490" s="14">
        <v>625.88</v>
      </c>
      <c r="C490" s="14">
        <v>622.66</v>
      </c>
      <c r="D490" s="14">
        <v>628.01</v>
      </c>
      <c r="E490" s="14">
        <v>622.66</v>
      </c>
      <c r="F490" s="14" t="s">
        <v>2651</v>
      </c>
      <c r="G490" s="15">
        <v>-2.0999999999999999E-3</v>
      </c>
    </row>
    <row r="491" spans="1:7" x14ac:dyDescent="0.2">
      <c r="A491" s="17">
        <v>42752</v>
      </c>
      <c r="B491" s="14">
        <v>622.69000000000005</v>
      </c>
      <c r="C491" s="14">
        <v>623.99</v>
      </c>
      <c r="D491" s="14">
        <v>624.63</v>
      </c>
      <c r="E491" s="14">
        <v>621.25</v>
      </c>
      <c r="F491" s="14" t="s">
        <v>2652</v>
      </c>
      <c r="G491" s="15">
        <v>-7.6E-3</v>
      </c>
    </row>
    <row r="492" spans="1:7" x14ac:dyDescent="0.2">
      <c r="A492" s="17">
        <v>42751</v>
      </c>
      <c r="B492" s="14">
        <v>623.98</v>
      </c>
      <c r="C492" s="14">
        <v>628.75</v>
      </c>
      <c r="D492" s="14">
        <v>629.02</v>
      </c>
      <c r="E492" s="14">
        <v>623.4</v>
      </c>
      <c r="F492" s="14" t="s">
        <v>2653</v>
      </c>
      <c r="G492" s="15">
        <v>4.4000000000000003E-3</v>
      </c>
    </row>
    <row r="493" spans="1:7" x14ac:dyDescent="0.2">
      <c r="A493" s="17">
        <v>42748</v>
      </c>
      <c r="B493" s="14">
        <v>628.74</v>
      </c>
      <c r="C493" s="14">
        <v>625.97</v>
      </c>
      <c r="D493" s="14">
        <v>629.62</v>
      </c>
      <c r="E493" s="14">
        <v>625.97</v>
      </c>
      <c r="F493" s="14" t="s">
        <v>2654</v>
      </c>
      <c r="G493" s="15">
        <v>-2.8E-3</v>
      </c>
    </row>
    <row r="494" spans="1:7" x14ac:dyDescent="0.2">
      <c r="A494" s="17">
        <v>42747</v>
      </c>
      <c r="B494" s="14">
        <v>625.97</v>
      </c>
      <c r="C494" s="14">
        <v>627.62</v>
      </c>
      <c r="D494" s="14">
        <v>629.13</v>
      </c>
      <c r="E494" s="14">
        <v>623.69000000000005</v>
      </c>
      <c r="F494" s="14" t="s">
        <v>2655</v>
      </c>
      <c r="G494" s="15">
        <v>6.7999999999999996E-3</v>
      </c>
    </row>
    <row r="495" spans="1:7" x14ac:dyDescent="0.2">
      <c r="A495" s="17">
        <v>42746</v>
      </c>
      <c r="B495" s="14">
        <v>627.70000000000005</v>
      </c>
      <c r="C495" s="14">
        <v>623.49</v>
      </c>
      <c r="D495" s="14">
        <v>627.70000000000005</v>
      </c>
      <c r="E495" s="14">
        <v>618.79999999999995</v>
      </c>
      <c r="F495" s="14" t="s">
        <v>2656</v>
      </c>
      <c r="G495" s="15">
        <v>1.8E-3</v>
      </c>
    </row>
    <row r="496" spans="1:7" x14ac:dyDescent="0.2">
      <c r="A496" s="17">
        <v>42745</v>
      </c>
      <c r="B496" s="14">
        <v>623.42999999999995</v>
      </c>
      <c r="C496" s="14">
        <v>622.41999999999996</v>
      </c>
      <c r="D496" s="14">
        <v>625.16</v>
      </c>
      <c r="E496" s="14">
        <v>619.88</v>
      </c>
      <c r="F496" s="14" t="s">
        <v>2657</v>
      </c>
      <c r="G496" s="15">
        <v>-8.6E-3</v>
      </c>
    </row>
    <row r="497" spans="1:7" x14ac:dyDescent="0.2">
      <c r="A497" s="17">
        <v>42744</v>
      </c>
      <c r="B497" s="14">
        <v>622.29</v>
      </c>
      <c r="C497" s="14">
        <v>627.92999999999995</v>
      </c>
      <c r="D497" s="14">
        <v>631.33000000000004</v>
      </c>
      <c r="E497" s="14">
        <v>622.12</v>
      </c>
      <c r="F497" s="14" t="s">
        <v>2658</v>
      </c>
      <c r="G497" s="15">
        <v>-3.5000000000000001E-3</v>
      </c>
    </row>
    <row r="498" spans="1:7" x14ac:dyDescent="0.2">
      <c r="A498" s="17">
        <v>42741</v>
      </c>
      <c r="B498" s="14">
        <v>627.70000000000005</v>
      </c>
      <c r="C498" s="14">
        <v>629.9</v>
      </c>
      <c r="D498" s="14">
        <v>630.03</v>
      </c>
      <c r="E498" s="14">
        <v>626.11</v>
      </c>
      <c r="F498" s="14" t="s">
        <v>2659</v>
      </c>
      <c r="G498" s="15">
        <v>6.4999999999999997E-3</v>
      </c>
    </row>
    <row r="499" spans="1:7" x14ac:dyDescent="0.2">
      <c r="A499" s="17">
        <v>42740</v>
      </c>
      <c r="B499" s="14">
        <v>629.91</v>
      </c>
      <c r="C499" s="14">
        <v>625.74</v>
      </c>
      <c r="D499" s="14">
        <v>629.97</v>
      </c>
      <c r="E499" s="14">
        <v>624.79</v>
      </c>
      <c r="F499" s="14" t="s">
        <v>2608</v>
      </c>
      <c r="G499" s="15">
        <v>-3.3999999999999998E-3</v>
      </c>
    </row>
    <row r="500" spans="1:7" x14ac:dyDescent="0.2">
      <c r="A500" s="17">
        <v>42739</v>
      </c>
      <c r="B500" s="14">
        <v>625.87</v>
      </c>
      <c r="C500" s="14">
        <v>627.92999999999995</v>
      </c>
      <c r="D500" s="14">
        <v>628.29</v>
      </c>
      <c r="E500" s="14">
        <v>624.02</v>
      </c>
      <c r="F500" s="14" t="s">
        <v>2660</v>
      </c>
      <c r="G500" s="15">
        <v>4.4999999999999997E-3</v>
      </c>
    </row>
    <row r="501" spans="1:7" x14ac:dyDescent="0.2">
      <c r="A501" s="17">
        <v>42738</v>
      </c>
      <c r="B501" s="14">
        <v>627.99</v>
      </c>
      <c r="C501" s="14">
        <v>625.20000000000005</v>
      </c>
      <c r="D501" s="14">
        <v>628.61</v>
      </c>
      <c r="E501" s="14">
        <v>624.52</v>
      </c>
      <c r="F501" s="14" t="s">
        <v>2661</v>
      </c>
      <c r="G501" s="15">
        <v>1.2E-2</v>
      </c>
    </row>
    <row r="502" spans="1:7" x14ac:dyDescent="0.2">
      <c r="A502" s="17">
        <v>42737</v>
      </c>
      <c r="B502" s="14">
        <v>625.19000000000005</v>
      </c>
      <c r="C502" s="14">
        <v>618.17999999999995</v>
      </c>
      <c r="D502" s="14">
        <v>625.29</v>
      </c>
      <c r="E502" s="14">
        <v>617.64</v>
      </c>
      <c r="F502" s="14" t="s">
        <v>2662</v>
      </c>
      <c r="G502" s="15">
        <v>-4.4000000000000003E-3</v>
      </c>
    </row>
    <row r="503" spans="1:7" x14ac:dyDescent="0.2">
      <c r="A503" s="17">
        <v>42734</v>
      </c>
      <c r="B503" s="14">
        <v>617.75</v>
      </c>
      <c r="C503" s="14">
        <v>620.49</v>
      </c>
      <c r="D503" s="14">
        <v>620.73</v>
      </c>
      <c r="E503" s="14">
        <v>617.74</v>
      </c>
      <c r="F503" s="14" t="s">
        <v>2663</v>
      </c>
      <c r="G503" s="15">
        <v>5.9999999999999995E-4</v>
      </c>
    </row>
    <row r="504" spans="1:7" x14ac:dyDescent="0.2">
      <c r="A504" s="17">
        <v>42733</v>
      </c>
      <c r="B504" s="14">
        <v>620.45000000000005</v>
      </c>
      <c r="C504" s="14">
        <v>620</v>
      </c>
      <c r="D504" s="14">
        <v>620.5</v>
      </c>
      <c r="E504" s="14">
        <v>617.08000000000004</v>
      </c>
      <c r="F504" s="14" t="s">
        <v>2664</v>
      </c>
      <c r="G504" s="15">
        <v>3.3999999999999998E-3</v>
      </c>
    </row>
    <row r="505" spans="1:7" x14ac:dyDescent="0.2">
      <c r="A505" s="17">
        <v>42732</v>
      </c>
      <c r="B505" s="14">
        <v>620.07000000000005</v>
      </c>
      <c r="C505" s="14">
        <v>617.94000000000005</v>
      </c>
      <c r="D505" s="14">
        <v>620.63</v>
      </c>
      <c r="E505" s="14">
        <v>617.66999999999996</v>
      </c>
      <c r="F505" s="14" t="s">
        <v>2665</v>
      </c>
      <c r="G505" s="15">
        <v>5.7000000000000002E-3</v>
      </c>
    </row>
    <row r="506" spans="1:7" x14ac:dyDescent="0.2">
      <c r="A506" s="17">
        <v>42731</v>
      </c>
      <c r="B506" s="14">
        <v>617.94000000000005</v>
      </c>
      <c r="C506" s="14">
        <v>614.41999999999996</v>
      </c>
      <c r="D506" s="14">
        <v>618.85</v>
      </c>
      <c r="E506" s="14">
        <v>614.04999999999995</v>
      </c>
      <c r="F506" s="14" t="s">
        <v>2666</v>
      </c>
      <c r="G506" s="15">
        <v>3.0999999999999999E-3</v>
      </c>
    </row>
    <row r="507" spans="1:7" x14ac:dyDescent="0.2">
      <c r="A507" s="17">
        <v>42727</v>
      </c>
      <c r="B507" s="14">
        <v>614.41999999999996</v>
      </c>
      <c r="C507" s="14">
        <v>612.65</v>
      </c>
      <c r="D507" s="14">
        <v>614.47</v>
      </c>
      <c r="E507" s="14">
        <v>612.20000000000005</v>
      </c>
      <c r="F507" s="14" t="s">
        <v>2667</v>
      </c>
      <c r="G507" s="15">
        <v>2.7000000000000001E-3</v>
      </c>
    </row>
    <row r="508" spans="1:7" x14ac:dyDescent="0.2">
      <c r="A508" s="17">
        <v>42726</v>
      </c>
      <c r="B508" s="14">
        <v>612.53</v>
      </c>
      <c r="C508" s="14">
        <v>610.9</v>
      </c>
      <c r="D508" s="14">
        <v>612.65</v>
      </c>
      <c r="E508" s="14">
        <v>609.07000000000005</v>
      </c>
      <c r="F508" s="14" t="s">
        <v>2668</v>
      </c>
      <c r="G508" s="15">
        <v>-3.8999999999999998E-3</v>
      </c>
    </row>
    <row r="509" spans="1:7" x14ac:dyDescent="0.2">
      <c r="A509" s="17">
        <v>42725</v>
      </c>
      <c r="B509" s="14">
        <v>610.91</v>
      </c>
      <c r="C509" s="14">
        <v>613.28</v>
      </c>
      <c r="D509" s="14">
        <v>615.46</v>
      </c>
      <c r="E509" s="14">
        <v>610.91</v>
      </c>
      <c r="F509" s="14" t="s">
        <v>2669</v>
      </c>
      <c r="G509" s="15">
        <v>-5.9999999999999995E-4</v>
      </c>
    </row>
    <row r="510" spans="1:7" x14ac:dyDescent="0.2">
      <c r="A510" s="17">
        <v>42724</v>
      </c>
      <c r="B510" s="14">
        <v>613.28</v>
      </c>
      <c r="C510" s="14">
        <v>613.66999999999996</v>
      </c>
      <c r="D510" s="14">
        <v>615.35</v>
      </c>
      <c r="E510" s="14">
        <v>610.45000000000005</v>
      </c>
      <c r="F510" s="14" t="s">
        <v>2670</v>
      </c>
      <c r="G510" s="15">
        <v>-3.0999999999999999E-3</v>
      </c>
    </row>
    <row r="511" spans="1:7" x14ac:dyDescent="0.2">
      <c r="A511" s="17">
        <v>42723</v>
      </c>
      <c r="B511" s="14">
        <v>613.62</v>
      </c>
      <c r="C511" s="14">
        <v>615.51</v>
      </c>
      <c r="D511" s="14">
        <v>615.85</v>
      </c>
      <c r="E511" s="14">
        <v>613.21</v>
      </c>
      <c r="F511" s="14" t="s">
        <v>2671</v>
      </c>
      <c r="G511" s="15">
        <v>8.8999999999999999E-3</v>
      </c>
    </row>
    <row r="512" spans="1:7" x14ac:dyDescent="0.2">
      <c r="A512" s="17">
        <v>42720</v>
      </c>
      <c r="B512" s="14">
        <v>615.52</v>
      </c>
      <c r="C512" s="14">
        <v>610.05999999999995</v>
      </c>
      <c r="D512" s="14">
        <v>616.79999999999995</v>
      </c>
      <c r="E512" s="14">
        <v>609.89</v>
      </c>
      <c r="F512" s="14" t="s">
        <v>2672</v>
      </c>
      <c r="G512" s="15">
        <v>-8.8999999999999999E-3</v>
      </c>
    </row>
    <row r="513" spans="1:7" x14ac:dyDescent="0.2">
      <c r="A513" s="17">
        <v>42719</v>
      </c>
      <c r="B513" s="14">
        <v>610.05999999999995</v>
      </c>
      <c r="C513" s="14">
        <v>615.54</v>
      </c>
      <c r="D513" s="14">
        <v>616.54</v>
      </c>
      <c r="E513" s="14">
        <v>609.30999999999995</v>
      </c>
      <c r="F513" s="14" t="s">
        <v>2673</v>
      </c>
      <c r="G513" s="15">
        <v>-4.1999999999999997E-3</v>
      </c>
    </row>
    <row r="514" spans="1:7" x14ac:dyDescent="0.2">
      <c r="A514" s="17">
        <v>42718</v>
      </c>
      <c r="B514" s="14">
        <v>615.54</v>
      </c>
      <c r="C514" s="14">
        <v>618.05999999999995</v>
      </c>
      <c r="D514" s="14">
        <v>618.05999999999995</v>
      </c>
      <c r="E514" s="14">
        <v>613.35</v>
      </c>
      <c r="F514" s="14" t="s">
        <v>2674</v>
      </c>
      <c r="G514" s="15">
        <v>-4.7000000000000002E-3</v>
      </c>
    </row>
    <row r="515" spans="1:7" x14ac:dyDescent="0.2">
      <c r="A515" s="17">
        <v>42717</v>
      </c>
      <c r="B515" s="14">
        <v>618.11</v>
      </c>
      <c r="C515" s="14">
        <v>621.02</v>
      </c>
      <c r="D515" s="14">
        <v>621.02</v>
      </c>
      <c r="E515" s="14">
        <v>616.01</v>
      </c>
      <c r="F515" s="14" t="s">
        <v>2675</v>
      </c>
      <c r="G515" s="15">
        <v>6.1000000000000004E-3</v>
      </c>
    </row>
    <row r="516" spans="1:7" x14ac:dyDescent="0.2">
      <c r="A516" s="17">
        <v>42716</v>
      </c>
      <c r="B516" s="14">
        <v>621.02</v>
      </c>
      <c r="C516" s="14">
        <v>617.28</v>
      </c>
      <c r="D516" s="14">
        <v>627.03</v>
      </c>
      <c r="E516" s="14">
        <v>617.27</v>
      </c>
      <c r="F516" s="14" t="s">
        <v>2676</v>
      </c>
      <c r="G516" s="15">
        <v>9.1999999999999998E-3</v>
      </c>
    </row>
    <row r="517" spans="1:7" x14ac:dyDescent="0.2">
      <c r="A517" s="17">
        <v>42713</v>
      </c>
      <c r="B517" s="14">
        <v>617.26</v>
      </c>
      <c r="C517" s="14">
        <v>611.59</v>
      </c>
      <c r="D517" s="14">
        <v>617.26</v>
      </c>
      <c r="E517" s="14">
        <v>609.79</v>
      </c>
      <c r="F517" s="14" t="s">
        <v>2677</v>
      </c>
      <c r="G517" s="15">
        <v>1.5800000000000002E-2</v>
      </c>
    </row>
    <row r="518" spans="1:7" x14ac:dyDescent="0.2">
      <c r="A518" s="17">
        <v>42712</v>
      </c>
      <c r="B518" s="14">
        <v>611.66</v>
      </c>
      <c r="C518" s="14">
        <v>602.05999999999995</v>
      </c>
      <c r="D518" s="14">
        <v>611.66</v>
      </c>
      <c r="E518" s="14">
        <v>601.87</v>
      </c>
      <c r="F518" s="14" t="s">
        <v>2678</v>
      </c>
      <c r="G518" s="15">
        <v>1.2E-2</v>
      </c>
    </row>
    <row r="519" spans="1:7" x14ac:dyDescent="0.2">
      <c r="A519" s="17">
        <v>42711</v>
      </c>
      <c r="B519" s="14">
        <v>602.16</v>
      </c>
      <c r="C519" s="14">
        <v>595.01</v>
      </c>
      <c r="D519" s="14">
        <v>602.16</v>
      </c>
      <c r="E519" s="14">
        <v>594.98</v>
      </c>
      <c r="F519" s="14" t="s">
        <v>2679</v>
      </c>
      <c r="G519" s="15">
        <v>-8.9999999999999998E-4</v>
      </c>
    </row>
    <row r="520" spans="1:7" x14ac:dyDescent="0.2">
      <c r="A520" s="17">
        <v>42710</v>
      </c>
      <c r="B520" s="14">
        <v>595.03</v>
      </c>
      <c r="C520" s="14">
        <v>595.48</v>
      </c>
      <c r="D520" s="14">
        <v>596.20000000000005</v>
      </c>
      <c r="E520" s="14">
        <v>593.14</v>
      </c>
      <c r="F520" s="14" t="s">
        <v>2680</v>
      </c>
      <c r="G520" s="15">
        <v>0.01</v>
      </c>
    </row>
    <row r="521" spans="1:7" x14ac:dyDescent="0.2">
      <c r="A521" s="17">
        <v>42709</v>
      </c>
      <c r="B521" s="14">
        <v>595.55999999999995</v>
      </c>
      <c r="C521" s="14">
        <v>589.65</v>
      </c>
      <c r="D521" s="14">
        <v>596.51</v>
      </c>
      <c r="E521" s="14">
        <v>588.77</v>
      </c>
      <c r="F521" s="14" t="s">
        <v>2681</v>
      </c>
      <c r="G521" s="15">
        <v>-8.9999999999999993E-3</v>
      </c>
    </row>
    <row r="522" spans="1:7" x14ac:dyDescent="0.2">
      <c r="A522" s="17">
        <v>42706</v>
      </c>
      <c r="B522" s="14">
        <v>589.64</v>
      </c>
      <c r="C522" s="14">
        <v>595.02</v>
      </c>
      <c r="D522" s="14">
        <v>595.15</v>
      </c>
      <c r="E522" s="14">
        <v>588.38</v>
      </c>
      <c r="F522" s="14" t="s">
        <v>2682</v>
      </c>
      <c r="G522" s="15">
        <v>1.0999999999999999E-2</v>
      </c>
    </row>
    <row r="523" spans="1:7" x14ac:dyDescent="0.2">
      <c r="A523" s="17">
        <v>42705</v>
      </c>
      <c r="B523" s="14">
        <v>595.02</v>
      </c>
      <c r="C523" s="14">
        <v>588.5</v>
      </c>
      <c r="D523" s="14">
        <v>595.32000000000005</v>
      </c>
      <c r="E523" s="14">
        <v>588.05999999999995</v>
      </c>
      <c r="F523" s="14" t="s">
        <v>2683</v>
      </c>
      <c r="G523" s="15">
        <v>1.35E-2</v>
      </c>
    </row>
    <row r="524" spans="1:7" x14ac:dyDescent="0.2">
      <c r="A524" s="17">
        <v>42704</v>
      </c>
      <c r="B524" s="14">
        <v>588.53</v>
      </c>
      <c r="C524" s="14">
        <v>579.58000000000004</v>
      </c>
      <c r="D524" s="14">
        <v>592.01</v>
      </c>
      <c r="E524" s="14">
        <v>578.24</v>
      </c>
      <c r="F524" s="14" t="s">
        <v>2684</v>
      </c>
      <c r="G524" s="15">
        <v>-8.9999999999999993E-3</v>
      </c>
    </row>
    <row r="525" spans="1:7" x14ac:dyDescent="0.2">
      <c r="A525" s="17">
        <v>42703</v>
      </c>
      <c r="B525" s="14">
        <v>580.67999999999995</v>
      </c>
      <c r="C525" s="14">
        <v>585.19000000000005</v>
      </c>
      <c r="D525" s="14">
        <v>587.94000000000005</v>
      </c>
      <c r="E525" s="14">
        <v>579.80999999999995</v>
      </c>
      <c r="F525" s="14" t="s">
        <v>2685</v>
      </c>
      <c r="G525" s="15">
        <v>-5.5999999999999999E-3</v>
      </c>
    </row>
    <row r="526" spans="1:7" x14ac:dyDescent="0.2">
      <c r="A526" s="17">
        <v>42702</v>
      </c>
      <c r="B526" s="14">
        <v>585.98</v>
      </c>
      <c r="C526" s="14">
        <v>589.26</v>
      </c>
      <c r="D526" s="14">
        <v>589.32000000000005</v>
      </c>
      <c r="E526" s="14">
        <v>582.53</v>
      </c>
      <c r="F526" s="14" t="s">
        <v>2539</v>
      </c>
      <c r="G526" s="15">
        <v>1E-4</v>
      </c>
    </row>
    <row r="527" spans="1:7" x14ac:dyDescent="0.2">
      <c r="A527" s="17">
        <v>42699</v>
      </c>
      <c r="B527" s="14">
        <v>589.26</v>
      </c>
      <c r="C527" s="14">
        <v>588.55999999999995</v>
      </c>
      <c r="D527" s="14">
        <v>590.57000000000005</v>
      </c>
      <c r="E527" s="14">
        <v>588.12</v>
      </c>
      <c r="F527" s="14" t="s">
        <v>2370</v>
      </c>
      <c r="G527" s="15">
        <v>2.5999999999999999E-3</v>
      </c>
    </row>
    <row r="528" spans="1:7" x14ac:dyDescent="0.2">
      <c r="A528" s="17">
        <v>42698</v>
      </c>
      <c r="B528" s="14">
        <v>589.19000000000005</v>
      </c>
      <c r="C528" s="14">
        <v>587.66999999999996</v>
      </c>
      <c r="D528" s="14">
        <v>590.36</v>
      </c>
      <c r="E528" s="14">
        <v>587.08000000000004</v>
      </c>
      <c r="F528" s="14" t="s">
        <v>2686</v>
      </c>
      <c r="G528" s="15">
        <v>1E-4</v>
      </c>
    </row>
    <row r="529" spans="1:7" x14ac:dyDescent="0.2">
      <c r="A529" s="17">
        <v>42697</v>
      </c>
      <c r="B529" s="14">
        <v>587.66999999999996</v>
      </c>
      <c r="C529" s="14">
        <v>587.61</v>
      </c>
      <c r="D529" s="14">
        <v>590.61</v>
      </c>
      <c r="E529" s="14">
        <v>584.74</v>
      </c>
      <c r="F529" s="14" t="s">
        <v>2687</v>
      </c>
      <c r="G529" s="15">
        <v>5.7999999999999996E-3</v>
      </c>
    </row>
    <row r="530" spans="1:7" x14ac:dyDescent="0.2">
      <c r="A530" s="17">
        <v>42696</v>
      </c>
      <c r="B530" s="14">
        <v>587.61</v>
      </c>
      <c r="C530" s="14">
        <v>584.34</v>
      </c>
      <c r="D530" s="14">
        <v>589.03</v>
      </c>
      <c r="E530" s="14">
        <v>584.21</v>
      </c>
      <c r="F530" s="14" t="s">
        <v>2688</v>
      </c>
      <c r="G530" s="15">
        <v>9.1000000000000004E-3</v>
      </c>
    </row>
    <row r="531" spans="1:7" x14ac:dyDescent="0.2">
      <c r="A531" s="17">
        <v>42695</v>
      </c>
      <c r="B531" s="14">
        <v>584.24</v>
      </c>
      <c r="C531" s="14">
        <v>578.95000000000005</v>
      </c>
      <c r="D531" s="14">
        <v>584.85</v>
      </c>
      <c r="E531" s="14">
        <v>578.95000000000005</v>
      </c>
      <c r="F531" s="14" t="s">
        <v>2689</v>
      </c>
      <c r="G531" s="15">
        <v>-5.9999999999999995E-4</v>
      </c>
    </row>
    <row r="532" spans="1:7" x14ac:dyDescent="0.2">
      <c r="A532" s="17">
        <v>42692</v>
      </c>
      <c r="B532" s="14">
        <v>578.95000000000005</v>
      </c>
      <c r="C532" s="14">
        <v>579.41</v>
      </c>
      <c r="D532" s="14">
        <v>580.55999999999995</v>
      </c>
      <c r="E532" s="14">
        <v>575.62</v>
      </c>
      <c r="F532" s="14" t="s">
        <v>2690</v>
      </c>
      <c r="G532" s="15">
        <v>4.3E-3</v>
      </c>
    </row>
    <row r="533" spans="1:7" x14ac:dyDescent="0.2">
      <c r="A533" s="17">
        <v>42691</v>
      </c>
      <c r="B533" s="14">
        <v>579.29</v>
      </c>
      <c r="C533" s="14">
        <v>576.79</v>
      </c>
      <c r="D533" s="14">
        <v>580.36</v>
      </c>
      <c r="E533" s="14">
        <v>576.16</v>
      </c>
      <c r="F533" s="14" t="s">
        <v>2691</v>
      </c>
      <c r="G533" s="15">
        <v>-3.0000000000000001E-3</v>
      </c>
    </row>
    <row r="534" spans="1:7" x14ac:dyDescent="0.2">
      <c r="A534" s="17">
        <v>42690</v>
      </c>
      <c r="B534" s="14">
        <v>576.79999999999995</v>
      </c>
      <c r="C534" s="14">
        <v>578.54999999999995</v>
      </c>
      <c r="D534" s="14">
        <v>581.39</v>
      </c>
      <c r="E534" s="14">
        <v>574.94000000000005</v>
      </c>
      <c r="F534" s="14" t="s">
        <v>2692</v>
      </c>
      <c r="G534" s="15">
        <v>1.29E-2</v>
      </c>
    </row>
    <row r="535" spans="1:7" x14ac:dyDescent="0.2">
      <c r="A535" s="17">
        <v>42689</v>
      </c>
      <c r="B535" s="14">
        <v>578.51</v>
      </c>
      <c r="C535" s="14">
        <v>571.16999999999996</v>
      </c>
      <c r="D535" s="14">
        <v>578.77</v>
      </c>
      <c r="E535" s="14">
        <v>571.08000000000004</v>
      </c>
      <c r="F535" s="14" t="s">
        <v>2693</v>
      </c>
      <c r="G535" s="15">
        <v>-2.3999999999999998E-3</v>
      </c>
    </row>
    <row r="536" spans="1:7" x14ac:dyDescent="0.2">
      <c r="A536" s="17">
        <v>42688</v>
      </c>
      <c r="B536" s="14">
        <v>571.16999999999996</v>
      </c>
      <c r="C536" s="14">
        <v>572.52</v>
      </c>
      <c r="D536" s="14">
        <v>576.83000000000004</v>
      </c>
      <c r="E536" s="14">
        <v>568.75</v>
      </c>
      <c r="F536" s="14" t="s">
        <v>2694</v>
      </c>
      <c r="G536" s="15">
        <v>-8.8999999999999999E-3</v>
      </c>
    </row>
    <row r="537" spans="1:7" x14ac:dyDescent="0.2">
      <c r="A537" s="17">
        <v>42685</v>
      </c>
      <c r="B537" s="14">
        <v>572.52</v>
      </c>
      <c r="C537" s="14">
        <v>577.67999999999995</v>
      </c>
      <c r="D537" s="14">
        <v>580.24</v>
      </c>
      <c r="E537" s="14">
        <v>570.85</v>
      </c>
      <c r="F537" s="14" t="s">
        <v>2695</v>
      </c>
      <c r="G537" s="15">
        <v>1.3299999999999999E-2</v>
      </c>
    </row>
    <row r="538" spans="1:7" x14ac:dyDescent="0.2">
      <c r="A538" s="17">
        <v>42684</v>
      </c>
      <c r="B538" s="14">
        <v>577.65</v>
      </c>
      <c r="C538" s="14">
        <v>570.08000000000004</v>
      </c>
      <c r="D538" s="14">
        <v>579.87</v>
      </c>
      <c r="E538" s="14">
        <v>570.07000000000005</v>
      </c>
      <c r="F538" s="14" t="s">
        <v>2696</v>
      </c>
      <c r="G538" s="15">
        <v>4.3E-3</v>
      </c>
    </row>
    <row r="539" spans="1:7" x14ac:dyDescent="0.2">
      <c r="A539" s="17">
        <v>42683</v>
      </c>
      <c r="B539" s="14">
        <v>570.04999999999995</v>
      </c>
      <c r="C539" s="14">
        <v>567.45000000000005</v>
      </c>
      <c r="D539" s="14">
        <v>572.26</v>
      </c>
      <c r="E539" s="14">
        <v>551.25</v>
      </c>
      <c r="F539" s="14" t="s">
        <v>2697</v>
      </c>
      <c r="G539" s="15">
        <v>4.7000000000000002E-3</v>
      </c>
    </row>
    <row r="540" spans="1:7" x14ac:dyDescent="0.2">
      <c r="A540" s="17">
        <v>42682</v>
      </c>
      <c r="B540" s="14">
        <v>567.59</v>
      </c>
      <c r="C540" s="14">
        <v>564.96</v>
      </c>
      <c r="D540" s="14">
        <v>569.72</v>
      </c>
      <c r="E540" s="14">
        <v>564.66</v>
      </c>
      <c r="F540" s="14" t="s">
        <v>2698</v>
      </c>
      <c r="G540" s="15">
        <v>1.2500000000000001E-2</v>
      </c>
    </row>
    <row r="541" spans="1:7" x14ac:dyDescent="0.2">
      <c r="A541" s="17">
        <v>42681</v>
      </c>
      <c r="B541" s="14">
        <v>564.95000000000005</v>
      </c>
      <c r="C541" s="14">
        <v>558.66</v>
      </c>
      <c r="D541" s="14">
        <v>566.65</v>
      </c>
      <c r="E541" s="14">
        <v>558.58000000000004</v>
      </c>
      <c r="F541" s="14" t="s">
        <v>2699</v>
      </c>
      <c r="G541" s="15">
        <v>-7.4999999999999997E-3</v>
      </c>
    </row>
    <row r="542" spans="1:7" x14ac:dyDescent="0.2">
      <c r="A542" s="17">
        <v>42678</v>
      </c>
      <c r="B542" s="14">
        <v>557.99</v>
      </c>
      <c r="C542" s="14">
        <v>562.23</v>
      </c>
      <c r="D542" s="14">
        <v>563.6</v>
      </c>
      <c r="E542" s="14">
        <v>556.05999999999995</v>
      </c>
      <c r="F542" s="14" t="s">
        <v>2700</v>
      </c>
      <c r="G542" s="15">
        <v>6.1000000000000004E-3</v>
      </c>
    </row>
    <row r="543" spans="1:7" x14ac:dyDescent="0.2">
      <c r="A543" s="17">
        <v>42677</v>
      </c>
      <c r="B543" s="14">
        <v>562.23</v>
      </c>
      <c r="C543" s="14">
        <v>558.84</v>
      </c>
      <c r="D543" s="14">
        <v>564.79999999999995</v>
      </c>
      <c r="E543" s="14">
        <v>558.84</v>
      </c>
      <c r="F543" s="14" t="s">
        <v>2701</v>
      </c>
      <c r="G543" s="15">
        <v>-2.0199999999999999E-2</v>
      </c>
    </row>
    <row r="544" spans="1:7" x14ac:dyDescent="0.2">
      <c r="A544" s="17">
        <v>42676</v>
      </c>
      <c r="B544" s="14">
        <v>558.83000000000004</v>
      </c>
      <c r="C544" s="14">
        <v>570.6</v>
      </c>
      <c r="D544" s="14">
        <v>570.6</v>
      </c>
      <c r="E544" s="14">
        <v>558.83000000000004</v>
      </c>
      <c r="F544" s="14" t="s">
        <v>2702</v>
      </c>
      <c r="G544" s="15">
        <v>1.2999999999999999E-3</v>
      </c>
    </row>
    <row r="545" spans="1:7" x14ac:dyDescent="0.2">
      <c r="A545" s="17">
        <v>42675</v>
      </c>
      <c r="B545" s="14">
        <v>570.35</v>
      </c>
      <c r="C545" s="14">
        <v>569.63</v>
      </c>
      <c r="D545" s="14">
        <v>574.62</v>
      </c>
      <c r="E545" s="14">
        <v>568.33000000000004</v>
      </c>
      <c r="F545" s="14" t="s">
        <v>2703</v>
      </c>
      <c r="G545" s="15">
        <v>-7.1000000000000004E-3</v>
      </c>
    </row>
    <row r="546" spans="1:7" x14ac:dyDescent="0.2">
      <c r="A546" s="17">
        <v>42674</v>
      </c>
      <c r="B546" s="14">
        <v>569.62</v>
      </c>
      <c r="C546" s="14">
        <v>573.6</v>
      </c>
      <c r="D546" s="14">
        <v>574.96</v>
      </c>
      <c r="E546" s="14">
        <v>569.62</v>
      </c>
      <c r="F546" s="14" t="s">
        <v>2704</v>
      </c>
      <c r="G546" s="15">
        <v>-2.9999999999999997E-4</v>
      </c>
    </row>
    <row r="547" spans="1:7" x14ac:dyDescent="0.2">
      <c r="A547" s="17">
        <v>42671</v>
      </c>
      <c r="B547" s="14">
        <v>573.67999999999995</v>
      </c>
      <c r="C547" s="14">
        <v>573.64</v>
      </c>
      <c r="D547" s="14">
        <v>574.76</v>
      </c>
      <c r="E547" s="14">
        <v>569.77</v>
      </c>
      <c r="F547" s="14" t="s">
        <v>2705</v>
      </c>
      <c r="G547" s="15">
        <v>1.6400000000000001E-2</v>
      </c>
    </row>
    <row r="548" spans="1:7" x14ac:dyDescent="0.2">
      <c r="A548" s="17">
        <v>42670</v>
      </c>
      <c r="B548" s="14">
        <v>573.88</v>
      </c>
      <c r="C548" s="14">
        <v>564.66</v>
      </c>
      <c r="D548" s="14">
        <v>575.84</v>
      </c>
      <c r="E548" s="14">
        <v>563.25</v>
      </c>
      <c r="F548" s="14" t="s">
        <v>2706</v>
      </c>
      <c r="G548" s="15">
        <v>-2.1399999999999999E-2</v>
      </c>
    </row>
    <row r="549" spans="1:7" x14ac:dyDescent="0.2">
      <c r="A549" s="17">
        <v>42669</v>
      </c>
      <c r="B549" s="14">
        <v>564.64</v>
      </c>
      <c r="C549" s="14">
        <v>577</v>
      </c>
      <c r="D549" s="14">
        <v>577.03</v>
      </c>
      <c r="E549" s="14">
        <v>564.61</v>
      </c>
      <c r="F549" s="14" t="s">
        <v>2707</v>
      </c>
      <c r="G549" s="15">
        <v>6.8999999999999999E-3</v>
      </c>
    </row>
    <row r="550" spans="1:7" x14ac:dyDescent="0.2">
      <c r="A550" s="17">
        <v>42668</v>
      </c>
      <c r="B550" s="14">
        <v>577</v>
      </c>
      <c r="C550" s="14">
        <v>573.08000000000004</v>
      </c>
      <c r="D550" s="14">
        <v>577.16999999999996</v>
      </c>
      <c r="E550" s="14">
        <v>573.04</v>
      </c>
      <c r="F550" s="14" t="s">
        <v>2708</v>
      </c>
      <c r="G550" s="15">
        <v>1.2999999999999999E-3</v>
      </c>
    </row>
    <row r="551" spans="1:7" x14ac:dyDescent="0.2">
      <c r="A551" s="17">
        <v>42667</v>
      </c>
      <c r="B551" s="14">
        <v>573.04</v>
      </c>
      <c r="C551" s="14">
        <v>572.64</v>
      </c>
      <c r="D551" s="14">
        <v>575.28</v>
      </c>
      <c r="E551" s="14">
        <v>571.79999999999995</v>
      </c>
      <c r="F551" s="14" t="s">
        <v>2709</v>
      </c>
      <c r="G551" s="15">
        <v>5.5999999999999999E-3</v>
      </c>
    </row>
    <row r="552" spans="1:7" x14ac:dyDescent="0.2">
      <c r="A552" s="17">
        <v>42664</v>
      </c>
      <c r="B552" s="14">
        <v>572.32000000000005</v>
      </c>
      <c r="C552" s="14">
        <v>569.16</v>
      </c>
      <c r="D552" s="14">
        <v>573.16</v>
      </c>
      <c r="E552" s="14">
        <v>568.87</v>
      </c>
      <c r="F552" s="14" t="s">
        <v>2710</v>
      </c>
      <c r="G552" s="15">
        <v>6.9999999999999999E-4</v>
      </c>
    </row>
    <row r="553" spans="1:7" x14ac:dyDescent="0.2">
      <c r="A553" s="17">
        <v>42663</v>
      </c>
      <c r="B553" s="14">
        <v>569.16</v>
      </c>
      <c r="C553" s="14">
        <v>568.73</v>
      </c>
      <c r="D553" s="14">
        <v>572.11</v>
      </c>
      <c r="E553" s="14">
        <v>567.26</v>
      </c>
      <c r="F553" s="14" t="s">
        <v>2711</v>
      </c>
      <c r="G553" s="15">
        <v>8.6E-3</v>
      </c>
    </row>
    <row r="554" spans="1:7" x14ac:dyDescent="0.2">
      <c r="A554" s="17">
        <v>42662</v>
      </c>
      <c r="B554" s="14">
        <v>568.76</v>
      </c>
      <c r="C554" s="14">
        <v>563.92999999999995</v>
      </c>
      <c r="D554" s="14">
        <v>568.78</v>
      </c>
      <c r="E554" s="14">
        <v>563.91</v>
      </c>
      <c r="F554" s="14" t="s">
        <v>2712</v>
      </c>
      <c r="G554" s="15">
        <v>3.2000000000000002E-3</v>
      </c>
    </row>
    <row r="555" spans="1:7" x14ac:dyDescent="0.2">
      <c r="A555" s="17">
        <v>42661</v>
      </c>
      <c r="B555" s="14">
        <v>563.92999999999995</v>
      </c>
      <c r="C555" s="14">
        <v>562.09</v>
      </c>
      <c r="D555" s="14">
        <v>565.78</v>
      </c>
      <c r="E555" s="14">
        <v>561.41</v>
      </c>
      <c r="F555" s="14" t="s">
        <v>2713</v>
      </c>
      <c r="G555" s="15">
        <v>-9.2999999999999992E-3</v>
      </c>
    </row>
    <row r="556" spans="1:7" x14ac:dyDescent="0.2">
      <c r="A556" s="17">
        <v>42660</v>
      </c>
      <c r="B556" s="14">
        <v>562.15</v>
      </c>
      <c r="C556" s="14">
        <v>567.41999999999996</v>
      </c>
      <c r="D556" s="14">
        <v>567.41999999999996</v>
      </c>
      <c r="E556" s="14">
        <v>560.28</v>
      </c>
      <c r="F556" s="14" t="s">
        <v>2714</v>
      </c>
      <c r="G556" s="15">
        <v>1.23E-2</v>
      </c>
    </row>
    <row r="557" spans="1:7" x14ac:dyDescent="0.2">
      <c r="A557" s="17">
        <v>42657</v>
      </c>
      <c r="B557" s="14">
        <v>567.42999999999995</v>
      </c>
      <c r="C557" s="14">
        <v>560.54999999999995</v>
      </c>
      <c r="D557" s="14">
        <v>567.42999999999995</v>
      </c>
      <c r="E557" s="14">
        <v>560.54999999999995</v>
      </c>
      <c r="F557" s="14" t="s">
        <v>2715</v>
      </c>
      <c r="G557" s="15">
        <v>-7.9000000000000008E-3</v>
      </c>
    </row>
    <row r="558" spans="1:7" x14ac:dyDescent="0.2">
      <c r="A558" s="17">
        <v>42656</v>
      </c>
      <c r="B558" s="14">
        <v>560.54999999999995</v>
      </c>
      <c r="C558" s="14">
        <v>564.71</v>
      </c>
      <c r="D558" s="14">
        <v>564.88</v>
      </c>
      <c r="E558" s="14">
        <v>559.1</v>
      </c>
      <c r="F558" s="14" t="s">
        <v>2716</v>
      </c>
      <c r="G558" s="15">
        <v>-6.1000000000000004E-3</v>
      </c>
    </row>
    <row r="559" spans="1:7" x14ac:dyDescent="0.2">
      <c r="A559" s="17">
        <v>42655</v>
      </c>
      <c r="B559" s="14">
        <v>564.99</v>
      </c>
      <c r="C559" s="14">
        <v>568.46</v>
      </c>
      <c r="D559" s="14">
        <v>569.95000000000005</v>
      </c>
      <c r="E559" s="14">
        <v>564.92999999999995</v>
      </c>
      <c r="F559" s="14" t="s">
        <v>2717</v>
      </c>
      <c r="G559" s="15">
        <v>-1.8E-3</v>
      </c>
    </row>
    <row r="560" spans="1:7" x14ac:dyDescent="0.2">
      <c r="A560" s="17">
        <v>42654</v>
      </c>
      <c r="B560" s="14">
        <v>568.46</v>
      </c>
      <c r="C560" s="14">
        <v>569.46</v>
      </c>
      <c r="D560" s="14">
        <v>572.14</v>
      </c>
      <c r="E560" s="14">
        <v>566.20000000000005</v>
      </c>
      <c r="F560" s="14" t="s">
        <v>2718</v>
      </c>
      <c r="G560" s="15">
        <v>1.8200000000000001E-2</v>
      </c>
    </row>
    <row r="561" spans="1:7" x14ac:dyDescent="0.2">
      <c r="A561" s="17">
        <v>42653</v>
      </c>
      <c r="B561" s="14">
        <v>569.46</v>
      </c>
      <c r="C561" s="14">
        <v>559.41999999999996</v>
      </c>
      <c r="D561" s="14">
        <v>569.46</v>
      </c>
      <c r="E561" s="14">
        <v>559.03</v>
      </c>
      <c r="F561" s="14" t="s">
        <v>2719</v>
      </c>
      <c r="G561" s="15">
        <v>-6.8999999999999999E-3</v>
      </c>
    </row>
    <row r="562" spans="1:7" x14ac:dyDescent="0.2">
      <c r="A562" s="17">
        <v>42650</v>
      </c>
      <c r="B562" s="14">
        <v>559.26</v>
      </c>
      <c r="C562" s="14">
        <v>563.17999999999995</v>
      </c>
      <c r="D562" s="14">
        <v>566.47</v>
      </c>
      <c r="E562" s="14">
        <v>558.13</v>
      </c>
      <c r="F562" s="14" t="s">
        <v>2720</v>
      </c>
      <c r="G562" s="15">
        <v>3.5000000000000001E-3</v>
      </c>
    </row>
    <row r="563" spans="1:7" x14ac:dyDescent="0.2">
      <c r="A563" s="17">
        <v>42649</v>
      </c>
      <c r="B563" s="14">
        <v>563.15</v>
      </c>
      <c r="C563" s="14">
        <v>561.24</v>
      </c>
      <c r="D563" s="14">
        <v>564.1</v>
      </c>
      <c r="E563" s="14">
        <v>559.4</v>
      </c>
      <c r="F563" s="14" t="s">
        <v>2721</v>
      </c>
      <c r="G563" s="15">
        <v>1.9E-3</v>
      </c>
    </row>
    <row r="564" spans="1:7" x14ac:dyDescent="0.2">
      <c r="A564" s="17">
        <v>42648</v>
      </c>
      <c r="B564" s="14">
        <v>561.16</v>
      </c>
      <c r="C564" s="14">
        <v>560.04999999999995</v>
      </c>
      <c r="D564" s="14">
        <v>562.11</v>
      </c>
      <c r="E564" s="14">
        <v>555.51</v>
      </c>
      <c r="F564" s="14" t="s">
        <v>2500</v>
      </c>
      <c r="G564" s="15">
        <v>1.47E-2</v>
      </c>
    </row>
    <row r="565" spans="1:7" x14ac:dyDescent="0.2">
      <c r="A565" s="17">
        <v>42647</v>
      </c>
      <c r="B565" s="14">
        <v>560.09</v>
      </c>
      <c r="C565" s="14">
        <v>551.95000000000005</v>
      </c>
      <c r="D565" s="14">
        <v>560.17999999999995</v>
      </c>
      <c r="E565" s="14">
        <v>551.95000000000005</v>
      </c>
      <c r="F565" s="14" t="s">
        <v>2722</v>
      </c>
      <c r="G565" s="15">
        <v>-5.0000000000000001E-4</v>
      </c>
    </row>
    <row r="566" spans="1:7" x14ac:dyDescent="0.2">
      <c r="A566" s="17">
        <v>42646</v>
      </c>
      <c r="B566" s="14">
        <v>551.96</v>
      </c>
      <c r="C566" s="14">
        <v>552.39</v>
      </c>
      <c r="D566" s="14">
        <v>555.4</v>
      </c>
      <c r="E566" s="14">
        <v>551.48</v>
      </c>
      <c r="F566" s="14" t="s">
        <v>2723</v>
      </c>
      <c r="G566" s="15">
        <v>-5.9999999999999995E-4</v>
      </c>
    </row>
    <row r="567" spans="1:7" x14ac:dyDescent="0.2">
      <c r="A567" s="17">
        <v>42643</v>
      </c>
      <c r="B567" s="14">
        <v>552.21</v>
      </c>
      <c r="C567" s="14">
        <v>552.46</v>
      </c>
      <c r="D567" s="14">
        <v>553.03</v>
      </c>
      <c r="E567" s="14">
        <v>544.08000000000004</v>
      </c>
      <c r="F567" s="14" t="s">
        <v>2724</v>
      </c>
      <c r="G567" s="15">
        <v>2.5000000000000001E-2</v>
      </c>
    </row>
    <row r="568" spans="1:7" x14ac:dyDescent="0.2">
      <c r="A568" s="17">
        <v>42642</v>
      </c>
      <c r="B568" s="14">
        <v>552.54</v>
      </c>
      <c r="C568" s="14">
        <v>539.23</v>
      </c>
      <c r="D568" s="14">
        <v>552.54</v>
      </c>
      <c r="E568" s="14">
        <v>539.23</v>
      </c>
      <c r="F568" s="14" t="s">
        <v>2725</v>
      </c>
      <c r="G568" s="15">
        <v>9.2999999999999992E-3</v>
      </c>
    </row>
    <row r="569" spans="1:7" x14ac:dyDescent="0.2">
      <c r="A569" s="17">
        <v>42641</v>
      </c>
      <c r="B569" s="14">
        <v>539.05999999999995</v>
      </c>
      <c r="C569" s="14">
        <v>534.1</v>
      </c>
      <c r="D569" s="14">
        <v>539.82000000000005</v>
      </c>
      <c r="E569" s="14">
        <v>534.1</v>
      </c>
      <c r="F569" s="14" t="s">
        <v>2726</v>
      </c>
      <c r="G569" s="15">
        <v>-7.9000000000000008E-3</v>
      </c>
    </row>
    <row r="570" spans="1:7" x14ac:dyDescent="0.2">
      <c r="A570" s="17">
        <v>42640</v>
      </c>
      <c r="B570" s="14">
        <v>534.09</v>
      </c>
      <c r="C570" s="14">
        <v>538.38</v>
      </c>
      <c r="D570" s="14">
        <v>540.78</v>
      </c>
      <c r="E570" s="14">
        <v>531.64</v>
      </c>
      <c r="F570" s="14" t="s">
        <v>2727</v>
      </c>
      <c r="G570" s="15">
        <v>-1.5900000000000001E-2</v>
      </c>
    </row>
    <row r="571" spans="1:7" x14ac:dyDescent="0.2">
      <c r="A571" s="17">
        <v>42639</v>
      </c>
      <c r="B571" s="14">
        <v>538.37</v>
      </c>
      <c r="C571" s="14">
        <v>546.99</v>
      </c>
      <c r="D571" s="14">
        <v>546.99</v>
      </c>
      <c r="E571" s="14">
        <v>537.91999999999996</v>
      </c>
      <c r="F571" s="14" t="s">
        <v>2728</v>
      </c>
      <c r="G571" s="15">
        <v>-1.9E-3</v>
      </c>
    </row>
    <row r="572" spans="1:7" x14ac:dyDescent="0.2">
      <c r="A572" s="17">
        <v>42636</v>
      </c>
      <c r="B572" s="14">
        <v>547.04999999999995</v>
      </c>
      <c r="C572" s="14">
        <v>548.04999999999995</v>
      </c>
      <c r="D572" s="14">
        <v>548.05999999999995</v>
      </c>
      <c r="E572" s="14">
        <v>543.36</v>
      </c>
      <c r="F572" s="14" t="s">
        <v>2729</v>
      </c>
      <c r="G572" s="15">
        <v>1.4500000000000001E-2</v>
      </c>
    </row>
    <row r="573" spans="1:7" x14ac:dyDescent="0.2">
      <c r="A573" s="17">
        <v>42635</v>
      </c>
      <c r="B573" s="14">
        <v>548.07000000000005</v>
      </c>
      <c r="C573" s="14">
        <v>540.29999999999995</v>
      </c>
      <c r="D573" s="14">
        <v>550.92999999999995</v>
      </c>
      <c r="E573" s="14">
        <v>540.29999999999995</v>
      </c>
      <c r="F573" s="14" t="s">
        <v>2730</v>
      </c>
      <c r="G573" s="15">
        <v>2E-3</v>
      </c>
    </row>
    <row r="574" spans="1:7" x14ac:dyDescent="0.2">
      <c r="A574" s="17">
        <v>42634</v>
      </c>
      <c r="B574" s="14">
        <v>540.26</v>
      </c>
      <c r="C574" s="14">
        <v>539.22</v>
      </c>
      <c r="D574" s="14">
        <v>542.79</v>
      </c>
      <c r="E574" s="14">
        <v>537.97</v>
      </c>
      <c r="F574" s="14" t="s">
        <v>2731</v>
      </c>
      <c r="G574" s="15">
        <v>3.3E-3</v>
      </c>
    </row>
    <row r="575" spans="1:7" x14ac:dyDescent="0.2">
      <c r="A575" s="17">
        <v>42633</v>
      </c>
      <c r="B575" s="14">
        <v>539.17999999999995</v>
      </c>
      <c r="C575" s="14">
        <v>537.41999999999996</v>
      </c>
      <c r="D575" s="14">
        <v>539.66</v>
      </c>
      <c r="E575" s="14">
        <v>534.58000000000004</v>
      </c>
      <c r="F575" s="14" t="s">
        <v>2732</v>
      </c>
      <c r="G575" s="15">
        <v>1.1900000000000001E-2</v>
      </c>
    </row>
    <row r="576" spans="1:7" x14ac:dyDescent="0.2">
      <c r="A576" s="17">
        <v>42632</v>
      </c>
      <c r="B576" s="14">
        <v>537.41999999999996</v>
      </c>
      <c r="C576" s="14">
        <v>531.19000000000005</v>
      </c>
      <c r="D576" s="14">
        <v>537.66</v>
      </c>
      <c r="E576" s="14">
        <v>531.13</v>
      </c>
      <c r="F576" s="14" t="s">
        <v>2733</v>
      </c>
      <c r="G576" s="15">
        <v>7.7000000000000002E-3</v>
      </c>
    </row>
    <row r="577" spans="1:7" x14ac:dyDescent="0.2">
      <c r="A577" s="17">
        <v>42629</v>
      </c>
      <c r="B577" s="14">
        <v>531.08000000000004</v>
      </c>
      <c r="C577" s="14">
        <v>527.03</v>
      </c>
      <c r="D577" s="14">
        <v>532.64</v>
      </c>
      <c r="E577" s="14">
        <v>526.92999999999995</v>
      </c>
      <c r="F577" s="14" t="s">
        <v>2701</v>
      </c>
      <c r="G577" s="15">
        <v>-0.01</v>
      </c>
    </row>
    <row r="578" spans="1:7" x14ac:dyDescent="0.2">
      <c r="A578" s="17">
        <v>42628</v>
      </c>
      <c r="B578" s="14">
        <v>527.01</v>
      </c>
      <c r="C578" s="14">
        <v>531.46</v>
      </c>
      <c r="D578" s="14">
        <v>531.52</v>
      </c>
      <c r="E578" s="14">
        <v>526.89</v>
      </c>
      <c r="F578" s="14" t="s">
        <v>2734</v>
      </c>
      <c r="G578" s="15">
        <v>-4.0000000000000002E-4</v>
      </c>
    </row>
    <row r="579" spans="1:7" x14ac:dyDescent="0.2">
      <c r="A579" s="17">
        <v>42627</v>
      </c>
      <c r="B579" s="14">
        <v>532.30999999999995</v>
      </c>
      <c r="C579" s="14">
        <v>532.55999999999995</v>
      </c>
      <c r="D579" s="14">
        <v>535.9</v>
      </c>
      <c r="E579" s="14">
        <v>530.47</v>
      </c>
      <c r="F579" s="14" t="s">
        <v>2618</v>
      </c>
      <c r="G579" s="15">
        <v>-9.7999999999999997E-3</v>
      </c>
    </row>
    <row r="580" spans="1:7" x14ac:dyDescent="0.2">
      <c r="A580" s="17">
        <v>42626</v>
      </c>
      <c r="B580" s="14">
        <v>532.54</v>
      </c>
      <c r="C580" s="14">
        <v>537.78</v>
      </c>
      <c r="D580" s="14">
        <v>540.73</v>
      </c>
      <c r="E580" s="14">
        <v>532.16999999999996</v>
      </c>
      <c r="F580" s="14" t="s">
        <v>2735</v>
      </c>
      <c r="G580" s="15">
        <v>-1.83E-2</v>
      </c>
    </row>
    <row r="581" spans="1:7" x14ac:dyDescent="0.2">
      <c r="A581" s="17">
        <v>42625</v>
      </c>
      <c r="B581" s="14">
        <v>537.79999999999995</v>
      </c>
      <c r="C581" s="14">
        <v>547.76</v>
      </c>
      <c r="D581" s="14">
        <v>547.76</v>
      </c>
      <c r="E581" s="14">
        <v>532.29</v>
      </c>
      <c r="F581" s="14" t="s">
        <v>2208</v>
      </c>
      <c r="G581" s="15">
        <v>-1.04E-2</v>
      </c>
    </row>
    <row r="582" spans="1:7" x14ac:dyDescent="0.2">
      <c r="A582" s="17">
        <v>42622</v>
      </c>
      <c r="B582" s="14">
        <v>547.80999999999995</v>
      </c>
      <c r="C582" s="14">
        <v>553.53</v>
      </c>
      <c r="D582" s="14">
        <v>555.66</v>
      </c>
      <c r="E582" s="14">
        <v>547.26</v>
      </c>
      <c r="F582" s="14" t="s">
        <v>2736</v>
      </c>
      <c r="G582" s="15">
        <v>-3.2000000000000002E-3</v>
      </c>
    </row>
    <row r="583" spans="1:7" x14ac:dyDescent="0.2">
      <c r="A583" s="17">
        <v>42621</v>
      </c>
      <c r="B583" s="14">
        <v>553.55999999999995</v>
      </c>
      <c r="C583" s="14">
        <v>555.32000000000005</v>
      </c>
      <c r="D583" s="14">
        <v>558.91999999999996</v>
      </c>
      <c r="E583" s="14">
        <v>552.65</v>
      </c>
      <c r="F583" s="14" t="s">
        <v>2737</v>
      </c>
      <c r="G583" s="15">
        <v>6.0000000000000001E-3</v>
      </c>
    </row>
    <row r="584" spans="1:7" x14ac:dyDescent="0.2">
      <c r="A584" s="17">
        <v>42620</v>
      </c>
      <c r="B584" s="14">
        <v>555.34</v>
      </c>
      <c r="C584" s="14">
        <v>552.05999999999995</v>
      </c>
      <c r="D584" s="14">
        <v>555.35</v>
      </c>
      <c r="E584" s="14">
        <v>552.05999999999995</v>
      </c>
      <c r="F584" s="14" t="s">
        <v>2738</v>
      </c>
      <c r="G584" s="15">
        <v>-9.1000000000000004E-3</v>
      </c>
    </row>
    <row r="585" spans="1:7" x14ac:dyDescent="0.2">
      <c r="A585" s="17">
        <v>42619</v>
      </c>
      <c r="B585" s="14">
        <v>552.04</v>
      </c>
      <c r="C585" s="14">
        <v>557.14</v>
      </c>
      <c r="D585" s="14">
        <v>558.04</v>
      </c>
      <c r="E585" s="14">
        <v>552.02</v>
      </c>
      <c r="F585" s="14" t="s">
        <v>2739</v>
      </c>
      <c r="G585" s="15">
        <v>6.4000000000000003E-3</v>
      </c>
    </row>
    <row r="586" spans="1:7" x14ac:dyDescent="0.2">
      <c r="A586" s="17">
        <v>42618</v>
      </c>
      <c r="B586" s="14">
        <v>557.13</v>
      </c>
      <c r="C586" s="14">
        <v>553.77</v>
      </c>
      <c r="D586" s="14">
        <v>559.5</v>
      </c>
      <c r="E586" s="14">
        <v>553.76</v>
      </c>
      <c r="F586" s="14" t="s">
        <v>2740</v>
      </c>
      <c r="G586" s="15">
        <v>1.2800000000000001E-2</v>
      </c>
    </row>
    <row r="587" spans="1:7" x14ac:dyDescent="0.2">
      <c r="A587" s="17">
        <v>42615</v>
      </c>
      <c r="B587" s="14">
        <v>553.55999999999995</v>
      </c>
      <c r="C587" s="14">
        <v>546.51</v>
      </c>
      <c r="D587" s="14">
        <v>553.82000000000005</v>
      </c>
      <c r="E587" s="14">
        <v>544.55999999999995</v>
      </c>
      <c r="F587" s="14" t="s">
        <v>2741</v>
      </c>
      <c r="G587" s="15">
        <v>-6.3E-3</v>
      </c>
    </row>
    <row r="588" spans="1:7" x14ac:dyDescent="0.2">
      <c r="A588" s="17">
        <v>42614</v>
      </c>
      <c r="B588" s="14">
        <v>546.54</v>
      </c>
      <c r="C588" s="14">
        <v>550</v>
      </c>
      <c r="D588" s="14">
        <v>551.98</v>
      </c>
      <c r="E588" s="14">
        <v>546.02</v>
      </c>
      <c r="F588" s="14" t="s">
        <v>2742</v>
      </c>
      <c r="G588" s="15">
        <v>-5.4999999999999997E-3</v>
      </c>
    </row>
    <row r="589" spans="1:7" x14ac:dyDescent="0.2">
      <c r="A589" s="17">
        <v>42613</v>
      </c>
      <c r="B589" s="14">
        <v>550.03</v>
      </c>
      <c r="C589" s="14">
        <v>553.14</v>
      </c>
      <c r="D589" s="14">
        <v>553.30999999999995</v>
      </c>
      <c r="E589" s="14">
        <v>549.91999999999996</v>
      </c>
      <c r="F589" s="14" t="s">
        <v>2743</v>
      </c>
      <c r="G589" s="15">
        <v>8.8999999999999999E-3</v>
      </c>
    </row>
    <row r="590" spans="1:7" x14ac:dyDescent="0.2">
      <c r="A590" s="17">
        <v>42612</v>
      </c>
      <c r="B590" s="14">
        <v>553.09</v>
      </c>
      <c r="C590" s="14">
        <v>548.19000000000005</v>
      </c>
      <c r="D590" s="14">
        <v>554.37</v>
      </c>
      <c r="E590" s="14">
        <v>547.91</v>
      </c>
      <c r="F590" s="14" t="s">
        <v>2744</v>
      </c>
      <c r="G590" s="15">
        <v>-2.8999999999999998E-3</v>
      </c>
    </row>
    <row r="591" spans="1:7" x14ac:dyDescent="0.2">
      <c r="A591" s="17">
        <v>42611</v>
      </c>
      <c r="B591" s="14">
        <v>548.19000000000005</v>
      </c>
      <c r="C591" s="14">
        <v>549.78</v>
      </c>
      <c r="D591" s="14">
        <v>549.79</v>
      </c>
      <c r="E591" s="14">
        <v>545.27</v>
      </c>
      <c r="F591" s="14" t="s">
        <v>2496</v>
      </c>
      <c r="G591" s="15">
        <v>2.8999999999999998E-3</v>
      </c>
    </row>
    <row r="592" spans="1:7" x14ac:dyDescent="0.2">
      <c r="A592" s="17">
        <v>42608</v>
      </c>
      <c r="B592" s="14">
        <v>549.79999999999995</v>
      </c>
      <c r="C592" s="14">
        <v>548.22</v>
      </c>
      <c r="D592" s="14">
        <v>549.98</v>
      </c>
      <c r="E592" s="14">
        <v>545.86</v>
      </c>
      <c r="F592" s="14" t="s">
        <v>2745</v>
      </c>
      <c r="G592" s="15">
        <v>-4.3E-3</v>
      </c>
    </row>
    <row r="593" spans="1:7" x14ac:dyDescent="0.2">
      <c r="A593" s="17">
        <v>42607</v>
      </c>
      <c r="B593" s="14">
        <v>548.19000000000005</v>
      </c>
      <c r="C593" s="14">
        <v>550.35</v>
      </c>
      <c r="D593" s="14">
        <v>550.59</v>
      </c>
      <c r="E593" s="14">
        <v>545.19000000000005</v>
      </c>
      <c r="F593" s="14" t="s">
        <v>2746</v>
      </c>
      <c r="G593" s="15">
        <v>5.9999999999999995E-4</v>
      </c>
    </row>
    <row r="594" spans="1:7" x14ac:dyDescent="0.2">
      <c r="A594" s="17">
        <v>42606</v>
      </c>
      <c r="B594" s="14">
        <v>550.57000000000005</v>
      </c>
      <c r="C594" s="14">
        <v>550.20000000000005</v>
      </c>
      <c r="D594" s="14">
        <v>552.86</v>
      </c>
      <c r="E594" s="14">
        <v>547.83000000000004</v>
      </c>
      <c r="F594" s="14" t="s">
        <v>2681</v>
      </c>
      <c r="G594" s="15">
        <v>0.01</v>
      </c>
    </row>
    <row r="595" spans="1:7" x14ac:dyDescent="0.2">
      <c r="A595" s="17">
        <v>42605</v>
      </c>
      <c r="B595" s="14">
        <v>550.22</v>
      </c>
      <c r="C595" s="14">
        <v>544.75</v>
      </c>
      <c r="D595" s="14">
        <v>550.45000000000005</v>
      </c>
      <c r="E595" s="14">
        <v>543.45000000000005</v>
      </c>
      <c r="F595" s="14" t="s">
        <v>2597</v>
      </c>
      <c r="G595" s="15">
        <v>6.9999999999999999E-4</v>
      </c>
    </row>
    <row r="596" spans="1:7" x14ac:dyDescent="0.2">
      <c r="A596" s="17">
        <v>42604</v>
      </c>
      <c r="B596" s="14">
        <v>544.78</v>
      </c>
      <c r="C596" s="14">
        <v>544.36</v>
      </c>
      <c r="D596" s="14">
        <v>546.70000000000005</v>
      </c>
      <c r="E596" s="14">
        <v>542.1</v>
      </c>
      <c r="F596" s="14" t="s">
        <v>2683</v>
      </c>
      <c r="G596" s="15">
        <v>4.7000000000000002E-3</v>
      </c>
    </row>
    <row r="597" spans="1:7" x14ac:dyDescent="0.2">
      <c r="A597" s="17">
        <v>42601</v>
      </c>
      <c r="B597" s="14">
        <v>544.39</v>
      </c>
      <c r="C597" s="14">
        <v>541.67999999999995</v>
      </c>
      <c r="D597" s="14">
        <v>545.83000000000004</v>
      </c>
      <c r="E597" s="14">
        <v>541.63</v>
      </c>
      <c r="F597" s="14" t="s">
        <v>2747</v>
      </c>
      <c r="G597" s="15">
        <v>5.1000000000000004E-3</v>
      </c>
    </row>
    <row r="598" spans="1:7" x14ac:dyDescent="0.2">
      <c r="A598" s="17">
        <v>42600</v>
      </c>
      <c r="B598" s="14">
        <v>541.82000000000005</v>
      </c>
      <c r="C598" s="14">
        <v>540.70000000000005</v>
      </c>
      <c r="D598" s="14">
        <v>544.92999999999995</v>
      </c>
      <c r="E598" s="14">
        <v>538.94000000000005</v>
      </c>
      <c r="F598" s="14" t="s">
        <v>2748</v>
      </c>
      <c r="G598" s="15">
        <v>-1.8599999999999998E-2</v>
      </c>
    </row>
    <row r="599" spans="1:7" x14ac:dyDescent="0.2">
      <c r="A599" s="17">
        <v>42599</v>
      </c>
      <c r="B599" s="14">
        <v>539.04999999999995</v>
      </c>
      <c r="C599" s="14">
        <v>549.17999999999995</v>
      </c>
      <c r="D599" s="14">
        <v>550.54</v>
      </c>
      <c r="E599" s="14">
        <v>539.04999999999995</v>
      </c>
      <c r="F599" s="14" t="s">
        <v>2749</v>
      </c>
      <c r="G599" s="15">
        <v>-8.9999999999999998E-4</v>
      </c>
    </row>
    <row r="600" spans="1:7" x14ac:dyDescent="0.2">
      <c r="A600" s="17">
        <v>42598</v>
      </c>
      <c r="B600" s="14">
        <v>549.29</v>
      </c>
      <c r="C600" s="14">
        <v>549.77</v>
      </c>
      <c r="D600" s="14">
        <v>551.52</v>
      </c>
      <c r="E600" s="14">
        <v>546.29</v>
      </c>
      <c r="F600" s="14" t="s">
        <v>2528</v>
      </c>
      <c r="G600" s="15">
        <v>-5.0000000000000001E-3</v>
      </c>
    </row>
    <row r="601" spans="1:7" x14ac:dyDescent="0.2">
      <c r="A601" s="17">
        <v>42597</v>
      </c>
      <c r="B601" s="14">
        <v>549.77</v>
      </c>
      <c r="C601" s="14">
        <v>552.44000000000005</v>
      </c>
      <c r="D601" s="14">
        <v>553.62</v>
      </c>
      <c r="E601" s="14">
        <v>548.49</v>
      </c>
      <c r="F601" s="14" t="s">
        <v>2598</v>
      </c>
      <c r="G601" s="15">
        <v>-6.9999999999999999E-4</v>
      </c>
    </row>
    <row r="602" spans="1:7" x14ac:dyDescent="0.2">
      <c r="A602" s="17">
        <v>42594</v>
      </c>
      <c r="B602" s="14">
        <v>552.52</v>
      </c>
      <c r="C602" s="14">
        <v>552.87</v>
      </c>
      <c r="D602" s="14">
        <v>557.61</v>
      </c>
      <c r="E602" s="14">
        <v>551.88</v>
      </c>
      <c r="F602" s="14" t="s">
        <v>2750</v>
      </c>
      <c r="G602" s="15">
        <v>1.1999999999999999E-3</v>
      </c>
    </row>
    <row r="603" spans="1:7" x14ac:dyDescent="0.2">
      <c r="A603" s="17">
        <v>42593</v>
      </c>
      <c r="B603" s="14">
        <v>552.9</v>
      </c>
      <c r="C603" s="14">
        <v>552.11</v>
      </c>
      <c r="D603" s="14">
        <v>552.9</v>
      </c>
      <c r="E603" s="14">
        <v>548.85</v>
      </c>
      <c r="F603" s="14" t="s">
        <v>2751</v>
      </c>
      <c r="G603" s="15">
        <v>-5.3E-3</v>
      </c>
    </row>
    <row r="604" spans="1:7" x14ac:dyDescent="0.2">
      <c r="A604" s="17">
        <v>42592</v>
      </c>
      <c r="B604" s="14">
        <v>552.21</v>
      </c>
      <c r="C604" s="14">
        <v>554.44000000000005</v>
      </c>
      <c r="D604" s="14">
        <v>554.84</v>
      </c>
      <c r="E604" s="14">
        <v>550.41999999999996</v>
      </c>
      <c r="F604" s="14" t="s">
        <v>2752</v>
      </c>
      <c r="G604" s="15">
        <v>1.44E-2</v>
      </c>
    </row>
    <row r="605" spans="1:7" x14ac:dyDescent="0.2">
      <c r="A605" s="17">
        <v>42591</v>
      </c>
      <c r="B605" s="14">
        <v>555.17999999999995</v>
      </c>
      <c r="C605" s="14">
        <v>547.27</v>
      </c>
      <c r="D605" s="14">
        <v>555.17999999999995</v>
      </c>
      <c r="E605" s="14">
        <v>545.79999999999995</v>
      </c>
      <c r="F605" s="14" t="s">
        <v>2753</v>
      </c>
      <c r="G605" s="15">
        <v>3.2000000000000002E-3</v>
      </c>
    </row>
    <row r="606" spans="1:7" x14ac:dyDescent="0.2">
      <c r="A606" s="17">
        <v>42590</v>
      </c>
      <c r="B606" s="14">
        <v>547.29999999999995</v>
      </c>
      <c r="C606" s="14">
        <v>545.59</v>
      </c>
      <c r="D606" s="14">
        <v>547.95000000000005</v>
      </c>
      <c r="E606" s="14">
        <v>545.29999999999995</v>
      </c>
      <c r="F606" s="14" t="s">
        <v>2754</v>
      </c>
      <c r="G606" s="15">
        <v>8.0000000000000002E-3</v>
      </c>
    </row>
    <row r="607" spans="1:7" x14ac:dyDescent="0.2">
      <c r="A607" s="17">
        <v>42587</v>
      </c>
      <c r="B607" s="14">
        <v>545.58000000000004</v>
      </c>
      <c r="C607" s="14">
        <v>541.27</v>
      </c>
      <c r="D607" s="14">
        <v>545.9</v>
      </c>
      <c r="E607" s="14">
        <v>541.25</v>
      </c>
      <c r="F607" s="14" t="s">
        <v>2755</v>
      </c>
      <c r="G607" s="15">
        <v>1.24E-2</v>
      </c>
    </row>
    <row r="608" spans="1:7" x14ac:dyDescent="0.2">
      <c r="A608" s="17">
        <v>42586</v>
      </c>
      <c r="B608" s="14">
        <v>541.27</v>
      </c>
      <c r="C608" s="14">
        <v>534.86</v>
      </c>
      <c r="D608" s="14">
        <v>542.86</v>
      </c>
      <c r="E608" s="14">
        <v>534.84</v>
      </c>
      <c r="F608" s="14" t="s">
        <v>2756</v>
      </c>
      <c r="G608" s="15">
        <v>-5.7000000000000002E-3</v>
      </c>
    </row>
    <row r="609" spans="1:7" x14ac:dyDescent="0.2">
      <c r="A609" s="17">
        <v>42585</v>
      </c>
      <c r="B609" s="14">
        <v>534.62</v>
      </c>
      <c r="C609" s="14">
        <v>537.70000000000005</v>
      </c>
      <c r="D609" s="14">
        <v>538.25</v>
      </c>
      <c r="E609" s="14">
        <v>532.85</v>
      </c>
      <c r="F609" s="14" t="s">
        <v>2757</v>
      </c>
      <c r="G609" s="15">
        <v>-9.4999999999999998E-3</v>
      </c>
    </row>
    <row r="610" spans="1:7" x14ac:dyDescent="0.2">
      <c r="A610" s="17">
        <v>42584</v>
      </c>
      <c r="B610" s="14">
        <v>537.70000000000005</v>
      </c>
      <c r="C610" s="14">
        <v>542.80999999999995</v>
      </c>
      <c r="D610" s="14">
        <v>542.80999999999995</v>
      </c>
      <c r="E610" s="14">
        <v>536.4</v>
      </c>
      <c r="F610" s="14" t="s">
        <v>2758</v>
      </c>
      <c r="G610" s="15">
        <v>-4.8999999999999998E-3</v>
      </c>
    </row>
    <row r="611" spans="1:7" x14ac:dyDescent="0.2">
      <c r="A611" s="17">
        <v>42583</v>
      </c>
      <c r="B611" s="14">
        <v>542.88</v>
      </c>
      <c r="C611" s="14">
        <v>545.6</v>
      </c>
      <c r="D611" s="14">
        <v>551.78</v>
      </c>
      <c r="E611" s="14">
        <v>541.57000000000005</v>
      </c>
      <c r="F611" s="14" t="s">
        <v>2759</v>
      </c>
      <c r="G611" s="15">
        <v>-6.6E-3</v>
      </c>
    </row>
    <row r="612" spans="1:7" x14ac:dyDescent="0.2">
      <c r="A612" s="17">
        <v>42580</v>
      </c>
      <c r="B612" s="14">
        <v>545.54999999999995</v>
      </c>
      <c r="C612" s="14">
        <v>549.12</v>
      </c>
      <c r="D612" s="14">
        <v>550.69000000000005</v>
      </c>
      <c r="E612" s="14">
        <v>545.34</v>
      </c>
      <c r="F612" s="14" t="s">
        <v>2760</v>
      </c>
      <c r="G612" s="15">
        <v>-1.41E-2</v>
      </c>
    </row>
    <row r="613" spans="1:7" x14ac:dyDescent="0.2">
      <c r="A613" s="17">
        <v>42579</v>
      </c>
      <c r="B613" s="14">
        <v>549.15</v>
      </c>
      <c r="C613" s="14">
        <v>556.98</v>
      </c>
      <c r="D613" s="14">
        <v>557.07000000000005</v>
      </c>
      <c r="E613" s="14">
        <v>549.12</v>
      </c>
      <c r="F613" s="14" t="s">
        <v>2761</v>
      </c>
      <c r="G613" s="15">
        <v>3.8E-3</v>
      </c>
    </row>
    <row r="614" spans="1:7" x14ac:dyDescent="0.2">
      <c r="A614" s="17">
        <v>42578</v>
      </c>
      <c r="B614" s="14">
        <v>557.03</v>
      </c>
      <c r="C614" s="14">
        <v>554.94000000000005</v>
      </c>
      <c r="D614" s="14">
        <v>557.47</v>
      </c>
      <c r="E614" s="14">
        <v>549.39</v>
      </c>
      <c r="F614" s="14" t="s">
        <v>2762</v>
      </c>
      <c r="G614" s="15">
        <v>2.5999999999999999E-3</v>
      </c>
    </row>
    <row r="615" spans="1:7" x14ac:dyDescent="0.2">
      <c r="A615" s="17">
        <v>42577</v>
      </c>
      <c r="B615" s="14">
        <v>554.94000000000005</v>
      </c>
      <c r="C615" s="14">
        <v>553.51</v>
      </c>
      <c r="D615" s="14">
        <v>555.19000000000005</v>
      </c>
      <c r="E615" s="14">
        <v>550.48</v>
      </c>
      <c r="F615" s="14" t="s">
        <v>2763</v>
      </c>
      <c r="G615" s="15">
        <v>-1.3100000000000001E-2</v>
      </c>
    </row>
    <row r="616" spans="1:7" x14ac:dyDescent="0.2">
      <c r="A616" s="17">
        <v>42576</v>
      </c>
      <c r="B616" s="14">
        <v>553.5</v>
      </c>
      <c r="C616" s="14">
        <v>560.82000000000005</v>
      </c>
      <c r="D616" s="14">
        <v>562.62</v>
      </c>
      <c r="E616" s="14">
        <v>553.49</v>
      </c>
      <c r="F616" s="14" t="s">
        <v>2764</v>
      </c>
      <c r="G616" s="15">
        <v>-1.11E-2</v>
      </c>
    </row>
    <row r="617" spans="1:7" x14ac:dyDescent="0.2">
      <c r="A617" s="17">
        <v>42573</v>
      </c>
      <c r="B617" s="14">
        <v>560.82000000000005</v>
      </c>
      <c r="C617" s="14">
        <v>566.98</v>
      </c>
      <c r="D617" s="14">
        <v>567.01</v>
      </c>
      <c r="E617" s="14">
        <v>560.30999999999995</v>
      </c>
      <c r="F617" s="14" t="s">
        <v>2765</v>
      </c>
      <c r="G617" s="15">
        <v>1.26E-2</v>
      </c>
    </row>
    <row r="618" spans="1:7" x14ac:dyDescent="0.2">
      <c r="A618" s="17">
        <v>42572</v>
      </c>
      <c r="B618" s="14">
        <v>567.1</v>
      </c>
      <c r="C618" s="14">
        <v>560.05999999999995</v>
      </c>
      <c r="D618" s="14">
        <v>568.11</v>
      </c>
      <c r="E618" s="14">
        <v>560.05999999999995</v>
      </c>
      <c r="F618" s="14" t="s">
        <v>2766</v>
      </c>
      <c r="G618" s="15">
        <v>-8.0000000000000004E-4</v>
      </c>
    </row>
    <row r="619" spans="1:7" x14ac:dyDescent="0.2">
      <c r="A619" s="17">
        <v>42571</v>
      </c>
      <c r="B619" s="14">
        <v>560.03</v>
      </c>
      <c r="C619" s="14">
        <v>560.45000000000005</v>
      </c>
      <c r="D619" s="14">
        <v>562.84</v>
      </c>
      <c r="E619" s="14">
        <v>558.78</v>
      </c>
      <c r="F619" s="14" t="s">
        <v>2767</v>
      </c>
      <c r="G619" s="15">
        <v>9.9000000000000008E-3</v>
      </c>
    </row>
    <row r="620" spans="1:7" x14ac:dyDescent="0.2">
      <c r="A620" s="17">
        <v>42570</v>
      </c>
      <c r="B620" s="14">
        <v>560.46</v>
      </c>
      <c r="C620" s="14">
        <v>555.08000000000004</v>
      </c>
      <c r="D620" s="14">
        <v>560.69000000000005</v>
      </c>
      <c r="E620" s="14">
        <v>554.99</v>
      </c>
      <c r="F620" s="14" t="s">
        <v>2768</v>
      </c>
      <c r="G620" s="15">
        <v>-6.1000000000000004E-3</v>
      </c>
    </row>
    <row r="621" spans="1:7" x14ac:dyDescent="0.2">
      <c r="A621" s="17">
        <v>42569</v>
      </c>
      <c r="B621" s="14">
        <v>554.96</v>
      </c>
      <c r="C621" s="14">
        <v>556.85</v>
      </c>
      <c r="D621" s="14">
        <v>558.91</v>
      </c>
      <c r="E621" s="14">
        <v>554.04</v>
      </c>
      <c r="F621" s="14" t="s">
        <v>2769</v>
      </c>
      <c r="G621" s="15">
        <v>2.0999999999999999E-3</v>
      </c>
    </row>
    <row r="622" spans="1:7" x14ac:dyDescent="0.2">
      <c r="A622" s="17">
        <v>42566</v>
      </c>
      <c r="B622" s="14">
        <v>558.39</v>
      </c>
      <c r="C622" s="14">
        <v>556.86</v>
      </c>
      <c r="D622" s="14">
        <v>559.35</v>
      </c>
      <c r="E622" s="14">
        <v>555.07000000000005</v>
      </c>
      <c r="F622" s="14" t="s">
        <v>2770</v>
      </c>
      <c r="G622" s="15">
        <v>3.0000000000000001E-3</v>
      </c>
    </row>
    <row r="623" spans="1:7" x14ac:dyDescent="0.2">
      <c r="A623" s="17">
        <v>42565</v>
      </c>
      <c r="B623" s="14">
        <v>557.23</v>
      </c>
      <c r="C623" s="14">
        <v>555.96</v>
      </c>
      <c r="D623" s="14">
        <v>559.48</v>
      </c>
      <c r="E623" s="14">
        <v>554.04</v>
      </c>
      <c r="F623" s="14" t="s">
        <v>2771</v>
      </c>
      <c r="G623" s="15">
        <v>3.5999999999999999E-3</v>
      </c>
    </row>
    <row r="624" spans="1:7" x14ac:dyDescent="0.2">
      <c r="A624" s="17">
        <v>42564</v>
      </c>
      <c r="B624" s="14">
        <v>555.59</v>
      </c>
      <c r="C624" s="14">
        <v>553.61</v>
      </c>
      <c r="D624" s="14">
        <v>556.52</v>
      </c>
      <c r="E624" s="14">
        <v>551.16999999999996</v>
      </c>
      <c r="F624" s="14" t="s">
        <v>2772</v>
      </c>
      <c r="G624" s="15">
        <v>-6.7000000000000002E-3</v>
      </c>
    </row>
    <row r="625" spans="1:7" x14ac:dyDescent="0.2">
      <c r="A625" s="17">
        <v>42563</v>
      </c>
      <c r="B625" s="14">
        <v>553.57000000000005</v>
      </c>
      <c r="C625" s="14">
        <v>557.27</v>
      </c>
      <c r="D625" s="14">
        <v>557.29</v>
      </c>
      <c r="E625" s="14">
        <v>550.74</v>
      </c>
      <c r="F625" s="14" t="s">
        <v>2773</v>
      </c>
      <c r="G625" s="15">
        <v>1.67E-2</v>
      </c>
    </row>
    <row r="626" spans="1:7" x14ac:dyDescent="0.2">
      <c r="A626" s="17">
        <v>42562</v>
      </c>
      <c r="B626" s="14">
        <v>557.29999999999995</v>
      </c>
      <c r="C626" s="14">
        <v>548.17999999999995</v>
      </c>
      <c r="D626" s="14">
        <v>558.02</v>
      </c>
      <c r="E626" s="14">
        <v>548.16999999999996</v>
      </c>
      <c r="F626" s="14" t="s">
        <v>2774</v>
      </c>
      <c r="G626" s="15">
        <v>2.7000000000000001E-3</v>
      </c>
    </row>
    <row r="627" spans="1:7" x14ac:dyDescent="0.2">
      <c r="A627" s="17">
        <v>42559</v>
      </c>
      <c r="B627" s="14">
        <v>548.15</v>
      </c>
      <c r="C627" s="14">
        <v>546.66999999999996</v>
      </c>
      <c r="D627" s="14">
        <v>548.65</v>
      </c>
      <c r="E627" s="14">
        <v>539.38</v>
      </c>
      <c r="F627" s="14" t="s">
        <v>2775</v>
      </c>
      <c r="G627" s="15">
        <v>2.87E-2</v>
      </c>
    </row>
    <row r="628" spans="1:7" x14ac:dyDescent="0.2">
      <c r="A628" s="17">
        <v>42558</v>
      </c>
      <c r="B628" s="14">
        <v>546.67999999999995</v>
      </c>
      <c r="C628" s="14">
        <v>531.33000000000004</v>
      </c>
      <c r="D628" s="14">
        <v>546.76</v>
      </c>
      <c r="E628" s="14">
        <v>531.33000000000004</v>
      </c>
      <c r="F628" s="14" t="s">
        <v>2776</v>
      </c>
      <c r="G628" s="15">
        <v>-8.8000000000000005E-3</v>
      </c>
    </row>
    <row r="629" spans="1:7" x14ac:dyDescent="0.2">
      <c r="A629" s="17">
        <v>42557</v>
      </c>
      <c r="B629" s="14">
        <v>531.41</v>
      </c>
      <c r="C629" s="14">
        <v>536.12</v>
      </c>
      <c r="D629" s="14">
        <v>541.6</v>
      </c>
      <c r="E629" s="14">
        <v>531.41</v>
      </c>
      <c r="F629" s="14" t="s">
        <v>2777</v>
      </c>
      <c r="G629" s="15">
        <v>-1.9699999999999999E-2</v>
      </c>
    </row>
    <row r="630" spans="1:7" x14ac:dyDescent="0.2">
      <c r="A630" s="17">
        <v>42556</v>
      </c>
      <c r="B630" s="14">
        <v>536.13</v>
      </c>
      <c r="C630" s="14">
        <v>546.95000000000005</v>
      </c>
      <c r="D630" s="14">
        <v>546.95000000000005</v>
      </c>
      <c r="E630" s="14">
        <v>535.27</v>
      </c>
      <c r="F630" s="14" t="s">
        <v>2778</v>
      </c>
      <c r="G630" s="15">
        <v>-6.4999999999999997E-3</v>
      </c>
    </row>
    <row r="631" spans="1:7" x14ac:dyDescent="0.2">
      <c r="A631" s="17">
        <v>42555</v>
      </c>
      <c r="B631" s="14">
        <v>546.91999999999996</v>
      </c>
      <c r="C631" s="14">
        <v>550.54999999999995</v>
      </c>
      <c r="D631" s="14">
        <v>553.87</v>
      </c>
      <c r="E631" s="14">
        <v>546.9</v>
      </c>
      <c r="F631" s="14" t="s">
        <v>2779</v>
      </c>
      <c r="G631" s="15">
        <v>1.72E-2</v>
      </c>
    </row>
    <row r="632" spans="1:7" x14ac:dyDescent="0.2">
      <c r="A632" s="17">
        <v>42552</v>
      </c>
      <c r="B632" s="14">
        <v>550.52</v>
      </c>
      <c r="C632" s="14">
        <v>541.34</v>
      </c>
      <c r="D632" s="14">
        <v>550.53</v>
      </c>
      <c r="E632" s="14">
        <v>541.12</v>
      </c>
      <c r="F632" s="14" t="s">
        <v>2780</v>
      </c>
      <c r="G632" s="15">
        <v>4.8999999999999998E-3</v>
      </c>
    </row>
    <row r="633" spans="1:7" x14ac:dyDescent="0.2">
      <c r="A633" s="17">
        <v>42551</v>
      </c>
      <c r="B633" s="14">
        <v>541.23</v>
      </c>
      <c r="C633" s="14">
        <v>538.65</v>
      </c>
      <c r="D633" s="14">
        <v>544.66999999999996</v>
      </c>
      <c r="E633" s="14">
        <v>536.52</v>
      </c>
      <c r="F633" s="14" t="s">
        <v>2618</v>
      </c>
      <c r="G633" s="15">
        <v>2.2700000000000001E-2</v>
      </c>
    </row>
    <row r="634" spans="1:7" x14ac:dyDescent="0.2">
      <c r="A634" s="17">
        <v>42550</v>
      </c>
      <c r="B634" s="14">
        <v>538.59</v>
      </c>
      <c r="C634" s="14">
        <v>527.36</v>
      </c>
      <c r="D634" s="14">
        <v>539.07000000000005</v>
      </c>
      <c r="E634" s="14">
        <v>527.04999999999995</v>
      </c>
      <c r="F634" s="14" t="s">
        <v>2781</v>
      </c>
      <c r="G634" s="15">
        <v>2.52E-2</v>
      </c>
    </row>
    <row r="635" spans="1:7" x14ac:dyDescent="0.2">
      <c r="A635" s="17">
        <v>42549</v>
      </c>
      <c r="B635" s="14">
        <v>526.66</v>
      </c>
      <c r="C635" s="14">
        <v>514.07000000000005</v>
      </c>
      <c r="D635" s="14">
        <v>528.73</v>
      </c>
      <c r="E635" s="14">
        <v>514.07000000000005</v>
      </c>
      <c r="F635" s="14" t="s">
        <v>2782</v>
      </c>
      <c r="G635" s="15">
        <v>-3.32E-2</v>
      </c>
    </row>
    <row r="636" spans="1:7" x14ac:dyDescent="0.2">
      <c r="A636" s="17">
        <v>42548</v>
      </c>
      <c r="B636" s="14">
        <v>513.73</v>
      </c>
      <c r="C636" s="14">
        <v>531.1</v>
      </c>
      <c r="D636" s="14">
        <v>531.30999999999995</v>
      </c>
      <c r="E636" s="14">
        <v>513.73</v>
      </c>
      <c r="F636" s="14" t="s">
        <v>2783</v>
      </c>
      <c r="G636" s="15">
        <v>-3.3500000000000002E-2</v>
      </c>
    </row>
    <row r="637" spans="1:7" x14ac:dyDescent="0.2">
      <c r="A637" s="17">
        <v>42545</v>
      </c>
      <c r="B637" s="14">
        <v>531.37</v>
      </c>
      <c r="C637" s="14">
        <v>547.91</v>
      </c>
      <c r="D637" s="14">
        <v>547.98</v>
      </c>
      <c r="E637" s="14">
        <v>515.62</v>
      </c>
      <c r="F637" s="14" t="s">
        <v>2784</v>
      </c>
      <c r="G637" s="15">
        <v>7.4000000000000003E-3</v>
      </c>
    </row>
    <row r="638" spans="1:7" x14ac:dyDescent="0.2">
      <c r="A638" s="17">
        <v>42544</v>
      </c>
      <c r="B638" s="14">
        <v>549.79</v>
      </c>
      <c r="C638" s="14">
        <v>545.82000000000005</v>
      </c>
      <c r="D638" s="14">
        <v>553.54999999999995</v>
      </c>
      <c r="E638" s="14">
        <v>544.88</v>
      </c>
      <c r="F638" s="14" t="s">
        <v>2785</v>
      </c>
      <c r="G638" s="15">
        <v>7.9000000000000008E-3</v>
      </c>
    </row>
    <row r="639" spans="1:7" x14ac:dyDescent="0.2">
      <c r="A639" s="17">
        <v>42543</v>
      </c>
      <c r="B639" s="14">
        <v>545.75</v>
      </c>
      <c r="C639" s="14">
        <v>541.5</v>
      </c>
      <c r="D639" s="14">
        <v>546.75</v>
      </c>
      <c r="E639" s="14">
        <v>541.17999999999995</v>
      </c>
      <c r="F639" s="14" t="s">
        <v>2786</v>
      </c>
      <c r="G639" s="15">
        <v>-8.9999999999999998E-4</v>
      </c>
    </row>
    <row r="640" spans="1:7" x14ac:dyDescent="0.2">
      <c r="A640" s="17">
        <v>42542</v>
      </c>
      <c r="B640" s="14">
        <v>541.47</v>
      </c>
      <c r="C640" s="14">
        <v>542.01</v>
      </c>
      <c r="D640" s="14">
        <v>542.76</v>
      </c>
      <c r="E640" s="14">
        <v>538.44000000000005</v>
      </c>
      <c r="F640" s="14" t="s">
        <v>2787</v>
      </c>
      <c r="G640" s="15">
        <v>2.3699999999999999E-2</v>
      </c>
    </row>
    <row r="641" spans="1:7" x14ac:dyDescent="0.2">
      <c r="A641" s="17">
        <v>42541</v>
      </c>
      <c r="B641" s="14">
        <v>541.98</v>
      </c>
      <c r="C641" s="14">
        <v>529.62</v>
      </c>
      <c r="D641" s="14">
        <v>543.29</v>
      </c>
      <c r="E641" s="14">
        <v>529.62</v>
      </c>
      <c r="F641" s="14" t="s">
        <v>2788</v>
      </c>
      <c r="G641" s="15">
        <v>0.03</v>
      </c>
    </row>
    <row r="642" spans="1:7" x14ac:dyDescent="0.2">
      <c r="A642" s="17">
        <v>42538</v>
      </c>
      <c r="B642" s="14">
        <v>529.45000000000005</v>
      </c>
      <c r="C642" s="14">
        <v>515.29999999999995</v>
      </c>
      <c r="D642" s="14">
        <v>530.69000000000005</v>
      </c>
      <c r="E642" s="14">
        <v>515.29999999999995</v>
      </c>
      <c r="F642" s="14" t="s">
        <v>2789</v>
      </c>
      <c r="G642" s="15">
        <v>-2.4899999999999999E-2</v>
      </c>
    </row>
    <row r="643" spans="1:7" x14ac:dyDescent="0.2">
      <c r="A643" s="17">
        <v>42537</v>
      </c>
      <c r="B643" s="14">
        <v>514.03</v>
      </c>
      <c r="C643" s="14">
        <v>526.99</v>
      </c>
      <c r="D643" s="14">
        <v>526.99</v>
      </c>
      <c r="E643" s="14">
        <v>513.36</v>
      </c>
      <c r="F643" s="14" t="s">
        <v>2790</v>
      </c>
      <c r="G643" s="15">
        <v>3.8999999999999998E-3</v>
      </c>
    </row>
    <row r="644" spans="1:7" x14ac:dyDescent="0.2">
      <c r="A644" s="17">
        <v>42536</v>
      </c>
      <c r="B644" s="14">
        <v>527.15</v>
      </c>
      <c r="C644" s="14">
        <v>525.11</v>
      </c>
      <c r="D644" s="14">
        <v>530.49</v>
      </c>
      <c r="E644" s="14">
        <v>524.97</v>
      </c>
      <c r="F644" s="14" t="s">
        <v>2791</v>
      </c>
      <c r="G644" s="15">
        <v>-1.47E-2</v>
      </c>
    </row>
    <row r="645" spans="1:7" x14ac:dyDescent="0.2">
      <c r="A645" s="17">
        <v>42535</v>
      </c>
      <c r="B645" s="14">
        <v>525.1</v>
      </c>
      <c r="C645" s="14">
        <v>532.95000000000005</v>
      </c>
      <c r="D645" s="14">
        <v>532.95000000000005</v>
      </c>
      <c r="E645" s="14">
        <v>525.1</v>
      </c>
      <c r="F645" s="14" t="s">
        <v>2792</v>
      </c>
      <c r="G645" s="15">
        <v>-1.4E-2</v>
      </c>
    </row>
    <row r="646" spans="1:7" x14ac:dyDescent="0.2">
      <c r="A646" s="17">
        <v>42534</v>
      </c>
      <c r="B646" s="14">
        <v>532.95000000000005</v>
      </c>
      <c r="C646" s="14">
        <v>540.48</v>
      </c>
      <c r="D646" s="14">
        <v>540.48</v>
      </c>
      <c r="E646" s="14">
        <v>530.02</v>
      </c>
      <c r="F646" s="14" t="s">
        <v>2468</v>
      </c>
      <c r="G646" s="15">
        <v>-1.47E-2</v>
      </c>
    </row>
    <row r="647" spans="1:7" x14ac:dyDescent="0.2">
      <c r="A647" s="17">
        <v>42531</v>
      </c>
      <c r="B647" s="14">
        <v>540.5</v>
      </c>
      <c r="C647" s="14">
        <v>548.57000000000005</v>
      </c>
      <c r="D647" s="14">
        <v>548.70000000000005</v>
      </c>
      <c r="E647" s="14">
        <v>539.59</v>
      </c>
      <c r="F647" s="14" t="s">
        <v>2793</v>
      </c>
      <c r="G647" s="15">
        <v>-1.6799999999999999E-2</v>
      </c>
    </row>
    <row r="648" spans="1:7" x14ac:dyDescent="0.2">
      <c r="A648" s="17">
        <v>42530</v>
      </c>
      <c r="B648" s="14">
        <v>548.57000000000005</v>
      </c>
      <c r="C648" s="14">
        <v>557.96</v>
      </c>
      <c r="D648" s="14">
        <v>558.17999999999995</v>
      </c>
      <c r="E648" s="14">
        <v>547.91999999999996</v>
      </c>
      <c r="F648" s="14" t="s">
        <v>2794</v>
      </c>
      <c r="G648" s="15">
        <v>1.6999999999999999E-3</v>
      </c>
    </row>
    <row r="649" spans="1:7" x14ac:dyDescent="0.2">
      <c r="A649" s="17">
        <v>42529</v>
      </c>
      <c r="B649" s="14">
        <v>557.96</v>
      </c>
      <c r="C649" s="14">
        <v>557.04</v>
      </c>
      <c r="D649" s="14">
        <v>559.70000000000005</v>
      </c>
      <c r="E649" s="14">
        <v>554.05999999999995</v>
      </c>
      <c r="F649" s="14" t="s">
        <v>2795</v>
      </c>
      <c r="G649" s="15">
        <v>1.2500000000000001E-2</v>
      </c>
    </row>
    <row r="650" spans="1:7" x14ac:dyDescent="0.2">
      <c r="A650" s="17">
        <v>42528</v>
      </c>
      <c r="B650" s="14">
        <v>557</v>
      </c>
      <c r="C650" s="14">
        <v>550.15</v>
      </c>
      <c r="D650" s="14">
        <v>557</v>
      </c>
      <c r="E650" s="14">
        <v>549.72</v>
      </c>
      <c r="F650" s="14" t="s">
        <v>2351</v>
      </c>
      <c r="G650" s="15">
        <v>1.1299999999999999E-2</v>
      </c>
    </row>
    <row r="651" spans="1:7" x14ac:dyDescent="0.2">
      <c r="A651" s="17">
        <v>42527</v>
      </c>
      <c r="B651" s="14">
        <v>550.14</v>
      </c>
      <c r="C651" s="14">
        <v>544.15</v>
      </c>
      <c r="D651" s="14">
        <v>550.14</v>
      </c>
      <c r="E651" s="14">
        <v>544.15</v>
      </c>
      <c r="F651" s="14" t="s">
        <v>2796</v>
      </c>
      <c r="G651" s="15">
        <v>-4.7999999999999996E-3</v>
      </c>
    </row>
    <row r="652" spans="1:7" x14ac:dyDescent="0.2">
      <c r="A652" s="17">
        <v>42524</v>
      </c>
      <c r="B652" s="14">
        <v>544</v>
      </c>
      <c r="C652" s="14">
        <v>546.6</v>
      </c>
      <c r="D652" s="14">
        <v>550.74</v>
      </c>
      <c r="E652" s="14">
        <v>544</v>
      </c>
      <c r="F652" s="14" t="s">
        <v>2797</v>
      </c>
      <c r="G652" s="15">
        <v>-2.9999999999999997E-4</v>
      </c>
    </row>
    <row r="653" spans="1:7" x14ac:dyDescent="0.2">
      <c r="A653" s="17">
        <v>42523</v>
      </c>
      <c r="B653" s="14">
        <v>546.62</v>
      </c>
      <c r="C653" s="14">
        <v>546.78</v>
      </c>
      <c r="D653" s="14">
        <v>551.51</v>
      </c>
      <c r="E653" s="14">
        <v>545.41</v>
      </c>
      <c r="F653" s="14" t="s">
        <v>2798</v>
      </c>
      <c r="G653" s="15">
        <v>-1.1599999999999999E-2</v>
      </c>
    </row>
    <row r="654" spans="1:7" x14ac:dyDescent="0.2">
      <c r="A654" s="17">
        <v>42522</v>
      </c>
      <c r="B654" s="14">
        <v>546.77</v>
      </c>
      <c r="C654" s="14">
        <v>553.16999999999996</v>
      </c>
      <c r="D654" s="14">
        <v>553.17999999999995</v>
      </c>
      <c r="E654" s="14">
        <v>545.94000000000005</v>
      </c>
      <c r="F654" s="14" t="s">
        <v>2799</v>
      </c>
      <c r="G654" s="15">
        <v>-1.03E-2</v>
      </c>
    </row>
    <row r="655" spans="1:7" x14ac:dyDescent="0.2">
      <c r="A655" s="17">
        <v>42521</v>
      </c>
      <c r="B655" s="14">
        <v>553.16999999999996</v>
      </c>
      <c r="C655" s="14">
        <v>558.66</v>
      </c>
      <c r="D655" s="14">
        <v>559.92999999999995</v>
      </c>
      <c r="E655" s="14">
        <v>552.98</v>
      </c>
      <c r="F655" s="14" t="s">
        <v>2800</v>
      </c>
      <c r="G655" s="15">
        <v>6.3E-3</v>
      </c>
    </row>
    <row r="656" spans="1:7" x14ac:dyDescent="0.2">
      <c r="A656" s="17">
        <v>42520</v>
      </c>
      <c r="B656" s="14">
        <v>558.91</v>
      </c>
      <c r="C656" s="14">
        <v>555.44000000000005</v>
      </c>
      <c r="D656" s="14">
        <v>559.69000000000005</v>
      </c>
      <c r="E656" s="14">
        <v>555.42999999999995</v>
      </c>
      <c r="F656" s="14" t="s">
        <v>2801</v>
      </c>
      <c r="G656" s="15">
        <v>-6.0000000000000001E-3</v>
      </c>
    </row>
    <row r="657" spans="1:7" x14ac:dyDescent="0.2">
      <c r="A657" s="17">
        <v>42517</v>
      </c>
      <c r="B657" s="14">
        <v>555.41</v>
      </c>
      <c r="C657" s="14">
        <v>558.67999999999995</v>
      </c>
      <c r="D657" s="14">
        <v>558.72</v>
      </c>
      <c r="E657" s="14">
        <v>553.36</v>
      </c>
      <c r="F657" s="14" t="s">
        <v>2802</v>
      </c>
      <c r="G657" s="15">
        <v>4.7000000000000002E-3</v>
      </c>
    </row>
    <row r="658" spans="1:7" x14ac:dyDescent="0.2">
      <c r="A658" s="17">
        <v>42516</v>
      </c>
      <c r="B658" s="14">
        <v>558.78</v>
      </c>
      <c r="C658" s="14">
        <v>556.12</v>
      </c>
      <c r="D658" s="14">
        <v>558.78</v>
      </c>
      <c r="E658" s="14">
        <v>552.88</v>
      </c>
      <c r="F658" s="14" t="s">
        <v>2803</v>
      </c>
      <c r="G658" s="15">
        <v>1.5699999999999999E-2</v>
      </c>
    </row>
    <row r="659" spans="1:7" x14ac:dyDescent="0.2">
      <c r="A659" s="17">
        <v>42515</v>
      </c>
      <c r="B659" s="14">
        <v>556.15</v>
      </c>
      <c r="C659" s="14">
        <v>548.13</v>
      </c>
      <c r="D659" s="14">
        <v>556.16</v>
      </c>
      <c r="E659" s="14">
        <v>548.13</v>
      </c>
      <c r="F659" s="14" t="s">
        <v>2804</v>
      </c>
      <c r="G659" s="15">
        <v>9.1999999999999998E-3</v>
      </c>
    </row>
    <row r="660" spans="1:7" x14ac:dyDescent="0.2">
      <c r="A660" s="17">
        <v>42514</v>
      </c>
      <c r="B660" s="14">
        <v>547.57000000000005</v>
      </c>
      <c r="C660" s="14">
        <v>542.53</v>
      </c>
      <c r="D660" s="14">
        <v>547.57000000000005</v>
      </c>
      <c r="E660" s="14">
        <v>539.59</v>
      </c>
      <c r="F660" s="14" t="s">
        <v>2805</v>
      </c>
      <c r="G660" s="15">
        <v>-2.0000000000000001E-4</v>
      </c>
    </row>
    <row r="661" spans="1:7" x14ac:dyDescent="0.2">
      <c r="A661" s="17">
        <v>42513</v>
      </c>
      <c r="B661" s="14">
        <v>542.57000000000005</v>
      </c>
      <c r="C661" s="14">
        <v>542.74</v>
      </c>
      <c r="D661" s="14">
        <v>545.41999999999996</v>
      </c>
      <c r="E661" s="14">
        <v>539.73</v>
      </c>
      <c r="F661" s="14" t="s">
        <v>2806</v>
      </c>
      <c r="G661" s="15">
        <v>1.7600000000000001E-2</v>
      </c>
    </row>
    <row r="662" spans="1:7" x14ac:dyDescent="0.2">
      <c r="A662" s="17">
        <v>42510</v>
      </c>
      <c r="B662" s="14">
        <v>542.69000000000005</v>
      </c>
      <c r="C662" s="14">
        <v>533.34</v>
      </c>
      <c r="D662" s="14">
        <v>543.45000000000005</v>
      </c>
      <c r="E662" s="14">
        <v>533.34</v>
      </c>
      <c r="F662" s="14" t="s">
        <v>2807</v>
      </c>
      <c r="G662" s="15">
        <v>-1.9199999999999998E-2</v>
      </c>
    </row>
    <row r="663" spans="1:7" x14ac:dyDescent="0.2">
      <c r="A663" s="17">
        <v>42509</v>
      </c>
      <c r="B663" s="14">
        <v>533.28</v>
      </c>
      <c r="C663" s="14">
        <v>544.09</v>
      </c>
      <c r="D663" s="14">
        <v>544.11</v>
      </c>
      <c r="E663" s="14">
        <v>533.28</v>
      </c>
      <c r="F663" s="14" t="s">
        <v>2808</v>
      </c>
      <c r="G663" s="15">
        <v>1.46E-2</v>
      </c>
    </row>
    <row r="664" spans="1:7" x14ac:dyDescent="0.2">
      <c r="A664" s="17">
        <v>42508</v>
      </c>
      <c r="B664" s="14">
        <v>543.74</v>
      </c>
      <c r="C664" s="14">
        <v>535.87</v>
      </c>
      <c r="D664" s="14">
        <v>543.74</v>
      </c>
      <c r="E664" s="14">
        <v>535.86</v>
      </c>
      <c r="F664" s="14" t="s">
        <v>2809</v>
      </c>
      <c r="G664" s="15">
        <v>-4.7999999999999996E-3</v>
      </c>
    </row>
    <row r="665" spans="1:7" x14ac:dyDescent="0.2">
      <c r="A665" s="17">
        <v>42503</v>
      </c>
      <c r="B665" s="14">
        <v>535.89</v>
      </c>
      <c r="C665" s="14">
        <v>538.5</v>
      </c>
      <c r="D665" s="14">
        <v>539.96</v>
      </c>
      <c r="E665" s="14">
        <v>534.82000000000005</v>
      </c>
      <c r="F665" s="14" t="s">
        <v>2810</v>
      </c>
      <c r="G665" s="15">
        <v>2.3E-3</v>
      </c>
    </row>
    <row r="666" spans="1:7" x14ac:dyDescent="0.2">
      <c r="A666" s="17">
        <v>42502</v>
      </c>
      <c r="B666" s="14">
        <v>538.5</v>
      </c>
      <c r="C666" s="14">
        <v>537.32000000000005</v>
      </c>
      <c r="D666" s="14">
        <v>545.55999999999995</v>
      </c>
      <c r="E666" s="14">
        <v>537.15</v>
      </c>
      <c r="F666" s="14" t="s">
        <v>2811</v>
      </c>
      <c r="G666" s="15">
        <v>6.4000000000000003E-3</v>
      </c>
    </row>
    <row r="667" spans="1:7" x14ac:dyDescent="0.2">
      <c r="A667" s="17">
        <v>42501</v>
      </c>
      <c r="B667" s="14">
        <v>537.26</v>
      </c>
      <c r="C667" s="14">
        <v>534.49</v>
      </c>
      <c r="D667" s="14">
        <v>537.62</v>
      </c>
      <c r="E667" s="14">
        <v>533.95000000000005</v>
      </c>
      <c r="F667" s="14" t="s">
        <v>2812</v>
      </c>
      <c r="G667" s="15">
        <v>3.0000000000000001E-3</v>
      </c>
    </row>
    <row r="668" spans="1:7" x14ac:dyDescent="0.2">
      <c r="A668" s="17">
        <v>42500</v>
      </c>
      <c r="B668" s="14">
        <v>533.84</v>
      </c>
      <c r="C668" s="14">
        <v>532.24</v>
      </c>
      <c r="D668" s="14">
        <v>536.94000000000005</v>
      </c>
      <c r="E668" s="14">
        <v>531.45000000000005</v>
      </c>
      <c r="F668" s="14" t="s">
        <v>2813</v>
      </c>
      <c r="G668" s="15">
        <v>-4.7000000000000002E-3</v>
      </c>
    </row>
    <row r="669" spans="1:7" x14ac:dyDescent="0.2">
      <c r="A669" s="17">
        <v>42499</v>
      </c>
      <c r="B669" s="14">
        <v>532.26</v>
      </c>
      <c r="C669" s="14">
        <v>534.75</v>
      </c>
      <c r="D669" s="14">
        <v>537.84</v>
      </c>
      <c r="E669" s="14">
        <v>531.41</v>
      </c>
      <c r="F669" s="14" t="s">
        <v>2814</v>
      </c>
      <c r="G669" s="15">
        <v>-4.0000000000000002E-4</v>
      </c>
    </row>
    <row r="670" spans="1:7" x14ac:dyDescent="0.2">
      <c r="A670" s="17">
        <v>42496</v>
      </c>
      <c r="B670" s="14">
        <v>534.75</v>
      </c>
      <c r="C670" s="14">
        <v>534.91</v>
      </c>
      <c r="D670" s="14">
        <v>535.85</v>
      </c>
      <c r="E670" s="14">
        <v>528.15</v>
      </c>
      <c r="F670" s="14" t="s">
        <v>2815</v>
      </c>
      <c r="G670" s="15">
        <v>5.1999999999999998E-3</v>
      </c>
    </row>
    <row r="671" spans="1:7" x14ac:dyDescent="0.2">
      <c r="A671" s="17">
        <v>42494</v>
      </c>
      <c r="B671" s="14">
        <v>534.97</v>
      </c>
      <c r="C671" s="14">
        <v>532.08000000000004</v>
      </c>
      <c r="D671" s="14">
        <v>536.35</v>
      </c>
      <c r="E671" s="14">
        <v>530.45000000000005</v>
      </c>
      <c r="F671" s="14" t="s">
        <v>2816</v>
      </c>
      <c r="G671" s="15">
        <v>-1.6E-2</v>
      </c>
    </row>
    <row r="672" spans="1:7" x14ac:dyDescent="0.2">
      <c r="A672" s="17">
        <v>42493</v>
      </c>
      <c r="B672" s="14">
        <v>532.21</v>
      </c>
      <c r="C672" s="14">
        <v>540.76</v>
      </c>
      <c r="D672" s="14">
        <v>543.01</v>
      </c>
      <c r="E672" s="14">
        <v>531.47</v>
      </c>
      <c r="F672" s="14" t="s">
        <v>2817</v>
      </c>
      <c r="G672" s="15">
        <v>-8.0999999999999996E-3</v>
      </c>
    </row>
    <row r="673" spans="1:7" x14ac:dyDescent="0.2">
      <c r="A673" s="17">
        <v>42492</v>
      </c>
      <c r="B673" s="14">
        <v>540.87</v>
      </c>
      <c r="C673" s="14">
        <v>545.25</v>
      </c>
      <c r="D673" s="14">
        <v>545.65</v>
      </c>
      <c r="E673" s="14">
        <v>539.54999999999995</v>
      </c>
      <c r="F673" s="14" t="s">
        <v>2818</v>
      </c>
      <c r="G673" s="15">
        <v>-7.4000000000000003E-3</v>
      </c>
    </row>
    <row r="674" spans="1:7" x14ac:dyDescent="0.2">
      <c r="A674" s="17">
        <v>42489</v>
      </c>
      <c r="B674" s="14">
        <v>545.29999999999995</v>
      </c>
      <c r="C674" s="14">
        <v>549.1</v>
      </c>
      <c r="D674" s="14">
        <v>550.4</v>
      </c>
      <c r="E674" s="14">
        <v>542.88</v>
      </c>
      <c r="F674" s="14" t="s">
        <v>2819</v>
      </c>
      <c r="G674" s="15">
        <v>9.4000000000000004E-3</v>
      </c>
    </row>
    <row r="675" spans="1:7" x14ac:dyDescent="0.2">
      <c r="A675" s="17">
        <v>42488</v>
      </c>
      <c r="B675" s="14">
        <v>549.36</v>
      </c>
      <c r="C675" s="14">
        <v>544.28</v>
      </c>
      <c r="D675" s="14">
        <v>550.41</v>
      </c>
      <c r="E675" s="14">
        <v>541.70000000000005</v>
      </c>
      <c r="F675" s="14" t="s">
        <v>2820</v>
      </c>
      <c r="G675" s="15">
        <v>2.1399999999999999E-2</v>
      </c>
    </row>
    <row r="676" spans="1:7" x14ac:dyDescent="0.2">
      <c r="A676" s="17">
        <v>42487</v>
      </c>
      <c r="B676" s="14">
        <v>544.27</v>
      </c>
      <c r="C676" s="14">
        <v>532.89</v>
      </c>
      <c r="D676" s="14">
        <v>544.79</v>
      </c>
      <c r="E676" s="14">
        <v>532.89</v>
      </c>
      <c r="F676" s="14" t="s">
        <v>2821</v>
      </c>
      <c r="G676" s="15">
        <v>4.1000000000000003E-3</v>
      </c>
    </row>
    <row r="677" spans="1:7" x14ac:dyDescent="0.2">
      <c r="A677" s="17">
        <v>42486</v>
      </c>
      <c r="B677" s="14">
        <v>532.89</v>
      </c>
      <c r="C677" s="14">
        <v>530.97</v>
      </c>
      <c r="D677" s="14">
        <v>534.86</v>
      </c>
      <c r="E677" s="14">
        <v>530.62</v>
      </c>
      <c r="F677" s="14" t="s">
        <v>2822</v>
      </c>
      <c r="G677" s="15">
        <v>-5.7999999999999996E-3</v>
      </c>
    </row>
    <row r="678" spans="1:7" x14ac:dyDescent="0.2">
      <c r="A678" s="17">
        <v>42485</v>
      </c>
      <c r="B678" s="14">
        <v>530.70000000000005</v>
      </c>
      <c r="C678" s="14">
        <v>533.82000000000005</v>
      </c>
      <c r="D678" s="14">
        <v>534.66</v>
      </c>
      <c r="E678" s="14">
        <v>530.28</v>
      </c>
      <c r="F678" s="14" t="s">
        <v>2823</v>
      </c>
      <c r="G678" s="15">
        <v>-8.3999999999999995E-3</v>
      </c>
    </row>
    <row r="679" spans="1:7" x14ac:dyDescent="0.2">
      <c r="A679" s="17">
        <v>42482</v>
      </c>
      <c r="B679" s="14">
        <v>533.77</v>
      </c>
      <c r="C679" s="14">
        <v>536.53</v>
      </c>
      <c r="D679" s="14">
        <v>536.79</v>
      </c>
      <c r="E679" s="14">
        <v>530.79</v>
      </c>
      <c r="F679" s="14" t="s">
        <v>2518</v>
      </c>
      <c r="G679" s="15">
        <v>5.1999999999999998E-3</v>
      </c>
    </row>
    <row r="680" spans="1:7" x14ac:dyDescent="0.2">
      <c r="A680" s="17">
        <v>42481</v>
      </c>
      <c r="B680" s="14">
        <v>538.30999999999995</v>
      </c>
      <c r="C680" s="14">
        <v>535.62</v>
      </c>
      <c r="D680" s="14">
        <v>543.6</v>
      </c>
      <c r="E680" s="14">
        <v>535.55999999999995</v>
      </c>
      <c r="F680" s="14" t="s">
        <v>2824</v>
      </c>
      <c r="G680" s="15">
        <v>2.3999999999999998E-3</v>
      </c>
    </row>
    <row r="681" spans="1:7" x14ac:dyDescent="0.2">
      <c r="A681" s="17">
        <v>42480</v>
      </c>
      <c r="B681" s="14">
        <v>535.52</v>
      </c>
      <c r="C681" s="14">
        <v>532.96</v>
      </c>
      <c r="D681" s="14">
        <v>539.46</v>
      </c>
      <c r="E681" s="14">
        <v>530.73</v>
      </c>
      <c r="F681" s="14" t="s">
        <v>2825</v>
      </c>
      <c r="G681" s="15">
        <v>1.9099999999999999E-2</v>
      </c>
    </row>
    <row r="682" spans="1:7" x14ac:dyDescent="0.2">
      <c r="A682" s="17">
        <v>42479</v>
      </c>
      <c r="B682" s="14">
        <v>534.23</v>
      </c>
      <c r="C682" s="14">
        <v>524.23</v>
      </c>
      <c r="D682" s="14">
        <v>534.23</v>
      </c>
      <c r="E682" s="14">
        <v>524.23</v>
      </c>
      <c r="F682" s="14" t="s">
        <v>2826</v>
      </c>
      <c r="G682" s="15">
        <v>1.1000000000000001E-3</v>
      </c>
    </row>
    <row r="683" spans="1:7" x14ac:dyDescent="0.2">
      <c r="A683" s="17">
        <v>42478</v>
      </c>
      <c r="B683" s="14">
        <v>524.21</v>
      </c>
      <c r="C683" s="14">
        <v>523.72</v>
      </c>
      <c r="D683" s="14">
        <v>524.23</v>
      </c>
      <c r="E683" s="14">
        <v>512.69000000000005</v>
      </c>
      <c r="F683" s="14" t="s">
        <v>2827</v>
      </c>
      <c r="G683" s="15">
        <v>-7.7000000000000002E-3</v>
      </c>
    </row>
    <row r="684" spans="1:7" x14ac:dyDescent="0.2">
      <c r="A684" s="17">
        <v>42475</v>
      </c>
      <c r="B684" s="14">
        <v>523.62</v>
      </c>
      <c r="C684" s="14">
        <v>527.69000000000005</v>
      </c>
      <c r="D684" s="14">
        <v>528.87</v>
      </c>
      <c r="E684" s="14">
        <v>522.77</v>
      </c>
      <c r="F684" s="14" t="s">
        <v>2828</v>
      </c>
      <c r="G684" s="15">
        <v>-1.1999999999999999E-3</v>
      </c>
    </row>
    <row r="685" spans="1:7" x14ac:dyDescent="0.2">
      <c r="A685" s="17">
        <v>42474</v>
      </c>
      <c r="B685" s="14">
        <v>527.69000000000005</v>
      </c>
      <c r="C685" s="14">
        <v>528.36</v>
      </c>
      <c r="D685" s="14">
        <v>530.67999999999995</v>
      </c>
      <c r="E685" s="14">
        <v>523.15</v>
      </c>
      <c r="F685" s="14" t="s">
        <v>2829</v>
      </c>
      <c r="G685" s="15">
        <v>2.86E-2</v>
      </c>
    </row>
    <row r="686" spans="1:7" x14ac:dyDescent="0.2">
      <c r="A686" s="17">
        <v>42473</v>
      </c>
      <c r="B686" s="14">
        <v>528.35</v>
      </c>
      <c r="C686" s="14">
        <v>515.38</v>
      </c>
      <c r="D686" s="14">
        <v>528.35</v>
      </c>
      <c r="E686" s="14">
        <v>515.29999999999995</v>
      </c>
      <c r="F686" s="14" t="s">
        <v>2830</v>
      </c>
      <c r="G686" s="15">
        <v>5.4999999999999997E-3</v>
      </c>
    </row>
    <row r="687" spans="1:7" x14ac:dyDescent="0.2">
      <c r="A687" s="17">
        <v>42472</v>
      </c>
      <c r="B687" s="14">
        <v>513.64</v>
      </c>
      <c r="C687" s="14">
        <v>510.88</v>
      </c>
      <c r="D687" s="14">
        <v>515.5</v>
      </c>
      <c r="E687" s="14">
        <v>510.75</v>
      </c>
      <c r="F687" s="14" t="s">
        <v>2831</v>
      </c>
      <c r="G687" s="15">
        <v>1.0800000000000001E-2</v>
      </c>
    </row>
    <row r="688" spans="1:7" x14ac:dyDescent="0.2">
      <c r="A688" s="17">
        <v>42471</v>
      </c>
      <c r="B688" s="14">
        <v>510.83</v>
      </c>
      <c r="C688" s="14">
        <v>505.37</v>
      </c>
      <c r="D688" s="14">
        <v>511.79</v>
      </c>
      <c r="E688" s="14">
        <v>502.77</v>
      </c>
      <c r="F688" s="14" t="s">
        <v>2832</v>
      </c>
      <c r="G688" s="15">
        <v>1.09E-2</v>
      </c>
    </row>
    <row r="689" spans="1:7" x14ac:dyDescent="0.2">
      <c r="A689" s="17">
        <v>42468</v>
      </c>
      <c r="B689" s="14">
        <v>505.37</v>
      </c>
      <c r="C689" s="14">
        <v>499.92</v>
      </c>
      <c r="D689" s="14">
        <v>505.89</v>
      </c>
      <c r="E689" s="14">
        <v>499.02</v>
      </c>
      <c r="F689" s="14" t="s">
        <v>2833</v>
      </c>
      <c r="G689" s="15">
        <v>-3.8E-3</v>
      </c>
    </row>
    <row r="690" spans="1:7" x14ac:dyDescent="0.2">
      <c r="A690" s="17">
        <v>42467</v>
      </c>
      <c r="B690" s="14">
        <v>499.92</v>
      </c>
      <c r="C690" s="14">
        <v>501.88</v>
      </c>
      <c r="D690" s="14">
        <v>506.87</v>
      </c>
      <c r="E690" s="14">
        <v>499.45</v>
      </c>
      <c r="F690" s="14" t="s">
        <v>2834</v>
      </c>
      <c r="G690" s="15">
        <v>4.4999999999999997E-3</v>
      </c>
    </row>
    <row r="691" spans="1:7" x14ac:dyDescent="0.2">
      <c r="A691" s="17">
        <v>42466</v>
      </c>
      <c r="B691" s="14">
        <v>501.85</v>
      </c>
      <c r="C691" s="14">
        <v>499.54</v>
      </c>
      <c r="D691" s="14">
        <v>504.26</v>
      </c>
      <c r="E691" s="14">
        <v>499.49</v>
      </c>
      <c r="F691" s="14" t="s">
        <v>2835</v>
      </c>
      <c r="G691" s="15">
        <v>-1.3599999999999999E-2</v>
      </c>
    </row>
    <row r="692" spans="1:7" x14ac:dyDescent="0.2">
      <c r="A692" s="17">
        <v>42465</v>
      </c>
      <c r="B692" s="14">
        <v>499.59</v>
      </c>
      <c r="C692" s="14">
        <v>506.45</v>
      </c>
      <c r="D692" s="14">
        <v>506.45</v>
      </c>
      <c r="E692" s="14">
        <v>497.21</v>
      </c>
      <c r="F692" s="14" t="s">
        <v>2836</v>
      </c>
      <c r="G692" s="15">
        <v>-4.4999999999999997E-3</v>
      </c>
    </row>
    <row r="693" spans="1:7" x14ac:dyDescent="0.2">
      <c r="A693" s="17">
        <v>42464</v>
      </c>
      <c r="B693" s="14">
        <v>506.47</v>
      </c>
      <c r="C693" s="14">
        <v>508.78</v>
      </c>
      <c r="D693" s="14">
        <v>510.65</v>
      </c>
      <c r="E693" s="14">
        <v>504.15</v>
      </c>
      <c r="F693" s="14" t="s">
        <v>2837</v>
      </c>
      <c r="G693" s="15">
        <v>-1.5800000000000002E-2</v>
      </c>
    </row>
    <row r="694" spans="1:7" x14ac:dyDescent="0.2">
      <c r="A694" s="17">
        <v>42461</v>
      </c>
      <c r="B694" s="14">
        <v>508.78</v>
      </c>
      <c r="C694" s="14">
        <v>516.97</v>
      </c>
      <c r="D694" s="14">
        <v>516.97</v>
      </c>
      <c r="E694" s="14">
        <v>506.01</v>
      </c>
      <c r="F694" s="14" t="s">
        <v>2838</v>
      </c>
      <c r="G694" s="15">
        <v>-1.49E-2</v>
      </c>
    </row>
    <row r="695" spans="1:7" x14ac:dyDescent="0.2">
      <c r="A695" s="17">
        <v>42460</v>
      </c>
      <c r="B695" s="14">
        <v>516.97</v>
      </c>
      <c r="C695" s="14">
        <v>524.80999999999995</v>
      </c>
      <c r="D695" s="14">
        <v>524.83000000000004</v>
      </c>
      <c r="E695" s="14">
        <v>515.4</v>
      </c>
      <c r="F695" s="14" t="s">
        <v>2839</v>
      </c>
      <c r="G695" s="15">
        <v>2.8500000000000001E-2</v>
      </c>
    </row>
    <row r="696" spans="1:7" x14ac:dyDescent="0.2">
      <c r="A696" s="17">
        <v>42459</v>
      </c>
      <c r="B696" s="14">
        <v>524.80999999999995</v>
      </c>
      <c r="C696" s="14">
        <v>510.35</v>
      </c>
      <c r="D696" s="14">
        <v>525.12</v>
      </c>
      <c r="E696" s="14">
        <v>510.34</v>
      </c>
      <c r="F696" s="14" t="s">
        <v>2840</v>
      </c>
      <c r="G696" s="15">
        <v>-0.03</v>
      </c>
    </row>
    <row r="697" spans="1:7" x14ac:dyDescent="0.2">
      <c r="A697" s="17">
        <v>42458</v>
      </c>
      <c r="B697" s="14">
        <v>510.28</v>
      </c>
      <c r="C697" s="14">
        <v>526.41999999999996</v>
      </c>
      <c r="D697" s="14">
        <v>527.4</v>
      </c>
      <c r="E697" s="14">
        <v>510.07</v>
      </c>
      <c r="F697" s="14" t="s">
        <v>2841</v>
      </c>
      <c r="G697" s="15">
        <v>-6.0000000000000001E-3</v>
      </c>
    </row>
    <row r="698" spans="1:7" x14ac:dyDescent="0.2">
      <c r="A698" s="17">
        <v>42452</v>
      </c>
      <c r="B698" s="14">
        <v>526.07000000000005</v>
      </c>
      <c r="C698" s="14">
        <v>529.20000000000005</v>
      </c>
      <c r="D698" s="14">
        <v>530.30999999999995</v>
      </c>
      <c r="E698" s="14">
        <v>526.07000000000005</v>
      </c>
      <c r="F698" s="14" t="s">
        <v>2842</v>
      </c>
      <c r="G698" s="15">
        <v>1.1000000000000001E-3</v>
      </c>
    </row>
    <row r="699" spans="1:7" x14ac:dyDescent="0.2">
      <c r="A699" s="17">
        <v>42451</v>
      </c>
      <c r="B699" s="14">
        <v>529.25</v>
      </c>
      <c r="C699" s="14">
        <v>528.45000000000005</v>
      </c>
      <c r="D699" s="14">
        <v>530.24</v>
      </c>
      <c r="E699" s="14">
        <v>523.51</v>
      </c>
      <c r="F699" s="14" t="s">
        <v>2843</v>
      </c>
      <c r="G699" s="15">
        <v>-3.8E-3</v>
      </c>
    </row>
    <row r="700" spans="1:7" x14ac:dyDescent="0.2">
      <c r="A700" s="17">
        <v>42450</v>
      </c>
      <c r="B700" s="14">
        <v>528.66</v>
      </c>
      <c r="C700" s="14">
        <v>530.69000000000005</v>
      </c>
      <c r="D700" s="14">
        <v>531.27</v>
      </c>
      <c r="E700" s="14">
        <v>525.63</v>
      </c>
      <c r="F700" s="14" t="s">
        <v>2844</v>
      </c>
      <c r="G700" s="15">
        <v>6.8999999999999999E-3</v>
      </c>
    </row>
    <row r="701" spans="1:7" x14ac:dyDescent="0.2">
      <c r="A701" s="17">
        <v>42447</v>
      </c>
      <c r="B701" s="14">
        <v>530.67999999999995</v>
      </c>
      <c r="C701" s="14">
        <v>526.51</v>
      </c>
      <c r="D701" s="14">
        <v>531.72</v>
      </c>
      <c r="E701" s="14">
        <v>524.1</v>
      </c>
      <c r="F701" s="14" t="s">
        <v>2845</v>
      </c>
      <c r="G701" s="15">
        <v>6.9999999999999999E-4</v>
      </c>
    </row>
    <row r="702" spans="1:7" x14ac:dyDescent="0.2">
      <c r="A702" s="17">
        <v>42446</v>
      </c>
      <c r="B702" s="14">
        <v>527.05999999999995</v>
      </c>
      <c r="C702" s="14">
        <v>526.77</v>
      </c>
      <c r="D702" s="14">
        <v>531.25</v>
      </c>
      <c r="E702" s="14">
        <v>520.34</v>
      </c>
      <c r="F702" s="14" t="s">
        <v>2846</v>
      </c>
      <c r="G702" s="15">
        <v>5.4000000000000003E-3</v>
      </c>
    </row>
    <row r="703" spans="1:7" x14ac:dyDescent="0.2">
      <c r="A703" s="17">
        <v>42445</v>
      </c>
      <c r="B703" s="14">
        <v>526.71</v>
      </c>
      <c r="C703" s="14">
        <v>523.9</v>
      </c>
      <c r="D703" s="14">
        <v>527.29</v>
      </c>
      <c r="E703" s="14">
        <v>523.13</v>
      </c>
      <c r="F703" s="14" t="s">
        <v>2847</v>
      </c>
      <c r="G703" s="15">
        <v>-1.2200000000000001E-2</v>
      </c>
    </row>
    <row r="704" spans="1:7" x14ac:dyDescent="0.2">
      <c r="A704" s="17">
        <v>42444</v>
      </c>
      <c r="B704" s="14">
        <v>523.88</v>
      </c>
      <c r="C704" s="14">
        <v>530.34</v>
      </c>
      <c r="D704" s="14">
        <v>530.34</v>
      </c>
      <c r="E704" s="14">
        <v>522.08000000000004</v>
      </c>
      <c r="F704" s="14" t="s">
        <v>2848</v>
      </c>
      <c r="G704" s="15">
        <v>8.2000000000000007E-3</v>
      </c>
    </row>
    <row r="705" spans="1:7" x14ac:dyDescent="0.2">
      <c r="A705" s="17">
        <v>42443</v>
      </c>
      <c r="B705" s="14">
        <v>530.37</v>
      </c>
      <c r="C705" s="14">
        <v>526.07000000000005</v>
      </c>
      <c r="D705" s="14">
        <v>531.52</v>
      </c>
      <c r="E705" s="14">
        <v>524.76</v>
      </c>
      <c r="F705" s="14" t="s">
        <v>2849</v>
      </c>
      <c r="G705" s="15">
        <v>4.4999999999999997E-3</v>
      </c>
    </row>
    <row r="706" spans="1:7" x14ac:dyDescent="0.2">
      <c r="A706" s="17">
        <v>42440</v>
      </c>
      <c r="B706" s="14">
        <v>526.07000000000005</v>
      </c>
      <c r="C706" s="14">
        <v>524</v>
      </c>
      <c r="D706" s="14">
        <v>527.80999999999995</v>
      </c>
      <c r="E706" s="14">
        <v>522.85</v>
      </c>
      <c r="F706" s="14" t="s">
        <v>2850</v>
      </c>
      <c r="G706" s="15">
        <v>-2.5000000000000001E-3</v>
      </c>
    </row>
    <row r="707" spans="1:7" x14ac:dyDescent="0.2">
      <c r="A707" s="17">
        <v>42439</v>
      </c>
      <c r="B707" s="14">
        <v>523.73</v>
      </c>
      <c r="C707" s="14">
        <v>525.17999999999995</v>
      </c>
      <c r="D707" s="14">
        <v>532.87</v>
      </c>
      <c r="E707" s="14">
        <v>521.01</v>
      </c>
      <c r="F707" s="14" t="s">
        <v>2851</v>
      </c>
      <c r="G707" s="15">
        <v>-3.8999999999999998E-3</v>
      </c>
    </row>
    <row r="708" spans="1:7" x14ac:dyDescent="0.2">
      <c r="A708" s="17">
        <v>42438</v>
      </c>
      <c r="B708" s="14">
        <v>525.02</v>
      </c>
      <c r="C708" s="14">
        <v>527.05999999999995</v>
      </c>
      <c r="D708" s="14">
        <v>528.22</v>
      </c>
      <c r="E708" s="14">
        <v>521.86</v>
      </c>
      <c r="F708" s="14" t="s">
        <v>2852</v>
      </c>
      <c r="G708" s="15">
        <v>-2.9999999999999997E-4</v>
      </c>
    </row>
    <row r="709" spans="1:7" x14ac:dyDescent="0.2">
      <c r="A709" s="17">
        <v>42437</v>
      </c>
      <c r="B709" s="14">
        <v>527.05999999999995</v>
      </c>
      <c r="C709" s="14">
        <v>527.21</v>
      </c>
      <c r="D709" s="14">
        <v>532.37</v>
      </c>
      <c r="E709" s="14">
        <v>522.58000000000004</v>
      </c>
      <c r="F709" s="14" t="s">
        <v>2853</v>
      </c>
      <c r="G709" s="15">
        <v>-2.3E-3</v>
      </c>
    </row>
    <row r="710" spans="1:7" x14ac:dyDescent="0.2">
      <c r="A710" s="17">
        <v>42436</v>
      </c>
      <c r="B710" s="14">
        <v>527.20000000000005</v>
      </c>
      <c r="C710" s="14">
        <v>528.4</v>
      </c>
      <c r="D710" s="14">
        <v>535.29999999999995</v>
      </c>
      <c r="E710" s="14">
        <v>519.29</v>
      </c>
      <c r="F710" s="14" t="s">
        <v>2854</v>
      </c>
      <c r="G710" s="15">
        <v>2.1299999999999999E-2</v>
      </c>
    </row>
    <row r="711" spans="1:7" x14ac:dyDescent="0.2">
      <c r="A711" s="17">
        <v>42433</v>
      </c>
      <c r="B711" s="14">
        <v>528.4</v>
      </c>
      <c r="C711" s="14">
        <v>517.63</v>
      </c>
      <c r="D711" s="14">
        <v>528.4</v>
      </c>
      <c r="E711" s="14">
        <v>517.61</v>
      </c>
      <c r="F711" s="14" t="s">
        <v>2855</v>
      </c>
      <c r="G711" s="15">
        <v>1.04E-2</v>
      </c>
    </row>
    <row r="712" spans="1:7" x14ac:dyDescent="0.2">
      <c r="A712" s="17">
        <v>42432</v>
      </c>
      <c r="B712" s="14">
        <v>517.4</v>
      </c>
      <c r="C712" s="14">
        <v>512.08000000000004</v>
      </c>
      <c r="D712" s="14">
        <v>519.01</v>
      </c>
      <c r="E712" s="14">
        <v>511.6</v>
      </c>
      <c r="F712" s="14" t="s">
        <v>2856</v>
      </c>
      <c r="G712" s="15">
        <v>-5.7999999999999996E-3</v>
      </c>
    </row>
    <row r="713" spans="1:7" x14ac:dyDescent="0.2">
      <c r="A713" s="17">
        <v>42431</v>
      </c>
      <c r="B713" s="14">
        <v>512.05999999999995</v>
      </c>
      <c r="C713" s="14">
        <v>514.84</v>
      </c>
      <c r="D713" s="14">
        <v>521.32000000000005</v>
      </c>
      <c r="E713" s="14">
        <v>508.64</v>
      </c>
      <c r="F713" s="14" t="s">
        <v>2657</v>
      </c>
      <c r="G713" s="15">
        <v>5.5999999999999999E-3</v>
      </c>
    </row>
    <row r="714" spans="1:7" x14ac:dyDescent="0.2">
      <c r="A714" s="17">
        <v>42430</v>
      </c>
      <c r="B714" s="14">
        <v>515.04</v>
      </c>
      <c r="C714" s="14">
        <v>512.16999999999996</v>
      </c>
      <c r="D714" s="14">
        <v>519.61</v>
      </c>
      <c r="E714" s="14">
        <v>511.94</v>
      </c>
      <c r="F714" s="14" t="s">
        <v>2857</v>
      </c>
      <c r="G714" s="15">
        <v>9.7999999999999997E-3</v>
      </c>
    </row>
    <row r="715" spans="1:7" x14ac:dyDescent="0.2">
      <c r="A715" s="17">
        <v>42429</v>
      </c>
      <c r="B715" s="14">
        <v>512.17999999999995</v>
      </c>
      <c r="C715" s="14">
        <v>507.19</v>
      </c>
      <c r="D715" s="14">
        <v>512.33000000000004</v>
      </c>
      <c r="E715" s="14">
        <v>503.33</v>
      </c>
      <c r="F715" s="14" t="s">
        <v>2858</v>
      </c>
      <c r="G715" s="15">
        <v>1.9300000000000001E-2</v>
      </c>
    </row>
    <row r="716" spans="1:7" x14ac:dyDescent="0.2">
      <c r="A716" s="17">
        <v>42426</v>
      </c>
      <c r="B716" s="14">
        <v>507.21</v>
      </c>
      <c r="C716" s="14">
        <v>498.01</v>
      </c>
      <c r="D716" s="14">
        <v>509.21</v>
      </c>
      <c r="E716" s="14">
        <v>498.01</v>
      </c>
      <c r="F716" s="14" t="s">
        <v>2859</v>
      </c>
      <c r="G716" s="15">
        <v>2.3599999999999999E-2</v>
      </c>
    </row>
    <row r="717" spans="1:7" x14ac:dyDescent="0.2">
      <c r="A717" s="17">
        <v>42425</v>
      </c>
      <c r="B717" s="14">
        <v>497.61</v>
      </c>
      <c r="C717" s="14">
        <v>486.19</v>
      </c>
      <c r="D717" s="14">
        <v>499.51</v>
      </c>
      <c r="E717" s="14">
        <v>486.19</v>
      </c>
      <c r="F717" s="14" t="s">
        <v>2860</v>
      </c>
      <c r="G717" s="15">
        <v>-3.2599999999999997E-2</v>
      </c>
    </row>
    <row r="718" spans="1:7" x14ac:dyDescent="0.2">
      <c r="A718" s="17">
        <v>42424</v>
      </c>
      <c r="B718" s="14">
        <v>486.16</v>
      </c>
      <c r="C718" s="14">
        <v>502.43</v>
      </c>
      <c r="D718" s="14">
        <v>502.43</v>
      </c>
      <c r="E718" s="14">
        <v>486.12</v>
      </c>
      <c r="F718" s="14" t="s">
        <v>2861</v>
      </c>
      <c r="G718" s="15">
        <v>-7.1999999999999998E-3</v>
      </c>
    </row>
    <row r="719" spans="1:7" x14ac:dyDescent="0.2">
      <c r="A719" s="17">
        <v>42423</v>
      </c>
      <c r="B719" s="14">
        <v>502.53</v>
      </c>
      <c r="C719" s="14">
        <v>505.94</v>
      </c>
      <c r="D719" s="14">
        <v>507.33</v>
      </c>
      <c r="E719" s="14">
        <v>500.8</v>
      </c>
      <c r="F719" s="14" t="s">
        <v>2862</v>
      </c>
      <c r="G719" s="15">
        <v>2.8400000000000002E-2</v>
      </c>
    </row>
    <row r="720" spans="1:7" x14ac:dyDescent="0.2">
      <c r="A720" s="17">
        <v>42422</v>
      </c>
      <c r="B720" s="14">
        <v>506.16</v>
      </c>
      <c r="C720" s="14">
        <v>492.42</v>
      </c>
      <c r="D720" s="14">
        <v>506.16</v>
      </c>
      <c r="E720" s="14">
        <v>492.42</v>
      </c>
      <c r="F720" s="14" t="s">
        <v>2863</v>
      </c>
      <c r="G720" s="15">
        <v>-1.6799999999999999E-2</v>
      </c>
    </row>
    <row r="721" spans="1:7" x14ac:dyDescent="0.2">
      <c r="A721" s="17">
        <v>42419</v>
      </c>
      <c r="B721" s="14">
        <v>492.17</v>
      </c>
      <c r="C721" s="14">
        <v>500.48</v>
      </c>
      <c r="D721" s="14">
        <v>500.53</v>
      </c>
      <c r="E721" s="14">
        <v>491.6</v>
      </c>
      <c r="F721" s="14" t="s">
        <v>2864</v>
      </c>
      <c r="G721" s="15">
        <v>7.4999999999999997E-3</v>
      </c>
    </row>
    <row r="722" spans="1:7" x14ac:dyDescent="0.2">
      <c r="A722" s="17">
        <v>42418</v>
      </c>
      <c r="B722" s="14">
        <v>500.57</v>
      </c>
      <c r="C722" s="14">
        <v>496.9</v>
      </c>
      <c r="D722" s="14">
        <v>505.79</v>
      </c>
      <c r="E722" s="14">
        <v>496.27</v>
      </c>
      <c r="F722" s="14" t="s">
        <v>2865</v>
      </c>
      <c r="G722" s="15">
        <v>4.4299999999999999E-2</v>
      </c>
    </row>
    <row r="723" spans="1:7" x14ac:dyDescent="0.2">
      <c r="A723" s="17">
        <v>42417</v>
      </c>
      <c r="B723" s="14">
        <v>496.84</v>
      </c>
      <c r="C723" s="14">
        <v>475.76</v>
      </c>
      <c r="D723" s="14">
        <v>496.84</v>
      </c>
      <c r="E723" s="14">
        <v>475.61</v>
      </c>
      <c r="F723" s="14" t="s">
        <v>2866</v>
      </c>
      <c r="G723" s="15">
        <v>-1.5299999999999999E-2</v>
      </c>
    </row>
    <row r="724" spans="1:7" x14ac:dyDescent="0.2">
      <c r="A724" s="17">
        <v>42416</v>
      </c>
      <c r="B724" s="14">
        <v>475.76</v>
      </c>
      <c r="C724" s="14">
        <v>483.63</v>
      </c>
      <c r="D724" s="14">
        <v>491.19</v>
      </c>
      <c r="E724" s="14">
        <v>475.71</v>
      </c>
      <c r="F724" s="14" t="s">
        <v>2867</v>
      </c>
      <c r="G724" s="15">
        <v>3.56E-2</v>
      </c>
    </row>
    <row r="725" spans="1:7" x14ac:dyDescent="0.2">
      <c r="A725" s="17">
        <v>42415</v>
      </c>
      <c r="B725" s="14">
        <v>483.17</v>
      </c>
      <c r="C725" s="14">
        <v>466.93</v>
      </c>
      <c r="D725" s="14">
        <v>483.89</v>
      </c>
      <c r="E725" s="14">
        <v>466.93</v>
      </c>
      <c r="F725" s="14" t="s">
        <v>2868</v>
      </c>
      <c r="G725" s="15">
        <v>1.47E-2</v>
      </c>
    </row>
    <row r="726" spans="1:7" x14ac:dyDescent="0.2">
      <c r="A726" s="17">
        <v>42412</v>
      </c>
      <c r="B726" s="14">
        <v>466.58</v>
      </c>
      <c r="C726" s="14">
        <v>459.99</v>
      </c>
      <c r="D726" s="14">
        <v>468.84</v>
      </c>
      <c r="E726" s="14">
        <v>459.95</v>
      </c>
      <c r="F726" s="14" t="s">
        <v>2869</v>
      </c>
      <c r="G726" s="15">
        <v>-3.1899999999999998E-2</v>
      </c>
    </row>
    <row r="727" spans="1:7" x14ac:dyDescent="0.2">
      <c r="A727" s="17">
        <v>42411</v>
      </c>
      <c r="B727" s="14">
        <v>459.84</v>
      </c>
      <c r="C727" s="14">
        <v>474.94</v>
      </c>
      <c r="D727" s="14">
        <v>474.94</v>
      </c>
      <c r="E727" s="14">
        <v>458.53</v>
      </c>
      <c r="F727" s="14" t="s">
        <v>2870</v>
      </c>
      <c r="G727" s="15">
        <v>-4.7000000000000002E-3</v>
      </c>
    </row>
    <row r="728" spans="1:7" x14ac:dyDescent="0.2">
      <c r="A728" s="17">
        <v>42410</v>
      </c>
      <c r="B728" s="14">
        <v>474.99</v>
      </c>
      <c r="C728" s="14">
        <v>477.24</v>
      </c>
      <c r="D728" s="14">
        <v>479.66</v>
      </c>
      <c r="E728" s="14">
        <v>471.82</v>
      </c>
      <c r="F728" s="14" t="s">
        <v>2871</v>
      </c>
      <c r="G728" s="15">
        <v>-8.9999999999999993E-3</v>
      </c>
    </row>
    <row r="729" spans="1:7" x14ac:dyDescent="0.2">
      <c r="A729" s="17">
        <v>42409</v>
      </c>
      <c r="B729" s="14">
        <v>477.24</v>
      </c>
      <c r="C729" s="14">
        <v>481.61</v>
      </c>
      <c r="D729" s="14">
        <v>486.97</v>
      </c>
      <c r="E729" s="14">
        <v>474.26</v>
      </c>
      <c r="F729" s="14" t="s">
        <v>2872</v>
      </c>
      <c r="G729" s="15">
        <v>-4.2900000000000001E-2</v>
      </c>
    </row>
    <row r="730" spans="1:7" x14ac:dyDescent="0.2">
      <c r="A730" s="17">
        <v>42408</v>
      </c>
      <c r="B730" s="14">
        <v>481.58</v>
      </c>
      <c r="C730" s="14">
        <v>503.14</v>
      </c>
      <c r="D730" s="14">
        <v>505.53</v>
      </c>
      <c r="E730" s="14">
        <v>481.57</v>
      </c>
      <c r="F730" s="14" t="s">
        <v>2873</v>
      </c>
      <c r="G730" s="15">
        <v>1.66E-2</v>
      </c>
    </row>
    <row r="731" spans="1:7" x14ac:dyDescent="0.2">
      <c r="A731" s="17">
        <v>42405</v>
      </c>
      <c r="B731" s="14">
        <v>503.15</v>
      </c>
      <c r="C731" s="14">
        <v>494.89</v>
      </c>
      <c r="D731" s="14">
        <v>506.15</v>
      </c>
      <c r="E731" s="14">
        <v>492.51</v>
      </c>
      <c r="F731" s="14" t="s">
        <v>2874</v>
      </c>
      <c r="G731" s="15">
        <v>2.7099999999999999E-2</v>
      </c>
    </row>
    <row r="732" spans="1:7" x14ac:dyDescent="0.2">
      <c r="A732" s="17">
        <v>42404</v>
      </c>
      <c r="B732" s="14">
        <v>494.94</v>
      </c>
      <c r="C732" s="14">
        <v>481.96</v>
      </c>
      <c r="D732" s="14">
        <v>496.04</v>
      </c>
      <c r="E732" s="14">
        <v>481.96</v>
      </c>
      <c r="F732" s="14" t="s">
        <v>2875</v>
      </c>
      <c r="G732" s="15">
        <v>3.0000000000000001E-3</v>
      </c>
    </row>
    <row r="733" spans="1:7" x14ac:dyDescent="0.2">
      <c r="A733" s="17">
        <v>42403</v>
      </c>
      <c r="B733" s="14">
        <v>481.89</v>
      </c>
      <c r="C733" s="14">
        <v>480.48</v>
      </c>
      <c r="D733" s="14">
        <v>490.67</v>
      </c>
      <c r="E733" s="14">
        <v>479.94</v>
      </c>
      <c r="F733" s="14" t="s">
        <v>2876</v>
      </c>
      <c r="G733" s="15">
        <v>-2.8799999999999999E-2</v>
      </c>
    </row>
    <row r="734" spans="1:7" x14ac:dyDescent="0.2">
      <c r="A734" s="17">
        <v>42402</v>
      </c>
      <c r="B734" s="14">
        <v>480.45</v>
      </c>
      <c r="C734" s="14">
        <v>493.68</v>
      </c>
      <c r="D734" s="14">
        <v>493.88</v>
      </c>
      <c r="E734" s="14">
        <v>480.28</v>
      </c>
      <c r="F734" s="14" t="s">
        <v>2877</v>
      </c>
      <c r="G734" s="15">
        <v>-1.14E-2</v>
      </c>
    </row>
    <row r="735" spans="1:7" x14ac:dyDescent="0.2">
      <c r="A735" s="17">
        <v>42401</v>
      </c>
      <c r="B735" s="14">
        <v>494.68</v>
      </c>
      <c r="C735" s="14">
        <v>500.43</v>
      </c>
      <c r="D735" s="14">
        <v>501.16</v>
      </c>
      <c r="E735" s="14">
        <v>492.05</v>
      </c>
      <c r="F735" s="14" t="s">
        <v>2878</v>
      </c>
      <c r="G735" s="15">
        <v>1.4999999999999999E-2</v>
      </c>
    </row>
    <row r="736" spans="1:7" x14ac:dyDescent="0.2">
      <c r="A736" s="17">
        <v>42398</v>
      </c>
      <c r="B736" s="14">
        <v>500.38</v>
      </c>
      <c r="C736" s="14">
        <v>494.79</v>
      </c>
      <c r="D736" s="14">
        <v>500.48</v>
      </c>
      <c r="E736" s="14">
        <v>491.16</v>
      </c>
      <c r="F736" s="14" t="s">
        <v>2879</v>
      </c>
      <c r="G736" s="15">
        <v>1.55E-2</v>
      </c>
    </row>
    <row r="737" spans="1:7" x14ac:dyDescent="0.2">
      <c r="A737" s="17">
        <v>42397</v>
      </c>
      <c r="B737" s="14">
        <v>492.99</v>
      </c>
      <c r="C737" s="14">
        <v>485.47</v>
      </c>
      <c r="D737" s="14">
        <v>499.66</v>
      </c>
      <c r="E737" s="14">
        <v>485.34</v>
      </c>
      <c r="F737" s="14" t="s">
        <v>2880</v>
      </c>
      <c r="G737" s="15">
        <v>-6.7999999999999996E-3</v>
      </c>
    </row>
    <row r="738" spans="1:7" x14ac:dyDescent="0.2">
      <c r="A738" s="17">
        <v>42396</v>
      </c>
      <c r="B738" s="14">
        <v>485.47</v>
      </c>
      <c r="C738" s="14">
        <v>488.9</v>
      </c>
      <c r="D738" s="14">
        <v>489.28</v>
      </c>
      <c r="E738" s="14">
        <v>480.7</v>
      </c>
      <c r="F738" s="14" t="s">
        <v>2881</v>
      </c>
      <c r="G738" s="15">
        <v>1.04E-2</v>
      </c>
    </row>
    <row r="739" spans="1:7" x14ac:dyDescent="0.2">
      <c r="A739" s="17">
        <v>42395</v>
      </c>
      <c r="B739" s="14">
        <v>488.8</v>
      </c>
      <c r="C739" s="14">
        <v>483.69</v>
      </c>
      <c r="D739" s="14">
        <v>488.8</v>
      </c>
      <c r="E739" s="14">
        <v>471.91</v>
      </c>
      <c r="F739" s="14" t="s">
        <v>2882</v>
      </c>
      <c r="G739" s="15">
        <v>-1.0500000000000001E-2</v>
      </c>
    </row>
    <row r="740" spans="1:7" x14ac:dyDescent="0.2">
      <c r="A740" s="17">
        <v>42394</v>
      </c>
      <c r="B740" s="14">
        <v>483.75</v>
      </c>
      <c r="C740" s="14">
        <v>488.93</v>
      </c>
      <c r="D740" s="14">
        <v>491.21</v>
      </c>
      <c r="E740" s="14">
        <v>480.38</v>
      </c>
      <c r="F740" s="14" t="s">
        <v>2883</v>
      </c>
      <c r="G740" s="15">
        <v>4.5100000000000001E-2</v>
      </c>
    </row>
    <row r="741" spans="1:7" x14ac:dyDescent="0.2">
      <c r="A741" s="17">
        <v>42391</v>
      </c>
      <c r="B741" s="14">
        <v>488.89</v>
      </c>
      <c r="C741" s="14">
        <v>468.21</v>
      </c>
      <c r="D741" s="14">
        <v>488.89</v>
      </c>
      <c r="E741" s="14">
        <v>468.21</v>
      </c>
      <c r="F741" s="14" t="s">
        <v>2884</v>
      </c>
      <c r="G741" s="15">
        <v>2.3800000000000002E-2</v>
      </c>
    </row>
    <row r="742" spans="1:7" x14ac:dyDescent="0.2">
      <c r="A742" s="17">
        <v>42390</v>
      </c>
      <c r="B742" s="14">
        <v>467.8</v>
      </c>
      <c r="C742" s="14">
        <v>455.98</v>
      </c>
      <c r="D742" s="14">
        <v>470.47</v>
      </c>
      <c r="E742" s="14">
        <v>455.98</v>
      </c>
      <c r="F742" s="14" t="s">
        <v>2885</v>
      </c>
      <c r="G742" s="15">
        <v>-4.8500000000000001E-2</v>
      </c>
    </row>
    <row r="743" spans="1:7" x14ac:dyDescent="0.2">
      <c r="A743" s="17">
        <v>42389</v>
      </c>
      <c r="B743" s="14">
        <v>456.92</v>
      </c>
      <c r="C743" s="14">
        <v>480.2</v>
      </c>
      <c r="D743" s="14">
        <v>480.2</v>
      </c>
      <c r="E743" s="14">
        <v>456.82</v>
      </c>
      <c r="F743" s="14" t="s">
        <v>2886</v>
      </c>
      <c r="G743" s="15">
        <v>2.9499999999999998E-2</v>
      </c>
    </row>
    <row r="744" spans="1:7" x14ac:dyDescent="0.2">
      <c r="A744" s="17">
        <v>42388</v>
      </c>
      <c r="B744" s="14">
        <v>480.2</v>
      </c>
      <c r="C744" s="14">
        <v>466.57</v>
      </c>
      <c r="D744" s="14">
        <v>481.91</v>
      </c>
      <c r="E744" s="14">
        <v>466.57</v>
      </c>
      <c r="F744" s="14" t="s">
        <v>2887</v>
      </c>
      <c r="G744" s="15">
        <v>-1.17E-2</v>
      </c>
    </row>
    <row r="745" spans="1:7" x14ac:dyDescent="0.2">
      <c r="A745" s="17">
        <v>42387</v>
      </c>
      <c r="B745" s="14">
        <v>466.46</v>
      </c>
      <c r="C745" s="14">
        <v>471.97</v>
      </c>
      <c r="D745" s="14">
        <v>474.53</v>
      </c>
      <c r="E745" s="14">
        <v>465.27</v>
      </c>
      <c r="F745" s="14" t="s">
        <v>2888</v>
      </c>
      <c r="G745" s="15">
        <v>-1.3599999999999999E-2</v>
      </c>
    </row>
    <row r="746" spans="1:7" x14ac:dyDescent="0.2">
      <c r="A746" s="17">
        <v>42384</v>
      </c>
      <c r="B746" s="14">
        <v>471.97</v>
      </c>
      <c r="C746" s="14">
        <v>478.49</v>
      </c>
      <c r="D746" s="14">
        <v>481.08</v>
      </c>
      <c r="E746" s="14">
        <v>464.64</v>
      </c>
      <c r="F746" s="14" t="s">
        <v>2889</v>
      </c>
      <c r="G746" s="15">
        <v>-2.2200000000000001E-2</v>
      </c>
    </row>
    <row r="747" spans="1:7" x14ac:dyDescent="0.2">
      <c r="A747" s="17">
        <v>42383</v>
      </c>
      <c r="B747" s="14">
        <v>478.47</v>
      </c>
      <c r="C747" s="14">
        <v>489.27</v>
      </c>
      <c r="D747" s="14">
        <v>489.27</v>
      </c>
      <c r="E747" s="14">
        <v>471.64</v>
      </c>
      <c r="F747" s="14" t="s">
        <v>2890</v>
      </c>
      <c r="G747" s="15">
        <v>6.4000000000000003E-3</v>
      </c>
    </row>
    <row r="748" spans="1:7" x14ac:dyDescent="0.2">
      <c r="A748" s="17">
        <v>42382</v>
      </c>
      <c r="B748" s="14">
        <v>489.32</v>
      </c>
      <c r="C748" s="14">
        <v>486.3</v>
      </c>
      <c r="D748" s="14">
        <v>495.76</v>
      </c>
      <c r="E748" s="14">
        <v>486.3</v>
      </c>
      <c r="F748" s="14" t="s">
        <v>2891</v>
      </c>
      <c r="G748" s="15">
        <v>-3.8E-3</v>
      </c>
    </row>
    <row r="749" spans="1:7" x14ac:dyDescent="0.2">
      <c r="A749" s="17">
        <v>42381</v>
      </c>
      <c r="B749" s="14">
        <v>486.22</v>
      </c>
      <c r="C749" s="14">
        <v>488.05</v>
      </c>
      <c r="D749" s="14">
        <v>493</v>
      </c>
      <c r="E749" s="14">
        <v>478.06</v>
      </c>
      <c r="F749" s="14" t="s">
        <v>2892</v>
      </c>
      <c r="G749" s="15">
        <v>-1.7399999999999999E-2</v>
      </c>
    </row>
    <row r="750" spans="1:7" x14ac:dyDescent="0.2">
      <c r="A750" s="17">
        <v>42380</v>
      </c>
      <c r="B750" s="14">
        <v>488.09</v>
      </c>
      <c r="C750" s="14">
        <v>496.64</v>
      </c>
      <c r="D750" s="14">
        <v>496.64</v>
      </c>
      <c r="E750" s="14">
        <v>486.83</v>
      </c>
      <c r="F750" s="14" t="s">
        <v>2893</v>
      </c>
      <c r="G750" s="15">
        <v>-3.7000000000000002E-3</v>
      </c>
    </row>
    <row r="751" spans="1:7" x14ac:dyDescent="0.2">
      <c r="A751" s="17">
        <v>42377</v>
      </c>
      <c r="B751" s="14">
        <v>496.71</v>
      </c>
      <c r="C751" s="14">
        <v>498.6</v>
      </c>
      <c r="D751" s="14">
        <v>506.06</v>
      </c>
      <c r="E751" s="14">
        <v>496.15</v>
      </c>
      <c r="F751" s="14" t="s">
        <v>2894</v>
      </c>
      <c r="G751" s="15">
        <v>-2.8799999999999999E-2</v>
      </c>
    </row>
    <row r="752" spans="1:7" x14ac:dyDescent="0.2">
      <c r="A752" s="17">
        <v>42376</v>
      </c>
      <c r="B752" s="14">
        <v>498.56</v>
      </c>
      <c r="C752" s="14">
        <v>512.92999999999995</v>
      </c>
      <c r="D752" s="14">
        <v>513.04</v>
      </c>
      <c r="E752" s="14">
        <v>489.28</v>
      </c>
      <c r="F752" s="14" t="s">
        <v>2895</v>
      </c>
      <c r="G752" s="15">
        <v>-1.3299999999999999E-2</v>
      </c>
    </row>
    <row r="753" spans="1:7" x14ac:dyDescent="0.2">
      <c r="A753" s="17">
        <v>42375</v>
      </c>
      <c r="B753" s="14">
        <v>513.35</v>
      </c>
      <c r="C753" s="14">
        <v>520.29999999999995</v>
      </c>
      <c r="D753" s="14">
        <v>521.74</v>
      </c>
      <c r="E753" s="14">
        <v>510.59</v>
      </c>
      <c r="F753" s="14" t="s">
        <v>2896</v>
      </c>
      <c r="G753" s="15">
        <v>-1.95E-2</v>
      </c>
    </row>
    <row r="754" spans="1:7" x14ac:dyDescent="0.2">
      <c r="A754" s="17">
        <v>42374</v>
      </c>
      <c r="B754" s="14">
        <v>520.27</v>
      </c>
      <c r="C754" s="14">
        <v>530.64</v>
      </c>
      <c r="D754" s="14">
        <v>533.80999999999995</v>
      </c>
      <c r="E754" s="14">
        <v>520.27</v>
      </c>
      <c r="F754" s="14" t="s">
        <v>2897</v>
      </c>
      <c r="G754" s="15">
        <v>-1.55E-2</v>
      </c>
    </row>
    <row r="755" spans="1:7" x14ac:dyDescent="0.2">
      <c r="A755" s="17">
        <v>42373</v>
      </c>
      <c r="B755" s="14">
        <v>530.6</v>
      </c>
      <c r="C755" s="14">
        <v>538.87</v>
      </c>
      <c r="D755" s="14">
        <v>538.87</v>
      </c>
      <c r="E755" s="14">
        <v>525.99</v>
      </c>
      <c r="F755" s="14" t="s">
        <v>2404</v>
      </c>
      <c r="G755" s="15">
        <v>-2.0000000000000001E-4</v>
      </c>
    </row>
    <row r="756" spans="1:7" x14ac:dyDescent="0.2">
      <c r="A756" s="17">
        <v>42368</v>
      </c>
      <c r="B756" s="14">
        <v>538.98</v>
      </c>
      <c r="C756" s="14">
        <v>539.11</v>
      </c>
      <c r="D756" s="14">
        <v>540.57000000000005</v>
      </c>
      <c r="E756" s="14">
        <v>536.96</v>
      </c>
      <c r="F756" s="14" t="s">
        <v>2422</v>
      </c>
      <c r="G756" s="15">
        <v>1.15E-2</v>
      </c>
    </row>
    <row r="757" spans="1:7" x14ac:dyDescent="0.2">
      <c r="A757" s="17">
        <v>42367</v>
      </c>
      <c r="B757" s="14">
        <v>539.11</v>
      </c>
      <c r="C757" s="14">
        <v>533.04999999999995</v>
      </c>
      <c r="D757" s="14">
        <v>539.80999999999995</v>
      </c>
      <c r="E757" s="14">
        <v>532.25</v>
      </c>
      <c r="F757" s="14" t="s">
        <v>2898</v>
      </c>
      <c r="G757" s="15">
        <v>-7.1999999999999998E-3</v>
      </c>
    </row>
    <row r="758" spans="1:7" x14ac:dyDescent="0.2">
      <c r="A758" s="17">
        <v>42366</v>
      </c>
      <c r="B758" s="14">
        <v>533</v>
      </c>
      <c r="C758" s="14">
        <v>536.87</v>
      </c>
      <c r="D758" s="14">
        <v>540.35</v>
      </c>
      <c r="E758" s="14">
        <v>532.03</v>
      </c>
      <c r="F758" s="14" t="s">
        <v>2899</v>
      </c>
      <c r="G758" s="15">
        <v>3.0200000000000001E-2</v>
      </c>
    </row>
    <row r="759" spans="1:7" x14ac:dyDescent="0.2">
      <c r="A759" s="17">
        <v>42361</v>
      </c>
      <c r="B759" s="14">
        <v>536.86</v>
      </c>
      <c r="C759" s="14">
        <v>521.29999999999995</v>
      </c>
      <c r="D759" s="14">
        <v>537.24</v>
      </c>
      <c r="E759" s="14">
        <v>521.29999999999995</v>
      </c>
      <c r="F759" s="14" t="s">
        <v>2900</v>
      </c>
      <c r="G759" s="15">
        <v>-4.0000000000000001E-3</v>
      </c>
    </row>
    <row r="760" spans="1:7" x14ac:dyDescent="0.2">
      <c r="A760" s="17">
        <v>42360</v>
      </c>
      <c r="B760" s="14">
        <v>521.1</v>
      </c>
      <c r="C760" s="14">
        <v>523.20000000000005</v>
      </c>
      <c r="D760" s="14">
        <v>524.13</v>
      </c>
      <c r="E760" s="14">
        <v>517.54999999999995</v>
      </c>
      <c r="F760" s="14" t="s">
        <v>2901</v>
      </c>
      <c r="G760" s="15">
        <v>-5.9999999999999995E-4</v>
      </c>
    </row>
    <row r="761" spans="1:7" x14ac:dyDescent="0.2">
      <c r="A761" s="17">
        <v>42359</v>
      </c>
      <c r="B761" s="14">
        <v>523.20000000000005</v>
      </c>
      <c r="C761" s="14">
        <v>523.38</v>
      </c>
      <c r="D761" s="14">
        <v>526.99</v>
      </c>
      <c r="E761" s="14">
        <v>517.09</v>
      </c>
      <c r="F761" s="14" t="s">
        <v>2902</v>
      </c>
      <c r="G761" s="15">
        <v>-2.1299999999999999E-2</v>
      </c>
    </row>
    <row r="762" spans="1:7" x14ac:dyDescent="0.2">
      <c r="A762" s="17">
        <v>42356</v>
      </c>
      <c r="B762" s="14">
        <v>523.49</v>
      </c>
      <c r="C762" s="14">
        <v>534.54</v>
      </c>
      <c r="D762" s="14">
        <v>534.54</v>
      </c>
      <c r="E762" s="14">
        <v>522</v>
      </c>
      <c r="F762" s="14" t="s">
        <v>2903</v>
      </c>
      <c r="G762" s="15">
        <v>-7.7999999999999996E-3</v>
      </c>
    </row>
    <row r="763" spans="1:7" x14ac:dyDescent="0.2">
      <c r="A763" s="17">
        <v>42355</v>
      </c>
      <c r="B763" s="14">
        <v>534.87</v>
      </c>
      <c r="C763" s="14">
        <v>539.30999999999995</v>
      </c>
      <c r="D763" s="14">
        <v>544.04999999999995</v>
      </c>
      <c r="E763" s="14">
        <v>534.07000000000005</v>
      </c>
      <c r="F763" s="14" t="s">
        <v>2904</v>
      </c>
      <c r="G763" s="15">
        <v>4.7000000000000002E-3</v>
      </c>
    </row>
    <row r="764" spans="1:7" x14ac:dyDescent="0.2">
      <c r="A764" s="17">
        <v>42354</v>
      </c>
      <c r="B764" s="14">
        <v>539.09</v>
      </c>
      <c r="C764" s="14">
        <v>536.53</v>
      </c>
      <c r="D764" s="14">
        <v>540.41</v>
      </c>
      <c r="E764" s="14">
        <v>531.03</v>
      </c>
      <c r="F764" s="14" t="s">
        <v>2905</v>
      </c>
      <c r="G764" s="15">
        <v>3.0200000000000001E-2</v>
      </c>
    </row>
    <row r="765" spans="1:7" x14ac:dyDescent="0.2">
      <c r="A765" s="17">
        <v>42353</v>
      </c>
      <c r="B765" s="14">
        <v>536.55999999999995</v>
      </c>
      <c r="C765" s="14">
        <v>520.86</v>
      </c>
      <c r="D765" s="14">
        <v>537</v>
      </c>
      <c r="E765" s="14">
        <v>520.85</v>
      </c>
      <c r="F765" s="14" t="s">
        <v>2906</v>
      </c>
      <c r="G765" s="15">
        <v>-1.47E-2</v>
      </c>
    </row>
    <row r="766" spans="1:7" x14ac:dyDescent="0.2">
      <c r="A766" s="17">
        <v>42352</v>
      </c>
      <c r="B766" s="14">
        <v>520.80999999999995</v>
      </c>
      <c r="C766" s="14">
        <v>528.58000000000004</v>
      </c>
      <c r="D766" s="14">
        <v>531.91</v>
      </c>
      <c r="E766" s="14">
        <v>519.91</v>
      </c>
      <c r="F766" s="14" t="s">
        <v>2907</v>
      </c>
      <c r="G766" s="15">
        <v>-1.6799999999999999E-2</v>
      </c>
    </row>
    <row r="767" spans="1:7" x14ac:dyDescent="0.2">
      <c r="A767" s="17">
        <v>42349</v>
      </c>
      <c r="B767" s="14">
        <v>528.6</v>
      </c>
      <c r="C767" s="14">
        <v>537.70000000000005</v>
      </c>
      <c r="D767" s="14">
        <v>539.05999999999995</v>
      </c>
      <c r="E767" s="14">
        <v>528.29999999999995</v>
      </c>
      <c r="F767" s="14" t="s">
        <v>2908</v>
      </c>
      <c r="G767" s="15">
        <v>-1.0699999999999999E-2</v>
      </c>
    </row>
    <row r="768" spans="1:7" x14ac:dyDescent="0.2">
      <c r="A768" s="17">
        <v>42348</v>
      </c>
      <c r="B768" s="14">
        <v>537.64</v>
      </c>
      <c r="C768" s="14">
        <v>543.46</v>
      </c>
      <c r="D768" s="14">
        <v>543.46</v>
      </c>
      <c r="E768" s="14">
        <v>535.5</v>
      </c>
      <c r="F768" s="14" t="s">
        <v>2909</v>
      </c>
      <c r="G768" s="15">
        <v>8.2000000000000007E-3</v>
      </c>
    </row>
    <row r="769" spans="1:7" x14ac:dyDescent="0.2">
      <c r="A769" s="17">
        <v>42347</v>
      </c>
      <c r="B769" s="14">
        <v>543.47</v>
      </c>
      <c r="C769" s="14">
        <v>539.12</v>
      </c>
      <c r="D769" s="14">
        <v>543.99</v>
      </c>
      <c r="E769" s="14">
        <v>533.12</v>
      </c>
      <c r="F769" s="14" t="s">
        <v>2910</v>
      </c>
      <c r="G769" s="15">
        <v>-1.72E-2</v>
      </c>
    </row>
    <row r="770" spans="1:7" x14ac:dyDescent="0.2">
      <c r="A770" s="17">
        <v>42346</v>
      </c>
      <c r="B770" s="14">
        <v>539.03</v>
      </c>
      <c r="C770" s="14">
        <v>548.45000000000005</v>
      </c>
      <c r="D770" s="14">
        <v>548.45000000000005</v>
      </c>
      <c r="E770" s="14">
        <v>536.24</v>
      </c>
      <c r="F770" s="14" t="s">
        <v>2911</v>
      </c>
      <c r="G770" s="15">
        <v>3.0000000000000001E-3</v>
      </c>
    </row>
    <row r="771" spans="1:7" x14ac:dyDescent="0.2">
      <c r="A771" s="17">
        <v>42345</v>
      </c>
      <c r="B771" s="14">
        <v>548.44000000000005</v>
      </c>
      <c r="C771" s="14">
        <v>546.83000000000004</v>
      </c>
      <c r="D771" s="14">
        <v>552.79</v>
      </c>
      <c r="E771" s="14">
        <v>546.83000000000004</v>
      </c>
      <c r="F771" s="14" t="s">
        <v>2912</v>
      </c>
      <c r="G771" s="15">
        <v>-1.83E-2</v>
      </c>
    </row>
    <row r="772" spans="1:7" x14ac:dyDescent="0.2">
      <c r="A772" s="17">
        <v>42342</v>
      </c>
      <c r="B772" s="14">
        <v>546.80999999999995</v>
      </c>
      <c r="C772" s="14">
        <v>557.01</v>
      </c>
      <c r="D772" s="14">
        <v>559.04999999999995</v>
      </c>
      <c r="E772" s="14">
        <v>545.61</v>
      </c>
      <c r="F772" s="14" t="s">
        <v>2913</v>
      </c>
      <c r="G772" s="15">
        <v>-1.61E-2</v>
      </c>
    </row>
    <row r="773" spans="1:7" x14ac:dyDescent="0.2">
      <c r="A773" s="17">
        <v>42341</v>
      </c>
      <c r="B773" s="14">
        <v>557</v>
      </c>
      <c r="C773" s="14">
        <v>566.1</v>
      </c>
      <c r="D773" s="14">
        <v>568.82000000000005</v>
      </c>
      <c r="E773" s="14">
        <v>557</v>
      </c>
      <c r="F773" s="14" t="s">
        <v>2914</v>
      </c>
      <c r="G773" s="15">
        <v>2.9999999999999997E-4</v>
      </c>
    </row>
    <row r="774" spans="1:7" x14ac:dyDescent="0.2">
      <c r="A774" s="17">
        <v>42340</v>
      </c>
      <c r="B774" s="14">
        <v>566.1</v>
      </c>
      <c r="C774" s="14">
        <v>565.76</v>
      </c>
      <c r="D774" s="14">
        <v>567.74</v>
      </c>
      <c r="E774" s="14">
        <v>563.61</v>
      </c>
      <c r="F774" s="14" t="s">
        <v>2915</v>
      </c>
      <c r="G774" s="15">
        <v>7.3000000000000001E-3</v>
      </c>
    </row>
    <row r="775" spans="1:7" x14ac:dyDescent="0.2">
      <c r="A775" s="17">
        <v>42339</v>
      </c>
      <c r="B775" s="14">
        <v>565.95000000000005</v>
      </c>
      <c r="C775" s="14">
        <v>561.82000000000005</v>
      </c>
      <c r="D775" s="14">
        <v>566.87</v>
      </c>
      <c r="E775" s="14">
        <v>561.24</v>
      </c>
      <c r="F775" s="14" t="s">
        <v>2916</v>
      </c>
      <c r="G775" s="15">
        <v>4.0000000000000001E-3</v>
      </c>
    </row>
    <row r="776" spans="1:7" x14ac:dyDescent="0.2">
      <c r="A776" s="17">
        <v>42338</v>
      </c>
      <c r="B776" s="14">
        <v>561.85</v>
      </c>
      <c r="C776" s="14">
        <v>559.55999999999995</v>
      </c>
      <c r="D776" s="14">
        <v>563.05999999999995</v>
      </c>
      <c r="E776" s="14">
        <v>557.38</v>
      </c>
      <c r="F776" s="14" t="s">
        <v>2917</v>
      </c>
      <c r="G776" s="15">
        <v>-5.1999999999999998E-3</v>
      </c>
    </row>
    <row r="777" spans="1:7" x14ac:dyDescent="0.2">
      <c r="A777" s="17">
        <v>42335</v>
      </c>
      <c r="B777" s="14">
        <v>559.61</v>
      </c>
      <c r="C777" s="14">
        <v>562.51</v>
      </c>
      <c r="D777" s="14">
        <v>562.64</v>
      </c>
      <c r="E777" s="14">
        <v>557.85</v>
      </c>
      <c r="F777" s="14" t="s">
        <v>2918</v>
      </c>
      <c r="G777" s="15">
        <v>7.9000000000000008E-3</v>
      </c>
    </row>
    <row r="778" spans="1:7" x14ac:dyDescent="0.2">
      <c r="A778" s="17">
        <v>42334</v>
      </c>
      <c r="B778" s="14">
        <v>562.53</v>
      </c>
      <c r="C778" s="14">
        <v>558.52</v>
      </c>
      <c r="D778" s="14">
        <v>563.07000000000005</v>
      </c>
      <c r="E778" s="14">
        <v>558.19000000000005</v>
      </c>
      <c r="F778" s="14" t="s">
        <v>2919</v>
      </c>
      <c r="G778" s="15">
        <v>-1E-4</v>
      </c>
    </row>
    <row r="779" spans="1:7" x14ac:dyDescent="0.2">
      <c r="A779" s="17">
        <v>42333</v>
      </c>
      <c r="B779" s="14">
        <v>558.13</v>
      </c>
      <c r="C779" s="14">
        <v>558.16</v>
      </c>
      <c r="D779" s="14">
        <v>561.03</v>
      </c>
      <c r="E779" s="14">
        <v>555.59</v>
      </c>
      <c r="F779" s="14" t="s">
        <v>2920</v>
      </c>
      <c r="G779" s="15">
        <v>1E-4</v>
      </c>
    </row>
    <row r="780" spans="1:7" x14ac:dyDescent="0.2">
      <c r="A780" s="17">
        <v>42332</v>
      </c>
      <c r="B780" s="14">
        <v>558.16</v>
      </c>
      <c r="C780" s="14">
        <v>558.09</v>
      </c>
      <c r="D780" s="14">
        <v>559.41</v>
      </c>
      <c r="E780" s="14">
        <v>552.01</v>
      </c>
      <c r="F780" s="14" t="s">
        <v>2921</v>
      </c>
      <c r="G780" s="15">
        <v>-2.3999999999999998E-3</v>
      </c>
    </row>
    <row r="781" spans="1:7" x14ac:dyDescent="0.2">
      <c r="A781" s="17">
        <v>42331</v>
      </c>
      <c r="B781" s="14">
        <v>558.12</v>
      </c>
      <c r="C781" s="14">
        <v>558.14</v>
      </c>
      <c r="D781" s="14">
        <v>563.47</v>
      </c>
      <c r="E781" s="14">
        <v>554.23</v>
      </c>
      <c r="F781" s="14" t="s">
        <v>2922</v>
      </c>
      <c r="G781" s="15">
        <v>-4.5999999999999999E-3</v>
      </c>
    </row>
    <row r="782" spans="1:7" x14ac:dyDescent="0.2">
      <c r="A782" s="17">
        <v>42328</v>
      </c>
      <c r="B782" s="14">
        <v>559.47</v>
      </c>
      <c r="C782" s="14">
        <v>562.08000000000004</v>
      </c>
      <c r="D782" s="14">
        <v>563.01</v>
      </c>
      <c r="E782" s="14">
        <v>558.67999999999995</v>
      </c>
      <c r="F782" s="14" t="s">
        <v>2923</v>
      </c>
      <c r="G782" s="15">
        <v>6.9999999999999999E-4</v>
      </c>
    </row>
    <row r="783" spans="1:7" x14ac:dyDescent="0.2">
      <c r="A783" s="17">
        <v>42327</v>
      </c>
      <c r="B783" s="14">
        <v>562.03</v>
      </c>
      <c r="C783" s="14">
        <v>561.70000000000005</v>
      </c>
      <c r="D783" s="14">
        <v>567.86</v>
      </c>
      <c r="E783" s="14">
        <v>561.41999999999996</v>
      </c>
      <c r="F783" s="14" t="s">
        <v>2924</v>
      </c>
      <c r="G783" s="15">
        <v>9.7999999999999997E-3</v>
      </c>
    </row>
    <row r="784" spans="1:7" x14ac:dyDescent="0.2">
      <c r="A784" s="17">
        <v>42326</v>
      </c>
      <c r="B784" s="14">
        <v>561.64</v>
      </c>
      <c r="C784" s="14">
        <v>556.22</v>
      </c>
      <c r="D784" s="14">
        <v>562.67999999999995</v>
      </c>
      <c r="E784" s="14">
        <v>553.67999999999995</v>
      </c>
      <c r="F784" s="14" t="s">
        <v>2925</v>
      </c>
      <c r="G784" s="15">
        <v>1.55E-2</v>
      </c>
    </row>
    <row r="785" spans="1:7" x14ac:dyDescent="0.2">
      <c r="A785" s="17">
        <v>42325</v>
      </c>
      <c r="B785" s="14">
        <v>556.21</v>
      </c>
      <c r="C785" s="14">
        <v>547.87</v>
      </c>
      <c r="D785" s="14">
        <v>557.88</v>
      </c>
      <c r="E785" s="14">
        <v>547.75</v>
      </c>
      <c r="F785" s="14" t="s">
        <v>2926</v>
      </c>
      <c r="G785" s="15">
        <v>7.1999999999999998E-3</v>
      </c>
    </row>
    <row r="786" spans="1:7" x14ac:dyDescent="0.2">
      <c r="A786" s="17">
        <v>42324</v>
      </c>
      <c r="B786" s="14">
        <v>547.74</v>
      </c>
      <c r="C786" s="14">
        <v>543.73</v>
      </c>
      <c r="D786" s="14">
        <v>550.55999999999995</v>
      </c>
      <c r="E786" s="14">
        <v>540.09</v>
      </c>
      <c r="F786" s="14" t="s">
        <v>2569</v>
      </c>
      <c r="G786" s="15">
        <v>-4.7999999999999996E-3</v>
      </c>
    </row>
    <row r="787" spans="1:7" x14ac:dyDescent="0.2">
      <c r="A787" s="17">
        <v>42321</v>
      </c>
      <c r="B787" s="14">
        <v>543.82000000000005</v>
      </c>
      <c r="C787" s="14">
        <v>546.22</v>
      </c>
      <c r="D787" s="14">
        <v>551.29999999999995</v>
      </c>
      <c r="E787" s="14">
        <v>543.02</v>
      </c>
      <c r="F787" s="14" t="s">
        <v>2927</v>
      </c>
      <c r="G787" s="15">
        <v>-2.1700000000000001E-2</v>
      </c>
    </row>
    <row r="788" spans="1:7" x14ac:dyDescent="0.2">
      <c r="A788" s="17">
        <v>42320</v>
      </c>
      <c r="B788" s="14">
        <v>546.46</v>
      </c>
      <c r="C788" s="14">
        <v>558.39</v>
      </c>
      <c r="D788" s="14">
        <v>558.39</v>
      </c>
      <c r="E788" s="14">
        <v>546.46</v>
      </c>
      <c r="F788" s="14" t="s">
        <v>2928</v>
      </c>
      <c r="G788" s="15">
        <v>-6.9999999999999999E-4</v>
      </c>
    </row>
    <row r="789" spans="1:7" x14ac:dyDescent="0.2">
      <c r="A789" s="17">
        <v>42319</v>
      </c>
      <c r="B789" s="14">
        <v>558.55999999999995</v>
      </c>
      <c r="C789" s="14">
        <v>558.88</v>
      </c>
      <c r="D789" s="14">
        <v>562.99</v>
      </c>
      <c r="E789" s="14">
        <v>558.54999999999995</v>
      </c>
      <c r="F789" s="14" t="s">
        <v>2720</v>
      </c>
      <c r="G789" s="15">
        <v>-8.0000000000000002E-3</v>
      </c>
    </row>
    <row r="790" spans="1:7" x14ac:dyDescent="0.2">
      <c r="A790" s="17">
        <v>42318</v>
      </c>
      <c r="B790" s="14">
        <v>558.92999999999995</v>
      </c>
      <c r="C790" s="14">
        <v>563.4</v>
      </c>
      <c r="D790" s="14">
        <v>563.45000000000005</v>
      </c>
      <c r="E790" s="14">
        <v>556.91999999999996</v>
      </c>
      <c r="F790" s="14" t="s">
        <v>2929</v>
      </c>
      <c r="G790" s="15">
        <v>1.9E-3</v>
      </c>
    </row>
    <row r="791" spans="1:7" x14ac:dyDescent="0.2">
      <c r="A791" s="17">
        <v>42317</v>
      </c>
      <c r="B791" s="14">
        <v>563.45000000000005</v>
      </c>
      <c r="C791" s="14">
        <v>562.41999999999996</v>
      </c>
      <c r="D791" s="14">
        <v>568.52</v>
      </c>
      <c r="E791" s="14">
        <v>562.25</v>
      </c>
      <c r="F791" s="14" t="s">
        <v>2930</v>
      </c>
      <c r="G791" s="15">
        <v>-4.0000000000000001E-3</v>
      </c>
    </row>
    <row r="792" spans="1:7" x14ac:dyDescent="0.2">
      <c r="A792" s="17">
        <v>42314</v>
      </c>
      <c r="B792" s="14">
        <v>562.36</v>
      </c>
      <c r="C792" s="14">
        <v>564.54</v>
      </c>
      <c r="D792" s="14">
        <v>567.13</v>
      </c>
      <c r="E792" s="14">
        <v>561.87</v>
      </c>
      <c r="F792" s="14" t="s">
        <v>2931</v>
      </c>
      <c r="G792" s="15">
        <v>-8.3999999999999995E-3</v>
      </c>
    </row>
    <row r="793" spans="1:7" x14ac:dyDescent="0.2">
      <c r="A793" s="17">
        <v>42313</v>
      </c>
      <c r="B793" s="14">
        <v>564.64</v>
      </c>
      <c r="C793" s="14">
        <v>569.57000000000005</v>
      </c>
      <c r="D793" s="14">
        <v>569.99</v>
      </c>
      <c r="E793" s="14">
        <v>563.82000000000005</v>
      </c>
      <c r="F793" s="14" t="s">
        <v>2932</v>
      </c>
      <c r="G793" s="15">
        <v>1.9300000000000001E-2</v>
      </c>
    </row>
    <row r="794" spans="1:7" x14ac:dyDescent="0.2">
      <c r="A794" s="17">
        <v>42312</v>
      </c>
      <c r="B794" s="14">
        <v>569.42999999999995</v>
      </c>
      <c r="C794" s="14">
        <v>559.22</v>
      </c>
      <c r="D794" s="14">
        <v>571.35</v>
      </c>
      <c r="E794" s="14">
        <v>559.22</v>
      </c>
      <c r="F794" s="14" t="s">
        <v>2933</v>
      </c>
      <c r="G794" s="15">
        <v>1.2E-2</v>
      </c>
    </row>
    <row r="795" spans="1:7" x14ac:dyDescent="0.2">
      <c r="A795" s="17">
        <v>42311</v>
      </c>
      <c r="B795" s="14">
        <v>558.66999999999996</v>
      </c>
      <c r="C795" s="14">
        <v>552.05999999999995</v>
      </c>
      <c r="D795" s="14">
        <v>558.79</v>
      </c>
      <c r="E795" s="14">
        <v>551.58000000000004</v>
      </c>
      <c r="F795" s="14" t="s">
        <v>2934</v>
      </c>
      <c r="G795" s="15">
        <v>5.4000000000000003E-3</v>
      </c>
    </row>
    <row r="796" spans="1:7" x14ac:dyDescent="0.2">
      <c r="A796" s="17">
        <v>42310</v>
      </c>
      <c r="B796" s="14">
        <v>552.04999999999995</v>
      </c>
      <c r="C796" s="14">
        <v>549.1</v>
      </c>
      <c r="D796" s="14">
        <v>552.54</v>
      </c>
      <c r="E796" s="14">
        <v>548.13</v>
      </c>
      <c r="F796" s="14" t="s">
        <v>2436</v>
      </c>
      <c r="G796" s="15">
        <v>-1.1000000000000001E-3</v>
      </c>
    </row>
    <row r="797" spans="1:7" x14ac:dyDescent="0.2">
      <c r="A797" s="17">
        <v>42307</v>
      </c>
      <c r="B797" s="14">
        <v>549.11</v>
      </c>
      <c r="C797" s="14">
        <v>549.16999999999996</v>
      </c>
      <c r="D797" s="14">
        <v>555.25</v>
      </c>
      <c r="E797" s="14">
        <v>547.61</v>
      </c>
      <c r="F797" s="14" t="s">
        <v>2935</v>
      </c>
      <c r="G797" s="15">
        <v>-1.34E-2</v>
      </c>
    </row>
    <row r="798" spans="1:7" x14ac:dyDescent="0.2">
      <c r="A798" s="17">
        <v>42306</v>
      </c>
      <c r="B798" s="14">
        <v>549.72</v>
      </c>
      <c r="C798" s="14">
        <v>557.20000000000005</v>
      </c>
      <c r="D798" s="14">
        <v>557.20000000000005</v>
      </c>
      <c r="E798" s="14">
        <v>547.79</v>
      </c>
      <c r="F798" s="14" t="s">
        <v>2936</v>
      </c>
      <c r="G798" s="15">
        <v>1.18E-2</v>
      </c>
    </row>
    <row r="799" spans="1:7" x14ac:dyDescent="0.2">
      <c r="A799" s="17">
        <v>42305</v>
      </c>
      <c r="B799" s="14">
        <v>557.20000000000005</v>
      </c>
      <c r="C799" s="14">
        <v>550.66999999999996</v>
      </c>
      <c r="D799" s="14">
        <v>558.65</v>
      </c>
      <c r="E799" s="14">
        <v>546.67999999999995</v>
      </c>
      <c r="F799" s="14" t="s">
        <v>2937</v>
      </c>
      <c r="G799" s="15">
        <v>-1.4500000000000001E-2</v>
      </c>
    </row>
    <row r="800" spans="1:7" x14ac:dyDescent="0.2">
      <c r="A800" s="17">
        <v>42304</v>
      </c>
      <c r="B800" s="14">
        <v>550.69000000000005</v>
      </c>
      <c r="C800" s="14">
        <v>558.85</v>
      </c>
      <c r="D800" s="14">
        <v>558.85</v>
      </c>
      <c r="E800" s="14">
        <v>549.53</v>
      </c>
      <c r="F800" s="14" t="s">
        <v>2938</v>
      </c>
      <c r="G800" s="15">
        <v>-2.8E-3</v>
      </c>
    </row>
    <row r="801" spans="1:7" x14ac:dyDescent="0.2">
      <c r="A801" s="17">
        <v>42303</v>
      </c>
      <c r="B801" s="14">
        <v>558.79999999999995</v>
      </c>
      <c r="C801" s="14">
        <v>560.39</v>
      </c>
      <c r="D801" s="14">
        <v>564.26</v>
      </c>
      <c r="E801" s="14">
        <v>557.28</v>
      </c>
      <c r="F801" s="14" t="s">
        <v>2939</v>
      </c>
      <c r="G801" s="15">
        <v>1.54E-2</v>
      </c>
    </row>
    <row r="802" spans="1:7" x14ac:dyDescent="0.2">
      <c r="A802" s="17">
        <v>42300</v>
      </c>
      <c r="B802" s="14">
        <v>560.37</v>
      </c>
      <c r="C802" s="14">
        <v>551.89</v>
      </c>
      <c r="D802" s="14">
        <v>564.07000000000005</v>
      </c>
      <c r="E802" s="14">
        <v>551.88</v>
      </c>
      <c r="F802" s="14" t="s">
        <v>2940</v>
      </c>
      <c r="G802" s="15">
        <v>2.8E-3</v>
      </c>
    </row>
    <row r="803" spans="1:7" x14ac:dyDescent="0.2">
      <c r="A803" s="17">
        <v>42299</v>
      </c>
      <c r="B803" s="14">
        <v>551.89</v>
      </c>
      <c r="C803" s="14">
        <v>550.41</v>
      </c>
      <c r="D803" s="14">
        <v>551.89</v>
      </c>
      <c r="E803" s="14">
        <v>543.96</v>
      </c>
      <c r="F803" s="14" t="s">
        <v>2941</v>
      </c>
      <c r="G803" s="15">
        <v>2.0999999999999999E-3</v>
      </c>
    </row>
    <row r="804" spans="1:7" x14ac:dyDescent="0.2">
      <c r="A804" s="17">
        <v>42298</v>
      </c>
      <c r="B804" s="14">
        <v>550.33000000000004</v>
      </c>
      <c r="C804" s="14">
        <v>549.1</v>
      </c>
      <c r="D804" s="14">
        <v>552.07000000000005</v>
      </c>
      <c r="E804" s="14">
        <v>544.19000000000005</v>
      </c>
      <c r="F804" s="14" t="s">
        <v>2334</v>
      </c>
      <c r="G804" s="15">
        <v>-2.5000000000000001E-3</v>
      </c>
    </row>
    <row r="805" spans="1:7" x14ac:dyDescent="0.2">
      <c r="A805" s="17">
        <v>42297</v>
      </c>
      <c r="B805" s="14">
        <v>549.15</v>
      </c>
      <c r="C805" s="14">
        <v>549.9</v>
      </c>
      <c r="D805" s="14">
        <v>550.16</v>
      </c>
      <c r="E805" s="14">
        <v>544.79</v>
      </c>
      <c r="F805" s="14" t="s">
        <v>2942</v>
      </c>
      <c r="G805" s="15">
        <v>5.9999999999999995E-4</v>
      </c>
    </row>
    <row r="806" spans="1:7" x14ac:dyDescent="0.2">
      <c r="A806" s="17">
        <v>42296</v>
      </c>
      <c r="B806" s="14">
        <v>550.53</v>
      </c>
      <c r="C806" s="14">
        <v>550.20000000000005</v>
      </c>
      <c r="D806" s="14">
        <v>554.37</v>
      </c>
      <c r="E806" s="14">
        <v>547.27</v>
      </c>
      <c r="F806" s="14" t="s">
        <v>2943</v>
      </c>
      <c r="G806" s="15">
        <v>-2.0000000000000001E-4</v>
      </c>
    </row>
    <row r="807" spans="1:7" x14ac:dyDescent="0.2">
      <c r="A807" s="17">
        <v>42293</v>
      </c>
      <c r="B807" s="14">
        <v>550.21</v>
      </c>
      <c r="C807" s="14">
        <v>550.35</v>
      </c>
      <c r="D807" s="14">
        <v>555.33000000000004</v>
      </c>
      <c r="E807" s="14">
        <v>550.21</v>
      </c>
      <c r="F807" s="14" t="s">
        <v>2944</v>
      </c>
      <c r="G807" s="15">
        <v>1.14E-2</v>
      </c>
    </row>
    <row r="808" spans="1:7" x14ac:dyDescent="0.2">
      <c r="A808" s="17">
        <v>42292</v>
      </c>
      <c r="B808" s="14">
        <v>550.32000000000005</v>
      </c>
      <c r="C808" s="14">
        <v>544.11</v>
      </c>
      <c r="D808" s="14">
        <v>550.41</v>
      </c>
      <c r="E808" s="14">
        <v>543.1</v>
      </c>
      <c r="F808" s="14" t="s">
        <v>2529</v>
      </c>
      <c r="G808" s="15">
        <v>-2.5000000000000001E-3</v>
      </c>
    </row>
    <row r="809" spans="1:7" x14ac:dyDescent="0.2">
      <c r="A809" s="17">
        <v>42291</v>
      </c>
      <c r="B809" s="14">
        <v>544.11</v>
      </c>
      <c r="C809" s="14">
        <v>545.5</v>
      </c>
      <c r="D809" s="14">
        <v>547.1</v>
      </c>
      <c r="E809" s="14">
        <v>540.97</v>
      </c>
      <c r="F809" s="14" t="s">
        <v>2945</v>
      </c>
      <c r="G809" s="15">
        <v>-6.1000000000000004E-3</v>
      </c>
    </row>
    <row r="810" spans="1:7" x14ac:dyDescent="0.2">
      <c r="A810" s="17">
        <v>42290</v>
      </c>
      <c r="B810" s="14">
        <v>545.5</v>
      </c>
      <c r="C810" s="14">
        <v>548.96</v>
      </c>
      <c r="D810" s="14">
        <v>548.96</v>
      </c>
      <c r="E810" s="14">
        <v>541.99</v>
      </c>
      <c r="F810" s="14" t="s">
        <v>2946</v>
      </c>
      <c r="G810" s="15">
        <v>-1.1299999999999999E-2</v>
      </c>
    </row>
    <row r="811" spans="1:7" x14ac:dyDescent="0.2">
      <c r="A811" s="17">
        <v>42289</v>
      </c>
      <c r="B811" s="14">
        <v>548.86</v>
      </c>
      <c r="C811" s="14">
        <v>555.16</v>
      </c>
      <c r="D811" s="14">
        <v>558.09</v>
      </c>
      <c r="E811" s="14">
        <v>547.84</v>
      </c>
      <c r="F811" s="14" t="s">
        <v>2947</v>
      </c>
      <c r="G811" s="15">
        <v>7.1000000000000004E-3</v>
      </c>
    </row>
    <row r="812" spans="1:7" x14ac:dyDescent="0.2">
      <c r="A812" s="17">
        <v>42286</v>
      </c>
      <c r="B812" s="14">
        <v>555.16</v>
      </c>
      <c r="C812" s="14">
        <v>551.29999999999995</v>
      </c>
      <c r="D812" s="14">
        <v>561.28</v>
      </c>
      <c r="E812" s="14">
        <v>551.29999999999995</v>
      </c>
      <c r="F812" s="14" t="s">
        <v>2948</v>
      </c>
      <c r="G812" s="15">
        <v>-1.46E-2</v>
      </c>
    </row>
    <row r="813" spans="1:7" x14ac:dyDescent="0.2">
      <c r="A813" s="17">
        <v>42285</v>
      </c>
      <c r="B813" s="14">
        <v>551.25</v>
      </c>
      <c r="C813" s="14">
        <v>559.36</v>
      </c>
      <c r="D813" s="14">
        <v>559.36</v>
      </c>
      <c r="E813" s="14">
        <v>547.54</v>
      </c>
      <c r="F813" s="14" t="s">
        <v>2949</v>
      </c>
      <c r="G813" s="15">
        <v>1.9300000000000001E-2</v>
      </c>
    </row>
    <row r="814" spans="1:7" x14ac:dyDescent="0.2">
      <c r="A814" s="17">
        <v>42284</v>
      </c>
      <c r="B814" s="14">
        <v>559.41</v>
      </c>
      <c r="C814" s="14">
        <v>548.11</v>
      </c>
      <c r="D814" s="14">
        <v>559.5</v>
      </c>
      <c r="E814" s="14">
        <v>548.11</v>
      </c>
      <c r="F814" s="14" t="s">
        <v>2950</v>
      </c>
      <c r="G814" s="15">
        <v>2.1299999999999999E-2</v>
      </c>
    </row>
    <row r="815" spans="1:7" x14ac:dyDescent="0.2">
      <c r="A815" s="17">
        <v>42283</v>
      </c>
      <c r="B815" s="14">
        <v>548.82000000000005</v>
      </c>
      <c r="C815" s="14">
        <v>537.41999999999996</v>
      </c>
      <c r="D815" s="14">
        <v>550.41</v>
      </c>
      <c r="E815" s="14">
        <v>535.22</v>
      </c>
      <c r="F815" s="14" t="s">
        <v>2951</v>
      </c>
      <c r="G815" s="15">
        <v>3.7999999999999999E-2</v>
      </c>
    </row>
    <row r="816" spans="1:7" x14ac:dyDescent="0.2">
      <c r="A816" s="17">
        <v>42282</v>
      </c>
      <c r="B816" s="14">
        <v>537.37</v>
      </c>
      <c r="C816" s="14">
        <v>518.20000000000005</v>
      </c>
      <c r="D816" s="14">
        <v>537.37</v>
      </c>
      <c r="E816" s="14">
        <v>518.20000000000005</v>
      </c>
      <c r="F816" s="14" t="s">
        <v>2952</v>
      </c>
      <c r="G816" s="15">
        <v>-8.6E-3</v>
      </c>
    </row>
    <row r="817" spans="1:7" x14ac:dyDescent="0.2">
      <c r="A817" s="17">
        <v>42279</v>
      </c>
      <c r="B817" s="14">
        <v>517.72</v>
      </c>
      <c r="C817" s="14">
        <v>522.19000000000005</v>
      </c>
      <c r="D817" s="14">
        <v>525.99</v>
      </c>
      <c r="E817" s="14">
        <v>516.14</v>
      </c>
      <c r="F817" s="14" t="s">
        <v>2953</v>
      </c>
      <c r="G817" s="15">
        <v>8.6999999999999994E-3</v>
      </c>
    </row>
    <row r="818" spans="1:7" x14ac:dyDescent="0.2">
      <c r="A818" s="17">
        <v>42278</v>
      </c>
      <c r="B818" s="14">
        <v>522.20000000000005</v>
      </c>
      <c r="C818" s="14">
        <v>517.70000000000005</v>
      </c>
      <c r="D818" s="14">
        <v>525.99</v>
      </c>
      <c r="E818" s="14">
        <v>517.70000000000005</v>
      </c>
      <c r="F818" s="14" t="s">
        <v>2954</v>
      </c>
      <c r="G818" s="15">
        <v>2.06E-2</v>
      </c>
    </row>
    <row r="819" spans="1:7" x14ac:dyDescent="0.2">
      <c r="A819" s="17">
        <v>42277</v>
      </c>
      <c r="B819" s="14">
        <v>517.70000000000005</v>
      </c>
      <c r="C819" s="14">
        <v>507.3</v>
      </c>
      <c r="D819" s="14">
        <v>517.73</v>
      </c>
      <c r="E819" s="14">
        <v>507.3</v>
      </c>
      <c r="F819" s="14" t="s">
        <v>2955</v>
      </c>
      <c r="G819" s="15">
        <v>2.0999999999999999E-3</v>
      </c>
    </row>
    <row r="820" spans="1:7" x14ac:dyDescent="0.2">
      <c r="A820" s="17">
        <v>42276</v>
      </c>
      <c r="B820" s="14">
        <v>507.25</v>
      </c>
      <c r="C820" s="14">
        <v>506.09</v>
      </c>
      <c r="D820" s="14">
        <v>510.26</v>
      </c>
      <c r="E820" s="14">
        <v>499.05</v>
      </c>
      <c r="F820" s="14" t="s">
        <v>2956</v>
      </c>
      <c r="G820" s="15">
        <v>-1.89E-2</v>
      </c>
    </row>
    <row r="821" spans="1:7" x14ac:dyDescent="0.2">
      <c r="A821" s="17">
        <v>42275</v>
      </c>
      <c r="B821" s="14">
        <v>506.18</v>
      </c>
      <c r="C821" s="14">
        <v>515.69000000000005</v>
      </c>
      <c r="D821" s="14">
        <v>516.99</v>
      </c>
      <c r="E821" s="14">
        <v>506.18</v>
      </c>
      <c r="F821" s="14" t="s">
        <v>2957</v>
      </c>
      <c r="G821" s="15">
        <v>2.4500000000000001E-2</v>
      </c>
    </row>
    <row r="822" spans="1:7" x14ac:dyDescent="0.2">
      <c r="A822" s="17">
        <v>42272</v>
      </c>
      <c r="B822" s="14">
        <v>515.95000000000005</v>
      </c>
      <c r="C822" s="14">
        <v>503.75</v>
      </c>
      <c r="D822" s="14">
        <v>517.71</v>
      </c>
      <c r="E822" s="14">
        <v>503.75</v>
      </c>
      <c r="F822" s="14" t="s">
        <v>2958</v>
      </c>
      <c r="G822" s="15">
        <v>-1.6899999999999998E-2</v>
      </c>
    </row>
    <row r="823" spans="1:7" x14ac:dyDescent="0.2">
      <c r="A823" s="17">
        <v>42271</v>
      </c>
      <c r="B823" s="14">
        <v>503.6</v>
      </c>
      <c r="C823" s="14">
        <v>512.33000000000004</v>
      </c>
      <c r="D823" s="14">
        <v>515.25</v>
      </c>
      <c r="E823" s="14">
        <v>503.28</v>
      </c>
      <c r="F823" s="14" t="s">
        <v>2959</v>
      </c>
      <c r="G823" s="15">
        <v>-7.4999999999999997E-3</v>
      </c>
    </row>
    <row r="824" spans="1:7" x14ac:dyDescent="0.2">
      <c r="A824" s="17">
        <v>42270</v>
      </c>
      <c r="B824" s="14">
        <v>512.28</v>
      </c>
      <c r="C824" s="14">
        <v>516.16999999999996</v>
      </c>
      <c r="D824" s="14">
        <v>517.4</v>
      </c>
      <c r="E824" s="14">
        <v>512.28</v>
      </c>
      <c r="F824" s="14" t="s">
        <v>2960</v>
      </c>
      <c r="G824" s="15">
        <v>-1.49E-2</v>
      </c>
    </row>
    <row r="825" spans="1:7" x14ac:dyDescent="0.2">
      <c r="A825" s="17">
        <v>42269</v>
      </c>
      <c r="B825" s="14">
        <v>516.16999999999996</v>
      </c>
      <c r="C825" s="14">
        <v>523.84</v>
      </c>
      <c r="D825" s="14">
        <v>524.25</v>
      </c>
      <c r="E825" s="14">
        <v>513.22</v>
      </c>
      <c r="F825" s="14" t="s">
        <v>2961</v>
      </c>
      <c r="G825" s="15">
        <v>5.5999999999999999E-3</v>
      </c>
    </row>
    <row r="826" spans="1:7" x14ac:dyDescent="0.2">
      <c r="A826" s="17">
        <v>42268</v>
      </c>
      <c r="B826" s="14">
        <v>523.98</v>
      </c>
      <c r="C826" s="14">
        <v>521.09</v>
      </c>
      <c r="D826" s="14">
        <v>527.39</v>
      </c>
      <c r="E826" s="14">
        <v>519.79</v>
      </c>
      <c r="F826" s="14" t="s">
        <v>2962</v>
      </c>
      <c r="G826" s="15">
        <v>-1.6E-2</v>
      </c>
    </row>
    <row r="827" spans="1:7" x14ac:dyDescent="0.2">
      <c r="A827" s="17">
        <v>42265</v>
      </c>
      <c r="B827" s="14">
        <v>521.07000000000005</v>
      </c>
      <c r="C827" s="14">
        <v>529.54999999999995</v>
      </c>
      <c r="D827" s="14">
        <v>529.54999999999995</v>
      </c>
      <c r="E827" s="14">
        <v>519.16999999999996</v>
      </c>
      <c r="F827" s="14" t="s">
        <v>2963</v>
      </c>
      <c r="G827" s="15">
        <v>8.0999999999999996E-3</v>
      </c>
    </row>
    <row r="828" spans="1:7" x14ac:dyDescent="0.2">
      <c r="A828" s="17">
        <v>42264</v>
      </c>
      <c r="B828" s="14">
        <v>529.53</v>
      </c>
      <c r="C828" s="14">
        <v>525.66999999999996</v>
      </c>
      <c r="D828" s="14">
        <v>530.52</v>
      </c>
      <c r="E828" s="14">
        <v>525.66999999999996</v>
      </c>
      <c r="F828" s="14" t="s">
        <v>2964</v>
      </c>
      <c r="G828" s="15">
        <v>1.7600000000000001E-2</v>
      </c>
    </row>
    <row r="829" spans="1:7" x14ac:dyDescent="0.2">
      <c r="A829" s="17">
        <v>42263</v>
      </c>
      <c r="B829" s="14">
        <v>525.28</v>
      </c>
      <c r="C829" s="14">
        <v>516.27</v>
      </c>
      <c r="D829" s="14">
        <v>525.72</v>
      </c>
      <c r="E829" s="14">
        <v>516.27</v>
      </c>
      <c r="F829" s="14" t="s">
        <v>2965</v>
      </c>
      <c r="G829" s="15">
        <v>7.3000000000000001E-3</v>
      </c>
    </row>
    <row r="830" spans="1:7" x14ac:dyDescent="0.2">
      <c r="A830" s="17">
        <v>42262</v>
      </c>
      <c r="B830" s="14">
        <v>516.22</v>
      </c>
      <c r="C830" s="14">
        <v>512.54</v>
      </c>
      <c r="D830" s="14">
        <v>516.22</v>
      </c>
      <c r="E830" s="14">
        <v>509.01</v>
      </c>
      <c r="F830" s="14" t="s">
        <v>2966</v>
      </c>
      <c r="G830" s="15">
        <v>-8.3999999999999995E-3</v>
      </c>
    </row>
    <row r="831" spans="1:7" x14ac:dyDescent="0.2">
      <c r="A831" s="17">
        <v>42261</v>
      </c>
      <c r="B831" s="14">
        <v>512.5</v>
      </c>
      <c r="C831" s="14">
        <v>516.83000000000004</v>
      </c>
      <c r="D831" s="14">
        <v>520</v>
      </c>
      <c r="E831" s="14">
        <v>510.37</v>
      </c>
      <c r="F831" s="14" t="s">
        <v>2967</v>
      </c>
      <c r="G831" s="15">
        <v>-1.14E-2</v>
      </c>
    </row>
    <row r="832" spans="1:7" x14ac:dyDescent="0.2">
      <c r="A832" s="17">
        <v>42258</v>
      </c>
      <c r="B832" s="14">
        <v>516.82000000000005</v>
      </c>
      <c r="C832" s="14">
        <v>522.78</v>
      </c>
      <c r="D832" s="14">
        <v>524.13</v>
      </c>
      <c r="E832" s="14">
        <v>515.69000000000005</v>
      </c>
      <c r="F832" s="14" t="s">
        <v>2968</v>
      </c>
      <c r="G832" s="15">
        <v>-2.1999999999999999E-2</v>
      </c>
    </row>
    <row r="833" spans="1:7" x14ac:dyDescent="0.2">
      <c r="A833" s="17">
        <v>42257</v>
      </c>
      <c r="B833" s="14">
        <v>522.77</v>
      </c>
      <c r="C833" s="14">
        <v>534.39</v>
      </c>
      <c r="D833" s="14">
        <v>534.39</v>
      </c>
      <c r="E833" s="14">
        <v>522.08000000000004</v>
      </c>
      <c r="F833" s="14" t="s">
        <v>2969</v>
      </c>
      <c r="G833" s="15">
        <v>1.24E-2</v>
      </c>
    </row>
    <row r="834" spans="1:7" x14ac:dyDescent="0.2">
      <c r="A834" s="17">
        <v>42256</v>
      </c>
      <c r="B834" s="14">
        <v>534.53</v>
      </c>
      <c r="C834" s="14">
        <v>527.99</v>
      </c>
      <c r="D834" s="14">
        <v>537.75</v>
      </c>
      <c r="E834" s="14">
        <v>527.99</v>
      </c>
      <c r="F834" s="14" t="s">
        <v>2970</v>
      </c>
      <c r="G834" s="15">
        <v>1.8200000000000001E-2</v>
      </c>
    </row>
    <row r="835" spans="1:7" x14ac:dyDescent="0.2">
      <c r="A835" s="17">
        <v>42255</v>
      </c>
      <c r="B835" s="14">
        <v>527.98</v>
      </c>
      <c r="C835" s="14">
        <v>518.53</v>
      </c>
      <c r="D835" s="14">
        <v>530.57000000000005</v>
      </c>
      <c r="E835" s="14">
        <v>518.53</v>
      </c>
      <c r="F835" s="14" t="s">
        <v>2971</v>
      </c>
      <c r="G835" s="15">
        <v>-3.3999999999999998E-3</v>
      </c>
    </row>
    <row r="836" spans="1:7" x14ac:dyDescent="0.2">
      <c r="A836" s="17">
        <v>42254</v>
      </c>
      <c r="B836" s="14">
        <v>518.53</v>
      </c>
      <c r="C836" s="14">
        <v>520.70000000000005</v>
      </c>
      <c r="D836" s="14">
        <v>525.87</v>
      </c>
      <c r="E836" s="14">
        <v>518.04</v>
      </c>
      <c r="F836" s="14" t="s">
        <v>2972</v>
      </c>
      <c r="G836" s="15">
        <v>-2.76E-2</v>
      </c>
    </row>
    <row r="837" spans="1:7" x14ac:dyDescent="0.2">
      <c r="A837" s="17">
        <v>42251</v>
      </c>
      <c r="B837" s="14">
        <v>520.30999999999995</v>
      </c>
      <c r="C837" s="14">
        <v>534.88</v>
      </c>
      <c r="D837" s="14">
        <v>534.88</v>
      </c>
      <c r="E837" s="14">
        <v>520.23</v>
      </c>
      <c r="F837" s="14" t="s">
        <v>2973</v>
      </c>
      <c r="G837" s="15">
        <v>2.6499999999999999E-2</v>
      </c>
    </row>
    <row r="838" spans="1:7" x14ac:dyDescent="0.2">
      <c r="A838" s="17">
        <v>42250</v>
      </c>
      <c r="B838" s="14">
        <v>535.08000000000004</v>
      </c>
      <c r="C838" s="14">
        <v>521.38</v>
      </c>
      <c r="D838" s="14">
        <v>535.15</v>
      </c>
      <c r="E838" s="14">
        <v>521.38</v>
      </c>
      <c r="F838" s="14" t="s">
        <v>2974</v>
      </c>
      <c r="G838" s="15">
        <v>-1E-3</v>
      </c>
    </row>
    <row r="839" spans="1:7" x14ac:dyDescent="0.2">
      <c r="A839" s="17">
        <v>42249</v>
      </c>
      <c r="B839" s="14">
        <v>521.29</v>
      </c>
      <c r="C839" s="14">
        <v>521.79</v>
      </c>
      <c r="D839" s="14">
        <v>527.23</v>
      </c>
      <c r="E839" s="14">
        <v>517.26</v>
      </c>
      <c r="F839" s="14" t="s">
        <v>2975</v>
      </c>
      <c r="G839" s="15">
        <v>-1.9699999999999999E-2</v>
      </c>
    </row>
    <row r="840" spans="1:7" x14ac:dyDescent="0.2">
      <c r="A840" s="17">
        <v>42248</v>
      </c>
      <c r="B840" s="14">
        <v>521.79999999999995</v>
      </c>
      <c r="C840" s="14">
        <v>532.55999999999995</v>
      </c>
      <c r="D840" s="14">
        <v>534.16999999999996</v>
      </c>
      <c r="E840" s="14">
        <v>521.01</v>
      </c>
      <c r="F840" s="14" t="s">
        <v>2976</v>
      </c>
      <c r="G840" s="15">
        <v>4.0000000000000002E-4</v>
      </c>
    </row>
    <row r="841" spans="1:7" x14ac:dyDescent="0.2">
      <c r="A841" s="17">
        <v>42247</v>
      </c>
      <c r="B841" s="14">
        <v>532.26</v>
      </c>
      <c r="C841" s="14">
        <v>531.79</v>
      </c>
      <c r="D841" s="14">
        <v>532.32000000000005</v>
      </c>
      <c r="E841" s="14">
        <v>526.6</v>
      </c>
      <c r="F841" s="14" t="s">
        <v>2977</v>
      </c>
      <c r="G841" s="15">
        <v>1.26E-2</v>
      </c>
    </row>
    <row r="842" spans="1:7" x14ac:dyDescent="0.2">
      <c r="A842" s="17">
        <v>42244</v>
      </c>
      <c r="B842" s="14">
        <v>532.04</v>
      </c>
      <c r="C842" s="14">
        <v>525.44000000000005</v>
      </c>
      <c r="D842" s="14">
        <v>535.71</v>
      </c>
      <c r="E842" s="14">
        <v>524.29</v>
      </c>
      <c r="F842" s="14" t="s">
        <v>2978</v>
      </c>
      <c r="G842" s="15">
        <v>1.9400000000000001E-2</v>
      </c>
    </row>
    <row r="843" spans="1:7" x14ac:dyDescent="0.2">
      <c r="A843" s="17">
        <v>42243</v>
      </c>
      <c r="B843" s="14">
        <v>525.41</v>
      </c>
      <c r="C843" s="14">
        <v>516.09</v>
      </c>
      <c r="D843" s="14">
        <v>527.9</v>
      </c>
      <c r="E843" s="14">
        <v>516.09</v>
      </c>
      <c r="F843" s="14" t="s">
        <v>2979</v>
      </c>
      <c r="G843" s="15">
        <v>7.3000000000000001E-3</v>
      </c>
    </row>
    <row r="844" spans="1:7" x14ac:dyDescent="0.2">
      <c r="A844" s="17">
        <v>42242</v>
      </c>
      <c r="B844" s="14">
        <v>515.4</v>
      </c>
      <c r="C844" s="14">
        <v>511.57</v>
      </c>
      <c r="D844" s="14">
        <v>523.16999999999996</v>
      </c>
      <c r="E844" s="14">
        <v>500.81</v>
      </c>
      <c r="F844" s="14" t="s">
        <v>2980</v>
      </c>
      <c r="G844" s="15">
        <v>2.76E-2</v>
      </c>
    </row>
    <row r="845" spans="1:7" x14ac:dyDescent="0.2">
      <c r="A845" s="17">
        <v>42241</v>
      </c>
      <c r="B845" s="14">
        <v>511.66</v>
      </c>
      <c r="C845" s="14">
        <v>497.9</v>
      </c>
      <c r="D845" s="14">
        <v>517.99</v>
      </c>
      <c r="E845" s="14">
        <v>497.9</v>
      </c>
      <c r="F845" s="14" t="s">
        <v>2981</v>
      </c>
      <c r="G845" s="15">
        <v>-5.1999999999999998E-2</v>
      </c>
    </row>
    <row r="846" spans="1:7" x14ac:dyDescent="0.2">
      <c r="A846" s="17">
        <v>42240</v>
      </c>
      <c r="B846" s="14">
        <v>497.9</v>
      </c>
      <c r="C846" s="14">
        <v>522.89</v>
      </c>
      <c r="D846" s="14">
        <v>522.9</v>
      </c>
      <c r="E846" s="14">
        <v>484.15</v>
      </c>
      <c r="F846" s="14" t="s">
        <v>2982</v>
      </c>
      <c r="G846" s="15">
        <v>-1.61E-2</v>
      </c>
    </row>
    <row r="847" spans="1:7" x14ac:dyDescent="0.2">
      <c r="A847" s="17">
        <v>42237</v>
      </c>
      <c r="B847" s="14">
        <v>525.22</v>
      </c>
      <c r="C847" s="14">
        <v>533.63</v>
      </c>
      <c r="D847" s="14">
        <v>533.63</v>
      </c>
      <c r="E847" s="14">
        <v>522.96</v>
      </c>
      <c r="F847" s="14" t="s">
        <v>2983</v>
      </c>
      <c r="G847" s="15">
        <v>-1.8499999999999999E-2</v>
      </c>
    </row>
    <row r="848" spans="1:7" x14ac:dyDescent="0.2">
      <c r="A848" s="17">
        <v>42236</v>
      </c>
      <c r="B848" s="14">
        <v>533.82000000000005</v>
      </c>
      <c r="C848" s="14">
        <v>543.85</v>
      </c>
      <c r="D848" s="14">
        <v>543.85</v>
      </c>
      <c r="E848" s="14">
        <v>533.82000000000005</v>
      </c>
      <c r="F848" s="14" t="s">
        <v>2984</v>
      </c>
      <c r="G848" s="15">
        <v>-0.01</v>
      </c>
    </row>
    <row r="849" spans="1:7" x14ac:dyDescent="0.2">
      <c r="A849" s="17">
        <v>42235</v>
      </c>
      <c r="B849" s="14">
        <v>543.87</v>
      </c>
      <c r="C849" s="14">
        <v>549.38</v>
      </c>
      <c r="D849" s="14">
        <v>549.65</v>
      </c>
      <c r="E849" s="14">
        <v>543.11</v>
      </c>
      <c r="F849" s="14" t="s">
        <v>2985</v>
      </c>
      <c r="G849" s="15">
        <v>-5.0000000000000001E-4</v>
      </c>
    </row>
    <row r="850" spans="1:7" x14ac:dyDescent="0.2">
      <c r="A850" s="17">
        <v>42234</v>
      </c>
      <c r="B850" s="14">
        <v>549.38</v>
      </c>
      <c r="C850" s="14">
        <v>549.66</v>
      </c>
      <c r="D850" s="14">
        <v>551.55999999999995</v>
      </c>
      <c r="E850" s="14">
        <v>547.83000000000004</v>
      </c>
      <c r="F850" s="14" t="s">
        <v>2986</v>
      </c>
      <c r="G850" s="15">
        <v>-2.9999999999999997E-4</v>
      </c>
    </row>
    <row r="851" spans="1:7" x14ac:dyDescent="0.2">
      <c r="A851" s="17">
        <v>42233</v>
      </c>
      <c r="B851" s="14">
        <v>549.67999999999995</v>
      </c>
      <c r="C851" s="14">
        <v>549.86</v>
      </c>
      <c r="D851" s="14">
        <v>554.23</v>
      </c>
      <c r="E851" s="14">
        <v>548.32000000000005</v>
      </c>
      <c r="F851" s="14" t="s">
        <v>2987</v>
      </c>
      <c r="G851" s="15">
        <v>-1.44E-2</v>
      </c>
    </row>
    <row r="852" spans="1:7" x14ac:dyDescent="0.2">
      <c r="A852" s="17">
        <v>42230</v>
      </c>
      <c r="B852" s="14">
        <v>549.86</v>
      </c>
      <c r="C852" s="14">
        <v>557.88</v>
      </c>
      <c r="D852" s="14">
        <v>557.92999999999995</v>
      </c>
      <c r="E852" s="14">
        <v>548.86</v>
      </c>
      <c r="F852" s="14" t="s">
        <v>2988</v>
      </c>
      <c r="G852" s="15">
        <v>4.8999999999999998E-3</v>
      </c>
    </row>
    <row r="853" spans="1:7" x14ac:dyDescent="0.2">
      <c r="A853" s="17">
        <v>42229</v>
      </c>
      <c r="B853" s="14">
        <v>557.9</v>
      </c>
      <c r="C853" s="14">
        <v>555.61</v>
      </c>
      <c r="D853" s="14">
        <v>563.14</v>
      </c>
      <c r="E853" s="14">
        <v>555.61</v>
      </c>
      <c r="F853" s="14" t="s">
        <v>2989</v>
      </c>
      <c r="G853" s="15">
        <v>-1.03E-2</v>
      </c>
    </row>
    <row r="854" spans="1:7" x14ac:dyDescent="0.2">
      <c r="A854" s="17">
        <v>42228</v>
      </c>
      <c r="B854" s="14">
        <v>555.20000000000005</v>
      </c>
      <c r="C854" s="14">
        <v>560.95000000000005</v>
      </c>
      <c r="D854" s="14">
        <v>560.95000000000005</v>
      </c>
      <c r="E854" s="14">
        <v>552.17999999999995</v>
      </c>
      <c r="F854" s="14" t="s">
        <v>2990</v>
      </c>
      <c r="G854" s="15">
        <v>-1.8700000000000001E-2</v>
      </c>
    </row>
    <row r="855" spans="1:7" x14ac:dyDescent="0.2">
      <c r="A855" s="17">
        <v>42227</v>
      </c>
      <c r="B855" s="14">
        <v>560.99</v>
      </c>
      <c r="C855" s="14">
        <v>571.6</v>
      </c>
      <c r="D855" s="14">
        <v>574.26</v>
      </c>
      <c r="E855" s="14">
        <v>560.84</v>
      </c>
      <c r="F855" s="14" t="s">
        <v>2991</v>
      </c>
      <c r="G855" s="15">
        <v>-2.5999999999999999E-3</v>
      </c>
    </row>
    <row r="856" spans="1:7" x14ac:dyDescent="0.2">
      <c r="A856" s="17">
        <v>42226</v>
      </c>
      <c r="B856" s="14">
        <v>571.66</v>
      </c>
      <c r="C856" s="14">
        <v>573.16</v>
      </c>
      <c r="D856" s="14">
        <v>573.16999999999996</v>
      </c>
      <c r="E856" s="14">
        <v>567.03</v>
      </c>
      <c r="F856" s="14" t="s">
        <v>2992</v>
      </c>
      <c r="G856" s="15">
        <v>3.5000000000000001E-3</v>
      </c>
    </row>
    <row r="857" spans="1:7" x14ac:dyDescent="0.2">
      <c r="A857" s="17">
        <v>42223</v>
      </c>
      <c r="B857" s="14">
        <v>573.16999999999996</v>
      </c>
      <c r="C857" s="14">
        <v>571.16999999999996</v>
      </c>
      <c r="D857" s="14">
        <v>575.98</v>
      </c>
      <c r="E857" s="14">
        <v>571.16999999999996</v>
      </c>
      <c r="F857" s="14" t="s">
        <v>2993</v>
      </c>
      <c r="G857" s="15">
        <v>-1.3899999999999999E-2</v>
      </c>
    </row>
    <row r="858" spans="1:7" x14ac:dyDescent="0.2">
      <c r="A858" s="17">
        <v>42222</v>
      </c>
      <c r="B858" s="14">
        <v>571.16999999999996</v>
      </c>
      <c r="C858" s="14">
        <v>579.22</v>
      </c>
      <c r="D858" s="14">
        <v>579.35</v>
      </c>
      <c r="E858" s="14">
        <v>570.80999999999995</v>
      </c>
      <c r="F858" s="14" t="s">
        <v>2994</v>
      </c>
      <c r="G858" s="15">
        <v>9.1000000000000004E-3</v>
      </c>
    </row>
    <row r="859" spans="1:7" x14ac:dyDescent="0.2">
      <c r="A859" s="17">
        <v>42221</v>
      </c>
      <c r="B859" s="14">
        <v>579.22</v>
      </c>
      <c r="C859" s="14">
        <v>574.25</v>
      </c>
      <c r="D859" s="14">
        <v>580.03</v>
      </c>
      <c r="E859" s="14">
        <v>574.05999999999995</v>
      </c>
      <c r="F859" s="14" t="s">
        <v>2995</v>
      </c>
      <c r="G859" s="15">
        <v>-1.8E-3</v>
      </c>
    </row>
    <row r="860" spans="1:7" x14ac:dyDescent="0.2">
      <c r="A860" s="17">
        <v>42220</v>
      </c>
      <c r="B860" s="14">
        <v>574</v>
      </c>
      <c r="C860" s="14">
        <v>575.03</v>
      </c>
      <c r="D860" s="14">
        <v>575.35</v>
      </c>
      <c r="E860" s="14">
        <v>571.26</v>
      </c>
      <c r="F860" s="14" t="s">
        <v>2659</v>
      </c>
      <c r="G860" s="15">
        <v>1E-3</v>
      </c>
    </row>
    <row r="861" spans="1:7" x14ac:dyDescent="0.2">
      <c r="A861" s="17">
        <v>42219</v>
      </c>
      <c r="B861" s="14">
        <v>575.03</v>
      </c>
      <c r="C861" s="14">
        <v>574.42999999999995</v>
      </c>
      <c r="D861" s="14">
        <v>578.44000000000005</v>
      </c>
      <c r="E861" s="14">
        <v>572.73</v>
      </c>
      <c r="F861" s="14" t="s">
        <v>2996</v>
      </c>
      <c r="G861" s="15">
        <v>-5.5999999999999999E-3</v>
      </c>
    </row>
    <row r="862" spans="1:7" x14ac:dyDescent="0.2">
      <c r="A862" s="17">
        <v>42216</v>
      </c>
      <c r="B862" s="14">
        <v>574.48</v>
      </c>
      <c r="C862" s="14">
        <v>577.69000000000005</v>
      </c>
      <c r="D862" s="14">
        <v>578.20000000000005</v>
      </c>
      <c r="E862" s="14">
        <v>571.54999999999995</v>
      </c>
      <c r="F862" s="14" t="s">
        <v>2647</v>
      </c>
      <c r="G862" s="15">
        <v>5.4999999999999997E-3</v>
      </c>
    </row>
    <row r="863" spans="1:7" x14ac:dyDescent="0.2">
      <c r="A863" s="17">
        <v>42215</v>
      </c>
      <c r="B863" s="14">
        <v>577.69000000000005</v>
      </c>
      <c r="C863" s="14">
        <v>574.62</v>
      </c>
      <c r="D863" s="14">
        <v>580.41</v>
      </c>
      <c r="E863" s="14">
        <v>574.62</v>
      </c>
      <c r="F863" s="14" t="s">
        <v>2997</v>
      </c>
      <c r="G863" s="15">
        <v>1.7899999999999999E-2</v>
      </c>
    </row>
    <row r="864" spans="1:7" x14ac:dyDescent="0.2">
      <c r="A864" s="17">
        <v>42214</v>
      </c>
      <c r="B864" s="14">
        <v>574.52</v>
      </c>
      <c r="C864" s="14">
        <v>564.54</v>
      </c>
      <c r="D864" s="14">
        <v>574.52</v>
      </c>
      <c r="E864" s="14">
        <v>564.54</v>
      </c>
      <c r="F864" s="14" t="s">
        <v>2998</v>
      </c>
      <c r="G864" s="15">
        <v>2.8E-3</v>
      </c>
    </row>
    <row r="865" spans="1:7" x14ac:dyDescent="0.2">
      <c r="A865" s="17">
        <v>42213</v>
      </c>
      <c r="B865" s="14">
        <v>564.44000000000005</v>
      </c>
      <c r="C865" s="14">
        <v>563.01</v>
      </c>
      <c r="D865" s="14">
        <v>569.52</v>
      </c>
      <c r="E865" s="14">
        <v>563.01</v>
      </c>
      <c r="F865" s="14" t="s">
        <v>2999</v>
      </c>
      <c r="G865" s="15">
        <v>-2.53E-2</v>
      </c>
    </row>
    <row r="866" spans="1:7" x14ac:dyDescent="0.2">
      <c r="A866" s="17">
        <v>42212</v>
      </c>
      <c r="B866" s="14">
        <v>562.89</v>
      </c>
      <c r="C866" s="14">
        <v>577.32000000000005</v>
      </c>
      <c r="D866" s="14">
        <v>577.32000000000005</v>
      </c>
      <c r="E866" s="14">
        <v>562.89</v>
      </c>
      <c r="F866" s="14" t="s">
        <v>3000</v>
      </c>
      <c r="G866" s="15">
        <v>-6.1999999999999998E-3</v>
      </c>
    </row>
    <row r="867" spans="1:7" x14ac:dyDescent="0.2">
      <c r="A867" s="17">
        <v>42209</v>
      </c>
      <c r="B867" s="14">
        <v>577.5</v>
      </c>
      <c r="C867" s="14">
        <v>581.16</v>
      </c>
      <c r="D867" s="14">
        <v>581.98</v>
      </c>
      <c r="E867" s="14">
        <v>577.42999999999995</v>
      </c>
      <c r="F867" s="14" t="s">
        <v>3001</v>
      </c>
      <c r="G867" s="15">
        <v>1E-3</v>
      </c>
    </row>
    <row r="868" spans="1:7" x14ac:dyDescent="0.2">
      <c r="A868" s="17">
        <v>42208</v>
      </c>
      <c r="B868" s="14">
        <v>581.1</v>
      </c>
      <c r="C868" s="14">
        <v>580.57000000000005</v>
      </c>
      <c r="D868" s="14">
        <v>583.59</v>
      </c>
      <c r="E868" s="14">
        <v>579.58000000000004</v>
      </c>
      <c r="F868" s="14" t="s">
        <v>3002</v>
      </c>
      <c r="G868" s="15">
        <v>-1.04E-2</v>
      </c>
    </row>
    <row r="869" spans="1:7" x14ac:dyDescent="0.2">
      <c r="A869" s="17">
        <v>42207</v>
      </c>
      <c r="B869" s="14">
        <v>580.53</v>
      </c>
      <c r="C869" s="14">
        <v>586.64</v>
      </c>
      <c r="D869" s="14">
        <v>586.64</v>
      </c>
      <c r="E869" s="14">
        <v>579.38</v>
      </c>
      <c r="F869" s="14" t="s">
        <v>3003</v>
      </c>
      <c r="G869" s="15">
        <v>4.1000000000000003E-3</v>
      </c>
    </row>
    <row r="870" spans="1:7" x14ac:dyDescent="0.2">
      <c r="A870" s="17">
        <v>42206</v>
      </c>
      <c r="B870" s="14">
        <v>586.62</v>
      </c>
      <c r="C870" s="14">
        <v>584.23</v>
      </c>
      <c r="D870" s="14">
        <v>587.97</v>
      </c>
      <c r="E870" s="14">
        <v>583.70000000000005</v>
      </c>
      <c r="F870" s="14" t="s">
        <v>3004</v>
      </c>
      <c r="G870" s="15">
        <v>-5.0000000000000001E-4</v>
      </c>
    </row>
    <row r="871" spans="1:7" x14ac:dyDescent="0.2">
      <c r="A871" s="17">
        <v>42205</v>
      </c>
      <c r="B871" s="14">
        <v>584.23</v>
      </c>
      <c r="C871" s="14">
        <v>584.48</v>
      </c>
      <c r="D871" s="14">
        <v>591.07000000000005</v>
      </c>
      <c r="E871" s="14">
        <v>583.17999999999995</v>
      </c>
      <c r="F871" s="14" t="s">
        <v>3005</v>
      </c>
      <c r="G871" s="15">
        <v>-4.5999999999999999E-3</v>
      </c>
    </row>
    <row r="872" spans="1:7" x14ac:dyDescent="0.2">
      <c r="A872" s="17">
        <v>42202</v>
      </c>
      <c r="B872" s="14">
        <v>584.53</v>
      </c>
      <c r="C872" s="14">
        <v>587.27</v>
      </c>
      <c r="D872" s="14">
        <v>590.66</v>
      </c>
      <c r="E872" s="14">
        <v>583.59</v>
      </c>
      <c r="F872" s="14" t="s">
        <v>3006</v>
      </c>
      <c r="G872" s="15">
        <v>4.4000000000000003E-3</v>
      </c>
    </row>
    <row r="873" spans="1:7" x14ac:dyDescent="0.2">
      <c r="A873" s="17">
        <v>42201</v>
      </c>
      <c r="B873" s="14">
        <v>587.23</v>
      </c>
      <c r="C873" s="14">
        <v>585.30999999999995</v>
      </c>
      <c r="D873" s="14">
        <v>589.11</v>
      </c>
      <c r="E873" s="14">
        <v>584.72</v>
      </c>
      <c r="F873" s="14" t="s">
        <v>3007</v>
      </c>
      <c r="G873" s="15">
        <v>4.1999999999999997E-3</v>
      </c>
    </row>
    <row r="874" spans="1:7" x14ac:dyDescent="0.2">
      <c r="A874" s="17">
        <v>42200</v>
      </c>
      <c r="B874" s="14">
        <v>584.63</v>
      </c>
      <c r="C874" s="14">
        <v>582.17999999999995</v>
      </c>
      <c r="D874" s="14">
        <v>586.82000000000005</v>
      </c>
      <c r="E874" s="14">
        <v>581.65</v>
      </c>
      <c r="F874" s="14" t="s">
        <v>3008</v>
      </c>
      <c r="G874" s="15">
        <v>8.6999999999999994E-3</v>
      </c>
    </row>
    <row r="875" spans="1:7" x14ac:dyDescent="0.2">
      <c r="A875" s="17">
        <v>42199</v>
      </c>
      <c r="B875" s="14">
        <v>582.16999999999996</v>
      </c>
      <c r="C875" s="14">
        <v>577.09</v>
      </c>
      <c r="D875" s="14">
        <v>582.16999999999996</v>
      </c>
      <c r="E875" s="14">
        <v>574.9</v>
      </c>
      <c r="F875" s="14" t="s">
        <v>3009</v>
      </c>
      <c r="G875" s="15">
        <v>6.7999999999999996E-3</v>
      </c>
    </row>
    <row r="876" spans="1:7" x14ac:dyDescent="0.2">
      <c r="A876" s="17">
        <v>42198</v>
      </c>
      <c r="B876" s="14">
        <v>577.15</v>
      </c>
      <c r="C876" s="14">
        <v>573.23</v>
      </c>
      <c r="D876" s="14">
        <v>580.26</v>
      </c>
      <c r="E876" s="14">
        <v>573.21</v>
      </c>
      <c r="F876" s="14" t="s">
        <v>3010</v>
      </c>
      <c r="G876" s="15">
        <v>1.34E-2</v>
      </c>
    </row>
    <row r="877" spans="1:7" x14ac:dyDescent="0.2">
      <c r="A877" s="17">
        <v>42195</v>
      </c>
      <c r="B877" s="14">
        <v>573.23</v>
      </c>
      <c r="C877" s="14">
        <v>566.49</v>
      </c>
      <c r="D877" s="14">
        <v>577</v>
      </c>
      <c r="E877" s="14">
        <v>566.49</v>
      </c>
      <c r="F877" s="14" t="s">
        <v>3011</v>
      </c>
      <c r="G877" s="15">
        <v>1.3599999999999999E-2</v>
      </c>
    </row>
    <row r="878" spans="1:7" x14ac:dyDescent="0.2">
      <c r="A878" s="17">
        <v>42194</v>
      </c>
      <c r="B878" s="14">
        <v>565.66999999999996</v>
      </c>
      <c r="C878" s="14">
        <v>558.16</v>
      </c>
      <c r="D878" s="14">
        <v>567.32000000000005</v>
      </c>
      <c r="E878" s="14">
        <v>558.16</v>
      </c>
      <c r="F878" s="14" t="s">
        <v>3012</v>
      </c>
      <c r="G878" s="15">
        <v>4.8999999999999998E-3</v>
      </c>
    </row>
    <row r="879" spans="1:7" x14ac:dyDescent="0.2">
      <c r="A879" s="17">
        <v>42193</v>
      </c>
      <c r="B879" s="14">
        <v>558.05999999999995</v>
      </c>
      <c r="C879" s="14">
        <v>555.37</v>
      </c>
      <c r="D879" s="14">
        <v>559.99</v>
      </c>
      <c r="E879" s="14">
        <v>552.89</v>
      </c>
      <c r="F879" s="14" t="s">
        <v>3013</v>
      </c>
      <c r="G879" s="15">
        <v>-7.9000000000000008E-3</v>
      </c>
    </row>
    <row r="880" spans="1:7" x14ac:dyDescent="0.2">
      <c r="A880" s="17">
        <v>42192</v>
      </c>
      <c r="B880" s="14">
        <v>555.32000000000005</v>
      </c>
      <c r="C880" s="14">
        <v>559.77</v>
      </c>
      <c r="D880" s="14">
        <v>560.19000000000005</v>
      </c>
      <c r="E880" s="14">
        <v>555.04999999999995</v>
      </c>
      <c r="F880" s="14" t="s">
        <v>3014</v>
      </c>
      <c r="G880" s="15">
        <v>-1.18E-2</v>
      </c>
    </row>
    <row r="881" spans="1:7" x14ac:dyDescent="0.2">
      <c r="A881" s="17">
        <v>42191</v>
      </c>
      <c r="B881" s="14">
        <v>559.76</v>
      </c>
      <c r="C881" s="14">
        <v>566.22</v>
      </c>
      <c r="D881" s="14">
        <v>566.22</v>
      </c>
      <c r="E881" s="14">
        <v>558.27</v>
      </c>
      <c r="F881" s="14" t="s">
        <v>3015</v>
      </c>
      <c r="G881" s="15">
        <v>-8.2000000000000007E-3</v>
      </c>
    </row>
    <row r="882" spans="1:7" x14ac:dyDescent="0.2">
      <c r="A882" s="17">
        <v>42188</v>
      </c>
      <c r="B882" s="14">
        <v>566.45000000000005</v>
      </c>
      <c r="C882" s="14">
        <v>571.01</v>
      </c>
      <c r="D882" s="14">
        <v>571.01</v>
      </c>
      <c r="E882" s="14">
        <v>565</v>
      </c>
      <c r="F882" s="14" t="s">
        <v>3016</v>
      </c>
      <c r="G882" s="15">
        <v>4.3E-3</v>
      </c>
    </row>
    <row r="883" spans="1:7" x14ac:dyDescent="0.2">
      <c r="A883" s="17">
        <v>42187</v>
      </c>
      <c r="B883" s="14">
        <v>571.15</v>
      </c>
      <c r="C883" s="14">
        <v>568.79</v>
      </c>
      <c r="D883" s="14">
        <v>571.89</v>
      </c>
      <c r="E883" s="14">
        <v>567.36</v>
      </c>
      <c r="F883" s="14" t="s">
        <v>3017</v>
      </c>
      <c r="G883" s="15">
        <v>5.0000000000000001E-4</v>
      </c>
    </row>
    <row r="884" spans="1:7" x14ac:dyDescent="0.2">
      <c r="A884" s="17">
        <v>42186</v>
      </c>
      <c r="B884" s="14">
        <v>568.69000000000005</v>
      </c>
      <c r="C884" s="14">
        <v>569.77</v>
      </c>
      <c r="D884" s="14">
        <v>574.98</v>
      </c>
      <c r="E884" s="14">
        <v>568.66999999999996</v>
      </c>
      <c r="F884" s="14" t="s">
        <v>3018</v>
      </c>
      <c r="G884" s="15">
        <v>-5.8999999999999999E-3</v>
      </c>
    </row>
    <row r="885" spans="1:7" x14ac:dyDescent="0.2">
      <c r="A885" s="17">
        <v>42185</v>
      </c>
      <c r="B885" s="14">
        <v>568.41</v>
      </c>
      <c r="C885" s="14">
        <v>571.48</v>
      </c>
      <c r="D885" s="14">
        <v>571.57000000000005</v>
      </c>
      <c r="E885" s="14">
        <v>564.44000000000005</v>
      </c>
      <c r="F885" s="14" t="s">
        <v>3019</v>
      </c>
      <c r="G885" s="15">
        <v>-1.83E-2</v>
      </c>
    </row>
    <row r="886" spans="1:7" x14ac:dyDescent="0.2">
      <c r="A886" s="17">
        <v>42184</v>
      </c>
      <c r="B886" s="14">
        <v>571.79</v>
      </c>
      <c r="C886" s="14">
        <v>582.28</v>
      </c>
      <c r="D886" s="14">
        <v>582.28</v>
      </c>
      <c r="E886" s="14">
        <v>565.38</v>
      </c>
      <c r="F886" s="14" t="s">
        <v>3020</v>
      </c>
      <c r="G886" s="15">
        <v>-1.8E-3</v>
      </c>
    </row>
    <row r="887" spans="1:7" x14ac:dyDescent="0.2">
      <c r="A887" s="17">
        <v>42181</v>
      </c>
      <c r="B887" s="14">
        <v>582.46</v>
      </c>
      <c r="C887" s="14">
        <v>583.39</v>
      </c>
      <c r="D887" s="14">
        <v>584.52</v>
      </c>
      <c r="E887" s="14">
        <v>577.87</v>
      </c>
      <c r="F887" s="14" t="s">
        <v>2449</v>
      </c>
      <c r="G887" s="15">
        <v>-4.7000000000000002E-3</v>
      </c>
    </row>
    <row r="888" spans="1:7" x14ac:dyDescent="0.2">
      <c r="A888" s="17">
        <v>42180</v>
      </c>
      <c r="B888" s="14">
        <v>583.49</v>
      </c>
      <c r="C888" s="14">
        <v>586.07000000000005</v>
      </c>
      <c r="D888" s="14">
        <v>588.09</v>
      </c>
      <c r="E888" s="14">
        <v>581.22</v>
      </c>
      <c r="F888" s="14" t="s">
        <v>3021</v>
      </c>
      <c r="G888" s="15">
        <v>5.0000000000000001E-3</v>
      </c>
    </row>
    <row r="889" spans="1:7" x14ac:dyDescent="0.2">
      <c r="A889" s="17">
        <v>42179</v>
      </c>
      <c r="B889" s="14">
        <v>586.23</v>
      </c>
      <c r="C889" s="14">
        <v>583.30999999999995</v>
      </c>
      <c r="D889" s="14">
        <v>586.74</v>
      </c>
      <c r="E889" s="14">
        <v>582.92999999999995</v>
      </c>
      <c r="F889" s="14" t="s">
        <v>3022</v>
      </c>
      <c r="G889" s="15">
        <v>7.6E-3</v>
      </c>
    </row>
    <row r="890" spans="1:7" x14ac:dyDescent="0.2">
      <c r="A890" s="17">
        <v>42178</v>
      </c>
      <c r="B890" s="14">
        <v>583.30999999999995</v>
      </c>
      <c r="C890" s="14">
        <v>578.91999999999996</v>
      </c>
      <c r="D890" s="14">
        <v>584.1</v>
      </c>
      <c r="E890" s="14">
        <v>578.29999999999995</v>
      </c>
      <c r="F890" s="14" t="s">
        <v>3023</v>
      </c>
      <c r="G890" s="15">
        <v>1.2699999999999999E-2</v>
      </c>
    </row>
    <row r="891" spans="1:7" x14ac:dyDescent="0.2">
      <c r="A891" s="17">
        <v>42177</v>
      </c>
      <c r="B891" s="14">
        <v>578.91</v>
      </c>
      <c r="C891" s="14">
        <v>571.64</v>
      </c>
      <c r="D891" s="14">
        <v>579.26</v>
      </c>
      <c r="E891" s="14">
        <v>571.64</v>
      </c>
      <c r="F891" s="14" t="s">
        <v>3024</v>
      </c>
      <c r="G891" s="15">
        <v>5.4000000000000003E-3</v>
      </c>
    </row>
    <row r="892" spans="1:7" x14ac:dyDescent="0.2">
      <c r="A892" s="17">
        <v>42174</v>
      </c>
      <c r="B892" s="14">
        <v>571.64</v>
      </c>
      <c r="C892" s="14">
        <v>569.09</v>
      </c>
      <c r="D892" s="14">
        <v>571.64</v>
      </c>
      <c r="E892" s="14">
        <v>567.45000000000005</v>
      </c>
      <c r="F892" s="14" t="s">
        <v>3025</v>
      </c>
      <c r="G892" s="15">
        <v>-5.4000000000000003E-3</v>
      </c>
    </row>
    <row r="893" spans="1:7" x14ac:dyDescent="0.2">
      <c r="A893" s="17">
        <v>42173</v>
      </c>
      <c r="B893" s="14">
        <v>568.54999999999995</v>
      </c>
      <c r="C893" s="14">
        <v>571.54999999999995</v>
      </c>
      <c r="D893" s="14">
        <v>571.54999999999995</v>
      </c>
      <c r="E893" s="14">
        <v>565.29999999999995</v>
      </c>
      <c r="F893" s="14" t="s">
        <v>3026</v>
      </c>
      <c r="G893" s="15">
        <v>5.0000000000000001E-3</v>
      </c>
    </row>
    <row r="894" spans="1:7" x14ac:dyDescent="0.2">
      <c r="A894" s="17">
        <v>42172</v>
      </c>
      <c r="B894" s="14">
        <v>571.64</v>
      </c>
      <c r="C894" s="14">
        <v>568.82000000000005</v>
      </c>
      <c r="D894" s="14">
        <v>572.28</v>
      </c>
      <c r="E894" s="14">
        <v>568.66999999999996</v>
      </c>
      <c r="F894" s="14" t="s">
        <v>3027</v>
      </c>
      <c r="G894" s="15">
        <v>3.0999999999999999E-3</v>
      </c>
    </row>
    <row r="895" spans="1:7" x14ac:dyDescent="0.2">
      <c r="A895" s="17">
        <v>42171</v>
      </c>
      <c r="B895" s="14">
        <v>568.79999999999995</v>
      </c>
      <c r="C895" s="14">
        <v>567.08000000000004</v>
      </c>
      <c r="D895" s="14">
        <v>568.89</v>
      </c>
      <c r="E895" s="14">
        <v>561.57000000000005</v>
      </c>
      <c r="F895" s="14" t="s">
        <v>3028</v>
      </c>
      <c r="G895" s="15">
        <v>-1.44E-2</v>
      </c>
    </row>
    <row r="896" spans="1:7" x14ac:dyDescent="0.2">
      <c r="A896" s="17">
        <v>42170</v>
      </c>
      <c r="B896" s="14">
        <v>567.04999999999995</v>
      </c>
      <c r="C896" s="14">
        <v>575.11</v>
      </c>
      <c r="D896" s="14">
        <v>575.11</v>
      </c>
      <c r="E896" s="14">
        <v>566.71</v>
      </c>
      <c r="F896" s="14" t="s">
        <v>2551</v>
      </c>
      <c r="G896" s="15">
        <v>-1.49E-2</v>
      </c>
    </row>
    <row r="897" spans="1:7" x14ac:dyDescent="0.2">
      <c r="A897" s="17">
        <v>42167</v>
      </c>
      <c r="B897" s="14">
        <v>575.36</v>
      </c>
      <c r="C897" s="14">
        <v>583.76</v>
      </c>
      <c r="D897" s="14">
        <v>583.76</v>
      </c>
      <c r="E897" s="14">
        <v>575.36</v>
      </c>
      <c r="F897" s="14" t="s">
        <v>3029</v>
      </c>
      <c r="G897" s="15">
        <v>3.0000000000000001E-3</v>
      </c>
    </row>
    <row r="898" spans="1:7" x14ac:dyDescent="0.2">
      <c r="A898" s="17">
        <v>42166</v>
      </c>
      <c r="B898" s="14">
        <v>584.07000000000005</v>
      </c>
      <c r="C898" s="14">
        <v>582.27</v>
      </c>
      <c r="D898" s="14">
        <v>587</v>
      </c>
      <c r="E898" s="14">
        <v>582.1</v>
      </c>
      <c r="F898" s="14" t="s">
        <v>3030</v>
      </c>
      <c r="G898" s="15">
        <v>5.0000000000000001E-4</v>
      </c>
    </row>
    <row r="899" spans="1:7" x14ac:dyDescent="0.2">
      <c r="A899" s="17">
        <v>42165</v>
      </c>
      <c r="B899" s="14">
        <v>582.29999999999995</v>
      </c>
      <c r="C899" s="14">
        <v>582.08000000000004</v>
      </c>
      <c r="D899" s="14">
        <v>582.62</v>
      </c>
      <c r="E899" s="14">
        <v>579.41999999999996</v>
      </c>
      <c r="F899" s="14" t="s">
        <v>3031</v>
      </c>
      <c r="G899" s="15">
        <v>-1.17E-2</v>
      </c>
    </row>
    <row r="900" spans="1:7" x14ac:dyDescent="0.2">
      <c r="A900" s="17">
        <v>42164</v>
      </c>
      <c r="B900" s="14">
        <v>581.99</v>
      </c>
      <c r="C900" s="14">
        <v>588.79999999999995</v>
      </c>
      <c r="D900" s="14">
        <v>588.79999999999995</v>
      </c>
      <c r="E900" s="14">
        <v>578.58000000000004</v>
      </c>
      <c r="F900" s="14" t="s">
        <v>3032</v>
      </c>
      <c r="G900" s="15">
        <v>2.5999999999999999E-3</v>
      </c>
    </row>
    <row r="901" spans="1:7" x14ac:dyDescent="0.2">
      <c r="A901" s="17">
        <v>42163</v>
      </c>
      <c r="B901" s="14">
        <v>588.88</v>
      </c>
      <c r="C901" s="14">
        <v>587.29999999999995</v>
      </c>
      <c r="D901" s="14">
        <v>588.97</v>
      </c>
      <c r="E901" s="14">
        <v>584.78</v>
      </c>
      <c r="F901" s="14" t="s">
        <v>3033</v>
      </c>
      <c r="G901" s="15">
        <v>1.9E-3</v>
      </c>
    </row>
    <row r="902" spans="1:7" x14ac:dyDescent="0.2">
      <c r="A902" s="17">
        <v>42160</v>
      </c>
      <c r="B902" s="14">
        <v>587.34</v>
      </c>
      <c r="C902" s="14">
        <v>586.04</v>
      </c>
      <c r="D902" s="14">
        <v>588.74</v>
      </c>
      <c r="E902" s="14">
        <v>580.17999999999995</v>
      </c>
      <c r="F902" s="14" t="s">
        <v>3034</v>
      </c>
      <c r="G902" s="15">
        <v>-9.9000000000000008E-3</v>
      </c>
    </row>
    <row r="903" spans="1:7" x14ac:dyDescent="0.2">
      <c r="A903" s="17">
        <v>42159</v>
      </c>
      <c r="B903" s="14">
        <v>586.24</v>
      </c>
      <c r="C903" s="14">
        <v>591.70000000000005</v>
      </c>
      <c r="D903" s="14">
        <v>591.77</v>
      </c>
      <c r="E903" s="14">
        <v>584.47</v>
      </c>
      <c r="F903" s="14" t="s">
        <v>3035</v>
      </c>
      <c r="G903" s="15">
        <v>7.7999999999999996E-3</v>
      </c>
    </row>
    <row r="904" spans="1:7" x14ac:dyDescent="0.2">
      <c r="A904" s="17">
        <v>42158</v>
      </c>
      <c r="B904" s="14">
        <v>592.1</v>
      </c>
      <c r="C904" s="14">
        <v>587.49</v>
      </c>
      <c r="D904" s="14">
        <v>593.26</v>
      </c>
      <c r="E904" s="14">
        <v>586.30999999999995</v>
      </c>
      <c r="F904" s="14" t="s">
        <v>3036</v>
      </c>
      <c r="G904" s="15">
        <v>1.0200000000000001E-2</v>
      </c>
    </row>
    <row r="905" spans="1:7" x14ac:dyDescent="0.2">
      <c r="A905" s="17">
        <v>42157</v>
      </c>
      <c r="B905" s="14">
        <v>587.5</v>
      </c>
      <c r="C905" s="14">
        <v>581.5</v>
      </c>
      <c r="D905" s="14">
        <v>587.5</v>
      </c>
      <c r="E905" s="14">
        <v>578.16</v>
      </c>
      <c r="F905" s="14" t="s">
        <v>3037</v>
      </c>
      <c r="G905" s="15">
        <v>-5.0000000000000001E-4</v>
      </c>
    </row>
    <row r="906" spans="1:7" x14ac:dyDescent="0.2">
      <c r="A906" s="17">
        <v>42156</v>
      </c>
      <c r="B906" s="14">
        <v>581.58000000000004</v>
      </c>
      <c r="C906" s="14">
        <v>581.92999999999995</v>
      </c>
      <c r="D906" s="14">
        <v>597.36</v>
      </c>
      <c r="E906" s="14">
        <v>576.08000000000004</v>
      </c>
      <c r="F906" s="14" t="s">
        <v>3038</v>
      </c>
      <c r="G906" s="15">
        <v>-6.9999999999999999E-4</v>
      </c>
    </row>
    <row r="907" spans="1:7" x14ac:dyDescent="0.2">
      <c r="A907" s="17">
        <v>42153</v>
      </c>
      <c r="B907" s="14">
        <v>581.86</v>
      </c>
      <c r="C907" s="14">
        <v>582.44000000000005</v>
      </c>
      <c r="D907" s="14">
        <v>584.02</v>
      </c>
      <c r="E907" s="14">
        <v>578.76</v>
      </c>
      <c r="F907" s="14" t="s">
        <v>3039</v>
      </c>
      <c r="G907" s="15">
        <v>-3.2000000000000002E-3</v>
      </c>
    </row>
    <row r="908" spans="1:7" x14ac:dyDescent="0.2">
      <c r="A908" s="17">
        <v>42152</v>
      </c>
      <c r="B908" s="14">
        <v>582.29</v>
      </c>
      <c r="C908" s="14">
        <v>584.26</v>
      </c>
      <c r="D908" s="14">
        <v>584.57000000000005</v>
      </c>
      <c r="E908" s="14">
        <v>578.14</v>
      </c>
      <c r="F908" s="14" t="s">
        <v>3040</v>
      </c>
      <c r="G908" s="15">
        <v>5.7999999999999996E-3</v>
      </c>
    </row>
    <row r="909" spans="1:7" x14ac:dyDescent="0.2">
      <c r="A909" s="17">
        <v>42151</v>
      </c>
      <c r="B909" s="14">
        <v>584.15</v>
      </c>
      <c r="C909" s="14">
        <v>580.80999999999995</v>
      </c>
      <c r="D909" s="14">
        <v>584.65</v>
      </c>
      <c r="E909" s="14">
        <v>578.53</v>
      </c>
      <c r="F909" s="14" t="s">
        <v>3041</v>
      </c>
      <c r="G909" s="15">
        <v>-1.49E-2</v>
      </c>
    </row>
    <row r="910" spans="1:7" x14ac:dyDescent="0.2">
      <c r="A910" s="17">
        <v>42150</v>
      </c>
      <c r="B910" s="14">
        <v>580.80999999999995</v>
      </c>
      <c r="C910" s="14">
        <v>589.57000000000005</v>
      </c>
      <c r="D910" s="14">
        <v>589.57000000000005</v>
      </c>
      <c r="E910" s="14">
        <v>580.52</v>
      </c>
      <c r="F910" s="14" t="s">
        <v>3042</v>
      </c>
      <c r="G910" s="15">
        <v>-1.1999999999999999E-3</v>
      </c>
    </row>
    <row r="911" spans="1:7" x14ac:dyDescent="0.2">
      <c r="A911" s="17">
        <v>42146</v>
      </c>
      <c r="B911" s="14">
        <v>589.57000000000005</v>
      </c>
      <c r="C911" s="14">
        <v>590.29</v>
      </c>
      <c r="D911" s="14">
        <v>593.88</v>
      </c>
      <c r="E911" s="14">
        <v>586.67999999999995</v>
      </c>
      <c r="F911" s="14" t="s">
        <v>2704</v>
      </c>
      <c r="G911" s="15">
        <v>3.0000000000000001E-3</v>
      </c>
    </row>
    <row r="912" spans="1:7" x14ac:dyDescent="0.2">
      <c r="A912" s="17">
        <v>42145</v>
      </c>
      <c r="B912" s="14">
        <v>590.29</v>
      </c>
      <c r="C912" s="14">
        <v>588.16999999999996</v>
      </c>
      <c r="D912" s="14">
        <v>590.30999999999995</v>
      </c>
      <c r="E912" s="14">
        <v>587.42999999999995</v>
      </c>
      <c r="F912" s="14" t="s">
        <v>2291</v>
      </c>
      <c r="G912" s="15">
        <v>-2.9999999999999997E-4</v>
      </c>
    </row>
    <row r="913" spans="1:7" x14ac:dyDescent="0.2">
      <c r="A913" s="17">
        <v>42144</v>
      </c>
      <c r="B913" s="14">
        <v>588.5</v>
      </c>
      <c r="C913" s="14">
        <v>589</v>
      </c>
      <c r="D913" s="14">
        <v>589.94000000000005</v>
      </c>
      <c r="E913" s="14">
        <v>585.79999999999995</v>
      </c>
      <c r="F913" s="14" t="s">
        <v>3043</v>
      </c>
      <c r="G913" s="15">
        <v>-3.3999999999999998E-3</v>
      </c>
    </row>
    <row r="914" spans="1:7" x14ac:dyDescent="0.2">
      <c r="A914" s="17">
        <v>42143</v>
      </c>
      <c r="B914" s="14">
        <v>588.66</v>
      </c>
      <c r="C914" s="14">
        <v>590.69000000000005</v>
      </c>
      <c r="D914" s="14">
        <v>594.17999999999995</v>
      </c>
      <c r="E914" s="14">
        <v>587.53</v>
      </c>
      <c r="F914" s="14" t="s">
        <v>3044</v>
      </c>
      <c r="G914" s="15">
        <v>-8.0000000000000004E-4</v>
      </c>
    </row>
    <row r="915" spans="1:7" x14ac:dyDescent="0.2">
      <c r="A915" s="17">
        <v>42142</v>
      </c>
      <c r="B915" s="14">
        <v>590.66999999999996</v>
      </c>
      <c r="C915" s="14">
        <v>591.17999999999995</v>
      </c>
      <c r="D915" s="14">
        <v>595.13</v>
      </c>
      <c r="E915" s="14">
        <v>589.24</v>
      </c>
      <c r="F915" s="14" t="s">
        <v>3045</v>
      </c>
      <c r="G915" s="15">
        <v>-8.5000000000000006E-3</v>
      </c>
    </row>
    <row r="916" spans="1:7" x14ac:dyDescent="0.2">
      <c r="A916" s="17">
        <v>42139</v>
      </c>
      <c r="B916" s="14">
        <v>591.12</v>
      </c>
      <c r="C916" s="14">
        <v>595.41999999999996</v>
      </c>
      <c r="D916" s="14">
        <v>598.03</v>
      </c>
      <c r="E916" s="14">
        <v>590.70000000000005</v>
      </c>
      <c r="F916" s="14" t="s">
        <v>3046</v>
      </c>
      <c r="G916" s="15">
        <v>1.06E-2</v>
      </c>
    </row>
    <row r="917" spans="1:7" x14ac:dyDescent="0.2">
      <c r="A917" s="17">
        <v>42137</v>
      </c>
      <c r="B917" s="14">
        <v>596.16999999999996</v>
      </c>
      <c r="C917" s="14">
        <v>590.11</v>
      </c>
      <c r="D917" s="14">
        <v>598.16999999999996</v>
      </c>
      <c r="E917" s="14">
        <v>590.11</v>
      </c>
      <c r="F917" s="14" t="s">
        <v>3047</v>
      </c>
      <c r="G917" s="15">
        <v>-4.8999999999999998E-3</v>
      </c>
    </row>
    <row r="918" spans="1:7" x14ac:dyDescent="0.2">
      <c r="A918" s="17">
        <v>42136</v>
      </c>
      <c r="B918" s="14">
        <v>589.91999999999996</v>
      </c>
      <c r="C918" s="14">
        <v>592.67999999999995</v>
      </c>
      <c r="D918" s="14">
        <v>592.69000000000005</v>
      </c>
      <c r="E918" s="14">
        <v>586.13</v>
      </c>
      <c r="F918" s="14" t="s">
        <v>3012</v>
      </c>
      <c r="G918" s="15">
        <v>1.06E-2</v>
      </c>
    </row>
    <row r="919" spans="1:7" x14ac:dyDescent="0.2">
      <c r="A919" s="17">
        <v>42135</v>
      </c>
      <c r="B919" s="14">
        <v>592.79999999999995</v>
      </c>
      <c r="C919" s="14">
        <v>586.57000000000005</v>
      </c>
      <c r="D919" s="14">
        <v>594.16</v>
      </c>
      <c r="E919" s="14">
        <v>586.57000000000005</v>
      </c>
      <c r="F919" s="14" t="s">
        <v>3048</v>
      </c>
      <c r="G919" s="15">
        <v>1.1299999999999999E-2</v>
      </c>
    </row>
    <row r="920" spans="1:7" x14ac:dyDescent="0.2">
      <c r="A920" s="17">
        <v>42132</v>
      </c>
      <c r="B920" s="14">
        <v>586.55999999999995</v>
      </c>
      <c r="C920" s="14">
        <v>579.97</v>
      </c>
      <c r="D920" s="14">
        <v>587.21</v>
      </c>
      <c r="E920" s="14">
        <v>579.97</v>
      </c>
      <c r="F920" s="14" t="s">
        <v>3049</v>
      </c>
      <c r="G920" s="15">
        <v>-7.7000000000000002E-3</v>
      </c>
    </row>
    <row r="921" spans="1:7" x14ac:dyDescent="0.2">
      <c r="A921" s="17">
        <v>42131</v>
      </c>
      <c r="B921" s="14">
        <v>579.98</v>
      </c>
      <c r="C921" s="14">
        <v>584.47</v>
      </c>
      <c r="D921" s="14">
        <v>585.27</v>
      </c>
      <c r="E921" s="14">
        <v>579.15</v>
      </c>
      <c r="F921" s="14" t="s">
        <v>3050</v>
      </c>
      <c r="G921" s="15">
        <v>-4.1000000000000003E-3</v>
      </c>
    </row>
    <row r="922" spans="1:7" x14ac:dyDescent="0.2">
      <c r="A922" s="17">
        <v>42130</v>
      </c>
      <c r="B922" s="14">
        <v>584.5</v>
      </c>
      <c r="C922" s="14">
        <v>586.66999999999996</v>
      </c>
      <c r="D922" s="14">
        <v>592.5</v>
      </c>
      <c r="E922" s="14">
        <v>583.57000000000005</v>
      </c>
      <c r="F922" s="14" t="s">
        <v>3051</v>
      </c>
      <c r="G922" s="15">
        <v>6.9999999999999999E-4</v>
      </c>
    </row>
    <row r="923" spans="1:7" x14ac:dyDescent="0.2">
      <c r="A923" s="17">
        <v>42129</v>
      </c>
      <c r="B923" s="14">
        <v>586.88</v>
      </c>
      <c r="C923" s="14">
        <v>586.44000000000005</v>
      </c>
      <c r="D923" s="14">
        <v>588.02</v>
      </c>
      <c r="E923" s="14">
        <v>582.45000000000005</v>
      </c>
      <c r="F923" s="14" t="s">
        <v>3052</v>
      </c>
      <c r="G923" s="15">
        <v>1.4500000000000001E-2</v>
      </c>
    </row>
    <row r="924" spans="1:7" x14ac:dyDescent="0.2">
      <c r="A924" s="17">
        <v>42128</v>
      </c>
      <c r="B924" s="14">
        <v>586.45000000000005</v>
      </c>
      <c r="C924" s="14">
        <v>578.03</v>
      </c>
      <c r="D924" s="14">
        <v>587.64</v>
      </c>
      <c r="E924" s="14">
        <v>577.94000000000005</v>
      </c>
      <c r="F924" s="14" t="s">
        <v>3053</v>
      </c>
      <c r="G924" s="15">
        <v>1.15E-2</v>
      </c>
    </row>
    <row r="925" spans="1:7" x14ac:dyDescent="0.2">
      <c r="A925" s="17">
        <v>42124</v>
      </c>
      <c r="B925" s="14">
        <v>578.04</v>
      </c>
      <c r="C925" s="14">
        <v>571.49</v>
      </c>
      <c r="D925" s="14">
        <v>579.48</v>
      </c>
      <c r="E925" s="14">
        <v>571.16999999999996</v>
      </c>
      <c r="F925" s="14" t="s">
        <v>3054</v>
      </c>
      <c r="G925" s="15">
        <v>-2.07E-2</v>
      </c>
    </row>
    <row r="926" spans="1:7" x14ac:dyDescent="0.2">
      <c r="A926" s="17">
        <v>42123</v>
      </c>
      <c r="B926" s="14">
        <v>571.49</v>
      </c>
      <c r="C926" s="14">
        <v>583.54999999999995</v>
      </c>
      <c r="D926" s="14">
        <v>585.12</v>
      </c>
      <c r="E926" s="14">
        <v>571.27</v>
      </c>
      <c r="F926" s="14" t="s">
        <v>3055</v>
      </c>
      <c r="G926" s="15">
        <v>-1.06E-2</v>
      </c>
    </row>
    <row r="927" spans="1:7" x14ac:dyDescent="0.2">
      <c r="A927" s="17">
        <v>42122</v>
      </c>
      <c r="B927" s="14">
        <v>583.54999999999995</v>
      </c>
      <c r="C927" s="14">
        <v>589.76</v>
      </c>
      <c r="D927" s="14">
        <v>589.76</v>
      </c>
      <c r="E927" s="14">
        <v>583.39</v>
      </c>
      <c r="F927" s="14" t="s">
        <v>3056</v>
      </c>
      <c r="G927" s="15">
        <v>0</v>
      </c>
    </row>
    <row r="928" spans="1:7" x14ac:dyDescent="0.2">
      <c r="A928" s="17">
        <v>42121</v>
      </c>
      <c r="B928" s="14">
        <v>589.79</v>
      </c>
      <c r="C928" s="14">
        <v>589.80999999999995</v>
      </c>
      <c r="D928" s="14">
        <v>590.54999999999995</v>
      </c>
      <c r="E928" s="14">
        <v>583.63</v>
      </c>
      <c r="F928" s="14" t="s">
        <v>2590</v>
      </c>
      <c r="G928" s="15">
        <v>-1.4E-3</v>
      </c>
    </row>
    <row r="929" spans="1:7" x14ac:dyDescent="0.2">
      <c r="A929" s="17">
        <v>42118</v>
      </c>
      <c r="B929" s="14">
        <v>589.80999999999995</v>
      </c>
      <c r="C929" s="14">
        <v>590.65</v>
      </c>
      <c r="D929" s="14">
        <v>593.85</v>
      </c>
      <c r="E929" s="14">
        <v>587.23</v>
      </c>
      <c r="F929" s="14" t="s">
        <v>2476</v>
      </c>
      <c r="G929" s="15">
        <v>9.4999999999999998E-3</v>
      </c>
    </row>
    <row r="930" spans="1:7" x14ac:dyDescent="0.2">
      <c r="A930" s="17">
        <v>42117</v>
      </c>
      <c r="B930" s="14">
        <v>590.65</v>
      </c>
      <c r="C930" s="14">
        <v>585.1</v>
      </c>
      <c r="D930" s="14">
        <v>591.08000000000004</v>
      </c>
      <c r="E930" s="14">
        <v>580.83000000000004</v>
      </c>
      <c r="F930" s="14" t="s">
        <v>2786</v>
      </c>
      <c r="G930" s="15">
        <v>-1.5299999999999999E-2</v>
      </c>
    </row>
    <row r="931" spans="1:7" x14ac:dyDescent="0.2">
      <c r="A931" s="17">
        <v>42116</v>
      </c>
      <c r="B931" s="14">
        <v>585.07000000000005</v>
      </c>
      <c r="C931" s="14">
        <v>593.82000000000005</v>
      </c>
      <c r="D931" s="14">
        <v>593.88</v>
      </c>
      <c r="E931" s="14">
        <v>584.11</v>
      </c>
      <c r="F931" s="14" t="s">
        <v>3057</v>
      </c>
      <c r="G931" s="15">
        <v>6.0000000000000001E-3</v>
      </c>
    </row>
    <row r="932" spans="1:7" x14ac:dyDescent="0.2">
      <c r="A932" s="17">
        <v>42115</v>
      </c>
      <c r="B932" s="14">
        <v>594.17999999999995</v>
      </c>
      <c r="C932" s="14">
        <v>590.65</v>
      </c>
      <c r="D932" s="14">
        <v>595.95000000000005</v>
      </c>
      <c r="E932" s="14">
        <v>590.65</v>
      </c>
      <c r="F932" s="14" t="s">
        <v>3058</v>
      </c>
      <c r="G932" s="15">
        <v>1E-4</v>
      </c>
    </row>
    <row r="933" spans="1:7" x14ac:dyDescent="0.2">
      <c r="A933" s="17">
        <v>42114</v>
      </c>
      <c r="B933" s="14">
        <v>590.65</v>
      </c>
      <c r="C933" s="14">
        <v>590.37</v>
      </c>
      <c r="D933" s="14">
        <v>594.14</v>
      </c>
      <c r="E933" s="14">
        <v>588.96</v>
      </c>
      <c r="F933" s="14" t="s">
        <v>3059</v>
      </c>
      <c r="G933" s="15">
        <v>-1.43E-2</v>
      </c>
    </row>
    <row r="934" spans="1:7" x14ac:dyDescent="0.2">
      <c r="A934" s="17">
        <v>42111</v>
      </c>
      <c r="B934" s="14">
        <v>590.59</v>
      </c>
      <c r="C934" s="14">
        <v>599.14</v>
      </c>
      <c r="D934" s="14">
        <v>599.14</v>
      </c>
      <c r="E934" s="14">
        <v>589.04</v>
      </c>
      <c r="F934" s="14" t="s">
        <v>3060</v>
      </c>
      <c r="G934" s="15">
        <v>-2.3999999999999998E-3</v>
      </c>
    </row>
    <row r="935" spans="1:7" x14ac:dyDescent="0.2">
      <c r="A935" s="17">
        <v>42110</v>
      </c>
      <c r="B935" s="14">
        <v>599.17999999999995</v>
      </c>
      <c r="C935" s="14">
        <v>600.73</v>
      </c>
      <c r="D935" s="14">
        <v>605.85</v>
      </c>
      <c r="E935" s="14">
        <v>598.84</v>
      </c>
      <c r="F935" s="14" t="s">
        <v>3061</v>
      </c>
      <c r="G935" s="15">
        <v>8.0000000000000002E-3</v>
      </c>
    </row>
    <row r="936" spans="1:7" x14ac:dyDescent="0.2">
      <c r="A936" s="17">
        <v>42109</v>
      </c>
      <c r="B936" s="14">
        <v>600.64</v>
      </c>
      <c r="C936" s="14">
        <v>596.02</v>
      </c>
      <c r="D936" s="14">
        <v>600.64</v>
      </c>
      <c r="E936" s="14">
        <v>596</v>
      </c>
      <c r="F936" s="14" t="s">
        <v>3062</v>
      </c>
      <c r="G936" s="15">
        <v>-1.8E-3</v>
      </c>
    </row>
    <row r="937" spans="1:7" x14ac:dyDescent="0.2">
      <c r="A937" s="17">
        <v>42108</v>
      </c>
      <c r="B937" s="14">
        <v>595.87</v>
      </c>
      <c r="C937" s="14">
        <v>596.96</v>
      </c>
      <c r="D937" s="14">
        <v>599.44000000000005</v>
      </c>
      <c r="E937" s="14">
        <v>592.91</v>
      </c>
      <c r="F937" s="14" t="s">
        <v>3063</v>
      </c>
      <c r="G937" s="15">
        <v>6.9999999999999999E-4</v>
      </c>
    </row>
    <row r="938" spans="1:7" x14ac:dyDescent="0.2">
      <c r="A938" s="17">
        <v>42107</v>
      </c>
      <c r="B938" s="14">
        <v>596.97</v>
      </c>
      <c r="C938" s="14">
        <v>596.59</v>
      </c>
      <c r="D938" s="14">
        <v>599.02</v>
      </c>
      <c r="E938" s="14">
        <v>594.41999999999996</v>
      </c>
      <c r="F938" s="14" t="s">
        <v>3064</v>
      </c>
      <c r="G938" s="15">
        <v>1.83E-2</v>
      </c>
    </row>
    <row r="939" spans="1:7" x14ac:dyDescent="0.2">
      <c r="A939" s="17">
        <v>42104</v>
      </c>
      <c r="B939" s="14">
        <v>596.58000000000004</v>
      </c>
      <c r="C939" s="14">
        <v>585.9</v>
      </c>
      <c r="D939" s="14">
        <v>596.58000000000004</v>
      </c>
      <c r="E939" s="14">
        <v>585.9</v>
      </c>
      <c r="F939" s="14" t="s">
        <v>3065</v>
      </c>
      <c r="G939" s="15">
        <v>3.0999999999999999E-3</v>
      </c>
    </row>
    <row r="940" spans="1:7" x14ac:dyDescent="0.2">
      <c r="A940" s="17">
        <v>42103</v>
      </c>
      <c r="B940" s="14">
        <v>585.86</v>
      </c>
      <c r="C940" s="14">
        <v>583.92999999999995</v>
      </c>
      <c r="D940" s="14">
        <v>586.99</v>
      </c>
      <c r="E940" s="14">
        <v>580.65</v>
      </c>
      <c r="F940" s="14" t="s">
        <v>3066</v>
      </c>
      <c r="G940" s="15">
        <v>-4.4999999999999997E-3</v>
      </c>
    </row>
    <row r="941" spans="1:7" x14ac:dyDescent="0.2">
      <c r="A941" s="17">
        <v>42102</v>
      </c>
      <c r="B941" s="14">
        <v>584.04999999999995</v>
      </c>
      <c r="C941" s="14">
        <v>586.67999999999995</v>
      </c>
      <c r="D941" s="14">
        <v>590.22</v>
      </c>
      <c r="E941" s="14">
        <v>583.22</v>
      </c>
      <c r="F941" s="14" t="s">
        <v>3067</v>
      </c>
      <c r="G941" s="15">
        <v>4.0500000000000001E-2</v>
      </c>
    </row>
    <row r="942" spans="1:7" x14ac:dyDescent="0.2">
      <c r="A942" s="17">
        <v>42101</v>
      </c>
      <c r="B942" s="14">
        <v>586.71</v>
      </c>
      <c r="C942" s="14">
        <v>564.57000000000005</v>
      </c>
      <c r="D942" s="14">
        <v>586.92999999999995</v>
      </c>
      <c r="E942" s="14">
        <v>563.98</v>
      </c>
      <c r="F942" s="14" t="s">
        <v>2644</v>
      </c>
      <c r="G942" s="15">
        <v>4.8999999999999998E-3</v>
      </c>
    </row>
    <row r="943" spans="1:7" x14ac:dyDescent="0.2">
      <c r="A943" s="17">
        <v>42095</v>
      </c>
      <c r="B943" s="14">
        <v>563.86</v>
      </c>
      <c r="C943" s="14">
        <v>561.09</v>
      </c>
      <c r="D943" s="14">
        <v>565.24</v>
      </c>
      <c r="E943" s="14">
        <v>557.26</v>
      </c>
      <c r="F943" s="14" t="s">
        <v>3068</v>
      </c>
      <c r="G943" s="15">
        <v>-1.4E-3</v>
      </c>
    </row>
    <row r="944" spans="1:7" x14ac:dyDescent="0.2">
      <c r="A944" s="17">
        <v>42094</v>
      </c>
      <c r="B944" s="14">
        <v>561.09</v>
      </c>
      <c r="C944" s="14">
        <v>562.37</v>
      </c>
      <c r="D944" s="14">
        <v>565.49</v>
      </c>
      <c r="E944" s="14">
        <v>558.30999999999995</v>
      </c>
      <c r="F944" s="14" t="s">
        <v>3023</v>
      </c>
      <c r="G944" s="15">
        <v>5.7999999999999996E-3</v>
      </c>
    </row>
    <row r="945" spans="1:7" x14ac:dyDescent="0.2">
      <c r="A945" s="17">
        <v>42093</v>
      </c>
      <c r="B945" s="14">
        <v>561.86</v>
      </c>
      <c r="C945" s="14">
        <v>559.29</v>
      </c>
      <c r="D945" s="14">
        <v>563.66</v>
      </c>
      <c r="E945" s="14">
        <v>558.4</v>
      </c>
      <c r="F945" s="14" t="s">
        <v>3069</v>
      </c>
      <c r="G945" s="15">
        <v>8.0999999999999996E-3</v>
      </c>
    </row>
    <row r="946" spans="1:7" x14ac:dyDescent="0.2">
      <c r="A946" s="17">
        <v>42090</v>
      </c>
      <c r="B946" s="14">
        <v>558.64</v>
      </c>
      <c r="C946" s="14">
        <v>554.13</v>
      </c>
      <c r="D946" s="14">
        <v>559.01</v>
      </c>
      <c r="E946" s="14">
        <v>554.13</v>
      </c>
      <c r="F946" s="14" t="s">
        <v>3070</v>
      </c>
      <c r="G946" s="15">
        <v>-8.3999999999999995E-3</v>
      </c>
    </row>
    <row r="947" spans="1:7" x14ac:dyDescent="0.2">
      <c r="A947" s="17">
        <v>42089</v>
      </c>
      <c r="B947" s="14">
        <v>554.13</v>
      </c>
      <c r="C947" s="14">
        <v>558.65</v>
      </c>
      <c r="D947" s="14">
        <v>561.47</v>
      </c>
      <c r="E947" s="14">
        <v>551.53</v>
      </c>
      <c r="F947" s="14" t="s">
        <v>3071</v>
      </c>
      <c r="G947" s="15">
        <v>-6.6E-3</v>
      </c>
    </row>
    <row r="948" spans="1:7" x14ac:dyDescent="0.2">
      <c r="A948" s="17">
        <v>42088</v>
      </c>
      <c r="B948" s="14">
        <v>558.84</v>
      </c>
      <c r="C948" s="14">
        <v>562.54999999999995</v>
      </c>
      <c r="D948" s="14">
        <v>562.55999999999995</v>
      </c>
      <c r="E948" s="14">
        <v>557.34</v>
      </c>
      <c r="F948" s="14" t="s">
        <v>3072</v>
      </c>
      <c r="G948" s="15">
        <v>-3.3E-3</v>
      </c>
    </row>
    <row r="949" spans="1:7" x14ac:dyDescent="0.2">
      <c r="A949" s="17">
        <v>42087</v>
      </c>
      <c r="B949" s="14">
        <v>562.54</v>
      </c>
      <c r="C949" s="14">
        <v>564.33000000000004</v>
      </c>
      <c r="D949" s="14">
        <v>564.55999999999995</v>
      </c>
      <c r="E949" s="14">
        <v>560.47</v>
      </c>
      <c r="F949" s="14" t="s">
        <v>3073</v>
      </c>
      <c r="G949" s="15">
        <v>-1.5E-3</v>
      </c>
    </row>
    <row r="950" spans="1:7" x14ac:dyDescent="0.2">
      <c r="A950" s="17">
        <v>42086</v>
      </c>
      <c r="B950" s="14">
        <v>564.41</v>
      </c>
      <c r="C950" s="14">
        <v>565.11</v>
      </c>
      <c r="D950" s="14">
        <v>565.91999999999996</v>
      </c>
      <c r="E950" s="14">
        <v>560.9</v>
      </c>
      <c r="F950" s="14" t="s">
        <v>3074</v>
      </c>
      <c r="G950" s="15">
        <v>1.5100000000000001E-2</v>
      </c>
    </row>
    <row r="951" spans="1:7" x14ac:dyDescent="0.2">
      <c r="A951" s="17">
        <v>42083</v>
      </c>
      <c r="B951" s="14">
        <v>565.27</v>
      </c>
      <c r="C951" s="14">
        <v>556.86</v>
      </c>
      <c r="D951" s="14">
        <v>565.34</v>
      </c>
      <c r="E951" s="14">
        <v>556.11</v>
      </c>
      <c r="F951" s="14" t="s">
        <v>3075</v>
      </c>
      <c r="G951" s="15">
        <v>-6.0000000000000001E-3</v>
      </c>
    </row>
    <row r="952" spans="1:7" x14ac:dyDescent="0.2">
      <c r="A952" s="17">
        <v>42082</v>
      </c>
      <c r="B952" s="14">
        <v>556.84</v>
      </c>
      <c r="C952" s="14">
        <v>560.32000000000005</v>
      </c>
      <c r="D952" s="14">
        <v>565.41999999999996</v>
      </c>
      <c r="E952" s="14">
        <v>555.41999999999996</v>
      </c>
      <c r="F952" s="14" t="s">
        <v>3076</v>
      </c>
      <c r="G952" s="15">
        <v>0.01</v>
      </c>
    </row>
    <row r="953" spans="1:7" x14ac:dyDescent="0.2">
      <c r="A953" s="17">
        <v>42081</v>
      </c>
      <c r="B953" s="14">
        <v>560.22</v>
      </c>
      <c r="C953" s="14">
        <v>554.82000000000005</v>
      </c>
      <c r="D953" s="14">
        <v>560.58000000000004</v>
      </c>
      <c r="E953" s="14">
        <v>554.82000000000005</v>
      </c>
      <c r="F953" s="14" t="s">
        <v>2915</v>
      </c>
      <c r="G953" s="15">
        <v>2.2000000000000001E-3</v>
      </c>
    </row>
    <row r="954" spans="1:7" x14ac:dyDescent="0.2">
      <c r="A954" s="17">
        <v>42080</v>
      </c>
      <c r="B954" s="14">
        <v>554.67999999999995</v>
      </c>
      <c r="C954" s="14">
        <v>553.5</v>
      </c>
      <c r="D954" s="14">
        <v>558.19000000000005</v>
      </c>
      <c r="E954" s="14">
        <v>553.5</v>
      </c>
      <c r="F954" s="14" t="s">
        <v>3077</v>
      </c>
      <c r="G954" s="15">
        <v>-1.2999999999999999E-3</v>
      </c>
    </row>
    <row r="955" spans="1:7" x14ac:dyDescent="0.2">
      <c r="A955" s="17">
        <v>42079</v>
      </c>
      <c r="B955" s="14">
        <v>553.48</v>
      </c>
      <c r="C955" s="14">
        <v>554.13</v>
      </c>
      <c r="D955" s="14">
        <v>554.48</v>
      </c>
      <c r="E955" s="14">
        <v>549.54</v>
      </c>
      <c r="F955" s="14" t="s">
        <v>3078</v>
      </c>
      <c r="G955" s="15">
        <v>-2.3E-3</v>
      </c>
    </row>
    <row r="956" spans="1:7" x14ac:dyDescent="0.2">
      <c r="A956" s="17">
        <v>42076</v>
      </c>
      <c r="B956" s="14">
        <v>554.17999999999995</v>
      </c>
      <c r="C956" s="14">
        <v>555.51</v>
      </c>
      <c r="D956" s="14">
        <v>558.62</v>
      </c>
      <c r="E956" s="14">
        <v>552.66</v>
      </c>
      <c r="F956" s="14" t="s">
        <v>3079</v>
      </c>
      <c r="G956" s="15">
        <v>7.1999999999999998E-3</v>
      </c>
    </row>
    <row r="957" spans="1:7" x14ac:dyDescent="0.2">
      <c r="A957" s="17">
        <v>42075</v>
      </c>
      <c r="B957" s="14">
        <v>555.47</v>
      </c>
      <c r="C957" s="14">
        <v>551.5</v>
      </c>
      <c r="D957" s="14">
        <v>560.45000000000005</v>
      </c>
      <c r="E957" s="14">
        <v>551.5</v>
      </c>
      <c r="F957" s="14" t="s">
        <v>2793</v>
      </c>
      <c r="G957" s="15">
        <v>8.3999999999999995E-3</v>
      </c>
    </row>
    <row r="958" spans="1:7" x14ac:dyDescent="0.2">
      <c r="A958" s="17">
        <v>42074</v>
      </c>
      <c r="B958" s="14">
        <v>551.5</v>
      </c>
      <c r="C958" s="14">
        <v>546.92999999999995</v>
      </c>
      <c r="D958" s="14">
        <v>552.6</v>
      </c>
      <c r="E958" s="14">
        <v>546.74</v>
      </c>
      <c r="F958" s="14" t="s">
        <v>3080</v>
      </c>
      <c r="G958" s="15">
        <v>-1.7999999999999999E-2</v>
      </c>
    </row>
    <row r="959" spans="1:7" x14ac:dyDescent="0.2">
      <c r="A959" s="17">
        <v>42073</v>
      </c>
      <c r="B959" s="14">
        <v>546.92999999999995</v>
      </c>
      <c r="C959" s="14">
        <v>556.96</v>
      </c>
      <c r="D959" s="14">
        <v>558.02</v>
      </c>
      <c r="E959" s="14">
        <v>544.71</v>
      </c>
      <c r="F959" s="14" t="s">
        <v>3081</v>
      </c>
      <c r="G959" s="15">
        <v>-7.1999999999999998E-3</v>
      </c>
    </row>
    <row r="960" spans="1:7" x14ac:dyDescent="0.2">
      <c r="A960" s="17">
        <v>42072</v>
      </c>
      <c r="B960" s="14">
        <v>556.96</v>
      </c>
      <c r="C960" s="14">
        <v>560.96</v>
      </c>
      <c r="D960" s="14">
        <v>561.23</v>
      </c>
      <c r="E960" s="14">
        <v>555.66999999999996</v>
      </c>
      <c r="F960" s="14" t="s">
        <v>3082</v>
      </c>
      <c r="G960" s="15">
        <v>2.8999999999999998E-3</v>
      </c>
    </row>
    <row r="961" spans="1:7" x14ac:dyDescent="0.2">
      <c r="A961" s="17">
        <v>42069</v>
      </c>
      <c r="B961" s="14">
        <v>561.02</v>
      </c>
      <c r="C961" s="14">
        <v>559.25</v>
      </c>
      <c r="D961" s="14">
        <v>564.24</v>
      </c>
      <c r="E961" s="14">
        <v>559.22</v>
      </c>
      <c r="F961" s="14" t="s">
        <v>3083</v>
      </c>
      <c r="G961" s="15">
        <v>1.26E-2</v>
      </c>
    </row>
    <row r="962" spans="1:7" x14ac:dyDescent="0.2">
      <c r="A962" s="17">
        <v>42068</v>
      </c>
      <c r="B962" s="14">
        <v>559.39</v>
      </c>
      <c r="C962" s="14">
        <v>552.46</v>
      </c>
      <c r="D962" s="14">
        <v>559.79</v>
      </c>
      <c r="E962" s="14">
        <v>552.45000000000005</v>
      </c>
      <c r="F962" s="14" t="s">
        <v>3084</v>
      </c>
      <c r="G962" s="15">
        <v>-1.37E-2</v>
      </c>
    </row>
    <row r="963" spans="1:7" x14ac:dyDescent="0.2">
      <c r="A963" s="17">
        <v>42067</v>
      </c>
      <c r="B963" s="14">
        <v>552.45000000000005</v>
      </c>
      <c r="C963" s="14">
        <v>560.07000000000005</v>
      </c>
      <c r="D963" s="14">
        <v>560.07000000000005</v>
      </c>
      <c r="E963" s="14">
        <v>550.29999999999995</v>
      </c>
      <c r="F963" s="14" t="s">
        <v>3085</v>
      </c>
      <c r="G963" s="15">
        <v>7.1999999999999998E-3</v>
      </c>
    </row>
    <row r="964" spans="1:7" x14ac:dyDescent="0.2">
      <c r="A964" s="17">
        <v>42066</v>
      </c>
      <c r="B964" s="14">
        <v>560.11</v>
      </c>
      <c r="C964" s="14">
        <v>556.52</v>
      </c>
      <c r="D964" s="14">
        <v>560.71</v>
      </c>
      <c r="E964" s="14">
        <v>556.39</v>
      </c>
      <c r="F964" s="14" t="s">
        <v>3086</v>
      </c>
      <c r="G964" s="15">
        <v>-2.7000000000000001E-3</v>
      </c>
    </row>
    <row r="965" spans="1:7" x14ac:dyDescent="0.2">
      <c r="A965" s="17">
        <v>42065</v>
      </c>
      <c r="B965" s="14">
        <v>556.13</v>
      </c>
      <c r="C965" s="14">
        <v>557.67999999999995</v>
      </c>
      <c r="D965" s="14">
        <v>562</v>
      </c>
      <c r="E965" s="14">
        <v>553.9</v>
      </c>
      <c r="F965" s="14" t="s">
        <v>3087</v>
      </c>
      <c r="G965" s="15">
        <v>-7.0000000000000001E-3</v>
      </c>
    </row>
    <row r="966" spans="1:7" x14ac:dyDescent="0.2">
      <c r="A966" s="17">
        <v>42062</v>
      </c>
      <c r="B966" s="14">
        <v>557.66</v>
      </c>
      <c r="C966" s="14">
        <v>561.62</v>
      </c>
      <c r="D966" s="14">
        <v>561.86</v>
      </c>
      <c r="E966" s="14">
        <v>556.02</v>
      </c>
      <c r="F966" s="14" t="s">
        <v>3088</v>
      </c>
      <c r="G966" s="15">
        <v>1.4E-3</v>
      </c>
    </row>
    <row r="967" spans="1:7" x14ac:dyDescent="0.2">
      <c r="A967" s="17">
        <v>42061</v>
      </c>
      <c r="B967" s="14">
        <v>561.61</v>
      </c>
      <c r="C967" s="14">
        <v>560.91</v>
      </c>
      <c r="D967" s="14">
        <v>562.66999999999996</v>
      </c>
      <c r="E967" s="14">
        <v>559.52</v>
      </c>
      <c r="F967" s="14" t="s">
        <v>3089</v>
      </c>
      <c r="G967" s="15">
        <v>6.0000000000000001E-3</v>
      </c>
    </row>
    <row r="968" spans="1:7" x14ac:dyDescent="0.2">
      <c r="A968" s="17">
        <v>42060</v>
      </c>
      <c r="B968" s="14">
        <v>560.79999999999995</v>
      </c>
      <c r="C968" s="14">
        <v>557.04999999999995</v>
      </c>
      <c r="D968" s="14">
        <v>561.27</v>
      </c>
      <c r="E968" s="14">
        <v>555.11</v>
      </c>
      <c r="F968" s="14" t="s">
        <v>3090</v>
      </c>
      <c r="G968" s="15">
        <v>1E-3</v>
      </c>
    </row>
    <row r="969" spans="1:7" x14ac:dyDescent="0.2">
      <c r="A969" s="17">
        <v>42059</v>
      </c>
      <c r="B969" s="14">
        <v>557.44000000000005</v>
      </c>
      <c r="C969" s="14">
        <v>556.86</v>
      </c>
      <c r="D969" s="14">
        <v>558.48</v>
      </c>
      <c r="E969" s="14">
        <v>552.75</v>
      </c>
      <c r="F969" s="14" t="s">
        <v>3091</v>
      </c>
      <c r="G969" s="15">
        <v>-6.9999999999999999E-4</v>
      </c>
    </row>
    <row r="970" spans="1:7" x14ac:dyDescent="0.2">
      <c r="A970" s="17">
        <v>42058</v>
      </c>
      <c r="B970" s="14">
        <v>556.86</v>
      </c>
      <c r="C970" s="14">
        <v>557.34</v>
      </c>
      <c r="D970" s="14">
        <v>562.91999999999996</v>
      </c>
      <c r="E970" s="14">
        <v>554.67999999999995</v>
      </c>
      <c r="F970" s="14" t="s">
        <v>3092</v>
      </c>
      <c r="G970" s="15">
        <v>-1.9E-3</v>
      </c>
    </row>
    <row r="971" spans="1:7" x14ac:dyDescent="0.2">
      <c r="A971" s="17">
        <v>42055</v>
      </c>
      <c r="B971" s="14">
        <v>557.24</v>
      </c>
      <c r="C971" s="14">
        <v>558.33000000000004</v>
      </c>
      <c r="D971" s="14">
        <v>561.13</v>
      </c>
      <c r="E971" s="14">
        <v>556.13</v>
      </c>
      <c r="F971" s="14" t="s">
        <v>3093</v>
      </c>
      <c r="G971" s="15">
        <v>-1.0500000000000001E-2</v>
      </c>
    </row>
    <row r="972" spans="1:7" x14ac:dyDescent="0.2">
      <c r="A972" s="17">
        <v>42054</v>
      </c>
      <c r="B972" s="14">
        <v>558.30999999999995</v>
      </c>
      <c r="C972" s="14">
        <v>564.16999999999996</v>
      </c>
      <c r="D972" s="14">
        <v>564.82000000000005</v>
      </c>
      <c r="E972" s="14">
        <v>556.99</v>
      </c>
      <c r="F972" s="14" t="s">
        <v>3094</v>
      </c>
      <c r="G972" s="15">
        <v>6.4000000000000003E-3</v>
      </c>
    </row>
    <row r="973" spans="1:7" x14ac:dyDescent="0.2">
      <c r="A973" s="17">
        <v>42053</v>
      </c>
      <c r="B973" s="14">
        <v>564.25</v>
      </c>
      <c r="C973" s="14">
        <v>560.71</v>
      </c>
      <c r="D973" s="14">
        <v>566.69000000000005</v>
      </c>
      <c r="E973" s="14">
        <v>560.63</v>
      </c>
      <c r="F973" s="14" t="s">
        <v>2196</v>
      </c>
      <c r="G973" s="15">
        <v>-7.7000000000000002E-3</v>
      </c>
    </row>
    <row r="974" spans="1:7" x14ac:dyDescent="0.2">
      <c r="A974" s="17">
        <v>42052</v>
      </c>
      <c r="B974" s="14">
        <v>560.66999999999996</v>
      </c>
      <c r="C974" s="14">
        <v>565.03</v>
      </c>
      <c r="D974" s="14">
        <v>566.65</v>
      </c>
      <c r="E974" s="14">
        <v>560.14</v>
      </c>
      <c r="F974" s="14" t="s">
        <v>3095</v>
      </c>
      <c r="G974" s="15">
        <v>6.7000000000000002E-3</v>
      </c>
    </row>
    <row r="975" spans="1:7" x14ac:dyDescent="0.2">
      <c r="A975" s="17">
        <v>42051</v>
      </c>
      <c r="B975" s="14">
        <v>565.04</v>
      </c>
      <c r="C975" s="14">
        <v>561.5</v>
      </c>
      <c r="D975" s="14">
        <v>565.44000000000005</v>
      </c>
      <c r="E975" s="14">
        <v>561.49</v>
      </c>
      <c r="F975" s="14" t="s">
        <v>3096</v>
      </c>
      <c r="G975" s="15">
        <v>8.6999999999999994E-3</v>
      </c>
    </row>
    <row r="976" spans="1:7" x14ac:dyDescent="0.2">
      <c r="A976" s="17">
        <v>42048</v>
      </c>
      <c r="B976" s="14">
        <v>561.28</v>
      </c>
      <c r="C976" s="14">
        <v>556.48</v>
      </c>
      <c r="D976" s="14">
        <v>561.29999999999995</v>
      </c>
      <c r="E976" s="14">
        <v>554.62</v>
      </c>
      <c r="F976" s="14" t="s">
        <v>3097</v>
      </c>
      <c r="G976" s="15">
        <v>1.29E-2</v>
      </c>
    </row>
    <row r="977" spans="1:7" x14ac:dyDescent="0.2">
      <c r="A977" s="17">
        <v>42047</v>
      </c>
      <c r="B977" s="14">
        <v>556.44000000000005</v>
      </c>
      <c r="C977" s="14">
        <v>549.37</v>
      </c>
      <c r="D977" s="14">
        <v>558.9</v>
      </c>
      <c r="E977" s="14">
        <v>549.37</v>
      </c>
      <c r="F977" s="14" t="s">
        <v>3098</v>
      </c>
      <c r="G977" s="15">
        <v>-2.01E-2</v>
      </c>
    </row>
    <row r="978" spans="1:7" x14ac:dyDescent="0.2">
      <c r="A978" s="17">
        <v>42046</v>
      </c>
      <c r="B978" s="14">
        <v>549.35</v>
      </c>
      <c r="C978" s="14">
        <v>560.62</v>
      </c>
      <c r="D978" s="14">
        <v>566.08000000000004</v>
      </c>
      <c r="E978" s="14">
        <v>549.26</v>
      </c>
      <c r="F978" s="14" t="s">
        <v>3099</v>
      </c>
      <c r="G978" s="15">
        <v>-5.7000000000000002E-3</v>
      </c>
    </row>
    <row r="979" spans="1:7" x14ac:dyDescent="0.2">
      <c r="A979" s="17">
        <v>42045</v>
      </c>
      <c r="B979" s="14">
        <v>560.63</v>
      </c>
      <c r="C979" s="14">
        <v>563.88</v>
      </c>
      <c r="D979" s="14">
        <v>565.11</v>
      </c>
      <c r="E979" s="14">
        <v>558.26</v>
      </c>
      <c r="F979" s="14" t="s">
        <v>3100</v>
      </c>
      <c r="G979" s="15">
        <v>3.5999999999999999E-3</v>
      </c>
    </row>
    <row r="980" spans="1:7" x14ac:dyDescent="0.2">
      <c r="A980" s="17">
        <v>42044</v>
      </c>
      <c r="B980" s="14">
        <v>563.83000000000004</v>
      </c>
      <c r="C980" s="14">
        <v>561.65</v>
      </c>
      <c r="D980" s="14">
        <v>564.32000000000005</v>
      </c>
      <c r="E980" s="14">
        <v>557.78</v>
      </c>
      <c r="F980" s="14" t="s">
        <v>3101</v>
      </c>
      <c r="G980" s="15">
        <v>5.7999999999999996E-3</v>
      </c>
    </row>
    <row r="981" spans="1:7" x14ac:dyDescent="0.2">
      <c r="A981" s="17">
        <v>42041</v>
      </c>
      <c r="B981" s="14">
        <v>561.80999999999995</v>
      </c>
      <c r="C981" s="14">
        <v>558.55999999999995</v>
      </c>
      <c r="D981" s="14">
        <v>562.19000000000005</v>
      </c>
      <c r="E981" s="14">
        <v>555.87</v>
      </c>
      <c r="F981" s="14" t="s">
        <v>3102</v>
      </c>
      <c r="G981" s="15">
        <v>1.1900000000000001E-2</v>
      </c>
    </row>
    <row r="982" spans="1:7" x14ac:dyDescent="0.2">
      <c r="A982" s="17">
        <v>42040</v>
      </c>
      <c r="B982" s="14">
        <v>558.55999999999995</v>
      </c>
      <c r="C982" s="14">
        <v>551.97</v>
      </c>
      <c r="D982" s="14">
        <v>560.11</v>
      </c>
      <c r="E982" s="14">
        <v>548.52</v>
      </c>
      <c r="F982" s="14" t="s">
        <v>3103</v>
      </c>
      <c r="G982" s="15">
        <v>-1.6E-2</v>
      </c>
    </row>
    <row r="983" spans="1:7" x14ac:dyDescent="0.2">
      <c r="A983" s="17">
        <v>42039</v>
      </c>
      <c r="B983" s="14">
        <v>551.97</v>
      </c>
      <c r="C983" s="14">
        <v>560.76</v>
      </c>
      <c r="D983" s="14">
        <v>561.71</v>
      </c>
      <c r="E983" s="14">
        <v>549.47</v>
      </c>
      <c r="F983" s="14" t="s">
        <v>3104</v>
      </c>
      <c r="G983" s="15">
        <v>2.3699999999999999E-2</v>
      </c>
    </row>
    <row r="984" spans="1:7" x14ac:dyDescent="0.2">
      <c r="A984" s="17">
        <v>42038</v>
      </c>
      <c r="B984" s="14">
        <v>560.96</v>
      </c>
      <c r="C984" s="14">
        <v>550.25</v>
      </c>
      <c r="D984" s="14">
        <v>560.96</v>
      </c>
      <c r="E984" s="14">
        <v>550.16999999999996</v>
      </c>
      <c r="F984" s="14" t="s">
        <v>3105</v>
      </c>
      <c r="G984" s="15">
        <v>1.03E-2</v>
      </c>
    </row>
    <row r="985" spans="1:7" x14ac:dyDescent="0.2">
      <c r="A985" s="17">
        <v>42037</v>
      </c>
      <c r="B985" s="14">
        <v>547.98</v>
      </c>
      <c r="C985" s="14">
        <v>542.57000000000005</v>
      </c>
      <c r="D985" s="14">
        <v>550.67999999999995</v>
      </c>
      <c r="E985" s="14">
        <v>540.64</v>
      </c>
      <c r="F985" s="14" t="s">
        <v>3106</v>
      </c>
      <c r="G985" s="15">
        <v>-1.1999999999999999E-3</v>
      </c>
    </row>
    <row r="986" spans="1:7" x14ac:dyDescent="0.2">
      <c r="A986" s="17">
        <v>42034</v>
      </c>
      <c r="B986" s="14">
        <v>542.37</v>
      </c>
      <c r="C986" s="14">
        <v>543.42999999999995</v>
      </c>
      <c r="D986" s="14">
        <v>546.37</v>
      </c>
      <c r="E986" s="14">
        <v>540.03</v>
      </c>
      <c r="F986" s="14" t="s">
        <v>3018</v>
      </c>
      <c r="G986" s="15">
        <v>-4.7000000000000002E-3</v>
      </c>
    </row>
    <row r="987" spans="1:7" x14ac:dyDescent="0.2">
      <c r="A987" s="17">
        <v>42033</v>
      </c>
      <c r="B987" s="14">
        <v>543</v>
      </c>
      <c r="C987" s="14">
        <v>545.52</v>
      </c>
      <c r="D987" s="14">
        <v>545.78</v>
      </c>
      <c r="E987" s="14">
        <v>541</v>
      </c>
      <c r="F987" s="14" t="s">
        <v>3107</v>
      </c>
      <c r="G987" s="15">
        <v>2.8999999999999998E-3</v>
      </c>
    </row>
    <row r="988" spans="1:7" x14ac:dyDescent="0.2">
      <c r="A988" s="17">
        <v>42032</v>
      </c>
      <c r="B988" s="14">
        <v>545.57000000000005</v>
      </c>
      <c r="C988" s="14">
        <v>544.12</v>
      </c>
      <c r="D988" s="14">
        <v>550.4</v>
      </c>
      <c r="E988" s="14">
        <v>544.08000000000004</v>
      </c>
      <c r="F988" s="14" t="s">
        <v>3108</v>
      </c>
      <c r="G988" s="15">
        <v>-1.0200000000000001E-2</v>
      </c>
    </row>
    <row r="989" spans="1:7" x14ac:dyDescent="0.2">
      <c r="A989" s="17">
        <v>42031</v>
      </c>
      <c r="B989" s="14">
        <v>544</v>
      </c>
      <c r="C989" s="14">
        <v>549.61</v>
      </c>
      <c r="D989" s="14">
        <v>551.1</v>
      </c>
      <c r="E989" s="14">
        <v>542.1</v>
      </c>
      <c r="F989" s="14" t="s">
        <v>3109</v>
      </c>
      <c r="G989" s="15">
        <v>1E-4</v>
      </c>
    </row>
    <row r="990" spans="1:7" x14ac:dyDescent="0.2">
      <c r="A990" s="17">
        <v>42030</v>
      </c>
      <c r="B990" s="14">
        <v>549.62</v>
      </c>
      <c r="C990" s="14">
        <v>549.04999999999995</v>
      </c>
      <c r="D990" s="14">
        <v>550.28</v>
      </c>
      <c r="E990" s="14">
        <v>541.46</v>
      </c>
      <c r="F990" s="14" t="s">
        <v>3110</v>
      </c>
      <c r="G990" s="15">
        <v>5.8999999999999999E-3</v>
      </c>
    </row>
    <row r="991" spans="1:7" x14ac:dyDescent="0.2">
      <c r="A991" s="17">
        <v>42027</v>
      </c>
      <c r="B991" s="14">
        <v>549.57000000000005</v>
      </c>
      <c r="C991" s="14">
        <v>546.37</v>
      </c>
      <c r="D991" s="14">
        <v>551.52</v>
      </c>
      <c r="E991" s="14">
        <v>545.91999999999996</v>
      </c>
      <c r="F991" s="14" t="s">
        <v>3111</v>
      </c>
      <c r="G991" s="15">
        <v>1.06E-2</v>
      </c>
    </row>
    <row r="992" spans="1:7" x14ac:dyDescent="0.2">
      <c r="A992" s="17">
        <v>42026</v>
      </c>
      <c r="B992" s="14">
        <v>546.37</v>
      </c>
      <c r="C992" s="14">
        <v>541.02</v>
      </c>
      <c r="D992" s="14">
        <v>546.79999999999995</v>
      </c>
      <c r="E992" s="14">
        <v>539.96</v>
      </c>
      <c r="F992" s="14" t="s">
        <v>3070</v>
      </c>
      <c r="G992" s="15">
        <v>9.9000000000000008E-3</v>
      </c>
    </row>
    <row r="993" spans="1:7" x14ac:dyDescent="0.2">
      <c r="A993" s="17">
        <v>42025</v>
      </c>
      <c r="B993" s="14">
        <v>540.63</v>
      </c>
      <c r="C993" s="14">
        <v>535.38</v>
      </c>
      <c r="D993" s="14">
        <v>540.66999999999996</v>
      </c>
      <c r="E993" s="14">
        <v>533.82000000000005</v>
      </c>
      <c r="F993" s="14" t="s">
        <v>3112</v>
      </c>
      <c r="G993" s="15">
        <v>-8.3999999999999995E-3</v>
      </c>
    </row>
    <row r="994" spans="1:7" x14ac:dyDescent="0.2">
      <c r="A994" s="17">
        <v>42024</v>
      </c>
      <c r="B994" s="14">
        <v>535.33000000000004</v>
      </c>
      <c r="C994" s="14">
        <v>539.95000000000005</v>
      </c>
      <c r="D994" s="14">
        <v>540.15</v>
      </c>
      <c r="E994" s="14">
        <v>532.86</v>
      </c>
      <c r="F994" s="14" t="s">
        <v>3113</v>
      </c>
      <c r="G994" s="15">
        <v>2.53E-2</v>
      </c>
    </row>
    <row r="995" spans="1:7" x14ac:dyDescent="0.2">
      <c r="A995" s="17">
        <v>42023</v>
      </c>
      <c r="B995" s="14">
        <v>539.87</v>
      </c>
      <c r="C995" s="14">
        <v>526.80999999999995</v>
      </c>
      <c r="D995" s="14">
        <v>539.87</v>
      </c>
      <c r="E995" s="14">
        <v>526.80999999999995</v>
      </c>
      <c r="F995" s="14" t="s">
        <v>3114</v>
      </c>
      <c r="G995" s="15">
        <v>-2.0999999999999999E-3</v>
      </c>
    </row>
    <row r="996" spans="1:7" x14ac:dyDescent="0.2">
      <c r="A996" s="17">
        <v>42020</v>
      </c>
      <c r="B996" s="14">
        <v>526.57000000000005</v>
      </c>
      <c r="C996" s="14">
        <v>527.59</v>
      </c>
      <c r="D996" s="14">
        <v>530.80999999999995</v>
      </c>
      <c r="E996" s="14">
        <v>522.11</v>
      </c>
      <c r="F996" s="14" t="s">
        <v>2988</v>
      </c>
      <c r="G996" s="15">
        <v>9.2999999999999992E-3</v>
      </c>
    </row>
    <row r="997" spans="1:7" x14ac:dyDescent="0.2">
      <c r="A997" s="17">
        <v>42019</v>
      </c>
      <c r="B997" s="14">
        <v>527.66</v>
      </c>
      <c r="C997" s="14">
        <v>523.29</v>
      </c>
      <c r="D997" s="14">
        <v>529.5</v>
      </c>
      <c r="E997" s="14">
        <v>514.99</v>
      </c>
      <c r="F997" s="14" t="s">
        <v>3115</v>
      </c>
      <c r="G997" s="15">
        <v>-1.3599999999999999E-2</v>
      </c>
    </row>
    <row r="998" spans="1:7" x14ac:dyDescent="0.2">
      <c r="A998" s="17">
        <v>42018</v>
      </c>
      <c r="B998" s="14">
        <v>522.79</v>
      </c>
      <c r="C998" s="14">
        <v>529.36</v>
      </c>
      <c r="D998" s="14">
        <v>529.80999999999995</v>
      </c>
      <c r="E998" s="14">
        <v>519.4</v>
      </c>
      <c r="F998" s="14" t="s">
        <v>3116</v>
      </c>
      <c r="G998" s="15">
        <v>1.77E-2</v>
      </c>
    </row>
    <row r="999" spans="1:7" x14ac:dyDescent="0.2">
      <c r="A999" s="17">
        <v>42017</v>
      </c>
      <c r="B999" s="14">
        <v>530</v>
      </c>
      <c r="C999" s="14">
        <v>520.76</v>
      </c>
      <c r="D999" s="14">
        <v>532.04</v>
      </c>
      <c r="E999" s="14">
        <v>519.79999999999995</v>
      </c>
      <c r="F999" s="14" t="s">
        <v>3117</v>
      </c>
      <c r="G999" s="15">
        <v>-1.3100000000000001E-2</v>
      </c>
    </row>
    <row r="1000" spans="1:7" x14ac:dyDescent="0.2">
      <c r="A1000" s="17">
        <v>42016</v>
      </c>
      <c r="B1000" s="14">
        <v>520.77</v>
      </c>
      <c r="C1000" s="14">
        <v>527.71</v>
      </c>
      <c r="D1000" s="14">
        <v>527.96</v>
      </c>
      <c r="E1000" s="14">
        <v>520.12</v>
      </c>
      <c r="F1000" s="14" t="s">
        <v>3118</v>
      </c>
      <c r="G1000" s="15">
        <v>5.0000000000000001E-4</v>
      </c>
    </row>
    <row r="1001" spans="1:7" x14ac:dyDescent="0.2">
      <c r="A1001" s="17">
        <v>42013</v>
      </c>
      <c r="B1001" s="14">
        <v>527.66999999999996</v>
      </c>
      <c r="C1001" s="14">
        <v>526.97</v>
      </c>
      <c r="D1001" s="14">
        <v>531.80999999999995</v>
      </c>
      <c r="E1001" s="14">
        <v>526.55999999999995</v>
      </c>
      <c r="F1001" s="14" t="s">
        <v>2531</v>
      </c>
      <c r="G1001" s="15">
        <v>1.2800000000000001E-2</v>
      </c>
    </row>
    <row r="1002" spans="1:7" x14ac:dyDescent="0.2">
      <c r="A1002" s="17">
        <v>42012</v>
      </c>
      <c r="B1002" s="14">
        <v>527.41999999999996</v>
      </c>
      <c r="C1002" s="14">
        <v>520.97</v>
      </c>
      <c r="D1002" s="14">
        <v>528.51</v>
      </c>
      <c r="E1002" s="14">
        <v>520.97</v>
      </c>
      <c r="F1002" s="14" t="s">
        <v>3119</v>
      </c>
      <c r="G1002" s="15">
        <v>6.7000000000000002E-3</v>
      </c>
    </row>
    <row r="1003" spans="1:7" x14ac:dyDescent="0.2">
      <c r="A1003" s="17">
        <v>42011</v>
      </c>
      <c r="B1003" s="14">
        <v>520.75</v>
      </c>
      <c r="C1003" s="14">
        <v>517.26</v>
      </c>
      <c r="D1003" s="14">
        <v>522.79999999999995</v>
      </c>
      <c r="E1003" s="14">
        <v>513.16</v>
      </c>
      <c r="F1003" s="14" t="s">
        <v>3120</v>
      </c>
      <c r="G1003" s="15">
        <v>8.5000000000000006E-3</v>
      </c>
    </row>
    <row r="1004" spans="1:7" x14ac:dyDescent="0.2">
      <c r="A1004" s="17">
        <v>42010</v>
      </c>
      <c r="B1004" s="14">
        <v>517.27</v>
      </c>
      <c r="C1004" s="14">
        <v>512.96</v>
      </c>
      <c r="D1004" s="14">
        <v>518.01</v>
      </c>
      <c r="E1004" s="14">
        <v>508.7</v>
      </c>
      <c r="F1004" s="14" t="s">
        <v>3121</v>
      </c>
      <c r="G1004" s="15">
        <v>-2.5600000000000001E-2</v>
      </c>
    </row>
    <row r="1005" spans="1:7" x14ac:dyDescent="0.2">
      <c r="A1005" s="17">
        <v>42009</v>
      </c>
      <c r="B1005" s="14">
        <v>512.91999999999996</v>
      </c>
      <c r="C1005" s="14">
        <v>526.41</v>
      </c>
      <c r="D1005" s="14">
        <v>529.84</v>
      </c>
      <c r="E1005" s="14">
        <v>512.46</v>
      </c>
      <c r="F1005" s="14" t="s">
        <v>3122</v>
      </c>
      <c r="G1005" s="15">
        <v>5.1999999999999998E-3</v>
      </c>
    </row>
    <row r="1006" spans="1:7" x14ac:dyDescent="0.2">
      <c r="A1006" s="17">
        <v>42006</v>
      </c>
      <c r="B1006" s="14">
        <v>526.41</v>
      </c>
      <c r="C1006" s="14">
        <v>523.92999999999995</v>
      </c>
      <c r="D1006" s="14">
        <v>528.52</v>
      </c>
      <c r="E1006" s="14">
        <v>520.16</v>
      </c>
      <c r="F1006" s="14" t="s">
        <v>2198</v>
      </c>
      <c r="G1006" s="15">
        <v>-9.4000000000000004E-3</v>
      </c>
    </row>
    <row r="1007" spans="1:7" x14ac:dyDescent="0.2">
      <c r="A1007" s="17">
        <v>42003</v>
      </c>
      <c r="B1007" s="14">
        <v>523.67999999999995</v>
      </c>
      <c r="C1007" s="14">
        <v>528.47</v>
      </c>
      <c r="D1007" s="14">
        <v>528.6</v>
      </c>
      <c r="E1007" s="14">
        <v>522.17999999999995</v>
      </c>
      <c r="F1007" s="14" t="s">
        <v>3123</v>
      </c>
      <c r="G1007" s="15">
        <v>-4.0000000000000001E-3</v>
      </c>
    </row>
    <row r="1008" spans="1:7" x14ac:dyDescent="0.2">
      <c r="A1008" s="17">
        <v>42002</v>
      </c>
      <c r="B1008" s="14">
        <v>528.64</v>
      </c>
      <c r="C1008" s="14">
        <v>530.38</v>
      </c>
      <c r="D1008" s="14">
        <v>532.76</v>
      </c>
      <c r="E1008" s="14">
        <v>525.58000000000004</v>
      </c>
      <c r="F1008" s="14" t="s">
        <v>2313</v>
      </c>
      <c r="G1008" s="15">
        <v>4.1000000000000003E-3</v>
      </c>
    </row>
    <row r="1009" spans="1:7" x14ac:dyDescent="0.2">
      <c r="A1009" s="17">
        <v>41996</v>
      </c>
      <c r="B1009" s="14">
        <v>530.77</v>
      </c>
      <c r="C1009" s="14">
        <v>529.57000000000005</v>
      </c>
      <c r="D1009" s="14">
        <v>530.91</v>
      </c>
      <c r="E1009" s="14">
        <v>526.79</v>
      </c>
      <c r="F1009" s="14" t="s">
        <v>3124</v>
      </c>
      <c r="G1009" s="15">
        <v>3.0000000000000001E-3</v>
      </c>
    </row>
    <row r="1010" spans="1:7" x14ac:dyDescent="0.2">
      <c r="A1010" s="17">
        <v>41995</v>
      </c>
      <c r="B1010" s="14">
        <v>528.62</v>
      </c>
      <c r="C1010" s="14">
        <v>527.09</v>
      </c>
      <c r="D1010" s="14">
        <v>535.5</v>
      </c>
      <c r="E1010" s="14">
        <v>525.98</v>
      </c>
      <c r="F1010" s="14" t="s">
        <v>3125</v>
      </c>
      <c r="G1010" s="15">
        <v>6.4999999999999997E-3</v>
      </c>
    </row>
    <row r="1011" spans="1:7" x14ac:dyDescent="0.2">
      <c r="A1011" s="17">
        <v>41992</v>
      </c>
      <c r="B1011" s="14">
        <v>527.04</v>
      </c>
      <c r="C1011" s="14">
        <v>523.67999999999995</v>
      </c>
      <c r="D1011" s="14">
        <v>528.47</v>
      </c>
      <c r="E1011" s="14">
        <v>516.54</v>
      </c>
      <c r="F1011" s="14" t="s">
        <v>3126</v>
      </c>
      <c r="G1011" s="15">
        <v>4.0399999999999998E-2</v>
      </c>
    </row>
    <row r="1012" spans="1:7" x14ac:dyDescent="0.2">
      <c r="A1012" s="17">
        <v>41991</v>
      </c>
      <c r="B1012" s="14">
        <v>523.62</v>
      </c>
      <c r="C1012" s="14">
        <v>503.33</v>
      </c>
      <c r="D1012" s="14">
        <v>523.62</v>
      </c>
      <c r="E1012" s="14">
        <v>503.32</v>
      </c>
      <c r="F1012" s="14" t="s">
        <v>3127</v>
      </c>
      <c r="G1012" s="15">
        <v>3.2000000000000001E-2</v>
      </c>
    </row>
    <row r="1013" spans="1:7" x14ac:dyDescent="0.2">
      <c r="A1013" s="17">
        <v>41990</v>
      </c>
      <c r="B1013" s="14">
        <v>503.27</v>
      </c>
      <c r="C1013" s="14">
        <v>487.7</v>
      </c>
      <c r="D1013" s="14">
        <v>503.38</v>
      </c>
      <c r="E1013" s="14">
        <v>487.42</v>
      </c>
      <c r="F1013" s="14" t="s">
        <v>3128</v>
      </c>
      <c r="G1013" s="15">
        <v>-1.0699999999999999E-2</v>
      </c>
    </row>
    <row r="1014" spans="1:7" x14ac:dyDescent="0.2">
      <c r="A1014" s="17">
        <v>41989</v>
      </c>
      <c r="B1014" s="14">
        <v>487.67</v>
      </c>
      <c r="C1014" s="14">
        <v>492.83</v>
      </c>
      <c r="D1014" s="14">
        <v>493.96</v>
      </c>
      <c r="E1014" s="14">
        <v>483.68</v>
      </c>
      <c r="F1014" s="14" t="s">
        <v>3129</v>
      </c>
      <c r="G1014" s="15">
        <v>-6.3E-3</v>
      </c>
    </row>
    <row r="1015" spans="1:7" x14ac:dyDescent="0.2">
      <c r="A1015" s="17">
        <v>41988</v>
      </c>
      <c r="B1015" s="14">
        <v>492.95</v>
      </c>
      <c r="C1015" s="14">
        <v>495.91</v>
      </c>
      <c r="D1015" s="14">
        <v>501.8</v>
      </c>
      <c r="E1015" s="14">
        <v>492.52</v>
      </c>
      <c r="F1015" s="14" t="s">
        <v>3130</v>
      </c>
      <c r="G1015" s="15">
        <v>-1.5699999999999999E-2</v>
      </c>
    </row>
    <row r="1016" spans="1:7" x14ac:dyDescent="0.2">
      <c r="A1016" s="17">
        <v>41985</v>
      </c>
      <c r="B1016" s="14">
        <v>496.1</v>
      </c>
      <c r="C1016" s="14">
        <v>503.95</v>
      </c>
      <c r="D1016" s="14">
        <v>503.99</v>
      </c>
      <c r="E1016" s="14">
        <v>495.55</v>
      </c>
      <c r="F1016" s="14" t="s">
        <v>3131</v>
      </c>
      <c r="G1016" s="15">
        <v>-3.0000000000000001E-3</v>
      </c>
    </row>
    <row r="1017" spans="1:7" x14ac:dyDescent="0.2">
      <c r="A1017" s="17">
        <v>41984</v>
      </c>
      <c r="B1017" s="14">
        <v>504.02</v>
      </c>
      <c r="C1017" s="14">
        <v>505.59</v>
      </c>
      <c r="D1017" s="14">
        <v>507.35</v>
      </c>
      <c r="E1017" s="14">
        <v>501.29</v>
      </c>
      <c r="F1017" s="14" t="s">
        <v>3132</v>
      </c>
      <c r="G1017" s="15">
        <v>2.8E-3</v>
      </c>
    </row>
    <row r="1018" spans="1:7" x14ac:dyDescent="0.2">
      <c r="A1018" s="17">
        <v>41983</v>
      </c>
      <c r="B1018" s="14">
        <v>505.55</v>
      </c>
      <c r="C1018" s="14">
        <v>504.1</v>
      </c>
      <c r="D1018" s="14">
        <v>509.52</v>
      </c>
      <c r="E1018" s="14">
        <v>503.9</v>
      </c>
      <c r="F1018" s="14" t="s">
        <v>3133</v>
      </c>
      <c r="G1018" s="15">
        <v>-1.6E-2</v>
      </c>
    </row>
    <row r="1019" spans="1:7" x14ac:dyDescent="0.2">
      <c r="A1019" s="17">
        <v>41982</v>
      </c>
      <c r="B1019" s="14">
        <v>504.13</v>
      </c>
      <c r="C1019" s="14">
        <v>512.27</v>
      </c>
      <c r="D1019" s="14">
        <v>512.28</v>
      </c>
      <c r="E1019" s="14">
        <v>501.89</v>
      </c>
      <c r="F1019" s="14" t="s">
        <v>3134</v>
      </c>
      <c r="G1019" s="15">
        <v>-1.11E-2</v>
      </c>
    </row>
    <row r="1020" spans="1:7" x14ac:dyDescent="0.2">
      <c r="A1020" s="17">
        <v>41981</v>
      </c>
      <c r="B1020" s="14">
        <v>512.35</v>
      </c>
      <c r="C1020" s="14">
        <v>518.07000000000005</v>
      </c>
      <c r="D1020" s="14">
        <v>518.48</v>
      </c>
      <c r="E1020" s="14">
        <v>510.92</v>
      </c>
      <c r="F1020" s="14" t="s">
        <v>3135</v>
      </c>
      <c r="G1020" s="15">
        <v>-2.8E-3</v>
      </c>
    </row>
    <row r="1021" spans="1:7" x14ac:dyDescent="0.2">
      <c r="A1021" s="17">
        <v>41978</v>
      </c>
      <c r="B1021" s="14">
        <v>518.09</v>
      </c>
      <c r="C1021" s="14">
        <v>520.26</v>
      </c>
      <c r="D1021" s="14">
        <v>520.45000000000005</v>
      </c>
      <c r="E1021" s="14">
        <v>516.52</v>
      </c>
      <c r="F1021" s="14" t="s">
        <v>3136</v>
      </c>
      <c r="G1021" s="15">
        <v>-1.0800000000000001E-2</v>
      </c>
    </row>
    <row r="1022" spans="1:7" x14ac:dyDescent="0.2">
      <c r="A1022" s="17">
        <v>41977</v>
      </c>
      <c r="B1022" s="14">
        <v>519.54</v>
      </c>
      <c r="C1022" s="14">
        <v>525.22</v>
      </c>
      <c r="D1022" s="14">
        <v>526.66999999999996</v>
      </c>
      <c r="E1022" s="14">
        <v>517.55999999999995</v>
      </c>
      <c r="F1022" s="14" t="s">
        <v>3137</v>
      </c>
      <c r="G1022" s="15">
        <v>8.9999999999999993E-3</v>
      </c>
    </row>
    <row r="1023" spans="1:7" x14ac:dyDescent="0.2">
      <c r="A1023" s="17">
        <v>41976</v>
      </c>
      <c r="B1023" s="14">
        <v>525.23</v>
      </c>
      <c r="C1023" s="14">
        <v>520.54999999999995</v>
      </c>
      <c r="D1023" s="14">
        <v>525.69000000000005</v>
      </c>
      <c r="E1023" s="14">
        <v>520.54999999999995</v>
      </c>
      <c r="F1023" s="14" t="s">
        <v>3138</v>
      </c>
      <c r="G1023" s="15">
        <v>1.17E-2</v>
      </c>
    </row>
    <row r="1024" spans="1:7" x14ac:dyDescent="0.2">
      <c r="A1024" s="17">
        <v>41975</v>
      </c>
      <c r="B1024" s="14">
        <v>520.54</v>
      </c>
      <c r="C1024" s="14">
        <v>514.59</v>
      </c>
      <c r="D1024" s="14">
        <v>525.58000000000004</v>
      </c>
      <c r="E1024" s="14">
        <v>514.59</v>
      </c>
      <c r="F1024" s="14" t="s">
        <v>3139</v>
      </c>
      <c r="G1024" s="15">
        <v>-2.8E-3</v>
      </c>
    </row>
    <row r="1025" spans="1:7" x14ac:dyDescent="0.2">
      <c r="A1025" s="17">
        <v>41974</v>
      </c>
      <c r="B1025" s="14">
        <v>514.53</v>
      </c>
      <c r="C1025" s="14">
        <v>515.95000000000005</v>
      </c>
      <c r="D1025" s="14">
        <v>516.87</v>
      </c>
      <c r="E1025" s="14">
        <v>506.34</v>
      </c>
      <c r="F1025" s="14" t="s">
        <v>3140</v>
      </c>
      <c r="G1025" s="15">
        <v>-2.9499999999999998E-2</v>
      </c>
    </row>
    <row r="1026" spans="1:7" x14ac:dyDescent="0.2">
      <c r="A1026" s="17">
        <v>41971</v>
      </c>
      <c r="B1026" s="14">
        <v>515.97</v>
      </c>
      <c r="C1026" s="14">
        <v>531.63</v>
      </c>
      <c r="D1026" s="14">
        <v>531.98</v>
      </c>
      <c r="E1026" s="14">
        <v>511.05</v>
      </c>
      <c r="F1026" s="14" t="s">
        <v>3141</v>
      </c>
      <c r="G1026" s="15">
        <v>-2.52E-2</v>
      </c>
    </row>
    <row r="1027" spans="1:7" x14ac:dyDescent="0.2">
      <c r="A1027" s="17">
        <v>41970</v>
      </c>
      <c r="B1027" s="14">
        <v>531.66</v>
      </c>
      <c r="C1027" s="14">
        <v>545.03</v>
      </c>
      <c r="D1027" s="14">
        <v>545.12</v>
      </c>
      <c r="E1027" s="14">
        <v>530.86</v>
      </c>
      <c r="F1027" s="14" t="s">
        <v>3142</v>
      </c>
      <c r="G1027" s="15">
        <v>-1.5900000000000001E-2</v>
      </c>
    </row>
    <row r="1028" spans="1:7" x14ac:dyDescent="0.2">
      <c r="A1028" s="17">
        <v>41969</v>
      </c>
      <c r="B1028" s="14">
        <v>545.41</v>
      </c>
      <c r="C1028" s="14">
        <v>553.01</v>
      </c>
      <c r="D1028" s="14">
        <v>553.05999999999995</v>
      </c>
      <c r="E1028" s="14">
        <v>545.02</v>
      </c>
      <c r="F1028" s="14" t="s">
        <v>3143</v>
      </c>
      <c r="G1028" s="15">
        <v>-2.5999999999999999E-3</v>
      </c>
    </row>
    <row r="1029" spans="1:7" x14ac:dyDescent="0.2">
      <c r="A1029" s="17">
        <v>41968</v>
      </c>
      <c r="B1029" s="14">
        <v>554.25</v>
      </c>
      <c r="C1029" s="14">
        <v>555.70000000000005</v>
      </c>
      <c r="D1029" s="14">
        <v>556.12</v>
      </c>
      <c r="E1029" s="14">
        <v>550.88</v>
      </c>
      <c r="F1029" s="14" t="s">
        <v>3144</v>
      </c>
      <c r="G1029" s="15">
        <v>8.0000000000000004E-4</v>
      </c>
    </row>
    <row r="1030" spans="1:7" x14ac:dyDescent="0.2">
      <c r="A1030" s="17">
        <v>41967</v>
      </c>
      <c r="B1030" s="14">
        <v>555.69000000000005</v>
      </c>
      <c r="C1030" s="14">
        <v>555.34</v>
      </c>
      <c r="D1030" s="14">
        <v>558.34</v>
      </c>
      <c r="E1030" s="14">
        <v>554.54</v>
      </c>
      <c r="F1030" s="14" t="s">
        <v>3145</v>
      </c>
      <c r="G1030" s="15">
        <v>1.04E-2</v>
      </c>
    </row>
    <row r="1031" spans="1:7" x14ac:dyDescent="0.2">
      <c r="A1031" s="17">
        <v>41964</v>
      </c>
      <c r="B1031" s="14">
        <v>555.27</v>
      </c>
      <c r="C1031" s="14">
        <v>549.51</v>
      </c>
      <c r="D1031" s="14">
        <v>557.32000000000005</v>
      </c>
      <c r="E1031" s="14">
        <v>549.45000000000005</v>
      </c>
      <c r="F1031" s="14" t="s">
        <v>3146</v>
      </c>
      <c r="G1031" s="15">
        <v>-2.8E-3</v>
      </c>
    </row>
    <row r="1032" spans="1:7" x14ac:dyDescent="0.2">
      <c r="A1032" s="17">
        <v>41963</v>
      </c>
      <c r="B1032" s="14">
        <v>549.53</v>
      </c>
      <c r="C1032" s="14">
        <v>551.05999999999995</v>
      </c>
      <c r="D1032" s="14">
        <v>553.46</v>
      </c>
      <c r="E1032" s="14">
        <v>547.20000000000005</v>
      </c>
      <c r="F1032" s="14" t="s">
        <v>3147</v>
      </c>
      <c r="G1032" s="15">
        <v>2.2000000000000001E-3</v>
      </c>
    </row>
    <row r="1033" spans="1:7" x14ac:dyDescent="0.2">
      <c r="A1033" s="17">
        <v>41962</v>
      </c>
      <c r="B1033" s="14">
        <v>551.08000000000004</v>
      </c>
      <c r="C1033" s="14">
        <v>549.89</v>
      </c>
      <c r="D1033" s="14">
        <v>553.29999999999995</v>
      </c>
      <c r="E1033" s="14">
        <v>548.14</v>
      </c>
      <c r="F1033" s="14" t="s">
        <v>3148</v>
      </c>
      <c r="G1033" s="15">
        <v>4.5999999999999999E-3</v>
      </c>
    </row>
    <row r="1034" spans="1:7" x14ac:dyDescent="0.2">
      <c r="A1034" s="17">
        <v>41961</v>
      </c>
      <c r="B1034" s="14">
        <v>549.89</v>
      </c>
      <c r="C1034" s="14">
        <v>547.28</v>
      </c>
      <c r="D1034" s="14">
        <v>554.23</v>
      </c>
      <c r="E1034" s="14">
        <v>547.27</v>
      </c>
      <c r="F1034" s="14" t="s">
        <v>2186</v>
      </c>
      <c r="G1034" s="15">
        <v>2.0000000000000001E-4</v>
      </c>
    </row>
    <row r="1035" spans="1:7" x14ac:dyDescent="0.2">
      <c r="A1035" s="17">
        <v>41960</v>
      </c>
      <c r="B1035" s="14">
        <v>547.36</v>
      </c>
      <c r="C1035" s="14">
        <v>547.02</v>
      </c>
      <c r="D1035" s="14">
        <v>548.78</v>
      </c>
      <c r="E1035" s="14">
        <v>541.27</v>
      </c>
      <c r="F1035" s="14" t="s">
        <v>3149</v>
      </c>
      <c r="G1035" s="15">
        <v>2.1399999999999999E-2</v>
      </c>
    </row>
    <row r="1036" spans="1:7" x14ac:dyDescent="0.2">
      <c r="A1036" s="17">
        <v>41957</v>
      </c>
      <c r="B1036" s="14">
        <v>547.26</v>
      </c>
      <c r="C1036" s="14">
        <v>535.79999999999995</v>
      </c>
      <c r="D1036" s="14">
        <v>547.72</v>
      </c>
      <c r="E1036" s="14">
        <v>535.58000000000004</v>
      </c>
      <c r="F1036" s="14" t="s">
        <v>3150</v>
      </c>
      <c r="G1036" s="15">
        <v>-6.3E-3</v>
      </c>
    </row>
    <row r="1037" spans="1:7" x14ac:dyDescent="0.2">
      <c r="A1037" s="17">
        <v>41956</v>
      </c>
      <c r="B1037" s="14">
        <v>535.80999999999995</v>
      </c>
      <c r="C1037" s="14">
        <v>539.29999999999995</v>
      </c>
      <c r="D1037" s="14">
        <v>541.05999999999995</v>
      </c>
      <c r="E1037" s="14">
        <v>534</v>
      </c>
      <c r="F1037" s="14" t="s">
        <v>2636</v>
      </c>
      <c r="G1037" s="15">
        <v>-4.1999999999999997E-3</v>
      </c>
    </row>
    <row r="1038" spans="1:7" x14ac:dyDescent="0.2">
      <c r="A1038" s="17">
        <v>41955</v>
      </c>
      <c r="B1038" s="14">
        <v>539.20000000000005</v>
      </c>
      <c r="C1038" s="14">
        <v>541.49</v>
      </c>
      <c r="D1038" s="14">
        <v>542.88</v>
      </c>
      <c r="E1038" s="14">
        <v>537.61</v>
      </c>
      <c r="F1038" s="14" t="s">
        <v>3151</v>
      </c>
      <c r="G1038" s="15">
        <v>3.7000000000000002E-3</v>
      </c>
    </row>
    <row r="1039" spans="1:7" x14ac:dyDescent="0.2">
      <c r="A1039" s="17">
        <v>41954</v>
      </c>
      <c r="B1039" s="14">
        <v>541.5</v>
      </c>
      <c r="C1039" s="14">
        <v>539.77</v>
      </c>
      <c r="D1039" s="14">
        <v>541.80999999999995</v>
      </c>
      <c r="E1039" s="14">
        <v>538.65</v>
      </c>
      <c r="F1039" s="14" t="s">
        <v>3152</v>
      </c>
      <c r="G1039" s="15">
        <v>6.6E-3</v>
      </c>
    </row>
    <row r="1040" spans="1:7" x14ac:dyDescent="0.2">
      <c r="A1040" s="17">
        <v>41953</v>
      </c>
      <c r="B1040" s="14">
        <v>539.53</v>
      </c>
      <c r="C1040" s="14">
        <v>536.03</v>
      </c>
      <c r="D1040" s="14">
        <v>542.61</v>
      </c>
      <c r="E1040" s="14">
        <v>536.03</v>
      </c>
      <c r="F1040" s="14" t="s">
        <v>2882</v>
      </c>
      <c r="G1040" s="15">
        <v>5.4999999999999997E-3</v>
      </c>
    </row>
    <row r="1041" spans="1:7" x14ac:dyDescent="0.2">
      <c r="A1041" s="17">
        <v>41950</v>
      </c>
      <c r="B1041" s="14">
        <v>536</v>
      </c>
      <c r="C1041" s="14">
        <v>533.11</v>
      </c>
      <c r="D1041" s="14">
        <v>538.82000000000005</v>
      </c>
      <c r="E1041" s="14">
        <v>533.11</v>
      </c>
      <c r="F1041" s="14" t="s">
        <v>3153</v>
      </c>
      <c r="G1041" s="15">
        <v>-1.1999999999999999E-3</v>
      </c>
    </row>
    <row r="1042" spans="1:7" x14ac:dyDescent="0.2">
      <c r="A1042" s="17">
        <v>41949</v>
      </c>
      <c r="B1042" s="14">
        <v>533.07000000000005</v>
      </c>
      <c r="C1042" s="14">
        <v>533.72</v>
      </c>
      <c r="D1042" s="14">
        <v>537.46</v>
      </c>
      <c r="E1042" s="14">
        <v>531.03</v>
      </c>
      <c r="F1042" s="14" t="s">
        <v>3154</v>
      </c>
      <c r="G1042" s="15">
        <v>1.37E-2</v>
      </c>
    </row>
    <row r="1043" spans="1:7" x14ac:dyDescent="0.2">
      <c r="A1043" s="17">
        <v>41948</v>
      </c>
      <c r="B1043" s="14">
        <v>533.72</v>
      </c>
      <c r="C1043" s="14">
        <v>526.5</v>
      </c>
      <c r="D1043" s="14">
        <v>533.82000000000005</v>
      </c>
      <c r="E1043" s="14">
        <v>525.26</v>
      </c>
      <c r="F1043" s="14" t="s">
        <v>3155</v>
      </c>
      <c r="G1043" s="15">
        <v>-1.34E-2</v>
      </c>
    </row>
    <row r="1044" spans="1:7" x14ac:dyDescent="0.2">
      <c r="A1044" s="17">
        <v>41947</v>
      </c>
      <c r="B1044" s="14">
        <v>526.51</v>
      </c>
      <c r="C1044" s="14">
        <v>533.37</v>
      </c>
      <c r="D1044" s="14">
        <v>533.37</v>
      </c>
      <c r="E1044" s="14">
        <v>525.72</v>
      </c>
      <c r="F1044" s="14" t="s">
        <v>3156</v>
      </c>
      <c r="G1044" s="15">
        <v>-5.9999999999999995E-4</v>
      </c>
    </row>
    <row r="1045" spans="1:7" x14ac:dyDescent="0.2">
      <c r="A1045" s="17">
        <v>41946</v>
      </c>
      <c r="B1045" s="14">
        <v>533.64</v>
      </c>
      <c r="C1045" s="14">
        <v>534.28</v>
      </c>
      <c r="D1045" s="14">
        <v>538.44000000000005</v>
      </c>
      <c r="E1045" s="14">
        <v>532.86</v>
      </c>
      <c r="F1045" s="14" t="s">
        <v>3157</v>
      </c>
      <c r="G1045" s="15">
        <v>6.3E-3</v>
      </c>
    </row>
    <row r="1046" spans="1:7" x14ac:dyDescent="0.2">
      <c r="A1046" s="17">
        <v>41943</v>
      </c>
      <c r="B1046" s="14">
        <v>533.94000000000005</v>
      </c>
      <c r="C1046" s="14">
        <v>530.74</v>
      </c>
      <c r="D1046" s="14">
        <v>538.19000000000005</v>
      </c>
      <c r="E1046" s="14">
        <v>530.74</v>
      </c>
      <c r="F1046" s="14" t="s">
        <v>3158</v>
      </c>
      <c r="G1046" s="15">
        <v>-9.7999999999999997E-3</v>
      </c>
    </row>
    <row r="1047" spans="1:7" x14ac:dyDescent="0.2">
      <c r="A1047" s="17">
        <v>41942</v>
      </c>
      <c r="B1047" s="14">
        <v>530.6</v>
      </c>
      <c r="C1047" s="14">
        <v>535.99</v>
      </c>
      <c r="D1047" s="14">
        <v>536.54</v>
      </c>
      <c r="E1047" s="14">
        <v>523.04999999999995</v>
      </c>
      <c r="F1047" s="14" t="s">
        <v>3159</v>
      </c>
      <c r="G1047" s="15">
        <v>1.12E-2</v>
      </c>
    </row>
    <row r="1048" spans="1:7" x14ac:dyDescent="0.2">
      <c r="A1048" s="17">
        <v>41941</v>
      </c>
      <c r="B1048" s="14">
        <v>535.84</v>
      </c>
      <c r="C1048" s="14">
        <v>529.91</v>
      </c>
      <c r="D1048" s="14">
        <v>537.58000000000004</v>
      </c>
      <c r="E1048" s="14">
        <v>527.36</v>
      </c>
      <c r="F1048" s="14" t="s">
        <v>3160</v>
      </c>
      <c r="G1048" s="15">
        <v>1.4800000000000001E-2</v>
      </c>
    </row>
    <row r="1049" spans="1:7" x14ac:dyDescent="0.2">
      <c r="A1049" s="17">
        <v>41940</v>
      </c>
      <c r="B1049" s="14">
        <v>529.89</v>
      </c>
      <c r="C1049" s="14">
        <v>522.22</v>
      </c>
      <c r="D1049" s="14">
        <v>529.98</v>
      </c>
      <c r="E1049" s="14">
        <v>522.19000000000005</v>
      </c>
      <c r="F1049" s="14" t="s">
        <v>3161</v>
      </c>
      <c r="G1049" s="15">
        <v>-3.5999999999999999E-3</v>
      </c>
    </row>
    <row r="1050" spans="1:7" x14ac:dyDescent="0.2">
      <c r="A1050" s="17">
        <v>41939</v>
      </c>
      <c r="B1050" s="14">
        <v>522.17999999999995</v>
      </c>
      <c r="C1050" s="14">
        <v>524.5</v>
      </c>
      <c r="D1050" s="14">
        <v>531.84</v>
      </c>
      <c r="E1050" s="14">
        <v>519.55999999999995</v>
      </c>
      <c r="F1050" s="14" t="s">
        <v>3162</v>
      </c>
      <c r="G1050" s="15">
        <v>1E-3</v>
      </c>
    </row>
    <row r="1051" spans="1:7" x14ac:dyDescent="0.2">
      <c r="A1051" s="17">
        <v>41936</v>
      </c>
      <c r="B1051" s="14">
        <v>524.07000000000005</v>
      </c>
      <c r="C1051" s="14">
        <v>523.59</v>
      </c>
      <c r="D1051" s="14">
        <v>525.4</v>
      </c>
      <c r="E1051" s="14">
        <v>521.95000000000005</v>
      </c>
      <c r="F1051" s="14" t="s">
        <v>3163</v>
      </c>
      <c r="G1051" s="15">
        <v>-2.5000000000000001E-3</v>
      </c>
    </row>
    <row r="1052" spans="1:7" x14ac:dyDescent="0.2">
      <c r="A1052" s="17">
        <v>41935</v>
      </c>
      <c r="B1052" s="14">
        <v>523.54999999999995</v>
      </c>
      <c r="C1052" s="14">
        <v>524.84</v>
      </c>
      <c r="D1052" s="14">
        <v>525.94000000000005</v>
      </c>
      <c r="E1052" s="14">
        <v>515.34</v>
      </c>
      <c r="F1052" s="14" t="s">
        <v>3164</v>
      </c>
      <c r="G1052" s="15">
        <v>1.2699999999999999E-2</v>
      </c>
    </row>
    <row r="1053" spans="1:7" x14ac:dyDescent="0.2">
      <c r="A1053" s="17">
        <v>41934</v>
      </c>
      <c r="B1053" s="14">
        <v>524.84</v>
      </c>
      <c r="C1053" s="14">
        <v>518.32000000000005</v>
      </c>
      <c r="D1053" s="14">
        <v>524.84</v>
      </c>
      <c r="E1053" s="14">
        <v>513.63</v>
      </c>
      <c r="F1053" s="14" t="s">
        <v>3165</v>
      </c>
      <c r="G1053" s="15">
        <v>3.5799999999999998E-2</v>
      </c>
    </row>
    <row r="1054" spans="1:7" x14ac:dyDescent="0.2">
      <c r="A1054" s="17">
        <v>41933</v>
      </c>
      <c r="B1054" s="14">
        <v>518.28</v>
      </c>
      <c r="C1054" s="14">
        <v>500.33</v>
      </c>
      <c r="D1054" s="14">
        <v>518.28</v>
      </c>
      <c r="E1054" s="14">
        <v>498.17</v>
      </c>
      <c r="F1054" s="14" t="s">
        <v>3166</v>
      </c>
      <c r="G1054" s="15">
        <v>-1.09E-2</v>
      </c>
    </row>
    <row r="1055" spans="1:7" x14ac:dyDescent="0.2">
      <c r="A1055" s="17">
        <v>41932</v>
      </c>
      <c r="B1055" s="14">
        <v>500.36</v>
      </c>
      <c r="C1055" s="14">
        <v>506.03</v>
      </c>
      <c r="D1055" s="14">
        <v>507.41</v>
      </c>
      <c r="E1055" s="14">
        <v>497.12</v>
      </c>
      <c r="F1055" s="14" t="s">
        <v>3167</v>
      </c>
      <c r="G1055" s="15">
        <v>3.9600000000000003E-2</v>
      </c>
    </row>
    <row r="1056" spans="1:7" x14ac:dyDescent="0.2">
      <c r="A1056" s="17">
        <v>41929</v>
      </c>
      <c r="B1056" s="14">
        <v>505.89</v>
      </c>
      <c r="C1056" s="14">
        <v>486.77</v>
      </c>
      <c r="D1056" s="14">
        <v>505.9</v>
      </c>
      <c r="E1056" s="14">
        <v>486.77</v>
      </c>
      <c r="F1056" s="14" t="s">
        <v>3168</v>
      </c>
      <c r="G1056" s="15">
        <v>-2.75E-2</v>
      </c>
    </row>
    <row r="1057" spans="1:7" x14ac:dyDescent="0.2">
      <c r="A1057" s="17">
        <v>41928</v>
      </c>
      <c r="B1057" s="14">
        <v>486.64</v>
      </c>
      <c r="C1057" s="14">
        <v>500.43</v>
      </c>
      <c r="D1057" s="14">
        <v>505.29</v>
      </c>
      <c r="E1057" s="14">
        <v>482.03</v>
      </c>
      <c r="F1057" s="14" t="s">
        <v>3169</v>
      </c>
      <c r="G1057" s="15">
        <v>-1.9699999999999999E-2</v>
      </c>
    </row>
    <row r="1058" spans="1:7" x14ac:dyDescent="0.2">
      <c r="A1058" s="17">
        <v>41927</v>
      </c>
      <c r="B1058" s="14">
        <v>500.42</v>
      </c>
      <c r="C1058" s="14">
        <v>510.49</v>
      </c>
      <c r="D1058" s="14">
        <v>512.41999999999996</v>
      </c>
      <c r="E1058" s="14">
        <v>493.13</v>
      </c>
      <c r="F1058" s="14" t="s">
        <v>3170</v>
      </c>
      <c r="G1058" s="15">
        <v>4.4999999999999997E-3</v>
      </c>
    </row>
    <row r="1059" spans="1:7" x14ac:dyDescent="0.2">
      <c r="A1059" s="17">
        <v>41926</v>
      </c>
      <c r="B1059" s="14">
        <v>510.49</v>
      </c>
      <c r="C1059" s="14">
        <v>508.21</v>
      </c>
      <c r="D1059" s="14">
        <v>514.44000000000005</v>
      </c>
      <c r="E1059" s="14">
        <v>505.04</v>
      </c>
      <c r="F1059" s="14" t="s">
        <v>3171</v>
      </c>
      <c r="G1059" s="15">
        <v>6.3E-3</v>
      </c>
    </row>
    <row r="1060" spans="1:7" x14ac:dyDescent="0.2">
      <c r="A1060" s="17">
        <v>41925</v>
      </c>
      <c r="B1060" s="14">
        <v>508.22</v>
      </c>
      <c r="C1060" s="14">
        <v>505.03</v>
      </c>
      <c r="D1060" s="14">
        <v>513.09</v>
      </c>
      <c r="E1060" s="14">
        <v>500.2</v>
      </c>
      <c r="F1060" s="14" t="s">
        <v>3172</v>
      </c>
      <c r="G1060" s="15">
        <v>-1.9E-2</v>
      </c>
    </row>
    <row r="1061" spans="1:7" x14ac:dyDescent="0.2">
      <c r="A1061" s="17">
        <v>41922</v>
      </c>
      <c r="B1061" s="14">
        <v>505.03</v>
      </c>
      <c r="C1061" s="14">
        <v>514.66</v>
      </c>
      <c r="D1061" s="14">
        <v>514.66</v>
      </c>
      <c r="E1061" s="14">
        <v>503.32</v>
      </c>
      <c r="F1061" s="14" t="s">
        <v>3173</v>
      </c>
      <c r="G1061" s="15">
        <v>-1.37E-2</v>
      </c>
    </row>
    <row r="1062" spans="1:7" x14ac:dyDescent="0.2">
      <c r="A1062" s="17">
        <v>41921</v>
      </c>
      <c r="B1062" s="14">
        <v>514.79</v>
      </c>
      <c r="C1062" s="14">
        <v>521.99</v>
      </c>
      <c r="D1062" s="14">
        <v>530.54999999999995</v>
      </c>
      <c r="E1062" s="14">
        <v>514.23</v>
      </c>
      <c r="F1062" s="14" t="s">
        <v>2864</v>
      </c>
      <c r="G1062" s="15">
        <v>-7.1999999999999998E-3</v>
      </c>
    </row>
    <row r="1063" spans="1:7" x14ac:dyDescent="0.2">
      <c r="A1063" s="17">
        <v>41920</v>
      </c>
      <c r="B1063" s="14">
        <v>521.96</v>
      </c>
      <c r="C1063" s="14">
        <v>525.71</v>
      </c>
      <c r="D1063" s="14">
        <v>525.71</v>
      </c>
      <c r="E1063" s="14">
        <v>518.53</v>
      </c>
      <c r="F1063" s="14" t="s">
        <v>3174</v>
      </c>
      <c r="G1063" s="15">
        <v>-1.6799999999999999E-2</v>
      </c>
    </row>
    <row r="1064" spans="1:7" x14ac:dyDescent="0.2">
      <c r="A1064" s="17">
        <v>41919</v>
      </c>
      <c r="B1064" s="14">
        <v>525.77</v>
      </c>
      <c r="C1064" s="14">
        <v>534.74</v>
      </c>
      <c r="D1064" s="14">
        <v>534.74</v>
      </c>
      <c r="E1064" s="14">
        <v>523.39</v>
      </c>
      <c r="F1064" s="14" t="s">
        <v>3175</v>
      </c>
      <c r="G1064" s="15">
        <v>5.0000000000000001E-4</v>
      </c>
    </row>
    <row r="1065" spans="1:7" x14ac:dyDescent="0.2">
      <c r="A1065" s="17">
        <v>41918</v>
      </c>
      <c r="B1065" s="14">
        <v>534.76</v>
      </c>
      <c r="C1065" s="14">
        <v>534.29999999999995</v>
      </c>
      <c r="D1065" s="14">
        <v>536.94000000000005</v>
      </c>
      <c r="E1065" s="14">
        <v>530.64</v>
      </c>
      <c r="F1065" s="14" t="s">
        <v>3176</v>
      </c>
      <c r="G1065" s="15">
        <v>-2.7000000000000001E-3</v>
      </c>
    </row>
    <row r="1066" spans="1:7" x14ac:dyDescent="0.2">
      <c r="A1066" s="17">
        <v>41915</v>
      </c>
      <c r="B1066" s="14">
        <v>534.5</v>
      </c>
      <c r="C1066" s="14">
        <v>536.01</v>
      </c>
      <c r="D1066" s="14">
        <v>541.57000000000005</v>
      </c>
      <c r="E1066" s="14">
        <v>532.49</v>
      </c>
      <c r="F1066" s="14" t="s">
        <v>3177</v>
      </c>
      <c r="G1066" s="15">
        <v>-2.8199999999999999E-2</v>
      </c>
    </row>
    <row r="1067" spans="1:7" x14ac:dyDescent="0.2">
      <c r="A1067" s="17">
        <v>41914</v>
      </c>
      <c r="B1067" s="14">
        <v>535.94000000000005</v>
      </c>
      <c r="C1067" s="14">
        <v>551.23</v>
      </c>
      <c r="D1067" s="14">
        <v>551.23</v>
      </c>
      <c r="E1067" s="14">
        <v>535.79</v>
      </c>
      <c r="F1067" s="14" t="s">
        <v>3178</v>
      </c>
      <c r="G1067" s="15">
        <v>-1.14E-2</v>
      </c>
    </row>
    <row r="1068" spans="1:7" x14ac:dyDescent="0.2">
      <c r="A1068" s="17">
        <v>41913</v>
      </c>
      <c r="B1068" s="14">
        <v>551.49</v>
      </c>
      <c r="C1068" s="14">
        <v>557.79999999999995</v>
      </c>
      <c r="D1068" s="14">
        <v>558.36</v>
      </c>
      <c r="E1068" s="14">
        <v>550.14</v>
      </c>
      <c r="F1068" s="14" t="s">
        <v>3179</v>
      </c>
      <c r="G1068" s="15">
        <v>4.1999999999999997E-3</v>
      </c>
    </row>
    <row r="1069" spans="1:7" x14ac:dyDescent="0.2">
      <c r="A1069" s="17">
        <v>41912</v>
      </c>
      <c r="B1069" s="14">
        <v>557.87</v>
      </c>
      <c r="C1069" s="14">
        <v>555.73</v>
      </c>
      <c r="D1069" s="14">
        <v>559.44000000000005</v>
      </c>
      <c r="E1069" s="14">
        <v>555.63</v>
      </c>
      <c r="F1069" s="14" t="s">
        <v>3180</v>
      </c>
      <c r="G1069" s="15">
        <v>6.9999999999999999E-4</v>
      </c>
    </row>
    <row r="1070" spans="1:7" x14ac:dyDescent="0.2">
      <c r="A1070" s="17">
        <v>41911</v>
      </c>
      <c r="B1070" s="14">
        <v>555.53</v>
      </c>
      <c r="C1070" s="14">
        <v>555.11</v>
      </c>
      <c r="D1070" s="14">
        <v>564.97</v>
      </c>
      <c r="E1070" s="14">
        <v>553.4</v>
      </c>
      <c r="F1070" s="14" t="s">
        <v>3014</v>
      </c>
      <c r="G1070" s="15">
        <v>3.5999999999999999E-3</v>
      </c>
    </row>
    <row r="1071" spans="1:7" x14ac:dyDescent="0.2">
      <c r="A1071" s="17">
        <v>41908</v>
      </c>
      <c r="B1071" s="14">
        <v>555.12</v>
      </c>
      <c r="C1071" s="14">
        <v>553.07000000000005</v>
      </c>
      <c r="D1071" s="14">
        <v>555.58000000000004</v>
      </c>
      <c r="E1071" s="14">
        <v>547.85</v>
      </c>
      <c r="F1071" s="14" t="s">
        <v>3181</v>
      </c>
      <c r="G1071" s="15">
        <v>-7.0000000000000001E-3</v>
      </c>
    </row>
    <row r="1072" spans="1:7" x14ac:dyDescent="0.2">
      <c r="A1072" s="17">
        <v>41907</v>
      </c>
      <c r="B1072" s="14">
        <v>553.13</v>
      </c>
      <c r="C1072" s="14">
        <v>557.04999999999995</v>
      </c>
      <c r="D1072" s="14">
        <v>561</v>
      </c>
      <c r="E1072" s="14">
        <v>553.04</v>
      </c>
      <c r="F1072" s="14" t="s">
        <v>3182</v>
      </c>
      <c r="G1072" s="15">
        <v>1.1999999999999999E-3</v>
      </c>
    </row>
    <row r="1073" spans="1:7" x14ac:dyDescent="0.2">
      <c r="A1073" s="17">
        <v>41906</v>
      </c>
      <c r="B1073" s="14">
        <v>557.04999999999995</v>
      </c>
      <c r="C1073" s="14">
        <v>556.41</v>
      </c>
      <c r="D1073" s="14">
        <v>559.29999999999995</v>
      </c>
      <c r="E1073" s="14">
        <v>552.09</v>
      </c>
      <c r="F1073" s="14" t="s">
        <v>3183</v>
      </c>
      <c r="G1073" s="15">
        <v>-1.29E-2</v>
      </c>
    </row>
    <row r="1074" spans="1:7" x14ac:dyDescent="0.2">
      <c r="A1074" s="17">
        <v>41905</v>
      </c>
      <c r="B1074" s="14">
        <v>556.4</v>
      </c>
      <c r="C1074" s="14">
        <v>563.66999999999996</v>
      </c>
      <c r="D1074" s="14">
        <v>565.91</v>
      </c>
      <c r="E1074" s="14">
        <v>555.88</v>
      </c>
      <c r="F1074" s="14" t="s">
        <v>3184</v>
      </c>
      <c r="G1074" s="15">
        <v>-4.4999999999999997E-3</v>
      </c>
    </row>
    <row r="1075" spans="1:7" x14ac:dyDescent="0.2">
      <c r="A1075" s="17">
        <v>41904</v>
      </c>
      <c r="B1075" s="14">
        <v>563.69000000000005</v>
      </c>
      <c r="C1075" s="14">
        <v>566.26</v>
      </c>
      <c r="D1075" s="14">
        <v>566.29</v>
      </c>
      <c r="E1075" s="14">
        <v>562.09</v>
      </c>
      <c r="F1075" s="14" t="s">
        <v>3185</v>
      </c>
      <c r="G1075" s="15">
        <v>-1E-3</v>
      </c>
    </row>
    <row r="1076" spans="1:7" x14ac:dyDescent="0.2">
      <c r="A1076" s="17">
        <v>41901</v>
      </c>
      <c r="B1076" s="14">
        <v>566.26</v>
      </c>
      <c r="C1076" s="14">
        <v>566.83000000000004</v>
      </c>
      <c r="D1076" s="14">
        <v>569.64</v>
      </c>
      <c r="E1076" s="14">
        <v>565.92999999999995</v>
      </c>
      <c r="F1076" s="14" t="s">
        <v>3186</v>
      </c>
      <c r="G1076" s="15">
        <v>3.3E-3</v>
      </c>
    </row>
    <row r="1077" spans="1:7" x14ac:dyDescent="0.2">
      <c r="A1077" s="17">
        <v>41900</v>
      </c>
      <c r="B1077" s="14">
        <v>566.84</v>
      </c>
      <c r="C1077" s="14">
        <v>564.88</v>
      </c>
      <c r="D1077" s="14">
        <v>568.80999999999995</v>
      </c>
      <c r="E1077" s="14">
        <v>564.88</v>
      </c>
      <c r="F1077" s="14" t="s">
        <v>3187</v>
      </c>
      <c r="G1077" s="15">
        <v>7.3000000000000001E-3</v>
      </c>
    </row>
    <row r="1078" spans="1:7" x14ac:dyDescent="0.2">
      <c r="A1078" s="17">
        <v>41899</v>
      </c>
      <c r="B1078" s="14">
        <v>564.95000000000005</v>
      </c>
      <c r="C1078" s="14">
        <v>561.04</v>
      </c>
      <c r="D1078" s="14">
        <v>566.21</v>
      </c>
      <c r="E1078" s="14">
        <v>561.04</v>
      </c>
      <c r="F1078" s="14" t="s">
        <v>2481</v>
      </c>
      <c r="G1078" s="15">
        <v>1.5E-3</v>
      </c>
    </row>
    <row r="1079" spans="1:7" x14ac:dyDescent="0.2">
      <c r="A1079" s="17">
        <v>41898</v>
      </c>
      <c r="B1079" s="14">
        <v>560.88</v>
      </c>
      <c r="C1079" s="14">
        <v>560.05999999999995</v>
      </c>
      <c r="D1079" s="14">
        <v>561.14</v>
      </c>
      <c r="E1079" s="14">
        <v>557.54</v>
      </c>
      <c r="F1079" s="14" t="s">
        <v>3188</v>
      </c>
      <c r="G1079" s="15">
        <v>-3.3E-3</v>
      </c>
    </row>
    <row r="1080" spans="1:7" x14ac:dyDescent="0.2">
      <c r="A1080" s="17">
        <v>41897</v>
      </c>
      <c r="B1080" s="14">
        <v>560.05999999999995</v>
      </c>
      <c r="C1080" s="14">
        <v>561.91</v>
      </c>
      <c r="D1080" s="14">
        <v>561.91999999999996</v>
      </c>
      <c r="E1080" s="14">
        <v>557.77</v>
      </c>
      <c r="F1080" s="14" t="s">
        <v>2922</v>
      </c>
      <c r="G1080" s="15">
        <v>4.8999999999999998E-3</v>
      </c>
    </row>
    <row r="1081" spans="1:7" x14ac:dyDescent="0.2">
      <c r="A1081" s="17">
        <v>41894</v>
      </c>
      <c r="B1081" s="14">
        <v>561.92999999999995</v>
      </c>
      <c r="C1081" s="14">
        <v>559.21</v>
      </c>
      <c r="D1081" s="14">
        <v>563.52</v>
      </c>
      <c r="E1081" s="14">
        <v>559.17999999999995</v>
      </c>
      <c r="F1081" s="14" t="s">
        <v>3189</v>
      </c>
      <c r="G1081" s="15">
        <v>-2.8999999999999998E-3</v>
      </c>
    </row>
    <row r="1082" spans="1:7" x14ac:dyDescent="0.2">
      <c r="A1082" s="17">
        <v>41893</v>
      </c>
      <c r="B1082" s="14">
        <v>559.21</v>
      </c>
      <c r="C1082" s="14">
        <v>560.88</v>
      </c>
      <c r="D1082" s="14">
        <v>563.91</v>
      </c>
      <c r="E1082" s="14">
        <v>557.41</v>
      </c>
      <c r="F1082" s="14" t="s">
        <v>2744</v>
      </c>
      <c r="G1082" s="15">
        <v>-1.4E-3</v>
      </c>
    </row>
    <row r="1083" spans="1:7" x14ac:dyDescent="0.2">
      <c r="A1083" s="17">
        <v>41892</v>
      </c>
      <c r="B1083" s="14">
        <v>560.83000000000004</v>
      </c>
      <c r="C1083" s="14">
        <v>561.58000000000004</v>
      </c>
      <c r="D1083" s="14">
        <v>562.33000000000004</v>
      </c>
      <c r="E1083" s="14">
        <v>558.84</v>
      </c>
      <c r="F1083" s="14" t="s">
        <v>3190</v>
      </c>
      <c r="G1083" s="15">
        <v>-2.3999999999999998E-3</v>
      </c>
    </row>
    <row r="1084" spans="1:7" x14ac:dyDescent="0.2">
      <c r="A1084" s="17">
        <v>41891</v>
      </c>
      <c r="B1084" s="14">
        <v>561.61</v>
      </c>
      <c r="C1084" s="14">
        <v>562.95000000000005</v>
      </c>
      <c r="D1084" s="14">
        <v>564.71</v>
      </c>
      <c r="E1084" s="14">
        <v>560.84</v>
      </c>
      <c r="F1084" s="14" t="s">
        <v>3191</v>
      </c>
      <c r="G1084" s="15">
        <v>-1.1000000000000001E-3</v>
      </c>
    </row>
    <row r="1085" spans="1:7" x14ac:dyDescent="0.2">
      <c r="A1085" s="17">
        <v>41890</v>
      </c>
      <c r="B1085" s="14">
        <v>562.94000000000005</v>
      </c>
      <c r="C1085" s="14">
        <v>563.62</v>
      </c>
      <c r="D1085" s="14">
        <v>565.51</v>
      </c>
      <c r="E1085" s="14">
        <v>562.17999999999995</v>
      </c>
      <c r="F1085" s="14" t="s">
        <v>3192</v>
      </c>
      <c r="G1085" s="15">
        <v>-7.7000000000000002E-3</v>
      </c>
    </row>
    <row r="1086" spans="1:7" x14ac:dyDescent="0.2">
      <c r="A1086" s="17">
        <v>41887</v>
      </c>
      <c r="B1086" s="14">
        <v>563.57000000000005</v>
      </c>
      <c r="C1086" s="14">
        <v>567.91999999999996</v>
      </c>
      <c r="D1086" s="14">
        <v>567.91999999999996</v>
      </c>
      <c r="E1086" s="14">
        <v>562.69000000000005</v>
      </c>
      <c r="F1086" s="14" t="s">
        <v>2634</v>
      </c>
      <c r="G1086" s="15">
        <v>5.1000000000000004E-3</v>
      </c>
    </row>
    <row r="1087" spans="1:7" x14ac:dyDescent="0.2">
      <c r="A1087" s="17">
        <v>41886</v>
      </c>
      <c r="B1087" s="14">
        <v>567.91999999999996</v>
      </c>
      <c r="C1087" s="14">
        <v>565.05999999999995</v>
      </c>
      <c r="D1087" s="14">
        <v>569</v>
      </c>
      <c r="E1087" s="14">
        <v>562.29</v>
      </c>
      <c r="F1087" s="14" t="s">
        <v>3193</v>
      </c>
      <c r="G1087" s="15">
        <v>4.7000000000000002E-3</v>
      </c>
    </row>
    <row r="1088" spans="1:7" x14ac:dyDescent="0.2">
      <c r="A1088" s="17">
        <v>41885</v>
      </c>
      <c r="B1088" s="14">
        <v>565.04999999999995</v>
      </c>
      <c r="C1088" s="14">
        <v>562.51</v>
      </c>
      <c r="D1088" s="14">
        <v>566.92999999999995</v>
      </c>
      <c r="E1088" s="14">
        <v>561.39</v>
      </c>
      <c r="F1088" s="14" t="s">
        <v>3194</v>
      </c>
      <c r="G1088" s="15">
        <v>2.8999999999999998E-3</v>
      </c>
    </row>
    <row r="1089" spans="1:7" x14ac:dyDescent="0.2">
      <c r="A1089" s="17">
        <v>41884</v>
      </c>
      <c r="B1089" s="14">
        <v>562.42999999999995</v>
      </c>
      <c r="C1089" s="14">
        <v>560.84</v>
      </c>
      <c r="D1089" s="14">
        <v>563.71</v>
      </c>
      <c r="E1089" s="14">
        <v>560.25</v>
      </c>
      <c r="F1089" s="14" t="s">
        <v>3195</v>
      </c>
      <c r="G1089" s="15">
        <v>7.1000000000000004E-3</v>
      </c>
    </row>
    <row r="1090" spans="1:7" x14ac:dyDescent="0.2">
      <c r="A1090" s="17">
        <v>41883</v>
      </c>
      <c r="B1090" s="14">
        <v>560.80999999999995</v>
      </c>
      <c r="C1090" s="14">
        <v>556.91</v>
      </c>
      <c r="D1090" s="14">
        <v>562.48</v>
      </c>
      <c r="E1090" s="14">
        <v>556.91</v>
      </c>
      <c r="F1090" s="14" t="s">
        <v>3196</v>
      </c>
      <c r="G1090" s="15">
        <v>-6.0000000000000001E-3</v>
      </c>
    </row>
    <row r="1091" spans="1:7" x14ac:dyDescent="0.2">
      <c r="A1091" s="17">
        <v>41880</v>
      </c>
      <c r="B1091" s="14">
        <v>556.88</v>
      </c>
      <c r="C1091" s="14">
        <v>560.26</v>
      </c>
      <c r="D1091" s="14">
        <v>561.61</v>
      </c>
      <c r="E1091" s="14">
        <v>556.59</v>
      </c>
      <c r="F1091" s="14" t="s">
        <v>3197</v>
      </c>
      <c r="G1091" s="15">
        <v>-4.1999999999999997E-3</v>
      </c>
    </row>
    <row r="1092" spans="1:7" x14ac:dyDescent="0.2">
      <c r="A1092" s="17">
        <v>41879</v>
      </c>
      <c r="B1092" s="14">
        <v>560.24</v>
      </c>
      <c r="C1092" s="14">
        <v>562.59</v>
      </c>
      <c r="D1092" s="14">
        <v>563.53</v>
      </c>
      <c r="E1092" s="14">
        <v>558.98</v>
      </c>
      <c r="F1092" s="14" t="s">
        <v>3198</v>
      </c>
      <c r="G1092" s="15">
        <v>2E-3</v>
      </c>
    </row>
    <row r="1093" spans="1:7" x14ac:dyDescent="0.2">
      <c r="A1093" s="17">
        <v>41878</v>
      </c>
      <c r="B1093" s="14">
        <v>562.6</v>
      </c>
      <c r="C1093" s="14">
        <v>561.63</v>
      </c>
      <c r="D1093" s="14">
        <v>563.57000000000005</v>
      </c>
      <c r="E1093" s="14">
        <v>560.4</v>
      </c>
      <c r="F1093" s="14" t="s">
        <v>3199</v>
      </c>
      <c r="G1093" s="15">
        <v>8.3999999999999995E-3</v>
      </c>
    </row>
    <row r="1094" spans="1:7" x14ac:dyDescent="0.2">
      <c r="A1094" s="17">
        <v>41877</v>
      </c>
      <c r="B1094" s="14">
        <v>561.47</v>
      </c>
      <c r="C1094" s="14">
        <v>557.09</v>
      </c>
      <c r="D1094" s="14">
        <v>561.49</v>
      </c>
      <c r="E1094" s="14">
        <v>556.04</v>
      </c>
      <c r="F1094" s="14" t="s">
        <v>3200</v>
      </c>
      <c r="G1094" s="15">
        <v>6.3E-3</v>
      </c>
    </row>
    <row r="1095" spans="1:7" x14ac:dyDescent="0.2">
      <c r="A1095" s="17">
        <v>41876</v>
      </c>
      <c r="B1095" s="14">
        <v>556.79999999999995</v>
      </c>
      <c r="C1095" s="14">
        <v>553.46</v>
      </c>
      <c r="D1095" s="14">
        <v>557.66999999999996</v>
      </c>
      <c r="E1095" s="14">
        <v>553.46</v>
      </c>
      <c r="F1095" s="14" t="s">
        <v>3201</v>
      </c>
      <c r="G1095" s="15">
        <v>-3.5999999999999999E-3</v>
      </c>
    </row>
    <row r="1096" spans="1:7" x14ac:dyDescent="0.2">
      <c r="A1096" s="17">
        <v>41873</v>
      </c>
      <c r="B1096" s="14">
        <v>553.32000000000005</v>
      </c>
      <c r="C1096" s="14">
        <v>555.4</v>
      </c>
      <c r="D1096" s="14">
        <v>557.22</v>
      </c>
      <c r="E1096" s="14">
        <v>551.15</v>
      </c>
      <c r="F1096" s="14" t="s">
        <v>3202</v>
      </c>
      <c r="G1096" s="15">
        <v>2E-3</v>
      </c>
    </row>
    <row r="1097" spans="1:7" x14ac:dyDescent="0.2">
      <c r="A1097" s="17">
        <v>41872</v>
      </c>
      <c r="B1097" s="14">
        <v>555.32000000000005</v>
      </c>
      <c r="C1097" s="14">
        <v>554.25</v>
      </c>
      <c r="D1097" s="14">
        <v>555.92999999999995</v>
      </c>
      <c r="E1097" s="14">
        <v>552.6</v>
      </c>
      <c r="F1097" s="14" t="s">
        <v>3203</v>
      </c>
      <c r="G1097" s="15">
        <v>4.7999999999999996E-3</v>
      </c>
    </row>
    <row r="1098" spans="1:7" x14ac:dyDescent="0.2">
      <c r="A1098" s="17">
        <v>41871</v>
      </c>
      <c r="B1098" s="14">
        <v>554.23</v>
      </c>
      <c r="C1098" s="14">
        <v>551.6</v>
      </c>
      <c r="D1098" s="14">
        <v>554.61</v>
      </c>
      <c r="E1098" s="14">
        <v>550.96</v>
      </c>
      <c r="F1098" s="14" t="s">
        <v>3204</v>
      </c>
      <c r="G1098" s="15">
        <v>2.8E-3</v>
      </c>
    </row>
    <row r="1099" spans="1:7" x14ac:dyDescent="0.2">
      <c r="A1099" s="17">
        <v>41870</v>
      </c>
      <c r="B1099" s="14">
        <v>551.58000000000004</v>
      </c>
      <c r="C1099" s="14">
        <v>550.16</v>
      </c>
      <c r="D1099" s="14">
        <v>553.12</v>
      </c>
      <c r="E1099" s="14">
        <v>548.85</v>
      </c>
      <c r="F1099" s="14" t="s">
        <v>3205</v>
      </c>
      <c r="G1099" s="15">
        <v>1.9E-3</v>
      </c>
    </row>
    <row r="1100" spans="1:7" x14ac:dyDescent="0.2">
      <c r="A1100" s="17">
        <v>41869</v>
      </c>
      <c r="B1100" s="14">
        <v>550.05999999999995</v>
      </c>
      <c r="C1100" s="14">
        <v>548.84</v>
      </c>
      <c r="D1100" s="14">
        <v>553.41</v>
      </c>
      <c r="E1100" s="14">
        <v>548.77</v>
      </c>
      <c r="F1100" s="14" t="s">
        <v>3206</v>
      </c>
      <c r="G1100" s="15">
        <v>6.7000000000000002E-3</v>
      </c>
    </row>
    <row r="1101" spans="1:7" x14ac:dyDescent="0.2">
      <c r="A1101" s="17">
        <v>41866</v>
      </c>
      <c r="B1101" s="14">
        <v>549.03</v>
      </c>
      <c r="C1101" s="14">
        <v>545.38</v>
      </c>
      <c r="D1101" s="14">
        <v>549.54</v>
      </c>
      <c r="E1101" s="14">
        <v>544.20000000000005</v>
      </c>
      <c r="F1101" s="14" t="s">
        <v>3207</v>
      </c>
      <c r="G1101" s="15">
        <v>4.1000000000000003E-3</v>
      </c>
    </row>
    <row r="1102" spans="1:7" x14ac:dyDescent="0.2">
      <c r="A1102" s="17">
        <v>41865</v>
      </c>
      <c r="B1102" s="14">
        <v>545.37</v>
      </c>
      <c r="C1102" s="14">
        <v>543.17999999999995</v>
      </c>
      <c r="D1102" s="14">
        <v>546</v>
      </c>
      <c r="E1102" s="14">
        <v>540.72</v>
      </c>
      <c r="F1102" s="14" t="s">
        <v>3208</v>
      </c>
      <c r="G1102" s="15">
        <v>2.0999999999999999E-3</v>
      </c>
    </row>
    <row r="1103" spans="1:7" x14ac:dyDescent="0.2">
      <c r="A1103" s="17">
        <v>41864</v>
      </c>
      <c r="B1103" s="14">
        <v>543.16</v>
      </c>
      <c r="C1103" s="14">
        <v>542.09</v>
      </c>
      <c r="D1103" s="14">
        <v>545.07000000000005</v>
      </c>
      <c r="E1103" s="14">
        <v>542.09</v>
      </c>
      <c r="F1103" s="14" t="s">
        <v>3041</v>
      </c>
      <c r="G1103" s="15">
        <v>-1.41E-2</v>
      </c>
    </row>
    <row r="1104" spans="1:7" x14ac:dyDescent="0.2">
      <c r="A1104" s="17">
        <v>41863</v>
      </c>
      <c r="B1104" s="14">
        <v>542.04</v>
      </c>
      <c r="C1104" s="14">
        <v>549.66999999999996</v>
      </c>
      <c r="D1104" s="14">
        <v>550.51</v>
      </c>
      <c r="E1104" s="14">
        <v>541.96</v>
      </c>
      <c r="F1104" s="14" t="s">
        <v>3209</v>
      </c>
      <c r="G1104" s="15">
        <v>2.2599999999999999E-2</v>
      </c>
    </row>
    <row r="1105" spans="1:7" x14ac:dyDescent="0.2">
      <c r="A1105" s="17">
        <v>41862</v>
      </c>
      <c r="B1105" s="14">
        <v>549.77</v>
      </c>
      <c r="C1105" s="14">
        <v>537.72</v>
      </c>
      <c r="D1105" s="14">
        <v>550.53</v>
      </c>
      <c r="E1105" s="14">
        <v>537.72</v>
      </c>
      <c r="F1105" s="14" t="s">
        <v>2721</v>
      </c>
      <c r="G1105" s="15">
        <v>-1.14E-2</v>
      </c>
    </row>
    <row r="1106" spans="1:7" x14ac:dyDescent="0.2">
      <c r="A1106" s="17">
        <v>41859</v>
      </c>
      <c r="B1106" s="14">
        <v>537.63</v>
      </c>
      <c r="C1106" s="14">
        <v>543.71</v>
      </c>
      <c r="D1106" s="14">
        <v>543.71</v>
      </c>
      <c r="E1106" s="14">
        <v>531.59</v>
      </c>
      <c r="F1106" s="14" t="s">
        <v>3210</v>
      </c>
      <c r="G1106" s="15">
        <v>-1.11E-2</v>
      </c>
    </row>
    <row r="1107" spans="1:7" x14ac:dyDescent="0.2">
      <c r="A1107" s="17">
        <v>41858</v>
      </c>
      <c r="B1107" s="14">
        <v>543.80999999999995</v>
      </c>
      <c r="C1107" s="14">
        <v>549.89</v>
      </c>
      <c r="D1107" s="14">
        <v>549.96</v>
      </c>
      <c r="E1107" s="14">
        <v>543.04</v>
      </c>
      <c r="F1107" s="14" t="s">
        <v>3211</v>
      </c>
      <c r="G1107" s="15">
        <v>-1.0500000000000001E-2</v>
      </c>
    </row>
    <row r="1108" spans="1:7" x14ac:dyDescent="0.2">
      <c r="A1108" s="17">
        <v>41857</v>
      </c>
      <c r="B1108" s="14">
        <v>549.92999999999995</v>
      </c>
      <c r="C1108" s="14">
        <v>555.69000000000005</v>
      </c>
      <c r="D1108" s="14">
        <v>555.69000000000005</v>
      </c>
      <c r="E1108" s="14">
        <v>546.08000000000004</v>
      </c>
      <c r="F1108" s="14" t="s">
        <v>3212</v>
      </c>
      <c r="G1108" s="15">
        <v>8.9999999999999998E-4</v>
      </c>
    </row>
    <row r="1109" spans="1:7" x14ac:dyDescent="0.2">
      <c r="A1109" s="17">
        <v>41856</v>
      </c>
      <c r="B1109" s="14">
        <v>555.74</v>
      </c>
      <c r="C1109" s="14">
        <v>555.33000000000004</v>
      </c>
      <c r="D1109" s="14">
        <v>560.01</v>
      </c>
      <c r="E1109" s="14">
        <v>554.28</v>
      </c>
      <c r="F1109" s="14" t="s">
        <v>3213</v>
      </c>
      <c r="G1109" s="15">
        <v>3.0999999999999999E-3</v>
      </c>
    </row>
    <row r="1110" spans="1:7" x14ac:dyDescent="0.2">
      <c r="A1110" s="17">
        <v>41855</v>
      </c>
      <c r="B1110" s="14">
        <v>555.26</v>
      </c>
      <c r="C1110" s="14">
        <v>553.67999999999995</v>
      </c>
      <c r="D1110" s="14">
        <v>558.44000000000005</v>
      </c>
      <c r="E1110" s="14">
        <v>553.67999999999995</v>
      </c>
      <c r="F1110" s="14" t="s">
        <v>3214</v>
      </c>
      <c r="G1110" s="15">
        <v>-9.4000000000000004E-3</v>
      </c>
    </row>
    <row r="1111" spans="1:7" x14ac:dyDescent="0.2">
      <c r="A1111" s="17">
        <v>41852</v>
      </c>
      <c r="B1111" s="14">
        <v>553.54</v>
      </c>
      <c r="C1111" s="14">
        <v>558.69000000000005</v>
      </c>
      <c r="D1111" s="14">
        <v>558.75</v>
      </c>
      <c r="E1111" s="14">
        <v>551.01</v>
      </c>
      <c r="F1111" s="14" t="s">
        <v>3215</v>
      </c>
      <c r="G1111" s="15">
        <v>-6.7999999999999996E-3</v>
      </c>
    </row>
    <row r="1112" spans="1:7" x14ac:dyDescent="0.2">
      <c r="A1112" s="17">
        <v>41851</v>
      </c>
      <c r="B1112" s="14">
        <v>558.79999999999995</v>
      </c>
      <c r="C1112" s="14">
        <v>562.61</v>
      </c>
      <c r="D1112" s="14">
        <v>565.39</v>
      </c>
      <c r="E1112" s="14">
        <v>557.64</v>
      </c>
      <c r="F1112" s="14" t="s">
        <v>3216</v>
      </c>
      <c r="G1112" s="15">
        <v>-6.0000000000000001E-3</v>
      </c>
    </row>
    <row r="1113" spans="1:7" x14ac:dyDescent="0.2">
      <c r="A1113" s="17">
        <v>41850</v>
      </c>
      <c r="B1113" s="14">
        <v>562.65</v>
      </c>
      <c r="C1113" s="14">
        <v>565.95000000000005</v>
      </c>
      <c r="D1113" s="14">
        <v>566.04</v>
      </c>
      <c r="E1113" s="14">
        <v>562.08000000000004</v>
      </c>
      <c r="F1113" s="14" t="s">
        <v>3217</v>
      </c>
      <c r="G1113" s="15">
        <v>4.8999999999999998E-3</v>
      </c>
    </row>
    <row r="1114" spans="1:7" x14ac:dyDescent="0.2">
      <c r="A1114" s="17">
        <v>41849</v>
      </c>
      <c r="B1114" s="14">
        <v>566.04</v>
      </c>
      <c r="C1114" s="14">
        <v>563.45000000000005</v>
      </c>
      <c r="D1114" s="14">
        <v>566.84</v>
      </c>
      <c r="E1114" s="14">
        <v>562.34</v>
      </c>
      <c r="F1114" s="14" t="s">
        <v>3218</v>
      </c>
      <c r="G1114" s="15">
        <v>-9.2999999999999992E-3</v>
      </c>
    </row>
    <row r="1115" spans="1:7" x14ac:dyDescent="0.2">
      <c r="A1115" s="17">
        <v>41848</v>
      </c>
      <c r="B1115" s="14">
        <v>563.29</v>
      </c>
      <c r="C1115" s="14">
        <v>568.59</v>
      </c>
      <c r="D1115" s="14">
        <v>568.6</v>
      </c>
      <c r="E1115" s="14">
        <v>562.92999999999995</v>
      </c>
      <c r="F1115" s="14" t="s">
        <v>3219</v>
      </c>
      <c r="G1115" s="15">
        <v>-6.8999999999999999E-3</v>
      </c>
    </row>
    <row r="1116" spans="1:7" x14ac:dyDescent="0.2">
      <c r="A1116" s="17">
        <v>41845</v>
      </c>
      <c r="B1116" s="14">
        <v>568.59</v>
      </c>
      <c r="C1116" s="14">
        <v>572.53</v>
      </c>
      <c r="D1116" s="14">
        <v>572.57000000000005</v>
      </c>
      <c r="E1116" s="14">
        <v>565.33000000000004</v>
      </c>
      <c r="F1116" s="14" t="s">
        <v>3220</v>
      </c>
      <c r="G1116" s="15">
        <v>-1.1000000000000001E-3</v>
      </c>
    </row>
    <row r="1117" spans="1:7" x14ac:dyDescent="0.2">
      <c r="A1117" s="17">
        <v>41844</v>
      </c>
      <c r="B1117" s="14">
        <v>572.53</v>
      </c>
      <c r="C1117" s="14">
        <v>573.16</v>
      </c>
      <c r="D1117" s="14">
        <v>574.86</v>
      </c>
      <c r="E1117" s="14">
        <v>571.72</v>
      </c>
      <c r="F1117" s="14" t="s">
        <v>3063</v>
      </c>
      <c r="G1117" s="15">
        <v>3.7000000000000002E-3</v>
      </c>
    </row>
    <row r="1118" spans="1:7" x14ac:dyDescent="0.2">
      <c r="A1118" s="17">
        <v>41843</v>
      </c>
      <c r="B1118" s="14">
        <v>573.16</v>
      </c>
      <c r="C1118" s="14">
        <v>571.02</v>
      </c>
      <c r="D1118" s="14">
        <v>574.82000000000005</v>
      </c>
      <c r="E1118" s="14">
        <v>570.48</v>
      </c>
      <c r="F1118" s="14" t="s">
        <v>3221</v>
      </c>
      <c r="G1118" s="15">
        <v>1.18E-2</v>
      </c>
    </row>
    <row r="1119" spans="1:7" x14ac:dyDescent="0.2">
      <c r="A1119" s="17">
        <v>41842</v>
      </c>
      <c r="B1119" s="14">
        <v>571.02</v>
      </c>
      <c r="C1119" s="14">
        <v>564.38</v>
      </c>
      <c r="D1119" s="14">
        <v>571.02</v>
      </c>
      <c r="E1119" s="14">
        <v>564.38</v>
      </c>
      <c r="F1119" s="14" t="s">
        <v>3222</v>
      </c>
      <c r="G1119" s="15">
        <v>3.0999999999999999E-3</v>
      </c>
    </row>
    <row r="1120" spans="1:7" x14ac:dyDescent="0.2">
      <c r="A1120" s="17">
        <v>41841</v>
      </c>
      <c r="B1120" s="14">
        <v>564.38</v>
      </c>
      <c r="C1120" s="14">
        <v>562.61</v>
      </c>
      <c r="D1120" s="14">
        <v>565.01</v>
      </c>
      <c r="E1120" s="14">
        <v>559.48</v>
      </c>
      <c r="F1120" s="14" t="s">
        <v>3223</v>
      </c>
      <c r="G1120" s="15">
        <v>-1.06E-2</v>
      </c>
    </row>
    <row r="1121" spans="1:7" x14ac:dyDescent="0.2">
      <c r="A1121" s="17">
        <v>41838</v>
      </c>
      <c r="B1121" s="14">
        <v>562.61</v>
      </c>
      <c r="C1121" s="14">
        <v>568.47</v>
      </c>
      <c r="D1121" s="14">
        <v>568.47</v>
      </c>
      <c r="E1121" s="14">
        <v>562.61</v>
      </c>
      <c r="F1121" s="14" t="s">
        <v>3224</v>
      </c>
      <c r="G1121" s="15">
        <v>-5.0000000000000001E-3</v>
      </c>
    </row>
    <row r="1122" spans="1:7" x14ac:dyDescent="0.2">
      <c r="A1122" s="17">
        <v>41837</v>
      </c>
      <c r="B1122" s="14">
        <v>568.65</v>
      </c>
      <c r="C1122" s="14">
        <v>571.52</v>
      </c>
      <c r="D1122" s="14">
        <v>572.23</v>
      </c>
      <c r="E1122" s="14">
        <v>566.99</v>
      </c>
      <c r="F1122" s="14" t="s">
        <v>2405</v>
      </c>
      <c r="G1122" s="15">
        <v>1.06E-2</v>
      </c>
    </row>
    <row r="1123" spans="1:7" x14ac:dyDescent="0.2">
      <c r="A1123" s="17">
        <v>41836</v>
      </c>
      <c r="B1123" s="14">
        <v>571.5</v>
      </c>
      <c r="C1123" s="14">
        <v>565.48</v>
      </c>
      <c r="D1123" s="14">
        <v>571.53</v>
      </c>
      <c r="E1123" s="14">
        <v>565.48</v>
      </c>
      <c r="F1123" s="14" t="s">
        <v>3225</v>
      </c>
      <c r="G1123" s="15">
        <v>2.0999999999999999E-3</v>
      </c>
    </row>
    <row r="1124" spans="1:7" x14ac:dyDescent="0.2">
      <c r="A1124" s="17">
        <v>41835</v>
      </c>
      <c r="B1124" s="14">
        <v>565.5</v>
      </c>
      <c r="C1124" s="14">
        <v>564.32000000000005</v>
      </c>
      <c r="D1124" s="14">
        <v>567.80999999999995</v>
      </c>
      <c r="E1124" s="14">
        <v>563.79999999999995</v>
      </c>
      <c r="F1124" s="14" t="s">
        <v>3226</v>
      </c>
      <c r="G1124" s="15">
        <v>1.3599999999999999E-2</v>
      </c>
    </row>
    <row r="1125" spans="1:7" x14ac:dyDescent="0.2">
      <c r="A1125" s="17">
        <v>41834</v>
      </c>
      <c r="B1125" s="14">
        <v>564.34</v>
      </c>
      <c r="C1125" s="14">
        <v>556.79</v>
      </c>
      <c r="D1125" s="14">
        <v>564.34</v>
      </c>
      <c r="E1125" s="14">
        <v>556.66999999999996</v>
      </c>
      <c r="F1125" s="14" t="s">
        <v>3227</v>
      </c>
      <c r="G1125" s="15">
        <v>3.5999999999999999E-3</v>
      </c>
    </row>
    <row r="1126" spans="1:7" x14ac:dyDescent="0.2">
      <c r="A1126" s="17">
        <v>41831</v>
      </c>
      <c r="B1126" s="14">
        <v>556.76</v>
      </c>
      <c r="C1126" s="14">
        <v>554.83000000000004</v>
      </c>
      <c r="D1126" s="14">
        <v>558.73</v>
      </c>
      <c r="E1126" s="14">
        <v>554.79999999999995</v>
      </c>
      <c r="F1126" s="14" t="s">
        <v>3228</v>
      </c>
      <c r="G1126" s="15">
        <v>-2.24E-2</v>
      </c>
    </row>
    <row r="1127" spans="1:7" x14ac:dyDescent="0.2">
      <c r="A1127" s="17">
        <v>41830</v>
      </c>
      <c r="B1127" s="14">
        <v>554.78</v>
      </c>
      <c r="C1127" s="14">
        <v>567.45000000000005</v>
      </c>
      <c r="D1127" s="14">
        <v>567.48</v>
      </c>
      <c r="E1127" s="14">
        <v>553.49</v>
      </c>
      <c r="F1127" s="14" t="s">
        <v>3229</v>
      </c>
      <c r="G1127" s="15">
        <v>2.9999999999999997E-4</v>
      </c>
    </row>
    <row r="1128" spans="1:7" x14ac:dyDescent="0.2">
      <c r="A1128" s="17">
        <v>41829</v>
      </c>
      <c r="B1128" s="14">
        <v>567.5</v>
      </c>
      <c r="C1128" s="14">
        <v>567.29999999999995</v>
      </c>
      <c r="D1128" s="14">
        <v>570.91999999999996</v>
      </c>
      <c r="E1128" s="14">
        <v>566.71</v>
      </c>
      <c r="F1128" s="14" t="s">
        <v>2565</v>
      </c>
      <c r="G1128" s="15">
        <v>-1.4500000000000001E-2</v>
      </c>
    </row>
    <row r="1129" spans="1:7" x14ac:dyDescent="0.2">
      <c r="A1129" s="17">
        <v>41828</v>
      </c>
      <c r="B1129" s="14">
        <v>567.32000000000005</v>
      </c>
      <c r="C1129" s="14">
        <v>575.61</v>
      </c>
      <c r="D1129" s="14">
        <v>575.61</v>
      </c>
      <c r="E1129" s="14">
        <v>567.11</v>
      </c>
      <c r="F1129" s="14" t="s">
        <v>3230</v>
      </c>
      <c r="G1129" s="15">
        <v>-5.0000000000000001E-4</v>
      </c>
    </row>
    <row r="1130" spans="1:7" x14ac:dyDescent="0.2">
      <c r="A1130" s="17">
        <v>41827</v>
      </c>
      <c r="B1130" s="14">
        <v>575.66999999999996</v>
      </c>
      <c r="C1130" s="14">
        <v>576.02</v>
      </c>
      <c r="D1130" s="14">
        <v>578.35</v>
      </c>
      <c r="E1130" s="14">
        <v>575.54</v>
      </c>
      <c r="F1130" s="14" t="s">
        <v>2931</v>
      </c>
      <c r="G1130" s="15">
        <v>-1.1999999999999999E-3</v>
      </c>
    </row>
    <row r="1131" spans="1:7" x14ac:dyDescent="0.2">
      <c r="A1131" s="17">
        <v>41824</v>
      </c>
      <c r="B1131" s="14">
        <v>575.92999999999995</v>
      </c>
      <c r="C1131" s="14">
        <v>576.58000000000004</v>
      </c>
      <c r="D1131" s="14">
        <v>577.61</v>
      </c>
      <c r="E1131" s="14">
        <v>574.54</v>
      </c>
      <c r="F1131" s="14" t="s">
        <v>3231</v>
      </c>
      <c r="G1131" s="15">
        <v>9.1000000000000004E-3</v>
      </c>
    </row>
    <row r="1132" spans="1:7" x14ac:dyDescent="0.2">
      <c r="A1132" s="17">
        <v>41823</v>
      </c>
      <c r="B1132" s="14">
        <v>576.6</v>
      </c>
      <c r="C1132" s="14">
        <v>571.55999999999995</v>
      </c>
      <c r="D1132" s="14">
        <v>576.6</v>
      </c>
      <c r="E1132" s="14">
        <v>571.55999999999995</v>
      </c>
      <c r="F1132" s="14" t="s">
        <v>3232</v>
      </c>
      <c r="G1132" s="15">
        <v>-1E-4</v>
      </c>
    </row>
    <row r="1133" spans="1:7" x14ac:dyDescent="0.2">
      <c r="A1133" s="17">
        <v>41822</v>
      </c>
      <c r="B1133" s="14">
        <v>571.41</v>
      </c>
      <c r="C1133" s="14">
        <v>571.53</v>
      </c>
      <c r="D1133" s="14">
        <v>574.87</v>
      </c>
      <c r="E1133" s="14">
        <v>570.16999999999996</v>
      </c>
      <c r="F1133" s="14" t="s">
        <v>3233</v>
      </c>
      <c r="G1133" s="15">
        <v>8.0000000000000002E-3</v>
      </c>
    </row>
    <row r="1134" spans="1:7" x14ac:dyDescent="0.2">
      <c r="A1134" s="17">
        <v>41821</v>
      </c>
      <c r="B1134" s="14">
        <v>571.46</v>
      </c>
      <c r="C1134" s="14">
        <v>566.96</v>
      </c>
      <c r="D1134" s="14">
        <v>571.46</v>
      </c>
      <c r="E1134" s="14">
        <v>566.96</v>
      </c>
      <c r="F1134" s="14" t="s">
        <v>3234</v>
      </c>
      <c r="G1134" s="15">
        <v>6.9999999999999999E-4</v>
      </c>
    </row>
    <row r="1135" spans="1:7" x14ac:dyDescent="0.2">
      <c r="A1135" s="17">
        <v>41820</v>
      </c>
      <c r="B1135" s="14">
        <v>566.95000000000005</v>
      </c>
      <c r="C1135" s="14">
        <v>566.45000000000005</v>
      </c>
      <c r="D1135" s="14">
        <v>569.26</v>
      </c>
      <c r="E1135" s="14">
        <v>565.16999999999996</v>
      </c>
      <c r="F1135" s="14" t="s">
        <v>3235</v>
      </c>
      <c r="G1135" s="15">
        <v>2.0999999999999999E-3</v>
      </c>
    </row>
    <row r="1136" spans="1:7" x14ac:dyDescent="0.2">
      <c r="A1136" s="17">
        <v>41817</v>
      </c>
      <c r="B1136" s="14">
        <v>566.54999999999995</v>
      </c>
      <c r="C1136" s="14">
        <v>565.38</v>
      </c>
      <c r="D1136" s="14">
        <v>568.47</v>
      </c>
      <c r="E1136" s="14">
        <v>565.1</v>
      </c>
      <c r="F1136" s="14" t="s">
        <v>3236</v>
      </c>
      <c r="G1136" s="15">
        <v>-3.5000000000000001E-3</v>
      </c>
    </row>
    <row r="1137" spans="1:7" x14ac:dyDescent="0.2">
      <c r="A1137" s="17">
        <v>41816</v>
      </c>
      <c r="B1137" s="14">
        <v>565.35</v>
      </c>
      <c r="C1137" s="14">
        <v>567.44000000000005</v>
      </c>
      <c r="D1137" s="14">
        <v>570</v>
      </c>
      <c r="E1137" s="14">
        <v>563.66999999999996</v>
      </c>
      <c r="F1137" s="14" t="s">
        <v>2322</v>
      </c>
      <c r="G1137" s="15">
        <v>-1.55E-2</v>
      </c>
    </row>
    <row r="1138" spans="1:7" x14ac:dyDescent="0.2">
      <c r="A1138" s="17">
        <v>41815</v>
      </c>
      <c r="B1138" s="14">
        <v>567.36</v>
      </c>
      <c r="C1138" s="14">
        <v>576.14</v>
      </c>
      <c r="D1138" s="14">
        <v>576.14</v>
      </c>
      <c r="E1138" s="14">
        <v>561.57000000000005</v>
      </c>
      <c r="F1138" s="14" t="s">
        <v>3237</v>
      </c>
      <c r="G1138" s="15">
        <v>-5.8999999999999999E-3</v>
      </c>
    </row>
    <row r="1139" spans="1:7" x14ac:dyDescent="0.2">
      <c r="A1139" s="17">
        <v>41814</v>
      </c>
      <c r="B1139" s="14">
        <v>576.29999999999995</v>
      </c>
      <c r="C1139" s="14">
        <v>579.64</v>
      </c>
      <c r="D1139" s="14">
        <v>580.99</v>
      </c>
      <c r="E1139" s="14">
        <v>575.42999999999995</v>
      </c>
      <c r="F1139" s="14" t="s">
        <v>3238</v>
      </c>
      <c r="G1139" s="15">
        <v>2.2000000000000001E-3</v>
      </c>
    </row>
    <row r="1140" spans="1:7" x14ac:dyDescent="0.2">
      <c r="A1140" s="17">
        <v>41813</v>
      </c>
      <c r="B1140" s="14">
        <v>579.71</v>
      </c>
      <c r="C1140" s="14">
        <v>578.46</v>
      </c>
      <c r="D1140" s="14">
        <v>580.66</v>
      </c>
      <c r="E1140" s="14">
        <v>578.15</v>
      </c>
      <c r="F1140" s="14" t="s">
        <v>3239</v>
      </c>
      <c r="G1140" s="15">
        <v>-3.0000000000000001E-3</v>
      </c>
    </row>
    <row r="1141" spans="1:7" x14ac:dyDescent="0.2">
      <c r="A1141" s="17">
        <v>41810</v>
      </c>
      <c r="B1141" s="14">
        <v>578.44000000000005</v>
      </c>
      <c r="C1141" s="14">
        <v>580.13</v>
      </c>
      <c r="D1141" s="14">
        <v>580.42999999999995</v>
      </c>
      <c r="E1141" s="14">
        <v>577.29999999999995</v>
      </c>
      <c r="F1141" s="14" t="s">
        <v>3240</v>
      </c>
      <c r="G1141" s="15">
        <v>1.2200000000000001E-2</v>
      </c>
    </row>
    <row r="1142" spans="1:7" x14ac:dyDescent="0.2">
      <c r="A1142" s="17">
        <v>41809</v>
      </c>
      <c r="B1142" s="14">
        <v>580.16999999999996</v>
      </c>
      <c r="C1142" s="14">
        <v>573.20000000000005</v>
      </c>
      <c r="D1142" s="14">
        <v>580.19000000000005</v>
      </c>
      <c r="E1142" s="14">
        <v>573.20000000000005</v>
      </c>
      <c r="F1142" s="14" t="s">
        <v>3241</v>
      </c>
      <c r="G1142" s="15">
        <v>1.5299999999999999E-2</v>
      </c>
    </row>
    <row r="1143" spans="1:7" x14ac:dyDescent="0.2">
      <c r="A1143" s="17">
        <v>41808</v>
      </c>
      <c r="B1143" s="14">
        <v>573.16999999999996</v>
      </c>
      <c r="C1143" s="14">
        <v>564.66</v>
      </c>
      <c r="D1143" s="14">
        <v>573.16999999999996</v>
      </c>
      <c r="E1143" s="14">
        <v>564.66</v>
      </c>
      <c r="F1143" s="14" t="s">
        <v>3242</v>
      </c>
      <c r="G1143" s="15">
        <v>-1.0500000000000001E-2</v>
      </c>
    </row>
    <row r="1144" spans="1:7" x14ac:dyDescent="0.2">
      <c r="A1144" s="17">
        <v>41807</v>
      </c>
      <c r="B1144" s="14">
        <v>564.52</v>
      </c>
      <c r="C1144" s="14">
        <v>570.54</v>
      </c>
      <c r="D1144" s="14">
        <v>570.66</v>
      </c>
      <c r="E1144" s="14">
        <v>563.69000000000005</v>
      </c>
      <c r="F1144" s="14" t="s">
        <v>3243</v>
      </c>
      <c r="G1144" s="15">
        <v>-3.0000000000000001E-3</v>
      </c>
    </row>
    <row r="1145" spans="1:7" x14ac:dyDescent="0.2">
      <c r="A1145" s="17">
        <v>41806</v>
      </c>
      <c r="B1145" s="14">
        <v>570.52</v>
      </c>
      <c r="C1145" s="14">
        <v>572.28</v>
      </c>
      <c r="D1145" s="14">
        <v>572.42999999999995</v>
      </c>
      <c r="E1145" s="14">
        <v>568.08000000000004</v>
      </c>
      <c r="F1145" s="14" t="s">
        <v>3244</v>
      </c>
      <c r="G1145" s="15">
        <v>1.2999999999999999E-3</v>
      </c>
    </row>
    <row r="1146" spans="1:7" x14ac:dyDescent="0.2">
      <c r="A1146" s="17">
        <v>41803</v>
      </c>
      <c r="B1146" s="14">
        <v>572.24</v>
      </c>
      <c r="C1146" s="14">
        <v>571.46</v>
      </c>
      <c r="D1146" s="14">
        <v>573.15</v>
      </c>
      <c r="E1146" s="14">
        <v>568.07000000000005</v>
      </c>
      <c r="F1146" s="14" t="s">
        <v>3245</v>
      </c>
      <c r="G1146" s="15">
        <v>6.6E-3</v>
      </c>
    </row>
    <row r="1147" spans="1:7" x14ac:dyDescent="0.2">
      <c r="A1147" s="17">
        <v>41802</v>
      </c>
      <c r="B1147" s="14">
        <v>571.48</v>
      </c>
      <c r="C1147" s="14">
        <v>567.70000000000005</v>
      </c>
      <c r="D1147" s="14">
        <v>571.48</v>
      </c>
      <c r="E1147" s="14">
        <v>564.94000000000005</v>
      </c>
      <c r="F1147" s="14" t="s">
        <v>3246</v>
      </c>
      <c r="G1147" s="15">
        <v>-4.5999999999999999E-3</v>
      </c>
    </row>
    <row r="1148" spans="1:7" x14ac:dyDescent="0.2">
      <c r="A1148" s="17">
        <v>41801</v>
      </c>
      <c r="B1148" s="14">
        <v>567.71</v>
      </c>
      <c r="C1148" s="14">
        <v>570.67999999999995</v>
      </c>
      <c r="D1148" s="14">
        <v>571.66999999999996</v>
      </c>
      <c r="E1148" s="14">
        <v>565.12</v>
      </c>
      <c r="F1148" s="14" t="s">
        <v>3247</v>
      </c>
      <c r="G1148" s="15">
        <v>8.0000000000000004E-4</v>
      </c>
    </row>
    <row r="1149" spans="1:7" x14ac:dyDescent="0.2">
      <c r="A1149" s="17">
        <v>41800</v>
      </c>
      <c r="B1149" s="14">
        <v>570.30999999999995</v>
      </c>
      <c r="C1149" s="14">
        <v>569.98</v>
      </c>
      <c r="D1149" s="14">
        <v>572.66</v>
      </c>
      <c r="E1149" s="14">
        <v>567.34</v>
      </c>
      <c r="F1149" s="14" t="s">
        <v>3248</v>
      </c>
      <c r="G1149" s="15">
        <v>7.0000000000000001E-3</v>
      </c>
    </row>
    <row r="1150" spans="1:7" x14ac:dyDescent="0.2">
      <c r="A1150" s="17">
        <v>41796</v>
      </c>
      <c r="B1150" s="14">
        <v>569.86</v>
      </c>
      <c r="C1150" s="14">
        <v>565.69000000000005</v>
      </c>
      <c r="D1150" s="14">
        <v>569.86</v>
      </c>
      <c r="E1150" s="14">
        <v>565.23</v>
      </c>
      <c r="F1150" s="14" t="s">
        <v>3249</v>
      </c>
      <c r="G1150" s="15">
        <v>1.29E-2</v>
      </c>
    </row>
    <row r="1151" spans="1:7" x14ac:dyDescent="0.2">
      <c r="A1151" s="17">
        <v>41795</v>
      </c>
      <c r="B1151" s="14">
        <v>565.91</v>
      </c>
      <c r="C1151" s="14">
        <v>558.71</v>
      </c>
      <c r="D1151" s="14">
        <v>569.15</v>
      </c>
      <c r="E1151" s="14">
        <v>558.71</v>
      </c>
      <c r="F1151" s="14" t="s">
        <v>3250</v>
      </c>
      <c r="G1151" s="15">
        <v>-5.4000000000000003E-3</v>
      </c>
    </row>
    <row r="1152" spans="1:7" x14ac:dyDescent="0.2">
      <c r="A1152" s="17">
        <v>41794</v>
      </c>
      <c r="B1152" s="14">
        <v>558.72</v>
      </c>
      <c r="C1152" s="14">
        <v>561.80999999999995</v>
      </c>
      <c r="D1152" s="14">
        <v>561.99</v>
      </c>
      <c r="E1152" s="14">
        <v>555.73</v>
      </c>
      <c r="F1152" s="14" t="s">
        <v>3251</v>
      </c>
      <c r="G1152" s="15">
        <v>3.0999999999999999E-3</v>
      </c>
    </row>
    <row r="1153" spans="1:7" x14ac:dyDescent="0.2">
      <c r="A1153" s="17">
        <v>41793</v>
      </c>
      <c r="B1153" s="14">
        <v>561.78</v>
      </c>
      <c r="C1153" s="14">
        <v>560.08000000000004</v>
      </c>
      <c r="D1153" s="14">
        <v>561.78</v>
      </c>
      <c r="E1153" s="14">
        <v>558.69000000000005</v>
      </c>
      <c r="F1153" s="14" t="s">
        <v>3046</v>
      </c>
      <c r="G1153" s="15">
        <v>1.01E-2</v>
      </c>
    </row>
    <row r="1154" spans="1:7" x14ac:dyDescent="0.2">
      <c r="A1154" s="17">
        <v>41792</v>
      </c>
      <c r="B1154" s="14">
        <v>560.02</v>
      </c>
      <c r="C1154" s="14">
        <v>554.42999999999995</v>
      </c>
      <c r="D1154" s="14">
        <v>560.86</v>
      </c>
      <c r="E1154" s="14">
        <v>554.42999999999995</v>
      </c>
      <c r="F1154" s="14" t="s">
        <v>3252</v>
      </c>
      <c r="G1154" s="15">
        <v>-1.4E-3</v>
      </c>
    </row>
    <row r="1155" spans="1:7" x14ac:dyDescent="0.2">
      <c r="A1155" s="17">
        <v>41789</v>
      </c>
      <c r="B1155" s="14">
        <v>554.42999999999995</v>
      </c>
      <c r="C1155" s="14">
        <v>555.21</v>
      </c>
      <c r="D1155" s="14">
        <v>557.12</v>
      </c>
      <c r="E1155" s="14">
        <v>553.78</v>
      </c>
      <c r="F1155" s="14" t="s">
        <v>3253</v>
      </c>
      <c r="G1155" s="15">
        <v>2.7000000000000001E-3</v>
      </c>
    </row>
    <row r="1156" spans="1:7" x14ac:dyDescent="0.2">
      <c r="A1156" s="17">
        <v>41787</v>
      </c>
      <c r="B1156" s="14">
        <v>555.20000000000005</v>
      </c>
      <c r="C1156" s="14">
        <v>553.67999999999995</v>
      </c>
      <c r="D1156" s="14">
        <v>557.07000000000005</v>
      </c>
      <c r="E1156" s="14">
        <v>552.29</v>
      </c>
      <c r="F1156" s="14" t="s">
        <v>3254</v>
      </c>
      <c r="G1156" s="15">
        <v>5.4000000000000003E-3</v>
      </c>
    </row>
    <row r="1157" spans="1:7" x14ac:dyDescent="0.2">
      <c r="A1157" s="17">
        <v>41786</v>
      </c>
      <c r="B1157" s="14">
        <v>553.67999999999995</v>
      </c>
      <c r="C1157" s="14">
        <v>550.82000000000005</v>
      </c>
      <c r="D1157" s="14">
        <v>554.85</v>
      </c>
      <c r="E1157" s="14">
        <v>550.82000000000005</v>
      </c>
      <c r="F1157" s="14" t="s">
        <v>3047</v>
      </c>
      <c r="G1157" s="15">
        <v>-1.8E-3</v>
      </c>
    </row>
    <row r="1158" spans="1:7" x14ac:dyDescent="0.2">
      <c r="A1158" s="17">
        <v>41785</v>
      </c>
      <c r="B1158" s="14">
        <v>550.73</v>
      </c>
      <c r="C1158" s="14">
        <v>551.75</v>
      </c>
      <c r="D1158" s="14">
        <v>556.22</v>
      </c>
      <c r="E1158" s="14">
        <v>550.53</v>
      </c>
      <c r="F1158" s="14" t="s">
        <v>3255</v>
      </c>
      <c r="G1158" s="15">
        <v>4.7999999999999996E-3</v>
      </c>
    </row>
    <row r="1159" spans="1:7" x14ac:dyDescent="0.2">
      <c r="A1159" s="17">
        <v>41782</v>
      </c>
      <c r="B1159" s="14">
        <v>551.70000000000005</v>
      </c>
      <c r="C1159" s="14">
        <v>549.09</v>
      </c>
      <c r="D1159" s="14">
        <v>551.73</v>
      </c>
      <c r="E1159" s="14">
        <v>547.33000000000004</v>
      </c>
      <c r="F1159" s="14" t="s">
        <v>2245</v>
      </c>
      <c r="G1159" s="15">
        <v>6.4999999999999997E-3</v>
      </c>
    </row>
    <row r="1160" spans="1:7" x14ac:dyDescent="0.2">
      <c r="A1160" s="17">
        <v>41781</v>
      </c>
      <c r="B1160" s="14">
        <v>549.09</v>
      </c>
      <c r="C1160" s="14">
        <v>545.73</v>
      </c>
      <c r="D1160" s="14">
        <v>549.13</v>
      </c>
      <c r="E1160" s="14">
        <v>545.73</v>
      </c>
      <c r="F1160" s="14" t="s">
        <v>3256</v>
      </c>
      <c r="G1160" s="15">
        <v>5.8999999999999999E-3</v>
      </c>
    </row>
    <row r="1161" spans="1:7" x14ac:dyDescent="0.2">
      <c r="A1161" s="17">
        <v>41780</v>
      </c>
      <c r="B1161" s="14">
        <v>545.57000000000005</v>
      </c>
      <c r="C1161" s="14">
        <v>542.35</v>
      </c>
      <c r="D1161" s="14">
        <v>545.73</v>
      </c>
      <c r="E1161" s="14">
        <v>542.09</v>
      </c>
      <c r="F1161" s="14" t="s">
        <v>3257</v>
      </c>
      <c r="G1161" s="15">
        <v>-5.0000000000000001E-3</v>
      </c>
    </row>
    <row r="1162" spans="1:7" x14ac:dyDescent="0.2">
      <c r="A1162" s="17">
        <v>41779</v>
      </c>
      <c r="B1162" s="14">
        <v>542.38</v>
      </c>
      <c r="C1162" s="14">
        <v>545.14</v>
      </c>
      <c r="D1162" s="14">
        <v>545.67999999999995</v>
      </c>
      <c r="E1162" s="14">
        <v>540.03</v>
      </c>
      <c r="F1162" s="14" t="s">
        <v>3258</v>
      </c>
      <c r="G1162" s="15">
        <v>2.3999999999999998E-3</v>
      </c>
    </row>
    <row r="1163" spans="1:7" x14ac:dyDescent="0.2">
      <c r="A1163" s="17">
        <v>41778</v>
      </c>
      <c r="B1163" s="14">
        <v>545.11</v>
      </c>
      <c r="C1163" s="14">
        <v>543.80999999999995</v>
      </c>
      <c r="D1163" s="14">
        <v>546.28</v>
      </c>
      <c r="E1163" s="14">
        <v>541.98</v>
      </c>
      <c r="F1163" s="14" t="s">
        <v>3259</v>
      </c>
      <c r="G1163" s="15">
        <v>-3.0999999999999999E-3</v>
      </c>
    </row>
    <row r="1164" spans="1:7" x14ac:dyDescent="0.2">
      <c r="A1164" s="17">
        <v>41775</v>
      </c>
      <c r="B1164" s="14">
        <v>543.80999999999995</v>
      </c>
      <c r="C1164" s="14">
        <v>544.62</v>
      </c>
      <c r="D1164" s="14">
        <v>547.15</v>
      </c>
      <c r="E1164" s="14">
        <v>538.9</v>
      </c>
      <c r="F1164" s="14" t="s">
        <v>3260</v>
      </c>
      <c r="G1164" s="15">
        <v>-3.3999999999999998E-3</v>
      </c>
    </row>
    <row r="1165" spans="1:7" x14ac:dyDescent="0.2">
      <c r="A1165" s="17">
        <v>41774</v>
      </c>
      <c r="B1165" s="14">
        <v>545.5</v>
      </c>
      <c r="C1165" s="14">
        <v>547.36</v>
      </c>
      <c r="D1165" s="14">
        <v>550.09</v>
      </c>
      <c r="E1165" s="14">
        <v>544.19000000000005</v>
      </c>
      <c r="F1165" s="14" t="s">
        <v>3261</v>
      </c>
      <c r="G1165" s="15">
        <v>3.5999999999999999E-3</v>
      </c>
    </row>
    <row r="1166" spans="1:7" x14ac:dyDescent="0.2">
      <c r="A1166" s="17">
        <v>41773</v>
      </c>
      <c r="B1166" s="14">
        <v>547.34</v>
      </c>
      <c r="C1166" s="14">
        <v>545.64</v>
      </c>
      <c r="D1166" s="14">
        <v>547.54999999999995</v>
      </c>
      <c r="E1166" s="14">
        <v>544.91</v>
      </c>
      <c r="F1166" s="14" t="s">
        <v>3262</v>
      </c>
      <c r="G1166" s="15">
        <v>-1.1000000000000001E-3</v>
      </c>
    </row>
    <row r="1167" spans="1:7" x14ac:dyDescent="0.2">
      <c r="A1167" s="17">
        <v>41772</v>
      </c>
      <c r="B1167" s="14">
        <v>545.36</v>
      </c>
      <c r="C1167" s="14">
        <v>546</v>
      </c>
      <c r="D1167" s="14">
        <v>547.12</v>
      </c>
      <c r="E1167" s="14">
        <v>543.54</v>
      </c>
      <c r="F1167" s="14" t="s">
        <v>3263</v>
      </c>
      <c r="G1167" s="15">
        <v>1.0500000000000001E-2</v>
      </c>
    </row>
    <row r="1168" spans="1:7" x14ac:dyDescent="0.2">
      <c r="A1168" s="17">
        <v>41771</v>
      </c>
      <c r="B1168" s="14">
        <v>545.96</v>
      </c>
      <c r="C1168" s="14">
        <v>540.29</v>
      </c>
      <c r="D1168" s="14">
        <v>545.97</v>
      </c>
      <c r="E1168" s="14">
        <v>538.89</v>
      </c>
      <c r="F1168" s="14" t="s">
        <v>3264</v>
      </c>
      <c r="G1168" s="15">
        <v>1E-3</v>
      </c>
    </row>
    <row r="1169" spans="1:7" x14ac:dyDescent="0.2">
      <c r="A1169" s="17">
        <v>41768</v>
      </c>
      <c r="B1169" s="14">
        <v>540.29</v>
      </c>
      <c r="C1169" s="14">
        <v>539.75</v>
      </c>
      <c r="D1169" s="14">
        <v>540.34</v>
      </c>
      <c r="E1169" s="14">
        <v>537.04999999999995</v>
      </c>
      <c r="F1169" s="14" t="s">
        <v>3265</v>
      </c>
      <c r="G1169" s="15">
        <v>9.4000000000000004E-3</v>
      </c>
    </row>
    <row r="1170" spans="1:7" x14ac:dyDescent="0.2">
      <c r="A1170" s="17">
        <v>41767</v>
      </c>
      <c r="B1170" s="14">
        <v>539.74</v>
      </c>
      <c r="C1170" s="14">
        <v>534.83000000000004</v>
      </c>
      <c r="D1170" s="14">
        <v>539.78</v>
      </c>
      <c r="E1170" s="14">
        <v>534.83000000000004</v>
      </c>
      <c r="F1170" s="14" t="s">
        <v>3266</v>
      </c>
      <c r="G1170" s="15">
        <v>2.0999999999999999E-3</v>
      </c>
    </row>
    <row r="1171" spans="1:7" x14ac:dyDescent="0.2">
      <c r="A1171" s="17">
        <v>41766</v>
      </c>
      <c r="B1171" s="14">
        <v>534.71</v>
      </c>
      <c r="C1171" s="14">
        <v>533.96</v>
      </c>
      <c r="D1171" s="14">
        <v>537.04</v>
      </c>
      <c r="E1171" s="14">
        <v>530.5</v>
      </c>
      <c r="F1171" s="14" t="s">
        <v>3163</v>
      </c>
      <c r="G1171" s="15">
        <v>1.1000000000000001E-3</v>
      </c>
    </row>
    <row r="1172" spans="1:7" x14ac:dyDescent="0.2">
      <c r="A1172" s="17">
        <v>41765</v>
      </c>
      <c r="B1172" s="14">
        <v>533.57000000000005</v>
      </c>
      <c r="C1172" s="14">
        <v>533.09</v>
      </c>
      <c r="D1172" s="14">
        <v>535.91</v>
      </c>
      <c r="E1172" s="14">
        <v>531.35</v>
      </c>
      <c r="F1172" s="14" t="s">
        <v>2945</v>
      </c>
      <c r="G1172" s="15">
        <v>-2.2000000000000001E-3</v>
      </c>
    </row>
    <row r="1173" spans="1:7" x14ac:dyDescent="0.2">
      <c r="A1173" s="17">
        <v>41764</v>
      </c>
      <c r="B1173" s="14">
        <v>533</v>
      </c>
      <c r="C1173" s="14">
        <v>534.13</v>
      </c>
      <c r="D1173" s="14">
        <v>535.09</v>
      </c>
      <c r="E1173" s="14">
        <v>530.44000000000005</v>
      </c>
      <c r="F1173" s="14" t="s">
        <v>3267</v>
      </c>
      <c r="G1173" s="15">
        <v>8.6999999999999994E-3</v>
      </c>
    </row>
    <row r="1174" spans="1:7" x14ac:dyDescent="0.2">
      <c r="A1174" s="17">
        <v>41761</v>
      </c>
      <c r="B1174" s="14">
        <v>534.20000000000005</v>
      </c>
      <c r="C1174" s="14">
        <v>529.75</v>
      </c>
      <c r="D1174" s="14">
        <v>534.20000000000005</v>
      </c>
      <c r="E1174" s="14">
        <v>529.75</v>
      </c>
      <c r="F1174" s="14" t="s">
        <v>3268</v>
      </c>
      <c r="G1174" s="15">
        <v>4.5999999999999999E-3</v>
      </c>
    </row>
    <row r="1175" spans="1:7" x14ac:dyDescent="0.2">
      <c r="A1175" s="17">
        <v>41759</v>
      </c>
      <c r="B1175" s="14">
        <v>529.61</v>
      </c>
      <c r="C1175" s="14">
        <v>527.30999999999995</v>
      </c>
      <c r="D1175" s="14">
        <v>532.11</v>
      </c>
      <c r="E1175" s="14">
        <v>526.58000000000004</v>
      </c>
      <c r="F1175" s="14" t="s">
        <v>3269</v>
      </c>
      <c r="G1175" s="15">
        <v>1.7000000000000001E-2</v>
      </c>
    </row>
    <row r="1176" spans="1:7" x14ac:dyDescent="0.2">
      <c r="A1176" s="17">
        <v>41758</v>
      </c>
      <c r="B1176" s="14">
        <v>527.17999999999995</v>
      </c>
      <c r="C1176" s="14">
        <v>518.38</v>
      </c>
      <c r="D1176" s="14">
        <v>527.34</v>
      </c>
      <c r="E1176" s="14">
        <v>518.38</v>
      </c>
      <c r="F1176" s="14" t="s">
        <v>2673</v>
      </c>
      <c r="G1176" s="15">
        <v>1.1999999999999999E-3</v>
      </c>
    </row>
    <row r="1177" spans="1:7" x14ac:dyDescent="0.2">
      <c r="A1177" s="17">
        <v>41757</v>
      </c>
      <c r="B1177" s="14">
        <v>518.37</v>
      </c>
      <c r="C1177" s="14">
        <v>517.73</v>
      </c>
      <c r="D1177" s="14">
        <v>518.66</v>
      </c>
      <c r="E1177" s="14">
        <v>516.13</v>
      </c>
      <c r="F1177" s="14" t="s">
        <v>3270</v>
      </c>
      <c r="G1177" s="15">
        <v>5.7999999999999996E-3</v>
      </c>
    </row>
    <row r="1178" spans="1:7" x14ac:dyDescent="0.2">
      <c r="A1178" s="17">
        <v>41754</v>
      </c>
      <c r="B1178" s="14">
        <v>517.76</v>
      </c>
      <c r="C1178" s="14">
        <v>515.19000000000005</v>
      </c>
      <c r="D1178" s="14">
        <v>517.85</v>
      </c>
      <c r="E1178" s="14">
        <v>514.20000000000005</v>
      </c>
      <c r="F1178" s="14" t="s">
        <v>3271</v>
      </c>
      <c r="G1178" s="15">
        <v>6.6E-3</v>
      </c>
    </row>
    <row r="1179" spans="1:7" x14ac:dyDescent="0.2">
      <c r="A1179" s="17">
        <v>41753</v>
      </c>
      <c r="B1179" s="14">
        <v>514.76</v>
      </c>
      <c r="C1179" s="14">
        <v>511.85</v>
      </c>
      <c r="D1179" s="14">
        <v>517.38</v>
      </c>
      <c r="E1179" s="14">
        <v>511.85</v>
      </c>
      <c r="F1179" s="14" t="s">
        <v>2863</v>
      </c>
      <c r="G1179" s="15">
        <v>-3.8999999999999998E-3</v>
      </c>
    </row>
    <row r="1180" spans="1:7" x14ac:dyDescent="0.2">
      <c r="A1180" s="17">
        <v>41752</v>
      </c>
      <c r="B1180" s="14">
        <v>511.41</v>
      </c>
      <c r="C1180" s="14">
        <v>513.51</v>
      </c>
      <c r="D1180" s="14">
        <v>514.58000000000004</v>
      </c>
      <c r="E1180" s="14">
        <v>510.01</v>
      </c>
      <c r="F1180" s="14" t="s">
        <v>3272</v>
      </c>
      <c r="G1180" s="15">
        <v>1.9099999999999999E-2</v>
      </c>
    </row>
    <row r="1181" spans="1:7" x14ac:dyDescent="0.2">
      <c r="A1181" s="17">
        <v>41751</v>
      </c>
      <c r="B1181" s="14">
        <v>513.4</v>
      </c>
      <c r="C1181" s="14">
        <v>503.9</v>
      </c>
      <c r="D1181" s="14">
        <v>513.41</v>
      </c>
      <c r="E1181" s="14">
        <v>503.83</v>
      </c>
      <c r="F1181" s="14" t="s">
        <v>3273</v>
      </c>
      <c r="G1181" s="15">
        <v>9.7000000000000003E-3</v>
      </c>
    </row>
    <row r="1182" spans="1:7" x14ac:dyDescent="0.2">
      <c r="A1182" s="17">
        <v>41745</v>
      </c>
      <c r="B1182" s="14">
        <v>503.79</v>
      </c>
      <c r="C1182" s="14">
        <v>499.44</v>
      </c>
      <c r="D1182" s="14">
        <v>503.79</v>
      </c>
      <c r="E1182" s="14">
        <v>499.44</v>
      </c>
      <c r="F1182" s="14" t="s">
        <v>3274</v>
      </c>
      <c r="G1182" s="15">
        <v>1E-3</v>
      </c>
    </row>
    <row r="1183" spans="1:7" x14ac:dyDescent="0.2">
      <c r="A1183" s="17">
        <v>41744</v>
      </c>
      <c r="B1183" s="14">
        <v>498.94</v>
      </c>
      <c r="C1183" s="14">
        <v>498.49</v>
      </c>
      <c r="D1183" s="14">
        <v>502.14</v>
      </c>
      <c r="E1183" s="14">
        <v>497.33</v>
      </c>
      <c r="F1183" s="14" t="s">
        <v>3275</v>
      </c>
      <c r="G1183" s="15">
        <v>7.7999999999999996E-3</v>
      </c>
    </row>
    <row r="1184" spans="1:7" x14ac:dyDescent="0.2">
      <c r="A1184" s="17">
        <v>41743</v>
      </c>
      <c r="B1184" s="14">
        <v>498.44</v>
      </c>
      <c r="C1184" s="14">
        <v>494.59</v>
      </c>
      <c r="D1184" s="14">
        <v>498.85</v>
      </c>
      <c r="E1184" s="14">
        <v>493.53</v>
      </c>
      <c r="F1184" s="14" t="s">
        <v>3276</v>
      </c>
      <c r="G1184" s="15">
        <v>-2.3300000000000001E-2</v>
      </c>
    </row>
    <row r="1185" spans="1:7" x14ac:dyDescent="0.2">
      <c r="A1185" s="17">
        <v>41740</v>
      </c>
      <c r="B1185" s="14">
        <v>494.58</v>
      </c>
      <c r="C1185" s="14">
        <v>506.34</v>
      </c>
      <c r="D1185" s="14">
        <v>506.34</v>
      </c>
      <c r="E1185" s="14">
        <v>494.58</v>
      </c>
      <c r="F1185" s="14" t="s">
        <v>3277</v>
      </c>
      <c r="G1185" s="15">
        <v>-2.9999999999999997E-4</v>
      </c>
    </row>
    <row r="1186" spans="1:7" x14ac:dyDescent="0.2">
      <c r="A1186" s="17">
        <v>41739</v>
      </c>
      <c r="B1186" s="14">
        <v>506.38</v>
      </c>
      <c r="C1186" s="14">
        <v>506.5</v>
      </c>
      <c r="D1186" s="14">
        <v>509.69</v>
      </c>
      <c r="E1186" s="14">
        <v>504.68</v>
      </c>
      <c r="F1186" s="14" t="s">
        <v>3278</v>
      </c>
      <c r="G1186" s="15">
        <v>1.21E-2</v>
      </c>
    </row>
    <row r="1187" spans="1:7" x14ac:dyDescent="0.2">
      <c r="A1187" s="17">
        <v>41738</v>
      </c>
      <c r="B1187" s="14">
        <v>506.55</v>
      </c>
      <c r="C1187" s="14">
        <v>500.66</v>
      </c>
      <c r="D1187" s="14">
        <v>508.38</v>
      </c>
      <c r="E1187" s="14">
        <v>500.66</v>
      </c>
      <c r="F1187" s="14" t="s">
        <v>3279</v>
      </c>
      <c r="G1187" s="15">
        <v>-8.9999999999999993E-3</v>
      </c>
    </row>
    <row r="1188" spans="1:7" x14ac:dyDescent="0.2">
      <c r="A1188" s="17">
        <v>41737</v>
      </c>
      <c r="B1188" s="14">
        <v>500.47</v>
      </c>
      <c r="C1188" s="14">
        <v>505.05</v>
      </c>
      <c r="D1188" s="14">
        <v>506.02</v>
      </c>
      <c r="E1188" s="14">
        <v>499.63</v>
      </c>
      <c r="F1188" s="14" t="s">
        <v>3280</v>
      </c>
      <c r="G1188" s="15">
        <v>-1.61E-2</v>
      </c>
    </row>
    <row r="1189" spans="1:7" x14ac:dyDescent="0.2">
      <c r="A1189" s="17">
        <v>41736</v>
      </c>
      <c r="B1189" s="14">
        <v>505.04</v>
      </c>
      <c r="C1189" s="14">
        <v>513.13</v>
      </c>
      <c r="D1189" s="14">
        <v>513.17999999999995</v>
      </c>
      <c r="E1189" s="14">
        <v>503.59</v>
      </c>
      <c r="F1189" s="14" t="s">
        <v>3281</v>
      </c>
      <c r="G1189" s="15">
        <v>5.3E-3</v>
      </c>
    </row>
    <row r="1190" spans="1:7" x14ac:dyDescent="0.2">
      <c r="A1190" s="17">
        <v>41733</v>
      </c>
      <c r="B1190" s="14">
        <v>513.28</v>
      </c>
      <c r="C1190" s="14">
        <v>510.43</v>
      </c>
      <c r="D1190" s="14">
        <v>513.41</v>
      </c>
      <c r="E1190" s="14">
        <v>509.01</v>
      </c>
      <c r="F1190" s="14" t="s">
        <v>3282</v>
      </c>
      <c r="G1190" s="15">
        <v>-1.9E-3</v>
      </c>
    </row>
    <row r="1191" spans="1:7" x14ac:dyDescent="0.2">
      <c r="A1191" s="17">
        <v>41732</v>
      </c>
      <c r="B1191" s="14">
        <v>510.58</v>
      </c>
      <c r="C1191" s="14">
        <v>511.64</v>
      </c>
      <c r="D1191" s="14">
        <v>513.11</v>
      </c>
      <c r="E1191" s="14">
        <v>509.07</v>
      </c>
      <c r="F1191" s="14" t="s">
        <v>3283</v>
      </c>
      <c r="G1191" s="15">
        <v>1E-3</v>
      </c>
    </row>
    <row r="1192" spans="1:7" x14ac:dyDescent="0.2">
      <c r="A1192" s="17">
        <v>41731</v>
      </c>
      <c r="B1192" s="14">
        <v>511.57</v>
      </c>
      <c r="C1192" s="14">
        <v>511.06</v>
      </c>
      <c r="D1192" s="14">
        <v>513.80999999999995</v>
      </c>
      <c r="E1192" s="14">
        <v>510.89</v>
      </c>
      <c r="F1192" s="14" t="s">
        <v>3284</v>
      </c>
      <c r="G1192" s="15">
        <v>-4.4999999999999997E-3</v>
      </c>
    </row>
    <row r="1193" spans="1:7" x14ac:dyDescent="0.2">
      <c r="A1193" s="17">
        <v>41730</v>
      </c>
      <c r="B1193" s="14">
        <v>511.05</v>
      </c>
      <c r="C1193" s="14">
        <v>513.34</v>
      </c>
      <c r="D1193" s="14">
        <v>515.19000000000005</v>
      </c>
      <c r="E1193" s="14">
        <v>510.12</v>
      </c>
      <c r="F1193" s="14" t="s">
        <v>2832</v>
      </c>
      <c r="G1193" s="15">
        <v>2.2000000000000001E-3</v>
      </c>
    </row>
    <row r="1194" spans="1:7" x14ac:dyDescent="0.2">
      <c r="A1194" s="17">
        <v>41729</v>
      </c>
      <c r="B1194" s="14">
        <v>513.34</v>
      </c>
      <c r="C1194" s="14">
        <v>512.41999999999996</v>
      </c>
      <c r="D1194" s="14">
        <v>515.16</v>
      </c>
      <c r="E1194" s="14">
        <v>510.81</v>
      </c>
      <c r="F1194" s="14" t="s">
        <v>3285</v>
      </c>
      <c r="G1194" s="15">
        <v>5.0000000000000001E-4</v>
      </c>
    </row>
    <row r="1195" spans="1:7" x14ac:dyDescent="0.2">
      <c r="A1195" s="17">
        <v>41726</v>
      </c>
      <c r="B1195" s="14">
        <v>512.23</v>
      </c>
      <c r="C1195" s="14">
        <v>511.97</v>
      </c>
      <c r="D1195" s="14">
        <v>514.69000000000005</v>
      </c>
      <c r="E1195" s="14">
        <v>511.77</v>
      </c>
      <c r="F1195" s="14" t="s">
        <v>3286</v>
      </c>
      <c r="G1195" s="15">
        <v>-3.8999999999999998E-3</v>
      </c>
    </row>
    <row r="1196" spans="1:7" x14ac:dyDescent="0.2">
      <c r="A1196" s="17">
        <v>41725</v>
      </c>
      <c r="B1196" s="14">
        <v>511.96</v>
      </c>
      <c r="C1196" s="14">
        <v>513.23</v>
      </c>
      <c r="D1196" s="14">
        <v>513.87</v>
      </c>
      <c r="E1196" s="14">
        <v>510.6</v>
      </c>
      <c r="F1196" s="14" t="s">
        <v>2514</v>
      </c>
      <c r="G1196" s="15">
        <v>9.1000000000000004E-3</v>
      </c>
    </row>
    <row r="1197" spans="1:7" x14ac:dyDescent="0.2">
      <c r="A1197" s="17">
        <v>41724</v>
      </c>
      <c r="B1197" s="14">
        <v>513.94000000000005</v>
      </c>
      <c r="C1197" s="14">
        <v>509.32</v>
      </c>
      <c r="D1197" s="14">
        <v>514.01</v>
      </c>
      <c r="E1197" s="14">
        <v>509.24</v>
      </c>
      <c r="F1197" s="14" t="s">
        <v>3287</v>
      </c>
      <c r="G1197" s="15">
        <v>8.3999999999999995E-3</v>
      </c>
    </row>
    <row r="1198" spans="1:7" x14ac:dyDescent="0.2">
      <c r="A1198" s="17">
        <v>41723</v>
      </c>
      <c r="B1198" s="14">
        <v>509.29</v>
      </c>
      <c r="C1198" s="14">
        <v>505.06</v>
      </c>
      <c r="D1198" s="14">
        <v>509.37</v>
      </c>
      <c r="E1198" s="14">
        <v>504.62</v>
      </c>
      <c r="F1198" s="14" t="s">
        <v>3288</v>
      </c>
      <c r="G1198" s="15">
        <v>-3.7000000000000002E-3</v>
      </c>
    </row>
    <row r="1199" spans="1:7" x14ac:dyDescent="0.2">
      <c r="A1199" s="17">
        <v>41722</v>
      </c>
      <c r="B1199" s="14">
        <v>505.06</v>
      </c>
      <c r="C1199" s="14">
        <v>506.92</v>
      </c>
      <c r="D1199" s="14">
        <v>508.44</v>
      </c>
      <c r="E1199" s="14">
        <v>504.09</v>
      </c>
      <c r="F1199" s="14" t="s">
        <v>2748</v>
      </c>
      <c r="G1199" s="15">
        <v>1.24E-2</v>
      </c>
    </row>
    <row r="1200" spans="1:7" x14ac:dyDescent="0.2">
      <c r="A1200" s="17">
        <v>41719</v>
      </c>
      <c r="B1200" s="14">
        <v>506.92</v>
      </c>
      <c r="C1200" s="14">
        <v>500.65</v>
      </c>
      <c r="D1200" s="14">
        <v>507.17</v>
      </c>
      <c r="E1200" s="14">
        <v>500.65</v>
      </c>
      <c r="F1200" s="14" t="s">
        <v>3289</v>
      </c>
      <c r="G1200" s="15">
        <v>3.7000000000000002E-3</v>
      </c>
    </row>
    <row r="1201" spans="1:7" x14ac:dyDescent="0.2">
      <c r="A1201" s="17">
        <v>41718</v>
      </c>
      <c r="B1201" s="14">
        <v>500.69</v>
      </c>
      <c r="C1201" s="14">
        <v>498.83</v>
      </c>
      <c r="D1201" s="14">
        <v>501.05</v>
      </c>
      <c r="E1201" s="14">
        <v>496.63</v>
      </c>
      <c r="F1201" s="14" t="s">
        <v>3290</v>
      </c>
      <c r="G1201" s="15">
        <v>-5.0000000000000001E-4</v>
      </c>
    </row>
    <row r="1202" spans="1:7" x14ac:dyDescent="0.2">
      <c r="A1202" s="17">
        <v>41717</v>
      </c>
      <c r="B1202" s="14">
        <v>498.86</v>
      </c>
      <c r="C1202" s="14">
        <v>499.11</v>
      </c>
      <c r="D1202" s="14">
        <v>500.93</v>
      </c>
      <c r="E1202" s="14">
        <v>498.58</v>
      </c>
      <c r="F1202" s="14" t="s">
        <v>3291</v>
      </c>
      <c r="G1202" s="15">
        <v>4.3E-3</v>
      </c>
    </row>
    <row r="1203" spans="1:7" x14ac:dyDescent="0.2">
      <c r="A1203" s="17">
        <v>41716</v>
      </c>
      <c r="B1203" s="14">
        <v>499.1</v>
      </c>
      <c r="C1203" s="14">
        <v>497.05</v>
      </c>
      <c r="D1203" s="14">
        <v>500.29</v>
      </c>
      <c r="E1203" s="14">
        <v>492.67</v>
      </c>
      <c r="F1203" s="14" t="s">
        <v>3292</v>
      </c>
      <c r="G1203" s="15">
        <v>8.5000000000000006E-3</v>
      </c>
    </row>
    <row r="1204" spans="1:7" x14ac:dyDescent="0.2">
      <c r="A1204" s="17">
        <v>41715</v>
      </c>
      <c r="B1204" s="14">
        <v>496.94</v>
      </c>
      <c r="C1204" s="14">
        <v>492.73</v>
      </c>
      <c r="D1204" s="14">
        <v>497.61</v>
      </c>
      <c r="E1204" s="14">
        <v>492.63</v>
      </c>
      <c r="F1204" s="14" t="s">
        <v>3293</v>
      </c>
      <c r="G1204" s="15">
        <v>-6.4999999999999997E-3</v>
      </c>
    </row>
    <row r="1205" spans="1:7" x14ac:dyDescent="0.2">
      <c r="A1205" s="17">
        <v>41712</v>
      </c>
      <c r="B1205" s="14">
        <v>492.73</v>
      </c>
      <c r="C1205" s="14">
        <v>495.76</v>
      </c>
      <c r="D1205" s="14">
        <v>495.76</v>
      </c>
      <c r="E1205" s="14">
        <v>489.23</v>
      </c>
      <c r="F1205" s="14" t="s">
        <v>3294</v>
      </c>
      <c r="G1205" s="15">
        <v>-5.4000000000000003E-3</v>
      </c>
    </row>
    <row r="1206" spans="1:7" x14ac:dyDescent="0.2">
      <c r="A1206" s="17">
        <v>41711</v>
      </c>
      <c r="B1206" s="14">
        <v>495.95</v>
      </c>
      <c r="C1206" s="14">
        <v>498.71</v>
      </c>
      <c r="D1206" s="14">
        <v>500.81</v>
      </c>
      <c r="E1206" s="14">
        <v>495.95</v>
      </c>
      <c r="F1206" s="14" t="s">
        <v>3295</v>
      </c>
      <c r="G1206" s="15">
        <v>-1.52E-2</v>
      </c>
    </row>
    <row r="1207" spans="1:7" x14ac:dyDescent="0.2">
      <c r="A1207" s="17">
        <v>41710</v>
      </c>
      <c r="B1207" s="14">
        <v>498.64</v>
      </c>
      <c r="C1207" s="14">
        <v>506.34</v>
      </c>
      <c r="D1207" s="14">
        <v>506.34</v>
      </c>
      <c r="E1207" s="14">
        <v>496.8</v>
      </c>
      <c r="F1207" s="14" t="s">
        <v>3296</v>
      </c>
      <c r="G1207" s="15">
        <v>4.1999999999999997E-3</v>
      </c>
    </row>
    <row r="1208" spans="1:7" x14ac:dyDescent="0.2">
      <c r="A1208" s="17">
        <v>41709</v>
      </c>
      <c r="B1208" s="14">
        <v>506.34</v>
      </c>
      <c r="C1208" s="14">
        <v>504.21</v>
      </c>
      <c r="D1208" s="14">
        <v>507.26</v>
      </c>
      <c r="E1208" s="14">
        <v>503.92</v>
      </c>
      <c r="F1208" s="14" t="s">
        <v>3297</v>
      </c>
      <c r="G1208" s="15">
        <v>-8.3000000000000001E-3</v>
      </c>
    </row>
    <row r="1209" spans="1:7" x14ac:dyDescent="0.2">
      <c r="A1209" s="17">
        <v>41708</v>
      </c>
      <c r="B1209" s="14">
        <v>504.24</v>
      </c>
      <c r="C1209" s="14">
        <v>508.42</v>
      </c>
      <c r="D1209" s="14">
        <v>508.42</v>
      </c>
      <c r="E1209" s="14">
        <v>502.98</v>
      </c>
      <c r="F1209" s="14" t="s">
        <v>3298</v>
      </c>
      <c r="G1209" s="15">
        <v>-3.7000000000000002E-3</v>
      </c>
    </row>
    <row r="1210" spans="1:7" x14ac:dyDescent="0.2">
      <c r="A1210" s="17">
        <v>41705</v>
      </c>
      <c r="B1210" s="14">
        <v>508.45</v>
      </c>
      <c r="C1210" s="14">
        <v>510.37</v>
      </c>
      <c r="D1210" s="14">
        <v>511.43</v>
      </c>
      <c r="E1210" s="14">
        <v>507.24</v>
      </c>
      <c r="F1210" s="14" t="s">
        <v>2193</v>
      </c>
      <c r="G1210" s="15">
        <v>2.5999999999999999E-3</v>
      </c>
    </row>
    <row r="1211" spans="1:7" x14ac:dyDescent="0.2">
      <c r="A1211" s="17">
        <v>41704</v>
      </c>
      <c r="B1211" s="14">
        <v>510.33</v>
      </c>
      <c r="C1211" s="14">
        <v>509.32</v>
      </c>
      <c r="D1211" s="14">
        <v>511.7</v>
      </c>
      <c r="E1211" s="14">
        <v>509.15</v>
      </c>
      <c r="F1211" s="14" t="s">
        <v>3299</v>
      </c>
      <c r="G1211" s="15">
        <v>-4.0000000000000001E-3</v>
      </c>
    </row>
    <row r="1212" spans="1:7" x14ac:dyDescent="0.2">
      <c r="A1212" s="17">
        <v>41703</v>
      </c>
      <c r="B1212" s="14">
        <v>509.01</v>
      </c>
      <c r="C1212" s="14">
        <v>511.11</v>
      </c>
      <c r="D1212" s="14">
        <v>512.17999999999995</v>
      </c>
      <c r="E1212" s="14">
        <v>508.61</v>
      </c>
      <c r="F1212" s="14" t="s">
        <v>3300</v>
      </c>
      <c r="G1212" s="15">
        <v>9.4000000000000004E-3</v>
      </c>
    </row>
    <row r="1213" spans="1:7" x14ac:dyDescent="0.2">
      <c r="A1213" s="17">
        <v>41702</v>
      </c>
      <c r="B1213" s="14">
        <v>511.07</v>
      </c>
      <c r="C1213" s="14">
        <v>505.27</v>
      </c>
      <c r="D1213" s="14">
        <v>511.44</v>
      </c>
      <c r="E1213" s="14">
        <v>505.27</v>
      </c>
      <c r="F1213" s="14" t="s">
        <v>3301</v>
      </c>
      <c r="G1213" s="15">
        <v>-3.0000000000000001E-3</v>
      </c>
    </row>
    <row r="1214" spans="1:7" x14ac:dyDescent="0.2">
      <c r="A1214" s="17">
        <v>41701</v>
      </c>
      <c r="B1214" s="14">
        <v>506.33</v>
      </c>
      <c r="C1214" s="14">
        <v>507.62</v>
      </c>
      <c r="D1214" s="14">
        <v>507.62</v>
      </c>
      <c r="E1214" s="14">
        <v>503.56</v>
      </c>
      <c r="F1214" s="14" t="s">
        <v>3302</v>
      </c>
      <c r="G1214" s="15">
        <v>6.0000000000000001E-3</v>
      </c>
    </row>
    <row r="1215" spans="1:7" x14ac:dyDescent="0.2">
      <c r="A1215" s="17">
        <v>41698</v>
      </c>
      <c r="B1215" s="14">
        <v>507.84</v>
      </c>
      <c r="C1215" s="14">
        <v>504.83</v>
      </c>
      <c r="D1215" s="14">
        <v>508.48</v>
      </c>
      <c r="E1215" s="14">
        <v>504.81</v>
      </c>
      <c r="F1215" s="14" t="s">
        <v>2781</v>
      </c>
      <c r="G1215" s="15">
        <v>2.9999999999999997E-4</v>
      </c>
    </row>
    <row r="1216" spans="1:7" x14ac:dyDescent="0.2">
      <c r="A1216" s="17">
        <v>41697</v>
      </c>
      <c r="B1216" s="14">
        <v>504.79</v>
      </c>
      <c r="C1216" s="14">
        <v>504.63</v>
      </c>
      <c r="D1216" s="14">
        <v>506.52</v>
      </c>
      <c r="E1216" s="14">
        <v>501.51</v>
      </c>
      <c r="F1216" s="14" t="s">
        <v>3303</v>
      </c>
      <c r="G1216" s="15">
        <v>1.6000000000000001E-3</v>
      </c>
    </row>
    <row r="1217" spans="1:7" x14ac:dyDescent="0.2">
      <c r="A1217" s="17">
        <v>41696</v>
      </c>
      <c r="B1217" s="14">
        <v>504.62</v>
      </c>
      <c r="C1217" s="14">
        <v>503.83</v>
      </c>
      <c r="D1217" s="14">
        <v>505.97</v>
      </c>
      <c r="E1217" s="14">
        <v>502.77</v>
      </c>
      <c r="F1217" s="14" t="s">
        <v>3304</v>
      </c>
      <c r="G1217" s="15">
        <v>-8.8999999999999999E-3</v>
      </c>
    </row>
    <row r="1218" spans="1:7" x14ac:dyDescent="0.2">
      <c r="A1218" s="17">
        <v>41695</v>
      </c>
      <c r="B1218" s="14">
        <v>503.79</v>
      </c>
      <c r="C1218" s="14">
        <v>508.36</v>
      </c>
      <c r="D1218" s="14">
        <v>509.37</v>
      </c>
      <c r="E1218" s="14">
        <v>502.85</v>
      </c>
      <c r="F1218" s="14" t="s">
        <v>3305</v>
      </c>
      <c r="G1218" s="15">
        <v>5.1000000000000004E-3</v>
      </c>
    </row>
    <row r="1219" spans="1:7" x14ac:dyDescent="0.2">
      <c r="A1219" s="17">
        <v>41694</v>
      </c>
      <c r="B1219" s="14">
        <v>508.33</v>
      </c>
      <c r="C1219" s="14">
        <v>505.76</v>
      </c>
      <c r="D1219" s="14">
        <v>508.33</v>
      </c>
      <c r="E1219" s="14">
        <v>505.09</v>
      </c>
      <c r="F1219" s="14" t="s">
        <v>3306</v>
      </c>
      <c r="G1219" s="15">
        <v>4.3E-3</v>
      </c>
    </row>
    <row r="1220" spans="1:7" x14ac:dyDescent="0.2">
      <c r="A1220" s="17">
        <v>41691</v>
      </c>
      <c r="B1220" s="14">
        <v>505.76</v>
      </c>
      <c r="C1220" s="14">
        <v>503.54</v>
      </c>
      <c r="D1220" s="14">
        <v>507.71</v>
      </c>
      <c r="E1220" s="14">
        <v>503.54</v>
      </c>
      <c r="F1220" s="14" t="s">
        <v>3307</v>
      </c>
      <c r="G1220" s="15">
        <v>4.7000000000000002E-3</v>
      </c>
    </row>
    <row r="1221" spans="1:7" x14ac:dyDescent="0.2">
      <c r="A1221" s="17">
        <v>41690</v>
      </c>
      <c r="B1221" s="14">
        <v>503.59</v>
      </c>
      <c r="C1221" s="14">
        <v>501.2</v>
      </c>
      <c r="D1221" s="14">
        <v>503.59</v>
      </c>
      <c r="E1221" s="14">
        <v>497.54</v>
      </c>
      <c r="F1221" s="14" t="s">
        <v>3308</v>
      </c>
      <c r="G1221" s="15">
        <v>1.9E-3</v>
      </c>
    </row>
    <row r="1222" spans="1:7" x14ac:dyDescent="0.2">
      <c r="A1222" s="17">
        <v>41689</v>
      </c>
      <c r="B1222" s="14">
        <v>501.23</v>
      </c>
      <c r="C1222" s="14">
        <v>500.27</v>
      </c>
      <c r="D1222" s="14">
        <v>503</v>
      </c>
      <c r="E1222" s="14">
        <v>499.04</v>
      </c>
      <c r="F1222" s="14" t="s">
        <v>3309</v>
      </c>
      <c r="G1222" s="15">
        <v>-2.0999999999999999E-3</v>
      </c>
    </row>
    <row r="1223" spans="1:7" x14ac:dyDescent="0.2">
      <c r="A1223" s="17">
        <v>41688</v>
      </c>
      <c r="B1223" s="14">
        <v>500.28</v>
      </c>
      <c r="C1223" s="14">
        <v>501.35</v>
      </c>
      <c r="D1223" s="14">
        <v>501.64</v>
      </c>
      <c r="E1223" s="14">
        <v>497.68</v>
      </c>
      <c r="F1223" s="14" t="s">
        <v>3158</v>
      </c>
      <c r="G1223" s="15">
        <v>3.0999999999999999E-3</v>
      </c>
    </row>
    <row r="1224" spans="1:7" x14ac:dyDescent="0.2">
      <c r="A1224" s="17">
        <v>41687</v>
      </c>
      <c r="B1224" s="14">
        <v>501.33</v>
      </c>
      <c r="C1224" s="14">
        <v>499.84</v>
      </c>
      <c r="D1224" s="14">
        <v>502.2</v>
      </c>
      <c r="E1224" s="14">
        <v>499.79</v>
      </c>
      <c r="F1224" s="14" t="s">
        <v>3310</v>
      </c>
      <c r="G1224" s="15">
        <v>4.5999999999999999E-3</v>
      </c>
    </row>
    <row r="1225" spans="1:7" x14ac:dyDescent="0.2">
      <c r="A1225" s="17">
        <v>41684</v>
      </c>
      <c r="B1225" s="14">
        <v>499.77</v>
      </c>
      <c r="C1225" s="14">
        <v>497.49</v>
      </c>
      <c r="D1225" s="14">
        <v>500.12</v>
      </c>
      <c r="E1225" s="14">
        <v>497.39</v>
      </c>
      <c r="F1225" s="14" t="s">
        <v>3311</v>
      </c>
      <c r="G1225" s="15">
        <v>-7.0000000000000001E-3</v>
      </c>
    </row>
    <row r="1226" spans="1:7" x14ac:dyDescent="0.2">
      <c r="A1226" s="17">
        <v>41683</v>
      </c>
      <c r="B1226" s="14">
        <v>497.49</v>
      </c>
      <c r="C1226" s="14">
        <v>501.02</v>
      </c>
      <c r="D1226" s="14">
        <v>501.56</v>
      </c>
      <c r="E1226" s="14">
        <v>494.97</v>
      </c>
      <c r="F1226" s="14" t="s">
        <v>3312</v>
      </c>
      <c r="G1226" s="15">
        <v>-4.5999999999999999E-3</v>
      </c>
    </row>
    <row r="1227" spans="1:7" x14ac:dyDescent="0.2">
      <c r="A1227" s="17">
        <v>41682</v>
      </c>
      <c r="B1227" s="14">
        <v>500.98</v>
      </c>
      <c r="C1227" s="14">
        <v>502.35</v>
      </c>
      <c r="D1227" s="14">
        <v>503.01</v>
      </c>
      <c r="E1227" s="14">
        <v>499.13</v>
      </c>
      <c r="F1227" s="14" t="s">
        <v>3313</v>
      </c>
      <c r="G1227" s="15">
        <v>5.7000000000000002E-3</v>
      </c>
    </row>
    <row r="1228" spans="1:7" x14ac:dyDescent="0.2">
      <c r="A1228" s="17">
        <v>41681</v>
      </c>
      <c r="B1228" s="14">
        <v>503.28</v>
      </c>
      <c r="C1228" s="14">
        <v>500.43</v>
      </c>
      <c r="D1228" s="14">
        <v>503.28</v>
      </c>
      <c r="E1228" s="14">
        <v>500.35</v>
      </c>
      <c r="F1228" s="14" t="s">
        <v>3314</v>
      </c>
      <c r="G1228" s="15">
        <v>-2.8E-3</v>
      </c>
    </row>
    <row r="1229" spans="1:7" x14ac:dyDescent="0.2">
      <c r="A1229" s="17">
        <v>41680</v>
      </c>
      <c r="B1229" s="14">
        <v>500.42</v>
      </c>
      <c r="C1229" s="14">
        <v>501.88</v>
      </c>
      <c r="D1229" s="14">
        <v>503.66</v>
      </c>
      <c r="E1229" s="14">
        <v>499.54</v>
      </c>
      <c r="F1229" s="14" t="s">
        <v>3315</v>
      </c>
      <c r="G1229" s="15">
        <v>2.06E-2</v>
      </c>
    </row>
    <row r="1230" spans="1:7" x14ac:dyDescent="0.2">
      <c r="A1230" s="17">
        <v>41677</v>
      </c>
      <c r="B1230" s="14">
        <v>501.83</v>
      </c>
      <c r="C1230" s="14">
        <v>491.72</v>
      </c>
      <c r="D1230" s="14">
        <v>501.99</v>
      </c>
      <c r="E1230" s="14">
        <v>489.78</v>
      </c>
      <c r="F1230" s="14" t="s">
        <v>3316</v>
      </c>
      <c r="G1230" s="15">
        <v>1.03E-2</v>
      </c>
    </row>
    <row r="1231" spans="1:7" x14ac:dyDescent="0.2">
      <c r="A1231" s="17">
        <v>41676</v>
      </c>
      <c r="B1231" s="14">
        <v>491.7</v>
      </c>
      <c r="C1231" s="14">
        <v>487.83</v>
      </c>
      <c r="D1231" s="14">
        <v>492.6</v>
      </c>
      <c r="E1231" s="14">
        <v>487.57</v>
      </c>
      <c r="F1231" s="14" t="s">
        <v>2710</v>
      </c>
      <c r="G1231" s="15">
        <v>-4.7999999999999996E-3</v>
      </c>
    </row>
    <row r="1232" spans="1:7" x14ac:dyDescent="0.2">
      <c r="A1232" s="17">
        <v>41675</v>
      </c>
      <c r="B1232" s="14">
        <v>486.67</v>
      </c>
      <c r="C1232" s="14">
        <v>489.04</v>
      </c>
      <c r="D1232" s="14">
        <v>490.17</v>
      </c>
      <c r="E1232" s="14">
        <v>486.01</v>
      </c>
      <c r="F1232" s="14" t="s">
        <v>3317</v>
      </c>
      <c r="G1232" s="15">
        <v>2.0000000000000001E-4</v>
      </c>
    </row>
    <row r="1233" spans="1:7" x14ac:dyDescent="0.2">
      <c r="A1233" s="17">
        <v>41674</v>
      </c>
      <c r="B1233" s="14">
        <v>489.04</v>
      </c>
      <c r="C1233" s="14">
        <v>488.5</v>
      </c>
      <c r="D1233" s="14">
        <v>490.09</v>
      </c>
      <c r="E1233" s="14">
        <v>485.15</v>
      </c>
      <c r="F1233" s="14" t="s">
        <v>3318</v>
      </c>
      <c r="G1233" s="15">
        <v>-2.5999999999999999E-3</v>
      </c>
    </row>
    <row r="1234" spans="1:7" x14ac:dyDescent="0.2">
      <c r="A1234" s="17">
        <v>41673</v>
      </c>
      <c r="B1234" s="14">
        <v>488.92</v>
      </c>
      <c r="C1234" s="14">
        <v>490.21</v>
      </c>
      <c r="D1234" s="14">
        <v>494.49</v>
      </c>
      <c r="E1234" s="14">
        <v>488.74</v>
      </c>
      <c r="F1234" s="14" t="s">
        <v>2788</v>
      </c>
      <c r="G1234" s="15">
        <v>-8.2000000000000007E-3</v>
      </c>
    </row>
    <row r="1235" spans="1:7" x14ac:dyDescent="0.2">
      <c r="A1235" s="17">
        <v>41670</v>
      </c>
      <c r="B1235" s="14">
        <v>490.21</v>
      </c>
      <c r="C1235" s="14">
        <v>494.24</v>
      </c>
      <c r="D1235" s="14">
        <v>495.98</v>
      </c>
      <c r="E1235" s="14">
        <v>487.98</v>
      </c>
      <c r="F1235" s="14" t="s">
        <v>3319</v>
      </c>
      <c r="G1235" s="15">
        <v>4.5999999999999999E-3</v>
      </c>
    </row>
    <row r="1236" spans="1:7" x14ac:dyDescent="0.2">
      <c r="A1236" s="17">
        <v>41669</v>
      </c>
      <c r="B1236" s="14">
        <v>494.26</v>
      </c>
      <c r="C1236" s="14">
        <v>491.59</v>
      </c>
      <c r="D1236" s="14">
        <v>495.77</v>
      </c>
      <c r="E1236" s="14">
        <v>489.04</v>
      </c>
      <c r="F1236" s="14" t="s">
        <v>3320</v>
      </c>
      <c r="G1236" s="15">
        <v>-1.2699999999999999E-2</v>
      </c>
    </row>
    <row r="1237" spans="1:7" x14ac:dyDescent="0.2">
      <c r="A1237" s="17">
        <v>41668</v>
      </c>
      <c r="B1237" s="14">
        <v>492.01</v>
      </c>
      <c r="C1237" s="14">
        <v>498.5</v>
      </c>
      <c r="D1237" s="14">
        <v>501.2</v>
      </c>
      <c r="E1237" s="14">
        <v>489.61</v>
      </c>
      <c r="F1237" s="14" t="s">
        <v>3321</v>
      </c>
      <c r="G1237" s="15">
        <v>-1.9E-3</v>
      </c>
    </row>
    <row r="1238" spans="1:7" x14ac:dyDescent="0.2">
      <c r="A1238" s="17">
        <v>41667</v>
      </c>
      <c r="B1238" s="14">
        <v>498.36</v>
      </c>
      <c r="C1238" s="14">
        <v>499.32</v>
      </c>
      <c r="D1238" s="14">
        <v>502.58</v>
      </c>
      <c r="E1238" s="14">
        <v>495.04</v>
      </c>
      <c r="F1238" s="14" t="s">
        <v>3322</v>
      </c>
      <c r="G1238" s="15">
        <v>-5.5999999999999999E-3</v>
      </c>
    </row>
    <row r="1239" spans="1:7" x14ac:dyDescent="0.2">
      <c r="A1239" s="17">
        <v>41666</v>
      </c>
      <c r="B1239" s="14">
        <v>499.29</v>
      </c>
      <c r="C1239" s="14">
        <v>502.1</v>
      </c>
      <c r="D1239" s="14">
        <v>502.1</v>
      </c>
      <c r="E1239" s="14">
        <v>495.3</v>
      </c>
      <c r="F1239" s="14" t="s">
        <v>3323</v>
      </c>
      <c r="G1239" s="15">
        <v>-1.5900000000000001E-2</v>
      </c>
    </row>
    <row r="1240" spans="1:7" x14ac:dyDescent="0.2">
      <c r="A1240" s="17">
        <v>41663</v>
      </c>
      <c r="B1240" s="14">
        <v>502.12</v>
      </c>
      <c r="C1240" s="14">
        <v>510.27</v>
      </c>
      <c r="D1240" s="14">
        <v>512.17999999999995</v>
      </c>
      <c r="E1240" s="14">
        <v>502.12</v>
      </c>
      <c r="F1240" s="14" t="s">
        <v>3324</v>
      </c>
      <c r="G1240" s="15">
        <v>-1.0200000000000001E-2</v>
      </c>
    </row>
    <row r="1241" spans="1:7" x14ac:dyDescent="0.2">
      <c r="A1241" s="17">
        <v>41662</v>
      </c>
      <c r="B1241" s="14">
        <v>510.25</v>
      </c>
      <c r="C1241" s="14">
        <v>515.49</v>
      </c>
      <c r="D1241" s="14">
        <v>516.29999999999995</v>
      </c>
      <c r="E1241" s="14">
        <v>510.25</v>
      </c>
      <c r="F1241" s="14" t="s">
        <v>3325</v>
      </c>
      <c r="G1241" s="15">
        <v>-6.0000000000000001E-3</v>
      </c>
    </row>
    <row r="1242" spans="1:7" x14ac:dyDescent="0.2">
      <c r="A1242" s="17">
        <v>41661</v>
      </c>
      <c r="B1242" s="14">
        <v>515.49</v>
      </c>
      <c r="C1242" s="14">
        <v>518.59</v>
      </c>
      <c r="D1242" s="14">
        <v>520.29999999999995</v>
      </c>
      <c r="E1242" s="14">
        <v>515.36</v>
      </c>
      <c r="F1242" s="14" t="s">
        <v>3181</v>
      </c>
      <c r="G1242" s="15">
        <v>6.4000000000000003E-3</v>
      </c>
    </row>
    <row r="1243" spans="1:7" x14ac:dyDescent="0.2">
      <c r="A1243" s="17">
        <v>41660</v>
      </c>
      <c r="B1243" s="14">
        <v>518.6</v>
      </c>
      <c r="C1243" s="14">
        <v>515.34</v>
      </c>
      <c r="D1243" s="14">
        <v>519.26</v>
      </c>
      <c r="E1243" s="14">
        <v>514.88</v>
      </c>
      <c r="F1243" s="14" t="s">
        <v>3326</v>
      </c>
      <c r="G1243" s="15">
        <v>-2.5000000000000001E-3</v>
      </c>
    </row>
    <row r="1244" spans="1:7" x14ac:dyDescent="0.2">
      <c r="A1244" s="17">
        <v>41659</v>
      </c>
      <c r="B1244" s="14">
        <v>515.32000000000005</v>
      </c>
      <c r="C1244" s="14">
        <v>516.59</v>
      </c>
      <c r="D1244" s="14">
        <v>517.07000000000005</v>
      </c>
      <c r="E1244" s="14">
        <v>514.37</v>
      </c>
      <c r="F1244" s="14" t="s">
        <v>3327</v>
      </c>
      <c r="G1244" s="15">
        <v>-3.2000000000000002E-3</v>
      </c>
    </row>
    <row r="1245" spans="1:7" x14ac:dyDescent="0.2">
      <c r="A1245" s="17">
        <v>41656</v>
      </c>
      <c r="B1245" s="14">
        <v>516.6</v>
      </c>
      <c r="C1245" s="14">
        <v>517.91999999999996</v>
      </c>
      <c r="D1245" s="14">
        <v>519.51</v>
      </c>
      <c r="E1245" s="14">
        <v>515.89</v>
      </c>
      <c r="F1245" s="14" t="s">
        <v>3328</v>
      </c>
      <c r="G1245" s="15">
        <v>3.3999999999999998E-3</v>
      </c>
    </row>
    <row r="1246" spans="1:7" x14ac:dyDescent="0.2">
      <c r="A1246" s="17">
        <v>41655</v>
      </c>
      <c r="B1246" s="14">
        <v>518.24</v>
      </c>
      <c r="C1246" s="14">
        <v>516.47</v>
      </c>
      <c r="D1246" s="14">
        <v>518.24</v>
      </c>
      <c r="E1246" s="14">
        <v>515.07000000000005</v>
      </c>
      <c r="F1246" s="14" t="s">
        <v>3329</v>
      </c>
      <c r="G1246" s="15">
        <v>1.18E-2</v>
      </c>
    </row>
    <row r="1247" spans="1:7" x14ac:dyDescent="0.2">
      <c r="A1247" s="17">
        <v>41654</v>
      </c>
      <c r="B1247" s="14">
        <v>516.47</v>
      </c>
      <c r="C1247" s="14">
        <v>510.46</v>
      </c>
      <c r="D1247" s="14">
        <v>516.55999999999995</v>
      </c>
      <c r="E1247" s="14">
        <v>510.46</v>
      </c>
      <c r="F1247" s="14" t="s">
        <v>3330</v>
      </c>
      <c r="G1247" s="15">
        <v>-3.3999999999999998E-3</v>
      </c>
    </row>
    <row r="1248" spans="1:7" x14ac:dyDescent="0.2">
      <c r="A1248" s="17">
        <v>41653</v>
      </c>
      <c r="B1248" s="14">
        <v>510.46</v>
      </c>
      <c r="C1248" s="14">
        <v>511.82</v>
      </c>
      <c r="D1248" s="14">
        <v>512.1</v>
      </c>
      <c r="E1248" s="14">
        <v>507.92</v>
      </c>
      <c r="F1248" s="14" t="s">
        <v>3331</v>
      </c>
      <c r="G1248" s="15">
        <v>3.0000000000000001E-3</v>
      </c>
    </row>
    <row r="1249" spans="1:7" x14ac:dyDescent="0.2">
      <c r="A1249" s="17">
        <v>41652</v>
      </c>
      <c r="B1249" s="14">
        <v>512.20000000000005</v>
      </c>
      <c r="C1249" s="14">
        <v>510.66</v>
      </c>
      <c r="D1249" s="14">
        <v>513.13</v>
      </c>
      <c r="E1249" s="14">
        <v>510.43</v>
      </c>
      <c r="F1249" s="14" t="s">
        <v>2462</v>
      </c>
      <c r="G1249" s="15">
        <v>5.5999999999999999E-3</v>
      </c>
    </row>
    <row r="1250" spans="1:7" x14ac:dyDescent="0.2">
      <c r="A1250" s="17">
        <v>41649</v>
      </c>
      <c r="B1250" s="14">
        <v>510.65</v>
      </c>
      <c r="C1250" s="14">
        <v>507.83</v>
      </c>
      <c r="D1250" s="14">
        <v>514.82000000000005</v>
      </c>
      <c r="E1250" s="14">
        <v>507.77</v>
      </c>
      <c r="F1250" s="14" t="s">
        <v>3332</v>
      </c>
      <c r="G1250" s="15">
        <v>7.0000000000000001E-3</v>
      </c>
    </row>
    <row r="1251" spans="1:7" x14ac:dyDescent="0.2">
      <c r="A1251" s="17">
        <v>41648</v>
      </c>
      <c r="B1251" s="14">
        <v>507.82</v>
      </c>
      <c r="C1251" s="14">
        <v>504.19</v>
      </c>
      <c r="D1251" s="14">
        <v>507.82</v>
      </c>
      <c r="E1251" s="14">
        <v>503.99</v>
      </c>
      <c r="F1251" s="14" t="s">
        <v>3081</v>
      </c>
      <c r="G1251" s="15">
        <v>5.3E-3</v>
      </c>
    </row>
    <row r="1252" spans="1:7" x14ac:dyDescent="0.2">
      <c r="A1252" s="17">
        <v>41647</v>
      </c>
      <c r="B1252" s="14">
        <v>504.27</v>
      </c>
      <c r="C1252" s="14">
        <v>501.6</v>
      </c>
      <c r="D1252" s="14">
        <v>504.27</v>
      </c>
      <c r="E1252" s="14">
        <v>500.6</v>
      </c>
      <c r="F1252" s="14" t="s">
        <v>3333</v>
      </c>
      <c r="G1252" s="15">
        <v>8.0000000000000004E-4</v>
      </c>
    </row>
    <row r="1253" spans="1:7" x14ac:dyDescent="0.2">
      <c r="A1253" s="17">
        <v>41646</v>
      </c>
      <c r="B1253" s="14">
        <v>501.6</v>
      </c>
      <c r="C1253" s="14">
        <v>501.09</v>
      </c>
      <c r="D1253" s="14">
        <v>501.6</v>
      </c>
      <c r="E1253" s="14">
        <v>498.43</v>
      </c>
      <c r="F1253" s="14" t="s">
        <v>2500</v>
      </c>
      <c r="G1253" s="15">
        <v>-2.3E-3</v>
      </c>
    </row>
    <row r="1254" spans="1:7" x14ac:dyDescent="0.2">
      <c r="A1254" s="17">
        <v>41645</v>
      </c>
      <c r="B1254" s="14">
        <v>501.18</v>
      </c>
      <c r="C1254" s="14">
        <v>502.29</v>
      </c>
      <c r="D1254" s="14">
        <v>503.62</v>
      </c>
      <c r="E1254" s="14">
        <v>499.88</v>
      </c>
      <c r="F1254" s="14" t="s">
        <v>3334</v>
      </c>
      <c r="G1254" s="15">
        <v>6.9999999999999999E-4</v>
      </c>
    </row>
    <row r="1255" spans="1:7" x14ac:dyDescent="0.2">
      <c r="A1255" s="17">
        <v>41642</v>
      </c>
      <c r="B1255" s="14">
        <v>502.32</v>
      </c>
      <c r="C1255" s="14">
        <v>501.93</v>
      </c>
      <c r="D1255" s="14">
        <v>503.19</v>
      </c>
      <c r="E1255" s="14">
        <v>499.67</v>
      </c>
      <c r="F1255" s="14" t="s">
        <v>2955</v>
      </c>
      <c r="G1255" s="15">
        <v>-3.2000000000000002E-3</v>
      </c>
    </row>
    <row r="1256" spans="1:7" x14ac:dyDescent="0.2">
      <c r="A1256" s="17">
        <v>41641</v>
      </c>
      <c r="B1256" s="14">
        <v>501.97</v>
      </c>
      <c r="C1256" s="14">
        <v>503.81</v>
      </c>
      <c r="D1256" s="14">
        <v>505.3</v>
      </c>
      <c r="E1256" s="14">
        <v>501.28</v>
      </c>
      <c r="F1256" s="14" t="s">
        <v>3335</v>
      </c>
      <c r="G1256" s="15">
        <v>-2.5000000000000001E-3</v>
      </c>
    </row>
    <row r="1257" spans="1:7" x14ac:dyDescent="0.2">
      <c r="A1257" s="17">
        <v>41638</v>
      </c>
      <c r="B1257" s="14">
        <v>503.58</v>
      </c>
      <c r="C1257" s="14">
        <v>505.04</v>
      </c>
      <c r="D1257" s="14">
        <v>506.6</v>
      </c>
      <c r="E1257" s="14">
        <v>503.27</v>
      </c>
      <c r="F1257" s="14" t="s">
        <v>3336</v>
      </c>
      <c r="G1257" s="15">
        <v>1.06E-2</v>
      </c>
    </row>
    <row r="1258" spans="1:7" x14ac:dyDescent="0.2">
      <c r="A1258" s="17">
        <v>41635</v>
      </c>
      <c r="B1258" s="14">
        <v>504.83</v>
      </c>
      <c r="C1258" s="14">
        <v>499.53</v>
      </c>
      <c r="D1258" s="14">
        <v>504.88</v>
      </c>
      <c r="E1258" s="14">
        <v>499.53</v>
      </c>
      <c r="F1258" s="14" t="s">
        <v>3337</v>
      </c>
      <c r="G1258" s="15">
        <v>1.32E-2</v>
      </c>
    </row>
    <row r="1259" spans="1:7" x14ac:dyDescent="0.2">
      <c r="A1259" s="17">
        <v>41631</v>
      </c>
      <c r="B1259" s="14">
        <v>499.52</v>
      </c>
      <c r="C1259" s="14">
        <v>493.06</v>
      </c>
      <c r="D1259" s="14">
        <v>500.25</v>
      </c>
      <c r="E1259" s="14">
        <v>493.06</v>
      </c>
      <c r="F1259" s="14" t="s">
        <v>2256</v>
      </c>
      <c r="G1259" s="15">
        <v>1.03E-2</v>
      </c>
    </row>
    <row r="1260" spans="1:7" x14ac:dyDescent="0.2">
      <c r="A1260" s="17">
        <v>41628</v>
      </c>
      <c r="B1260" s="14">
        <v>493.02</v>
      </c>
      <c r="C1260" s="14">
        <v>488.1</v>
      </c>
      <c r="D1260" s="14">
        <v>493.02</v>
      </c>
      <c r="E1260" s="14">
        <v>487.18</v>
      </c>
      <c r="F1260" s="14" t="s">
        <v>3338</v>
      </c>
      <c r="G1260" s="15">
        <v>7.1999999999999998E-3</v>
      </c>
    </row>
    <row r="1261" spans="1:7" x14ac:dyDescent="0.2">
      <c r="A1261" s="17">
        <v>41627</v>
      </c>
      <c r="B1261" s="14">
        <v>487.97</v>
      </c>
      <c r="C1261" s="14">
        <v>484.46</v>
      </c>
      <c r="D1261" s="14">
        <v>489.84</v>
      </c>
      <c r="E1261" s="14">
        <v>484.46</v>
      </c>
      <c r="F1261" s="14" t="s">
        <v>3339</v>
      </c>
      <c r="G1261" s="15">
        <v>-6.4999999999999997E-3</v>
      </c>
    </row>
    <row r="1262" spans="1:7" x14ac:dyDescent="0.2">
      <c r="A1262" s="17">
        <v>41626</v>
      </c>
      <c r="B1262" s="14">
        <v>484.46</v>
      </c>
      <c r="C1262" s="14">
        <v>487.62</v>
      </c>
      <c r="D1262" s="14">
        <v>488.15</v>
      </c>
      <c r="E1262" s="14">
        <v>483.52</v>
      </c>
      <c r="F1262" s="14" t="s">
        <v>3340</v>
      </c>
      <c r="G1262" s="15">
        <v>2.0000000000000001E-4</v>
      </c>
    </row>
    <row r="1263" spans="1:7" x14ac:dyDescent="0.2">
      <c r="A1263" s="17">
        <v>41625</v>
      </c>
      <c r="B1263" s="14">
        <v>487.62</v>
      </c>
      <c r="C1263" s="14">
        <v>487.46</v>
      </c>
      <c r="D1263" s="14">
        <v>488.07</v>
      </c>
      <c r="E1263" s="14">
        <v>484.64</v>
      </c>
      <c r="F1263" s="14" t="s">
        <v>3341</v>
      </c>
      <c r="G1263" s="15">
        <v>6.7000000000000002E-3</v>
      </c>
    </row>
    <row r="1264" spans="1:7" x14ac:dyDescent="0.2">
      <c r="A1264" s="17">
        <v>41624</v>
      </c>
      <c r="B1264" s="14">
        <v>487.52</v>
      </c>
      <c r="C1264" s="14">
        <v>484.27</v>
      </c>
      <c r="D1264" s="14">
        <v>487.77</v>
      </c>
      <c r="E1264" s="14">
        <v>483.33</v>
      </c>
      <c r="F1264" s="14" t="s">
        <v>3342</v>
      </c>
      <c r="G1264" s="15">
        <v>4.8999999999999998E-3</v>
      </c>
    </row>
    <row r="1265" spans="1:7" x14ac:dyDescent="0.2">
      <c r="A1265" s="17">
        <v>41621</v>
      </c>
      <c r="B1265" s="14">
        <v>484.27</v>
      </c>
      <c r="C1265" s="14">
        <v>481.97</v>
      </c>
      <c r="D1265" s="14">
        <v>485.5</v>
      </c>
      <c r="E1265" s="14">
        <v>481.97</v>
      </c>
      <c r="F1265" s="14" t="s">
        <v>3343</v>
      </c>
      <c r="G1265" s="15">
        <v>-9.2999999999999992E-3</v>
      </c>
    </row>
    <row r="1266" spans="1:7" x14ac:dyDescent="0.2">
      <c r="A1266" s="17">
        <v>41620</v>
      </c>
      <c r="B1266" s="14">
        <v>481.93</v>
      </c>
      <c r="C1266" s="14">
        <v>486.44</v>
      </c>
      <c r="D1266" s="14">
        <v>486.46</v>
      </c>
      <c r="E1266" s="14">
        <v>480.64</v>
      </c>
      <c r="F1266" s="14" t="s">
        <v>3344</v>
      </c>
      <c r="G1266" s="15">
        <v>-7.0000000000000001E-3</v>
      </c>
    </row>
    <row r="1267" spans="1:7" x14ac:dyDescent="0.2">
      <c r="A1267" s="17">
        <v>41619</v>
      </c>
      <c r="B1267" s="14">
        <v>486.43</v>
      </c>
      <c r="C1267" s="14">
        <v>489.95</v>
      </c>
      <c r="D1267" s="14">
        <v>491.01</v>
      </c>
      <c r="E1267" s="14">
        <v>486.43</v>
      </c>
      <c r="F1267" s="14" t="s">
        <v>3345</v>
      </c>
      <c r="G1267" s="15">
        <v>-8.0000000000000004E-4</v>
      </c>
    </row>
    <row r="1268" spans="1:7" x14ac:dyDescent="0.2">
      <c r="A1268" s="17">
        <v>41618</v>
      </c>
      <c r="B1268" s="14">
        <v>489.86</v>
      </c>
      <c r="C1268" s="14">
        <v>490.24</v>
      </c>
      <c r="D1268" s="14">
        <v>493.2</v>
      </c>
      <c r="E1268" s="14">
        <v>488.56</v>
      </c>
      <c r="F1268" s="14" t="s">
        <v>3346</v>
      </c>
      <c r="G1268" s="15">
        <v>5.4999999999999997E-3</v>
      </c>
    </row>
    <row r="1269" spans="1:7" x14ac:dyDescent="0.2">
      <c r="A1269" s="17">
        <v>41617</v>
      </c>
      <c r="B1269" s="14">
        <v>490.24</v>
      </c>
      <c r="C1269" s="14">
        <v>487.56</v>
      </c>
      <c r="D1269" s="14">
        <v>491.96</v>
      </c>
      <c r="E1269" s="14">
        <v>487.56</v>
      </c>
      <c r="F1269" s="14" t="s">
        <v>3347</v>
      </c>
      <c r="G1269" s="15">
        <v>-2.7000000000000001E-3</v>
      </c>
    </row>
    <row r="1270" spans="1:7" x14ac:dyDescent="0.2">
      <c r="A1270" s="17">
        <v>41614</v>
      </c>
      <c r="B1270" s="14">
        <v>487.54</v>
      </c>
      <c r="C1270" s="14">
        <v>488.9</v>
      </c>
      <c r="D1270" s="14">
        <v>490.2</v>
      </c>
      <c r="E1270" s="14">
        <v>486.02</v>
      </c>
      <c r="F1270" s="14" t="s">
        <v>3348</v>
      </c>
      <c r="G1270" s="15">
        <v>-1.1999999999999999E-3</v>
      </c>
    </row>
    <row r="1271" spans="1:7" x14ac:dyDescent="0.2">
      <c r="A1271" s="17">
        <v>41613</v>
      </c>
      <c r="B1271" s="14">
        <v>488.87</v>
      </c>
      <c r="C1271" s="14">
        <v>489.52</v>
      </c>
      <c r="D1271" s="14">
        <v>489.52</v>
      </c>
      <c r="E1271" s="14">
        <v>486.06</v>
      </c>
      <c r="F1271" s="14" t="s">
        <v>3349</v>
      </c>
      <c r="G1271" s="15">
        <v>-7.7000000000000002E-3</v>
      </c>
    </row>
    <row r="1272" spans="1:7" x14ac:dyDescent="0.2">
      <c r="A1272" s="17">
        <v>41612</v>
      </c>
      <c r="B1272" s="14">
        <v>489.44</v>
      </c>
      <c r="C1272" s="14">
        <v>493.25</v>
      </c>
      <c r="D1272" s="14">
        <v>494.21</v>
      </c>
      <c r="E1272" s="14">
        <v>487.92</v>
      </c>
      <c r="F1272" s="14" t="s">
        <v>2948</v>
      </c>
      <c r="G1272" s="15">
        <v>-9.4999999999999998E-3</v>
      </c>
    </row>
    <row r="1273" spans="1:7" x14ac:dyDescent="0.2">
      <c r="A1273" s="17">
        <v>41611</v>
      </c>
      <c r="B1273" s="14">
        <v>493.24</v>
      </c>
      <c r="C1273" s="14">
        <v>497.92</v>
      </c>
      <c r="D1273" s="14">
        <v>499</v>
      </c>
      <c r="E1273" s="14">
        <v>492.49</v>
      </c>
      <c r="F1273" s="14" t="s">
        <v>3350</v>
      </c>
      <c r="G1273" s="15">
        <v>-5.9999999999999995E-4</v>
      </c>
    </row>
    <row r="1274" spans="1:7" x14ac:dyDescent="0.2">
      <c r="A1274" s="17">
        <v>41610</v>
      </c>
      <c r="B1274" s="14">
        <v>497.95</v>
      </c>
      <c r="C1274" s="14">
        <v>498.25</v>
      </c>
      <c r="D1274" s="14">
        <v>498.54</v>
      </c>
      <c r="E1274" s="14">
        <v>496.03</v>
      </c>
      <c r="F1274" s="14" t="s">
        <v>3351</v>
      </c>
      <c r="G1274" s="15">
        <v>-1.5E-3</v>
      </c>
    </row>
    <row r="1275" spans="1:7" x14ac:dyDescent="0.2">
      <c r="A1275" s="17">
        <v>41607</v>
      </c>
      <c r="B1275" s="14">
        <v>498.25</v>
      </c>
      <c r="C1275" s="14">
        <v>499.13</v>
      </c>
      <c r="D1275" s="14">
        <v>500.73</v>
      </c>
      <c r="E1275" s="14">
        <v>498.25</v>
      </c>
      <c r="F1275" s="14" t="s">
        <v>3352</v>
      </c>
      <c r="G1275" s="15">
        <v>3.3E-3</v>
      </c>
    </row>
    <row r="1276" spans="1:7" x14ac:dyDescent="0.2">
      <c r="A1276" s="17">
        <v>41606</v>
      </c>
      <c r="B1276" s="14">
        <v>499.01</v>
      </c>
      <c r="C1276" s="14">
        <v>497.35</v>
      </c>
      <c r="D1276" s="14">
        <v>500.05</v>
      </c>
      <c r="E1276" s="14">
        <v>496.87</v>
      </c>
      <c r="F1276" s="14" t="s">
        <v>3353</v>
      </c>
      <c r="G1276" s="15">
        <v>7.4000000000000003E-3</v>
      </c>
    </row>
    <row r="1277" spans="1:7" x14ac:dyDescent="0.2">
      <c r="A1277" s="17">
        <v>41605</v>
      </c>
      <c r="B1277" s="14">
        <v>497.37</v>
      </c>
      <c r="C1277" s="14">
        <v>493.77</v>
      </c>
      <c r="D1277" s="14">
        <v>497.89</v>
      </c>
      <c r="E1277" s="14">
        <v>493.77</v>
      </c>
      <c r="F1277" s="14" t="s">
        <v>3354</v>
      </c>
      <c r="G1277" s="15">
        <v>-3.0000000000000001E-3</v>
      </c>
    </row>
    <row r="1278" spans="1:7" x14ac:dyDescent="0.2">
      <c r="A1278" s="17">
        <v>41604</v>
      </c>
      <c r="B1278" s="14">
        <v>493.7</v>
      </c>
      <c r="C1278" s="14">
        <v>495.2</v>
      </c>
      <c r="D1278" s="14">
        <v>497.39</v>
      </c>
      <c r="E1278" s="14">
        <v>493.7</v>
      </c>
      <c r="F1278" s="14" t="s">
        <v>3355</v>
      </c>
      <c r="G1278" s="15">
        <v>-5.9999999999999995E-4</v>
      </c>
    </row>
    <row r="1279" spans="1:7" x14ac:dyDescent="0.2">
      <c r="A1279" s="17">
        <v>41603</v>
      </c>
      <c r="B1279" s="14">
        <v>495.2</v>
      </c>
      <c r="C1279" s="14">
        <v>495.58</v>
      </c>
      <c r="D1279" s="14">
        <v>498.42</v>
      </c>
      <c r="E1279" s="14">
        <v>494.67</v>
      </c>
      <c r="F1279" s="14" t="s">
        <v>2435</v>
      </c>
      <c r="G1279" s="15">
        <v>3.0000000000000001E-3</v>
      </c>
    </row>
    <row r="1280" spans="1:7" x14ac:dyDescent="0.2">
      <c r="A1280" s="17">
        <v>41600</v>
      </c>
      <c r="B1280" s="14">
        <v>495.51</v>
      </c>
      <c r="C1280" s="14">
        <v>494.07</v>
      </c>
      <c r="D1280" s="14">
        <v>498.48</v>
      </c>
      <c r="E1280" s="14">
        <v>494.07</v>
      </c>
      <c r="F1280" s="14" t="s">
        <v>3356</v>
      </c>
      <c r="G1280" s="15">
        <v>-6.7000000000000002E-3</v>
      </c>
    </row>
    <row r="1281" spans="1:7" x14ac:dyDescent="0.2">
      <c r="A1281" s="17">
        <v>41599</v>
      </c>
      <c r="B1281" s="14">
        <v>494.03</v>
      </c>
      <c r="C1281" s="14">
        <v>497.3</v>
      </c>
      <c r="D1281" s="14">
        <v>497.44</v>
      </c>
      <c r="E1281" s="14">
        <v>494.03</v>
      </c>
      <c r="F1281" s="14" t="s">
        <v>3357</v>
      </c>
      <c r="G1281" s="15">
        <v>-5.1000000000000004E-3</v>
      </c>
    </row>
    <row r="1282" spans="1:7" x14ac:dyDescent="0.2">
      <c r="A1282" s="17">
        <v>41598</v>
      </c>
      <c r="B1282" s="14">
        <v>497.36</v>
      </c>
      <c r="C1282" s="14">
        <v>499.89</v>
      </c>
      <c r="D1282" s="14">
        <v>500.52</v>
      </c>
      <c r="E1282" s="14">
        <v>495.96</v>
      </c>
      <c r="F1282" s="14" t="s">
        <v>3358</v>
      </c>
      <c r="G1282" s="15">
        <v>-2.3999999999999998E-3</v>
      </c>
    </row>
    <row r="1283" spans="1:7" x14ac:dyDescent="0.2">
      <c r="A1283" s="17">
        <v>41597</v>
      </c>
      <c r="B1283" s="14">
        <v>499.9</v>
      </c>
      <c r="C1283" s="14">
        <v>501.1</v>
      </c>
      <c r="D1283" s="14">
        <v>501.18</v>
      </c>
      <c r="E1283" s="14">
        <v>498.89</v>
      </c>
      <c r="F1283" s="14" t="s">
        <v>3359</v>
      </c>
      <c r="G1283" s="15">
        <v>1.8E-3</v>
      </c>
    </row>
    <row r="1284" spans="1:7" x14ac:dyDescent="0.2">
      <c r="A1284" s="17">
        <v>41596</v>
      </c>
      <c r="B1284" s="14">
        <v>501.1</v>
      </c>
      <c r="C1284" s="14">
        <v>500.47</v>
      </c>
      <c r="D1284" s="14">
        <v>502.67</v>
      </c>
      <c r="E1284" s="14">
        <v>500.47</v>
      </c>
      <c r="F1284" s="14" t="s">
        <v>3360</v>
      </c>
      <c r="G1284" s="15">
        <v>8.5000000000000006E-3</v>
      </c>
    </row>
    <row r="1285" spans="1:7" x14ac:dyDescent="0.2">
      <c r="A1285" s="17">
        <v>41593</v>
      </c>
      <c r="B1285" s="14">
        <v>500.22</v>
      </c>
      <c r="C1285" s="14">
        <v>496</v>
      </c>
      <c r="D1285" s="14">
        <v>500.61</v>
      </c>
      <c r="E1285" s="14">
        <v>496</v>
      </c>
      <c r="F1285" s="14" t="s">
        <v>3278</v>
      </c>
      <c r="G1285" s="15">
        <v>8.9999999999999993E-3</v>
      </c>
    </row>
    <row r="1286" spans="1:7" x14ac:dyDescent="0.2">
      <c r="A1286" s="17">
        <v>41592</v>
      </c>
      <c r="B1286" s="14">
        <v>496</v>
      </c>
      <c r="C1286" s="14">
        <v>491.59</v>
      </c>
      <c r="D1286" s="14">
        <v>497.11</v>
      </c>
      <c r="E1286" s="14">
        <v>491.59</v>
      </c>
      <c r="F1286" s="14" t="s">
        <v>3361</v>
      </c>
      <c r="G1286" s="15">
        <v>-3.0000000000000001E-3</v>
      </c>
    </row>
    <row r="1287" spans="1:7" x14ac:dyDescent="0.2">
      <c r="A1287" s="17">
        <v>41591</v>
      </c>
      <c r="B1287" s="14">
        <v>491.56</v>
      </c>
      <c r="C1287" s="14">
        <v>492.98</v>
      </c>
      <c r="D1287" s="14">
        <v>493</v>
      </c>
      <c r="E1287" s="14">
        <v>489.33</v>
      </c>
      <c r="F1287" s="14" t="s">
        <v>3362</v>
      </c>
      <c r="G1287" s="15">
        <v>-1.0500000000000001E-2</v>
      </c>
    </row>
    <row r="1288" spans="1:7" x14ac:dyDescent="0.2">
      <c r="A1288" s="17">
        <v>41590</v>
      </c>
      <c r="B1288" s="14">
        <v>493.06</v>
      </c>
      <c r="C1288" s="14">
        <v>497.9</v>
      </c>
      <c r="D1288" s="14">
        <v>498.11</v>
      </c>
      <c r="E1288" s="14">
        <v>492.57</v>
      </c>
      <c r="F1288" s="14" t="s">
        <v>3363</v>
      </c>
      <c r="G1288" s="15">
        <v>9.1000000000000004E-3</v>
      </c>
    </row>
    <row r="1289" spans="1:7" x14ac:dyDescent="0.2">
      <c r="A1289" s="17">
        <v>41589</v>
      </c>
      <c r="B1289" s="14">
        <v>498.27</v>
      </c>
      <c r="C1289" s="14">
        <v>493.82</v>
      </c>
      <c r="D1289" s="14">
        <v>498.27</v>
      </c>
      <c r="E1289" s="14">
        <v>493.74</v>
      </c>
      <c r="F1289" s="14" t="s">
        <v>2195</v>
      </c>
      <c r="G1289" s="15">
        <v>-3.3E-3</v>
      </c>
    </row>
    <row r="1290" spans="1:7" x14ac:dyDescent="0.2">
      <c r="A1290" s="17">
        <v>41586</v>
      </c>
      <c r="B1290" s="14">
        <v>493.79</v>
      </c>
      <c r="C1290" s="14">
        <v>495.38</v>
      </c>
      <c r="D1290" s="14">
        <v>495.38</v>
      </c>
      <c r="E1290" s="14">
        <v>490.07</v>
      </c>
      <c r="F1290" s="14" t="s">
        <v>3364</v>
      </c>
      <c r="G1290" s="15">
        <v>-7.3000000000000001E-3</v>
      </c>
    </row>
    <row r="1291" spans="1:7" x14ac:dyDescent="0.2">
      <c r="A1291" s="17">
        <v>41585</v>
      </c>
      <c r="B1291" s="14">
        <v>495.41</v>
      </c>
      <c r="C1291" s="14">
        <v>499.03</v>
      </c>
      <c r="D1291" s="14">
        <v>499.31</v>
      </c>
      <c r="E1291" s="14">
        <v>495.08</v>
      </c>
      <c r="F1291" s="14" t="s">
        <v>3365</v>
      </c>
      <c r="G1291" s="15">
        <v>1.6199999999999999E-2</v>
      </c>
    </row>
    <row r="1292" spans="1:7" x14ac:dyDescent="0.2">
      <c r="A1292" s="17">
        <v>41584</v>
      </c>
      <c r="B1292" s="14">
        <v>499.03</v>
      </c>
      <c r="C1292" s="14">
        <v>490.99</v>
      </c>
      <c r="D1292" s="14">
        <v>499.03</v>
      </c>
      <c r="E1292" s="14">
        <v>490.76</v>
      </c>
      <c r="F1292" s="14" t="s">
        <v>3243</v>
      </c>
      <c r="G1292" s="15">
        <v>-5.0000000000000001E-3</v>
      </c>
    </row>
    <row r="1293" spans="1:7" x14ac:dyDescent="0.2">
      <c r="A1293" s="17">
        <v>41583</v>
      </c>
      <c r="B1293" s="14">
        <v>491.08</v>
      </c>
      <c r="C1293" s="14">
        <v>493.62</v>
      </c>
      <c r="D1293" s="14">
        <v>495.27</v>
      </c>
      <c r="E1293" s="14">
        <v>490.08</v>
      </c>
      <c r="F1293" s="14" t="s">
        <v>3366</v>
      </c>
      <c r="G1293" s="15">
        <v>4.1999999999999997E-3</v>
      </c>
    </row>
    <row r="1294" spans="1:7" x14ac:dyDescent="0.2">
      <c r="A1294" s="17">
        <v>41582</v>
      </c>
      <c r="B1294" s="14">
        <v>493.57</v>
      </c>
      <c r="C1294" s="14">
        <v>491.54</v>
      </c>
      <c r="D1294" s="14">
        <v>494.59</v>
      </c>
      <c r="E1294" s="14">
        <v>491.54</v>
      </c>
      <c r="F1294" s="14" t="s">
        <v>3367</v>
      </c>
      <c r="G1294" s="15">
        <v>5.0000000000000001E-3</v>
      </c>
    </row>
    <row r="1295" spans="1:7" x14ac:dyDescent="0.2">
      <c r="A1295" s="17">
        <v>41579</v>
      </c>
      <c r="B1295" s="14">
        <v>491.5</v>
      </c>
      <c r="C1295" s="14">
        <v>489.03</v>
      </c>
      <c r="D1295" s="14">
        <v>492.37</v>
      </c>
      <c r="E1295" s="14">
        <v>487.98</v>
      </c>
      <c r="F1295" s="14" t="s">
        <v>3368</v>
      </c>
      <c r="G1295" s="15">
        <v>-7.4999999999999997E-3</v>
      </c>
    </row>
    <row r="1296" spans="1:7" x14ac:dyDescent="0.2">
      <c r="A1296" s="17">
        <v>41578</v>
      </c>
      <c r="B1296" s="14">
        <v>489.07</v>
      </c>
      <c r="C1296" s="14">
        <v>492.81</v>
      </c>
      <c r="D1296" s="14">
        <v>492.81</v>
      </c>
      <c r="E1296" s="14">
        <v>486.17</v>
      </c>
      <c r="F1296" s="14" t="s">
        <v>3369</v>
      </c>
      <c r="G1296" s="15">
        <v>-3.0999999999999999E-3</v>
      </c>
    </row>
    <row r="1297" spans="1:7" x14ac:dyDescent="0.2">
      <c r="A1297" s="17">
        <v>41577</v>
      </c>
      <c r="B1297" s="14">
        <v>492.76</v>
      </c>
      <c r="C1297" s="14">
        <v>494.29</v>
      </c>
      <c r="D1297" s="14">
        <v>497.55</v>
      </c>
      <c r="E1297" s="14">
        <v>491.76</v>
      </c>
      <c r="F1297" s="14" t="s">
        <v>3370</v>
      </c>
      <c r="G1297" s="15">
        <v>6.1000000000000004E-3</v>
      </c>
    </row>
    <row r="1298" spans="1:7" x14ac:dyDescent="0.2">
      <c r="A1298" s="17">
        <v>41576</v>
      </c>
      <c r="B1298" s="14">
        <v>494.27</v>
      </c>
      <c r="C1298" s="14">
        <v>491.49</v>
      </c>
      <c r="D1298" s="14">
        <v>495.19</v>
      </c>
      <c r="E1298" s="14">
        <v>491.3</v>
      </c>
      <c r="F1298" s="14" t="s">
        <v>3371</v>
      </c>
      <c r="G1298" s="15">
        <v>-5.8999999999999999E-3</v>
      </c>
    </row>
    <row r="1299" spans="1:7" x14ac:dyDescent="0.2">
      <c r="A1299" s="17">
        <v>41575</v>
      </c>
      <c r="B1299" s="14">
        <v>491.27</v>
      </c>
      <c r="C1299" s="14">
        <v>494.17</v>
      </c>
      <c r="D1299" s="14">
        <v>496.11</v>
      </c>
      <c r="E1299" s="14">
        <v>491.27</v>
      </c>
      <c r="F1299" s="14" t="s">
        <v>2284</v>
      </c>
      <c r="G1299" s="15">
        <v>1.01E-2</v>
      </c>
    </row>
    <row r="1300" spans="1:7" x14ac:dyDescent="0.2">
      <c r="A1300" s="17">
        <v>41572</v>
      </c>
      <c r="B1300" s="14">
        <v>494.21</v>
      </c>
      <c r="C1300" s="14">
        <v>489.28</v>
      </c>
      <c r="D1300" s="14">
        <v>494.21</v>
      </c>
      <c r="E1300" s="14">
        <v>487.57</v>
      </c>
      <c r="F1300" s="14" t="s">
        <v>3372</v>
      </c>
      <c r="G1300" s="15">
        <v>1.15E-2</v>
      </c>
    </row>
    <row r="1301" spans="1:7" x14ac:dyDescent="0.2">
      <c r="A1301" s="17">
        <v>41571</v>
      </c>
      <c r="B1301" s="14">
        <v>489.28</v>
      </c>
      <c r="C1301" s="14">
        <v>483.88</v>
      </c>
      <c r="D1301" s="14">
        <v>489.28</v>
      </c>
      <c r="E1301" s="14">
        <v>483.29</v>
      </c>
      <c r="F1301" s="14" t="s">
        <v>2829</v>
      </c>
      <c r="G1301" s="15">
        <v>-2.5999999999999999E-3</v>
      </c>
    </row>
    <row r="1302" spans="1:7" x14ac:dyDescent="0.2">
      <c r="A1302" s="17">
        <v>41570</v>
      </c>
      <c r="B1302" s="14">
        <v>483.72</v>
      </c>
      <c r="C1302" s="14">
        <v>484.76</v>
      </c>
      <c r="D1302" s="14">
        <v>485.11</v>
      </c>
      <c r="E1302" s="14">
        <v>482.48</v>
      </c>
      <c r="F1302" s="14" t="s">
        <v>3373</v>
      </c>
      <c r="G1302" s="15">
        <v>8.0000000000000002E-3</v>
      </c>
    </row>
    <row r="1303" spans="1:7" x14ac:dyDescent="0.2">
      <c r="A1303" s="17">
        <v>41569</v>
      </c>
      <c r="B1303" s="14">
        <v>484.97</v>
      </c>
      <c r="C1303" s="14">
        <v>481.12</v>
      </c>
      <c r="D1303" s="14">
        <v>485.19</v>
      </c>
      <c r="E1303" s="14">
        <v>480.23</v>
      </c>
      <c r="F1303" s="14" t="s">
        <v>3374</v>
      </c>
      <c r="G1303" s="15">
        <v>1.14E-2</v>
      </c>
    </row>
    <row r="1304" spans="1:7" x14ac:dyDescent="0.2">
      <c r="A1304" s="17">
        <v>41568</v>
      </c>
      <c r="B1304" s="14">
        <v>481.13</v>
      </c>
      <c r="C1304" s="14">
        <v>475.73</v>
      </c>
      <c r="D1304" s="14">
        <v>481.15</v>
      </c>
      <c r="E1304" s="14">
        <v>475.72</v>
      </c>
      <c r="F1304" s="14" t="s">
        <v>3375</v>
      </c>
      <c r="G1304" s="15">
        <v>1.04E-2</v>
      </c>
    </row>
    <row r="1305" spans="1:7" x14ac:dyDescent="0.2">
      <c r="A1305" s="17">
        <v>41565</v>
      </c>
      <c r="B1305" s="14">
        <v>475.72</v>
      </c>
      <c r="C1305" s="14">
        <v>470.87</v>
      </c>
      <c r="D1305" s="14">
        <v>475.88</v>
      </c>
      <c r="E1305" s="14">
        <v>470.81</v>
      </c>
      <c r="F1305" s="14" t="s">
        <v>3376</v>
      </c>
      <c r="G1305" s="15">
        <v>1.8E-3</v>
      </c>
    </row>
    <row r="1306" spans="1:7" x14ac:dyDescent="0.2">
      <c r="A1306" s="17">
        <v>41564</v>
      </c>
      <c r="B1306" s="14">
        <v>470.81</v>
      </c>
      <c r="C1306" s="14">
        <v>470.04</v>
      </c>
      <c r="D1306" s="14">
        <v>471.15</v>
      </c>
      <c r="E1306" s="14">
        <v>468.45</v>
      </c>
      <c r="F1306" s="14" t="s">
        <v>3121</v>
      </c>
      <c r="G1306" s="15">
        <v>1E-4</v>
      </c>
    </row>
    <row r="1307" spans="1:7" x14ac:dyDescent="0.2">
      <c r="A1307" s="17">
        <v>41563</v>
      </c>
      <c r="B1307" s="14">
        <v>469.98</v>
      </c>
      <c r="C1307" s="14">
        <v>469.78</v>
      </c>
      <c r="D1307" s="14">
        <v>470</v>
      </c>
      <c r="E1307" s="14">
        <v>467.45</v>
      </c>
      <c r="F1307" s="14" t="s">
        <v>3377</v>
      </c>
      <c r="G1307" s="15">
        <v>1.26E-2</v>
      </c>
    </row>
    <row r="1308" spans="1:7" x14ac:dyDescent="0.2">
      <c r="A1308" s="17">
        <v>41562</v>
      </c>
      <c r="B1308" s="14">
        <v>469.94</v>
      </c>
      <c r="C1308" s="14">
        <v>464</v>
      </c>
      <c r="D1308" s="14">
        <v>470.18</v>
      </c>
      <c r="E1308" s="14">
        <v>464</v>
      </c>
      <c r="F1308" s="14" t="s">
        <v>3378</v>
      </c>
      <c r="G1308" s="15">
        <v>3.7000000000000002E-3</v>
      </c>
    </row>
    <row r="1309" spans="1:7" x14ac:dyDescent="0.2">
      <c r="A1309" s="17">
        <v>41561</v>
      </c>
      <c r="B1309" s="14">
        <v>464.07</v>
      </c>
      <c r="C1309" s="14">
        <v>462.36</v>
      </c>
      <c r="D1309" s="14">
        <v>465.23</v>
      </c>
      <c r="E1309" s="14">
        <v>462.36</v>
      </c>
      <c r="F1309" s="14" t="s">
        <v>3379</v>
      </c>
      <c r="G1309" s="15">
        <v>5.9999999999999995E-4</v>
      </c>
    </row>
    <row r="1310" spans="1:7" x14ac:dyDescent="0.2">
      <c r="A1310" s="17">
        <v>41558</v>
      </c>
      <c r="B1310" s="14">
        <v>462.35</v>
      </c>
      <c r="C1310" s="14">
        <v>462.07</v>
      </c>
      <c r="D1310" s="14">
        <v>463.53</v>
      </c>
      <c r="E1310" s="14">
        <v>460.56</v>
      </c>
      <c r="F1310" s="14" t="s">
        <v>3380</v>
      </c>
      <c r="G1310" s="15">
        <v>1.52E-2</v>
      </c>
    </row>
    <row r="1311" spans="1:7" x14ac:dyDescent="0.2">
      <c r="A1311" s="17">
        <v>41557</v>
      </c>
      <c r="B1311" s="14">
        <v>462.07</v>
      </c>
      <c r="C1311" s="14">
        <v>455.21</v>
      </c>
      <c r="D1311" s="14">
        <v>462.07</v>
      </c>
      <c r="E1311" s="14">
        <v>455.18</v>
      </c>
      <c r="F1311" s="14" t="s">
        <v>3381</v>
      </c>
      <c r="G1311" s="15">
        <v>-2E-3</v>
      </c>
    </row>
    <row r="1312" spans="1:7" x14ac:dyDescent="0.2">
      <c r="A1312" s="17">
        <v>41556</v>
      </c>
      <c r="B1312" s="14">
        <v>455.16</v>
      </c>
      <c r="C1312" s="14">
        <v>455.87</v>
      </c>
      <c r="D1312" s="14">
        <v>456.18</v>
      </c>
      <c r="E1312" s="14">
        <v>452.37</v>
      </c>
      <c r="F1312" s="14" t="s">
        <v>3382</v>
      </c>
      <c r="G1312" s="15">
        <v>-1.24E-2</v>
      </c>
    </row>
    <row r="1313" spans="1:7" x14ac:dyDescent="0.2">
      <c r="A1313" s="17">
        <v>41555</v>
      </c>
      <c r="B1313" s="14">
        <v>456.06</v>
      </c>
      <c r="C1313" s="14">
        <v>461.8</v>
      </c>
      <c r="D1313" s="14">
        <v>462.15</v>
      </c>
      <c r="E1313" s="14">
        <v>455.74</v>
      </c>
      <c r="F1313" s="14" t="s">
        <v>3383</v>
      </c>
      <c r="G1313" s="15">
        <v>-5.4000000000000003E-3</v>
      </c>
    </row>
    <row r="1314" spans="1:7" x14ac:dyDescent="0.2">
      <c r="A1314" s="17">
        <v>41554</v>
      </c>
      <c r="B1314" s="14">
        <v>461.78</v>
      </c>
      <c r="C1314" s="14">
        <v>464.33</v>
      </c>
      <c r="D1314" s="14">
        <v>464.33</v>
      </c>
      <c r="E1314" s="14">
        <v>460.57</v>
      </c>
      <c r="F1314" s="14" t="s">
        <v>3384</v>
      </c>
      <c r="G1314" s="15">
        <v>-3.3999999999999998E-3</v>
      </c>
    </row>
    <row r="1315" spans="1:7" x14ac:dyDescent="0.2">
      <c r="A1315" s="17">
        <v>41551</v>
      </c>
      <c r="B1315" s="14">
        <v>464.31</v>
      </c>
      <c r="C1315" s="14">
        <v>465.92</v>
      </c>
      <c r="D1315" s="14">
        <v>465.99</v>
      </c>
      <c r="E1315" s="14">
        <v>463.47</v>
      </c>
      <c r="F1315" s="14" t="s">
        <v>3385</v>
      </c>
      <c r="G1315" s="15">
        <v>8.2000000000000007E-3</v>
      </c>
    </row>
    <row r="1316" spans="1:7" x14ac:dyDescent="0.2">
      <c r="A1316" s="17">
        <v>41550</v>
      </c>
      <c r="B1316" s="14">
        <v>465.88</v>
      </c>
      <c r="C1316" s="14">
        <v>462.07</v>
      </c>
      <c r="D1316" s="14">
        <v>466.01</v>
      </c>
      <c r="E1316" s="14">
        <v>462.07</v>
      </c>
      <c r="F1316" s="14" t="s">
        <v>3386</v>
      </c>
      <c r="G1316" s="15">
        <v>3.3999999999999998E-3</v>
      </c>
    </row>
    <row r="1317" spans="1:7" x14ac:dyDescent="0.2">
      <c r="A1317" s="17">
        <v>41549</v>
      </c>
      <c r="B1317" s="14">
        <v>462.11</v>
      </c>
      <c r="C1317" s="14">
        <v>460.63</v>
      </c>
      <c r="D1317" s="14">
        <v>462.32</v>
      </c>
      <c r="E1317" s="14">
        <v>459.33</v>
      </c>
      <c r="F1317" s="14" t="s">
        <v>2399</v>
      </c>
      <c r="G1317" s="15">
        <v>2.0999999999999999E-3</v>
      </c>
    </row>
    <row r="1318" spans="1:7" x14ac:dyDescent="0.2">
      <c r="A1318" s="17">
        <v>41548</v>
      </c>
      <c r="B1318" s="14">
        <v>460.55</v>
      </c>
      <c r="C1318" s="14">
        <v>459.59</v>
      </c>
      <c r="D1318" s="14">
        <v>462.06</v>
      </c>
      <c r="E1318" s="14">
        <v>459.36</v>
      </c>
      <c r="F1318" s="14" t="s">
        <v>3387</v>
      </c>
      <c r="G1318" s="15">
        <v>-1.2999999999999999E-2</v>
      </c>
    </row>
    <row r="1319" spans="1:7" x14ac:dyDescent="0.2">
      <c r="A1319" s="17">
        <v>41547</v>
      </c>
      <c r="B1319" s="14">
        <v>459.57</v>
      </c>
      <c r="C1319" s="14">
        <v>465.63</v>
      </c>
      <c r="D1319" s="14">
        <v>465.63</v>
      </c>
      <c r="E1319" s="14">
        <v>459.57</v>
      </c>
      <c r="F1319" s="14" t="s">
        <v>3388</v>
      </c>
      <c r="G1319" s="15">
        <v>-4.3E-3</v>
      </c>
    </row>
    <row r="1320" spans="1:7" x14ac:dyDescent="0.2">
      <c r="A1320" s="17">
        <v>41544</v>
      </c>
      <c r="B1320" s="14">
        <v>465.62</v>
      </c>
      <c r="C1320" s="14">
        <v>467.68</v>
      </c>
      <c r="D1320" s="14">
        <v>468.9</v>
      </c>
      <c r="E1320" s="14">
        <v>465.4</v>
      </c>
      <c r="F1320" s="14" t="s">
        <v>3389</v>
      </c>
      <c r="G1320" s="15">
        <v>-6.9999999999999999E-4</v>
      </c>
    </row>
    <row r="1321" spans="1:7" x14ac:dyDescent="0.2">
      <c r="A1321" s="17">
        <v>41543</v>
      </c>
      <c r="B1321" s="14">
        <v>467.64</v>
      </c>
      <c r="C1321" s="14">
        <v>467.99</v>
      </c>
      <c r="D1321" s="14">
        <v>470.08</v>
      </c>
      <c r="E1321" s="14">
        <v>466.81</v>
      </c>
      <c r="F1321" s="14" t="s">
        <v>2182</v>
      </c>
      <c r="G1321" s="15">
        <v>3.7000000000000002E-3</v>
      </c>
    </row>
    <row r="1322" spans="1:7" x14ac:dyDescent="0.2">
      <c r="A1322" s="17">
        <v>41542</v>
      </c>
      <c r="B1322" s="14">
        <v>467.98</v>
      </c>
      <c r="C1322" s="14">
        <v>466.23</v>
      </c>
      <c r="D1322" s="14">
        <v>468.79</v>
      </c>
      <c r="E1322" s="14">
        <v>465.25</v>
      </c>
      <c r="F1322" s="14" t="s">
        <v>2182</v>
      </c>
      <c r="G1322" s="15">
        <v>-1.1999999999999999E-3</v>
      </c>
    </row>
    <row r="1323" spans="1:7" x14ac:dyDescent="0.2">
      <c r="A1323" s="17">
        <v>41541</v>
      </c>
      <c r="B1323" s="14">
        <v>466.26</v>
      </c>
      <c r="C1323" s="14">
        <v>466.84</v>
      </c>
      <c r="D1323" s="14">
        <v>467.94</v>
      </c>
      <c r="E1323" s="14">
        <v>466.18</v>
      </c>
      <c r="F1323" s="14" t="s">
        <v>3390</v>
      </c>
      <c r="G1323" s="15">
        <v>-5.3E-3</v>
      </c>
    </row>
    <row r="1324" spans="1:7" x14ac:dyDescent="0.2">
      <c r="A1324" s="17">
        <v>41540</v>
      </c>
      <c r="B1324" s="14">
        <v>466.84</v>
      </c>
      <c r="C1324" s="14">
        <v>469.48</v>
      </c>
      <c r="D1324" s="14">
        <v>470.2</v>
      </c>
      <c r="E1324" s="14">
        <v>466.62</v>
      </c>
      <c r="F1324" s="14" t="s">
        <v>2937</v>
      </c>
      <c r="G1324" s="15">
        <v>3.0000000000000001E-3</v>
      </c>
    </row>
    <row r="1325" spans="1:7" x14ac:dyDescent="0.2">
      <c r="A1325" s="17">
        <v>41537</v>
      </c>
      <c r="B1325" s="14">
        <v>469.33</v>
      </c>
      <c r="C1325" s="14">
        <v>467.81</v>
      </c>
      <c r="D1325" s="14">
        <v>470.05</v>
      </c>
      <c r="E1325" s="14">
        <v>466.95</v>
      </c>
      <c r="F1325" s="14" t="s">
        <v>3391</v>
      </c>
      <c r="G1325" s="15">
        <v>7.4000000000000003E-3</v>
      </c>
    </row>
    <row r="1326" spans="1:7" x14ac:dyDescent="0.2">
      <c r="A1326" s="17">
        <v>41536</v>
      </c>
      <c r="B1326" s="14">
        <v>467.93</v>
      </c>
      <c r="C1326" s="14">
        <v>464.57</v>
      </c>
      <c r="D1326" s="14">
        <v>469.97</v>
      </c>
      <c r="E1326" s="14">
        <v>464.57</v>
      </c>
      <c r="F1326" s="14" t="s">
        <v>2679</v>
      </c>
      <c r="G1326" s="15">
        <v>4.0000000000000002E-4</v>
      </c>
    </row>
    <row r="1327" spans="1:7" x14ac:dyDescent="0.2">
      <c r="A1327" s="17">
        <v>41535</v>
      </c>
      <c r="B1327" s="14">
        <v>464.49</v>
      </c>
      <c r="C1327" s="14">
        <v>464.33</v>
      </c>
      <c r="D1327" s="14">
        <v>465.4</v>
      </c>
      <c r="E1327" s="14">
        <v>462.99</v>
      </c>
      <c r="F1327" s="14" t="s">
        <v>2650</v>
      </c>
      <c r="G1327" s="15">
        <v>-8.0000000000000004E-4</v>
      </c>
    </row>
    <row r="1328" spans="1:7" x14ac:dyDescent="0.2">
      <c r="A1328" s="17">
        <v>41534</v>
      </c>
      <c r="B1328" s="14">
        <v>464.29</v>
      </c>
      <c r="C1328" s="14">
        <v>464.07</v>
      </c>
      <c r="D1328" s="14">
        <v>464.56</v>
      </c>
      <c r="E1328" s="14">
        <v>461.61</v>
      </c>
      <c r="F1328" s="14" t="s">
        <v>3191</v>
      </c>
      <c r="G1328" s="15">
        <v>2.0000000000000001E-4</v>
      </c>
    </row>
    <row r="1329" spans="1:7" x14ac:dyDescent="0.2">
      <c r="A1329" s="17">
        <v>41533</v>
      </c>
      <c r="B1329" s="14">
        <v>464.66</v>
      </c>
      <c r="C1329" s="14">
        <v>464.6</v>
      </c>
      <c r="D1329" s="14">
        <v>467.08</v>
      </c>
      <c r="E1329" s="14">
        <v>463.35</v>
      </c>
      <c r="F1329" s="14" t="s">
        <v>3392</v>
      </c>
      <c r="G1329" s="15">
        <v>8.9999999999999998E-4</v>
      </c>
    </row>
    <row r="1330" spans="1:7" x14ac:dyDescent="0.2">
      <c r="A1330" s="17">
        <v>41530</v>
      </c>
      <c r="B1330" s="14">
        <v>464.57</v>
      </c>
      <c r="C1330" s="14">
        <v>464.16</v>
      </c>
      <c r="D1330" s="14">
        <v>465.15</v>
      </c>
      <c r="E1330" s="14">
        <v>463.3</v>
      </c>
      <c r="F1330" s="14" t="s">
        <v>3393</v>
      </c>
      <c r="G1330" s="15">
        <v>-5.3E-3</v>
      </c>
    </row>
    <row r="1331" spans="1:7" x14ac:dyDescent="0.2">
      <c r="A1331" s="17">
        <v>41529</v>
      </c>
      <c r="B1331" s="14">
        <v>464.17</v>
      </c>
      <c r="C1331" s="14">
        <v>466.62</v>
      </c>
      <c r="D1331" s="14">
        <v>466.63</v>
      </c>
      <c r="E1331" s="14">
        <v>464.13</v>
      </c>
      <c r="F1331" s="14" t="s">
        <v>3394</v>
      </c>
      <c r="G1331" s="15">
        <v>5.7999999999999996E-3</v>
      </c>
    </row>
    <row r="1332" spans="1:7" x14ac:dyDescent="0.2">
      <c r="A1332" s="17">
        <v>41528</v>
      </c>
      <c r="B1332" s="14">
        <v>466.62</v>
      </c>
      <c r="C1332" s="14">
        <v>463.68</v>
      </c>
      <c r="D1332" s="14">
        <v>467.26</v>
      </c>
      <c r="E1332" s="14">
        <v>463.3</v>
      </c>
      <c r="F1332" s="14" t="s">
        <v>3395</v>
      </c>
      <c r="G1332" s="15">
        <v>2.3E-3</v>
      </c>
    </row>
    <row r="1333" spans="1:7" x14ac:dyDescent="0.2">
      <c r="A1333" s="17">
        <v>41527</v>
      </c>
      <c r="B1333" s="14">
        <v>463.92</v>
      </c>
      <c r="C1333" s="14">
        <v>462.88</v>
      </c>
      <c r="D1333" s="14">
        <v>465.57</v>
      </c>
      <c r="E1333" s="14">
        <v>462.88</v>
      </c>
      <c r="F1333" s="14" t="s">
        <v>3396</v>
      </c>
      <c r="G1333" s="15">
        <v>1.4E-3</v>
      </c>
    </row>
    <row r="1334" spans="1:7" x14ac:dyDescent="0.2">
      <c r="A1334" s="17">
        <v>41526</v>
      </c>
      <c r="B1334" s="14">
        <v>462.86</v>
      </c>
      <c r="C1334" s="14">
        <v>462.24</v>
      </c>
      <c r="D1334" s="14">
        <v>464.07</v>
      </c>
      <c r="E1334" s="14">
        <v>461.86</v>
      </c>
      <c r="F1334" s="14" t="s">
        <v>3242</v>
      </c>
      <c r="G1334" s="15">
        <v>-6.9999999999999999E-4</v>
      </c>
    </row>
    <row r="1335" spans="1:7" x14ac:dyDescent="0.2">
      <c r="A1335" s="17">
        <v>41523</v>
      </c>
      <c r="B1335" s="14">
        <v>462.22</v>
      </c>
      <c r="C1335" s="14">
        <v>462.39</v>
      </c>
      <c r="D1335" s="14">
        <v>463.55</v>
      </c>
      <c r="E1335" s="14">
        <v>460.33</v>
      </c>
      <c r="F1335" s="14" t="s">
        <v>3397</v>
      </c>
      <c r="G1335" s="15">
        <v>-5.9999999999999995E-4</v>
      </c>
    </row>
    <row r="1336" spans="1:7" x14ac:dyDescent="0.2">
      <c r="A1336" s="17">
        <v>41522</v>
      </c>
      <c r="B1336" s="14">
        <v>462.56</v>
      </c>
      <c r="C1336" s="14">
        <v>462.87</v>
      </c>
      <c r="D1336" s="14">
        <v>463.31</v>
      </c>
      <c r="E1336" s="14">
        <v>460.5</v>
      </c>
      <c r="F1336" s="14" t="s">
        <v>3398</v>
      </c>
      <c r="G1336" s="15">
        <v>-1.1000000000000001E-3</v>
      </c>
    </row>
    <row r="1337" spans="1:7" x14ac:dyDescent="0.2">
      <c r="A1337" s="17">
        <v>41521</v>
      </c>
      <c r="B1337" s="14">
        <v>462.84</v>
      </c>
      <c r="C1337" s="14">
        <v>462.93</v>
      </c>
      <c r="D1337" s="14">
        <v>463.69</v>
      </c>
      <c r="E1337" s="14">
        <v>460.55</v>
      </c>
      <c r="F1337" s="14" t="s">
        <v>2599</v>
      </c>
      <c r="G1337" s="15">
        <v>1.6999999999999999E-3</v>
      </c>
    </row>
    <row r="1338" spans="1:7" x14ac:dyDescent="0.2">
      <c r="A1338" s="17">
        <v>41520</v>
      </c>
      <c r="B1338" s="14">
        <v>463.37</v>
      </c>
      <c r="C1338" s="14">
        <v>462.59</v>
      </c>
      <c r="D1338" s="14">
        <v>464.35</v>
      </c>
      <c r="E1338" s="14">
        <v>460.99</v>
      </c>
      <c r="F1338" s="14" t="s">
        <v>3399</v>
      </c>
      <c r="G1338" s="15">
        <v>1.2500000000000001E-2</v>
      </c>
    </row>
    <row r="1339" spans="1:7" x14ac:dyDescent="0.2">
      <c r="A1339" s="17">
        <v>41519</v>
      </c>
      <c r="B1339" s="14">
        <v>462.59</v>
      </c>
      <c r="C1339" s="14">
        <v>456.87</v>
      </c>
      <c r="D1339" s="14">
        <v>463.2</v>
      </c>
      <c r="E1339" s="14">
        <v>456.87</v>
      </c>
      <c r="F1339" s="14" t="s">
        <v>2685</v>
      </c>
      <c r="G1339" s="15">
        <v>-1.1599999999999999E-2</v>
      </c>
    </row>
    <row r="1340" spans="1:7" x14ac:dyDescent="0.2">
      <c r="A1340" s="17">
        <v>41516</v>
      </c>
      <c r="B1340" s="14">
        <v>456.88</v>
      </c>
      <c r="C1340" s="14">
        <v>462.26</v>
      </c>
      <c r="D1340" s="14">
        <v>462.91</v>
      </c>
      <c r="E1340" s="14">
        <v>456.8</v>
      </c>
      <c r="F1340" s="14" t="s">
        <v>3400</v>
      </c>
      <c r="G1340" s="15">
        <v>2.3999999999999998E-3</v>
      </c>
    </row>
    <row r="1341" spans="1:7" x14ac:dyDescent="0.2">
      <c r="A1341" s="17">
        <v>41515</v>
      </c>
      <c r="B1341" s="14">
        <v>462.26</v>
      </c>
      <c r="C1341" s="14">
        <v>461.21</v>
      </c>
      <c r="D1341" s="14">
        <v>463.56</v>
      </c>
      <c r="E1341" s="14">
        <v>460.7</v>
      </c>
      <c r="F1341" s="14" t="s">
        <v>2928</v>
      </c>
      <c r="G1341" s="15">
        <v>8.6E-3</v>
      </c>
    </row>
    <row r="1342" spans="1:7" x14ac:dyDescent="0.2">
      <c r="A1342" s="17">
        <v>41514</v>
      </c>
      <c r="B1342" s="14">
        <v>461.17</v>
      </c>
      <c r="C1342" s="14">
        <v>457.14</v>
      </c>
      <c r="D1342" s="14">
        <v>461.42</v>
      </c>
      <c r="E1342" s="14">
        <v>455.79</v>
      </c>
      <c r="F1342" s="14" t="s">
        <v>3401</v>
      </c>
      <c r="G1342" s="15">
        <v>-7.7000000000000002E-3</v>
      </c>
    </row>
    <row r="1343" spans="1:7" x14ac:dyDescent="0.2">
      <c r="A1343" s="17">
        <v>41513</v>
      </c>
      <c r="B1343" s="14">
        <v>457.26</v>
      </c>
      <c r="C1343" s="14">
        <v>460.83</v>
      </c>
      <c r="D1343" s="14">
        <v>460.85</v>
      </c>
      <c r="E1343" s="14">
        <v>456.24</v>
      </c>
      <c r="F1343" s="14" t="s">
        <v>3402</v>
      </c>
      <c r="G1343" s="15">
        <v>-6.9999999999999999E-4</v>
      </c>
    </row>
    <row r="1344" spans="1:7" x14ac:dyDescent="0.2">
      <c r="A1344" s="17">
        <v>41512</v>
      </c>
      <c r="B1344" s="14">
        <v>460.83</v>
      </c>
      <c r="C1344" s="14">
        <v>461.15</v>
      </c>
      <c r="D1344" s="14">
        <v>463.2</v>
      </c>
      <c r="E1344" s="14">
        <v>459.67</v>
      </c>
      <c r="F1344" s="14" t="s">
        <v>3403</v>
      </c>
      <c r="G1344" s="15">
        <v>-2.3999999999999998E-3</v>
      </c>
    </row>
    <row r="1345" spans="1:7" x14ac:dyDescent="0.2">
      <c r="A1345" s="17">
        <v>41509</v>
      </c>
      <c r="B1345" s="14">
        <v>461.15</v>
      </c>
      <c r="C1345" s="14">
        <v>462.31</v>
      </c>
      <c r="D1345" s="14">
        <v>462.54</v>
      </c>
      <c r="E1345" s="14">
        <v>460.51</v>
      </c>
      <c r="F1345" s="14" t="s">
        <v>3404</v>
      </c>
      <c r="G1345" s="15">
        <v>8.0000000000000002E-3</v>
      </c>
    </row>
    <row r="1346" spans="1:7" x14ac:dyDescent="0.2">
      <c r="A1346" s="17">
        <v>41508</v>
      </c>
      <c r="B1346" s="14">
        <v>462.27</v>
      </c>
      <c r="C1346" s="14">
        <v>458.71</v>
      </c>
      <c r="D1346" s="14">
        <v>462.79</v>
      </c>
      <c r="E1346" s="14">
        <v>457.59</v>
      </c>
      <c r="F1346" s="14" t="s">
        <v>3405</v>
      </c>
      <c r="G1346" s="15">
        <v>-1E-4</v>
      </c>
    </row>
    <row r="1347" spans="1:7" x14ac:dyDescent="0.2">
      <c r="A1347" s="17">
        <v>41507</v>
      </c>
      <c r="B1347" s="14">
        <v>458.61</v>
      </c>
      <c r="C1347" s="14">
        <v>458.84</v>
      </c>
      <c r="D1347" s="14">
        <v>460.07</v>
      </c>
      <c r="E1347" s="14">
        <v>457.67</v>
      </c>
      <c r="F1347" s="14" t="s">
        <v>3406</v>
      </c>
      <c r="G1347" s="15">
        <v>-1.0500000000000001E-2</v>
      </c>
    </row>
    <row r="1348" spans="1:7" x14ac:dyDescent="0.2">
      <c r="A1348" s="17">
        <v>41506</v>
      </c>
      <c r="B1348" s="14">
        <v>458.65</v>
      </c>
      <c r="C1348" s="14">
        <v>463.35</v>
      </c>
      <c r="D1348" s="14">
        <v>463.38</v>
      </c>
      <c r="E1348" s="14">
        <v>457.49</v>
      </c>
      <c r="F1348" s="14" t="s">
        <v>3407</v>
      </c>
      <c r="G1348" s="15">
        <v>2.8E-3</v>
      </c>
    </row>
    <row r="1349" spans="1:7" x14ac:dyDescent="0.2">
      <c r="A1349" s="17">
        <v>41505</v>
      </c>
      <c r="B1349" s="14">
        <v>463.51</v>
      </c>
      <c r="C1349" s="14">
        <v>462.3</v>
      </c>
      <c r="D1349" s="14">
        <v>463.59</v>
      </c>
      <c r="E1349" s="14">
        <v>461.36</v>
      </c>
      <c r="F1349" s="14" t="s">
        <v>3408</v>
      </c>
      <c r="G1349" s="15">
        <v>2.7000000000000001E-3</v>
      </c>
    </row>
    <row r="1350" spans="1:7" x14ac:dyDescent="0.2">
      <c r="A1350" s="17">
        <v>41502</v>
      </c>
      <c r="B1350" s="14">
        <v>462.21</v>
      </c>
      <c r="C1350" s="14">
        <v>460.9</v>
      </c>
      <c r="D1350" s="14">
        <v>462.49</v>
      </c>
      <c r="E1350" s="14">
        <v>460.55</v>
      </c>
      <c r="F1350" s="14" t="s">
        <v>3409</v>
      </c>
      <c r="G1350" s="15">
        <v>-7.4000000000000003E-3</v>
      </c>
    </row>
    <row r="1351" spans="1:7" x14ac:dyDescent="0.2">
      <c r="A1351" s="17">
        <v>41501</v>
      </c>
      <c r="B1351" s="14">
        <v>460.95</v>
      </c>
      <c r="C1351" s="14">
        <v>464.37</v>
      </c>
      <c r="D1351" s="14">
        <v>464.75</v>
      </c>
      <c r="E1351" s="14">
        <v>459.44</v>
      </c>
      <c r="F1351" s="14" t="s">
        <v>3410</v>
      </c>
      <c r="G1351" s="15">
        <v>7.4999999999999997E-3</v>
      </c>
    </row>
    <row r="1352" spans="1:7" x14ac:dyDescent="0.2">
      <c r="A1352" s="17">
        <v>41500</v>
      </c>
      <c r="B1352" s="14">
        <v>464.38</v>
      </c>
      <c r="C1352" s="14">
        <v>461.44</v>
      </c>
      <c r="D1352" s="14">
        <v>464.46</v>
      </c>
      <c r="E1352" s="14">
        <v>461.44</v>
      </c>
      <c r="F1352" s="14" t="s">
        <v>3411</v>
      </c>
      <c r="G1352" s="15">
        <v>5.9999999999999995E-4</v>
      </c>
    </row>
    <row r="1353" spans="1:7" x14ac:dyDescent="0.2">
      <c r="A1353" s="17">
        <v>41499</v>
      </c>
      <c r="B1353" s="14">
        <v>460.94</v>
      </c>
      <c r="C1353" s="14">
        <v>460.53</v>
      </c>
      <c r="D1353" s="14">
        <v>462.05</v>
      </c>
      <c r="E1353" s="14">
        <v>460.06</v>
      </c>
      <c r="F1353" s="14" t="s">
        <v>3412</v>
      </c>
      <c r="G1353" s="15">
        <v>-1.2999999999999999E-3</v>
      </c>
    </row>
    <row r="1354" spans="1:7" x14ac:dyDescent="0.2">
      <c r="A1354" s="17">
        <v>41498</v>
      </c>
      <c r="B1354" s="14">
        <v>460.65</v>
      </c>
      <c r="C1354" s="14">
        <v>461.27</v>
      </c>
      <c r="D1354" s="14">
        <v>462.79</v>
      </c>
      <c r="E1354" s="14">
        <v>458.86</v>
      </c>
      <c r="F1354" s="14" t="s">
        <v>3413</v>
      </c>
      <c r="G1354" s="15">
        <v>1.5E-3</v>
      </c>
    </row>
    <row r="1355" spans="1:7" x14ac:dyDescent="0.2">
      <c r="A1355" s="17">
        <v>41495</v>
      </c>
      <c r="B1355" s="14">
        <v>461.24</v>
      </c>
      <c r="C1355" s="14">
        <v>460.66</v>
      </c>
      <c r="D1355" s="14">
        <v>463.04</v>
      </c>
      <c r="E1355" s="14">
        <v>460.61</v>
      </c>
      <c r="F1355" s="14" t="s">
        <v>3414</v>
      </c>
      <c r="G1355" s="15">
        <v>1.0800000000000001E-2</v>
      </c>
    </row>
    <row r="1356" spans="1:7" x14ac:dyDescent="0.2">
      <c r="A1356" s="17">
        <v>41494</v>
      </c>
      <c r="B1356" s="14">
        <v>460.57</v>
      </c>
      <c r="C1356" s="14">
        <v>455.63</v>
      </c>
      <c r="D1356" s="14">
        <v>460.62</v>
      </c>
      <c r="E1356" s="14">
        <v>455.53</v>
      </c>
      <c r="F1356" s="14" t="s">
        <v>3415</v>
      </c>
      <c r="G1356" s="15">
        <v>8.0000000000000004E-4</v>
      </c>
    </row>
    <row r="1357" spans="1:7" x14ac:dyDescent="0.2">
      <c r="A1357" s="17">
        <v>41493</v>
      </c>
      <c r="B1357" s="14">
        <v>455.65</v>
      </c>
      <c r="C1357" s="14">
        <v>455.35</v>
      </c>
      <c r="D1357" s="14">
        <v>456.54</v>
      </c>
      <c r="E1357" s="14">
        <v>452.62</v>
      </c>
      <c r="F1357" s="14" t="s">
        <v>3416</v>
      </c>
      <c r="G1357" s="15">
        <v>-7.0000000000000001E-3</v>
      </c>
    </row>
    <row r="1358" spans="1:7" x14ac:dyDescent="0.2">
      <c r="A1358" s="17">
        <v>41492</v>
      </c>
      <c r="B1358" s="14">
        <v>455.3</v>
      </c>
      <c r="C1358" s="14">
        <v>458.52</v>
      </c>
      <c r="D1358" s="14">
        <v>458.52</v>
      </c>
      <c r="E1358" s="14">
        <v>454.75</v>
      </c>
      <c r="F1358" s="14" t="s">
        <v>3417</v>
      </c>
      <c r="G1358" s="15">
        <v>-4.0000000000000002E-4</v>
      </c>
    </row>
    <row r="1359" spans="1:7" x14ac:dyDescent="0.2">
      <c r="A1359" s="17">
        <v>41491</v>
      </c>
      <c r="B1359" s="14">
        <v>458.52</v>
      </c>
      <c r="C1359" s="14">
        <v>458.67</v>
      </c>
      <c r="D1359" s="14">
        <v>461.36</v>
      </c>
      <c r="E1359" s="14">
        <v>457.83</v>
      </c>
      <c r="F1359" s="14" t="s">
        <v>3418</v>
      </c>
      <c r="G1359" s="15">
        <v>-5.9999999999999995E-4</v>
      </c>
    </row>
    <row r="1360" spans="1:7" x14ac:dyDescent="0.2">
      <c r="A1360" s="17">
        <v>41488</v>
      </c>
      <c r="B1360" s="14">
        <v>458.7</v>
      </c>
      <c r="C1360" s="14">
        <v>459.01</v>
      </c>
      <c r="D1360" s="14">
        <v>460.88</v>
      </c>
      <c r="E1360" s="14">
        <v>457.01</v>
      </c>
      <c r="F1360" s="14" t="s">
        <v>3419</v>
      </c>
      <c r="G1360" s="15">
        <v>4.4000000000000003E-3</v>
      </c>
    </row>
    <row r="1361" spans="1:7" x14ac:dyDescent="0.2">
      <c r="A1361" s="17">
        <v>41487</v>
      </c>
      <c r="B1361" s="14">
        <v>458.98</v>
      </c>
      <c r="C1361" s="14">
        <v>457.03</v>
      </c>
      <c r="D1361" s="14">
        <v>459.2</v>
      </c>
      <c r="E1361" s="14">
        <v>455.13</v>
      </c>
      <c r="F1361" s="14" t="s">
        <v>3420</v>
      </c>
      <c r="G1361" s="15">
        <v>4.5999999999999999E-3</v>
      </c>
    </row>
    <row r="1362" spans="1:7" x14ac:dyDescent="0.2">
      <c r="A1362" s="17">
        <v>41486</v>
      </c>
      <c r="B1362" s="14">
        <v>456.99</v>
      </c>
      <c r="C1362" s="14">
        <v>454.91</v>
      </c>
      <c r="D1362" s="14">
        <v>458</v>
      </c>
      <c r="E1362" s="14">
        <v>454.91</v>
      </c>
      <c r="F1362" s="14" t="s">
        <v>3421</v>
      </c>
      <c r="G1362" s="15">
        <v>-2.3E-3</v>
      </c>
    </row>
    <row r="1363" spans="1:7" x14ac:dyDescent="0.2">
      <c r="A1363" s="17">
        <v>41485</v>
      </c>
      <c r="B1363" s="14">
        <v>454.91</v>
      </c>
      <c r="C1363" s="14">
        <v>455.94</v>
      </c>
      <c r="D1363" s="14">
        <v>457.62</v>
      </c>
      <c r="E1363" s="14">
        <v>453.46</v>
      </c>
      <c r="F1363" s="14" t="s">
        <v>3422</v>
      </c>
      <c r="G1363" s="15">
        <v>-1E-4</v>
      </c>
    </row>
    <row r="1364" spans="1:7" x14ac:dyDescent="0.2">
      <c r="A1364" s="17">
        <v>41484</v>
      </c>
      <c r="B1364" s="14">
        <v>455.95</v>
      </c>
      <c r="C1364" s="14">
        <v>456</v>
      </c>
      <c r="D1364" s="14">
        <v>456.84</v>
      </c>
      <c r="E1364" s="14">
        <v>453.52</v>
      </c>
      <c r="F1364" s="14" t="s">
        <v>3423</v>
      </c>
      <c r="G1364" s="15">
        <v>-3.8999999999999998E-3</v>
      </c>
    </row>
    <row r="1365" spans="1:7" x14ac:dyDescent="0.2">
      <c r="A1365" s="17">
        <v>41481</v>
      </c>
      <c r="B1365" s="14">
        <v>456</v>
      </c>
      <c r="C1365" s="14">
        <v>457.77</v>
      </c>
      <c r="D1365" s="14">
        <v>458.91</v>
      </c>
      <c r="E1365" s="14">
        <v>455.47</v>
      </c>
      <c r="F1365" s="14" t="s">
        <v>3424</v>
      </c>
      <c r="G1365" s="15">
        <v>-4.0000000000000001E-3</v>
      </c>
    </row>
    <row r="1366" spans="1:7" x14ac:dyDescent="0.2">
      <c r="A1366" s="17">
        <v>41480</v>
      </c>
      <c r="B1366" s="14">
        <v>457.77</v>
      </c>
      <c r="C1366" s="14">
        <v>459.64</v>
      </c>
      <c r="D1366" s="14">
        <v>460.47</v>
      </c>
      <c r="E1366" s="14">
        <v>456.25</v>
      </c>
      <c r="F1366" s="14" t="s">
        <v>3425</v>
      </c>
      <c r="G1366" s="15">
        <v>8.9999999999999998E-4</v>
      </c>
    </row>
    <row r="1367" spans="1:7" x14ac:dyDescent="0.2">
      <c r="A1367" s="17">
        <v>41479</v>
      </c>
      <c r="B1367" s="14">
        <v>459.6</v>
      </c>
      <c r="C1367" s="14">
        <v>459.16</v>
      </c>
      <c r="D1367" s="14">
        <v>460.95</v>
      </c>
      <c r="E1367" s="14">
        <v>457.17</v>
      </c>
      <c r="F1367" s="14" t="s">
        <v>3426</v>
      </c>
      <c r="G1367" s="15">
        <v>2E-3</v>
      </c>
    </row>
    <row r="1368" spans="1:7" x14ac:dyDescent="0.2">
      <c r="A1368" s="17">
        <v>41478</v>
      </c>
      <c r="B1368" s="14">
        <v>459.17</v>
      </c>
      <c r="C1368" s="14">
        <v>459.37</v>
      </c>
      <c r="D1368" s="14">
        <v>460</v>
      </c>
      <c r="E1368" s="14">
        <v>458.1</v>
      </c>
      <c r="F1368" s="14" t="s">
        <v>3427</v>
      </c>
      <c r="G1368" s="15">
        <v>8.9999999999999998E-4</v>
      </c>
    </row>
    <row r="1369" spans="1:7" x14ac:dyDescent="0.2">
      <c r="A1369" s="17">
        <v>41477</v>
      </c>
      <c r="B1369" s="14">
        <v>458.25</v>
      </c>
      <c r="C1369" s="14">
        <v>457.84</v>
      </c>
      <c r="D1369" s="14">
        <v>459.03</v>
      </c>
      <c r="E1369" s="14">
        <v>457.18</v>
      </c>
      <c r="F1369" s="14" t="s">
        <v>3082</v>
      </c>
      <c r="G1369" s="15">
        <v>9.1000000000000004E-3</v>
      </c>
    </row>
    <row r="1370" spans="1:7" x14ac:dyDescent="0.2">
      <c r="A1370" s="17">
        <v>41474</v>
      </c>
      <c r="B1370" s="14">
        <v>457.86</v>
      </c>
      <c r="C1370" s="14">
        <v>453.74</v>
      </c>
      <c r="D1370" s="14">
        <v>458.62</v>
      </c>
      <c r="E1370" s="14">
        <v>453.66</v>
      </c>
      <c r="F1370" s="14" t="s">
        <v>3428</v>
      </c>
      <c r="G1370" s="15">
        <v>-7.4000000000000003E-3</v>
      </c>
    </row>
    <row r="1371" spans="1:7" x14ac:dyDescent="0.2">
      <c r="A1371" s="17">
        <v>41473</v>
      </c>
      <c r="B1371" s="14">
        <v>453.72</v>
      </c>
      <c r="C1371" s="14">
        <v>457.05</v>
      </c>
      <c r="D1371" s="14">
        <v>457.16</v>
      </c>
      <c r="E1371" s="14">
        <v>451.59</v>
      </c>
      <c r="F1371" s="14" t="s">
        <v>3429</v>
      </c>
      <c r="G1371" s="15">
        <v>3.3999999999999998E-3</v>
      </c>
    </row>
    <row r="1372" spans="1:7" x14ac:dyDescent="0.2">
      <c r="A1372" s="17">
        <v>41472</v>
      </c>
      <c r="B1372" s="14">
        <v>457.11</v>
      </c>
      <c r="C1372" s="14">
        <v>455.58</v>
      </c>
      <c r="D1372" s="14">
        <v>457.48</v>
      </c>
      <c r="E1372" s="14">
        <v>452.66</v>
      </c>
      <c r="F1372" s="14" t="s">
        <v>3430</v>
      </c>
      <c r="G1372" s="15">
        <v>-2E-3</v>
      </c>
    </row>
    <row r="1373" spans="1:7" x14ac:dyDescent="0.2">
      <c r="A1373" s="17">
        <v>41471</v>
      </c>
      <c r="B1373" s="14">
        <v>455.58</v>
      </c>
      <c r="C1373" s="14">
        <v>456.52</v>
      </c>
      <c r="D1373" s="14">
        <v>456.71</v>
      </c>
      <c r="E1373" s="14">
        <v>454.28</v>
      </c>
      <c r="F1373" s="14" t="s">
        <v>3431</v>
      </c>
      <c r="G1373" s="15">
        <v>5.4999999999999997E-3</v>
      </c>
    </row>
    <row r="1374" spans="1:7" x14ac:dyDescent="0.2">
      <c r="A1374" s="17">
        <v>41470</v>
      </c>
      <c r="B1374" s="14">
        <v>456.48</v>
      </c>
      <c r="C1374" s="14">
        <v>453.96</v>
      </c>
      <c r="D1374" s="14">
        <v>456.76</v>
      </c>
      <c r="E1374" s="14">
        <v>453.29</v>
      </c>
      <c r="F1374" s="14" t="s">
        <v>3432</v>
      </c>
      <c r="G1374" s="15">
        <v>-3.5999999999999999E-3</v>
      </c>
    </row>
    <row r="1375" spans="1:7" x14ac:dyDescent="0.2">
      <c r="A1375" s="17">
        <v>41467</v>
      </c>
      <c r="B1375" s="14">
        <v>454</v>
      </c>
      <c r="C1375" s="14">
        <v>455.66</v>
      </c>
      <c r="D1375" s="14">
        <v>456.3</v>
      </c>
      <c r="E1375" s="14">
        <v>453.56</v>
      </c>
      <c r="F1375" s="14" t="s">
        <v>3433</v>
      </c>
      <c r="G1375" s="15">
        <v>1.61E-2</v>
      </c>
    </row>
    <row r="1376" spans="1:7" x14ac:dyDescent="0.2">
      <c r="A1376" s="17">
        <v>41466</v>
      </c>
      <c r="B1376" s="14">
        <v>455.62</v>
      </c>
      <c r="C1376" s="14">
        <v>448.4</v>
      </c>
      <c r="D1376" s="14">
        <v>455.62</v>
      </c>
      <c r="E1376" s="14">
        <v>448.4</v>
      </c>
      <c r="F1376" s="14" t="s">
        <v>3434</v>
      </c>
      <c r="G1376" s="15">
        <v>7.1000000000000004E-3</v>
      </c>
    </row>
    <row r="1377" spans="1:7" x14ac:dyDescent="0.2">
      <c r="A1377" s="17">
        <v>41465</v>
      </c>
      <c r="B1377" s="14">
        <v>448.4</v>
      </c>
      <c r="C1377" s="14">
        <v>445.27</v>
      </c>
      <c r="D1377" s="14">
        <v>448.4</v>
      </c>
      <c r="E1377" s="14">
        <v>444.59</v>
      </c>
      <c r="F1377" s="14" t="s">
        <v>3435</v>
      </c>
      <c r="G1377" s="15">
        <v>1.1000000000000001E-3</v>
      </c>
    </row>
    <row r="1378" spans="1:7" x14ac:dyDescent="0.2">
      <c r="A1378" s="17">
        <v>41464</v>
      </c>
      <c r="B1378" s="14">
        <v>445.22</v>
      </c>
      <c r="C1378" s="14">
        <v>444.87</v>
      </c>
      <c r="D1378" s="14">
        <v>448.42</v>
      </c>
      <c r="E1378" s="14">
        <v>444.82</v>
      </c>
      <c r="F1378" s="14" t="s">
        <v>3436</v>
      </c>
      <c r="G1378" s="15">
        <v>6.7000000000000002E-3</v>
      </c>
    </row>
    <row r="1379" spans="1:7" x14ac:dyDescent="0.2">
      <c r="A1379" s="17">
        <v>41463</v>
      </c>
      <c r="B1379" s="14">
        <v>444.73</v>
      </c>
      <c r="C1379" s="14">
        <v>441.82</v>
      </c>
      <c r="D1379" s="14">
        <v>445.72</v>
      </c>
      <c r="E1379" s="14">
        <v>441.82</v>
      </c>
      <c r="F1379" s="14" t="s">
        <v>3437</v>
      </c>
      <c r="G1379" s="15">
        <v>2E-3</v>
      </c>
    </row>
    <row r="1380" spans="1:7" x14ac:dyDescent="0.2">
      <c r="A1380" s="17">
        <v>41460</v>
      </c>
      <c r="B1380" s="14">
        <v>441.75</v>
      </c>
      <c r="C1380" s="14">
        <v>440.87</v>
      </c>
      <c r="D1380" s="14">
        <v>445.61</v>
      </c>
      <c r="E1380" s="14">
        <v>440.75</v>
      </c>
      <c r="F1380" s="14" t="s">
        <v>2251</v>
      </c>
      <c r="G1380" s="15">
        <v>1.7299999999999999E-2</v>
      </c>
    </row>
    <row r="1381" spans="1:7" x14ac:dyDescent="0.2">
      <c r="A1381" s="17">
        <v>41459</v>
      </c>
      <c r="B1381" s="14">
        <v>440.86</v>
      </c>
      <c r="C1381" s="14">
        <v>433.75</v>
      </c>
      <c r="D1381" s="14">
        <v>440.86</v>
      </c>
      <c r="E1381" s="14">
        <v>433.75</v>
      </c>
      <c r="F1381" s="14" t="s">
        <v>2258</v>
      </c>
      <c r="G1381" s="15">
        <v>-1.2699999999999999E-2</v>
      </c>
    </row>
    <row r="1382" spans="1:7" x14ac:dyDescent="0.2">
      <c r="A1382" s="17">
        <v>41458</v>
      </c>
      <c r="B1382" s="14">
        <v>433.35</v>
      </c>
      <c r="C1382" s="14">
        <v>438.9</v>
      </c>
      <c r="D1382" s="14">
        <v>438.98</v>
      </c>
      <c r="E1382" s="14">
        <v>433.05</v>
      </c>
      <c r="F1382" s="14" t="s">
        <v>3438</v>
      </c>
      <c r="G1382" s="15">
        <v>6.4000000000000003E-3</v>
      </c>
    </row>
    <row r="1383" spans="1:7" x14ac:dyDescent="0.2">
      <c r="A1383" s="17">
        <v>41457</v>
      </c>
      <c r="B1383" s="14">
        <v>438.92</v>
      </c>
      <c r="C1383" s="14">
        <v>436.15</v>
      </c>
      <c r="D1383" s="14">
        <v>439.02</v>
      </c>
      <c r="E1383" s="14">
        <v>434.88</v>
      </c>
      <c r="F1383" s="14" t="s">
        <v>3439</v>
      </c>
      <c r="G1383" s="15">
        <v>1.18E-2</v>
      </c>
    </row>
    <row r="1384" spans="1:7" x14ac:dyDescent="0.2">
      <c r="A1384" s="17">
        <v>41456</v>
      </c>
      <c r="B1384" s="14">
        <v>436.12</v>
      </c>
      <c r="C1384" s="14">
        <v>431.01</v>
      </c>
      <c r="D1384" s="14">
        <v>436.12</v>
      </c>
      <c r="E1384" s="14">
        <v>430.24</v>
      </c>
      <c r="F1384" s="14" t="s">
        <v>3440</v>
      </c>
      <c r="G1384" s="15">
        <v>-4.4999999999999997E-3</v>
      </c>
    </row>
    <row r="1385" spans="1:7" x14ac:dyDescent="0.2">
      <c r="A1385" s="17">
        <v>41453</v>
      </c>
      <c r="B1385" s="14">
        <v>431.03</v>
      </c>
      <c r="C1385" s="14">
        <v>433.33</v>
      </c>
      <c r="D1385" s="14">
        <v>436.28</v>
      </c>
      <c r="E1385" s="14">
        <v>430.22</v>
      </c>
      <c r="F1385" s="14" t="s">
        <v>3441</v>
      </c>
      <c r="G1385" s="15">
        <v>-1.4E-3</v>
      </c>
    </row>
    <row r="1386" spans="1:7" x14ac:dyDescent="0.2">
      <c r="A1386" s="17">
        <v>41452</v>
      </c>
      <c r="B1386" s="14">
        <v>432.98</v>
      </c>
      <c r="C1386" s="14">
        <v>433.62</v>
      </c>
      <c r="D1386" s="14">
        <v>436.6</v>
      </c>
      <c r="E1386" s="14">
        <v>428.9</v>
      </c>
      <c r="F1386" s="14" t="s">
        <v>3442</v>
      </c>
      <c r="G1386" s="15">
        <v>1.0699999999999999E-2</v>
      </c>
    </row>
    <row r="1387" spans="1:7" x14ac:dyDescent="0.2">
      <c r="A1387" s="17">
        <v>41451</v>
      </c>
      <c r="B1387" s="14">
        <v>433.59</v>
      </c>
      <c r="C1387" s="14">
        <v>429.19</v>
      </c>
      <c r="D1387" s="14">
        <v>435.98</v>
      </c>
      <c r="E1387" s="14">
        <v>428.72</v>
      </c>
      <c r="F1387" s="14" t="s">
        <v>3260</v>
      </c>
      <c r="G1387" s="15">
        <v>1.7999999999999999E-2</v>
      </c>
    </row>
    <row r="1388" spans="1:7" x14ac:dyDescent="0.2">
      <c r="A1388" s="17">
        <v>41450</v>
      </c>
      <c r="B1388" s="14">
        <v>428.98</v>
      </c>
      <c r="C1388" s="14">
        <v>421.42</v>
      </c>
      <c r="D1388" s="14">
        <v>430.95</v>
      </c>
      <c r="E1388" s="14">
        <v>421.42</v>
      </c>
      <c r="F1388" s="14" t="s">
        <v>3443</v>
      </c>
      <c r="G1388" s="15">
        <v>-2.93E-2</v>
      </c>
    </row>
    <row r="1389" spans="1:7" x14ac:dyDescent="0.2">
      <c r="A1389" s="17">
        <v>41449</v>
      </c>
      <c r="B1389" s="14">
        <v>421.4</v>
      </c>
      <c r="C1389" s="14">
        <v>433.8</v>
      </c>
      <c r="D1389" s="14">
        <v>434.26</v>
      </c>
      <c r="E1389" s="14">
        <v>421.4</v>
      </c>
      <c r="F1389" s="14" t="s">
        <v>3444</v>
      </c>
      <c r="G1389" s="15">
        <v>6.9999999999999999E-4</v>
      </c>
    </row>
    <row r="1390" spans="1:7" x14ac:dyDescent="0.2">
      <c r="A1390" s="17">
        <v>41446</v>
      </c>
      <c r="B1390" s="14">
        <v>434.14</v>
      </c>
      <c r="C1390" s="14">
        <v>433.78</v>
      </c>
      <c r="D1390" s="14">
        <v>437.42</v>
      </c>
      <c r="E1390" s="14">
        <v>433.53</v>
      </c>
      <c r="F1390" s="14" t="s">
        <v>3445</v>
      </c>
      <c r="G1390" s="15">
        <v>-1.17E-2</v>
      </c>
    </row>
    <row r="1391" spans="1:7" x14ac:dyDescent="0.2">
      <c r="A1391" s="17">
        <v>41445</v>
      </c>
      <c r="B1391" s="14">
        <v>433.84</v>
      </c>
      <c r="C1391" s="14">
        <v>438.86</v>
      </c>
      <c r="D1391" s="14">
        <v>438.86</v>
      </c>
      <c r="E1391" s="14">
        <v>432.61</v>
      </c>
      <c r="F1391" s="14" t="s">
        <v>3446</v>
      </c>
      <c r="G1391" s="15">
        <v>-9.2999999999999992E-3</v>
      </c>
    </row>
    <row r="1392" spans="1:7" x14ac:dyDescent="0.2">
      <c r="A1392" s="17">
        <v>41444</v>
      </c>
      <c r="B1392" s="14">
        <v>438.99</v>
      </c>
      <c r="C1392" s="14">
        <v>443.03</v>
      </c>
      <c r="D1392" s="14">
        <v>443.49</v>
      </c>
      <c r="E1392" s="14">
        <v>438.47</v>
      </c>
      <c r="F1392" s="14" t="s">
        <v>2345</v>
      </c>
      <c r="G1392" s="15">
        <v>7.1000000000000004E-3</v>
      </c>
    </row>
    <row r="1393" spans="1:7" x14ac:dyDescent="0.2">
      <c r="A1393" s="17">
        <v>41443</v>
      </c>
      <c r="B1393" s="14">
        <v>443.1</v>
      </c>
      <c r="C1393" s="14">
        <v>439.99</v>
      </c>
      <c r="D1393" s="14">
        <v>443.12</v>
      </c>
      <c r="E1393" s="14">
        <v>438.33</v>
      </c>
      <c r="F1393" s="14" t="s">
        <v>2888</v>
      </c>
      <c r="G1393" s="15">
        <v>8.5000000000000006E-3</v>
      </c>
    </row>
    <row r="1394" spans="1:7" x14ac:dyDescent="0.2">
      <c r="A1394" s="17">
        <v>41442</v>
      </c>
      <c r="B1394" s="14">
        <v>439.99</v>
      </c>
      <c r="C1394" s="14">
        <v>436.41</v>
      </c>
      <c r="D1394" s="14">
        <v>440.49</v>
      </c>
      <c r="E1394" s="14">
        <v>436.26</v>
      </c>
      <c r="F1394" s="14" t="s">
        <v>3324</v>
      </c>
      <c r="G1394" s="15">
        <v>1.2999999999999999E-3</v>
      </c>
    </row>
    <row r="1395" spans="1:7" x14ac:dyDescent="0.2">
      <c r="A1395" s="17">
        <v>41439</v>
      </c>
      <c r="B1395" s="14">
        <v>436.29</v>
      </c>
      <c r="C1395" s="14">
        <v>435.76</v>
      </c>
      <c r="D1395" s="14">
        <v>440.63</v>
      </c>
      <c r="E1395" s="14">
        <v>435.76</v>
      </c>
      <c r="F1395" s="14" t="s">
        <v>2769</v>
      </c>
      <c r="G1395" s="15">
        <v>-2.2000000000000001E-3</v>
      </c>
    </row>
    <row r="1396" spans="1:7" x14ac:dyDescent="0.2">
      <c r="A1396" s="17">
        <v>41438</v>
      </c>
      <c r="B1396" s="14">
        <v>435.73</v>
      </c>
      <c r="C1396" s="14">
        <v>436.63</v>
      </c>
      <c r="D1396" s="14">
        <v>437.11</v>
      </c>
      <c r="E1396" s="14">
        <v>429.53</v>
      </c>
      <c r="F1396" s="14" t="s">
        <v>3447</v>
      </c>
      <c r="G1396" s="15">
        <v>8.5000000000000006E-3</v>
      </c>
    </row>
    <row r="1397" spans="1:7" x14ac:dyDescent="0.2">
      <c r="A1397" s="17">
        <v>41437</v>
      </c>
      <c r="B1397" s="14">
        <v>436.71</v>
      </c>
      <c r="C1397" s="14">
        <v>433.05</v>
      </c>
      <c r="D1397" s="14">
        <v>439.51</v>
      </c>
      <c r="E1397" s="14">
        <v>433.05</v>
      </c>
      <c r="F1397" s="14" t="s">
        <v>3448</v>
      </c>
      <c r="G1397" s="15">
        <v>-1.7500000000000002E-2</v>
      </c>
    </row>
    <row r="1398" spans="1:7" x14ac:dyDescent="0.2">
      <c r="A1398" s="17">
        <v>41436</v>
      </c>
      <c r="B1398" s="14">
        <v>433.03</v>
      </c>
      <c r="C1398" s="14">
        <v>440.59</v>
      </c>
      <c r="D1398" s="14">
        <v>440.85</v>
      </c>
      <c r="E1398" s="14">
        <v>433.03</v>
      </c>
      <c r="F1398" s="14" t="s">
        <v>3449</v>
      </c>
      <c r="G1398" s="15">
        <v>-5.8999999999999999E-3</v>
      </c>
    </row>
    <row r="1399" spans="1:7" x14ac:dyDescent="0.2">
      <c r="A1399" s="17">
        <v>41435</v>
      </c>
      <c r="B1399" s="14">
        <v>440.73</v>
      </c>
      <c r="C1399" s="14">
        <v>443.34</v>
      </c>
      <c r="D1399" s="14">
        <v>445.23</v>
      </c>
      <c r="E1399" s="14">
        <v>440.46</v>
      </c>
      <c r="F1399" s="14" t="s">
        <v>3450</v>
      </c>
      <c r="G1399" s="15">
        <v>2.3E-3</v>
      </c>
    </row>
    <row r="1400" spans="1:7" x14ac:dyDescent="0.2">
      <c r="A1400" s="17">
        <v>41432</v>
      </c>
      <c r="B1400" s="14">
        <v>443.33</v>
      </c>
      <c r="C1400" s="14">
        <v>442.36</v>
      </c>
      <c r="D1400" s="14">
        <v>444.16</v>
      </c>
      <c r="E1400" s="14">
        <v>436.71</v>
      </c>
      <c r="F1400" s="14" t="s">
        <v>3451</v>
      </c>
      <c r="G1400" s="15">
        <v>-6.4000000000000003E-3</v>
      </c>
    </row>
    <row r="1401" spans="1:7" x14ac:dyDescent="0.2">
      <c r="A1401" s="17">
        <v>41431</v>
      </c>
      <c r="B1401" s="14">
        <v>442.33</v>
      </c>
      <c r="C1401" s="14">
        <v>445.21</v>
      </c>
      <c r="D1401" s="14">
        <v>446.53</v>
      </c>
      <c r="E1401" s="14">
        <v>441.98</v>
      </c>
      <c r="F1401" s="14" t="s">
        <v>3452</v>
      </c>
      <c r="G1401" s="15">
        <v>-7.9000000000000008E-3</v>
      </c>
    </row>
    <row r="1402" spans="1:7" x14ac:dyDescent="0.2">
      <c r="A1402" s="17">
        <v>41430</v>
      </c>
      <c r="B1402" s="14">
        <v>445.16</v>
      </c>
      <c r="C1402" s="14">
        <v>448.63</v>
      </c>
      <c r="D1402" s="14">
        <v>449.55</v>
      </c>
      <c r="E1402" s="14">
        <v>445.14</v>
      </c>
      <c r="F1402" s="14" t="s">
        <v>3453</v>
      </c>
      <c r="G1402" s="15">
        <v>-4.0000000000000001E-3</v>
      </c>
    </row>
    <row r="1403" spans="1:7" x14ac:dyDescent="0.2">
      <c r="A1403" s="17">
        <v>41429</v>
      </c>
      <c r="B1403" s="14">
        <v>448.7</v>
      </c>
      <c r="C1403" s="14">
        <v>450.52</v>
      </c>
      <c r="D1403" s="14">
        <v>453.82</v>
      </c>
      <c r="E1403" s="14">
        <v>448.27</v>
      </c>
      <c r="F1403" s="14" t="s">
        <v>3454</v>
      </c>
      <c r="G1403" s="15">
        <v>-7.3000000000000001E-3</v>
      </c>
    </row>
    <row r="1404" spans="1:7" x14ac:dyDescent="0.2">
      <c r="A1404" s="17">
        <v>41428</v>
      </c>
      <c r="B1404" s="14">
        <v>450.52</v>
      </c>
      <c r="C1404" s="14">
        <v>453.81</v>
      </c>
      <c r="D1404" s="14">
        <v>453.85</v>
      </c>
      <c r="E1404" s="14">
        <v>448.76</v>
      </c>
      <c r="F1404" s="14" t="s">
        <v>3455</v>
      </c>
      <c r="G1404" s="15">
        <v>-4.0000000000000002E-4</v>
      </c>
    </row>
    <row r="1405" spans="1:7" x14ac:dyDescent="0.2">
      <c r="A1405" s="17">
        <v>41425</v>
      </c>
      <c r="B1405" s="14">
        <v>453.82</v>
      </c>
      <c r="C1405" s="14">
        <v>454.89</v>
      </c>
      <c r="D1405" s="14">
        <v>455.85</v>
      </c>
      <c r="E1405" s="14">
        <v>451.01</v>
      </c>
      <c r="F1405" s="14" t="s">
        <v>3456</v>
      </c>
      <c r="G1405" s="15">
        <v>-5.9999999999999995E-4</v>
      </c>
    </row>
    <row r="1406" spans="1:7" x14ac:dyDescent="0.2">
      <c r="A1406" s="17">
        <v>41424</v>
      </c>
      <c r="B1406" s="14">
        <v>453.98</v>
      </c>
      <c r="C1406" s="14">
        <v>454.08</v>
      </c>
      <c r="D1406" s="14">
        <v>456.87</v>
      </c>
      <c r="E1406" s="14">
        <v>453.04</v>
      </c>
      <c r="F1406" s="14" t="s">
        <v>3457</v>
      </c>
      <c r="G1406" s="15">
        <v>-9.9000000000000008E-3</v>
      </c>
    </row>
    <row r="1407" spans="1:7" x14ac:dyDescent="0.2">
      <c r="A1407" s="17">
        <v>41423</v>
      </c>
      <c r="B1407" s="14">
        <v>454.26</v>
      </c>
      <c r="C1407" s="14">
        <v>458.65</v>
      </c>
      <c r="D1407" s="14">
        <v>458.65</v>
      </c>
      <c r="E1407" s="14">
        <v>454.11</v>
      </c>
      <c r="F1407" s="14" t="s">
        <v>3458</v>
      </c>
      <c r="G1407" s="15">
        <v>1.06E-2</v>
      </c>
    </row>
    <row r="1408" spans="1:7" x14ac:dyDescent="0.2">
      <c r="A1408" s="17">
        <v>41422</v>
      </c>
      <c r="B1408" s="14">
        <v>458.79</v>
      </c>
      <c r="C1408" s="14">
        <v>454.02</v>
      </c>
      <c r="D1408" s="14">
        <v>459.21</v>
      </c>
      <c r="E1408" s="14">
        <v>453.97</v>
      </c>
      <c r="F1408" s="14" t="s">
        <v>3459</v>
      </c>
      <c r="G1408" s="15">
        <v>9.1999999999999998E-3</v>
      </c>
    </row>
    <row r="1409" spans="1:7" x14ac:dyDescent="0.2">
      <c r="A1409" s="17">
        <v>41421</v>
      </c>
      <c r="B1409" s="14">
        <v>454</v>
      </c>
      <c r="C1409" s="14">
        <v>449.87</v>
      </c>
      <c r="D1409" s="14">
        <v>454</v>
      </c>
      <c r="E1409" s="14">
        <v>449.87</v>
      </c>
      <c r="F1409" s="14" t="s">
        <v>3421</v>
      </c>
      <c r="G1409" s="15">
        <v>2.8999999999999998E-3</v>
      </c>
    </row>
    <row r="1410" spans="1:7" x14ac:dyDescent="0.2">
      <c r="A1410" s="17">
        <v>41418</v>
      </c>
      <c r="B1410" s="14">
        <v>449.87</v>
      </c>
      <c r="C1410" s="14">
        <v>448.59</v>
      </c>
      <c r="D1410" s="14">
        <v>452.59</v>
      </c>
      <c r="E1410" s="14">
        <v>448.59</v>
      </c>
      <c r="F1410" s="14" t="s">
        <v>3169</v>
      </c>
      <c r="G1410" s="15">
        <v>-1.6799999999999999E-2</v>
      </c>
    </row>
    <row r="1411" spans="1:7" x14ac:dyDescent="0.2">
      <c r="A1411" s="17">
        <v>41417</v>
      </c>
      <c r="B1411" s="14">
        <v>448.55</v>
      </c>
      <c r="C1411" s="14">
        <v>455.98</v>
      </c>
      <c r="D1411" s="14">
        <v>455.98</v>
      </c>
      <c r="E1411" s="14">
        <v>445.85</v>
      </c>
      <c r="F1411" s="14" t="s">
        <v>3460</v>
      </c>
      <c r="G1411" s="15">
        <v>5.9999999999999995E-4</v>
      </c>
    </row>
    <row r="1412" spans="1:7" x14ac:dyDescent="0.2">
      <c r="A1412" s="17">
        <v>41416</v>
      </c>
      <c r="B1412" s="14">
        <v>456.22</v>
      </c>
      <c r="C1412" s="14">
        <v>456.01</v>
      </c>
      <c r="D1412" s="14">
        <v>457.07</v>
      </c>
      <c r="E1412" s="14">
        <v>454.4</v>
      </c>
      <c r="F1412" s="14" t="s">
        <v>3461</v>
      </c>
      <c r="G1412" s="15">
        <v>1.06E-2</v>
      </c>
    </row>
    <row r="1413" spans="1:7" x14ac:dyDescent="0.2">
      <c r="A1413" s="17">
        <v>41415</v>
      </c>
      <c r="B1413" s="14">
        <v>455.96</v>
      </c>
      <c r="C1413" s="14">
        <v>451.22</v>
      </c>
      <c r="D1413" s="14">
        <v>456.01</v>
      </c>
      <c r="E1413" s="14">
        <v>451.22</v>
      </c>
      <c r="F1413" s="14" t="s">
        <v>3462</v>
      </c>
      <c r="G1413" s="15">
        <v>5.9999999999999995E-4</v>
      </c>
    </row>
    <row r="1414" spans="1:7" x14ac:dyDescent="0.2">
      <c r="A1414" s="17">
        <v>41410</v>
      </c>
      <c r="B1414" s="14">
        <v>451.19</v>
      </c>
      <c r="C1414" s="14">
        <v>450.92</v>
      </c>
      <c r="D1414" s="14">
        <v>452.9</v>
      </c>
      <c r="E1414" s="14">
        <v>450.39</v>
      </c>
      <c r="F1414" s="14" t="s">
        <v>3463</v>
      </c>
      <c r="G1414" s="15">
        <v>-2.9999999999999997E-4</v>
      </c>
    </row>
    <row r="1415" spans="1:7" x14ac:dyDescent="0.2">
      <c r="A1415" s="17">
        <v>41409</v>
      </c>
      <c r="B1415" s="14">
        <v>450.9</v>
      </c>
      <c r="C1415" s="14">
        <v>451.15</v>
      </c>
      <c r="D1415" s="14">
        <v>451.88</v>
      </c>
      <c r="E1415" s="14">
        <v>448.87</v>
      </c>
      <c r="F1415" s="14" t="s">
        <v>3464</v>
      </c>
      <c r="G1415" s="15">
        <v>-1.8E-3</v>
      </c>
    </row>
    <row r="1416" spans="1:7" x14ac:dyDescent="0.2">
      <c r="A1416" s="17">
        <v>41408</v>
      </c>
      <c r="B1416" s="14">
        <v>451.03</v>
      </c>
      <c r="C1416" s="14">
        <v>451.88</v>
      </c>
      <c r="D1416" s="14">
        <v>453.3</v>
      </c>
      <c r="E1416" s="14">
        <v>448.49</v>
      </c>
      <c r="F1416" s="14" t="s">
        <v>3465</v>
      </c>
      <c r="G1416" s="15">
        <v>2.7000000000000001E-3</v>
      </c>
    </row>
    <row r="1417" spans="1:7" x14ac:dyDescent="0.2">
      <c r="A1417" s="17">
        <v>41407</v>
      </c>
      <c r="B1417" s="14">
        <v>451.83</v>
      </c>
      <c r="C1417" s="14">
        <v>450.65</v>
      </c>
      <c r="D1417" s="14">
        <v>452.45</v>
      </c>
      <c r="E1417" s="14">
        <v>450.34</v>
      </c>
      <c r="F1417" s="14" t="s">
        <v>3466</v>
      </c>
      <c r="G1417" s="15">
        <v>4.0000000000000002E-4</v>
      </c>
    </row>
    <row r="1418" spans="1:7" x14ac:dyDescent="0.2">
      <c r="A1418" s="17">
        <v>41404</v>
      </c>
      <c r="B1418" s="14">
        <v>450.63</v>
      </c>
      <c r="C1418" s="14">
        <v>450.44</v>
      </c>
      <c r="D1418" s="14">
        <v>453.55</v>
      </c>
      <c r="E1418" s="14">
        <v>450.05</v>
      </c>
      <c r="F1418" s="14" t="s">
        <v>3467</v>
      </c>
      <c r="G1418" s="15">
        <v>4.0000000000000001E-3</v>
      </c>
    </row>
    <row r="1419" spans="1:7" x14ac:dyDescent="0.2">
      <c r="A1419" s="17">
        <v>41402</v>
      </c>
      <c r="B1419" s="14">
        <v>450.43</v>
      </c>
      <c r="C1419" s="14">
        <v>448.63</v>
      </c>
      <c r="D1419" s="14">
        <v>451.9</v>
      </c>
      <c r="E1419" s="14">
        <v>448.57</v>
      </c>
      <c r="F1419" s="14" t="s">
        <v>3334</v>
      </c>
      <c r="G1419" s="15">
        <v>1.9E-3</v>
      </c>
    </row>
    <row r="1420" spans="1:7" x14ac:dyDescent="0.2">
      <c r="A1420" s="17">
        <v>41401</v>
      </c>
      <c r="B1420" s="14">
        <v>448.63</v>
      </c>
      <c r="C1420" s="14">
        <v>447.79</v>
      </c>
      <c r="D1420" s="14">
        <v>449.27</v>
      </c>
      <c r="E1420" s="14">
        <v>446.08</v>
      </c>
      <c r="F1420" s="14" t="s">
        <v>3468</v>
      </c>
      <c r="G1420" s="15">
        <v>3.2000000000000002E-3</v>
      </c>
    </row>
    <row r="1421" spans="1:7" x14ac:dyDescent="0.2">
      <c r="A1421" s="17">
        <v>41400</v>
      </c>
      <c r="B1421" s="14">
        <v>447.79</v>
      </c>
      <c r="C1421" s="14">
        <v>446.37</v>
      </c>
      <c r="D1421" s="14">
        <v>448.41</v>
      </c>
      <c r="E1421" s="14">
        <v>445.41</v>
      </c>
      <c r="F1421" s="14" t="s">
        <v>3469</v>
      </c>
      <c r="G1421" s="15">
        <v>1.5100000000000001E-2</v>
      </c>
    </row>
    <row r="1422" spans="1:7" x14ac:dyDescent="0.2">
      <c r="A1422" s="17">
        <v>41397</v>
      </c>
      <c r="B1422" s="14">
        <v>446.38</v>
      </c>
      <c r="C1422" s="14">
        <v>439.73</v>
      </c>
      <c r="D1422" s="14">
        <v>446.62</v>
      </c>
      <c r="E1422" s="14">
        <v>439.73</v>
      </c>
      <c r="F1422" s="14" t="s">
        <v>3470</v>
      </c>
      <c r="G1422" s="15">
        <v>-1.0200000000000001E-2</v>
      </c>
    </row>
    <row r="1423" spans="1:7" x14ac:dyDescent="0.2">
      <c r="A1423" s="17">
        <v>41396</v>
      </c>
      <c r="B1423" s="14">
        <v>439.73</v>
      </c>
      <c r="C1423" s="14">
        <v>444.13</v>
      </c>
      <c r="D1423" s="14">
        <v>444.13</v>
      </c>
      <c r="E1423" s="14">
        <v>437.63</v>
      </c>
      <c r="F1423" s="14" t="s">
        <v>3471</v>
      </c>
      <c r="G1423" s="15">
        <v>4.7000000000000002E-3</v>
      </c>
    </row>
    <row r="1424" spans="1:7" x14ac:dyDescent="0.2">
      <c r="A1424" s="17">
        <v>41394</v>
      </c>
      <c r="B1424" s="14">
        <v>444.24</v>
      </c>
      <c r="C1424" s="14">
        <v>442.21</v>
      </c>
      <c r="D1424" s="14">
        <v>444.55</v>
      </c>
      <c r="E1424" s="14">
        <v>441.72</v>
      </c>
      <c r="F1424" s="14" t="s">
        <v>3472</v>
      </c>
      <c r="G1424" s="15">
        <v>-6.0000000000000001E-3</v>
      </c>
    </row>
    <row r="1425" spans="1:7" x14ac:dyDescent="0.2">
      <c r="A1425" s="17">
        <v>41393</v>
      </c>
      <c r="B1425" s="14">
        <v>442.14</v>
      </c>
      <c r="C1425" s="14">
        <v>444.81</v>
      </c>
      <c r="D1425" s="14">
        <v>445.46</v>
      </c>
      <c r="E1425" s="14">
        <v>440.74</v>
      </c>
      <c r="F1425" s="14" t="s">
        <v>3473</v>
      </c>
      <c r="G1425" s="15">
        <v>5.9999999999999995E-4</v>
      </c>
    </row>
    <row r="1426" spans="1:7" x14ac:dyDescent="0.2">
      <c r="A1426" s="17">
        <v>41390</v>
      </c>
      <c r="B1426" s="14">
        <v>444.82</v>
      </c>
      <c r="C1426" s="14">
        <v>444.52</v>
      </c>
      <c r="D1426" s="14">
        <v>445.01</v>
      </c>
      <c r="E1426" s="14">
        <v>441.55</v>
      </c>
      <c r="F1426" s="14" t="s">
        <v>3474</v>
      </c>
      <c r="G1426" s="15">
        <v>1.3100000000000001E-2</v>
      </c>
    </row>
    <row r="1427" spans="1:7" x14ac:dyDescent="0.2">
      <c r="A1427" s="17">
        <v>41389</v>
      </c>
      <c r="B1427" s="14">
        <v>444.54</v>
      </c>
      <c r="C1427" s="14">
        <v>438.87</v>
      </c>
      <c r="D1427" s="14">
        <v>444.56</v>
      </c>
      <c r="E1427" s="14">
        <v>438.15</v>
      </c>
      <c r="F1427" s="14" t="s">
        <v>3475</v>
      </c>
      <c r="G1427" s="15">
        <v>8.0999999999999996E-3</v>
      </c>
    </row>
    <row r="1428" spans="1:7" x14ac:dyDescent="0.2">
      <c r="A1428" s="17">
        <v>41388</v>
      </c>
      <c r="B1428" s="14">
        <v>438.79</v>
      </c>
      <c r="C1428" s="14">
        <v>435.18</v>
      </c>
      <c r="D1428" s="14">
        <v>439.37</v>
      </c>
      <c r="E1428" s="14">
        <v>435.1</v>
      </c>
      <c r="F1428" s="14" t="s">
        <v>3476</v>
      </c>
      <c r="G1428" s="15">
        <v>1.5900000000000001E-2</v>
      </c>
    </row>
    <row r="1429" spans="1:7" x14ac:dyDescent="0.2">
      <c r="A1429" s="17">
        <v>41387</v>
      </c>
      <c r="B1429" s="14">
        <v>435.28</v>
      </c>
      <c r="C1429" s="14">
        <v>428.69</v>
      </c>
      <c r="D1429" s="14">
        <v>435.42</v>
      </c>
      <c r="E1429" s="14">
        <v>428.61</v>
      </c>
      <c r="F1429" s="14" t="s">
        <v>3212</v>
      </c>
      <c r="G1429" s="15">
        <v>-2.5999999999999999E-3</v>
      </c>
    </row>
    <row r="1430" spans="1:7" x14ac:dyDescent="0.2">
      <c r="A1430" s="17">
        <v>41386</v>
      </c>
      <c r="B1430" s="14">
        <v>428.47</v>
      </c>
      <c r="C1430" s="14">
        <v>429.58</v>
      </c>
      <c r="D1430" s="14">
        <v>431.4</v>
      </c>
      <c r="E1430" s="14">
        <v>428.42</v>
      </c>
      <c r="F1430" s="14" t="s">
        <v>3477</v>
      </c>
      <c r="G1430" s="15">
        <v>1.14E-2</v>
      </c>
    </row>
    <row r="1431" spans="1:7" x14ac:dyDescent="0.2">
      <c r="A1431" s="17">
        <v>41383</v>
      </c>
      <c r="B1431" s="14">
        <v>429.6</v>
      </c>
      <c r="C1431" s="14">
        <v>424.78</v>
      </c>
      <c r="D1431" s="14">
        <v>430.75</v>
      </c>
      <c r="E1431" s="14">
        <v>424.78</v>
      </c>
      <c r="F1431" s="14" t="s">
        <v>3478</v>
      </c>
      <c r="G1431" s="15">
        <v>8.9999999999999993E-3</v>
      </c>
    </row>
    <row r="1432" spans="1:7" x14ac:dyDescent="0.2">
      <c r="A1432" s="17">
        <v>41382</v>
      </c>
      <c r="B1432" s="14">
        <v>424.74</v>
      </c>
      <c r="C1432" s="14">
        <v>421.14</v>
      </c>
      <c r="D1432" s="14">
        <v>426.93</v>
      </c>
      <c r="E1432" s="14">
        <v>420.79</v>
      </c>
      <c r="F1432" s="14" t="s">
        <v>3479</v>
      </c>
      <c r="G1432" s="15">
        <v>-1.34E-2</v>
      </c>
    </row>
    <row r="1433" spans="1:7" x14ac:dyDescent="0.2">
      <c r="A1433" s="17">
        <v>41381</v>
      </c>
      <c r="B1433" s="14">
        <v>420.97</v>
      </c>
      <c r="C1433" s="14">
        <v>426.77</v>
      </c>
      <c r="D1433" s="14">
        <v>429.24</v>
      </c>
      <c r="E1433" s="14">
        <v>420.97</v>
      </c>
      <c r="F1433" s="14" t="s">
        <v>3480</v>
      </c>
      <c r="G1433" s="15">
        <v>-6.9999999999999999E-4</v>
      </c>
    </row>
    <row r="1434" spans="1:7" x14ac:dyDescent="0.2">
      <c r="A1434" s="17">
        <v>41380</v>
      </c>
      <c r="B1434" s="14">
        <v>426.67</v>
      </c>
      <c r="C1434" s="14">
        <v>426.95</v>
      </c>
      <c r="D1434" s="14">
        <v>427.32</v>
      </c>
      <c r="E1434" s="14">
        <v>422.48</v>
      </c>
      <c r="F1434" s="14" t="s">
        <v>3139</v>
      </c>
      <c r="G1434" s="15">
        <v>-1.47E-2</v>
      </c>
    </row>
    <row r="1435" spans="1:7" x14ac:dyDescent="0.2">
      <c r="A1435" s="17">
        <v>41379</v>
      </c>
      <c r="B1435" s="14">
        <v>426.98</v>
      </c>
      <c r="C1435" s="14">
        <v>433.37</v>
      </c>
      <c r="D1435" s="14">
        <v>434.1</v>
      </c>
      <c r="E1435" s="14">
        <v>426.6</v>
      </c>
      <c r="F1435" s="14" t="s">
        <v>3481</v>
      </c>
      <c r="G1435" s="15">
        <v>-6.8999999999999999E-3</v>
      </c>
    </row>
    <row r="1436" spans="1:7" x14ac:dyDescent="0.2">
      <c r="A1436" s="17">
        <v>41376</v>
      </c>
      <c r="B1436" s="14">
        <v>433.37</v>
      </c>
      <c r="C1436" s="14">
        <v>436.44</v>
      </c>
      <c r="D1436" s="14">
        <v>436.53</v>
      </c>
      <c r="E1436" s="14">
        <v>432.77</v>
      </c>
      <c r="F1436" s="14" t="s">
        <v>3482</v>
      </c>
      <c r="G1436" s="15">
        <v>2.3E-3</v>
      </c>
    </row>
    <row r="1437" spans="1:7" x14ac:dyDescent="0.2">
      <c r="A1437" s="17">
        <v>41375</v>
      </c>
      <c r="B1437" s="14">
        <v>436.4</v>
      </c>
      <c r="C1437" s="14">
        <v>435.42</v>
      </c>
      <c r="D1437" s="14">
        <v>438.62</v>
      </c>
      <c r="E1437" s="14">
        <v>435.42</v>
      </c>
      <c r="F1437" s="14" t="s">
        <v>3483</v>
      </c>
      <c r="G1437" s="15">
        <v>9.7000000000000003E-3</v>
      </c>
    </row>
    <row r="1438" spans="1:7" x14ac:dyDescent="0.2">
      <c r="A1438" s="17">
        <v>41374</v>
      </c>
      <c r="B1438" s="14">
        <v>435.4</v>
      </c>
      <c r="C1438" s="14">
        <v>431.2</v>
      </c>
      <c r="D1438" s="14">
        <v>435.4</v>
      </c>
      <c r="E1438" s="14">
        <v>431.2</v>
      </c>
      <c r="F1438" s="14" t="s">
        <v>3484</v>
      </c>
      <c r="G1438" s="15">
        <v>3.5000000000000001E-3</v>
      </c>
    </row>
    <row r="1439" spans="1:7" x14ac:dyDescent="0.2">
      <c r="A1439" s="17">
        <v>41373</v>
      </c>
      <c r="B1439" s="14">
        <v>431.2</v>
      </c>
      <c r="C1439" s="14">
        <v>429.95</v>
      </c>
      <c r="D1439" s="14">
        <v>433.32</v>
      </c>
      <c r="E1439" s="14">
        <v>429.88</v>
      </c>
      <c r="F1439" s="14" t="s">
        <v>3485</v>
      </c>
      <c r="G1439" s="15">
        <v>7.7999999999999996E-3</v>
      </c>
    </row>
    <row r="1440" spans="1:7" x14ac:dyDescent="0.2">
      <c r="A1440" s="17">
        <v>41372</v>
      </c>
      <c r="B1440" s="14">
        <v>429.69</v>
      </c>
      <c r="C1440" s="14">
        <v>426.41</v>
      </c>
      <c r="D1440" s="14">
        <v>430.55</v>
      </c>
      <c r="E1440" s="14">
        <v>426.41</v>
      </c>
      <c r="F1440" s="14" t="s">
        <v>3486</v>
      </c>
      <c r="G1440" s="15">
        <v>-1.7600000000000001E-2</v>
      </c>
    </row>
    <row r="1441" spans="1:7" x14ac:dyDescent="0.2">
      <c r="A1441" s="17">
        <v>41369</v>
      </c>
      <c r="B1441" s="14">
        <v>426.36</v>
      </c>
      <c r="C1441" s="14">
        <v>434.01</v>
      </c>
      <c r="D1441" s="14">
        <v>435.58</v>
      </c>
      <c r="E1441" s="14">
        <v>425.08</v>
      </c>
      <c r="F1441" s="14" t="s">
        <v>3487</v>
      </c>
      <c r="G1441" s="15">
        <v>-1.14E-2</v>
      </c>
    </row>
    <row r="1442" spans="1:7" x14ac:dyDescent="0.2">
      <c r="A1442" s="17">
        <v>41368</v>
      </c>
      <c r="B1442" s="14">
        <v>433.98</v>
      </c>
      <c r="C1442" s="14">
        <v>438.97</v>
      </c>
      <c r="D1442" s="14">
        <v>438.99</v>
      </c>
      <c r="E1442" s="14">
        <v>433.61</v>
      </c>
      <c r="F1442" s="14" t="s">
        <v>3488</v>
      </c>
      <c r="G1442" s="15">
        <v>2.5999999999999999E-3</v>
      </c>
    </row>
    <row r="1443" spans="1:7" x14ac:dyDescent="0.2">
      <c r="A1443" s="17">
        <v>41367</v>
      </c>
      <c r="B1443" s="14">
        <v>438.98</v>
      </c>
      <c r="C1443" s="14">
        <v>437.92</v>
      </c>
      <c r="D1443" s="14">
        <v>441.11</v>
      </c>
      <c r="E1443" s="14">
        <v>436.42</v>
      </c>
      <c r="F1443" s="14" t="s">
        <v>3489</v>
      </c>
      <c r="G1443" s="15">
        <v>8.3999999999999995E-3</v>
      </c>
    </row>
    <row r="1444" spans="1:7" x14ac:dyDescent="0.2">
      <c r="A1444" s="17">
        <v>41366</v>
      </c>
      <c r="B1444" s="14">
        <v>437.85</v>
      </c>
      <c r="C1444" s="14">
        <v>433.48</v>
      </c>
      <c r="D1444" s="14">
        <v>438.79</v>
      </c>
      <c r="E1444" s="14">
        <v>433.12</v>
      </c>
      <c r="F1444" s="14" t="s">
        <v>3490</v>
      </c>
      <c r="G1444" s="15">
        <v>-3.0999999999999999E-3</v>
      </c>
    </row>
    <row r="1445" spans="1:7" x14ac:dyDescent="0.2">
      <c r="A1445" s="17">
        <v>41360</v>
      </c>
      <c r="B1445" s="14">
        <v>434.21</v>
      </c>
      <c r="C1445" s="14">
        <v>435.58</v>
      </c>
      <c r="D1445" s="14">
        <v>437.39</v>
      </c>
      <c r="E1445" s="14">
        <v>433.28</v>
      </c>
      <c r="F1445" s="14" t="s">
        <v>3491</v>
      </c>
      <c r="G1445" s="15">
        <v>1.9E-3</v>
      </c>
    </row>
    <row r="1446" spans="1:7" x14ac:dyDescent="0.2">
      <c r="A1446" s="17">
        <v>41359</v>
      </c>
      <c r="B1446" s="14">
        <v>435.55</v>
      </c>
      <c r="C1446" s="14">
        <v>434.94</v>
      </c>
      <c r="D1446" s="14">
        <v>437.2</v>
      </c>
      <c r="E1446" s="14">
        <v>433.83</v>
      </c>
      <c r="F1446" s="14" t="s">
        <v>3183</v>
      </c>
      <c r="G1446" s="15">
        <v>-8.0000000000000002E-3</v>
      </c>
    </row>
    <row r="1447" spans="1:7" x14ac:dyDescent="0.2">
      <c r="A1447" s="17">
        <v>41358</v>
      </c>
      <c r="B1447" s="14">
        <v>434.71</v>
      </c>
      <c r="C1447" s="14">
        <v>438.2</v>
      </c>
      <c r="D1447" s="14">
        <v>441.51</v>
      </c>
      <c r="E1447" s="14">
        <v>434.7</v>
      </c>
      <c r="F1447" s="14" t="s">
        <v>3492</v>
      </c>
      <c r="G1447" s="15">
        <v>1.1000000000000001E-3</v>
      </c>
    </row>
    <row r="1448" spans="1:7" x14ac:dyDescent="0.2">
      <c r="A1448" s="17">
        <v>41355</v>
      </c>
      <c r="B1448" s="14">
        <v>438.2</v>
      </c>
      <c r="C1448" s="14">
        <v>437.69</v>
      </c>
      <c r="D1448" s="14">
        <v>439.45</v>
      </c>
      <c r="E1448" s="14">
        <v>436.09</v>
      </c>
      <c r="F1448" s="14" t="s">
        <v>3493</v>
      </c>
      <c r="G1448" s="15">
        <v>-4.0000000000000001E-3</v>
      </c>
    </row>
    <row r="1449" spans="1:7" x14ac:dyDescent="0.2">
      <c r="A1449" s="17">
        <v>41354</v>
      </c>
      <c r="B1449" s="14">
        <v>437.74</v>
      </c>
      <c r="C1449" s="14">
        <v>439.5</v>
      </c>
      <c r="D1449" s="14">
        <v>441.89</v>
      </c>
      <c r="E1449" s="14">
        <v>436.17</v>
      </c>
      <c r="F1449" s="14" t="s">
        <v>3494</v>
      </c>
      <c r="G1449" s="15">
        <v>-4.1999999999999997E-3</v>
      </c>
    </row>
    <row r="1450" spans="1:7" x14ac:dyDescent="0.2">
      <c r="A1450" s="17">
        <v>41353</v>
      </c>
      <c r="B1450" s="14">
        <v>439.5</v>
      </c>
      <c r="C1450" s="14">
        <v>441.24</v>
      </c>
      <c r="D1450" s="14">
        <v>443.81</v>
      </c>
      <c r="E1450" s="14">
        <v>438.89</v>
      </c>
      <c r="F1450" s="14" t="s">
        <v>3495</v>
      </c>
      <c r="G1450" s="15">
        <v>-3.0999999999999999E-3</v>
      </c>
    </row>
    <row r="1451" spans="1:7" x14ac:dyDescent="0.2">
      <c r="A1451" s="17">
        <v>41352</v>
      </c>
      <c r="B1451" s="14">
        <v>441.37</v>
      </c>
      <c r="C1451" s="14">
        <v>442.79</v>
      </c>
      <c r="D1451" s="14">
        <v>444.53</v>
      </c>
      <c r="E1451" s="14">
        <v>441.35</v>
      </c>
      <c r="F1451" s="14" t="s">
        <v>3496</v>
      </c>
      <c r="G1451" s="15">
        <v>-2.0999999999999999E-3</v>
      </c>
    </row>
    <row r="1452" spans="1:7" x14ac:dyDescent="0.2">
      <c r="A1452" s="17">
        <v>41351</v>
      </c>
      <c r="B1452" s="14">
        <v>442.75</v>
      </c>
      <c r="C1452" s="14">
        <v>443.56</v>
      </c>
      <c r="D1452" s="14">
        <v>443.56</v>
      </c>
      <c r="E1452" s="14">
        <v>437.5</v>
      </c>
      <c r="F1452" s="14" t="s">
        <v>3497</v>
      </c>
      <c r="G1452" s="15">
        <v>-3.0999999999999999E-3</v>
      </c>
    </row>
    <row r="1453" spans="1:7" x14ac:dyDescent="0.2">
      <c r="A1453" s="17">
        <v>41348</v>
      </c>
      <c r="B1453" s="14">
        <v>443.69</v>
      </c>
      <c r="C1453" s="14">
        <v>445.09</v>
      </c>
      <c r="D1453" s="14">
        <v>446.83</v>
      </c>
      <c r="E1453" s="14">
        <v>442.33</v>
      </c>
      <c r="F1453" s="14" t="s">
        <v>3498</v>
      </c>
      <c r="G1453" s="15">
        <v>7.7000000000000002E-3</v>
      </c>
    </row>
    <row r="1454" spans="1:7" x14ac:dyDescent="0.2">
      <c r="A1454" s="17">
        <v>41347</v>
      </c>
      <c r="B1454" s="14">
        <v>445.08</v>
      </c>
      <c r="C1454" s="14">
        <v>441.66</v>
      </c>
      <c r="D1454" s="14">
        <v>445.08</v>
      </c>
      <c r="E1454" s="14">
        <v>441.08</v>
      </c>
      <c r="F1454" s="14" t="s">
        <v>3499</v>
      </c>
      <c r="G1454" s="15">
        <v>-4.3E-3</v>
      </c>
    </row>
    <row r="1455" spans="1:7" x14ac:dyDescent="0.2">
      <c r="A1455" s="17">
        <v>41346</v>
      </c>
      <c r="B1455" s="14">
        <v>441.66</v>
      </c>
      <c r="C1455" s="14">
        <v>443.57</v>
      </c>
      <c r="D1455" s="14">
        <v>444.35</v>
      </c>
      <c r="E1455" s="14">
        <v>441.37</v>
      </c>
      <c r="F1455" s="14" t="s">
        <v>3500</v>
      </c>
      <c r="G1455" s="15">
        <v>3.7000000000000002E-3</v>
      </c>
    </row>
    <row r="1456" spans="1:7" x14ac:dyDescent="0.2">
      <c r="A1456" s="17">
        <v>41345</v>
      </c>
      <c r="B1456" s="14">
        <v>443.58</v>
      </c>
      <c r="C1456" s="14">
        <v>441.65</v>
      </c>
      <c r="D1456" s="14">
        <v>445.05</v>
      </c>
      <c r="E1456" s="14">
        <v>440.56</v>
      </c>
      <c r="F1456" s="14" t="s">
        <v>3501</v>
      </c>
      <c r="G1456" s="15">
        <v>5.9999999999999995E-4</v>
      </c>
    </row>
    <row r="1457" spans="1:7" x14ac:dyDescent="0.2">
      <c r="A1457" s="17">
        <v>41344</v>
      </c>
      <c r="B1457" s="14">
        <v>441.93</v>
      </c>
      <c r="C1457" s="14">
        <v>441.72</v>
      </c>
      <c r="D1457" s="14">
        <v>442.18</v>
      </c>
      <c r="E1457" s="14">
        <v>439.48</v>
      </c>
      <c r="F1457" s="14" t="s">
        <v>3502</v>
      </c>
      <c r="G1457" s="15">
        <v>6.4999999999999997E-3</v>
      </c>
    </row>
    <row r="1458" spans="1:7" x14ac:dyDescent="0.2">
      <c r="A1458" s="17">
        <v>41341</v>
      </c>
      <c r="B1458" s="14">
        <v>441.68</v>
      </c>
      <c r="C1458" s="14">
        <v>438.85</v>
      </c>
      <c r="D1458" s="14">
        <v>443.54</v>
      </c>
      <c r="E1458" s="14">
        <v>438.85</v>
      </c>
      <c r="F1458" s="14" t="s">
        <v>3503</v>
      </c>
      <c r="G1458" s="15">
        <v>-3.3999999999999998E-3</v>
      </c>
    </row>
    <row r="1459" spans="1:7" x14ac:dyDescent="0.2">
      <c r="A1459" s="17">
        <v>41340</v>
      </c>
      <c r="B1459" s="14">
        <v>438.83</v>
      </c>
      <c r="C1459" s="14">
        <v>440.33</v>
      </c>
      <c r="D1459" s="14">
        <v>442.5</v>
      </c>
      <c r="E1459" s="14">
        <v>438.83</v>
      </c>
      <c r="F1459" s="14" t="s">
        <v>3504</v>
      </c>
      <c r="G1459" s="15">
        <v>-3.3E-3</v>
      </c>
    </row>
    <row r="1460" spans="1:7" x14ac:dyDescent="0.2">
      <c r="A1460" s="17">
        <v>41339</v>
      </c>
      <c r="B1460" s="14">
        <v>440.33</v>
      </c>
      <c r="C1460" s="14">
        <v>441.79</v>
      </c>
      <c r="D1460" s="14">
        <v>443.04</v>
      </c>
      <c r="E1460" s="14">
        <v>440.31</v>
      </c>
      <c r="F1460" s="14" t="s">
        <v>3505</v>
      </c>
      <c r="G1460" s="15">
        <v>1.5900000000000001E-2</v>
      </c>
    </row>
    <row r="1461" spans="1:7" x14ac:dyDescent="0.2">
      <c r="A1461" s="17">
        <v>41338</v>
      </c>
      <c r="B1461" s="14">
        <v>441.81</v>
      </c>
      <c r="C1461" s="14">
        <v>435.71</v>
      </c>
      <c r="D1461" s="14">
        <v>441.98</v>
      </c>
      <c r="E1461" s="14">
        <v>435.71</v>
      </c>
      <c r="F1461" s="14" t="s">
        <v>3506</v>
      </c>
      <c r="G1461" s="15">
        <v>1.1999999999999999E-3</v>
      </c>
    </row>
    <row r="1462" spans="1:7" x14ac:dyDescent="0.2">
      <c r="A1462" s="17">
        <v>41337</v>
      </c>
      <c r="B1462" s="14">
        <v>434.91</v>
      </c>
      <c r="C1462" s="14">
        <v>434.32</v>
      </c>
      <c r="D1462" s="14">
        <v>435.96</v>
      </c>
      <c r="E1462" s="14">
        <v>431.95</v>
      </c>
      <c r="F1462" s="14" t="s">
        <v>3507</v>
      </c>
      <c r="G1462" s="15">
        <v>-2.8E-3</v>
      </c>
    </row>
    <row r="1463" spans="1:7" x14ac:dyDescent="0.2">
      <c r="A1463" s="17">
        <v>41334</v>
      </c>
      <c r="B1463" s="14">
        <v>434.38</v>
      </c>
      <c r="C1463" s="14">
        <v>435.58</v>
      </c>
      <c r="D1463" s="14">
        <v>437.9</v>
      </c>
      <c r="E1463" s="14">
        <v>433.94</v>
      </c>
      <c r="F1463" s="14" t="s">
        <v>3508</v>
      </c>
      <c r="G1463" s="15">
        <v>1E-4</v>
      </c>
    </row>
    <row r="1464" spans="1:7" x14ac:dyDescent="0.2">
      <c r="A1464" s="17">
        <v>41333</v>
      </c>
      <c r="B1464" s="14">
        <v>435.58</v>
      </c>
      <c r="C1464" s="14">
        <v>435.52</v>
      </c>
      <c r="D1464" s="14">
        <v>438.65</v>
      </c>
      <c r="E1464" s="14">
        <v>435.5</v>
      </c>
      <c r="F1464" s="14" t="s">
        <v>2998</v>
      </c>
      <c r="G1464" s="15">
        <v>1.1000000000000001E-3</v>
      </c>
    </row>
    <row r="1465" spans="1:7" x14ac:dyDescent="0.2">
      <c r="A1465" s="17">
        <v>41332</v>
      </c>
      <c r="B1465" s="14">
        <v>435.52</v>
      </c>
      <c r="C1465" s="14">
        <v>435.02</v>
      </c>
      <c r="D1465" s="14">
        <v>437.87</v>
      </c>
      <c r="E1465" s="14">
        <v>433.7</v>
      </c>
      <c r="F1465" s="14" t="s">
        <v>3509</v>
      </c>
      <c r="G1465" s="15">
        <v>-6.6E-3</v>
      </c>
    </row>
    <row r="1466" spans="1:7" x14ac:dyDescent="0.2">
      <c r="A1466" s="17">
        <v>41331</v>
      </c>
      <c r="B1466" s="14">
        <v>435.02</v>
      </c>
      <c r="C1466" s="14">
        <v>437.58</v>
      </c>
      <c r="D1466" s="14">
        <v>437.58</v>
      </c>
      <c r="E1466" s="14">
        <v>430.42</v>
      </c>
      <c r="F1466" s="14" t="s">
        <v>3510</v>
      </c>
      <c r="G1466" s="15">
        <v>7.6E-3</v>
      </c>
    </row>
    <row r="1467" spans="1:7" x14ac:dyDescent="0.2">
      <c r="A1467" s="17">
        <v>41330</v>
      </c>
      <c r="B1467" s="14">
        <v>437.93</v>
      </c>
      <c r="C1467" s="14">
        <v>434.65</v>
      </c>
      <c r="D1467" s="14">
        <v>438.77</v>
      </c>
      <c r="E1467" s="14">
        <v>434.65</v>
      </c>
      <c r="F1467" s="14" t="s">
        <v>3511</v>
      </c>
      <c r="G1467" s="15">
        <v>2.8999999999999998E-3</v>
      </c>
    </row>
    <row r="1468" spans="1:7" x14ac:dyDescent="0.2">
      <c r="A1468" s="17">
        <v>41327</v>
      </c>
      <c r="B1468" s="14">
        <v>434.62</v>
      </c>
      <c r="C1468" s="14">
        <v>433.36</v>
      </c>
      <c r="D1468" s="14">
        <v>436.34</v>
      </c>
      <c r="E1468" s="14">
        <v>432.43</v>
      </c>
      <c r="F1468" s="14" t="s">
        <v>2602</v>
      </c>
      <c r="G1468" s="15">
        <v>-1.4E-2</v>
      </c>
    </row>
    <row r="1469" spans="1:7" x14ac:dyDescent="0.2">
      <c r="A1469" s="17">
        <v>41326</v>
      </c>
      <c r="B1469" s="14">
        <v>433.35</v>
      </c>
      <c r="C1469" s="14">
        <v>439.24</v>
      </c>
      <c r="D1469" s="14">
        <v>439.24</v>
      </c>
      <c r="E1469" s="14">
        <v>432.24</v>
      </c>
      <c r="F1469" s="14" t="s">
        <v>3512</v>
      </c>
      <c r="G1469" s="15">
        <v>2.5999999999999999E-3</v>
      </c>
    </row>
    <row r="1470" spans="1:7" x14ac:dyDescent="0.2">
      <c r="A1470" s="17">
        <v>41325</v>
      </c>
      <c r="B1470" s="14">
        <v>439.52</v>
      </c>
      <c r="C1470" s="14">
        <v>438.52</v>
      </c>
      <c r="D1470" s="14">
        <v>439.91</v>
      </c>
      <c r="E1470" s="14">
        <v>437.22</v>
      </c>
      <c r="F1470" s="14" t="s">
        <v>3376</v>
      </c>
      <c r="G1470" s="15">
        <v>8.9999999999999993E-3</v>
      </c>
    </row>
    <row r="1471" spans="1:7" x14ac:dyDescent="0.2">
      <c r="A1471" s="17">
        <v>41324</v>
      </c>
      <c r="B1471" s="14">
        <v>438.4</v>
      </c>
      <c r="C1471" s="14">
        <v>434.52</v>
      </c>
      <c r="D1471" s="14">
        <v>438.54</v>
      </c>
      <c r="E1471" s="14">
        <v>434.46</v>
      </c>
      <c r="F1471" s="14" t="s">
        <v>3513</v>
      </c>
      <c r="G1471" s="15">
        <v>-5.9999999999999995E-4</v>
      </c>
    </row>
    <row r="1472" spans="1:7" x14ac:dyDescent="0.2">
      <c r="A1472" s="17">
        <v>41323</v>
      </c>
      <c r="B1472" s="14">
        <v>434.5</v>
      </c>
      <c r="C1472" s="14">
        <v>434.69</v>
      </c>
      <c r="D1472" s="14">
        <v>435.06</v>
      </c>
      <c r="E1472" s="14">
        <v>432.92</v>
      </c>
      <c r="F1472" s="14" t="s">
        <v>3514</v>
      </c>
      <c r="G1472" s="15">
        <v>2.0999999999999999E-3</v>
      </c>
    </row>
    <row r="1473" spans="1:7" x14ac:dyDescent="0.2">
      <c r="A1473" s="17">
        <v>41320</v>
      </c>
      <c r="B1473" s="14">
        <v>434.75</v>
      </c>
      <c r="C1473" s="14">
        <v>433.73</v>
      </c>
      <c r="D1473" s="14">
        <v>435.17</v>
      </c>
      <c r="E1473" s="14">
        <v>432.74</v>
      </c>
      <c r="F1473" s="14" t="s">
        <v>3515</v>
      </c>
      <c r="G1473" s="15">
        <v>-4.4000000000000003E-3</v>
      </c>
    </row>
    <row r="1474" spans="1:7" x14ac:dyDescent="0.2">
      <c r="A1474" s="17">
        <v>41319</v>
      </c>
      <c r="B1474" s="14">
        <v>433.84</v>
      </c>
      <c r="C1474" s="14">
        <v>435.73</v>
      </c>
      <c r="D1474" s="14">
        <v>436.71</v>
      </c>
      <c r="E1474" s="14">
        <v>433.58</v>
      </c>
      <c r="F1474" s="14" t="s">
        <v>3516</v>
      </c>
      <c r="G1474" s="15">
        <v>2.3E-3</v>
      </c>
    </row>
    <row r="1475" spans="1:7" x14ac:dyDescent="0.2">
      <c r="A1475" s="17">
        <v>41318</v>
      </c>
      <c r="B1475" s="14">
        <v>435.77</v>
      </c>
      <c r="C1475" s="14">
        <v>434.76</v>
      </c>
      <c r="D1475" s="14">
        <v>435.95</v>
      </c>
      <c r="E1475" s="14">
        <v>433.3</v>
      </c>
      <c r="F1475" s="14" t="s">
        <v>3517</v>
      </c>
      <c r="G1475" s="15">
        <v>6.7000000000000002E-3</v>
      </c>
    </row>
    <row r="1476" spans="1:7" x14ac:dyDescent="0.2">
      <c r="A1476" s="17">
        <v>41317</v>
      </c>
      <c r="B1476" s="14">
        <v>434.79</v>
      </c>
      <c r="C1476" s="14">
        <v>432.02</v>
      </c>
      <c r="D1476" s="14">
        <v>435.39</v>
      </c>
      <c r="E1476" s="14">
        <v>431.61</v>
      </c>
      <c r="F1476" s="14" t="s">
        <v>3062</v>
      </c>
      <c r="G1476" s="15">
        <v>-8.9999999999999993E-3</v>
      </c>
    </row>
    <row r="1477" spans="1:7" x14ac:dyDescent="0.2">
      <c r="A1477" s="17">
        <v>41316</v>
      </c>
      <c r="B1477" s="14">
        <v>431.89</v>
      </c>
      <c r="C1477" s="14">
        <v>435.72</v>
      </c>
      <c r="D1477" s="14">
        <v>435.72</v>
      </c>
      <c r="E1477" s="14">
        <v>431.89</v>
      </c>
      <c r="F1477" s="14" t="s">
        <v>2981</v>
      </c>
      <c r="G1477" s="15">
        <v>7.1000000000000004E-3</v>
      </c>
    </row>
    <row r="1478" spans="1:7" x14ac:dyDescent="0.2">
      <c r="A1478" s="17">
        <v>41313</v>
      </c>
      <c r="B1478" s="14">
        <v>435.83</v>
      </c>
      <c r="C1478" s="14">
        <v>432.79</v>
      </c>
      <c r="D1478" s="14">
        <v>435.91</v>
      </c>
      <c r="E1478" s="14">
        <v>432.64</v>
      </c>
      <c r="F1478" s="14" t="s">
        <v>3518</v>
      </c>
      <c r="G1478" s="15">
        <v>1.1900000000000001E-2</v>
      </c>
    </row>
    <row r="1479" spans="1:7" x14ac:dyDescent="0.2">
      <c r="A1479" s="17">
        <v>41312</v>
      </c>
      <c r="B1479" s="14">
        <v>432.74</v>
      </c>
      <c r="C1479" s="14">
        <v>427.66</v>
      </c>
      <c r="D1479" s="14">
        <v>435.24</v>
      </c>
      <c r="E1479" s="14">
        <v>427.59</v>
      </c>
      <c r="F1479" s="14" t="s">
        <v>3519</v>
      </c>
      <c r="G1479" s="15">
        <v>-8.0000000000000002E-3</v>
      </c>
    </row>
    <row r="1480" spans="1:7" x14ac:dyDescent="0.2">
      <c r="A1480" s="17">
        <v>41311</v>
      </c>
      <c r="B1480" s="14">
        <v>427.63</v>
      </c>
      <c r="C1480" s="14">
        <v>431.12</v>
      </c>
      <c r="D1480" s="14">
        <v>433.63</v>
      </c>
      <c r="E1480" s="14">
        <v>427.63</v>
      </c>
      <c r="F1480" s="14" t="s">
        <v>3520</v>
      </c>
      <c r="G1480" s="15">
        <v>-3.2000000000000002E-3</v>
      </c>
    </row>
    <row r="1481" spans="1:7" x14ac:dyDescent="0.2">
      <c r="A1481" s="17">
        <v>41310</v>
      </c>
      <c r="B1481" s="14">
        <v>431.1</v>
      </c>
      <c r="C1481" s="14">
        <v>432.19</v>
      </c>
      <c r="D1481" s="14">
        <v>432.2</v>
      </c>
      <c r="E1481" s="14">
        <v>427.75</v>
      </c>
      <c r="F1481" s="14" t="s">
        <v>3521</v>
      </c>
      <c r="G1481" s="15">
        <v>-4.7000000000000002E-3</v>
      </c>
    </row>
    <row r="1482" spans="1:7" x14ac:dyDescent="0.2">
      <c r="A1482" s="17">
        <v>41309</v>
      </c>
      <c r="B1482" s="14">
        <v>432.5</v>
      </c>
      <c r="C1482" s="14">
        <v>434.58</v>
      </c>
      <c r="D1482" s="14">
        <v>436.38</v>
      </c>
      <c r="E1482" s="14">
        <v>431.94</v>
      </c>
      <c r="F1482" s="14" t="s">
        <v>2180</v>
      </c>
      <c r="G1482" s="15">
        <v>1.09E-2</v>
      </c>
    </row>
    <row r="1483" spans="1:7" x14ac:dyDescent="0.2">
      <c r="A1483" s="17">
        <v>41306</v>
      </c>
      <c r="B1483" s="14">
        <v>434.55</v>
      </c>
      <c r="C1483" s="14">
        <v>430.08</v>
      </c>
      <c r="D1483" s="14">
        <v>434.55</v>
      </c>
      <c r="E1483" s="14">
        <v>428.24</v>
      </c>
      <c r="F1483" s="14" t="s">
        <v>3522</v>
      </c>
      <c r="G1483" s="15">
        <v>-3.8999999999999998E-3</v>
      </c>
    </row>
    <row r="1484" spans="1:7" x14ac:dyDescent="0.2">
      <c r="A1484" s="17">
        <v>41305</v>
      </c>
      <c r="B1484" s="14">
        <v>429.85</v>
      </c>
      <c r="C1484" s="14">
        <v>431.54</v>
      </c>
      <c r="D1484" s="14">
        <v>432.29</v>
      </c>
      <c r="E1484" s="14">
        <v>429.85</v>
      </c>
      <c r="F1484" s="14" t="s">
        <v>3523</v>
      </c>
      <c r="G1484" s="15">
        <v>-1.4E-3</v>
      </c>
    </row>
    <row r="1485" spans="1:7" x14ac:dyDescent="0.2">
      <c r="A1485" s="17">
        <v>41304</v>
      </c>
      <c r="B1485" s="14">
        <v>431.54</v>
      </c>
      <c r="C1485" s="14">
        <v>432.09</v>
      </c>
      <c r="D1485" s="14">
        <v>432.58</v>
      </c>
      <c r="E1485" s="14">
        <v>429.72</v>
      </c>
      <c r="F1485" s="14" t="s">
        <v>3524</v>
      </c>
      <c r="G1485" s="15">
        <v>2.3999999999999998E-3</v>
      </c>
    </row>
    <row r="1486" spans="1:7" x14ac:dyDescent="0.2">
      <c r="A1486" s="17">
        <v>41303</v>
      </c>
      <c r="B1486" s="14">
        <v>432.14</v>
      </c>
      <c r="C1486" s="14">
        <v>431.16</v>
      </c>
      <c r="D1486" s="14">
        <v>432.73</v>
      </c>
      <c r="E1486" s="14">
        <v>431.14</v>
      </c>
      <c r="F1486" s="14" t="s">
        <v>3239</v>
      </c>
      <c r="G1486" s="15">
        <v>-9.1999999999999998E-3</v>
      </c>
    </row>
    <row r="1487" spans="1:7" x14ac:dyDescent="0.2">
      <c r="A1487" s="17">
        <v>41302</v>
      </c>
      <c r="B1487" s="14">
        <v>431.1</v>
      </c>
      <c r="C1487" s="14">
        <v>435.27</v>
      </c>
      <c r="D1487" s="14">
        <v>435.59</v>
      </c>
      <c r="E1487" s="14">
        <v>431.1</v>
      </c>
      <c r="F1487" s="14" t="s">
        <v>3525</v>
      </c>
      <c r="G1487" s="15">
        <v>4.7000000000000002E-3</v>
      </c>
    </row>
    <row r="1488" spans="1:7" x14ac:dyDescent="0.2">
      <c r="A1488" s="17">
        <v>41299</v>
      </c>
      <c r="B1488" s="14">
        <v>435.12</v>
      </c>
      <c r="C1488" s="14">
        <v>432.92</v>
      </c>
      <c r="D1488" s="14">
        <v>436.38</v>
      </c>
      <c r="E1488" s="14">
        <v>432.03</v>
      </c>
      <c r="F1488" s="14" t="s">
        <v>3526</v>
      </c>
      <c r="G1488" s="15">
        <v>8.9999999999999998E-4</v>
      </c>
    </row>
    <row r="1489" spans="1:7" x14ac:dyDescent="0.2">
      <c r="A1489" s="17">
        <v>41298</v>
      </c>
      <c r="B1489" s="14">
        <v>433.07</v>
      </c>
      <c r="C1489" s="14">
        <v>432.65</v>
      </c>
      <c r="D1489" s="14">
        <v>434.08</v>
      </c>
      <c r="E1489" s="14">
        <v>431.26</v>
      </c>
      <c r="F1489" s="14" t="s">
        <v>3527</v>
      </c>
      <c r="G1489" s="15">
        <v>7.9000000000000008E-3</v>
      </c>
    </row>
    <row r="1490" spans="1:7" x14ac:dyDescent="0.2">
      <c r="A1490" s="17">
        <v>41297</v>
      </c>
      <c r="B1490" s="14">
        <v>432.66</v>
      </c>
      <c r="C1490" s="14">
        <v>429.34</v>
      </c>
      <c r="D1490" s="14">
        <v>432.69</v>
      </c>
      <c r="E1490" s="14">
        <v>427.6</v>
      </c>
      <c r="F1490" s="14" t="s">
        <v>3528</v>
      </c>
      <c r="G1490" s="15">
        <v>-6.4000000000000003E-3</v>
      </c>
    </row>
    <row r="1491" spans="1:7" x14ac:dyDescent="0.2">
      <c r="A1491" s="17">
        <v>41296</v>
      </c>
      <c r="B1491" s="14">
        <v>429.26</v>
      </c>
      <c r="C1491" s="14">
        <v>432.06</v>
      </c>
      <c r="D1491" s="14">
        <v>432.37</v>
      </c>
      <c r="E1491" s="14">
        <v>428.48</v>
      </c>
      <c r="F1491" s="14" t="s">
        <v>3000</v>
      </c>
      <c r="G1491" s="15">
        <v>0</v>
      </c>
    </row>
    <row r="1492" spans="1:7" x14ac:dyDescent="0.2">
      <c r="A1492" s="17">
        <v>41295</v>
      </c>
      <c r="B1492" s="14">
        <v>432.04</v>
      </c>
      <c r="C1492" s="14">
        <v>432.08</v>
      </c>
      <c r="D1492" s="14">
        <v>432.52</v>
      </c>
      <c r="E1492" s="14">
        <v>430.99</v>
      </c>
      <c r="F1492" s="14" t="s">
        <v>3035</v>
      </c>
      <c r="G1492" s="15">
        <v>2.3999999999999998E-3</v>
      </c>
    </row>
    <row r="1493" spans="1:7" x14ac:dyDescent="0.2">
      <c r="A1493" s="17">
        <v>41292</v>
      </c>
      <c r="B1493" s="14">
        <v>432.06</v>
      </c>
      <c r="C1493" s="14">
        <v>431.04</v>
      </c>
      <c r="D1493" s="14">
        <v>433.55</v>
      </c>
      <c r="E1493" s="14">
        <v>429.73</v>
      </c>
      <c r="F1493" s="14" t="s">
        <v>2609</v>
      </c>
      <c r="G1493" s="15">
        <v>1.04E-2</v>
      </c>
    </row>
    <row r="1494" spans="1:7" x14ac:dyDescent="0.2">
      <c r="A1494" s="17">
        <v>41291</v>
      </c>
      <c r="B1494" s="14">
        <v>431.01</v>
      </c>
      <c r="C1494" s="14">
        <v>426.56</v>
      </c>
      <c r="D1494" s="14">
        <v>431.13</v>
      </c>
      <c r="E1494" s="14">
        <v>426.17</v>
      </c>
      <c r="F1494" s="14" t="s">
        <v>3529</v>
      </c>
      <c r="G1494" s="15">
        <v>5.7000000000000002E-3</v>
      </c>
    </row>
    <row r="1495" spans="1:7" x14ac:dyDescent="0.2">
      <c r="A1495" s="17">
        <v>41290</v>
      </c>
      <c r="B1495" s="14">
        <v>426.58</v>
      </c>
      <c r="C1495" s="14">
        <v>424.18</v>
      </c>
      <c r="D1495" s="14">
        <v>426.79</v>
      </c>
      <c r="E1495" s="14">
        <v>422.59</v>
      </c>
      <c r="F1495" s="14" t="s">
        <v>3530</v>
      </c>
      <c r="G1495" s="15">
        <v>-2.2000000000000001E-3</v>
      </c>
    </row>
    <row r="1496" spans="1:7" x14ac:dyDescent="0.2">
      <c r="A1496" s="17">
        <v>41289</v>
      </c>
      <c r="B1496" s="14">
        <v>424.18</v>
      </c>
      <c r="C1496" s="14">
        <v>424.77</v>
      </c>
      <c r="D1496" s="14">
        <v>425.74</v>
      </c>
      <c r="E1496" s="14">
        <v>422.45</v>
      </c>
      <c r="F1496" s="14" t="s">
        <v>3379</v>
      </c>
      <c r="G1496" s="15">
        <v>4.5999999999999999E-3</v>
      </c>
    </row>
    <row r="1497" spans="1:7" x14ac:dyDescent="0.2">
      <c r="A1497" s="17">
        <v>41288</v>
      </c>
      <c r="B1497" s="14">
        <v>425.1</v>
      </c>
      <c r="C1497" s="14">
        <v>423.18</v>
      </c>
      <c r="D1497" s="14">
        <v>426.36</v>
      </c>
      <c r="E1497" s="14">
        <v>423.18</v>
      </c>
      <c r="F1497" s="14" t="s">
        <v>3531</v>
      </c>
      <c r="G1497" s="15">
        <v>-2.0999999999999999E-3</v>
      </c>
    </row>
    <row r="1498" spans="1:7" x14ac:dyDescent="0.2">
      <c r="A1498" s="17">
        <v>41285</v>
      </c>
      <c r="B1498" s="14">
        <v>423.15</v>
      </c>
      <c r="C1498" s="14">
        <v>424.04</v>
      </c>
      <c r="D1498" s="14">
        <v>425.72</v>
      </c>
      <c r="E1498" s="14">
        <v>422.38</v>
      </c>
      <c r="F1498" s="14" t="s">
        <v>3532</v>
      </c>
      <c r="G1498" s="15">
        <v>1.4E-3</v>
      </c>
    </row>
    <row r="1499" spans="1:7" x14ac:dyDescent="0.2">
      <c r="A1499" s="17">
        <v>41284</v>
      </c>
      <c r="B1499" s="14">
        <v>424.05</v>
      </c>
      <c r="C1499" s="14">
        <v>423.33</v>
      </c>
      <c r="D1499" s="14">
        <v>425.29</v>
      </c>
      <c r="E1499" s="14">
        <v>423</v>
      </c>
      <c r="F1499" s="14" t="s">
        <v>3533</v>
      </c>
      <c r="G1499" s="15">
        <v>4.7000000000000002E-3</v>
      </c>
    </row>
    <row r="1500" spans="1:7" x14ac:dyDescent="0.2">
      <c r="A1500" s="17">
        <v>41283</v>
      </c>
      <c r="B1500" s="14">
        <v>423.45</v>
      </c>
      <c r="C1500" s="14">
        <v>421.41</v>
      </c>
      <c r="D1500" s="14">
        <v>424.22</v>
      </c>
      <c r="E1500" s="14">
        <v>421.32</v>
      </c>
      <c r="F1500" s="14" t="s">
        <v>3534</v>
      </c>
      <c r="G1500" s="15">
        <v>4.7000000000000002E-3</v>
      </c>
    </row>
    <row r="1501" spans="1:7" x14ac:dyDescent="0.2">
      <c r="A1501" s="17">
        <v>41282</v>
      </c>
      <c r="B1501" s="14">
        <v>421.46</v>
      </c>
      <c r="C1501" s="14">
        <v>419.49</v>
      </c>
      <c r="D1501" s="14">
        <v>422.97</v>
      </c>
      <c r="E1501" s="14">
        <v>419.38</v>
      </c>
      <c r="F1501" s="14" t="s">
        <v>3535</v>
      </c>
      <c r="G1501" s="15">
        <v>-7.1000000000000004E-3</v>
      </c>
    </row>
    <row r="1502" spans="1:7" x14ac:dyDescent="0.2">
      <c r="A1502" s="17">
        <v>41281</v>
      </c>
      <c r="B1502" s="14">
        <v>419.49</v>
      </c>
      <c r="C1502" s="14">
        <v>422.64</v>
      </c>
      <c r="D1502" s="14">
        <v>424.09</v>
      </c>
      <c r="E1502" s="14">
        <v>418.71</v>
      </c>
      <c r="F1502" s="14" t="s">
        <v>3318</v>
      </c>
      <c r="G1502" s="15">
        <v>3.5999999999999999E-3</v>
      </c>
    </row>
    <row r="1503" spans="1:7" x14ac:dyDescent="0.2">
      <c r="A1503" s="17">
        <v>41278</v>
      </c>
      <c r="B1503" s="14">
        <v>422.5</v>
      </c>
      <c r="C1503" s="14">
        <v>420.86</v>
      </c>
      <c r="D1503" s="14">
        <v>422.54</v>
      </c>
      <c r="E1503" s="14">
        <v>419.66</v>
      </c>
      <c r="F1503" s="14" t="s">
        <v>3536</v>
      </c>
      <c r="G1503" s="15">
        <v>2.3E-3</v>
      </c>
    </row>
    <row r="1504" spans="1:7" x14ac:dyDescent="0.2">
      <c r="A1504" s="17">
        <v>41277</v>
      </c>
      <c r="B1504" s="14">
        <v>420.97</v>
      </c>
      <c r="C1504" s="14">
        <v>420.03</v>
      </c>
      <c r="D1504" s="14">
        <v>420.97</v>
      </c>
      <c r="E1504" s="14">
        <v>419.12</v>
      </c>
      <c r="F1504" s="14" t="s">
        <v>3537</v>
      </c>
      <c r="G1504" s="15">
        <v>2.3599999999999999E-2</v>
      </c>
    </row>
    <row r="1505" spans="1:7" x14ac:dyDescent="0.2">
      <c r="A1505" s="17">
        <v>41276</v>
      </c>
      <c r="B1505" s="14">
        <v>419.99</v>
      </c>
      <c r="C1505" s="14">
        <v>410.58</v>
      </c>
      <c r="D1505" s="14">
        <v>420.01</v>
      </c>
      <c r="E1505" s="14">
        <v>410.58</v>
      </c>
      <c r="F1505" s="14" t="s">
        <v>2916</v>
      </c>
      <c r="G1505" s="15">
        <v>-8.8000000000000005E-3</v>
      </c>
    </row>
    <row r="1506" spans="1:7" x14ac:dyDescent="0.2">
      <c r="A1506" s="17">
        <v>41271</v>
      </c>
      <c r="B1506" s="14">
        <v>410.3</v>
      </c>
      <c r="C1506" s="14">
        <v>413.97</v>
      </c>
      <c r="D1506" s="14">
        <v>415.63</v>
      </c>
      <c r="E1506" s="14">
        <v>409.48</v>
      </c>
      <c r="F1506" s="14" t="s">
        <v>2180</v>
      </c>
      <c r="G1506" s="15">
        <v>-2.0999999999999999E-3</v>
      </c>
    </row>
    <row r="1507" spans="1:7" x14ac:dyDescent="0.2">
      <c r="A1507" s="17">
        <v>41270</v>
      </c>
      <c r="B1507" s="14">
        <v>413.95</v>
      </c>
      <c r="C1507" s="14">
        <v>414.79</v>
      </c>
      <c r="D1507" s="14">
        <v>415.66</v>
      </c>
      <c r="E1507" s="14">
        <v>413.87</v>
      </c>
      <c r="F1507" s="14" t="s">
        <v>3538</v>
      </c>
      <c r="G1507" s="15">
        <v>4.1999999999999997E-3</v>
      </c>
    </row>
    <row r="1508" spans="1:7" x14ac:dyDescent="0.2">
      <c r="A1508" s="17">
        <v>41264</v>
      </c>
      <c r="B1508" s="14">
        <v>414.81</v>
      </c>
      <c r="C1508" s="14">
        <v>412.85</v>
      </c>
      <c r="D1508" s="14">
        <v>414.98</v>
      </c>
      <c r="E1508" s="14">
        <v>410.02</v>
      </c>
      <c r="F1508" s="14" t="s">
        <v>3371</v>
      </c>
      <c r="G1508" s="15">
        <v>-7.9000000000000008E-3</v>
      </c>
    </row>
    <row r="1509" spans="1:7" x14ac:dyDescent="0.2">
      <c r="A1509" s="17">
        <v>41263</v>
      </c>
      <c r="B1509" s="14">
        <v>413.06</v>
      </c>
      <c r="C1509" s="14">
        <v>416.3</v>
      </c>
      <c r="D1509" s="14">
        <v>416.3</v>
      </c>
      <c r="E1509" s="14">
        <v>413.04</v>
      </c>
      <c r="F1509" s="14" t="s">
        <v>3539</v>
      </c>
      <c r="G1509" s="15">
        <v>8.0000000000000002E-3</v>
      </c>
    </row>
    <row r="1510" spans="1:7" x14ac:dyDescent="0.2">
      <c r="A1510" s="17">
        <v>41262</v>
      </c>
      <c r="B1510" s="14">
        <v>416.35</v>
      </c>
      <c r="C1510" s="14">
        <v>413.1</v>
      </c>
      <c r="D1510" s="14">
        <v>418.02</v>
      </c>
      <c r="E1510" s="14">
        <v>413.1</v>
      </c>
      <c r="F1510" s="14" t="s">
        <v>3540</v>
      </c>
      <c r="G1510" s="15">
        <v>4.0000000000000001E-3</v>
      </c>
    </row>
    <row r="1511" spans="1:7" x14ac:dyDescent="0.2">
      <c r="A1511" s="17">
        <v>41261</v>
      </c>
      <c r="B1511" s="14">
        <v>413.04</v>
      </c>
      <c r="C1511" s="14">
        <v>411.64</v>
      </c>
      <c r="D1511" s="14">
        <v>414.17</v>
      </c>
      <c r="E1511" s="14">
        <v>411.61</v>
      </c>
      <c r="F1511" s="14" t="s">
        <v>3541</v>
      </c>
      <c r="G1511" s="15">
        <v>-4.5999999999999999E-3</v>
      </c>
    </row>
    <row r="1512" spans="1:7" x14ac:dyDescent="0.2">
      <c r="A1512" s="17">
        <v>41260</v>
      </c>
      <c r="B1512" s="14">
        <v>411.38</v>
      </c>
      <c r="C1512" s="14">
        <v>413.4</v>
      </c>
      <c r="D1512" s="14">
        <v>413.44</v>
      </c>
      <c r="E1512" s="14">
        <v>409.24</v>
      </c>
      <c r="F1512" s="14" t="s">
        <v>3542</v>
      </c>
      <c r="G1512" s="15">
        <v>-1.6999999999999999E-3</v>
      </c>
    </row>
    <row r="1513" spans="1:7" x14ac:dyDescent="0.2">
      <c r="A1513" s="17">
        <v>41257</v>
      </c>
      <c r="B1513" s="14">
        <v>413.27</v>
      </c>
      <c r="C1513" s="14">
        <v>413.67</v>
      </c>
      <c r="D1513" s="14">
        <v>415.76</v>
      </c>
      <c r="E1513" s="14">
        <v>412.17</v>
      </c>
      <c r="F1513" s="14" t="s">
        <v>3543</v>
      </c>
      <c r="G1513" s="15">
        <v>-4.0000000000000001E-3</v>
      </c>
    </row>
    <row r="1514" spans="1:7" x14ac:dyDescent="0.2">
      <c r="A1514" s="17">
        <v>41256</v>
      </c>
      <c r="B1514" s="14">
        <v>413.96</v>
      </c>
      <c r="C1514" s="14">
        <v>415.5</v>
      </c>
      <c r="D1514" s="14">
        <v>415.84</v>
      </c>
      <c r="E1514" s="14">
        <v>413.36</v>
      </c>
      <c r="F1514" s="14" t="s">
        <v>3544</v>
      </c>
      <c r="G1514" s="15">
        <v>4.7999999999999996E-3</v>
      </c>
    </row>
    <row r="1515" spans="1:7" x14ac:dyDescent="0.2">
      <c r="A1515" s="17">
        <v>41255</v>
      </c>
      <c r="B1515" s="14">
        <v>415.64</v>
      </c>
      <c r="C1515" s="14">
        <v>413.79</v>
      </c>
      <c r="D1515" s="14">
        <v>416.67</v>
      </c>
      <c r="E1515" s="14">
        <v>412.53</v>
      </c>
      <c r="F1515" s="14" t="s">
        <v>3545</v>
      </c>
      <c r="G1515" s="15">
        <v>8.6999999999999994E-3</v>
      </c>
    </row>
    <row r="1516" spans="1:7" x14ac:dyDescent="0.2">
      <c r="A1516" s="17">
        <v>41254</v>
      </c>
      <c r="B1516" s="14">
        <v>413.67</v>
      </c>
      <c r="C1516" s="14">
        <v>410.12</v>
      </c>
      <c r="D1516" s="14">
        <v>413.74</v>
      </c>
      <c r="E1516" s="14">
        <v>409.08</v>
      </c>
      <c r="F1516" s="14" t="s">
        <v>3546</v>
      </c>
      <c r="G1516" s="15">
        <v>-2.9999999999999997E-4</v>
      </c>
    </row>
    <row r="1517" spans="1:7" x14ac:dyDescent="0.2">
      <c r="A1517" s="17">
        <v>41253</v>
      </c>
      <c r="B1517" s="14">
        <v>410.12</v>
      </c>
      <c r="C1517" s="14">
        <v>410.24</v>
      </c>
      <c r="D1517" s="14">
        <v>410.93</v>
      </c>
      <c r="E1517" s="14">
        <v>408.7</v>
      </c>
      <c r="F1517" s="14" t="s">
        <v>3547</v>
      </c>
      <c r="G1517" s="15">
        <v>-1.1999999999999999E-3</v>
      </c>
    </row>
    <row r="1518" spans="1:7" x14ac:dyDescent="0.2">
      <c r="A1518" s="17">
        <v>41250</v>
      </c>
      <c r="B1518" s="14">
        <v>410.24</v>
      </c>
      <c r="C1518" s="14">
        <v>410.74</v>
      </c>
      <c r="D1518" s="14">
        <v>411.62</v>
      </c>
      <c r="E1518" s="14">
        <v>408.27</v>
      </c>
      <c r="F1518" s="14" t="s">
        <v>3548</v>
      </c>
      <c r="G1518" s="15">
        <v>1.1599999999999999E-2</v>
      </c>
    </row>
    <row r="1519" spans="1:7" x14ac:dyDescent="0.2">
      <c r="A1519" s="17">
        <v>41249</v>
      </c>
      <c r="B1519" s="14">
        <v>410.74</v>
      </c>
      <c r="C1519" s="14">
        <v>406.03</v>
      </c>
      <c r="D1519" s="14">
        <v>410.74</v>
      </c>
      <c r="E1519" s="14">
        <v>405.2</v>
      </c>
      <c r="F1519" s="14" t="s">
        <v>3549</v>
      </c>
      <c r="G1519" s="15">
        <v>-5.0000000000000001E-4</v>
      </c>
    </row>
    <row r="1520" spans="1:7" x14ac:dyDescent="0.2">
      <c r="A1520" s="17">
        <v>41248</v>
      </c>
      <c r="B1520" s="14">
        <v>406.03</v>
      </c>
      <c r="C1520" s="14">
        <v>406.37</v>
      </c>
      <c r="D1520" s="14">
        <v>409.31</v>
      </c>
      <c r="E1520" s="14">
        <v>406</v>
      </c>
      <c r="F1520" s="14" t="s">
        <v>3550</v>
      </c>
      <c r="G1520" s="15">
        <v>-1.21E-2</v>
      </c>
    </row>
    <row r="1521" spans="1:7" x14ac:dyDescent="0.2">
      <c r="A1521" s="17">
        <v>41247</v>
      </c>
      <c r="B1521" s="14">
        <v>406.25</v>
      </c>
      <c r="C1521" s="14">
        <v>411.24</v>
      </c>
      <c r="D1521" s="14">
        <v>411.24</v>
      </c>
      <c r="E1521" s="14">
        <v>405.26</v>
      </c>
      <c r="F1521" s="14" t="s">
        <v>3551</v>
      </c>
      <c r="G1521" s="15">
        <v>2.9999999999999997E-4</v>
      </c>
    </row>
    <row r="1522" spans="1:7" x14ac:dyDescent="0.2">
      <c r="A1522" s="17">
        <v>41246</v>
      </c>
      <c r="B1522" s="14">
        <v>411.24</v>
      </c>
      <c r="C1522" s="14">
        <v>411.12</v>
      </c>
      <c r="D1522" s="14">
        <v>413.75</v>
      </c>
      <c r="E1522" s="14">
        <v>410.38</v>
      </c>
      <c r="F1522" s="14" t="s">
        <v>3185</v>
      </c>
      <c r="G1522" s="15">
        <v>8.9999999999999998E-4</v>
      </c>
    </row>
    <row r="1523" spans="1:7" x14ac:dyDescent="0.2">
      <c r="A1523" s="17">
        <v>41243</v>
      </c>
      <c r="B1523" s="14">
        <v>411.12</v>
      </c>
      <c r="C1523" s="14">
        <v>410.75</v>
      </c>
      <c r="D1523" s="14">
        <v>411.98</v>
      </c>
      <c r="E1523" s="14">
        <v>409.52</v>
      </c>
      <c r="F1523" s="14" t="s">
        <v>3319</v>
      </c>
      <c r="G1523" s="15">
        <v>1.8499999999999999E-2</v>
      </c>
    </row>
    <row r="1524" spans="1:7" x14ac:dyDescent="0.2">
      <c r="A1524" s="17">
        <v>41242</v>
      </c>
      <c r="B1524" s="14">
        <v>410.75</v>
      </c>
      <c r="C1524" s="14">
        <v>403.29</v>
      </c>
      <c r="D1524" s="14">
        <v>410.93</v>
      </c>
      <c r="E1524" s="14">
        <v>403.29</v>
      </c>
      <c r="F1524" s="14" t="s">
        <v>3552</v>
      </c>
      <c r="G1524" s="15">
        <v>-1.72E-2</v>
      </c>
    </row>
    <row r="1525" spans="1:7" x14ac:dyDescent="0.2">
      <c r="A1525" s="17">
        <v>41241</v>
      </c>
      <c r="B1525" s="14">
        <v>403.28</v>
      </c>
      <c r="C1525" s="14">
        <v>410.33</v>
      </c>
      <c r="D1525" s="14">
        <v>410.33</v>
      </c>
      <c r="E1525" s="14">
        <v>402.08</v>
      </c>
      <c r="F1525" s="14" t="s">
        <v>3553</v>
      </c>
      <c r="G1525" s="15">
        <v>8.0000000000000004E-4</v>
      </c>
    </row>
    <row r="1526" spans="1:7" x14ac:dyDescent="0.2">
      <c r="A1526" s="17">
        <v>41240</v>
      </c>
      <c r="B1526" s="14">
        <v>410.33</v>
      </c>
      <c r="C1526" s="14">
        <v>410.07</v>
      </c>
      <c r="D1526" s="14">
        <v>412.94</v>
      </c>
      <c r="E1526" s="14">
        <v>409.74</v>
      </c>
      <c r="F1526" s="14" t="s">
        <v>3554</v>
      </c>
      <c r="G1526" s="15">
        <v>-8.2000000000000007E-3</v>
      </c>
    </row>
    <row r="1527" spans="1:7" x14ac:dyDescent="0.2">
      <c r="A1527" s="17">
        <v>41239</v>
      </c>
      <c r="B1527" s="14">
        <v>410.01</v>
      </c>
      <c r="C1527" s="14">
        <v>413.39</v>
      </c>
      <c r="D1527" s="14">
        <v>413.39</v>
      </c>
      <c r="E1527" s="14">
        <v>409.31</v>
      </c>
      <c r="F1527" s="14" t="s">
        <v>3555</v>
      </c>
      <c r="G1527" s="15">
        <v>-8.9999999999999998E-4</v>
      </c>
    </row>
    <row r="1528" spans="1:7" x14ac:dyDescent="0.2">
      <c r="A1528" s="17">
        <v>41236</v>
      </c>
      <c r="B1528" s="14">
        <v>413.42</v>
      </c>
      <c r="C1528" s="14">
        <v>413.85</v>
      </c>
      <c r="D1528" s="14">
        <v>413.99</v>
      </c>
      <c r="E1528" s="14">
        <v>411.53</v>
      </c>
      <c r="F1528" s="14" t="s">
        <v>3556</v>
      </c>
      <c r="G1528" s="15">
        <v>1.12E-2</v>
      </c>
    </row>
    <row r="1529" spans="1:7" x14ac:dyDescent="0.2">
      <c r="A1529" s="17">
        <v>41235</v>
      </c>
      <c r="B1529" s="14">
        <v>413.78</v>
      </c>
      <c r="C1529" s="14">
        <v>409.22</v>
      </c>
      <c r="D1529" s="14">
        <v>413.79</v>
      </c>
      <c r="E1529" s="14">
        <v>409.22</v>
      </c>
      <c r="F1529" s="14" t="s">
        <v>3557</v>
      </c>
      <c r="G1529" s="15">
        <v>-2.0999999999999999E-3</v>
      </c>
    </row>
    <row r="1530" spans="1:7" x14ac:dyDescent="0.2">
      <c r="A1530" s="17">
        <v>41234</v>
      </c>
      <c r="B1530" s="14">
        <v>409.2</v>
      </c>
      <c r="C1530" s="14">
        <v>410.08</v>
      </c>
      <c r="D1530" s="14">
        <v>410.32</v>
      </c>
      <c r="E1530" s="14">
        <v>407.97</v>
      </c>
      <c r="F1530" s="14" t="s">
        <v>2301</v>
      </c>
      <c r="G1530" s="15">
        <v>1.2999999999999999E-3</v>
      </c>
    </row>
    <row r="1531" spans="1:7" x14ac:dyDescent="0.2">
      <c r="A1531" s="17">
        <v>41233</v>
      </c>
      <c r="B1531" s="14">
        <v>410.08</v>
      </c>
      <c r="C1531" s="14">
        <v>409.56</v>
      </c>
      <c r="D1531" s="14">
        <v>410.08</v>
      </c>
      <c r="E1531" s="14">
        <v>407.43</v>
      </c>
      <c r="F1531" s="14" t="s">
        <v>3558</v>
      </c>
      <c r="G1531" s="15">
        <v>2.3699999999999999E-2</v>
      </c>
    </row>
    <row r="1532" spans="1:7" x14ac:dyDescent="0.2">
      <c r="A1532" s="17">
        <v>41232</v>
      </c>
      <c r="B1532" s="14">
        <v>409.55</v>
      </c>
      <c r="C1532" s="14">
        <v>400.46</v>
      </c>
      <c r="D1532" s="14">
        <v>409.71</v>
      </c>
      <c r="E1532" s="14">
        <v>400.46</v>
      </c>
      <c r="F1532" s="14" t="s">
        <v>3559</v>
      </c>
      <c r="G1532" s="15">
        <v>-2.8999999999999998E-3</v>
      </c>
    </row>
    <row r="1533" spans="1:7" x14ac:dyDescent="0.2">
      <c r="A1533" s="17">
        <v>41229</v>
      </c>
      <c r="B1533" s="14">
        <v>400.05</v>
      </c>
      <c r="C1533" s="14">
        <v>401.02</v>
      </c>
      <c r="D1533" s="14">
        <v>401.84</v>
      </c>
      <c r="E1533" s="14">
        <v>398.44</v>
      </c>
      <c r="F1533" s="14" t="s">
        <v>3560</v>
      </c>
      <c r="G1533" s="15">
        <v>-5.1999999999999998E-3</v>
      </c>
    </row>
    <row r="1534" spans="1:7" x14ac:dyDescent="0.2">
      <c r="A1534" s="17">
        <v>41228</v>
      </c>
      <c r="B1534" s="14">
        <v>401.2</v>
      </c>
      <c r="C1534" s="14">
        <v>403.26</v>
      </c>
      <c r="D1534" s="14">
        <v>403.26</v>
      </c>
      <c r="E1534" s="14">
        <v>400.64</v>
      </c>
      <c r="F1534" s="14" t="s">
        <v>3561</v>
      </c>
      <c r="G1534" s="15">
        <v>2.7000000000000001E-3</v>
      </c>
    </row>
    <row r="1535" spans="1:7" x14ac:dyDescent="0.2">
      <c r="A1535" s="17">
        <v>41227</v>
      </c>
      <c r="B1535" s="14">
        <v>403.31</v>
      </c>
      <c r="C1535" s="14">
        <v>402.47</v>
      </c>
      <c r="D1535" s="14">
        <v>404.34</v>
      </c>
      <c r="E1535" s="14">
        <v>401.55</v>
      </c>
      <c r="F1535" s="14" t="s">
        <v>3240</v>
      </c>
      <c r="G1535" s="15">
        <v>-7.3000000000000001E-3</v>
      </c>
    </row>
    <row r="1536" spans="1:7" x14ac:dyDescent="0.2">
      <c r="A1536" s="17">
        <v>41226</v>
      </c>
      <c r="B1536" s="14">
        <v>402.22</v>
      </c>
      <c r="C1536" s="14">
        <v>404.73</v>
      </c>
      <c r="D1536" s="14">
        <v>404.73</v>
      </c>
      <c r="E1536" s="14">
        <v>399.53</v>
      </c>
      <c r="F1536" s="14" t="s">
        <v>3562</v>
      </c>
      <c r="G1536" s="15">
        <v>4.0000000000000002E-4</v>
      </c>
    </row>
    <row r="1537" spans="1:7" x14ac:dyDescent="0.2">
      <c r="A1537" s="17">
        <v>41225</v>
      </c>
      <c r="B1537" s="14">
        <v>405.16</v>
      </c>
      <c r="C1537" s="14">
        <v>404.9</v>
      </c>
      <c r="D1537" s="14">
        <v>407.04</v>
      </c>
      <c r="E1537" s="14">
        <v>404.31</v>
      </c>
      <c r="F1537" s="14" t="s">
        <v>3563</v>
      </c>
      <c r="G1537" s="15">
        <v>-2.3E-3</v>
      </c>
    </row>
    <row r="1538" spans="1:7" x14ac:dyDescent="0.2">
      <c r="A1538" s="17">
        <v>41222</v>
      </c>
      <c r="B1538" s="14">
        <v>404.98</v>
      </c>
      <c r="C1538" s="14">
        <v>405.9</v>
      </c>
      <c r="D1538" s="14">
        <v>406.93</v>
      </c>
      <c r="E1538" s="14">
        <v>400.84</v>
      </c>
      <c r="F1538" s="14" t="s">
        <v>3564</v>
      </c>
      <c r="G1538" s="15">
        <v>-5.7999999999999996E-3</v>
      </c>
    </row>
    <row r="1539" spans="1:7" x14ac:dyDescent="0.2">
      <c r="A1539" s="17">
        <v>41221</v>
      </c>
      <c r="B1539" s="14">
        <v>405.9</v>
      </c>
      <c r="C1539" s="14">
        <v>408.27</v>
      </c>
      <c r="D1539" s="14">
        <v>409.79</v>
      </c>
      <c r="E1539" s="14">
        <v>405.6</v>
      </c>
      <c r="F1539" s="14" t="s">
        <v>3565</v>
      </c>
      <c r="G1539" s="15">
        <v>-7.1000000000000004E-3</v>
      </c>
    </row>
    <row r="1540" spans="1:7" x14ac:dyDescent="0.2">
      <c r="A1540" s="17">
        <v>41220</v>
      </c>
      <c r="B1540" s="14">
        <v>408.27</v>
      </c>
      <c r="C1540" s="14">
        <v>411.19</v>
      </c>
      <c r="D1540" s="14">
        <v>414.06</v>
      </c>
      <c r="E1540" s="14">
        <v>408</v>
      </c>
      <c r="F1540" s="14" t="s">
        <v>3566</v>
      </c>
      <c r="G1540" s="15">
        <v>4.0000000000000001E-3</v>
      </c>
    </row>
    <row r="1541" spans="1:7" x14ac:dyDescent="0.2">
      <c r="A1541" s="17">
        <v>41219</v>
      </c>
      <c r="B1541" s="14">
        <v>411.19</v>
      </c>
      <c r="C1541" s="14">
        <v>409.57</v>
      </c>
      <c r="D1541" s="14">
        <v>411.92</v>
      </c>
      <c r="E1541" s="14">
        <v>409.57</v>
      </c>
      <c r="F1541" s="14" t="s">
        <v>3567</v>
      </c>
      <c r="G1541" s="15">
        <v>-5.7000000000000002E-3</v>
      </c>
    </row>
    <row r="1542" spans="1:7" x14ac:dyDescent="0.2">
      <c r="A1542" s="17">
        <v>41218</v>
      </c>
      <c r="B1542" s="14">
        <v>409.57</v>
      </c>
      <c r="C1542" s="14">
        <v>411.9</v>
      </c>
      <c r="D1542" s="14">
        <v>411.9</v>
      </c>
      <c r="E1542" s="14">
        <v>407.92</v>
      </c>
      <c r="F1542" s="14" t="s">
        <v>3568</v>
      </c>
      <c r="G1542" s="15">
        <v>-6.1000000000000004E-3</v>
      </c>
    </row>
    <row r="1543" spans="1:7" x14ac:dyDescent="0.2">
      <c r="A1543" s="17">
        <v>41215</v>
      </c>
      <c r="B1543" s="14">
        <v>411.9</v>
      </c>
      <c r="C1543" s="14">
        <v>414.41</v>
      </c>
      <c r="D1543" s="14">
        <v>415.78</v>
      </c>
      <c r="E1543" s="14">
        <v>411.76</v>
      </c>
      <c r="F1543" s="14" t="s">
        <v>3569</v>
      </c>
      <c r="G1543" s="15">
        <v>9.1999999999999998E-3</v>
      </c>
    </row>
    <row r="1544" spans="1:7" x14ac:dyDescent="0.2">
      <c r="A1544" s="17">
        <v>41214</v>
      </c>
      <c r="B1544" s="14">
        <v>414.41</v>
      </c>
      <c r="C1544" s="14">
        <v>410.64</v>
      </c>
      <c r="D1544" s="14">
        <v>414.48</v>
      </c>
      <c r="E1544" s="14">
        <v>409.12</v>
      </c>
      <c r="F1544" s="14" t="s">
        <v>3570</v>
      </c>
      <c r="G1544" s="15">
        <v>-2.5999999999999999E-3</v>
      </c>
    </row>
    <row r="1545" spans="1:7" x14ac:dyDescent="0.2">
      <c r="A1545" s="17">
        <v>41213</v>
      </c>
      <c r="B1545" s="14">
        <v>410.64</v>
      </c>
      <c r="C1545" s="14">
        <v>411.7</v>
      </c>
      <c r="D1545" s="14">
        <v>414.97</v>
      </c>
      <c r="E1545" s="14">
        <v>410.16</v>
      </c>
      <c r="F1545" s="14" t="s">
        <v>3571</v>
      </c>
      <c r="G1545" s="15">
        <v>2.5999999999999999E-3</v>
      </c>
    </row>
    <row r="1546" spans="1:7" x14ac:dyDescent="0.2">
      <c r="A1546" s="17">
        <v>41212</v>
      </c>
      <c r="B1546" s="14">
        <v>411.7</v>
      </c>
      <c r="C1546" s="14">
        <v>410.64</v>
      </c>
      <c r="D1546" s="14">
        <v>413.8</v>
      </c>
      <c r="E1546" s="14">
        <v>410.46</v>
      </c>
      <c r="F1546" s="14" t="s">
        <v>3572</v>
      </c>
      <c r="G1546" s="15">
        <v>1.5E-3</v>
      </c>
    </row>
    <row r="1547" spans="1:7" x14ac:dyDescent="0.2">
      <c r="A1547" s="17">
        <v>41211</v>
      </c>
      <c r="B1547" s="14">
        <v>410.64</v>
      </c>
      <c r="C1547" s="14">
        <v>410.04</v>
      </c>
      <c r="D1547" s="14">
        <v>410.96</v>
      </c>
      <c r="E1547" s="14">
        <v>408.73</v>
      </c>
      <c r="F1547" s="14" t="s">
        <v>3573</v>
      </c>
      <c r="G1547" s="15">
        <v>-8.6E-3</v>
      </c>
    </row>
    <row r="1548" spans="1:7" x14ac:dyDescent="0.2">
      <c r="A1548" s="17">
        <v>41208</v>
      </c>
      <c r="B1548" s="14">
        <v>410.04</v>
      </c>
      <c r="C1548" s="14">
        <v>413.58</v>
      </c>
      <c r="D1548" s="14">
        <v>413.86</v>
      </c>
      <c r="E1548" s="14">
        <v>408.21</v>
      </c>
      <c r="F1548" s="14" t="s">
        <v>3574</v>
      </c>
      <c r="G1548" s="15">
        <v>1.1599999999999999E-2</v>
      </c>
    </row>
    <row r="1549" spans="1:7" x14ac:dyDescent="0.2">
      <c r="A1549" s="17">
        <v>41207</v>
      </c>
      <c r="B1549" s="14">
        <v>413.58</v>
      </c>
      <c r="C1549" s="14">
        <v>408.85</v>
      </c>
      <c r="D1549" s="14">
        <v>413.86</v>
      </c>
      <c r="E1549" s="14">
        <v>408.75</v>
      </c>
      <c r="F1549" s="14" t="s">
        <v>3575</v>
      </c>
      <c r="G1549" s="15">
        <v>1.46E-2</v>
      </c>
    </row>
    <row r="1550" spans="1:7" x14ac:dyDescent="0.2">
      <c r="A1550" s="17">
        <v>41206</v>
      </c>
      <c r="B1550" s="14">
        <v>408.85</v>
      </c>
      <c r="C1550" s="14">
        <v>402.97</v>
      </c>
      <c r="D1550" s="14">
        <v>410.67</v>
      </c>
      <c r="E1550" s="14">
        <v>402.97</v>
      </c>
      <c r="F1550" s="14" t="s">
        <v>3576</v>
      </c>
      <c r="G1550" s="15">
        <v>-2.92E-2</v>
      </c>
    </row>
    <row r="1551" spans="1:7" x14ac:dyDescent="0.2">
      <c r="A1551" s="17">
        <v>41205</v>
      </c>
      <c r="B1551" s="14">
        <v>402.97</v>
      </c>
      <c r="C1551" s="14">
        <v>415.08</v>
      </c>
      <c r="D1551" s="14">
        <v>415.09</v>
      </c>
      <c r="E1551" s="14">
        <v>402.97</v>
      </c>
      <c r="F1551" s="14" t="s">
        <v>3577</v>
      </c>
      <c r="G1551" s="15">
        <v>-5.4000000000000003E-3</v>
      </c>
    </row>
    <row r="1552" spans="1:7" x14ac:dyDescent="0.2">
      <c r="A1552" s="17">
        <v>41204</v>
      </c>
      <c r="B1552" s="14">
        <v>415.08</v>
      </c>
      <c r="C1552" s="14">
        <v>417.35</v>
      </c>
      <c r="D1552" s="14">
        <v>417.71</v>
      </c>
      <c r="E1552" s="14">
        <v>414.59</v>
      </c>
      <c r="F1552" s="14" t="s">
        <v>3578</v>
      </c>
      <c r="G1552" s="15">
        <v>-5.4000000000000003E-3</v>
      </c>
    </row>
    <row r="1553" spans="1:7" x14ac:dyDescent="0.2">
      <c r="A1553" s="17">
        <v>41201</v>
      </c>
      <c r="B1553" s="14">
        <v>417.35</v>
      </c>
      <c r="C1553" s="14">
        <v>419.62</v>
      </c>
      <c r="D1553" s="14">
        <v>421.3</v>
      </c>
      <c r="E1553" s="14">
        <v>417.32</v>
      </c>
      <c r="F1553" s="14" t="s">
        <v>3579</v>
      </c>
      <c r="G1553" s="15">
        <v>-2.8999999999999998E-3</v>
      </c>
    </row>
    <row r="1554" spans="1:7" x14ac:dyDescent="0.2">
      <c r="A1554" s="17">
        <v>41200</v>
      </c>
      <c r="B1554" s="14">
        <v>419.62</v>
      </c>
      <c r="C1554" s="14">
        <v>420.83</v>
      </c>
      <c r="D1554" s="14">
        <v>422.85</v>
      </c>
      <c r="E1554" s="14">
        <v>419.16</v>
      </c>
      <c r="F1554" s="14" t="s">
        <v>3580</v>
      </c>
      <c r="G1554" s="15">
        <v>-1.8E-3</v>
      </c>
    </row>
    <row r="1555" spans="1:7" x14ac:dyDescent="0.2">
      <c r="A1555" s="17">
        <v>41199</v>
      </c>
      <c r="B1555" s="14">
        <v>420.83</v>
      </c>
      <c r="C1555" s="14">
        <v>421.59</v>
      </c>
      <c r="D1555" s="14">
        <v>423.32</v>
      </c>
      <c r="E1555" s="14">
        <v>418.81</v>
      </c>
      <c r="F1555" s="14" t="s">
        <v>3581</v>
      </c>
      <c r="G1555" s="15">
        <v>9.1999999999999998E-3</v>
      </c>
    </row>
    <row r="1556" spans="1:7" x14ac:dyDescent="0.2">
      <c r="A1556" s="17">
        <v>41198</v>
      </c>
      <c r="B1556" s="14">
        <v>421.59</v>
      </c>
      <c r="C1556" s="14">
        <v>417.76</v>
      </c>
      <c r="D1556" s="14">
        <v>421.69</v>
      </c>
      <c r="E1556" s="14">
        <v>417.75</v>
      </c>
      <c r="F1556" s="14" t="s">
        <v>3582</v>
      </c>
      <c r="G1556" s="15">
        <v>-2.0000000000000001E-4</v>
      </c>
    </row>
    <row r="1557" spans="1:7" x14ac:dyDescent="0.2">
      <c r="A1557" s="17">
        <v>41197</v>
      </c>
      <c r="B1557" s="14">
        <v>417.76</v>
      </c>
      <c r="C1557" s="14">
        <v>417.86</v>
      </c>
      <c r="D1557" s="14">
        <v>420.76</v>
      </c>
      <c r="E1557" s="14">
        <v>417.09</v>
      </c>
      <c r="F1557" s="14" t="s">
        <v>3583</v>
      </c>
      <c r="G1557" s="15">
        <v>-4.8999999999999998E-3</v>
      </c>
    </row>
    <row r="1558" spans="1:7" x14ac:dyDescent="0.2">
      <c r="A1558" s="17">
        <v>41194</v>
      </c>
      <c r="B1558" s="14">
        <v>417.86</v>
      </c>
      <c r="C1558" s="14">
        <v>419.92</v>
      </c>
      <c r="D1558" s="14">
        <v>420.03</v>
      </c>
      <c r="E1558" s="14">
        <v>416.69</v>
      </c>
      <c r="F1558" s="14" t="s">
        <v>3584</v>
      </c>
      <c r="G1558" s="15">
        <v>7.4000000000000003E-3</v>
      </c>
    </row>
    <row r="1559" spans="1:7" x14ac:dyDescent="0.2">
      <c r="A1559" s="17">
        <v>41193</v>
      </c>
      <c r="B1559" s="14">
        <v>419.92</v>
      </c>
      <c r="C1559" s="14">
        <v>416.82</v>
      </c>
      <c r="D1559" s="14">
        <v>420.35</v>
      </c>
      <c r="E1559" s="14">
        <v>415.16</v>
      </c>
      <c r="F1559" s="14" t="s">
        <v>3585</v>
      </c>
      <c r="G1559" s="15">
        <v>-5.7000000000000002E-3</v>
      </c>
    </row>
    <row r="1560" spans="1:7" x14ac:dyDescent="0.2">
      <c r="A1560" s="17">
        <v>41192</v>
      </c>
      <c r="B1560" s="14">
        <v>416.82</v>
      </c>
      <c r="C1560" s="14">
        <v>419.19</v>
      </c>
      <c r="D1560" s="14">
        <v>419.19</v>
      </c>
      <c r="E1560" s="14">
        <v>415.85</v>
      </c>
      <c r="F1560" s="14" t="s">
        <v>3586</v>
      </c>
      <c r="G1560" s="15">
        <v>1.4E-3</v>
      </c>
    </row>
    <row r="1561" spans="1:7" x14ac:dyDescent="0.2">
      <c r="A1561" s="17">
        <v>41191</v>
      </c>
      <c r="B1561" s="14">
        <v>419.19</v>
      </c>
      <c r="C1561" s="14">
        <v>418.61</v>
      </c>
      <c r="D1561" s="14">
        <v>421.01</v>
      </c>
      <c r="E1561" s="14">
        <v>417.78</v>
      </c>
      <c r="F1561" s="14" t="s">
        <v>3587</v>
      </c>
      <c r="G1561" s="15">
        <v>-9.4000000000000004E-3</v>
      </c>
    </row>
    <row r="1562" spans="1:7" x14ac:dyDescent="0.2">
      <c r="A1562" s="17">
        <v>41190</v>
      </c>
      <c r="B1562" s="14">
        <v>418.61</v>
      </c>
      <c r="C1562" s="14">
        <v>422.57</v>
      </c>
      <c r="D1562" s="14">
        <v>422.57</v>
      </c>
      <c r="E1562" s="14">
        <v>418.28</v>
      </c>
      <c r="F1562" s="14" t="s">
        <v>3588</v>
      </c>
      <c r="G1562" s="15">
        <v>1.54E-2</v>
      </c>
    </row>
    <row r="1563" spans="1:7" x14ac:dyDescent="0.2">
      <c r="A1563" s="17">
        <v>41187</v>
      </c>
      <c r="B1563" s="14">
        <v>422.57</v>
      </c>
      <c r="C1563" s="14">
        <v>416.16</v>
      </c>
      <c r="D1563" s="14">
        <v>422.57</v>
      </c>
      <c r="E1563" s="14">
        <v>416.16</v>
      </c>
      <c r="F1563" s="14" t="s">
        <v>3589</v>
      </c>
      <c r="G1563" s="15">
        <v>-5.7999999999999996E-3</v>
      </c>
    </row>
    <row r="1564" spans="1:7" x14ac:dyDescent="0.2">
      <c r="A1564" s="17">
        <v>41186</v>
      </c>
      <c r="B1564" s="14">
        <v>416.16</v>
      </c>
      <c r="C1564" s="14">
        <v>418.58</v>
      </c>
      <c r="D1564" s="14">
        <v>419.4</v>
      </c>
      <c r="E1564" s="14">
        <v>414.76</v>
      </c>
      <c r="F1564" s="14" t="s">
        <v>3060</v>
      </c>
      <c r="G1564" s="15">
        <v>-4.0000000000000001E-3</v>
      </c>
    </row>
    <row r="1565" spans="1:7" x14ac:dyDescent="0.2">
      <c r="A1565" s="17">
        <v>41185</v>
      </c>
      <c r="B1565" s="14">
        <v>418.58</v>
      </c>
      <c r="C1565" s="14">
        <v>420.25</v>
      </c>
      <c r="D1565" s="14">
        <v>420.25</v>
      </c>
      <c r="E1565" s="14">
        <v>417.3</v>
      </c>
      <c r="F1565" s="14" t="s">
        <v>2435</v>
      </c>
      <c r="G1565" s="15">
        <v>-3.3999999999999998E-3</v>
      </c>
    </row>
    <row r="1566" spans="1:7" x14ac:dyDescent="0.2">
      <c r="A1566" s="17">
        <v>41184</v>
      </c>
      <c r="B1566" s="14">
        <v>420.25</v>
      </c>
      <c r="C1566" s="14">
        <v>421.69</v>
      </c>
      <c r="D1566" s="14">
        <v>422.62</v>
      </c>
      <c r="E1566" s="14">
        <v>418.7</v>
      </c>
      <c r="F1566" s="14" t="s">
        <v>3590</v>
      </c>
      <c r="G1566" s="15">
        <v>1.5100000000000001E-2</v>
      </c>
    </row>
    <row r="1567" spans="1:7" x14ac:dyDescent="0.2">
      <c r="A1567" s="17">
        <v>41183</v>
      </c>
      <c r="B1567" s="14">
        <v>421.69</v>
      </c>
      <c r="C1567" s="14">
        <v>415.42</v>
      </c>
      <c r="D1567" s="14">
        <v>421.69</v>
      </c>
      <c r="E1567" s="14">
        <v>414.51</v>
      </c>
      <c r="F1567" s="14" t="s">
        <v>3591</v>
      </c>
      <c r="G1567" s="15">
        <v>-4.0000000000000001E-3</v>
      </c>
    </row>
    <row r="1568" spans="1:7" x14ac:dyDescent="0.2">
      <c r="A1568" s="17">
        <v>41180</v>
      </c>
      <c r="B1568" s="14">
        <v>415.42</v>
      </c>
      <c r="C1568" s="14">
        <v>417.07</v>
      </c>
      <c r="D1568" s="14">
        <v>419.85</v>
      </c>
      <c r="E1568" s="14">
        <v>415.42</v>
      </c>
      <c r="F1568" s="14" t="s">
        <v>3592</v>
      </c>
      <c r="G1568" s="15">
        <v>3.8999999999999998E-3</v>
      </c>
    </row>
    <row r="1569" spans="1:7" x14ac:dyDescent="0.2">
      <c r="A1569" s="17">
        <v>41179</v>
      </c>
      <c r="B1569" s="14">
        <v>417.07</v>
      </c>
      <c r="C1569" s="14">
        <v>415.43</v>
      </c>
      <c r="D1569" s="14">
        <v>418.46</v>
      </c>
      <c r="E1569" s="14">
        <v>415.24</v>
      </c>
      <c r="F1569" s="14" t="s">
        <v>3593</v>
      </c>
      <c r="G1569" s="15">
        <v>-2.3300000000000001E-2</v>
      </c>
    </row>
    <row r="1570" spans="1:7" x14ac:dyDescent="0.2">
      <c r="A1570" s="17">
        <v>41178</v>
      </c>
      <c r="B1570" s="14">
        <v>415.43</v>
      </c>
      <c r="C1570" s="14">
        <v>425.32</v>
      </c>
      <c r="D1570" s="14">
        <v>425.32</v>
      </c>
      <c r="E1570" s="14">
        <v>415.01</v>
      </c>
      <c r="F1570" s="14" t="s">
        <v>3594</v>
      </c>
      <c r="G1570" s="15">
        <v>6.7000000000000002E-3</v>
      </c>
    </row>
    <row r="1571" spans="1:7" x14ac:dyDescent="0.2">
      <c r="A1571" s="17">
        <v>41177</v>
      </c>
      <c r="B1571" s="14">
        <v>425.32</v>
      </c>
      <c r="C1571" s="14">
        <v>422.51</v>
      </c>
      <c r="D1571" s="14">
        <v>425.88</v>
      </c>
      <c r="E1571" s="14">
        <v>421.9</v>
      </c>
      <c r="F1571" s="14" t="s">
        <v>3595</v>
      </c>
      <c r="G1571" s="15">
        <v>-8.3999999999999995E-3</v>
      </c>
    </row>
    <row r="1572" spans="1:7" x14ac:dyDescent="0.2">
      <c r="A1572" s="17">
        <v>41176</v>
      </c>
      <c r="B1572" s="14">
        <v>422.51</v>
      </c>
      <c r="C1572" s="14">
        <v>426.1</v>
      </c>
      <c r="D1572" s="14">
        <v>428.63</v>
      </c>
      <c r="E1572" s="14">
        <v>422.25</v>
      </c>
      <c r="F1572" s="14" t="s">
        <v>3596</v>
      </c>
      <c r="G1572" s="15">
        <v>1.44E-2</v>
      </c>
    </row>
    <row r="1573" spans="1:7" x14ac:dyDescent="0.2">
      <c r="A1573" s="17">
        <v>41173</v>
      </c>
      <c r="B1573" s="14">
        <v>426.1</v>
      </c>
      <c r="C1573" s="14">
        <v>420.07</v>
      </c>
      <c r="D1573" s="14">
        <v>426.35</v>
      </c>
      <c r="E1573" s="14">
        <v>420</v>
      </c>
      <c r="F1573" s="14" t="s">
        <v>3597</v>
      </c>
      <c r="G1573" s="15">
        <v>-6.8999999999999999E-3</v>
      </c>
    </row>
    <row r="1574" spans="1:7" x14ac:dyDescent="0.2">
      <c r="A1574" s="17">
        <v>41172</v>
      </c>
      <c r="B1574" s="14">
        <v>420.07</v>
      </c>
      <c r="C1574" s="14">
        <v>423</v>
      </c>
      <c r="D1574" s="14">
        <v>423.01</v>
      </c>
      <c r="E1574" s="14">
        <v>418.74</v>
      </c>
      <c r="F1574" s="14" t="s">
        <v>3598</v>
      </c>
      <c r="G1574" s="15">
        <v>-5.8999999999999999E-3</v>
      </c>
    </row>
    <row r="1575" spans="1:7" x14ac:dyDescent="0.2">
      <c r="A1575" s="17">
        <v>41171</v>
      </c>
      <c r="B1575" s="14">
        <v>423</v>
      </c>
      <c r="C1575" s="14">
        <v>425.53</v>
      </c>
      <c r="D1575" s="14">
        <v>428.66</v>
      </c>
      <c r="E1575" s="14">
        <v>423</v>
      </c>
      <c r="F1575" s="14" t="s">
        <v>3599</v>
      </c>
      <c r="G1575" s="15">
        <v>-8.8999999999999999E-3</v>
      </c>
    </row>
    <row r="1576" spans="1:7" x14ac:dyDescent="0.2">
      <c r="A1576" s="17">
        <v>41170</v>
      </c>
      <c r="B1576" s="14">
        <v>425.53</v>
      </c>
      <c r="C1576" s="14">
        <v>429.36</v>
      </c>
      <c r="D1576" s="14">
        <v>429.36</v>
      </c>
      <c r="E1576" s="14">
        <v>422.9</v>
      </c>
      <c r="F1576" s="14" t="s">
        <v>3600</v>
      </c>
      <c r="G1576" s="15">
        <v>-2.3999999999999998E-3</v>
      </c>
    </row>
    <row r="1577" spans="1:7" x14ac:dyDescent="0.2">
      <c r="A1577" s="17">
        <v>41169</v>
      </c>
      <c r="B1577" s="14">
        <v>429.36</v>
      </c>
      <c r="C1577" s="14">
        <v>430.38</v>
      </c>
      <c r="D1577" s="14">
        <v>430.38</v>
      </c>
      <c r="E1577" s="14">
        <v>426.54</v>
      </c>
      <c r="F1577" s="14" t="s">
        <v>3454</v>
      </c>
      <c r="G1577" s="15">
        <v>3.1300000000000001E-2</v>
      </c>
    </row>
    <row r="1578" spans="1:7" x14ac:dyDescent="0.2">
      <c r="A1578" s="17">
        <v>41166</v>
      </c>
      <c r="B1578" s="14">
        <v>430.38</v>
      </c>
      <c r="C1578" s="14">
        <v>417.32</v>
      </c>
      <c r="D1578" s="14">
        <v>430.5</v>
      </c>
      <c r="E1578" s="14">
        <v>417.32</v>
      </c>
      <c r="F1578" s="14" t="s">
        <v>3601</v>
      </c>
      <c r="G1578" s="15">
        <v>2.0999999999999999E-3</v>
      </c>
    </row>
    <row r="1579" spans="1:7" x14ac:dyDescent="0.2">
      <c r="A1579" s="17">
        <v>41165</v>
      </c>
      <c r="B1579" s="14">
        <v>417.32</v>
      </c>
      <c r="C1579" s="14">
        <v>416.46</v>
      </c>
      <c r="D1579" s="14">
        <v>418.3</v>
      </c>
      <c r="E1579" s="14">
        <v>415.41</v>
      </c>
      <c r="F1579" s="14" t="s">
        <v>3602</v>
      </c>
      <c r="G1579" s="15">
        <v>3.0999999999999999E-3</v>
      </c>
    </row>
    <row r="1580" spans="1:7" x14ac:dyDescent="0.2">
      <c r="A1580" s="17">
        <v>41164</v>
      </c>
      <c r="B1580" s="14">
        <v>416.46</v>
      </c>
      <c r="C1580" s="14">
        <v>415.18</v>
      </c>
      <c r="D1580" s="14">
        <v>419.48</v>
      </c>
      <c r="E1580" s="14">
        <v>415.18</v>
      </c>
      <c r="F1580" s="14" t="s">
        <v>3603</v>
      </c>
      <c r="G1580" s="15">
        <v>1.1999999999999999E-3</v>
      </c>
    </row>
    <row r="1581" spans="1:7" x14ac:dyDescent="0.2">
      <c r="A1581" s="17">
        <v>41163</v>
      </c>
      <c r="B1581" s="14">
        <v>415.18</v>
      </c>
      <c r="C1581" s="14">
        <v>414.69</v>
      </c>
      <c r="D1581" s="14">
        <v>415.48</v>
      </c>
      <c r="E1581" s="14">
        <v>412.47</v>
      </c>
      <c r="F1581" s="14" t="s">
        <v>3604</v>
      </c>
      <c r="G1581" s="15">
        <v>2.7000000000000001E-3</v>
      </c>
    </row>
    <row r="1582" spans="1:7" x14ac:dyDescent="0.2">
      <c r="A1582" s="17">
        <v>41162</v>
      </c>
      <c r="B1582" s="14">
        <v>414.69</v>
      </c>
      <c r="C1582" s="14">
        <v>413.57</v>
      </c>
      <c r="D1582" s="14">
        <v>414.69</v>
      </c>
      <c r="E1582" s="14">
        <v>412.54</v>
      </c>
      <c r="F1582" s="14" t="s">
        <v>2685</v>
      </c>
      <c r="G1582" s="15">
        <v>4.5999999999999999E-3</v>
      </c>
    </row>
    <row r="1583" spans="1:7" x14ac:dyDescent="0.2">
      <c r="A1583" s="17">
        <v>41159</v>
      </c>
      <c r="B1583" s="14">
        <v>413.57</v>
      </c>
      <c r="C1583" s="14">
        <v>411.68</v>
      </c>
      <c r="D1583" s="14">
        <v>415.45</v>
      </c>
      <c r="E1583" s="14">
        <v>411.68</v>
      </c>
      <c r="F1583" s="14" t="s">
        <v>3605</v>
      </c>
      <c r="G1583" s="15">
        <v>1.95E-2</v>
      </c>
    </row>
    <row r="1584" spans="1:7" x14ac:dyDescent="0.2">
      <c r="A1584" s="17">
        <v>41158</v>
      </c>
      <c r="B1584" s="14">
        <v>411.68</v>
      </c>
      <c r="C1584" s="14">
        <v>403.79</v>
      </c>
      <c r="D1584" s="14">
        <v>412.32</v>
      </c>
      <c r="E1584" s="14">
        <v>403.47</v>
      </c>
      <c r="F1584" s="14" t="s">
        <v>3606</v>
      </c>
      <c r="G1584" s="15">
        <v>3.7000000000000002E-3</v>
      </c>
    </row>
    <row r="1585" spans="1:7" x14ac:dyDescent="0.2">
      <c r="A1585" s="17">
        <v>41157</v>
      </c>
      <c r="B1585" s="14">
        <v>403.79</v>
      </c>
      <c r="C1585" s="14">
        <v>402.3</v>
      </c>
      <c r="D1585" s="14">
        <v>403.79</v>
      </c>
      <c r="E1585" s="14">
        <v>399.92</v>
      </c>
      <c r="F1585" s="14" t="s">
        <v>3607</v>
      </c>
      <c r="G1585" s="15">
        <v>-1.44E-2</v>
      </c>
    </row>
    <row r="1586" spans="1:7" x14ac:dyDescent="0.2">
      <c r="A1586" s="17">
        <v>41156</v>
      </c>
      <c r="B1586" s="14">
        <v>402.3</v>
      </c>
      <c r="C1586" s="14">
        <v>408.19</v>
      </c>
      <c r="D1586" s="14">
        <v>409</v>
      </c>
      <c r="E1586" s="14">
        <v>402.29</v>
      </c>
      <c r="F1586" s="14" t="s">
        <v>3608</v>
      </c>
      <c r="G1586" s="15">
        <v>9.4999999999999998E-3</v>
      </c>
    </row>
    <row r="1587" spans="1:7" x14ac:dyDescent="0.2">
      <c r="A1587" s="17">
        <v>41155</v>
      </c>
      <c r="B1587" s="14">
        <v>408.19</v>
      </c>
      <c r="C1587" s="14">
        <v>404.35</v>
      </c>
      <c r="D1587" s="14">
        <v>408.19</v>
      </c>
      <c r="E1587" s="14">
        <v>403.44</v>
      </c>
      <c r="F1587" s="14" t="s">
        <v>2348</v>
      </c>
      <c r="G1587" s="15">
        <v>1.26E-2</v>
      </c>
    </row>
    <row r="1588" spans="1:7" x14ac:dyDescent="0.2">
      <c r="A1588" s="17">
        <v>41152</v>
      </c>
      <c r="B1588" s="14">
        <v>404.35</v>
      </c>
      <c r="C1588" s="14">
        <v>399.32</v>
      </c>
      <c r="D1588" s="14">
        <v>404.42</v>
      </c>
      <c r="E1588" s="14">
        <v>399.32</v>
      </c>
      <c r="F1588" s="14" t="s">
        <v>3609</v>
      </c>
      <c r="G1588" s="15">
        <v>-1.37E-2</v>
      </c>
    </row>
    <row r="1589" spans="1:7" x14ac:dyDescent="0.2">
      <c r="A1589" s="17">
        <v>41151</v>
      </c>
      <c r="B1589" s="14">
        <v>399.32</v>
      </c>
      <c r="C1589" s="14">
        <v>404.88</v>
      </c>
      <c r="D1589" s="14">
        <v>404.88</v>
      </c>
      <c r="E1589" s="14">
        <v>399.26</v>
      </c>
      <c r="F1589" s="14" t="s">
        <v>3610</v>
      </c>
      <c r="G1589" s="15">
        <v>6.1999999999999998E-3</v>
      </c>
    </row>
    <row r="1590" spans="1:7" x14ac:dyDescent="0.2">
      <c r="A1590" s="17">
        <v>41150</v>
      </c>
      <c r="B1590" s="14">
        <v>404.88</v>
      </c>
      <c r="C1590" s="14">
        <v>402.4</v>
      </c>
      <c r="D1590" s="14">
        <v>404.9</v>
      </c>
      <c r="E1590" s="14">
        <v>401.85</v>
      </c>
      <c r="F1590" s="14" t="s">
        <v>3611</v>
      </c>
      <c r="G1590" s="15">
        <v>-4.4000000000000003E-3</v>
      </c>
    </row>
    <row r="1591" spans="1:7" x14ac:dyDescent="0.2">
      <c r="A1591" s="17">
        <v>41149</v>
      </c>
      <c r="B1591" s="14">
        <v>402.4</v>
      </c>
      <c r="C1591" s="14">
        <v>404.19</v>
      </c>
      <c r="D1591" s="14">
        <v>404.39</v>
      </c>
      <c r="E1591" s="14">
        <v>401.5</v>
      </c>
      <c r="F1591" s="14" t="s">
        <v>3612</v>
      </c>
      <c r="G1591" s="15">
        <v>8.3999999999999995E-3</v>
      </c>
    </row>
    <row r="1592" spans="1:7" x14ac:dyDescent="0.2">
      <c r="A1592" s="17">
        <v>41148</v>
      </c>
      <c r="B1592" s="14">
        <v>404.19</v>
      </c>
      <c r="C1592" s="14">
        <v>400.83</v>
      </c>
      <c r="D1592" s="14">
        <v>405.86</v>
      </c>
      <c r="E1592" s="14">
        <v>400.83</v>
      </c>
      <c r="F1592" s="14" t="s">
        <v>3613</v>
      </c>
      <c r="G1592" s="15">
        <v>-1.1000000000000001E-3</v>
      </c>
    </row>
    <row r="1593" spans="1:7" x14ac:dyDescent="0.2">
      <c r="A1593" s="17">
        <v>41145</v>
      </c>
      <c r="B1593" s="14">
        <v>400.83</v>
      </c>
      <c r="C1593" s="14">
        <v>401.26</v>
      </c>
      <c r="D1593" s="14">
        <v>402.51</v>
      </c>
      <c r="E1593" s="14">
        <v>398.76</v>
      </c>
      <c r="F1593" s="14" t="s">
        <v>3614</v>
      </c>
      <c r="G1593" s="15">
        <v>-9.9000000000000008E-3</v>
      </c>
    </row>
    <row r="1594" spans="1:7" x14ac:dyDescent="0.2">
      <c r="A1594" s="17">
        <v>41144</v>
      </c>
      <c r="B1594" s="14">
        <v>401.26</v>
      </c>
      <c r="C1594" s="14">
        <v>405.26</v>
      </c>
      <c r="D1594" s="14">
        <v>407.99</v>
      </c>
      <c r="E1594" s="14">
        <v>401.26</v>
      </c>
      <c r="F1594" s="14" t="s">
        <v>3615</v>
      </c>
      <c r="G1594" s="15">
        <v>-8.6999999999999994E-3</v>
      </c>
    </row>
    <row r="1595" spans="1:7" x14ac:dyDescent="0.2">
      <c r="A1595" s="17">
        <v>41143</v>
      </c>
      <c r="B1595" s="14">
        <v>405.26</v>
      </c>
      <c r="C1595" s="14">
        <v>408.82</v>
      </c>
      <c r="D1595" s="14">
        <v>408.82</v>
      </c>
      <c r="E1595" s="14">
        <v>403.23</v>
      </c>
      <c r="F1595" s="14" t="s">
        <v>3616</v>
      </c>
      <c r="G1595" s="15">
        <v>1.12E-2</v>
      </c>
    </row>
    <row r="1596" spans="1:7" x14ac:dyDescent="0.2">
      <c r="A1596" s="17">
        <v>41142</v>
      </c>
      <c r="B1596" s="14">
        <v>408.82</v>
      </c>
      <c r="C1596" s="14">
        <v>404.31</v>
      </c>
      <c r="D1596" s="14">
        <v>409.61</v>
      </c>
      <c r="E1596" s="14">
        <v>404.31</v>
      </c>
      <c r="F1596" s="14" t="s">
        <v>3617</v>
      </c>
      <c r="G1596" s="15">
        <v>-0.01</v>
      </c>
    </row>
    <row r="1597" spans="1:7" x14ac:dyDescent="0.2">
      <c r="A1597" s="17">
        <v>41141</v>
      </c>
      <c r="B1597" s="14">
        <v>404.31</v>
      </c>
      <c r="C1597" s="14">
        <v>408.39</v>
      </c>
      <c r="D1597" s="14">
        <v>408.47</v>
      </c>
      <c r="E1597" s="14">
        <v>404.29</v>
      </c>
      <c r="F1597" s="14" t="s">
        <v>3618</v>
      </c>
      <c r="G1597" s="15">
        <v>7.4000000000000003E-3</v>
      </c>
    </row>
    <row r="1598" spans="1:7" x14ac:dyDescent="0.2">
      <c r="A1598" s="17">
        <v>41138</v>
      </c>
      <c r="B1598" s="14">
        <v>408.39</v>
      </c>
      <c r="C1598" s="14">
        <v>405.39</v>
      </c>
      <c r="D1598" s="14">
        <v>408.59</v>
      </c>
      <c r="E1598" s="14">
        <v>405.05</v>
      </c>
      <c r="F1598" s="14" t="s">
        <v>3619</v>
      </c>
      <c r="G1598" s="15">
        <v>2.3E-3</v>
      </c>
    </row>
    <row r="1599" spans="1:7" x14ac:dyDescent="0.2">
      <c r="A1599" s="17">
        <v>41137</v>
      </c>
      <c r="B1599" s="14">
        <v>405.39</v>
      </c>
      <c r="C1599" s="14">
        <v>404.45</v>
      </c>
      <c r="D1599" s="14">
        <v>406.84</v>
      </c>
      <c r="E1599" s="14">
        <v>404.19</v>
      </c>
      <c r="F1599" s="14" t="s">
        <v>3620</v>
      </c>
      <c r="G1599" s="15">
        <v>5.7000000000000002E-3</v>
      </c>
    </row>
    <row r="1600" spans="1:7" x14ac:dyDescent="0.2">
      <c r="A1600" s="17">
        <v>41136</v>
      </c>
      <c r="B1600" s="14">
        <v>404.45</v>
      </c>
      <c r="C1600" s="14">
        <v>402.14</v>
      </c>
      <c r="D1600" s="14">
        <v>404.46</v>
      </c>
      <c r="E1600" s="14">
        <v>400.64</v>
      </c>
      <c r="F1600" s="14" t="s">
        <v>3621</v>
      </c>
      <c r="G1600" s="15">
        <v>8.5000000000000006E-3</v>
      </c>
    </row>
    <row r="1601" spans="1:7" x14ac:dyDescent="0.2">
      <c r="A1601" s="17">
        <v>41135</v>
      </c>
      <c r="B1601" s="14">
        <v>402.14</v>
      </c>
      <c r="C1601" s="14">
        <v>398.74</v>
      </c>
      <c r="D1601" s="14">
        <v>402.86</v>
      </c>
      <c r="E1601" s="14">
        <v>398.74</v>
      </c>
      <c r="F1601" s="14" t="s">
        <v>3622</v>
      </c>
      <c r="G1601" s="15">
        <v>-1.8E-3</v>
      </c>
    </row>
    <row r="1602" spans="1:7" x14ac:dyDescent="0.2">
      <c r="A1602" s="17">
        <v>41134</v>
      </c>
      <c r="B1602" s="14">
        <v>398.74</v>
      </c>
      <c r="C1602" s="14">
        <v>399.46</v>
      </c>
      <c r="D1602" s="14">
        <v>400.6</v>
      </c>
      <c r="E1602" s="14">
        <v>396.13</v>
      </c>
      <c r="F1602" s="14" t="s">
        <v>3623</v>
      </c>
      <c r="G1602" s="15">
        <v>-6.3E-3</v>
      </c>
    </row>
    <row r="1603" spans="1:7" x14ac:dyDescent="0.2">
      <c r="A1603" s="17">
        <v>41131</v>
      </c>
      <c r="B1603" s="14">
        <v>399.46</v>
      </c>
      <c r="C1603" s="14">
        <v>401.99</v>
      </c>
      <c r="D1603" s="14">
        <v>401.99</v>
      </c>
      <c r="E1603" s="14">
        <v>398.94</v>
      </c>
      <c r="F1603" s="14" t="s">
        <v>3624</v>
      </c>
      <c r="G1603" s="15">
        <v>1.17E-2</v>
      </c>
    </row>
    <row r="1604" spans="1:7" x14ac:dyDescent="0.2">
      <c r="A1604" s="17">
        <v>41130</v>
      </c>
      <c r="B1604" s="14">
        <v>401.99</v>
      </c>
      <c r="C1604" s="14">
        <v>397.36</v>
      </c>
      <c r="D1604" s="14">
        <v>401.99</v>
      </c>
      <c r="E1604" s="14">
        <v>397.36</v>
      </c>
      <c r="F1604" s="14" t="s">
        <v>3625</v>
      </c>
      <c r="G1604" s="15">
        <v>-1.15E-2</v>
      </c>
    </row>
    <row r="1605" spans="1:7" x14ac:dyDescent="0.2">
      <c r="A1605" s="17">
        <v>41129</v>
      </c>
      <c r="B1605" s="14">
        <v>397.36</v>
      </c>
      <c r="C1605" s="14">
        <v>401.97</v>
      </c>
      <c r="D1605" s="14">
        <v>402.1</v>
      </c>
      <c r="E1605" s="14">
        <v>396.5</v>
      </c>
      <c r="F1605" s="14" t="s">
        <v>3626</v>
      </c>
      <c r="G1605" s="15">
        <v>1.01E-2</v>
      </c>
    </row>
    <row r="1606" spans="1:7" x14ac:dyDescent="0.2">
      <c r="A1606" s="17">
        <v>41128</v>
      </c>
      <c r="B1606" s="14">
        <v>401.97</v>
      </c>
      <c r="C1606" s="14">
        <v>397.94</v>
      </c>
      <c r="D1606" s="14">
        <v>401.97</v>
      </c>
      <c r="E1606" s="14">
        <v>396.45</v>
      </c>
      <c r="F1606" s="14" t="s">
        <v>2393</v>
      </c>
      <c r="G1606" s="15">
        <v>3.7000000000000002E-3</v>
      </c>
    </row>
    <row r="1607" spans="1:7" x14ac:dyDescent="0.2">
      <c r="A1607" s="17">
        <v>41127</v>
      </c>
      <c r="B1607" s="14">
        <v>397.94</v>
      </c>
      <c r="C1607" s="14">
        <v>396.48</v>
      </c>
      <c r="D1607" s="14">
        <v>398.62</v>
      </c>
      <c r="E1607" s="14">
        <v>395.56</v>
      </c>
      <c r="F1607" s="14" t="s">
        <v>3627</v>
      </c>
      <c r="G1607" s="15">
        <v>2.41E-2</v>
      </c>
    </row>
    <row r="1608" spans="1:7" x14ac:dyDescent="0.2">
      <c r="A1608" s="17">
        <v>41124</v>
      </c>
      <c r="B1608" s="14">
        <v>396.48</v>
      </c>
      <c r="C1608" s="14">
        <v>387.16</v>
      </c>
      <c r="D1608" s="14">
        <v>396.62</v>
      </c>
      <c r="E1608" s="14">
        <v>387.15</v>
      </c>
      <c r="F1608" s="14" t="s">
        <v>2366</v>
      </c>
      <c r="G1608" s="15">
        <v>-1.3299999999999999E-2</v>
      </c>
    </row>
    <row r="1609" spans="1:7" x14ac:dyDescent="0.2">
      <c r="A1609" s="17">
        <v>41123</v>
      </c>
      <c r="B1609" s="14">
        <v>387.16</v>
      </c>
      <c r="C1609" s="14">
        <v>392.36</v>
      </c>
      <c r="D1609" s="14">
        <v>393.88</v>
      </c>
      <c r="E1609" s="14">
        <v>385.68</v>
      </c>
      <c r="F1609" s="14" t="s">
        <v>3628</v>
      </c>
      <c r="G1609" s="15">
        <v>-5.0000000000000001E-4</v>
      </c>
    </row>
    <row r="1610" spans="1:7" x14ac:dyDescent="0.2">
      <c r="A1610" s="17">
        <v>41122</v>
      </c>
      <c r="B1610" s="14">
        <v>392.36</v>
      </c>
      <c r="C1610" s="14">
        <v>392.54</v>
      </c>
      <c r="D1610" s="14">
        <v>393.08</v>
      </c>
      <c r="E1610" s="14">
        <v>390.86</v>
      </c>
      <c r="F1610" s="14" t="s">
        <v>3629</v>
      </c>
      <c r="G1610" s="15">
        <v>-6.4000000000000003E-3</v>
      </c>
    </row>
    <row r="1611" spans="1:7" x14ac:dyDescent="0.2">
      <c r="A1611" s="17">
        <v>41121</v>
      </c>
      <c r="B1611" s="14">
        <v>392.54</v>
      </c>
      <c r="C1611" s="14">
        <v>395.06</v>
      </c>
      <c r="D1611" s="14">
        <v>396.39</v>
      </c>
      <c r="E1611" s="14">
        <v>392.02</v>
      </c>
      <c r="F1611" s="14" t="s">
        <v>3244</v>
      </c>
      <c r="G1611" s="15">
        <v>1.5E-3</v>
      </c>
    </row>
    <row r="1612" spans="1:7" x14ac:dyDescent="0.2">
      <c r="A1612" s="17">
        <v>41120</v>
      </c>
      <c r="B1612" s="14">
        <v>395.06</v>
      </c>
      <c r="C1612" s="14">
        <v>394.47</v>
      </c>
      <c r="D1612" s="14">
        <v>397.13</v>
      </c>
      <c r="E1612" s="14">
        <v>393.43</v>
      </c>
      <c r="F1612" s="14" t="s">
        <v>3630</v>
      </c>
      <c r="G1612" s="15">
        <v>1.32E-2</v>
      </c>
    </row>
    <row r="1613" spans="1:7" x14ac:dyDescent="0.2">
      <c r="A1613" s="17">
        <v>41117</v>
      </c>
      <c r="B1613" s="14">
        <v>394.47</v>
      </c>
      <c r="C1613" s="14">
        <v>389.34</v>
      </c>
      <c r="D1613" s="14">
        <v>394.47</v>
      </c>
      <c r="E1613" s="14">
        <v>388.38</v>
      </c>
      <c r="F1613" s="14" t="s">
        <v>3631</v>
      </c>
      <c r="G1613" s="15">
        <v>1.7999999999999999E-2</v>
      </c>
    </row>
    <row r="1614" spans="1:7" x14ac:dyDescent="0.2">
      <c r="A1614" s="17">
        <v>41116</v>
      </c>
      <c r="B1614" s="14">
        <v>389.34</v>
      </c>
      <c r="C1614" s="14">
        <v>382.44</v>
      </c>
      <c r="D1614" s="14">
        <v>389.89</v>
      </c>
      <c r="E1614" s="14">
        <v>382.29</v>
      </c>
      <c r="F1614" s="14" t="s">
        <v>3632</v>
      </c>
      <c r="G1614" s="15">
        <v>3.5000000000000001E-3</v>
      </c>
    </row>
    <row r="1615" spans="1:7" x14ac:dyDescent="0.2">
      <c r="A1615" s="17">
        <v>41115</v>
      </c>
      <c r="B1615" s="14">
        <v>382.44</v>
      </c>
      <c r="C1615" s="14">
        <v>381.09</v>
      </c>
      <c r="D1615" s="14">
        <v>385.25</v>
      </c>
      <c r="E1615" s="14">
        <v>378.71</v>
      </c>
      <c r="F1615" s="14" t="s">
        <v>3633</v>
      </c>
      <c r="G1615" s="15">
        <v>-4.3E-3</v>
      </c>
    </row>
    <row r="1616" spans="1:7" x14ac:dyDescent="0.2">
      <c r="A1616" s="17">
        <v>41114</v>
      </c>
      <c r="B1616" s="14">
        <v>381.09</v>
      </c>
      <c r="C1616" s="14">
        <v>382.72</v>
      </c>
      <c r="D1616" s="14">
        <v>385.5</v>
      </c>
      <c r="E1616" s="14">
        <v>379.8</v>
      </c>
      <c r="F1616" s="14" t="s">
        <v>3634</v>
      </c>
      <c r="G1616" s="15">
        <v>-2.6599999999999999E-2</v>
      </c>
    </row>
    <row r="1617" spans="1:7" x14ac:dyDescent="0.2">
      <c r="A1617" s="17">
        <v>41113</v>
      </c>
      <c r="B1617" s="14">
        <v>382.72</v>
      </c>
      <c r="C1617" s="14">
        <v>393.19</v>
      </c>
      <c r="D1617" s="14">
        <v>393.19</v>
      </c>
      <c r="E1617" s="14">
        <v>380.76</v>
      </c>
      <c r="F1617" s="14" t="s">
        <v>3635</v>
      </c>
      <c r="G1617" s="15">
        <v>-6.4000000000000003E-3</v>
      </c>
    </row>
    <row r="1618" spans="1:7" x14ac:dyDescent="0.2">
      <c r="A1618" s="17">
        <v>41110</v>
      </c>
      <c r="B1618" s="14">
        <v>393.19</v>
      </c>
      <c r="C1618" s="14">
        <v>395.73</v>
      </c>
      <c r="D1618" s="14">
        <v>395.89</v>
      </c>
      <c r="E1618" s="14">
        <v>391.85</v>
      </c>
      <c r="F1618" s="14" t="s">
        <v>3636</v>
      </c>
      <c r="G1618" s="15">
        <v>6.8999999999999999E-3</v>
      </c>
    </row>
    <row r="1619" spans="1:7" x14ac:dyDescent="0.2">
      <c r="A1619" s="17">
        <v>41109</v>
      </c>
      <c r="B1619" s="14">
        <v>395.73</v>
      </c>
      <c r="C1619" s="14">
        <v>393.01</v>
      </c>
      <c r="D1619" s="14">
        <v>396.07</v>
      </c>
      <c r="E1619" s="14">
        <v>392.88</v>
      </c>
      <c r="F1619" s="14" t="s">
        <v>3637</v>
      </c>
      <c r="G1619" s="15">
        <v>1.2999999999999999E-2</v>
      </c>
    </row>
    <row r="1620" spans="1:7" x14ac:dyDescent="0.2">
      <c r="A1620" s="17">
        <v>41108</v>
      </c>
      <c r="B1620" s="14">
        <v>393.01</v>
      </c>
      <c r="C1620" s="14">
        <v>387.98</v>
      </c>
      <c r="D1620" s="14">
        <v>393.01</v>
      </c>
      <c r="E1620" s="14">
        <v>387.98</v>
      </c>
      <c r="F1620" s="14" t="s">
        <v>3638</v>
      </c>
      <c r="G1620" s="15">
        <v>6.7999999999999996E-3</v>
      </c>
    </row>
    <row r="1621" spans="1:7" x14ac:dyDescent="0.2">
      <c r="A1621" s="17">
        <v>41107</v>
      </c>
      <c r="B1621" s="14">
        <v>387.98</v>
      </c>
      <c r="C1621" s="14">
        <v>385.36</v>
      </c>
      <c r="D1621" s="14">
        <v>389.31</v>
      </c>
      <c r="E1621" s="14">
        <v>385.32</v>
      </c>
      <c r="F1621" s="14" t="s">
        <v>3639</v>
      </c>
      <c r="G1621" s="15">
        <v>1.1000000000000001E-3</v>
      </c>
    </row>
    <row r="1622" spans="1:7" x14ac:dyDescent="0.2">
      <c r="A1622" s="17">
        <v>41106</v>
      </c>
      <c r="B1622" s="14">
        <v>385.36</v>
      </c>
      <c r="C1622" s="14">
        <v>384.93</v>
      </c>
      <c r="D1622" s="14">
        <v>385.36</v>
      </c>
      <c r="E1622" s="14">
        <v>382.52</v>
      </c>
      <c r="F1622" s="14" t="s">
        <v>3469</v>
      </c>
      <c r="G1622" s="15">
        <v>2.3E-2</v>
      </c>
    </row>
    <row r="1623" spans="1:7" x14ac:dyDescent="0.2">
      <c r="A1623" s="17">
        <v>41103</v>
      </c>
      <c r="B1623" s="14">
        <v>384.93</v>
      </c>
      <c r="C1623" s="14">
        <v>376.26</v>
      </c>
      <c r="D1623" s="14">
        <v>385.44</v>
      </c>
      <c r="E1623" s="14">
        <v>376.26</v>
      </c>
      <c r="F1623" s="14" t="s">
        <v>3640</v>
      </c>
      <c r="G1623" s="15">
        <v>-1.1299999999999999E-2</v>
      </c>
    </row>
    <row r="1624" spans="1:7" x14ac:dyDescent="0.2">
      <c r="A1624" s="17">
        <v>41102</v>
      </c>
      <c r="B1624" s="14">
        <v>376.26</v>
      </c>
      <c r="C1624" s="14">
        <v>380.55</v>
      </c>
      <c r="D1624" s="14">
        <v>381.26</v>
      </c>
      <c r="E1624" s="14">
        <v>374.88</v>
      </c>
      <c r="F1624" s="14" t="s">
        <v>3641</v>
      </c>
      <c r="G1624" s="15">
        <v>-3.8E-3</v>
      </c>
    </row>
    <row r="1625" spans="1:7" x14ac:dyDescent="0.2">
      <c r="A1625" s="17">
        <v>41101</v>
      </c>
      <c r="B1625" s="14">
        <v>380.55</v>
      </c>
      <c r="C1625" s="14">
        <v>381.99</v>
      </c>
      <c r="D1625" s="14">
        <v>381.99</v>
      </c>
      <c r="E1625" s="14">
        <v>378.62</v>
      </c>
      <c r="F1625" s="14" t="s">
        <v>3642</v>
      </c>
      <c r="G1625" s="15">
        <v>2.4400000000000002E-2</v>
      </c>
    </row>
    <row r="1626" spans="1:7" x14ac:dyDescent="0.2">
      <c r="A1626" s="17">
        <v>41100</v>
      </c>
      <c r="B1626" s="14">
        <v>381.99</v>
      </c>
      <c r="C1626" s="14">
        <v>372.88</v>
      </c>
      <c r="D1626" s="14">
        <v>382.39</v>
      </c>
      <c r="E1626" s="14">
        <v>372.88</v>
      </c>
      <c r="F1626" s="14" t="s">
        <v>3643</v>
      </c>
      <c r="G1626" s="15">
        <v>-5.5999999999999999E-3</v>
      </c>
    </row>
    <row r="1627" spans="1:7" x14ac:dyDescent="0.2">
      <c r="A1627" s="17">
        <v>41099</v>
      </c>
      <c r="B1627" s="14">
        <v>372.88</v>
      </c>
      <c r="C1627" s="14">
        <v>374.99</v>
      </c>
      <c r="D1627" s="14">
        <v>376.55</v>
      </c>
      <c r="E1627" s="14">
        <v>372.25</v>
      </c>
      <c r="F1627" s="14" t="s">
        <v>3644</v>
      </c>
      <c r="G1627" s="15">
        <v>-1.47E-2</v>
      </c>
    </row>
    <row r="1628" spans="1:7" x14ac:dyDescent="0.2">
      <c r="A1628" s="17">
        <v>41096</v>
      </c>
      <c r="B1628" s="14">
        <v>374.99</v>
      </c>
      <c r="C1628" s="14">
        <v>380.58</v>
      </c>
      <c r="D1628" s="14">
        <v>380.89</v>
      </c>
      <c r="E1628" s="14">
        <v>374.99</v>
      </c>
      <c r="F1628" s="14" t="s">
        <v>3645</v>
      </c>
      <c r="G1628" s="15">
        <v>-8.3999999999999995E-3</v>
      </c>
    </row>
    <row r="1629" spans="1:7" x14ac:dyDescent="0.2">
      <c r="A1629" s="17">
        <v>41095</v>
      </c>
      <c r="B1629" s="14">
        <v>380.58</v>
      </c>
      <c r="C1629" s="14">
        <v>383.81</v>
      </c>
      <c r="D1629" s="14">
        <v>384.22</v>
      </c>
      <c r="E1629" s="14">
        <v>377.49</v>
      </c>
      <c r="F1629" s="14" t="s">
        <v>3646</v>
      </c>
      <c r="G1629" s="15">
        <v>-8.6E-3</v>
      </c>
    </row>
    <row r="1630" spans="1:7" x14ac:dyDescent="0.2">
      <c r="A1630" s="17">
        <v>41094</v>
      </c>
      <c r="B1630" s="14">
        <v>383.81</v>
      </c>
      <c r="C1630" s="14">
        <v>387.15</v>
      </c>
      <c r="D1630" s="14">
        <v>387.15</v>
      </c>
      <c r="E1630" s="14">
        <v>381.9</v>
      </c>
      <c r="F1630" s="14" t="s">
        <v>3647</v>
      </c>
      <c r="G1630" s="15">
        <v>2.24E-2</v>
      </c>
    </row>
    <row r="1631" spans="1:7" x14ac:dyDescent="0.2">
      <c r="A1631" s="17">
        <v>41093</v>
      </c>
      <c r="B1631" s="14">
        <v>387.15</v>
      </c>
      <c r="C1631" s="14">
        <v>378.65</v>
      </c>
      <c r="D1631" s="14">
        <v>387.15</v>
      </c>
      <c r="E1631" s="14">
        <v>378.65</v>
      </c>
      <c r="F1631" s="14" t="s">
        <v>3648</v>
      </c>
      <c r="G1631" s="15">
        <v>8.3000000000000001E-3</v>
      </c>
    </row>
    <row r="1632" spans="1:7" x14ac:dyDescent="0.2">
      <c r="A1632" s="17">
        <v>41092</v>
      </c>
      <c r="B1632" s="14">
        <v>378.65</v>
      </c>
      <c r="C1632" s="14">
        <v>375.55</v>
      </c>
      <c r="D1632" s="14">
        <v>380.53</v>
      </c>
      <c r="E1632" s="14">
        <v>374.18</v>
      </c>
      <c r="F1632" s="14" t="s">
        <v>3649</v>
      </c>
      <c r="G1632" s="15">
        <v>3.5000000000000003E-2</v>
      </c>
    </row>
    <row r="1633" spans="1:7" x14ac:dyDescent="0.2">
      <c r="A1633" s="17">
        <v>41089</v>
      </c>
      <c r="B1633" s="14">
        <v>375.55</v>
      </c>
      <c r="C1633" s="14">
        <v>362.86</v>
      </c>
      <c r="D1633" s="14">
        <v>375.88</v>
      </c>
      <c r="E1633" s="14">
        <v>362.86</v>
      </c>
      <c r="F1633" s="14" t="s">
        <v>3650</v>
      </c>
      <c r="G1633" s="15">
        <v>3.8E-3</v>
      </c>
    </row>
    <row r="1634" spans="1:7" x14ac:dyDescent="0.2">
      <c r="A1634" s="17">
        <v>41088</v>
      </c>
      <c r="B1634" s="14">
        <v>362.86</v>
      </c>
      <c r="C1634" s="14">
        <v>361.48</v>
      </c>
      <c r="D1634" s="14">
        <v>363.58</v>
      </c>
      <c r="E1634" s="14">
        <v>358.66</v>
      </c>
      <c r="F1634" s="14" t="s">
        <v>3651</v>
      </c>
      <c r="G1634" s="15">
        <v>2.64E-2</v>
      </c>
    </row>
    <row r="1635" spans="1:7" x14ac:dyDescent="0.2">
      <c r="A1635" s="17">
        <v>41087</v>
      </c>
      <c r="B1635" s="14">
        <v>361.48</v>
      </c>
      <c r="C1635" s="14">
        <v>352.19</v>
      </c>
      <c r="D1635" s="14">
        <v>361.48</v>
      </c>
      <c r="E1635" s="14">
        <v>352.19</v>
      </c>
      <c r="F1635" s="14" t="s">
        <v>3652</v>
      </c>
      <c r="G1635" s="15">
        <v>2.7000000000000001E-3</v>
      </c>
    </row>
    <row r="1636" spans="1:7" x14ac:dyDescent="0.2">
      <c r="A1636" s="17">
        <v>41086</v>
      </c>
      <c r="B1636" s="14">
        <v>352.19</v>
      </c>
      <c r="C1636" s="14">
        <v>351.24</v>
      </c>
      <c r="D1636" s="14">
        <v>354.69</v>
      </c>
      <c r="E1636" s="14">
        <v>350.04</v>
      </c>
      <c r="F1636" s="14" t="s">
        <v>3653</v>
      </c>
      <c r="G1636" s="15">
        <v>-0.01</v>
      </c>
    </row>
    <row r="1637" spans="1:7" x14ac:dyDescent="0.2">
      <c r="A1637" s="17">
        <v>41085</v>
      </c>
      <c r="B1637" s="14">
        <v>351.24</v>
      </c>
      <c r="C1637" s="14">
        <v>354.77</v>
      </c>
      <c r="D1637" s="14">
        <v>355.53</v>
      </c>
      <c r="E1637" s="14">
        <v>350.11</v>
      </c>
      <c r="F1637" s="14" t="s">
        <v>3654</v>
      </c>
      <c r="G1637" s="15">
        <v>-1.8599999999999998E-2</v>
      </c>
    </row>
    <row r="1638" spans="1:7" x14ac:dyDescent="0.2">
      <c r="A1638" s="17">
        <v>41082</v>
      </c>
      <c r="B1638" s="14">
        <v>354.77</v>
      </c>
      <c r="C1638" s="14">
        <v>361.51</v>
      </c>
      <c r="D1638" s="14">
        <v>361.51</v>
      </c>
      <c r="E1638" s="14">
        <v>354.55</v>
      </c>
      <c r="F1638" s="14" t="s">
        <v>3655</v>
      </c>
      <c r="G1638" s="15">
        <v>-1.9E-2</v>
      </c>
    </row>
    <row r="1639" spans="1:7" x14ac:dyDescent="0.2">
      <c r="A1639" s="17">
        <v>41081</v>
      </c>
      <c r="B1639" s="14">
        <v>361.51</v>
      </c>
      <c r="C1639" s="14">
        <v>368.51</v>
      </c>
      <c r="D1639" s="14">
        <v>368.51</v>
      </c>
      <c r="E1639" s="14">
        <v>361.51</v>
      </c>
      <c r="F1639" s="14" t="s">
        <v>3656</v>
      </c>
      <c r="G1639" s="15">
        <v>9.1999999999999998E-3</v>
      </c>
    </row>
    <row r="1640" spans="1:7" x14ac:dyDescent="0.2">
      <c r="A1640" s="17">
        <v>41080</v>
      </c>
      <c r="B1640" s="14">
        <v>368.51</v>
      </c>
      <c r="C1640" s="14">
        <v>365.14</v>
      </c>
      <c r="D1640" s="14">
        <v>368.83</v>
      </c>
      <c r="E1640" s="14">
        <v>364.35</v>
      </c>
      <c r="F1640" s="14" t="s">
        <v>3657</v>
      </c>
      <c r="G1640" s="15">
        <v>1.6799999999999999E-2</v>
      </c>
    </row>
    <row r="1641" spans="1:7" x14ac:dyDescent="0.2">
      <c r="A1641" s="17">
        <v>41079</v>
      </c>
      <c r="B1641" s="14">
        <v>365.14</v>
      </c>
      <c r="C1641" s="14">
        <v>359.09</v>
      </c>
      <c r="D1641" s="14">
        <v>365.41</v>
      </c>
      <c r="E1641" s="14">
        <v>359.05</v>
      </c>
      <c r="F1641" s="14" t="s">
        <v>3658</v>
      </c>
      <c r="G1641" s="15">
        <v>-5.1000000000000004E-3</v>
      </c>
    </row>
    <row r="1642" spans="1:7" x14ac:dyDescent="0.2">
      <c r="A1642" s="17">
        <v>41078</v>
      </c>
      <c r="B1642" s="14">
        <v>359.09</v>
      </c>
      <c r="C1642" s="14">
        <v>360.93</v>
      </c>
      <c r="D1642" s="14">
        <v>366.54</v>
      </c>
      <c r="E1642" s="14">
        <v>358.22</v>
      </c>
      <c r="F1642" s="14" t="s">
        <v>2628</v>
      </c>
      <c r="G1642" s="15">
        <v>2.5499999999999998E-2</v>
      </c>
    </row>
    <row r="1643" spans="1:7" x14ac:dyDescent="0.2">
      <c r="A1643" s="17">
        <v>41075</v>
      </c>
      <c r="B1643" s="14">
        <v>360.93</v>
      </c>
      <c r="C1643" s="14">
        <v>351.96</v>
      </c>
      <c r="D1643" s="14">
        <v>361.12</v>
      </c>
      <c r="E1643" s="14">
        <v>351.79</v>
      </c>
      <c r="F1643" s="14" t="s">
        <v>3659</v>
      </c>
      <c r="G1643" s="15">
        <v>2E-3</v>
      </c>
    </row>
    <row r="1644" spans="1:7" x14ac:dyDescent="0.2">
      <c r="A1644" s="17">
        <v>41074</v>
      </c>
      <c r="B1644" s="14">
        <v>351.96</v>
      </c>
      <c r="C1644" s="14">
        <v>351.24</v>
      </c>
      <c r="D1644" s="14">
        <v>352.58</v>
      </c>
      <c r="E1644" s="14">
        <v>348.79</v>
      </c>
      <c r="F1644" s="14" t="s">
        <v>3660</v>
      </c>
      <c r="G1644" s="15">
        <v>-1.43E-2</v>
      </c>
    </row>
    <row r="1645" spans="1:7" x14ac:dyDescent="0.2">
      <c r="A1645" s="17">
        <v>41073</v>
      </c>
      <c r="B1645" s="14">
        <v>351.24</v>
      </c>
      <c r="C1645" s="14">
        <v>356.35</v>
      </c>
      <c r="D1645" s="14">
        <v>357.4</v>
      </c>
      <c r="E1645" s="14">
        <v>350.6</v>
      </c>
      <c r="F1645" s="14" t="s">
        <v>2584</v>
      </c>
      <c r="G1645" s="15">
        <v>5.7999999999999996E-3</v>
      </c>
    </row>
    <row r="1646" spans="1:7" x14ac:dyDescent="0.2">
      <c r="A1646" s="17">
        <v>41072</v>
      </c>
      <c r="B1646" s="14">
        <v>356.35</v>
      </c>
      <c r="C1646" s="14">
        <v>354.3</v>
      </c>
      <c r="D1646" s="14">
        <v>356.35</v>
      </c>
      <c r="E1646" s="14">
        <v>351.53</v>
      </c>
      <c r="F1646" s="14" t="s">
        <v>3508</v>
      </c>
      <c r="G1646" s="15">
        <v>-6.1000000000000004E-3</v>
      </c>
    </row>
    <row r="1647" spans="1:7" x14ac:dyDescent="0.2">
      <c r="A1647" s="17">
        <v>41071</v>
      </c>
      <c r="B1647" s="14">
        <v>354.3</v>
      </c>
      <c r="C1647" s="14">
        <v>356.47</v>
      </c>
      <c r="D1647" s="14">
        <v>364.37</v>
      </c>
      <c r="E1647" s="14">
        <v>354.3</v>
      </c>
      <c r="F1647" s="14" t="s">
        <v>3661</v>
      </c>
      <c r="G1647" s="15">
        <v>-4.4000000000000003E-3</v>
      </c>
    </row>
    <row r="1648" spans="1:7" x14ac:dyDescent="0.2">
      <c r="A1648" s="17">
        <v>41068</v>
      </c>
      <c r="B1648" s="14">
        <v>356.47</v>
      </c>
      <c r="C1648" s="14">
        <v>358.03</v>
      </c>
      <c r="D1648" s="14">
        <v>358.03</v>
      </c>
      <c r="E1648" s="14">
        <v>351.56</v>
      </c>
      <c r="F1648" s="14" t="s">
        <v>3662</v>
      </c>
      <c r="G1648" s="15">
        <v>8.6E-3</v>
      </c>
    </row>
    <row r="1649" spans="1:7" x14ac:dyDescent="0.2">
      <c r="A1649" s="17">
        <v>41067</v>
      </c>
      <c r="B1649" s="14">
        <v>358.03</v>
      </c>
      <c r="C1649" s="14">
        <v>354.98</v>
      </c>
      <c r="D1649" s="14">
        <v>360.72</v>
      </c>
      <c r="E1649" s="14">
        <v>353.93</v>
      </c>
      <c r="F1649" s="14" t="s">
        <v>3663</v>
      </c>
      <c r="G1649" s="15">
        <v>2.9700000000000001E-2</v>
      </c>
    </row>
    <row r="1650" spans="1:7" x14ac:dyDescent="0.2">
      <c r="A1650" s="17">
        <v>41066</v>
      </c>
      <c r="B1650" s="14">
        <v>354.98</v>
      </c>
      <c r="C1650" s="14">
        <v>344.73</v>
      </c>
      <c r="D1650" s="14">
        <v>354.98</v>
      </c>
      <c r="E1650" s="14">
        <v>344.73</v>
      </c>
      <c r="F1650" s="14" t="s">
        <v>3275</v>
      </c>
      <c r="G1650" s="15">
        <v>7.3000000000000001E-3</v>
      </c>
    </row>
    <row r="1651" spans="1:7" x14ac:dyDescent="0.2">
      <c r="A1651" s="17">
        <v>41065</v>
      </c>
      <c r="B1651" s="14">
        <v>344.73</v>
      </c>
      <c r="C1651" s="14">
        <v>342.22</v>
      </c>
      <c r="D1651" s="14">
        <v>347.89</v>
      </c>
      <c r="E1651" s="14">
        <v>341.87</v>
      </c>
      <c r="F1651" s="14" t="s">
        <v>3664</v>
      </c>
      <c r="G1651" s="15">
        <v>-1.37E-2</v>
      </c>
    </row>
    <row r="1652" spans="1:7" x14ac:dyDescent="0.2">
      <c r="A1652" s="17">
        <v>41064</v>
      </c>
      <c r="B1652" s="14">
        <v>342.22</v>
      </c>
      <c r="C1652" s="14">
        <v>346.99</v>
      </c>
      <c r="D1652" s="14">
        <v>346.99</v>
      </c>
      <c r="E1652" s="14">
        <v>339.77</v>
      </c>
      <c r="F1652" s="14" t="s">
        <v>3038</v>
      </c>
      <c r="G1652" s="15">
        <v>-1.7600000000000001E-2</v>
      </c>
    </row>
    <row r="1653" spans="1:7" x14ac:dyDescent="0.2">
      <c r="A1653" s="17">
        <v>41061</v>
      </c>
      <c r="B1653" s="14">
        <v>346.99</v>
      </c>
      <c r="C1653" s="14">
        <v>353.19</v>
      </c>
      <c r="D1653" s="14">
        <v>355.76</v>
      </c>
      <c r="E1653" s="14">
        <v>343.9</v>
      </c>
      <c r="F1653" s="14" t="s">
        <v>3665</v>
      </c>
      <c r="G1653" s="15">
        <v>-1.15E-2</v>
      </c>
    </row>
    <row r="1654" spans="1:7" x14ac:dyDescent="0.2">
      <c r="A1654" s="17">
        <v>41060</v>
      </c>
      <c r="B1654" s="14">
        <v>353.19</v>
      </c>
      <c r="C1654" s="14">
        <v>357.3</v>
      </c>
      <c r="D1654" s="14">
        <v>361.53</v>
      </c>
      <c r="E1654" s="14">
        <v>351.13</v>
      </c>
      <c r="F1654" s="14" t="s">
        <v>3666</v>
      </c>
      <c r="G1654" s="15">
        <v>-1.84E-2</v>
      </c>
    </row>
    <row r="1655" spans="1:7" x14ac:dyDescent="0.2">
      <c r="A1655" s="17">
        <v>41059</v>
      </c>
      <c r="B1655" s="14">
        <v>357.3</v>
      </c>
      <c r="C1655" s="14">
        <v>364.01</v>
      </c>
      <c r="D1655" s="14">
        <v>364.01</v>
      </c>
      <c r="E1655" s="14">
        <v>356.59</v>
      </c>
      <c r="F1655" s="14" t="s">
        <v>3667</v>
      </c>
      <c r="G1655" s="15">
        <v>6.3E-3</v>
      </c>
    </row>
    <row r="1656" spans="1:7" x14ac:dyDescent="0.2">
      <c r="A1656" s="17">
        <v>41058</v>
      </c>
      <c r="B1656" s="14">
        <v>364.01</v>
      </c>
      <c r="C1656" s="14">
        <v>361.73</v>
      </c>
      <c r="D1656" s="14">
        <v>365.28</v>
      </c>
      <c r="E1656" s="14">
        <v>360.49</v>
      </c>
      <c r="F1656" s="14" t="s">
        <v>3035</v>
      </c>
      <c r="G1656" s="15">
        <v>0</v>
      </c>
    </row>
    <row r="1657" spans="1:7" x14ac:dyDescent="0.2">
      <c r="A1657" s="17">
        <v>41057</v>
      </c>
      <c r="B1657" s="14">
        <v>361.73</v>
      </c>
      <c r="C1657" s="14">
        <v>361.37</v>
      </c>
      <c r="D1657" s="14">
        <v>364.16</v>
      </c>
      <c r="E1657" s="14">
        <v>359.24</v>
      </c>
      <c r="F1657" s="14" t="s">
        <v>3469</v>
      </c>
      <c r="G1657" s="15">
        <v>1E-3</v>
      </c>
    </row>
    <row r="1658" spans="1:7" x14ac:dyDescent="0.2">
      <c r="A1658" s="17">
        <v>41054</v>
      </c>
      <c r="B1658" s="14">
        <v>361.73</v>
      </c>
      <c r="C1658" s="14">
        <v>361.37</v>
      </c>
      <c r="D1658" s="14">
        <v>364.16</v>
      </c>
      <c r="E1658" s="14">
        <v>359.24</v>
      </c>
      <c r="F1658" s="14" t="s">
        <v>3469</v>
      </c>
      <c r="G1658" s="15">
        <v>9.1999999999999998E-3</v>
      </c>
    </row>
    <row r="1659" spans="1:7" x14ac:dyDescent="0.2">
      <c r="A1659" s="17">
        <v>41053</v>
      </c>
      <c r="B1659" s="14">
        <v>361.37</v>
      </c>
      <c r="C1659" s="14">
        <v>358.09</v>
      </c>
      <c r="D1659" s="14">
        <v>362.55</v>
      </c>
      <c r="E1659" s="14">
        <v>357.14</v>
      </c>
      <c r="F1659" s="14" t="s">
        <v>3668</v>
      </c>
      <c r="G1659" s="15">
        <v>-3.6299999999999999E-2</v>
      </c>
    </row>
    <row r="1660" spans="1:7" x14ac:dyDescent="0.2">
      <c r="A1660" s="17">
        <v>41052</v>
      </c>
      <c r="B1660" s="14">
        <v>358.09</v>
      </c>
      <c r="C1660" s="14">
        <v>371.59</v>
      </c>
      <c r="D1660" s="14">
        <v>371.59</v>
      </c>
      <c r="E1660" s="14">
        <v>358.01</v>
      </c>
      <c r="F1660" s="14" t="s">
        <v>3145</v>
      </c>
      <c r="G1660" s="15">
        <v>1.8200000000000001E-2</v>
      </c>
    </row>
    <row r="1661" spans="1:7" x14ac:dyDescent="0.2">
      <c r="A1661" s="17">
        <v>41051</v>
      </c>
      <c r="B1661" s="14">
        <v>371.59</v>
      </c>
      <c r="C1661" s="14">
        <v>364.95</v>
      </c>
      <c r="D1661" s="14">
        <v>371.59</v>
      </c>
      <c r="E1661" s="14">
        <v>364.95</v>
      </c>
      <c r="F1661" s="14" t="s">
        <v>3669</v>
      </c>
      <c r="G1661" s="15">
        <v>1.8100000000000002E-2</v>
      </c>
    </row>
    <row r="1662" spans="1:7" x14ac:dyDescent="0.2">
      <c r="A1662" s="17">
        <v>41050</v>
      </c>
      <c r="B1662" s="14">
        <v>364.95</v>
      </c>
      <c r="C1662" s="14">
        <v>358.45</v>
      </c>
      <c r="D1662" s="14">
        <v>365.22</v>
      </c>
      <c r="E1662" s="14">
        <v>356.87</v>
      </c>
      <c r="F1662" s="14" t="s">
        <v>3670</v>
      </c>
      <c r="G1662" s="15">
        <v>-3.2099999999999997E-2</v>
      </c>
    </row>
    <row r="1663" spans="1:7" x14ac:dyDescent="0.2">
      <c r="A1663" s="17">
        <v>41047</v>
      </c>
      <c r="B1663" s="14">
        <v>358.45</v>
      </c>
      <c r="C1663" s="14">
        <v>370.32</v>
      </c>
      <c r="D1663" s="14">
        <v>370.32</v>
      </c>
      <c r="E1663" s="14">
        <v>358.45</v>
      </c>
      <c r="F1663" s="14" t="s">
        <v>3671</v>
      </c>
      <c r="G1663" s="15">
        <v>-4.1000000000000003E-3</v>
      </c>
    </row>
    <row r="1664" spans="1:7" x14ac:dyDescent="0.2">
      <c r="A1664" s="17">
        <v>41045</v>
      </c>
      <c r="B1664" s="14">
        <v>370.32</v>
      </c>
      <c r="C1664" s="14">
        <v>371.83</v>
      </c>
      <c r="D1664" s="14">
        <v>372.99</v>
      </c>
      <c r="E1664" s="14">
        <v>365.91</v>
      </c>
      <c r="F1664" s="14" t="s">
        <v>3067</v>
      </c>
      <c r="G1664" s="15">
        <v>4.7000000000000002E-3</v>
      </c>
    </row>
    <row r="1665" spans="1:7" x14ac:dyDescent="0.2">
      <c r="A1665" s="17">
        <v>41044</v>
      </c>
      <c r="B1665" s="14">
        <v>371.83</v>
      </c>
      <c r="C1665" s="14">
        <v>370.08</v>
      </c>
      <c r="D1665" s="14">
        <v>374.06</v>
      </c>
      <c r="E1665" s="14">
        <v>369.67</v>
      </c>
      <c r="F1665" s="14" t="s">
        <v>3672</v>
      </c>
      <c r="G1665" s="15">
        <v>-1.9300000000000001E-2</v>
      </c>
    </row>
    <row r="1666" spans="1:7" x14ac:dyDescent="0.2">
      <c r="A1666" s="17">
        <v>41043</v>
      </c>
      <c r="B1666" s="14">
        <v>370.08</v>
      </c>
      <c r="C1666" s="14">
        <v>377.38</v>
      </c>
      <c r="D1666" s="14">
        <v>377.44</v>
      </c>
      <c r="E1666" s="14">
        <v>368.29</v>
      </c>
      <c r="F1666" s="14" t="s">
        <v>3673</v>
      </c>
      <c r="G1666" s="15">
        <v>-4.0000000000000002E-4</v>
      </c>
    </row>
    <row r="1667" spans="1:7" x14ac:dyDescent="0.2">
      <c r="A1667" s="17">
        <v>41040</v>
      </c>
      <c r="B1667" s="14">
        <v>377.38</v>
      </c>
      <c r="C1667" s="14">
        <v>377.54</v>
      </c>
      <c r="D1667" s="14">
        <v>377.71</v>
      </c>
      <c r="E1667" s="14">
        <v>371.8</v>
      </c>
      <c r="F1667" s="14" t="s">
        <v>3674</v>
      </c>
      <c r="G1667" s="15">
        <v>1.67E-2</v>
      </c>
    </row>
    <row r="1668" spans="1:7" x14ac:dyDescent="0.2">
      <c r="A1668" s="17">
        <v>41039</v>
      </c>
      <c r="B1668" s="14">
        <v>377.54</v>
      </c>
      <c r="C1668" s="14">
        <v>371.35</v>
      </c>
      <c r="D1668" s="14">
        <v>377.96</v>
      </c>
      <c r="E1668" s="14">
        <v>369.38</v>
      </c>
      <c r="F1668" s="14" t="s">
        <v>3675</v>
      </c>
      <c r="G1668" s="15">
        <v>1.6999999999999999E-3</v>
      </c>
    </row>
    <row r="1669" spans="1:7" x14ac:dyDescent="0.2">
      <c r="A1669" s="17">
        <v>41038</v>
      </c>
      <c r="B1669" s="14">
        <v>371.35</v>
      </c>
      <c r="C1669" s="14">
        <v>370.71</v>
      </c>
      <c r="D1669" s="14">
        <v>375.13</v>
      </c>
      <c r="E1669" s="14">
        <v>367.16</v>
      </c>
      <c r="F1669" s="14" t="s">
        <v>3676</v>
      </c>
      <c r="G1669" s="15">
        <v>-2.8899999999999999E-2</v>
      </c>
    </row>
    <row r="1670" spans="1:7" x14ac:dyDescent="0.2">
      <c r="A1670" s="17">
        <v>41037</v>
      </c>
      <c r="B1670" s="14">
        <v>370.71</v>
      </c>
      <c r="C1670" s="14">
        <v>381.73</v>
      </c>
      <c r="D1670" s="14">
        <v>384.97</v>
      </c>
      <c r="E1670" s="14">
        <v>370.49</v>
      </c>
      <c r="F1670" s="14" t="s">
        <v>3677</v>
      </c>
      <c r="G1670" s="15">
        <v>1.6999999999999999E-3</v>
      </c>
    </row>
    <row r="1671" spans="1:7" x14ac:dyDescent="0.2">
      <c r="A1671" s="17">
        <v>41036</v>
      </c>
      <c r="B1671" s="14">
        <v>381.73</v>
      </c>
      <c r="C1671" s="14">
        <v>381.08</v>
      </c>
      <c r="D1671" s="14">
        <v>381.74</v>
      </c>
      <c r="E1671" s="14">
        <v>375.28</v>
      </c>
      <c r="F1671" s="14" t="s">
        <v>3678</v>
      </c>
      <c r="G1671" s="15">
        <v>-2.35E-2</v>
      </c>
    </row>
    <row r="1672" spans="1:7" x14ac:dyDescent="0.2">
      <c r="A1672" s="17">
        <v>41033</v>
      </c>
      <c r="B1672" s="14">
        <v>381.08</v>
      </c>
      <c r="C1672" s="14">
        <v>390.24</v>
      </c>
      <c r="D1672" s="14">
        <v>390.45</v>
      </c>
      <c r="E1672" s="14">
        <v>381.02</v>
      </c>
      <c r="F1672" s="14" t="s">
        <v>3679</v>
      </c>
      <c r="G1672" s="15">
        <v>7.1999999999999998E-3</v>
      </c>
    </row>
    <row r="1673" spans="1:7" x14ac:dyDescent="0.2">
      <c r="A1673" s="17">
        <v>41032</v>
      </c>
      <c r="B1673" s="14">
        <v>390.24</v>
      </c>
      <c r="C1673" s="14">
        <v>387.46</v>
      </c>
      <c r="D1673" s="14">
        <v>392.23</v>
      </c>
      <c r="E1673" s="14">
        <v>387.46</v>
      </c>
      <c r="F1673" s="14" t="s">
        <v>3680</v>
      </c>
      <c r="G1673" s="15">
        <v>-4.4999999999999997E-3</v>
      </c>
    </row>
    <row r="1674" spans="1:7" x14ac:dyDescent="0.2">
      <c r="A1674" s="17">
        <v>41031</v>
      </c>
      <c r="B1674" s="14">
        <v>387.46</v>
      </c>
      <c r="C1674" s="14">
        <v>389.21</v>
      </c>
      <c r="D1674" s="14">
        <v>393.85</v>
      </c>
      <c r="E1674" s="14">
        <v>386.43</v>
      </c>
      <c r="F1674" s="14" t="s">
        <v>3681</v>
      </c>
      <c r="G1674" s="15">
        <v>3.5999999999999999E-3</v>
      </c>
    </row>
    <row r="1675" spans="1:7" x14ac:dyDescent="0.2">
      <c r="A1675" s="17">
        <v>41029</v>
      </c>
      <c r="B1675" s="14">
        <v>389.21</v>
      </c>
      <c r="C1675" s="14">
        <v>387.83</v>
      </c>
      <c r="D1675" s="14">
        <v>390.8</v>
      </c>
      <c r="E1675" s="14">
        <v>387.45</v>
      </c>
      <c r="F1675" s="14" t="s">
        <v>3028</v>
      </c>
      <c r="G1675" s="15">
        <v>-7.6E-3</v>
      </c>
    </row>
    <row r="1676" spans="1:7" x14ac:dyDescent="0.2">
      <c r="A1676" s="17">
        <v>41026</v>
      </c>
      <c r="B1676" s="14">
        <v>387.83</v>
      </c>
      <c r="C1676" s="14">
        <v>390.81</v>
      </c>
      <c r="D1676" s="14">
        <v>390.81</v>
      </c>
      <c r="E1676" s="14">
        <v>385.16</v>
      </c>
      <c r="F1676" s="14" t="s">
        <v>3682</v>
      </c>
      <c r="G1676" s="15">
        <v>4.7999999999999996E-3</v>
      </c>
    </row>
    <row r="1677" spans="1:7" x14ac:dyDescent="0.2">
      <c r="A1677" s="17">
        <v>41025</v>
      </c>
      <c r="B1677" s="14">
        <v>390.81</v>
      </c>
      <c r="C1677" s="14">
        <v>388.95</v>
      </c>
      <c r="D1677" s="14">
        <v>392.53</v>
      </c>
      <c r="E1677" s="14">
        <v>387.66</v>
      </c>
      <c r="F1677" s="14" t="s">
        <v>3683</v>
      </c>
      <c r="G1677" s="15">
        <v>1.0200000000000001E-2</v>
      </c>
    </row>
    <row r="1678" spans="1:7" x14ac:dyDescent="0.2">
      <c r="A1678" s="17">
        <v>41024</v>
      </c>
      <c r="B1678" s="14">
        <v>388.95</v>
      </c>
      <c r="C1678" s="14">
        <v>385.02</v>
      </c>
      <c r="D1678" s="14">
        <v>390.18</v>
      </c>
      <c r="E1678" s="14">
        <v>384.68</v>
      </c>
      <c r="F1678" s="14" t="s">
        <v>3684</v>
      </c>
      <c r="G1678" s="15">
        <v>1.7100000000000001E-2</v>
      </c>
    </row>
    <row r="1679" spans="1:7" x14ac:dyDescent="0.2">
      <c r="A1679" s="17">
        <v>41023</v>
      </c>
      <c r="B1679" s="14">
        <v>385.02</v>
      </c>
      <c r="C1679" s="14">
        <v>378.56</v>
      </c>
      <c r="D1679" s="14">
        <v>385.02</v>
      </c>
      <c r="E1679" s="14">
        <v>378.56</v>
      </c>
      <c r="F1679" s="14" t="s">
        <v>3685</v>
      </c>
      <c r="G1679" s="15">
        <v>-2.8899999999999999E-2</v>
      </c>
    </row>
    <row r="1680" spans="1:7" x14ac:dyDescent="0.2">
      <c r="A1680" s="17">
        <v>41022</v>
      </c>
      <c r="B1680" s="14">
        <v>378.56</v>
      </c>
      <c r="C1680" s="14">
        <v>389.83</v>
      </c>
      <c r="D1680" s="14">
        <v>389.83</v>
      </c>
      <c r="E1680" s="14">
        <v>376.9</v>
      </c>
      <c r="F1680" s="14" t="s">
        <v>3686</v>
      </c>
      <c r="G1680" s="15">
        <v>2.3E-3</v>
      </c>
    </row>
    <row r="1681" spans="1:7" x14ac:dyDescent="0.2">
      <c r="A1681" s="17">
        <v>41019</v>
      </c>
      <c r="B1681" s="14">
        <v>389.83</v>
      </c>
      <c r="C1681" s="14">
        <v>388.93</v>
      </c>
      <c r="D1681" s="14">
        <v>390.43</v>
      </c>
      <c r="E1681" s="14">
        <v>387.27</v>
      </c>
      <c r="F1681" s="14" t="s">
        <v>3177</v>
      </c>
      <c r="G1681" s="15">
        <v>-2.2000000000000001E-3</v>
      </c>
    </row>
    <row r="1682" spans="1:7" x14ac:dyDescent="0.2">
      <c r="A1682" s="17">
        <v>41018</v>
      </c>
      <c r="B1682" s="14">
        <v>388.93</v>
      </c>
      <c r="C1682" s="14">
        <v>389.79</v>
      </c>
      <c r="D1682" s="14">
        <v>392.55</v>
      </c>
      <c r="E1682" s="14">
        <v>388.39</v>
      </c>
      <c r="F1682" s="14" t="s">
        <v>3687</v>
      </c>
      <c r="G1682" s="15">
        <v>-3.2000000000000002E-3</v>
      </c>
    </row>
    <row r="1683" spans="1:7" x14ac:dyDescent="0.2">
      <c r="A1683" s="17">
        <v>41017</v>
      </c>
      <c r="B1683" s="14">
        <v>389.79</v>
      </c>
      <c r="C1683" s="14">
        <v>391.04</v>
      </c>
      <c r="D1683" s="14">
        <v>393</v>
      </c>
      <c r="E1683" s="14">
        <v>387.87</v>
      </c>
      <c r="F1683" s="14" t="s">
        <v>3688</v>
      </c>
      <c r="G1683" s="15">
        <v>2.3099999999999999E-2</v>
      </c>
    </row>
    <row r="1684" spans="1:7" x14ac:dyDescent="0.2">
      <c r="A1684" s="17">
        <v>41016</v>
      </c>
      <c r="B1684" s="14">
        <v>391.04</v>
      </c>
      <c r="C1684" s="14">
        <v>382.2</v>
      </c>
      <c r="D1684" s="14">
        <v>391.05</v>
      </c>
      <c r="E1684" s="14">
        <v>380.16</v>
      </c>
      <c r="F1684" s="14" t="s">
        <v>3689</v>
      </c>
      <c r="G1684" s="15">
        <v>-2.9999999999999997E-4</v>
      </c>
    </row>
    <row r="1685" spans="1:7" x14ac:dyDescent="0.2">
      <c r="A1685" s="17">
        <v>41015</v>
      </c>
      <c r="B1685" s="14">
        <v>382.2</v>
      </c>
      <c r="C1685" s="14">
        <v>382.32</v>
      </c>
      <c r="D1685" s="14">
        <v>384.93</v>
      </c>
      <c r="E1685" s="14">
        <v>379.29</v>
      </c>
      <c r="F1685" s="14" t="s">
        <v>3690</v>
      </c>
      <c r="G1685" s="15">
        <v>-1.01E-2</v>
      </c>
    </row>
    <row r="1686" spans="1:7" x14ac:dyDescent="0.2">
      <c r="A1686" s="17">
        <v>41012</v>
      </c>
      <c r="B1686" s="14">
        <v>382.32</v>
      </c>
      <c r="C1686" s="14">
        <v>386.21</v>
      </c>
      <c r="D1686" s="14">
        <v>386.63</v>
      </c>
      <c r="E1686" s="14">
        <v>381.12</v>
      </c>
      <c r="F1686" s="14" t="s">
        <v>3691</v>
      </c>
      <c r="G1686" s="15">
        <v>1.6E-2</v>
      </c>
    </row>
    <row r="1687" spans="1:7" x14ac:dyDescent="0.2">
      <c r="A1687" s="17">
        <v>41011</v>
      </c>
      <c r="B1687" s="14">
        <v>386.21</v>
      </c>
      <c r="C1687" s="14">
        <v>380.14</v>
      </c>
      <c r="D1687" s="14">
        <v>386.22</v>
      </c>
      <c r="E1687" s="14">
        <v>378.93</v>
      </c>
      <c r="F1687" s="14" t="s">
        <v>3692</v>
      </c>
      <c r="G1687" s="15">
        <v>6.7000000000000002E-3</v>
      </c>
    </row>
    <row r="1688" spans="1:7" x14ac:dyDescent="0.2">
      <c r="A1688" s="17">
        <v>41010</v>
      </c>
      <c r="B1688" s="14">
        <v>380.14</v>
      </c>
      <c r="C1688" s="14">
        <v>377.6</v>
      </c>
      <c r="D1688" s="14">
        <v>381.68</v>
      </c>
      <c r="E1688" s="14">
        <v>376.07</v>
      </c>
      <c r="F1688" s="14" t="s">
        <v>3693</v>
      </c>
      <c r="G1688" s="15">
        <v>-3.0800000000000001E-2</v>
      </c>
    </row>
    <row r="1689" spans="1:7" x14ac:dyDescent="0.2">
      <c r="A1689" s="17">
        <v>41009</v>
      </c>
      <c r="B1689" s="14">
        <v>377.6</v>
      </c>
      <c r="C1689" s="14">
        <v>389.61</v>
      </c>
      <c r="D1689" s="14">
        <v>389.65</v>
      </c>
      <c r="E1689" s="14">
        <v>377.6</v>
      </c>
      <c r="F1689" s="14" t="s">
        <v>3694</v>
      </c>
      <c r="G1689" s="15">
        <v>-1.2699999999999999E-2</v>
      </c>
    </row>
    <row r="1690" spans="1:7" x14ac:dyDescent="0.2">
      <c r="A1690" s="17">
        <v>41003</v>
      </c>
      <c r="B1690" s="14">
        <v>389.61</v>
      </c>
      <c r="C1690" s="14">
        <v>394.62</v>
      </c>
      <c r="D1690" s="14">
        <v>394.62</v>
      </c>
      <c r="E1690" s="14">
        <v>389.08</v>
      </c>
      <c r="F1690" s="14" t="s">
        <v>3695</v>
      </c>
      <c r="G1690" s="15">
        <v>-1.0200000000000001E-2</v>
      </c>
    </row>
    <row r="1691" spans="1:7" x14ac:dyDescent="0.2">
      <c r="A1691" s="17">
        <v>41002</v>
      </c>
      <c r="B1691" s="14">
        <v>394.62</v>
      </c>
      <c r="C1691" s="14">
        <v>398.67</v>
      </c>
      <c r="D1691" s="14">
        <v>399.01</v>
      </c>
      <c r="E1691" s="14">
        <v>394.55</v>
      </c>
      <c r="F1691" s="14" t="s">
        <v>3584</v>
      </c>
      <c r="G1691" s="15">
        <v>1.09E-2</v>
      </c>
    </row>
    <row r="1692" spans="1:7" x14ac:dyDescent="0.2">
      <c r="A1692" s="17">
        <v>41001</v>
      </c>
      <c r="B1692" s="14">
        <v>398.67</v>
      </c>
      <c r="C1692" s="14">
        <v>394.39</v>
      </c>
      <c r="D1692" s="14">
        <v>398.67</v>
      </c>
      <c r="E1692" s="14">
        <v>392.9</v>
      </c>
      <c r="F1692" s="14" t="s">
        <v>3696</v>
      </c>
      <c r="G1692" s="15">
        <v>1.52E-2</v>
      </c>
    </row>
    <row r="1693" spans="1:7" x14ac:dyDescent="0.2">
      <c r="A1693" s="17">
        <v>40998</v>
      </c>
      <c r="B1693" s="14">
        <v>394.39</v>
      </c>
      <c r="C1693" s="14">
        <v>388.5</v>
      </c>
      <c r="D1693" s="14">
        <v>394.39</v>
      </c>
      <c r="E1693" s="14">
        <v>388.49</v>
      </c>
      <c r="F1693" s="14" t="s">
        <v>2861</v>
      </c>
      <c r="G1693" s="15">
        <v>-1.4800000000000001E-2</v>
      </c>
    </row>
    <row r="1694" spans="1:7" x14ac:dyDescent="0.2">
      <c r="A1694" s="17">
        <v>40997</v>
      </c>
      <c r="B1694" s="14">
        <v>388.5</v>
      </c>
      <c r="C1694" s="14">
        <v>394.34</v>
      </c>
      <c r="D1694" s="14">
        <v>394.62</v>
      </c>
      <c r="E1694" s="14">
        <v>388.1</v>
      </c>
      <c r="F1694" s="14" t="s">
        <v>2916</v>
      </c>
      <c r="G1694" s="15">
        <v>-6.1000000000000004E-3</v>
      </c>
    </row>
    <row r="1695" spans="1:7" x14ac:dyDescent="0.2">
      <c r="A1695" s="17">
        <v>40996</v>
      </c>
      <c r="B1695" s="14">
        <v>394.34</v>
      </c>
      <c r="C1695" s="14">
        <v>396.75</v>
      </c>
      <c r="D1695" s="14">
        <v>397.55</v>
      </c>
      <c r="E1695" s="14">
        <v>393.66</v>
      </c>
      <c r="F1695" s="14" t="s">
        <v>3697</v>
      </c>
      <c r="G1695" s="15">
        <v>-1.29E-2</v>
      </c>
    </row>
    <row r="1696" spans="1:7" x14ac:dyDescent="0.2">
      <c r="A1696" s="17">
        <v>40995</v>
      </c>
      <c r="B1696" s="14">
        <v>396.75</v>
      </c>
      <c r="C1696" s="14">
        <v>401.92</v>
      </c>
      <c r="D1696" s="14">
        <v>403.73</v>
      </c>
      <c r="E1696" s="14">
        <v>396.74</v>
      </c>
      <c r="F1696" s="14" t="s">
        <v>3064</v>
      </c>
      <c r="G1696" s="15">
        <v>1.44E-2</v>
      </c>
    </row>
    <row r="1697" spans="1:7" x14ac:dyDescent="0.2">
      <c r="A1697" s="17">
        <v>40994</v>
      </c>
      <c r="B1697" s="14">
        <v>401.92</v>
      </c>
      <c r="C1697" s="14">
        <v>396.2</v>
      </c>
      <c r="D1697" s="14">
        <v>401.92</v>
      </c>
      <c r="E1697" s="14">
        <v>395.76</v>
      </c>
      <c r="F1697" s="14" t="s">
        <v>3698</v>
      </c>
      <c r="G1697" s="15">
        <v>1.14E-2</v>
      </c>
    </row>
    <row r="1698" spans="1:7" x14ac:dyDescent="0.2">
      <c r="A1698" s="17">
        <v>40991</v>
      </c>
      <c r="B1698" s="14">
        <v>396.2</v>
      </c>
      <c r="C1698" s="14">
        <v>391.72</v>
      </c>
      <c r="D1698" s="14">
        <v>396.67</v>
      </c>
      <c r="E1698" s="14">
        <v>391.68</v>
      </c>
      <c r="F1698" s="14" t="s">
        <v>3699</v>
      </c>
      <c r="G1698" s="15">
        <v>-9.7999999999999997E-3</v>
      </c>
    </row>
    <row r="1699" spans="1:7" x14ac:dyDescent="0.2">
      <c r="A1699" s="17">
        <v>40990</v>
      </c>
      <c r="B1699" s="14">
        <v>391.72</v>
      </c>
      <c r="C1699" s="14">
        <v>395.6</v>
      </c>
      <c r="D1699" s="14">
        <v>396.07</v>
      </c>
      <c r="E1699" s="14">
        <v>390.33</v>
      </c>
      <c r="F1699" s="14" t="s">
        <v>3700</v>
      </c>
      <c r="G1699" s="15">
        <v>-2.3E-3</v>
      </c>
    </row>
    <row r="1700" spans="1:7" x14ac:dyDescent="0.2">
      <c r="A1700" s="17">
        <v>40989</v>
      </c>
      <c r="B1700" s="14">
        <v>395.6</v>
      </c>
      <c r="C1700" s="14">
        <v>396.52</v>
      </c>
      <c r="D1700" s="14">
        <v>399.56</v>
      </c>
      <c r="E1700" s="14">
        <v>393.38</v>
      </c>
      <c r="F1700" s="14" t="s">
        <v>3701</v>
      </c>
      <c r="G1700" s="15">
        <v>-1.7299999999999999E-2</v>
      </c>
    </row>
    <row r="1701" spans="1:7" x14ac:dyDescent="0.2">
      <c r="A1701" s="17">
        <v>40988</v>
      </c>
      <c r="B1701" s="14">
        <v>396.52</v>
      </c>
      <c r="C1701" s="14">
        <v>403.51</v>
      </c>
      <c r="D1701" s="14">
        <v>403.51</v>
      </c>
      <c r="E1701" s="14">
        <v>396.11</v>
      </c>
      <c r="F1701" s="14" t="s">
        <v>3702</v>
      </c>
      <c r="G1701" s="15">
        <v>4.7000000000000002E-3</v>
      </c>
    </row>
    <row r="1702" spans="1:7" x14ac:dyDescent="0.2">
      <c r="A1702" s="17">
        <v>40987</v>
      </c>
      <c r="B1702" s="14">
        <v>403.51</v>
      </c>
      <c r="C1702" s="14">
        <v>401.64</v>
      </c>
      <c r="D1702" s="14">
        <v>403.51</v>
      </c>
      <c r="E1702" s="14">
        <v>400.7</v>
      </c>
      <c r="F1702" s="14" t="s">
        <v>3703</v>
      </c>
      <c r="G1702" s="15">
        <v>5.1999999999999998E-3</v>
      </c>
    </row>
    <row r="1703" spans="1:7" x14ac:dyDescent="0.2">
      <c r="A1703" s="17">
        <v>40984</v>
      </c>
      <c r="B1703" s="14">
        <v>401.64</v>
      </c>
      <c r="C1703" s="14">
        <v>399.58</v>
      </c>
      <c r="D1703" s="14">
        <v>402.4</v>
      </c>
      <c r="E1703" s="14">
        <v>399.5</v>
      </c>
      <c r="F1703" s="14" t="s">
        <v>3704</v>
      </c>
      <c r="G1703" s="15">
        <v>-4.0000000000000002E-4</v>
      </c>
    </row>
    <row r="1704" spans="1:7" x14ac:dyDescent="0.2">
      <c r="A1704" s="17">
        <v>40983</v>
      </c>
      <c r="B1704" s="14">
        <v>399.58</v>
      </c>
      <c r="C1704" s="14">
        <v>399.75</v>
      </c>
      <c r="D1704" s="14">
        <v>401.59</v>
      </c>
      <c r="E1704" s="14">
        <v>398.78</v>
      </c>
      <c r="F1704" s="14" t="s">
        <v>3705</v>
      </c>
      <c r="G1704" s="15">
        <v>1.0999999999999999E-2</v>
      </c>
    </row>
    <row r="1705" spans="1:7" x14ac:dyDescent="0.2">
      <c r="A1705" s="17">
        <v>40982</v>
      </c>
      <c r="B1705" s="14">
        <v>399.75</v>
      </c>
      <c r="C1705" s="14">
        <v>395.41</v>
      </c>
      <c r="D1705" s="14">
        <v>400.52</v>
      </c>
      <c r="E1705" s="14">
        <v>395.41</v>
      </c>
      <c r="F1705" s="14" t="s">
        <v>3706</v>
      </c>
      <c r="G1705" s="15">
        <v>1.18E-2</v>
      </c>
    </row>
    <row r="1706" spans="1:7" x14ac:dyDescent="0.2">
      <c r="A1706" s="17">
        <v>40981</v>
      </c>
      <c r="B1706" s="14">
        <v>395.41</v>
      </c>
      <c r="C1706" s="14">
        <v>390.8</v>
      </c>
      <c r="D1706" s="14">
        <v>395.83</v>
      </c>
      <c r="E1706" s="14">
        <v>390.8</v>
      </c>
      <c r="F1706" s="14" t="s">
        <v>3707</v>
      </c>
      <c r="G1706" s="15">
        <v>-7.1999999999999998E-3</v>
      </c>
    </row>
    <row r="1707" spans="1:7" x14ac:dyDescent="0.2">
      <c r="A1707" s="17">
        <v>40980</v>
      </c>
      <c r="B1707" s="14">
        <v>390.8</v>
      </c>
      <c r="C1707" s="14">
        <v>393.63</v>
      </c>
      <c r="D1707" s="14">
        <v>393.77</v>
      </c>
      <c r="E1707" s="14">
        <v>390.53</v>
      </c>
      <c r="F1707" s="14" t="s">
        <v>3257</v>
      </c>
      <c r="G1707" s="15">
        <v>5.1000000000000004E-3</v>
      </c>
    </row>
    <row r="1708" spans="1:7" x14ac:dyDescent="0.2">
      <c r="A1708" s="17">
        <v>40977</v>
      </c>
      <c r="B1708" s="14">
        <v>393.63</v>
      </c>
      <c r="C1708" s="14">
        <v>391.65</v>
      </c>
      <c r="D1708" s="14">
        <v>394.44</v>
      </c>
      <c r="E1708" s="14">
        <v>390.59</v>
      </c>
      <c r="F1708" s="14" t="s">
        <v>3708</v>
      </c>
      <c r="G1708" s="15">
        <v>1.9199999999999998E-2</v>
      </c>
    </row>
    <row r="1709" spans="1:7" x14ac:dyDescent="0.2">
      <c r="A1709" s="17">
        <v>40976</v>
      </c>
      <c r="B1709" s="14">
        <v>391.65</v>
      </c>
      <c r="C1709" s="14">
        <v>384.28</v>
      </c>
      <c r="D1709" s="14">
        <v>392.21</v>
      </c>
      <c r="E1709" s="14">
        <v>384.28</v>
      </c>
      <c r="F1709" s="14" t="s">
        <v>3709</v>
      </c>
      <c r="G1709" s="15">
        <v>1.26E-2</v>
      </c>
    </row>
    <row r="1710" spans="1:7" x14ac:dyDescent="0.2">
      <c r="A1710" s="17">
        <v>40975</v>
      </c>
      <c r="B1710" s="14">
        <v>384.28</v>
      </c>
      <c r="C1710" s="14">
        <v>379.48</v>
      </c>
      <c r="D1710" s="14">
        <v>384.28</v>
      </c>
      <c r="E1710" s="14">
        <v>379.08</v>
      </c>
      <c r="F1710" s="14" t="s">
        <v>3710</v>
      </c>
      <c r="G1710" s="15">
        <v>-2.9700000000000001E-2</v>
      </c>
    </row>
    <row r="1711" spans="1:7" x14ac:dyDescent="0.2">
      <c r="A1711" s="17">
        <v>40974</v>
      </c>
      <c r="B1711" s="14">
        <v>379.48</v>
      </c>
      <c r="C1711" s="14">
        <v>391.11</v>
      </c>
      <c r="D1711" s="14">
        <v>391.11</v>
      </c>
      <c r="E1711" s="14">
        <v>379.48</v>
      </c>
      <c r="F1711" s="14" t="s">
        <v>3711</v>
      </c>
      <c r="G1711" s="15">
        <v>-1.4E-2</v>
      </c>
    </row>
    <row r="1712" spans="1:7" x14ac:dyDescent="0.2">
      <c r="A1712" s="17">
        <v>40973</v>
      </c>
      <c r="B1712" s="14">
        <v>391.11</v>
      </c>
      <c r="C1712" s="14">
        <v>396.65</v>
      </c>
      <c r="D1712" s="14">
        <v>396.65</v>
      </c>
      <c r="E1712" s="14">
        <v>390.85</v>
      </c>
      <c r="F1712" s="14" t="s">
        <v>3712</v>
      </c>
      <c r="G1712" s="15">
        <v>1.1999999999999999E-3</v>
      </c>
    </row>
    <row r="1713" spans="1:7" x14ac:dyDescent="0.2">
      <c r="A1713" s="17">
        <v>40970</v>
      </c>
      <c r="B1713" s="14">
        <v>396.65</v>
      </c>
      <c r="C1713" s="14">
        <v>396.19</v>
      </c>
      <c r="D1713" s="14">
        <v>397.52</v>
      </c>
      <c r="E1713" s="14">
        <v>395.43</v>
      </c>
      <c r="F1713" s="14" t="s">
        <v>3713</v>
      </c>
      <c r="G1713" s="15">
        <v>-3.0000000000000001E-3</v>
      </c>
    </row>
    <row r="1714" spans="1:7" x14ac:dyDescent="0.2">
      <c r="A1714" s="17">
        <v>40969</v>
      </c>
      <c r="B1714" s="14">
        <v>396.19</v>
      </c>
      <c r="C1714" s="14">
        <v>397.4</v>
      </c>
      <c r="D1714" s="14">
        <v>397.76</v>
      </c>
      <c r="E1714" s="14">
        <v>394.17</v>
      </c>
      <c r="F1714" s="14" t="s">
        <v>3003</v>
      </c>
      <c r="G1714" s="15">
        <v>-2E-3</v>
      </c>
    </row>
    <row r="1715" spans="1:7" x14ac:dyDescent="0.2">
      <c r="A1715" s="17">
        <v>40968</v>
      </c>
      <c r="B1715" s="14">
        <v>397.4</v>
      </c>
      <c r="C1715" s="14">
        <v>398.2</v>
      </c>
      <c r="D1715" s="14">
        <v>399.89</v>
      </c>
      <c r="E1715" s="14">
        <v>396.21</v>
      </c>
      <c r="F1715" s="14" t="s">
        <v>3714</v>
      </c>
      <c r="G1715" s="15">
        <v>5.0000000000000001E-3</v>
      </c>
    </row>
    <row r="1716" spans="1:7" x14ac:dyDescent="0.2">
      <c r="A1716" s="17">
        <v>40967</v>
      </c>
      <c r="B1716" s="14">
        <v>398.2</v>
      </c>
      <c r="C1716" s="14">
        <v>396.2</v>
      </c>
      <c r="D1716" s="14">
        <v>398.25</v>
      </c>
      <c r="E1716" s="14">
        <v>394.82</v>
      </c>
      <c r="F1716" s="14" t="s">
        <v>3434</v>
      </c>
      <c r="G1716" s="15">
        <v>3.2000000000000002E-3</v>
      </c>
    </row>
    <row r="1717" spans="1:7" x14ac:dyDescent="0.2">
      <c r="A1717" s="17">
        <v>40966</v>
      </c>
      <c r="B1717" s="14">
        <v>396.2</v>
      </c>
      <c r="C1717" s="14">
        <v>394.92</v>
      </c>
      <c r="D1717" s="14">
        <v>396.2</v>
      </c>
      <c r="E1717" s="14">
        <v>392.81</v>
      </c>
      <c r="F1717" s="14" t="s">
        <v>3715</v>
      </c>
      <c r="G1717" s="15">
        <v>1.03E-2</v>
      </c>
    </row>
    <row r="1718" spans="1:7" x14ac:dyDescent="0.2">
      <c r="A1718" s="17">
        <v>40963</v>
      </c>
      <c r="B1718" s="14">
        <v>394.92</v>
      </c>
      <c r="C1718" s="14">
        <v>390.91</v>
      </c>
      <c r="D1718" s="14">
        <v>395.64</v>
      </c>
      <c r="E1718" s="14">
        <v>390.91</v>
      </c>
      <c r="F1718" s="14" t="s">
        <v>3683</v>
      </c>
      <c r="G1718" s="15">
        <v>-5.7999999999999996E-3</v>
      </c>
    </row>
    <row r="1719" spans="1:7" x14ac:dyDescent="0.2">
      <c r="A1719" s="17">
        <v>40962</v>
      </c>
      <c r="B1719" s="14">
        <v>390.91</v>
      </c>
      <c r="C1719" s="14">
        <v>393.21</v>
      </c>
      <c r="D1719" s="14">
        <v>394.84</v>
      </c>
      <c r="E1719" s="14">
        <v>389.28</v>
      </c>
      <c r="F1719" s="14" t="s">
        <v>3716</v>
      </c>
      <c r="G1719" s="15">
        <v>2.7000000000000001E-3</v>
      </c>
    </row>
    <row r="1720" spans="1:7" x14ac:dyDescent="0.2">
      <c r="A1720" s="17">
        <v>40961</v>
      </c>
      <c r="B1720" s="14">
        <v>393.21</v>
      </c>
      <c r="C1720" s="14">
        <v>392.15</v>
      </c>
      <c r="D1720" s="14">
        <v>393.71</v>
      </c>
      <c r="E1720" s="14">
        <v>389.77</v>
      </c>
      <c r="F1720" s="14" t="s">
        <v>2683</v>
      </c>
      <c r="G1720" s="15">
        <v>-2.3999999999999998E-3</v>
      </c>
    </row>
    <row r="1721" spans="1:7" x14ac:dyDescent="0.2">
      <c r="A1721" s="17">
        <v>40960</v>
      </c>
      <c r="B1721" s="14">
        <v>392.15</v>
      </c>
      <c r="C1721" s="14">
        <v>393.1</v>
      </c>
      <c r="D1721" s="14">
        <v>393.59</v>
      </c>
      <c r="E1721" s="14">
        <v>390.73</v>
      </c>
      <c r="F1721" s="14" t="s">
        <v>3717</v>
      </c>
      <c r="G1721" s="15">
        <v>1.43E-2</v>
      </c>
    </row>
    <row r="1722" spans="1:7" x14ac:dyDescent="0.2">
      <c r="A1722" s="17">
        <v>40959</v>
      </c>
      <c r="B1722" s="14">
        <v>393.1</v>
      </c>
      <c r="C1722" s="14">
        <v>387.57</v>
      </c>
      <c r="D1722" s="14">
        <v>393.44</v>
      </c>
      <c r="E1722" s="14">
        <v>387.57</v>
      </c>
      <c r="F1722" s="14" t="s">
        <v>3718</v>
      </c>
      <c r="G1722" s="15">
        <v>-2.2000000000000001E-3</v>
      </c>
    </row>
    <row r="1723" spans="1:7" x14ac:dyDescent="0.2">
      <c r="A1723" s="17">
        <v>40956</v>
      </c>
      <c r="B1723" s="14">
        <v>387.57</v>
      </c>
      <c r="C1723" s="14">
        <v>388.42</v>
      </c>
      <c r="D1723" s="14">
        <v>392.27</v>
      </c>
      <c r="E1723" s="14">
        <v>387.07</v>
      </c>
      <c r="F1723" s="14" t="s">
        <v>3719</v>
      </c>
      <c r="G1723" s="15">
        <v>3.5000000000000001E-3</v>
      </c>
    </row>
    <row r="1724" spans="1:7" x14ac:dyDescent="0.2">
      <c r="A1724" s="17">
        <v>40955</v>
      </c>
      <c r="B1724" s="14">
        <v>388.42</v>
      </c>
      <c r="C1724" s="14">
        <v>387.05</v>
      </c>
      <c r="D1724" s="14">
        <v>388.57</v>
      </c>
      <c r="E1724" s="14">
        <v>384.75</v>
      </c>
      <c r="F1724" s="14" t="s">
        <v>3720</v>
      </c>
      <c r="G1724" s="15">
        <v>1.3599999999999999E-2</v>
      </c>
    </row>
    <row r="1725" spans="1:7" x14ac:dyDescent="0.2">
      <c r="A1725" s="17">
        <v>40954</v>
      </c>
      <c r="B1725" s="14">
        <v>387.05</v>
      </c>
      <c r="C1725" s="14">
        <v>381.86</v>
      </c>
      <c r="D1725" s="14">
        <v>388.75</v>
      </c>
      <c r="E1725" s="14">
        <v>381.86</v>
      </c>
      <c r="F1725" s="14" t="s">
        <v>3721</v>
      </c>
      <c r="G1725" s="15">
        <v>-3.3E-3</v>
      </c>
    </row>
    <row r="1726" spans="1:7" x14ac:dyDescent="0.2">
      <c r="A1726" s="17">
        <v>40953</v>
      </c>
      <c r="B1726" s="14">
        <v>381.86</v>
      </c>
      <c r="C1726" s="14">
        <v>383.12</v>
      </c>
      <c r="D1726" s="14">
        <v>384.56</v>
      </c>
      <c r="E1726" s="14">
        <v>381.07</v>
      </c>
      <c r="F1726" s="14" t="s">
        <v>3722</v>
      </c>
      <c r="G1726" s="15">
        <v>-3.0999999999999999E-3</v>
      </c>
    </row>
    <row r="1727" spans="1:7" x14ac:dyDescent="0.2">
      <c r="A1727" s="17">
        <v>40952</v>
      </c>
      <c r="B1727" s="14">
        <v>383.12</v>
      </c>
      <c r="C1727" s="14">
        <v>384.3</v>
      </c>
      <c r="D1727" s="14">
        <v>387.17</v>
      </c>
      <c r="E1727" s="14">
        <v>382.86</v>
      </c>
      <c r="F1727" s="14" t="s">
        <v>3723</v>
      </c>
      <c r="G1727" s="15">
        <v>2.5999999999999999E-3</v>
      </c>
    </row>
    <row r="1728" spans="1:7" x14ac:dyDescent="0.2">
      <c r="A1728" s="17">
        <v>40949</v>
      </c>
      <c r="B1728" s="14">
        <v>384.3</v>
      </c>
      <c r="C1728" s="14">
        <v>383.3</v>
      </c>
      <c r="D1728" s="14">
        <v>384.32</v>
      </c>
      <c r="E1728" s="14">
        <v>380.69</v>
      </c>
      <c r="F1728" s="14" t="s">
        <v>3724</v>
      </c>
      <c r="G1728" s="15">
        <v>1.2200000000000001E-2</v>
      </c>
    </row>
    <row r="1729" spans="1:7" x14ac:dyDescent="0.2">
      <c r="A1729" s="17">
        <v>40948</v>
      </c>
      <c r="B1729" s="14">
        <v>383.3</v>
      </c>
      <c r="C1729" s="14">
        <v>378.68</v>
      </c>
      <c r="D1729" s="14">
        <v>384.57</v>
      </c>
      <c r="E1729" s="14">
        <v>378.68</v>
      </c>
      <c r="F1729" s="14" t="s">
        <v>3725</v>
      </c>
      <c r="G1729" s="15">
        <v>7.1999999999999998E-3</v>
      </c>
    </row>
    <row r="1730" spans="1:7" x14ac:dyDescent="0.2">
      <c r="A1730" s="17">
        <v>40947</v>
      </c>
      <c r="B1730" s="14">
        <v>378.68</v>
      </c>
      <c r="C1730" s="14">
        <v>375.97</v>
      </c>
      <c r="D1730" s="14">
        <v>381.54</v>
      </c>
      <c r="E1730" s="14">
        <v>375.64</v>
      </c>
      <c r="F1730" s="14" t="s">
        <v>3726</v>
      </c>
      <c r="G1730" s="15">
        <v>-5.4999999999999997E-3</v>
      </c>
    </row>
    <row r="1731" spans="1:7" x14ac:dyDescent="0.2">
      <c r="A1731" s="17">
        <v>40946</v>
      </c>
      <c r="B1731" s="14">
        <v>375.97</v>
      </c>
      <c r="C1731" s="14">
        <v>378.04</v>
      </c>
      <c r="D1731" s="14">
        <v>380.91</v>
      </c>
      <c r="E1731" s="14">
        <v>372.99</v>
      </c>
      <c r="F1731" s="14" t="s">
        <v>3727</v>
      </c>
      <c r="G1731" s="15">
        <v>1.1999999999999999E-3</v>
      </c>
    </row>
    <row r="1732" spans="1:7" x14ac:dyDescent="0.2">
      <c r="A1732" s="17">
        <v>40945</v>
      </c>
      <c r="B1732" s="14">
        <v>378.04</v>
      </c>
      <c r="C1732" s="14">
        <v>377.58</v>
      </c>
      <c r="D1732" s="14">
        <v>378.41</v>
      </c>
      <c r="E1732" s="14">
        <v>373.87</v>
      </c>
      <c r="F1732" s="14" t="s">
        <v>3728</v>
      </c>
      <c r="G1732" s="15">
        <v>1.21E-2</v>
      </c>
    </row>
    <row r="1733" spans="1:7" x14ac:dyDescent="0.2">
      <c r="A1733" s="17">
        <v>40942</v>
      </c>
      <c r="B1733" s="14">
        <v>377.58</v>
      </c>
      <c r="C1733" s="14">
        <v>373.08</v>
      </c>
      <c r="D1733" s="14">
        <v>377.58</v>
      </c>
      <c r="E1733" s="14">
        <v>369.75</v>
      </c>
      <c r="F1733" s="14" t="s">
        <v>2789</v>
      </c>
      <c r="G1733" s="15">
        <v>8.0000000000000004E-4</v>
      </c>
    </row>
    <row r="1734" spans="1:7" x14ac:dyDescent="0.2">
      <c r="A1734" s="17">
        <v>40941</v>
      </c>
      <c r="B1734" s="14">
        <v>373.08</v>
      </c>
      <c r="C1734" s="14">
        <v>372.79</v>
      </c>
      <c r="D1734" s="14">
        <v>373.73</v>
      </c>
      <c r="E1734" s="14">
        <v>369.53</v>
      </c>
      <c r="F1734" s="14" t="s">
        <v>3729</v>
      </c>
      <c r="G1734" s="15">
        <v>1.8700000000000001E-2</v>
      </c>
    </row>
    <row r="1735" spans="1:7" x14ac:dyDescent="0.2">
      <c r="A1735" s="17">
        <v>40940</v>
      </c>
      <c r="B1735" s="14">
        <v>372.79</v>
      </c>
      <c r="C1735" s="14">
        <v>365.95</v>
      </c>
      <c r="D1735" s="14">
        <v>372.85</v>
      </c>
      <c r="E1735" s="14">
        <v>365.83</v>
      </c>
      <c r="F1735" s="14" t="s">
        <v>3730</v>
      </c>
      <c r="G1735" s="15">
        <v>6.8999999999999999E-3</v>
      </c>
    </row>
    <row r="1736" spans="1:7" x14ac:dyDescent="0.2">
      <c r="A1736" s="17">
        <v>40939</v>
      </c>
      <c r="B1736" s="14">
        <v>365.95</v>
      </c>
      <c r="C1736" s="14">
        <v>363.44</v>
      </c>
      <c r="D1736" s="14">
        <v>367.31</v>
      </c>
      <c r="E1736" s="14">
        <v>363.44</v>
      </c>
      <c r="F1736" s="14" t="s">
        <v>3731</v>
      </c>
      <c r="G1736" s="15">
        <v>-1.2500000000000001E-2</v>
      </c>
    </row>
    <row r="1737" spans="1:7" x14ac:dyDescent="0.2">
      <c r="A1737" s="17">
        <v>40938</v>
      </c>
      <c r="B1737" s="14">
        <v>363.44</v>
      </c>
      <c r="C1737" s="14">
        <v>368.03</v>
      </c>
      <c r="D1737" s="14">
        <v>368.05</v>
      </c>
      <c r="E1737" s="14">
        <v>362.72</v>
      </c>
      <c r="F1737" s="14" t="s">
        <v>3732</v>
      </c>
      <c r="G1737" s="15">
        <v>-1.8E-3</v>
      </c>
    </row>
    <row r="1738" spans="1:7" x14ac:dyDescent="0.2">
      <c r="A1738" s="17">
        <v>40935</v>
      </c>
      <c r="B1738" s="14">
        <v>368.03</v>
      </c>
      <c r="C1738" s="14">
        <v>368.7</v>
      </c>
      <c r="D1738" s="14">
        <v>370.41</v>
      </c>
      <c r="E1738" s="14">
        <v>366.6</v>
      </c>
      <c r="F1738" s="14" t="s">
        <v>3733</v>
      </c>
      <c r="G1738" s="15">
        <v>1.2200000000000001E-2</v>
      </c>
    </row>
    <row r="1739" spans="1:7" x14ac:dyDescent="0.2">
      <c r="A1739" s="17">
        <v>40934</v>
      </c>
      <c r="B1739" s="14">
        <v>368.7</v>
      </c>
      <c r="C1739" s="14">
        <v>364.25</v>
      </c>
      <c r="D1739" s="14">
        <v>369.17</v>
      </c>
      <c r="E1739" s="14">
        <v>364.25</v>
      </c>
      <c r="F1739" s="14" t="s">
        <v>3734</v>
      </c>
      <c r="G1739" s="15">
        <v>2E-3</v>
      </c>
    </row>
    <row r="1740" spans="1:7" x14ac:dyDescent="0.2">
      <c r="A1740" s="17">
        <v>40933</v>
      </c>
      <c r="B1740" s="14">
        <v>364.25</v>
      </c>
      <c r="C1740" s="14">
        <v>363.54</v>
      </c>
      <c r="D1740" s="14">
        <v>366.38</v>
      </c>
      <c r="E1740" s="14">
        <v>362.62</v>
      </c>
      <c r="F1740" s="14" t="s">
        <v>3735</v>
      </c>
      <c r="G1740" s="15">
        <v>-0.01</v>
      </c>
    </row>
    <row r="1741" spans="1:7" x14ac:dyDescent="0.2">
      <c r="A1741" s="17">
        <v>40932</v>
      </c>
      <c r="B1741" s="14">
        <v>363.54</v>
      </c>
      <c r="C1741" s="14">
        <v>367.22</v>
      </c>
      <c r="D1741" s="14">
        <v>367.23</v>
      </c>
      <c r="E1741" s="14">
        <v>361.14</v>
      </c>
      <c r="F1741" s="14" t="s">
        <v>3736</v>
      </c>
      <c r="G1741" s="15">
        <v>5.5999999999999999E-3</v>
      </c>
    </row>
    <row r="1742" spans="1:7" x14ac:dyDescent="0.2">
      <c r="A1742" s="17">
        <v>40931</v>
      </c>
      <c r="B1742" s="14">
        <v>367.22</v>
      </c>
      <c r="C1742" s="14">
        <v>365.18</v>
      </c>
      <c r="D1742" s="14">
        <v>369.31</v>
      </c>
      <c r="E1742" s="14">
        <v>364.41</v>
      </c>
      <c r="F1742" s="14" t="s">
        <v>3737</v>
      </c>
      <c r="G1742" s="15">
        <v>-7.4999999999999997E-3</v>
      </c>
    </row>
    <row r="1743" spans="1:7" x14ac:dyDescent="0.2">
      <c r="A1743" s="17">
        <v>40928</v>
      </c>
      <c r="B1743" s="14">
        <v>365.18</v>
      </c>
      <c r="C1743" s="14">
        <v>367.93</v>
      </c>
      <c r="D1743" s="14">
        <v>369.24</v>
      </c>
      <c r="E1743" s="14">
        <v>363.84</v>
      </c>
      <c r="F1743" s="14" t="s">
        <v>3738</v>
      </c>
      <c r="G1743" s="15">
        <v>3.8999999999999998E-3</v>
      </c>
    </row>
    <row r="1744" spans="1:7" x14ac:dyDescent="0.2">
      <c r="A1744" s="17">
        <v>40927</v>
      </c>
      <c r="B1744" s="14">
        <v>367.93</v>
      </c>
      <c r="C1744" s="14">
        <v>366.49</v>
      </c>
      <c r="D1744" s="14">
        <v>368.99</v>
      </c>
      <c r="E1744" s="14">
        <v>364.37</v>
      </c>
      <c r="F1744" s="14" t="s">
        <v>3739</v>
      </c>
      <c r="G1744" s="15">
        <v>-3.3999999999999998E-3</v>
      </c>
    </row>
    <row r="1745" spans="1:7" x14ac:dyDescent="0.2">
      <c r="A1745" s="17">
        <v>40926</v>
      </c>
      <c r="B1745" s="14">
        <v>366.49</v>
      </c>
      <c r="C1745" s="14">
        <v>367.74</v>
      </c>
      <c r="D1745" s="14">
        <v>369.55</v>
      </c>
      <c r="E1745" s="14">
        <v>364.4</v>
      </c>
      <c r="F1745" s="14" t="s">
        <v>3740</v>
      </c>
      <c r="G1745" s="15">
        <v>4.4999999999999997E-3</v>
      </c>
    </row>
    <row r="1746" spans="1:7" x14ac:dyDescent="0.2">
      <c r="A1746" s="17">
        <v>40925</v>
      </c>
      <c r="B1746" s="14">
        <v>367.74</v>
      </c>
      <c r="C1746" s="14">
        <v>366.09</v>
      </c>
      <c r="D1746" s="14">
        <v>370.85</v>
      </c>
      <c r="E1746" s="14">
        <v>365.95</v>
      </c>
      <c r="F1746" s="14" t="s">
        <v>3741</v>
      </c>
      <c r="G1746" s="15">
        <v>2.8E-3</v>
      </c>
    </row>
    <row r="1747" spans="1:7" x14ac:dyDescent="0.2">
      <c r="A1747" s="17">
        <v>40924</v>
      </c>
      <c r="B1747" s="14">
        <v>366.09</v>
      </c>
      <c r="C1747" s="14">
        <v>365.06</v>
      </c>
      <c r="D1747" s="14">
        <v>366.13</v>
      </c>
      <c r="E1747" s="14">
        <v>360.12</v>
      </c>
      <c r="F1747" s="14" t="s">
        <v>3742</v>
      </c>
      <c r="G1747" s="15">
        <v>-1.1900000000000001E-2</v>
      </c>
    </row>
    <row r="1748" spans="1:7" x14ac:dyDescent="0.2">
      <c r="A1748" s="17">
        <v>40921</v>
      </c>
      <c r="B1748" s="14">
        <v>365.06</v>
      </c>
      <c r="C1748" s="14">
        <v>369.46</v>
      </c>
      <c r="D1748" s="14">
        <v>371.8</v>
      </c>
      <c r="E1748" s="14">
        <v>362.54</v>
      </c>
      <c r="F1748" s="14" t="s">
        <v>3743</v>
      </c>
      <c r="G1748" s="15">
        <v>1.12E-2</v>
      </c>
    </row>
    <row r="1749" spans="1:7" x14ac:dyDescent="0.2">
      <c r="A1749" s="17">
        <v>40920</v>
      </c>
      <c r="B1749" s="14">
        <v>369.46</v>
      </c>
      <c r="C1749" s="14">
        <v>365.36</v>
      </c>
      <c r="D1749" s="14">
        <v>371.37</v>
      </c>
      <c r="E1749" s="14">
        <v>365.27</v>
      </c>
      <c r="F1749" s="14" t="s">
        <v>3744</v>
      </c>
      <c r="G1749" s="15">
        <v>-5.4999999999999997E-3</v>
      </c>
    </row>
    <row r="1750" spans="1:7" x14ac:dyDescent="0.2">
      <c r="A1750" s="17">
        <v>40919</v>
      </c>
      <c r="B1750" s="14">
        <v>365.36</v>
      </c>
      <c r="C1750" s="14">
        <v>367.39</v>
      </c>
      <c r="D1750" s="14">
        <v>368.64</v>
      </c>
      <c r="E1750" s="14">
        <v>363.87</v>
      </c>
      <c r="F1750" s="14" t="s">
        <v>3745</v>
      </c>
      <c r="G1750" s="15">
        <v>1.8800000000000001E-2</v>
      </c>
    </row>
    <row r="1751" spans="1:7" x14ac:dyDescent="0.2">
      <c r="A1751" s="17">
        <v>40918</v>
      </c>
      <c r="B1751" s="14">
        <v>367.39</v>
      </c>
      <c r="C1751" s="14">
        <v>360.62</v>
      </c>
      <c r="D1751" s="14">
        <v>367.55</v>
      </c>
      <c r="E1751" s="14">
        <v>360.62</v>
      </c>
      <c r="F1751" s="14" t="s">
        <v>3746</v>
      </c>
      <c r="G1751" s="15">
        <v>-8.9999999999999993E-3</v>
      </c>
    </row>
    <row r="1752" spans="1:7" x14ac:dyDescent="0.2">
      <c r="A1752" s="17">
        <v>40917</v>
      </c>
      <c r="B1752" s="14">
        <v>360.62</v>
      </c>
      <c r="C1752" s="14">
        <v>363.88</v>
      </c>
      <c r="D1752" s="14">
        <v>366.32</v>
      </c>
      <c r="E1752" s="14">
        <v>360.55</v>
      </c>
      <c r="F1752" s="14" t="s">
        <v>3747</v>
      </c>
      <c r="G1752" s="15">
        <v>-3.0000000000000001E-3</v>
      </c>
    </row>
    <row r="1753" spans="1:7" x14ac:dyDescent="0.2">
      <c r="A1753" s="17">
        <v>40914</v>
      </c>
      <c r="B1753" s="14">
        <v>363.88</v>
      </c>
      <c r="C1753" s="14">
        <v>364.98</v>
      </c>
      <c r="D1753" s="14">
        <v>366.1</v>
      </c>
      <c r="E1753" s="14">
        <v>362.92</v>
      </c>
      <c r="F1753" s="14" t="s">
        <v>3748</v>
      </c>
      <c r="G1753" s="15">
        <v>6.1000000000000004E-3</v>
      </c>
    </row>
    <row r="1754" spans="1:7" x14ac:dyDescent="0.2">
      <c r="A1754" s="17">
        <v>40913</v>
      </c>
      <c r="B1754" s="14">
        <v>364.98</v>
      </c>
      <c r="C1754" s="14">
        <v>362.78</v>
      </c>
      <c r="D1754" s="14">
        <v>366.44</v>
      </c>
      <c r="E1754" s="14">
        <v>362.66</v>
      </c>
      <c r="F1754" s="14" t="s">
        <v>3749</v>
      </c>
      <c r="G1754" s="15">
        <v>-8.8000000000000005E-3</v>
      </c>
    </row>
    <row r="1755" spans="1:7" x14ac:dyDescent="0.2">
      <c r="A1755" s="17">
        <v>40912</v>
      </c>
      <c r="B1755" s="14">
        <v>362.78</v>
      </c>
      <c r="C1755" s="14">
        <v>366</v>
      </c>
      <c r="D1755" s="14">
        <v>366</v>
      </c>
      <c r="E1755" s="14">
        <v>361.86</v>
      </c>
      <c r="F1755" s="14" t="s">
        <v>3750</v>
      </c>
      <c r="G1755" s="15">
        <v>1.1599999999999999E-2</v>
      </c>
    </row>
    <row r="1756" spans="1:7" x14ac:dyDescent="0.2">
      <c r="A1756" s="17">
        <v>40911</v>
      </c>
      <c r="B1756" s="14">
        <v>366</v>
      </c>
      <c r="C1756" s="14">
        <v>361.82</v>
      </c>
      <c r="D1756" s="14">
        <v>366.34</v>
      </c>
      <c r="E1756" s="14">
        <v>361.15</v>
      </c>
      <c r="F1756" s="14" t="s">
        <v>3751</v>
      </c>
      <c r="G1756" s="15">
        <v>1.18E-2</v>
      </c>
    </row>
    <row r="1757" spans="1:7" x14ac:dyDescent="0.2">
      <c r="A1757" s="17">
        <v>40910</v>
      </c>
      <c r="B1757" s="14">
        <v>361.82</v>
      </c>
      <c r="C1757" s="14">
        <v>357.6</v>
      </c>
      <c r="D1757" s="14">
        <v>361.85</v>
      </c>
      <c r="E1757" s="14">
        <v>356.25</v>
      </c>
      <c r="F1757" s="14" t="s">
        <v>3752</v>
      </c>
      <c r="G1757" s="15">
        <v>4.1000000000000003E-3</v>
      </c>
    </row>
    <row r="1758" spans="1:7" x14ac:dyDescent="0.2">
      <c r="A1758" s="17">
        <v>40907</v>
      </c>
      <c r="B1758" s="14">
        <v>357.6</v>
      </c>
      <c r="C1758" s="14">
        <v>356.14</v>
      </c>
      <c r="D1758" s="14">
        <v>358.22</v>
      </c>
      <c r="E1758" s="14">
        <v>355.3</v>
      </c>
      <c r="F1758" s="14" t="s">
        <v>3753</v>
      </c>
      <c r="G1758" s="15">
        <v>9.5999999999999992E-3</v>
      </c>
    </row>
    <row r="1759" spans="1:7" x14ac:dyDescent="0.2">
      <c r="A1759" s="17">
        <v>40906</v>
      </c>
      <c r="B1759" s="14">
        <v>356.14</v>
      </c>
      <c r="C1759" s="14">
        <v>352.74</v>
      </c>
      <c r="D1759" s="14">
        <v>356.49</v>
      </c>
      <c r="E1759" s="14">
        <v>351.82</v>
      </c>
      <c r="F1759" s="14" t="s">
        <v>2203</v>
      </c>
      <c r="G1759" s="15">
        <v>-1.0800000000000001E-2</v>
      </c>
    </row>
    <row r="1760" spans="1:7" x14ac:dyDescent="0.2">
      <c r="A1760" s="17">
        <v>40905</v>
      </c>
      <c r="B1760" s="14">
        <v>352.74</v>
      </c>
      <c r="C1760" s="14">
        <v>356.6</v>
      </c>
      <c r="D1760" s="14">
        <v>357.74</v>
      </c>
      <c r="E1760" s="14">
        <v>352.58</v>
      </c>
      <c r="F1760" s="14" t="s">
        <v>3754</v>
      </c>
      <c r="G1760" s="15">
        <v>2.0999999999999999E-3</v>
      </c>
    </row>
    <row r="1761" spans="1:7" x14ac:dyDescent="0.2">
      <c r="A1761" s="17">
        <v>40904</v>
      </c>
      <c r="B1761" s="14">
        <v>356.6</v>
      </c>
      <c r="C1761" s="14">
        <v>355.84</v>
      </c>
      <c r="D1761" s="14">
        <v>358.35</v>
      </c>
      <c r="E1761" s="14">
        <v>354.71</v>
      </c>
      <c r="F1761" s="14" t="s">
        <v>3755</v>
      </c>
      <c r="G1761" s="15">
        <v>1.0999999999999999E-2</v>
      </c>
    </row>
    <row r="1762" spans="1:7" x14ac:dyDescent="0.2">
      <c r="A1762" s="17">
        <v>40900</v>
      </c>
      <c r="B1762" s="14">
        <v>355.84</v>
      </c>
      <c r="C1762" s="14">
        <v>351.98</v>
      </c>
      <c r="D1762" s="14">
        <v>355.85</v>
      </c>
      <c r="E1762" s="14">
        <v>351.77</v>
      </c>
      <c r="F1762" s="14" t="s">
        <v>3756</v>
      </c>
      <c r="G1762" s="15">
        <v>1.7399999999999999E-2</v>
      </c>
    </row>
    <row r="1763" spans="1:7" x14ac:dyDescent="0.2">
      <c r="A1763" s="17">
        <v>40899</v>
      </c>
      <c r="B1763" s="14">
        <v>351.98</v>
      </c>
      <c r="C1763" s="14">
        <v>345.97</v>
      </c>
      <c r="D1763" s="14">
        <v>352</v>
      </c>
      <c r="E1763" s="14">
        <v>345.9</v>
      </c>
      <c r="F1763" s="14" t="s">
        <v>2993</v>
      </c>
      <c r="G1763" s="15">
        <v>-7.0000000000000001E-3</v>
      </c>
    </row>
    <row r="1764" spans="1:7" x14ac:dyDescent="0.2">
      <c r="A1764" s="17">
        <v>40898</v>
      </c>
      <c r="B1764" s="14">
        <v>345.97</v>
      </c>
      <c r="C1764" s="14">
        <v>348.4</v>
      </c>
      <c r="D1764" s="14">
        <v>351.19</v>
      </c>
      <c r="E1764" s="14">
        <v>345.11</v>
      </c>
      <c r="F1764" s="14" t="s">
        <v>2623</v>
      </c>
      <c r="G1764" s="15">
        <v>3.2099999999999997E-2</v>
      </c>
    </row>
    <row r="1765" spans="1:7" x14ac:dyDescent="0.2">
      <c r="A1765" s="17">
        <v>40897</v>
      </c>
      <c r="B1765" s="14">
        <v>348.4</v>
      </c>
      <c r="C1765" s="14">
        <v>337.58</v>
      </c>
      <c r="D1765" s="14">
        <v>348.4</v>
      </c>
      <c r="E1765" s="14">
        <v>337.08</v>
      </c>
      <c r="F1765" s="14" t="s">
        <v>2748</v>
      </c>
      <c r="G1765" s="15">
        <v>-8.9999999999999993E-3</v>
      </c>
    </row>
    <row r="1766" spans="1:7" x14ac:dyDescent="0.2">
      <c r="A1766" s="17">
        <v>40896</v>
      </c>
      <c r="B1766" s="14">
        <v>337.58</v>
      </c>
      <c r="C1766" s="14">
        <v>340.63</v>
      </c>
      <c r="D1766" s="14">
        <v>343.11</v>
      </c>
      <c r="E1766" s="14">
        <v>337.09</v>
      </c>
      <c r="F1766" s="14" t="s">
        <v>2361</v>
      </c>
      <c r="G1766" s="15">
        <v>6.0000000000000001E-3</v>
      </c>
    </row>
    <row r="1767" spans="1:7" x14ac:dyDescent="0.2">
      <c r="A1767" s="17">
        <v>40893</v>
      </c>
      <c r="B1767" s="14">
        <v>340.63</v>
      </c>
      <c r="C1767" s="14">
        <v>338.6</v>
      </c>
      <c r="D1767" s="14">
        <v>342.08</v>
      </c>
      <c r="E1767" s="14">
        <v>337.94</v>
      </c>
      <c r="F1767" s="14" t="s">
        <v>3757</v>
      </c>
      <c r="G1767" s="15">
        <v>1.7100000000000001E-2</v>
      </c>
    </row>
    <row r="1768" spans="1:7" x14ac:dyDescent="0.2">
      <c r="A1768" s="17">
        <v>40892</v>
      </c>
      <c r="B1768" s="14">
        <v>338.6</v>
      </c>
      <c r="C1768" s="14">
        <v>332.91</v>
      </c>
      <c r="D1768" s="14">
        <v>341.04</v>
      </c>
      <c r="E1768" s="14">
        <v>332.91</v>
      </c>
      <c r="F1768" s="14" t="s">
        <v>3758</v>
      </c>
      <c r="G1768" s="15">
        <v>-3.1300000000000001E-2</v>
      </c>
    </row>
    <row r="1769" spans="1:7" x14ac:dyDescent="0.2">
      <c r="A1769" s="17">
        <v>40891</v>
      </c>
      <c r="B1769" s="14">
        <v>332.91</v>
      </c>
      <c r="C1769" s="14">
        <v>343.68</v>
      </c>
      <c r="D1769" s="14">
        <v>344.6</v>
      </c>
      <c r="E1769" s="14">
        <v>332.91</v>
      </c>
      <c r="F1769" s="14" t="s">
        <v>3759</v>
      </c>
      <c r="G1769" s="15">
        <v>5.8999999999999999E-3</v>
      </c>
    </row>
    <row r="1770" spans="1:7" x14ac:dyDescent="0.2">
      <c r="A1770" s="17">
        <v>40890</v>
      </c>
      <c r="B1770" s="14">
        <v>343.68</v>
      </c>
      <c r="C1770" s="14">
        <v>341.65</v>
      </c>
      <c r="D1770" s="14">
        <v>346.8</v>
      </c>
      <c r="E1770" s="14">
        <v>338.23</v>
      </c>
      <c r="F1770" s="14" t="s">
        <v>2775</v>
      </c>
      <c r="G1770" s="15">
        <v>-2.7799999999999998E-2</v>
      </c>
    </row>
    <row r="1771" spans="1:7" x14ac:dyDescent="0.2">
      <c r="A1771" s="17">
        <v>40889</v>
      </c>
      <c r="B1771" s="14">
        <v>341.65</v>
      </c>
      <c r="C1771" s="14">
        <v>351.41</v>
      </c>
      <c r="D1771" s="14">
        <v>351.45</v>
      </c>
      <c r="E1771" s="14">
        <v>341.02</v>
      </c>
      <c r="F1771" s="14" t="s">
        <v>3760</v>
      </c>
      <c r="G1771" s="15">
        <v>1.4500000000000001E-2</v>
      </c>
    </row>
    <row r="1772" spans="1:7" x14ac:dyDescent="0.2">
      <c r="A1772" s="17">
        <v>40886</v>
      </c>
      <c r="B1772" s="14">
        <v>351.41</v>
      </c>
      <c r="C1772" s="14">
        <v>346.38</v>
      </c>
      <c r="D1772" s="14">
        <v>353.32</v>
      </c>
      <c r="E1772" s="14">
        <v>342.92</v>
      </c>
      <c r="F1772" s="14" t="s">
        <v>3761</v>
      </c>
      <c r="G1772" s="15">
        <v>-1.7899999999999999E-2</v>
      </c>
    </row>
    <row r="1773" spans="1:7" x14ac:dyDescent="0.2">
      <c r="A1773" s="17">
        <v>40885</v>
      </c>
      <c r="B1773" s="14">
        <v>346.38</v>
      </c>
      <c r="C1773" s="14">
        <v>352.68</v>
      </c>
      <c r="D1773" s="14">
        <v>356.97</v>
      </c>
      <c r="E1773" s="14">
        <v>346.21</v>
      </c>
      <c r="F1773" s="14" t="s">
        <v>3762</v>
      </c>
      <c r="G1773" s="15">
        <v>-1.2500000000000001E-2</v>
      </c>
    </row>
    <row r="1774" spans="1:7" x14ac:dyDescent="0.2">
      <c r="A1774" s="17">
        <v>40884</v>
      </c>
      <c r="B1774" s="14">
        <v>352.68</v>
      </c>
      <c r="C1774" s="14">
        <v>357.16</v>
      </c>
      <c r="D1774" s="14">
        <v>360.36</v>
      </c>
      <c r="E1774" s="14">
        <v>351.4</v>
      </c>
      <c r="F1774" s="14" t="s">
        <v>3763</v>
      </c>
      <c r="G1774" s="15">
        <v>6.7999999999999996E-3</v>
      </c>
    </row>
    <row r="1775" spans="1:7" x14ac:dyDescent="0.2">
      <c r="A1775" s="17">
        <v>40883</v>
      </c>
      <c r="B1775" s="14">
        <v>357.16</v>
      </c>
      <c r="C1775" s="14">
        <v>354.74</v>
      </c>
      <c r="D1775" s="14">
        <v>357.91</v>
      </c>
      <c r="E1775" s="14">
        <v>351.42</v>
      </c>
      <c r="F1775" s="14" t="s">
        <v>3764</v>
      </c>
      <c r="G1775" s="15">
        <v>7.7000000000000002E-3</v>
      </c>
    </row>
    <row r="1776" spans="1:7" x14ac:dyDescent="0.2">
      <c r="A1776" s="17">
        <v>40882</v>
      </c>
      <c r="B1776" s="14">
        <v>354.74</v>
      </c>
      <c r="C1776" s="14">
        <v>352.03</v>
      </c>
      <c r="D1776" s="14">
        <v>356.26</v>
      </c>
      <c r="E1776" s="14">
        <v>352.03</v>
      </c>
      <c r="F1776" s="14" t="s">
        <v>3765</v>
      </c>
      <c r="G1776" s="15">
        <v>0</v>
      </c>
    </row>
    <row r="1777" spans="1:7" x14ac:dyDescent="0.2">
      <c r="A1777" s="17">
        <v>40879</v>
      </c>
      <c r="B1777" s="14">
        <v>352.03</v>
      </c>
      <c r="C1777" s="14">
        <v>352.04</v>
      </c>
      <c r="D1777" s="14">
        <v>356.43</v>
      </c>
      <c r="E1777" s="14">
        <v>350.67</v>
      </c>
      <c r="F1777" s="14" t="s">
        <v>3704</v>
      </c>
      <c r="G1777" s="15">
        <v>-5.5999999999999999E-3</v>
      </c>
    </row>
    <row r="1778" spans="1:7" x14ac:dyDescent="0.2">
      <c r="A1778" s="17">
        <v>40878</v>
      </c>
      <c r="B1778" s="14">
        <v>352.04</v>
      </c>
      <c r="C1778" s="14">
        <v>354.02</v>
      </c>
      <c r="D1778" s="14">
        <v>355.54</v>
      </c>
      <c r="E1778" s="14">
        <v>349.58</v>
      </c>
      <c r="F1778" s="14" t="s">
        <v>3766</v>
      </c>
      <c r="G1778" s="15">
        <v>3.9800000000000002E-2</v>
      </c>
    </row>
    <row r="1779" spans="1:7" x14ac:dyDescent="0.2">
      <c r="A1779" s="17">
        <v>40877</v>
      </c>
      <c r="B1779" s="14">
        <v>354.02</v>
      </c>
      <c r="C1779" s="14">
        <v>340.47</v>
      </c>
      <c r="D1779" s="14">
        <v>354.02</v>
      </c>
      <c r="E1779" s="14">
        <v>334.78</v>
      </c>
      <c r="F1779" s="14" t="s">
        <v>3767</v>
      </c>
      <c r="G1779" s="15">
        <v>-2.2000000000000001E-3</v>
      </c>
    </row>
    <row r="1780" spans="1:7" x14ac:dyDescent="0.2">
      <c r="A1780" s="17">
        <v>40876</v>
      </c>
      <c r="B1780" s="14">
        <v>340.47</v>
      </c>
      <c r="C1780" s="14">
        <v>341.22</v>
      </c>
      <c r="D1780" s="14">
        <v>343.17</v>
      </c>
      <c r="E1780" s="14">
        <v>336.58</v>
      </c>
      <c r="F1780" s="14" t="s">
        <v>3768</v>
      </c>
      <c r="G1780" s="15">
        <v>3.9300000000000002E-2</v>
      </c>
    </row>
    <row r="1781" spans="1:7" x14ac:dyDescent="0.2">
      <c r="A1781" s="17">
        <v>40875</v>
      </c>
      <c r="B1781" s="14">
        <v>341.22</v>
      </c>
      <c r="C1781" s="14">
        <v>328.32</v>
      </c>
      <c r="D1781" s="14">
        <v>341.22</v>
      </c>
      <c r="E1781" s="14">
        <v>327.91</v>
      </c>
      <c r="F1781" s="14" t="s">
        <v>3468</v>
      </c>
      <c r="G1781" s="15">
        <v>1.52E-2</v>
      </c>
    </row>
    <row r="1782" spans="1:7" x14ac:dyDescent="0.2">
      <c r="A1782" s="17">
        <v>40872</v>
      </c>
      <c r="B1782" s="14">
        <v>328.32</v>
      </c>
      <c r="C1782" s="14">
        <v>323.39</v>
      </c>
      <c r="D1782" s="14">
        <v>328.95</v>
      </c>
      <c r="E1782" s="14">
        <v>320.22000000000003</v>
      </c>
      <c r="F1782" s="14" t="s">
        <v>3769</v>
      </c>
      <c r="G1782" s="15">
        <v>-4.4000000000000003E-3</v>
      </c>
    </row>
    <row r="1783" spans="1:7" x14ac:dyDescent="0.2">
      <c r="A1783" s="17">
        <v>40871</v>
      </c>
      <c r="B1783" s="14">
        <v>323.39</v>
      </c>
      <c r="C1783" s="14">
        <v>324.82</v>
      </c>
      <c r="D1783" s="14">
        <v>332.13</v>
      </c>
      <c r="E1783" s="14">
        <v>322.33999999999997</v>
      </c>
      <c r="F1783" s="14" t="s">
        <v>3770</v>
      </c>
      <c r="G1783" s="15">
        <v>-3.1099999999999999E-2</v>
      </c>
    </row>
    <row r="1784" spans="1:7" x14ac:dyDescent="0.2">
      <c r="A1784" s="17">
        <v>40870</v>
      </c>
      <c r="B1784" s="14">
        <v>324.82</v>
      </c>
      <c r="C1784" s="14">
        <v>335.25</v>
      </c>
      <c r="D1784" s="14">
        <v>335.81</v>
      </c>
      <c r="E1784" s="14">
        <v>324.82</v>
      </c>
      <c r="F1784" s="14" t="s">
        <v>3771</v>
      </c>
      <c r="G1784" s="15">
        <v>-1.1900000000000001E-2</v>
      </c>
    </row>
    <row r="1785" spans="1:7" x14ac:dyDescent="0.2">
      <c r="A1785" s="17">
        <v>40869</v>
      </c>
      <c r="B1785" s="14">
        <v>335.25</v>
      </c>
      <c r="C1785" s="14">
        <v>339.29</v>
      </c>
      <c r="D1785" s="14">
        <v>344.07</v>
      </c>
      <c r="E1785" s="14">
        <v>335.25</v>
      </c>
      <c r="F1785" s="14" t="s">
        <v>3772</v>
      </c>
      <c r="G1785" s="15">
        <v>-3.1699999999999999E-2</v>
      </c>
    </row>
    <row r="1786" spans="1:7" x14ac:dyDescent="0.2">
      <c r="A1786" s="17">
        <v>40868</v>
      </c>
      <c r="B1786" s="14">
        <v>339.29</v>
      </c>
      <c r="C1786" s="14">
        <v>350.4</v>
      </c>
      <c r="D1786" s="14">
        <v>350.94</v>
      </c>
      <c r="E1786" s="14">
        <v>339.29</v>
      </c>
      <c r="F1786" s="14" t="s">
        <v>3773</v>
      </c>
      <c r="G1786" s="15">
        <v>-6.4000000000000003E-3</v>
      </c>
    </row>
    <row r="1787" spans="1:7" x14ac:dyDescent="0.2">
      <c r="A1787" s="17">
        <v>40865</v>
      </c>
      <c r="B1787" s="14">
        <v>350.4</v>
      </c>
      <c r="C1787" s="14">
        <v>352.67</v>
      </c>
      <c r="D1787" s="14">
        <v>353.87</v>
      </c>
      <c r="E1787" s="14">
        <v>348.81</v>
      </c>
      <c r="F1787" s="14" t="s">
        <v>3774</v>
      </c>
      <c r="G1787" s="15">
        <v>-2.1299999999999999E-2</v>
      </c>
    </row>
    <row r="1788" spans="1:7" x14ac:dyDescent="0.2">
      <c r="A1788" s="17">
        <v>40864</v>
      </c>
      <c r="B1788" s="14">
        <v>352.67</v>
      </c>
      <c r="C1788" s="14">
        <v>360.36</v>
      </c>
      <c r="D1788" s="14">
        <v>360.66</v>
      </c>
      <c r="E1788" s="14">
        <v>352.67</v>
      </c>
      <c r="F1788" s="14" t="s">
        <v>3775</v>
      </c>
      <c r="G1788" s="15">
        <v>5.0000000000000001E-3</v>
      </c>
    </row>
    <row r="1789" spans="1:7" x14ac:dyDescent="0.2">
      <c r="A1789" s="17">
        <v>40863</v>
      </c>
      <c r="B1789" s="14">
        <v>360.36</v>
      </c>
      <c r="C1789" s="14">
        <v>358.57</v>
      </c>
      <c r="D1789" s="14">
        <v>364.31</v>
      </c>
      <c r="E1789" s="14">
        <v>356.79</v>
      </c>
      <c r="F1789" s="14" t="s">
        <v>3776</v>
      </c>
      <c r="G1789" s="15">
        <v>-2.8E-3</v>
      </c>
    </row>
    <row r="1790" spans="1:7" x14ac:dyDescent="0.2">
      <c r="A1790" s="17">
        <v>40862</v>
      </c>
      <c r="B1790" s="14">
        <v>358.57</v>
      </c>
      <c r="C1790" s="14">
        <v>359.59</v>
      </c>
      <c r="D1790" s="14">
        <v>360.55</v>
      </c>
      <c r="E1790" s="14">
        <v>353.85</v>
      </c>
      <c r="F1790" s="14" t="s">
        <v>3777</v>
      </c>
      <c r="G1790" s="15">
        <v>-5.3E-3</v>
      </c>
    </row>
    <row r="1791" spans="1:7" x14ac:dyDescent="0.2">
      <c r="A1791" s="17">
        <v>40861</v>
      </c>
      <c r="B1791" s="14">
        <v>359.59</v>
      </c>
      <c r="C1791" s="14">
        <v>361.51</v>
      </c>
      <c r="D1791" s="14">
        <v>365.29</v>
      </c>
      <c r="E1791" s="14">
        <v>357.04</v>
      </c>
      <c r="F1791" s="14" t="s">
        <v>3778</v>
      </c>
      <c r="G1791" s="15">
        <v>2.7300000000000001E-2</v>
      </c>
    </row>
    <row r="1792" spans="1:7" x14ac:dyDescent="0.2">
      <c r="A1792" s="17">
        <v>40858</v>
      </c>
      <c r="B1792" s="14">
        <v>361.51</v>
      </c>
      <c r="C1792" s="14">
        <v>351.91</v>
      </c>
      <c r="D1792" s="14">
        <v>361.53</v>
      </c>
      <c r="E1792" s="14">
        <v>351.91</v>
      </c>
      <c r="F1792" s="14" t="s">
        <v>3779</v>
      </c>
      <c r="G1792" s="15">
        <v>-7.9000000000000008E-3</v>
      </c>
    </row>
    <row r="1793" spans="1:7" x14ac:dyDescent="0.2">
      <c r="A1793" s="17">
        <v>40857</v>
      </c>
      <c r="B1793" s="14">
        <v>351.91</v>
      </c>
      <c r="C1793" s="14">
        <v>354.71</v>
      </c>
      <c r="D1793" s="14">
        <v>356.69</v>
      </c>
      <c r="E1793" s="14">
        <v>347.26</v>
      </c>
      <c r="F1793" s="14" t="s">
        <v>3780</v>
      </c>
      <c r="G1793" s="15">
        <v>-1.7000000000000001E-2</v>
      </c>
    </row>
    <row r="1794" spans="1:7" x14ac:dyDescent="0.2">
      <c r="A1794" s="17">
        <v>40856</v>
      </c>
      <c r="B1794" s="14">
        <v>354.71</v>
      </c>
      <c r="C1794" s="14">
        <v>360.85</v>
      </c>
      <c r="D1794" s="14">
        <v>366.62</v>
      </c>
      <c r="E1794" s="14">
        <v>350.79</v>
      </c>
      <c r="F1794" s="14" t="s">
        <v>3781</v>
      </c>
      <c r="G1794" s="15">
        <v>2.3999999999999998E-3</v>
      </c>
    </row>
    <row r="1795" spans="1:7" x14ac:dyDescent="0.2">
      <c r="A1795" s="17">
        <v>40855</v>
      </c>
      <c r="B1795" s="14">
        <v>360.85</v>
      </c>
      <c r="C1795" s="14">
        <v>359.99</v>
      </c>
      <c r="D1795" s="14">
        <v>366.34</v>
      </c>
      <c r="E1795" s="14">
        <v>359.59</v>
      </c>
      <c r="F1795" s="14" t="s">
        <v>2789</v>
      </c>
      <c r="G1795" s="15">
        <v>1.2500000000000001E-2</v>
      </c>
    </row>
    <row r="1796" spans="1:7" x14ac:dyDescent="0.2">
      <c r="A1796" s="17">
        <v>40854</v>
      </c>
      <c r="B1796" s="14">
        <v>359.99</v>
      </c>
      <c r="C1796" s="14">
        <v>355.53</v>
      </c>
      <c r="D1796" s="14">
        <v>363.69</v>
      </c>
      <c r="E1796" s="14">
        <v>351.63</v>
      </c>
      <c r="F1796" s="14" t="s">
        <v>3158</v>
      </c>
      <c r="G1796" s="15">
        <v>-6.6E-3</v>
      </c>
    </row>
    <row r="1797" spans="1:7" x14ac:dyDescent="0.2">
      <c r="A1797" s="17">
        <v>40851</v>
      </c>
      <c r="B1797" s="14">
        <v>355.53</v>
      </c>
      <c r="C1797" s="14">
        <v>357.89</v>
      </c>
      <c r="D1797" s="14">
        <v>361.77</v>
      </c>
      <c r="E1797" s="14">
        <v>353.34</v>
      </c>
      <c r="F1797" s="14" t="s">
        <v>3782</v>
      </c>
      <c r="G1797" s="15">
        <v>2.69E-2</v>
      </c>
    </row>
    <row r="1798" spans="1:7" x14ac:dyDescent="0.2">
      <c r="A1798" s="17">
        <v>40850</v>
      </c>
      <c r="B1798" s="14">
        <v>357.89</v>
      </c>
      <c r="C1798" s="14">
        <v>348.5</v>
      </c>
      <c r="D1798" s="14">
        <v>357.89</v>
      </c>
      <c r="E1798" s="14">
        <v>341.09</v>
      </c>
      <c r="F1798" s="14" t="s">
        <v>3783</v>
      </c>
      <c r="G1798" s="15">
        <v>2.0899999999999998E-2</v>
      </c>
    </row>
    <row r="1799" spans="1:7" x14ac:dyDescent="0.2">
      <c r="A1799" s="17">
        <v>40849</v>
      </c>
      <c r="B1799" s="14">
        <v>348.5</v>
      </c>
      <c r="C1799" s="14">
        <v>341.35</v>
      </c>
      <c r="D1799" s="14">
        <v>349.86</v>
      </c>
      <c r="E1799" s="14">
        <v>338.2</v>
      </c>
      <c r="F1799" s="14" t="s">
        <v>2789</v>
      </c>
      <c r="G1799" s="15">
        <v>-4.36E-2</v>
      </c>
    </row>
    <row r="1800" spans="1:7" x14ac:dyDescent="0.2">
      <c r="A1800" s="17">
        <v>40848</v>
      </c>
      <c r="B1800" s="14">
        <v>341.35</v>
      </c>
      <c r="C1800" s="14">
        <v>356.93</v>
      </c>
      <c r="D1800" s="14">
        <v>356.93</v>
      </c>
      <c r="E1800" s="14">
        <v>339.85</v>
      </c>
      <c r="F1800" s="14" t="s">
        <v>3784</v>
      </c>
      <c r="G1800" s="15">
        <v>-1.6899999999999998E-2</v>
      </c>
    </row>
    <row r="1801" spans="1:7" x14ac:dyDescent="0.2">
      <c r="A1801" s="17">
        <v>40847</v>
      </c>
      <c r="B1801" s="14">
        <v>356.93</v>
      </c>
      <c r="C1801" s="14">
        <v>363.07</v>
      </c>
      <c r="D1801" s="14">
        <v>363.1</v>
      </c>
      <c r="E1801" s="14">
        <v>356.93</v>
      </c>
      <c r="F1801" s="14" t="s">
        <v>3785</v>
      </c>
      <c r="G1801" s="15">
        <v>-1.44E-2</v>
      </c>
    </row>
    <row r="1802" spans="1:7" x14ac:dyDescent="0.2">
      <c r="A1802" s="17">
        <v>40844</v>
      </c>
      <c r="B1802" s="14">
        <v>363.07</v>
      </c>
      <c r="C1802" s="14">
        <v>368.38</v>
      </c>
      <c r="D1802" s="14">
        <v>369.72</v>
      </c>
      <c r="E1802" s="14">
        <v>361.44</v>
      </c>
      <c r="F1802" s="14" t="s">
        <v>3786</v>
      </c>
      <c r="G1802" s="15">
        <v>3.0599999999999999E-2</v>
      </c>
    </row>
    <row r="1803" spans="1:7" x14ac:dyDescent="0.2">
      <c r="A1803" s="17">
        <v>40843</v>
      </c>
      <c r="B1803" s="14">
        <v>368.38</v>
      </c>
      <c r="C1803" s="14">
        <v>357.43</v>
      </c>
      <c r="D1803" s="14">
        <v>368.43</v>
      </c>
      <c r="E1803" s="14">
        <v>357.38</v>
      </c>
      <c r="F1803" s="14" t="s">
        <v>3787</v>
      </c>
      <c r="G1803" s="15">
        <v>4.3E-3</v>
      </c>
    </row>
    <row r="1804" spans="1:7" x14ac:dyDescent="0.2">
      <c r="A1804" s="17">
        <v>40842</v>
      </c>
      <c r="B1804" s="14">
        <v>357.43</v>
      </c>
      <c r="C1804" s="14">
        <v>355.91</v>
      </c>
      <c r="D1804" s="14">
        <v>362.87</v>
      </c>
      <c r="E1804" s="14">
        <v>354.4</v>
      </c>
      <c r="F1804" s="14" t="s">
        <v>3788</v>
      </c>
      <c r="G1804" s="15">
        <v>-1.0200000000000001E-2</v>
      </c>
    </row>
    <row r="1805" spans="1:7" x14ac:dyDescent="0.2">
      <c r="A1805" s="17">
        <v>40841</v>
      </c>
      <c r="B1805" s="14">
        <v>355.91</v>
      </c>
      <c r="C1805" s="14">
        <v>359.56</v>
      </c>
      <c r="D1805" s="14">
        <v>361.78</v>
      </c>
      <c r="E1805" s="14">
        <v>353.34</v>
      </c>
      <c r="F1805" s="14" t="s">
        <v>3789</v>
      </c>
      <c r="G1805" s="15">
        <v>2.0799999999999999E-2</v>
      </c>
    </row>
    <row r="1806" spans="1:7" x14ac:dyDescent="0.2">
      <c r="A1806" s="17">
        <v>40840</v>
      </c>
      <c r="B1806" s="14">
        <v>359.56</v>
      </c>
      <c r="C1806" s="14">
        <v>352.23</v>
      </c>
      <c r="D1806" s="14">
        <v>359.56</v>
      </c>
      <c r="E1806" s="14">
        <v>350.63</v>
      </c>
      <c r="F1806" s="14" t="s">
        <v>3436</v>
      </c>
      <c r="G1806" s="15">
        <v>3.3500000000000002E-2</v>
      </c>
    </row>
    <row r="1807" spans="1:7" x14ac:dyDescent="0.2">
      <c r="A1807" s="17">
        <v>40837</v>
      </c>
      <c r="B1807" s="14">
        <v>352.23</v>
      </c>
      <c r="C1807" s="14">
        <v>340.82</v>
      </c>
      <c r="D1807" s="14">
        <v>352.23</v>
      </c>
      <c r="E1807" s="14">
        <v>340.5</v>
      </c>
      <c r="F1807" s="14" t="s">
        <v>3790</v>
      </c>
      <c r="G1807" s="15">
        <v>-6.7000000000000002E-3</v>
      </c>
    </row>
    <row r="1808" spans="1:7" x14ac:dyDescent="0.2">
      <c r="A1808" s="17">
        <v>40836</v>
      </c>
      <c r="B1808" s="14">
        <v>340.82</v>
      </c>
      <c r="C1808" s="14">
        <v>343.11</v>
      </c>
      <c r="D1808" s="14">
        <v>343.29</v>
      </c>
      <c r="E1808" s="14">
        <v>338.35</v>
      </c>
      <c r="F1808" s="14" t="s">
        <v>3549</v>
      </c>
      <c r="G1808" s="15">
        <v>-3.2000000000000002E-3</v>
      </c>
    </row>
    <row r="1809" spans="1:7" x14ac:dyDescent="0.2">
      <c r="A1809" s="17">
        <v>40835</v>
      </c>
      <c r="B1809" s="14">
        <v>343.11</v>
      </c>
      <c r="C1809" s="14">
        <v>344.21</v>
      </c>
      <c r="D1809" s="14">
        <v>347.63</v>
      </c>
      <c r="E1809" s="14">
        <v>342.48</v>
      </c>
      <c r="F1809" s="14" t="s">
        <v>3718</v>
      </c>
      <c r="G1809" s="15">
        <v>6.8999999999999999E-3</v>
      </c>
    </row>
    <row r="1810" spans="1:7" x14ac:dyDescent="0.2">
      <c r="A1810" s="17">
        <v>40834</v>
      </c>
      <c r="B1810" s="14">
        <v>344.21</v>
      </c>
      <c r="C1810" s="14">
        <v>341.84</v>
      </c>
      <c r="D1810" s="14">
        <v>345.68</v>
      </c>
      <c r="E1810" s="14">
        <v>337.41</v>
      </c>
      <c r="F1810" s="14" t="s">
        <v>3791</v>
      </c>
      <c r="G1810" s="15">
        <v>-9.4000000000000004E-3</v>
      </c>
    </row>
    <row r="1811" spans="1:7" x14ac:dyDescent="0.2">
      <c r="A1811" s="17">
        <v>40833</v>
      </c>
      <c r="B1811" s="14">
        <v>341.84</v>
      </c>
      <c r="C1811" s="14">
        <v>345.07</v>
      </c>
      <c r="D1811" s="14">
        <v>351.48</v>
      </c>
      <c r="E1811" s="14">
        <v>339.21</v>
      </c>
      <c r="F1811" s="14" t="s">
        <v>3792</v>
      </c>
      <c r="G1811" s="15">
        <v>2.93E-2</v>
      </c>
    </row>
    <row r="1812" spans="1:7" x14ac:dyDescent="0.2">
      <c r="A1812" s="17">
        <v>40830</v>
      </c>
      <c r="B1812" s="14">
        <v>345.07</v>
      </c>
      <c r="C1812" s="14">
        <v>335.25</v>
      </c>
      <c r="D1812" s="14">
        <v>345.38</v>
      </c>
      <c r="E1812" s="14">
        <v>335.25</v>
      </c>
      <c r="F1812" s="14" t="s">
        <v>2792</v>
      </c>
      <c r="G1812" s="15">
        <v>-1.5900000000000001E-2</v>
      </c>
    </row>
    <row r="1813" spans="1:7" x14ac:dyDescent="0.2">
      <c r="A1813" s="17">
        <v>40829</v>
      </c>
      <c r="B1813" s="14">
        <v>335.25</v>
      </c>
      <c r="C1813" s="14">
        <v>340.66</v>
      </c>
      <c r="D1813" s="14">
        <v>342.89</v>
      </c>
      <c r="E1813" s="14">
        <v>334.47</v>
      </c>
      <c r="F1813" s="14" t="s">
        <v>3793</v>
      </c>
      <c r="G1813" s="15">
        <v>2.92E-2</v>
      </c>
    </row>
    <row r="1814" spans="1:7" x14ac:dyDescent="0.2">
      <c r="A1814" s="17">
        <v>40828</v>
      </c>
      <c r="B1814" s="14">
        <v>340.66</v>
      </c>
      <c r="C1814" s="14">
        <v>330.99</v>
      </c>
      <c r="D1814" s="14">
        <v>340.66</v>
      </c>
      <c r="E1814" s="14">
        <v>329.78</v>
      </c>
      <c r="F1814" s="14" t="s">
        <v>3794</v>
      </c>
      <c r="G1814" s="15">
        <v>-1.34E-2</v>
      </c>
    </row>
    <row r="1815" spans="1:7" x14ac:dyDescent="0.2">
      <c r="A1815" s="17">
        <v>40827</v>
      </c>
      <c r="B1815" s="14">
        <v>330.99</v>
      </c>
      <c r="C1815" s="14">
        <v>335.48</v>
      </c>
      <c r="D1815" s="14">
        <v>335.69</v>
      </c>
      <c r="E1815" s="14">
        <v>328.69</v>
      </c>
      <c r="F1815" s="14" t="s">
        <v>2930</v>
      </c>
      <c r="G1815" s="15">
        <v>4.5699999999999998E-2</v>
      </c>
    </row>
    <row r="1816" spans="1:7" x14ac:dyDescent="0.2">
      <c r="A1816" s="17">
        <v>40826</v>
      </c>
      <c r="B1816" s="14">
        <v>335.48</v>
      </c>
      <c r="C1816" s="14">
        <v>320.82</v>
      </c>
      <c r="D1816" s="14">
        <v>335.48</v>
      </c>
      <c r="E1816" s="14">
        <v>320.79000000000002</v>
      </c>
      <c r="F1816" s="14" t="s">
        <v>3795</v>
      </c>
      <c r="G1816" s="15">
        <v>-1.2999999999999999E-3</v>
      </c>
    </row>
    <row r="1817" spans="1:7" x14ac:dyDescent="0.2">
      <c r="A1817" s="17">
        <v>40823</v>
      </c>
      <c r="B1817" s="14">
        <v>320.82</v>
      </c>
      <c r="C1817" s="14">
        <v>321.25</v>
      </c>
      <c r="D1817" s="14">
        <v>326.83999999999997</v>
      </c>
      <c r="E1817" s="14">
        <v>319.99</v>
      </c>
      <c r="F1817" s="14" t="s">
        <v>3796</v>
      </c>
      <c r="G1817" s="15">
        <v>2.4E-2</v>
      </c>
    </row>
    <row r="1818" spans="1:7" x14ac:dyDescent="0.2">
      <c r="A1818" s="17">
        <v>40822</v>
      </c>
      <c r="B1818" s="14">
        <v>321.25</v>
      </c>
      <c r="C1818" s="14">
        <v>313.72000000000003</v>
      </c>
      <c r="D1818" s="14">
        <v>321.27</v>
      </c>
      <c r="E1818" s="14">
        <v>313.72000000000003</v>
      </c>
      <c r="F1818" s="14" t="s">
        <v>2844</v>
      </c>
      <c r="G1818" s="15">
        <v>4.2200000000000001E-2</v>
      </c>
    </row>
    <row r="1819" spans="1:7" x14ac:dyDescent="0.2">
      <c r="A1819" s="17">
        <v>40821</v>
      </c>
      <c r="B1819" s="14">
        <v>313.72000000000003</v>
      </c>
      <c r="C1819" s="14">
        <v>301.02999999999997</v>
      </c>
      <c r="D1819" s="14">
        <v>313.72000000000003</v>
      </c>
      <c r="E1819" s="14">
        <v>300.95999999999998</v>
      </c>
      <c r="F1819" s="14" t="s">
        <v>3797</v>
      </c>
      <c r="G1819" s="15">
        <v>-3.0300000000000001E-2</v>
      </c>
    </row>
    <row r="1820" spans="1:7" x14ac:dyDescent="0.2">
      <c r="A1820" s="17">
        <v>40820</v>
      </c>
      <c r="B1820" s="14">
        <v>301.02999999999997</v>
      </c>
      <c r="C1820" s="14">
        <v>310.44</v>
      </c>
      <c r="D1820" s="14">
        <v>310.57</v>
      </c>
      <c r="E1820" s="14">
        <v>298.74</v>
      </c>
      <c r="F1820" s="14" t="s">
        <v>3798</v>
      </c>
      <c r="G1820" s="15">
        <v>-3.8600000000000002E-2</v>
      </c>
    </row>
    <row r="1821" spans="1:7" x14ac:dyDescent="0.2">
      <c r="A1821" s="17">
        <v>40819</v>
      </c>
      <c r="B1821" s="14">
        <v>310.44</v>
      </c>
      <c r="C1821" s="14">
        <v>322.92</v>
      </c>
      <c r="D1821" s="14">
        <v>322.92</v>
      </c>
      <c r="E1821" s="14">
        <v>310.44</v>
      </c>
      <c r="F1821" s="14" t="s">
        <v>3799</v>
      </c>
      <c r="G1821" s="15">
        <v>-3.8999999999999998E-3</v>
      </c>
    </row>
    <row r="1822" spans="1:7" x14ac:dyDescent="0.2">
      <c r="A1822" s="17">
        <v>40816</v>
      </c>
      <c r="B1822" s="14">
        <v>322.92</v>
      </c>
      <c r="C1822" s="14">
        <v>324.18</v>
      </c>
      <c r="D1822" s="14">
        <v>327.92</v>
      </c>
      <c r="E1822" s="14">
        <v>319.97000000000003</v>
      </c>
      <c r="F1822" s="14" t="s">
        <v>3800</v>
      </c>
      <c r="G1822" s="15">
        <v>4.3E-3</v>
      </c>
    </row>
    <row r="1823" spans="1:7" x14ac:dyDescent="0.2">
      <c r="A1823" s="17">
        <v>40815</v>
      </c>
      <c r="B1823" s="14">
        <v>324.18</v>
      </c>
      <c r="C1823" s="14">
        <v>322.77999999999997</v>
      </c>
      <c r="D1823" s="14">
        <v>327.08999999999997</v>
      </c>
      <c r="E1823" s="14">
        <v>319.43</v>
      </c>
      <c r="F1823" s="14" t="s">
        <v>3801</v>
      </c>
      <c r="G1823" s="15">
        <v>-1.1900000000000001E-2</v>
      </c>
    </row>
    <row r="1824" spans="1:7" x14ac:dyDescent="0.2">
      <c r="A1824" s="17">
        <v>40814</v>
      </c>
      <c r="B1824" s="14">
        <v>322.77999999999997</v>
      </c>
      <c r="C1824" s="14">
        <v>326.66000000000003</v>
      </c>
      <c r="D1824" s="14">
        <v>327.43</v>
      </c>
      <c r="E1824" s="14">
        <v>320.98</v>
      </c>
      <c r="F1824" s="14" t="s">
        <v>3802</v>
      </c>
      <c r="G1824" s="15">
        <v>3.5900000000000001E-2</v>
      </c>
    </row>
    <row r="1825" spans="1:7" x14ac:dyDescent="0.2">
      <c r="A1825" s="17">
        <v>40813</v>
      </c>
      <c r="B1825" s="14">
        <v>326.66000000000003</v>
      </c>
      <c r="C1825" s="14">
        <v>315.33</v>
      </c>
      <c r="D1825" s="14">
        <v>326.87</v>
      </c>
      <c r="E1825" s="14">
        <v>315.33</v>
      </c>
      <c r="F1825" s="14" t="s">
        <v>3803</v>
      </c>
      <c r="G1825" s="15">
        <v>-4.7000000000000002E-3</v>
      </c>
    </row>
    <row r="1826" spans="1:7" x14ac:dyDescent="0.2">
      <c r="A1826" s="17">
        <v>40812</v>
      </c>
      <c r="B1826" s="14">
        <v>315.33</v>
      </c>
      <c r="C1826" s="14">
        <v>316.82</v>
      </c>
      <c r="D1826" s="14">
        <v>321.41000000000003</v>
      </c>
      <c r="E1826" s="14">
        <v>307.92</v>
      </c>
      <c r="F1826" s="14" t="s">
        <v>3804</v>
      </c>
      <c r="G1826" s="15">
        <v>-1.24E-2</v>
      </c>
    </row>
    <row r="1827" spans="1:7" x14ac:dyDescent="0.2">
      <c r="A1827" s="17">
        <v>40809</v>
      </c>
      <c r="B1827" s="14">
        <v>316.82</v>
      </c>
      <c r="C1827" s="14">
        <v>320.81</v>
      </c>
      <c r="D1827" s="14">
        <v>324.23</v>
      </c>
      <c r="E1827" s="14">
        <v>310.23</v>
      </c>
      <c r="F1827" s="14" t="s">
        <v>3805</v>
      </c>
      <c r="G1827" s="15">
        <v>-4.7800000000000002E-2</v>
      </c>
    </row>
    <row r="1828" spans="1:7" x14ac:dyDescent="0.2">
      <c r="A1828" s="17">
        <v>40808</v>
      </c>
      <c r="B1828" s="14">
        <v>320.81</v>
      </c>
      <c r="C1828" s="14">
        <v>336.92</v>
      </c>
      <c r="D1828" s="14">
        <v>336.92</v>
      </c>
      <c r="E1828" s="14">
        <v>320.81</v>
      </c>
      <c r="F1828" s="14" t="s">
        <v>3806</v>
      </c>
      <c r="G1828" s="15">
        <v>-1.04E-2</v>
      </c>
    </row>
    <row r="1829" spans="1:7" x14ac:dyDescent="0.2">
      <c r="A1829" s="17">
        <v>40807</v>
      </c>
      <c r="B1829" s="14">
        <v>336.92</v>
      </c>
      <c r="C1829" s="14">
        <v>340.46</v>
      </c>
      <c r="D1829" s="14">
        <v>340.46</v>
      </c>
      <c r="E1829" s="14">
        <v>335.17</v>
      </c>
      <c r="F1829" s="14" t="s">
        <v>3807</v>
      </c>
      <c r="G1829" s="15">
        <v>2.2700000000000001E-2</v>
      </c>
    </row>
    <row r="1830" spans="1:7" x14ac:dyDescent="0.2">
      <c r="A1830" s="17">
        <v>40806</v>
      </c>
      <c r="B1830" s="14">
        <v>340.46</v>
      </c>
      <c r="C1830" s="14">
        <v>332.9</v>
      </c>
      <c r="D1830" s="14">
        <v>340.46</v>
      </c>
      <c r="E1830" s="14">
        <v>331.01</v>
      </c>
      <c r="F1830" s="14" t="s">
        <v>3808</v>
      </c>
      <c r="G1830" s="15">
        <v>-2.2800000000000001E-2</v>
      </c>
    </row>
    <row r="1831" spans="1:7" x14ac:dyDescent="0.2">
      <c r="A1831" s="17">
        <v>40805</v>
      </c>
      <c r="B1831" s="14">
        <v>332.9</v>
      </c>
      <c r="C1831" s="14">
        <v>340.67</v>
      </c>
      <c r="D1831" s="14">
        <v>340.68</v>
      </c>
      <c r="E1831" s="14">
        <v>332.48</v>
      </c>
      <c r="F1831" s="14" t="s">
        <v>3809</v>
      </c>
      <c r="G1831" s="15">
        <v>3.0999999999999999E-3</v>
      </c>
    </row>
    <row r="1832" spans="1:7" x14ac:dyDescent="0.2">
      <c r="A1832" s="17">
        <v>40802</v>
      </c>
      <c r="B1832" s="14">
        <v>340.67</v>
      </c>
      <c r="C1832" s="14">
        <v>339.63</v>
      </c>
      <c r="D1832" s="14">
        <v>344.46</v>
      </c>
      <c r="E1832" s="14">
        <v>337.67</v>
      </c>
      <c r="F1832" s="14" t="s">
        <v>3810</v>
      </c>
      <c r="G1832" s="15">
        <v>2.3400000000000001E-2</v>
      </c>
    </row>
    <row r="1833" spans="1:7" x14ac:dyDescent="0.2">
      <c r="A1833" s="17">
        <v>40801</v>
      </c>
      <c r="B1833" s="14">
        <v>339.63</v>
      </c>
      <c r="C1833" s="14">
        <v>331.87</v>
      </c>
      <c r="D1833" s="14">
        <v>341.21</v>
      </c>
      <c r="E1833" s="14">
        <v>331.87</v>
      </c>
      <c r="F1833" s="14" t="s">
        <v>3811</v>
      </c>
      <c r="G1833" s="15">
        <v>2.4400000000000002E-2</v>
      </c>
    </row>
    <row r="1834" spans="1:7" x14ac:dyDescent="0.2">
      <c r="A1834" s="17">
        <v>40800</v>
      </c>
      <c r="B1834" s="14">
        <v>331.87</v>
      </c>
      <c r="C1834" s="14">
        <v>323.95999999999998</v>
      </c>
      <c r="D1834" s="14">
        <v>331.9</v>
      </c>
      <c r="E1834" s="14">
        <v>322.08999999999997</v>
      </c>
      <c r="F1834" s="14" t="s">
        <v>3812</v>
      </c>
      <c r="G1834" s="15">
        <v>-1.4E-3</v>
      </c>
    </row>
    <row r="1835" spans="1:7" x14ac:dyDescent="0.2">
      <c r="A1835" s="17">
        <v>40799</v>
      </c>
      <c r="B1835" s="14">
        <v>323.95999999999998</v>
      </c>
      <c r="C1835" s="14">
        <v>324.41000000000003</v>
      </c>
      <c r="D1835" s="14">
        <v>329.87</v>
      </c>
      <c r="E1835" s="14">
        <v>319.77999999999997</v>
      </c>
      <c r="F1835" s="14" t="s">
        <v>2611</v>
      </c>
      <c r="G1835" s="15">
        <v>-2.1299999999999999E-2</v>
      </c>
    </row>
    <row r="1836" spans="1:7" x14ac:dyDescent="0.2">
      <c r="A1836" s="17">
        <v>40798</v>
      </c>
      <c r="B1836" s="14">
        <v>324.41000000000003</v>
      </c>
      <c r="C1836" s="14">
        <v>331.47</v>
      </c>
      <c r="D1836" s="14">
        <v>331.57</v>
      </c>
      <c r="E1836" s="14">
        <v>320.99</v>
      </c>
      <c r="F1836" s="14" t="s">
        <v>3813</v>
      </c>
      <c r="G1836" s="15">
        <v>-2.5499999999999998E-2</v>
      </c>
    </row>
    <row r="1837" spans="1:7" x14ac:dyDescent="0.2">
      <c r="A1837" s="17">
        <v>40795</v>
      </c>
      <c r="B1837" s="14">
        <v>331.47</v>
      </c>
      <c r="C1837" s="14">
        <v>340.14</v>
      </c>
      <c r="D1837" s="14">
        <v>340.67</v>
      </c>
      <c r="E1837" s="14">
        <v>331.47</v>
      </c>
      <c r="F1837" s="14" t="s">
        <v>3814</v>
      </c>
      <c r="G1837" s="15">
        <v>9.2999999999999992E-3</v>
      </c>
    </row>
    <row r="1838" spans="1:7" x14ac:dyDescent="0.2">
      <c r="A1838" s="17">
        <v>40794</v>
      </c>
      <c r="B1838" s="14">
        <v>340.14</v>
      </c>
      <c r="C1838" s="14">
        <v>337</v>
      </c>
      <c r="D1838" s="14">
        <v>340.65</v>
      </c>
      <c r="E1838" s="14">
        <v>333.43</v>
      </c>
      <c r="F1838" s="14" t="s">
        <v>2862</v>
      </c>
      <c r="G1838" s="15">
        <v>0.04</v>
      </c>
    </row>
    <row r="1839" spans="1:7" x14ac:dyDescent="0.2">
      <c r="A1839" s="17">
        <v>40793</v>
      </c>
      <c r="B1839" s="14">
        <v>337</v>
      </c>
      <c r="C1839" s="14">
        <v>324.04000000000002</v>
      </c>
      <c r="D1839" s="14">
        <v>337</v>
      </c>
      <c r="E1839" s="14">
        <v>324.04000000000002</v>
      </c>
      <c r="F1839" s="14" t="s">
        <v>3815</v>
      </c>
      <c r="G1839" s="15">
        <v>-5.8999999999999999E-3</v>
      </c>
    </row>
    <row r="1840" spans="1:7" x14ac:dyDescent="0.2">
      <c r="A1840" s="17">
        <v>40792</v>
      </c>
      <c r="B1840" s="14">
        <v>324.04000000000002</v>
      </c>
      <c r="C1840" s="14">
        <v>325.95</v>
      </c>
      <c r="D1840" s="14">
        <v>330.24</v>
      </c>
      <c r="E1840" s="14">
        <v>320.97000000000003</v>
      </c>
      <c r="F1840" s="14" t="s">
        <v>3816</v>
      </c>
      <c r="G1840" s="15">
        <v>-4.5100000000000001E-2</v>
      </c>
    </row>
    <row r="1841" spans="1:7" x14ac:dyDescent="0.2">
      <c r="A1841" s="17">
        <v>40791</v>
      </c>
      <c r="B1841" s="14">
        <v>325.95</v>
      </c>
      <c r="C1841" s="14">
        <v>341.33</v>
      </c>
      <c r="D1841" s="14">
        <v>341.64</v>
      </c>
      <c r="E1841" s="14">
        <v>325.95</v>
      </c>
      <c r="F1841" s="14" t="s">
        <v>3817</v>
      </c>
      <c r="G1841" s="15">
        <v>-2.8899999999999999E-2</v>
      </c>
    </row>
    <row r="1842" spans="1:7" x14ac:dyDescent="0.2">
      <c r="A1842" s="17">
        <v>40788</v>
      </c>
      <c r="B1842" s="14">
        <v>341.33</v>
      </c>
      <c r="C1842" s="14">
        <v>351.48</v>
      </c>
      <c r="D1842" s="14">
        <v>351.48</v>
      </c>
      <c r="E1842" s="14">
        <v>339.19</v>
      </c>
      <c r="F1842" s="14" t="s">
        <v>3408</v>
      </c>
      <c r="G1842" s="15">
        <v>5.1000000000000004E-3</v>
      </c>
    </row>
    <row r="1843" spans="1:7" x14ac:dyDescent="0.2">
      <c r="A1843" s="17">
        <v>40787</v>
      </c>
      <c r="B1843" s="14">
        <v>351.48</v>
      </c>
      <c r="C1843" s="14">
        <v>349.68</v>
      </c>
      <c r="D1843" s="14">
        <v>353.89</v>
      </c>
      <c r="E1843" s="14">
        <v>343.8</v>
      </c>
      <c r="F1843" s="14" t="s">
        <v>3818</v>
      </c>
      <c r="G1843" s="15">
        <v>2.1899999999999999E-2</v>
      </c>
    </row>
    <row r="1844" spans="1:7" x14ac:dyDescent="0.2">
      <c r="A1844" s="17">
        <v>40786</v>
      </c>
      <c r="B1844" s="14">
        <v>349.68</v>
      </c>
      <c r="C1844" s="14">
        <v>342.18</v>
      </c>
      <c r="D1844" s="14">
        <v>351.09</v>
      </c>
      <c r="E1844" s="14">
        <v>342.17</v>
      </c>
      <c r="F1844" s="14" t="s">
        <v>3819</v>
      </c>
      <c r="G1844" s="15">
        <v>2.3999999999999998E-3</v>
      </c>
    </row>
    <row r="1845" spans="1:7" x14ac:dyDescent="0.2">
      <c r="A1845" s="17">
        <v>40785</v>
      </c>
      <c r="B1845" s="14">
        <v>342.18</v>
      </c>
      <c r="C1845" s="14">
        <v>341.37</v>
      </c>
      <c r="D1845" s="14">
        <v>345.38</v>
      </c>
      <c r="E1845" s="14">
        <v>339.2</v>
      </c>
      <c r="F1845" s="14" t="s">
        <v>3820</v>
      </c>
      <c r="G1845" s="15">
        <v>2.5499999999999998E-2</v>
      </c>
    </row>
    <row r="1846" spans="1:7" x14ac:dyDescent="0.2">
      <c r="A1846" s="17">
        <v>40784</v>
      </c>
      <c r="B1846" s="14">
        <v>341.37</v>
      </c>
      <c r="C1846" s="14">
        <v>332.89</v>
      </c>
      <c r="D1846" s="14">
        <v>342.79</v>
      </c>
      <c r="E1846" s="14">
        <v>332.89</v>
      </c>
      <c r="F1846" s="14" t="s">
        <v>3821</v>
      </c>
      <c r="G1846" s="15">
        <v>9.1000000000000004E-3</v>
      </c>
    </row>
    <row r="1847" spans="1:7" x14ac:dyDescent="0.2">
      <c r="A1847" s="17">
        <v>40781</v>
      </c>
      <c r="B1847" s="14">
        <v>332.89</v>
      </c>
      <c r="C1847" s="14">
        <v>329.89</v>
      </c>
      <c r="D1847" s="14">
        <v>332.89</v>
      </c>
      <c r="E1847" s="14">
        <v>322.48</v>
      </c>
      <c r="F1847" s="14" t="s">
        <v>3822</v>
      </c>
      <c r="G1847" s="15">
        <v>-1.4200000000000001E-2</v>
      </c>
    </row>
    <row r="1848" spans="1:7" x14ac:dyDescent="0.2">
      <c r="A1848" s="17">
        <v>40780</v>
      </c>
      <c r="B1848" s="14">
        <v>329.89</v>
      </c>
      <c r="C1848" s="14">
        <v>334.63</v>
      </c>
      <c r="D1848" s="14">
        <v>339.4</v>
      </c>
      <c r="E1848" s="14">
        <v>328.65</v>
      </c>
      <c r="F1848" s="14" t="s">
        <v>3823</v>
      </c>
      <c r="G1848" s="15">
        <v>3.3500000000000002E-2</v>
      </c>
    </row>
    <row r="1849" spans="1:7" x14ac:dyDescent="0.2">
      <c r="A1849" s="17">
        <v>40779</v>
      </c>
      <c r="B1849" s="14">
        <v>334.63</v>
      </c>
      <c r="C1849" s="14">
        <v>323.77</v>
      </c>
      <c r="D1849" s="14">
        <v>335.86</v>
      </c>
      <c r="E1849" s="14">
        <v>323.77</v>
      </c>
      <c r="F1849" s="14" t="s">
        <v>3824</v>
      </c>
      <c r="G1849" s="15">
        <v>1.9E-3</v>
      </c>
    </row>
    <row r="1850" spans="1:7" x14ac:dyDescent="0.2">
      <c r="A1850" s="17">
        <v>40778</v>
      </c>
      <c r="B1850" s="14">
        <v>323.77</v>
      </c>
      <c r="C1850" s="14">
        <v>323.17</v>
      </c>
      <c r="D1850" s="14">
        <v>330.92</v>
      </c>
      <c r="E1850" s="14">
        <v>320.77999999999997</v>
      </c>
      <c r="F1850" s="14" t="s">
        <v>3825</v>
      </c>
      <c r="G1850" s="15">
        <v>-2E-3</v>
      </c>
    </row>
    <row r="1851" spans="1:7" x14ac:dyDescent="0.2">
      <c r="A1851" s="17">
        <v>40777</v>
      </c>
      <c r="B1851" s="14">
        <v>323.17</v>
      </c>
      <c r="C1851" s="14">
        <v>323.82</v>
      </c>
      <c r="D1851" s="14">
        <v>330.33</v>
      </c>
      <c r="E1851" s="14">
        <v>318</v>
      </c>
      <c r="F1851" s="14" t="s">
        <v>3826</v>
      </c>
      <c r="G1851" s="15">
        <v>-3.7000000000000002E-3</v>
      </c>
    </row>
    <row r="1852" spans="1:7" x14ac:dyDescent="0.2">
      <c r="A1852" s="17">
        <v>40774</v>
      </c>
      <c r="B1852" s="14">
        <v>323.82</v>
      </c>
      <c r="C1852" s="14">
        <v>325.02999999999997</v>
      </c>
      <c r="D1852" s="14">
        <v>329.28</v>
      </c>
      <c r="E1852" s="14">
        <v>312.47000000000003</v>
      </c>
      <c r="F1852" s="14" t="s">
        <v>3328</v>
      </c>
      <c r="G1852" s="15">
        <v>-5.96E-2</v>
      </c>
    </row>
    <row r="1853" spans="1:7" x14ac:dyDescent="0.2">
      <c r="A1853" s="17">
        <v>40773</v>
      </c>
      <c r="B1853" s="14">
        <v>325.02999999999997</v>
      </c>
      <c r="C1853" s="14">
        <v>345.64</v>
      </c>
      <c r="D1853" s="14">
        <v>345.64</v>
      </c>
      <c r="E1853" s="14">
        <v>324.42</v>
      </c>
      <c r="F1853" s="14" t="s">
        <v>3460</v>
      </c>
      <c r="G1853" s="15">
        <v>1.2200000000000001E-2</v>
      </c>
    </row>
    <row r="1854" spans="1:7" x14ac:dyDescent="0.2">
      <c r="A1854" s="17">
        <v>40772</v>
      </c>
      <c r="B1854" s="14">
        <v>345.64</v>
      </c>
      <c r="C1854" s="14">
        <v>341.47</v>
      </c>
      <c r="D1854" s="14">
        <v>348.83</v>
      </c>
      <c r="E1854" s="14">
        <v>338.53</v>
      </c>
      <c r="F1854" s="14" t="s">
        <v>3827</v>
      </c>
      <c r="G1854" s="15">
        <v>-4.0000000000000002E-4</v>
      </c>
    </row>
    <row r="1855" spans="1:7" x14ac:dyDescent="0.2">
      <c r="A1855" s="17">
        <v>40771</v>
      </c>
      <c r="B1855" s="14">
        <v>341.47</v>
      </c>
      <c r="C1855" s="14">
        <v>341.6</v>
      </c>
      <c r="D1855" s="14">
        <v>342.35</v>
      </c>
      <c r="E1855" s="14">
        <v>335.44</v>
      </c>
      <c r="F1855" s="14" t="s">
        <v>3828</v>
      </c>
      <c r="G1855" s="15">
        <v>1.3899999999999999E-2</v>
      </c>
    </row>
    <row r="1856" spans="1:7" x14ac:dyDescent="0.2">
      <c r="A1856" s="17">
        <v>40770</v>
      </c>
      <c r="B1856" s="14">
        <v>341.6</v>
      </c>
      <c r="C1856" s="14">
        <v>336.91</v>
      </c>
      <c r="D1856" s="14">
        <v>344.07</v>
      </c>
      <c r="E1856" s="14">
        <v>336.91</v>
      </c>
      <c r="F1856" s="14" t="s">
        <v>3829</v>
      </c>
      <c r="G1856" s="15">
        <v>2.7300000000000001E-2</v>
      </c>
    </row>
    <row r="1857" spans="1:7" x14ac:dyDescent="0.2">
      <c r="A1857" s="17">
        <v>40767</v>
      </c>
      <c r="B1857" s="14">
        <v>336.91</v>
      </c>
      <c r="C1857" s="14">
        <v>327.97</v>
      </c>
      <c r="D1857" s="14">
        <v>337.01</v>
      </c>
      <c r="E1857" s="14">
        <v>322.17</v>
      </c>
      <c r="F1857" s="14" t="s">
        <v>3830</v>
      </c>
      <c r="G1857" s="15">
        <v>3.6299999999999999E-2</v>
      </c>
    </row>
    <row r="1858" spans="1:7" x14ac:dyDescent="0.2">
      <c r="A1858" s="17">
        <v>40766</v>
      </c>
      <c r="B1858" s="14">
        <v>327.97</v>
      </c>
      <c r="C1858" s="14">
        <v>316.48</v>
      </c>
      <c r="D1858" s="14">
        <v>327.97</v>
      </c>
      <c r="E1858" s="14">
        <v>310.68</v>
      </c>
      <c r="F1858" s="14" t="s">
        <v>3831</v>
      </c>
      <c r="G1858" s="15">
        <v>-1.4E-2</v>
      </c>
    </row>
    <row r="1859" spans="1:7" x14ac:dyDescent="0.2">
      <c r="A1859" s="17">
        <v>40765</v>
      </c>
      <c r="B1859" s="14">
        <v>316.48</v>
      </c>
      <c r="C1859" s="14">
        <v>320.95999999999998</v>
      </c>
      <c r="D1859" s="14">
        <v>332.21</v>
      </c>
      <c r="E1859" s="14">
        <v>313.5</v>
      </c>
      <c r="F1859" s="14" t="s">
        <v>3832</v>
      </c>
      <c r="G1859" s="15">
        <v>1.1299999999999999E-2</v>
      </c>
    </row>
    <row r="1860" spans="1:7" x14ac:dyDescent="0.2">
      <c r="A1860" s="17">
        <v>40764</v>
      </c>
      <c r="B1860" s="14">
        <v>320.95999999999998</v>
      </c>
      <c r="C1860" s="14">
        <v>317.37</v>
      </c>
      <c r="D1860" s="14">
        <v>321.49</v>
      </c>
      <c r="E1860" s="14">
        <v>299.04000000000002</v>
      </c>
      <c r="F1860" s="14" t="s">
        <v>3833</v>
      </c>
      <c r="G1860" s="15">
        <v>-5.5E-2</v>
      </c>
    </row>
    <row r="1861" spans="1:7" x14ac:dyDescent="0.2">
      <c r="A1861" s="17">
        <v>40763</v>
      </c>
      <c r="B1861" s="14">
        <v>317.37</v>
      </c>
      <c r="C1861" s="14">
        <v>335.83</v>
      </c>
      <c r="D1861" s="14">
        <v>338.02</v>
      </c>
      <c r="E1861" s="14">
        <v>314.86</v>
      </c>
      <c r="F1861" s="14" t="s">
        <v>3834</v>
      </c>
      <c r="G1861" s="15">
        <v>-2.64E-2</v>
      </c>
    </row>
    <row r="1862" spans="1:7" x14ac:dyDescent="0.2">
      <c r="A1862" s="17">
        <v>40760</v>
      </c>
      <c r="B1862" s="14">
        <v>335.83</v>
      </c>
      <c r="C1862" s="14">
        <v>344.93</v>
      </c>
      <c r="D1862" s="14">
        <v>348.83</v>
      </c>
      <c r="E1862" s="14">
        <v>332.11</v>
      </c>
      <c r="F1862" s="14" t="s">
        <v>3835</v>
      </c>
      <c r="G1862" s="15">
        <v>-4.8399999999999999E-2</v>
      </c>
    </row>
    <row r="1863" spans="1:7" x14ac:dyDescent="0.2">
      <c r="A1863" s="17">
        <v>40759</v>
      </c>
      <c r="B1863" s="14">
        <v>344.93</v>
      </c>
      <c r="C1863" s="14">
        <v>362.48</v>
      </c>
      <c r="D1863" s="14">
        <v>367.08</v>
      </c>
      <c r="E1863" s="14">
        <v>344.93</v>
      </c>
      <c r="F1863" s="14" t="s">
        <v>3836</v>
      </c>
      <c r="G1863" s="15">
        <v>-1.8700000000000001E-2</v>
      </c>
    </row>
    <row r="1864" spans="1:7" x14ac:dyDescent="0.2">
      <c r="A1864" s="17">
        <v>40758</v>
      </c>
      <c r="B1864" s="14">
        <v>362.48</v>
      </c>
      <c r="C1864" s="14">
        <v>369.38</v>
      </c>
      <c r="D1864" s="14">
        <v>369.81</v>
      </c>
      <c r="E1864" s="14">
        <v>360.68</v>
      </c>
      <c r="F1864" s="14" t="s">
        <v>3837</v>
      </c>
      <c r="G1864" s="15">
        <v>-2.2200000000000001E-2</v>
      </c>
    </row>
    <row r="1865" spans="1:7" x14ac:dyDescent="0.2">
      <c r="A1865" s="17">
        <v>40757</v>
      </c>
      <c r="B1865" s="14">
        <v>369.38</v>
      </c>
      <c r="C1865" s="14">
        <v>377.77</v>
      </c>
      <c r="D1865" s="14">
        <v>378.16</v>
      </c>
      <c r="E1865" s="14">
        <v>368.87</v>
      </c>
      <c r="F1865" s="14" t="s">
        <v>3838</v>
      </c>
      <c r="G1865" s="15">
        <v>-1.52E-2</v>
      </c>
    </row>
    <row r="1866" spans="1:7" x14ac:dyDescent="0.2">
      <c r="A1866" s="17">
        <v>40756</v>
      </c>
      <c r="B1866" s="14">
        <v>377.77</v>
      </c>
      <c r="C1866" s="14">
        <v>383.59</v>
      </c>
      <c r="D1866" s="14">
        <v>389.64</v>
      </c>
      <c r="E1866" s="14">
        <v>377.77</v>
      </c>
      <c r="F1866" s="14" t="s">
        <v>3839</v>
      </c>
      <c r="G1866" s="15">
        <v>-1.0699999999999999E-2</v>
      </c>
    </row>
    <row r="1867" spans="1:7" x14ac:dyDescent="0.2">
      <c r="A1867" s="17">
        <v>40753</v>
      </c>
      <c r="B1867" s="14">
        <v>383.59</v>
      </c>
      <c r="C1867" s="14">
        <v>387.75</v>
      </c>
      <c r="D1867" s="14">
        <v>387.78</v>
      </c>
      <c r="E1867" s="14">
        <v>379.61</v>
      </c>
      <c r="F1867" s="14" t="s">
        <v>3840</v>
      </c>
      <c r="G1867" s="15">
        <v>3.0000000000000001E-3</v>
      </c>
    </row>
    <row r="1868" spans="1:7" x14ac:dyDescent="0.2">
      <c r="A1868" s="17">
        <v>40752</v>
      </c>
      <c r="B1868" s="14">
        <v>387.75</v>
      </c>
      <c r="C1868" s="14">
        <v>386.59</v>
      </c>
      <c r="D1868" s="14">
        <v>388.23</v>
      </c>
      <c r="E1868" s="14">
        <v>383.38</v>
      </c>
      <c r="F1868" s="14" t="s">
        <v>3841</v>
      </c>
      <c r="G1868" s="15">
        <v>-1.5800000000000002E-2</v>
      </c>
    </row>
    <row r="1869" spans="1:7" x14ac:dyDescent="0.2">
      <c r="A1869" s="17">
        <v>40751</v>
      </c>
      <c r="B1869" s="14">
        <v>386.59</v>
      </c>
      <c r="C1869" s="14">
        <v>392.8</v>
      </c>
      <c r="D1869" s="14">
        <v>392.8</v>
      </c>
      <c r="E1869" s="14">
        <v>385.29</v>
      </c>
      <c r="F1869" s="14" t="s">
        <v>3842</v>
      </c>
      <c r="G1869" s="15">
        <v>1.1999999999999999E-3</v>
      </c>
    </row>
    <row r="1870" spans="1:7" x14ac:dyDescent="0.2">
      <c r="A1870" s="17">
        <v>40750</v>
      </c>
      <c r="B1870" s="14">
        <v>392.8</v>
      </c>
      <c r="C1870" s="14">
        <v>392.33</v>
      </c>
      <c r="D1870" s="14">
        <v>394.8</v>
      </c>
      <c r="E1870" s="14">
        <v>390.5</v>
      </c>
      <c r="F1870" s="14" t="s">
        <v>3843</v>
      </c>
      <c r="G1870" s="15">
        <v>-2.9999999999999997E-4</v>
      </c>
    </row>
    <row r="1871" spans="1:7" x14ac:dyDescent="0.2">
      <c r="A1871" s="17">
        <v>40749</v>
      </c>
      <c r="B1871" s="14">
        <v>392.33</v>
      </c>
      <c r="C1871" s="14">
        <v>392.43</v>
      </c>
      <c r="D1871" s="14">
        <v>394.18</v>
      </c>
      <c r="E1871" s="14">
        <v>388.54</v>
      </c>
      <c r="F1871" s="14" t="s">
        <v>3844</v>
      </c>
      <c r="G1871" s="15">
        <v>1.6000000000000001E-3</v>
      </c>
    </row>
    <row r="1872" spans="1:7" x14ac:dyDescent="0.2">
      <c r="A1872" s="17">
        <v>40746</v>
      </c>
      <c r="B1872" s="14">
        <v>392.43</v>
      </c>
      <c r="C1872" s="14">
        <v>391.81</v>
      </c>
      <c r="D1872" s="14">
        <v>395.65</v>
      </c>
      <c r="E1872" s="14">
        <v>390.39</v>
      </c>
      <c r="F1872" s="14" t="s">
        <v>3845</v>
      </c>
      <c r="G1872" s="15">
        <v>8.3000000000000001E-3</v>
      </c>
    </row>
    <row r="1873" spans="1:7" x14ac:dyDescent="0.2">
      <c r="A1873" s="17">
        <v>40745</v>
      </c>
      <c r="B1873" s="14">
        <v>391.81</v>
      </c>
      <c r="C1873" s="14">
        <v>388.57</v>
      </c>
      <c r="D1873" s="14">
        <v>392.95</v>
      </c>
      <c r="E1873" s="14">
        <v>385.97</v>
      </c>
      <c r="F1873" s="14" t="s">
        <v>3846</v>
      </c>
      <c r="G1873" s="15">
        <v>1.7600000000000001E-2</v>
      </c>
    </row>
    <row r="1874" spans="1:7" x14ac:dyDescent="0.2">
      <c r="A1874" s="17">
        <v>40744</v>
      </c>
      <c r="B1874" s="14">
        <v>388.57</v>
      </c>
      <c r="C1874" s="14">
        <v>381.84</v>
      </c>
      <c r="D1874" s="14">
        <v>388.87</v>
      </c>
      <c r="E1874" s="14">
        <v>381.84</v>
      </c>
      <c r="F1874" s="14" t="s">
        <v>3847</v>
      </c>
      <c r="G1874" s="15">
        <v>1.1299999999999999E-2</v>
      </c>
    </row>
    <row r="1875" spans="1:7" x14ac:dyDescent="0.2">
      <c r="A1875" s="17">
        <v>40743</v>
      </c>
      <c r="B1875" s="14">
        <v>381.84</v>
      </c>
      <c r="C1875" s="14">
        <v>377.59</v>
      </c>
      <c r="D1875" s="14">
        <v>382.25</v>
      </c>
      <c r="E1875" s="14">
        <v>376.59</v>
      </c>
      <c r="F1875" s="14" t="s">
        <v>3848</v>
      </c>
      <c r="G1875" s="15">
        <v>-1.5599999999999999E-2</v>
      </c>
    </row>
    <row r="1876" spans="1:7" x14ac:dyDescent="0.2">
      <c r="A1876" s="17">
        <v>40742</v>
      </c>
      <c r="B1876" s="14">
        <v>377.59</v>
      </c>
      <c r="C1876" s="14">
        <v>383.57</v>
      </c>
      <c r="D1876" s="14">
        <v>383.58</v>
      </c>
      <c r="E1876" s="14">
        <v>377.05</v>
      </c>
      <c r="F1876" s="14" t="s">
        <v>3849</v>
      </c>
      <c r="G1876" s="15">
        <v>7.4000000000000003E-3</v>
      </c>
    </row>
    <row r="1877" spans="1:7" x14ac:dyDescent="0.2">
      <c r="A1877" s="17">
        <v>40739</v>
      </c>
      <c r="B1877" s="14">
        <v>383.57</v>
      </c>
      <c r="C1877" s="14">
        <v>380.74</v>
      </c>
      <c r="D1877" s="14">
        <v>383.58</v>
      </c>
      <c r="E1877" s="14">
        <v>377.88</v>
      </c>
      <c r="F1877" s="14" t="s">
        <v>3850</v>
      </c>
      <c r="G1877" s="15">
        <v>-1.0999999999999999E-2</v>
      </c>
    </row>
    <row r="1878" spans="1:7" x14ac:dyDescent="0.2">
      <c r="A1878" s="17">
        <v>40738</v>
      </c>
      <c r="B1878" s="14">
        <v>380.74</v>
      </c>
      <c r="C1878" s="14">
        <v>384.98</v>
      </c>
      <c r="D1878" s="14">
        <v>384.99</v>
      </c>
      <c r="E1878" s="14">
        <v>380.58</v>
      </c>
      <c r="F1878" s="14" t="s">
        <v>3851</v>
      </c>
      <c r="G1878" s="15">
        <v>1.66E-2</v>
      </c>
    </row>
    <row r="1879" spans="1:7" x14ac:dyDescent="0.2">
      <c r="A1879" s="17">
        <v>40737</v>
      </c>
      <c r="B1879" s="14">
        <v>384.98</v>
      </c>
      <c r="C1879" s="14">
        <v>378.7</v>
      </c>
      <c r="D1879" s="14">
        <v>385</v>
      </c>
      <c r="E1879" s="14">
        <v>376.89</v>
      </c>
      <c r="F1879" s="14" t="s">
        <v>3852</v>
      </c>
      <c r="G1879" s="15">
        <v>-5.0000000000000001E-3</v>
      </c>
    </row>
    <row r="1880" spans="1:7" x14ac:dyDescent="0.2">
      <c r="A1880" s="17">
        <v>40736</v>
      </c>
      <c r="B1880" s="14">
        <v>378.7</v>
      </c>
      <c r="C1880" s="14">
        <v>380.6</v>
      </c>
      <c r="D1880" s="14">
        <v>380.6</v>
      </c>
      <c r="E1880" s="14">
        <v>370.24</v>
      </c>
      <c r="F1880" s="14" t="s">
        <v>3853</v>
      </c>
      <c r="G1880" s="15">
        <v>-1.2500000000000001E-2</v>
      </c>
    </row>
    <row r="1881" spans="1:7" x14ac:dyDescent="0.2">
      <c r="A1881" s="17">
        <v>40735</v>
      </c>
      <c r="B1881" s="14">
        <v>380.6</v>
      </c>
      <c r="C1881" s="14">
        <v>385.4</v>
      </c>
      <c r="D1881" s="14">
        <v>385.45</v>
      </c>
      <c r="E1881" s="14">
        <v>379.04</v>
      </c>
      <c r="F1881" s="14" t="s">
        <v>3854</v>
      </c>
      <c r="G1881" s="15">
        <v>-0.02</v>
      </c>
    </row>
    <row r="1882" spans="1:7" x14ac:dyDescent="0.2">
      <c r="A1882" s="17">
        <v>40732</v>
      </c>
      <c r="B1882" s="14">
        <v>385.4</v>
      </c>
      <c r="C1882" s="14">
        <v>393.25</v>
      </c>
      <c r="D1882" s="14">
        <v>396.33</v>
      </c>
      <c r="E1882" s="14">
        <v>385.11</v>
      </c>
      <c r="F1882" s="14" t="s">
        <v>3855</v>
      </c>
      <c r="G1882" s="15">
        <v>1.17E-2</v>
      </c>
    </row>
    <row r="1883" spans="1:7" x14ac:dyDescent="0.2">
      <c r="A1883" s="17">
        <v>40731</v>
      </c>
      <c r="B1883" s="14">
        <v>393.25</v>
      </c>
      <c r="C1883" s="14">
        <v>388.7</v>
      </c>
      <c r="D1883" s="14">
        <v>394.2</v>
      </c>
      <c r="E1883" s="14">
        <v>388.7</v>
      </c>
      <c r="F1883" s="14" t="s">
        <v>3856</v>
      </c>
      <c r="G1883" s="15">
        <v>-8.5000000000000006E-3</v>
      </c>
    </row>
    <row r="1884" spans="1:7" x14ac:dyDescent="0.2">
      <c r="A1884" s="17">
        <v>40730</v>
      </c>
      <c r="B1884" s="14">
        <v>388.7</v>
      </c>
      <c r="C1884" s="14">
        <v>392.04</v>
      </c>
      <c r="D1884" s="14">
        <v>392.33</v>
      </c>
      <c r="E1884" s="14">
        <v>386.88</v>
      </c>
      <c r="F1884" s="14" t="s">
        <v>3857</v>
      </c>
      <c r="G1884" s="15">
        <v>-2.9999999999999997E-4</v>
      </c>
    </row>
    <row r="1885" spans="1:7" x14ac:dyDescent="0.2">
      <c r="A1885" s="17">
        <v>40729</v>
      </c>
      <c r="B1885" s="14">
        <v>392.04</v>
      </c>
      <c r="C1885" s="14">
        <v>392.17</v>
      </c>
      <c r="D1885" s="14">
        <v>392.54</v>
      </c>
      <c r="E1885" s="14">
        <v>389.83</v>
      </c>
      <c r="F1885" s="14" t="s">
        <v>3858</v>
      </c>
      <c r="G1885" s="15">
        <v>2.5000000000000001E-3</v>
      </c>
    </row>
    <row r="1886" spans="1:7" x14ac:dyDescent="0.2">
      <c r="A1886" s="17">
        <v>40728</v>
      </c>
      <c r="B1886" s="14">
        <v>392.17</v>
      </c>
      <c r="C1886" s="14">
        <v>391.21</v>
      </c>
      <c r="D1886" s="14">
        <v>393.29</v>
      </c>
      <c r="E1886" s="14">
        <v>389.35</v>
      </c>
      <c r="F1886" s="14" t="s">
        <v>3859</v>
      </c>
      <c r="G1886" s="15">
        <v>1.18E-2</v>
      </c>
    </row>
    <row r="1887" spans="1:7" x14ac:dyDescent="0.2">
      <c r="A1887" s="17">
        <v>40725</v>
      </c>
      <c r="B1887" s="14">
        <v>391.21</v>
      </c>
      <c r="C1887" s="14">
        <v>386.66</v>
      </c>
      <c r="D1887" s="14">
        <v>392.4</v>
      </c>
      <c r="E1887" s="14">
        <v>383.49</v>
      </c>
      <c r="F1887" s="14" t="s">
        <v>3860</v>
      </c>
      <c r="G1887" s="15">
        <v>1.0699999999999999E-2</v>
      </c>
    </row>
    <row r="1888" spans="1:7" x14ac:dyDescent="0.2">
      <c r="A1888" s="17">
        <v>40724</v>
      </c>
      <c r="B1888" s="14">
        <v>386.66</v>
      </c>
      <c r="C1888" s="14">
        <v>382.58</v>
      </c>
      <c r="D1888" s="14">
        <v>386.66</v>
      </c>
      <c r="E1888" s="14">
        <v>381.27</v>
      </c>
      <c r="F1888" s="14" t="s">
        <v>3861</v>
      </c>
      <c r="G1888" s="15">
        <v>2.7799999999999998E-2</v>
      </c>
    </row>
    <row r="1889" spans="1:7" x14ac:dyDescent="0.2">
      <c r="A1889" s="17">
        <v>40723</v>
      </c>
      <c r="B1889" s="14">
        <v>382.58</v>
      </c>
      <c r="C1889" s="14">
        <v>372.23</v>
      </c>
      <c r="D1889" s="14">
        <v>382.6</v>
      </c>
      <c r="E1889" s="14">
        <v>372.23</v>
      </c>
      <c r="F1889" s="14" t="s">
        <v>3862</v>
      </c>
      <c r="G1889" s="15">
        <v>1.0200000000000001E-2</v>
      </c>
    </row>
    <row r="1890" spans="1:7" x14ac:dyDescent="0.2">
      <c r="A1890" s="17">
        <v>40722</v>
      </c>
      <c r="B1890" s="14">
        <v>372.23</v>
      </c>
      <c r="C1890" s="14">
        <v>368.47</v>
      </c>
      <c r="D1890" s="14">
        <v>373.15</v>
      </c>
      <c r="E1890" s="14">
        <v>368.47</v>
      </c>
      <c r="F1890" s="14" t="s">
        <v>3863</v>
      </c>
      <c r="G1890" s="15">
        <v>2.5000000000000001E-3</v>
      </c>
    </row>
    <row r="1891" spans="1:7" x14ac:dyDescent="0.2">
      <c r="A1891" s="17">
        <v>40721</v>
      </c>
      <c r="B1891" s="14">
        <v>368.47</v>
      </c>
      <c r="C1891" s="14">
        <v>367.56</v>
      </c>
      <c r="D1891" s="14">
        <v>369.19</v>
      </c>
      <c r="E1891" s="14">
        <v>366.12</v>
      </c>
      <c r="F1891" s="14" t="s">
        <v>3864</v>
      </c>
      <c r="G1891" s="15">
        <v>-6.4000000000000003E-3</v>
      </c>
    </row>
    <row r="1892" spans="1:7" x14ac:dyDescent="0.2">
      <c r="A1892" s="17">
        <v>40718</v>
      </c>
      <c r="B1892" s="14">
        <v>367.56</v>
      </c>
      <c r="C1892" s="14">
        <v>369.91</v>
      </c>
      <c r="D1892" s="14">
        <v>376.55</v>
      </c>
      <c r="E1892" s="14">
        <v>366.88</v>
      </c>
      <c r="F1892" s="14" t="s">
        <v>3865</v>
      </c>
      <c r="G1892" s="15">
        <v>-2.63E-2</v>
      </c>
    </row>
    <row r="1893" spans="1:7" x14ac:dyDescent="0.2">
      <c r="A1893" s="17">
        <v>40717</v>
      </c>
      <c r="B1893" s="14">
        <v>369.91</v>
      </c>
      <c r="C1893" s="14">
        <v>379.89</v>
      </c>
      <c r="D1893" s="14">
        <v>379.89</v>
      </c>
      <c r="E1893" s="14">
        <v>368.89</v>
      </c>
      <c r="F1893" s="14" t="s">
        <v>3866</v>
      </c>
      <c r="G1893" s="15">
        <v>-0.01</v>
      </c>
    </row>
    <row r="1894" spans="1:7" x14ac:dyDescent="0.2">
      <c r="A1894" s="17">
        <v>40716</v>
      </c>
      <c r="B1894" s="14">
        <v>379.89</v>
      </c>
      <c r="C1894" s="14">
        <v>383.74</v>
      </c>
      <c r="D1894" s="14">
        <v>384.97</v>
      </c>
      <c r="E1894" s="14">
        <v>379.89</v>
      </c>
      <c r="F1894" s="14" t="s">
        <v>3867</v>
      </c>
      <c r="G1894" s="15">
        <v>2.87E-2</v>
      </c>
    </row>
    <row r="1895" spans="1:7" x14ac:dyDescent="0.2">
      <c r="A1895" s="17">
        <v>40715</v>
      </c>
      <c r="B1895" s="14">
        <v>383.74</v>
      </c>
      <c r="C1895" s="14">
        <v>373.04</v>
      </c>
      <c r="D1895" s="14">
        <v>383.76</v>
      </c>
      <c r="E1895" s="14">
        <v>373.04</v>
      </c>
      <c r="F1895" s="14" t="s">
        <v>3868</v>
      </c>
      <c r="G1895" s="15">
        <v>-7.6E-3</v>
      </c>
    </row>
    <row r="1896" spans="1:7" x14ac:dyDescent="0.2">
      <c r="A1896" s="17">
        <v>40714</v>
      </c>
      <c r="B1896" s="14">
        <v>373.04</v>
      </c>
      <c r="C1896" s="14">
        <v>375.88</v>
      </c>
      <c r="D1896" s="14">
        <v>375.88</v>
      </c>
      <c r="E1896" s="14">
        <v>370.9</v>
      </c>
      <c r="F1896" s="14" t="s">
        <v>3869</v>
      </c>
      <c r="G1896" s="15">
        <v>1.4E-3</v>
      </c>
    </row>
    <row r="1897" spans="1:7" x14ac:dyDescent="0.2">
      <c r="A1897" s="17">
        <v>40711</v>
      </c>
      <c r="B1897" s="14">
        <v>375.88</v>
      </c>
      <c r="C1897" s="14">
        <v>375.34</v>
      </c>
      <c r="D1897" s="14">
        <v>378.23</v>
      </c>
      <c r="E1897" s="14">
        <v>367.83</v>
      </c>
      <c r="F1897" s="14" t="s">
        <v>3870</v>
      </c>
      <c r="G1897" s="15">
        <v>-1.34E-2</v>
      </c>
    </row>
    <row r="1898" spans="1:7" x14ac:dyDescent="0.2">
      <c r="A1898" s="17">
        <v>40710</v>
      </c>
      <c r="B1898" s="14">
        <v>375.34</v>
      </c>
      <c r="C1898" s="14">
        <v>380.45</v>
      </c>
      <c r="D1898" s="14">
        <v>380.45</v>
      </c>
      <c r="E1898" s="14">
        <v>371.64</v>
      </c>
      <c r="F1898" s="14" t="s">
        <v>3871</v>
      </c>
      <c r="G1898" s="15">
        <v>-2.41E-2</v>
      </c>
    </row>
    <row r="1899" spans="1:7" x14ac:dyDescent="0.2">
      <c r="A1899" s="17">
        <v>40709</v>
      </c>
      <c r="B1899" s="14">
        <v>380.45</v>
      </c>
      <c r="C1899" s="14">
        <v>389.85</v>
      </c>
      <c r="D1899" s="14">
        <v>390.01</v>
      </c>
      <c r="E1899" s="14">
        <v>379.46</v>
      </c>
      <c r="F1899" s="14" t="s">
        <v>3872</v>
      </c>
      <c r="G1899" s="15">
        <v>8.5000000000000006E-3</v>
      </c>
    </row>
    <row r="1900" spans="1:7" x14ac:dyDescent="0.2">
      <c r="A1900" s="17">
        <v>40708</v>
      </c>
      <c r="B1900" s="14">
        <v>389.85</v>
      </c>
      <c r="C1900" s="14">
        <v>386.57</v>
      </c>
      <c r="D1900" s="14">
        <v>390.71</v>
      </c>
      <c r="E1900" s="14">
        <v>386.57</v>
      </c>
      <c r="F1900" s="14" t="s">
        <v>3873</v>
      </c>
      <c r="G1900" s="15">
        <v>-1.29E-2</v>
      </c>
    </row>
    <row r="1901" spans="1:7" x14ac:dyDescent="0.2">
      <c r="A1901" s="17">
        <v>40704</v>
      </c>
      <c r="B1901" s="14">
        <v>386.57</v>
      </c>
      <c r="C1901" s="14">
        <v>391.61</v>
      </c>
      <c r="D1901" s="14">
        <v>392.55</v>
      </c>
      <c r="E1901" s="14">
        <v>384.91</v>
      </c>
      <c r="F1901" s="14" t="s">
        <v>3874</v>
      </c>
      <c r="G1901" s="15">
        <v>8.3000000000000001E-3</v>
      </c>
    </row>
    <row r="1902" spans="1:7" x14ac:dyDescent="0.2">
      <c r="A1902" s="17">
        <v>40703</v>
      </c>
      <c r="B1902" s="14">
        <v>391.61</v>
      </c>
      <c r="C1902" s="14">
        <v>388.37</v>
      </c>
      <c r="D1902" s="14">
        <v>392.39</v>
      </c>
      <c r="E1902" s="14">
        <v>388.27</v>
      </c>
      <c r="F1902" s="14" t="s">
        <v>3875</v>
      </c>
      <c r="G1902" s="15">
        <v>-1.52E-2</v>
      </c>
    </row>
    <row r="1903" spans="1:7" x14ac:dyDescent="0.2">
      <c r="A1903" s="17">
        <v>40702</v>
      </c>
      <c r="B1903" s="14">
        <v>388.37</v>
      </c>
      <c r="C1903" s="14">
        <v>394.37</v>
      </c>
      <c r="D1903" s="14">
        <v>394.68</v>
      </c>
      <c r="E1903" s="14">
        <v>386.51</v>
      </c>
      <c r="F1903" s="14" t="s">
        <v>3876</v>
      </c>
      <c r="G1903" s="15">
        <v>-3.2000000000000002E-3</v>
      </c>
    </row>
    <row r="1904" spans="1:7" x14ac:dyDescent="0.2">
      <c r="A1904" s="17">
        <v>40701</v>
      </c>
      <c r="B1904" s="14">
        <v>394.37</v>
      </c>
      <c r="C1904" s="14">
        <v>395.65</v>
      </c>
      <c r="D1904" s="14">
        <v>397.22</v>
      </c>
      <c r="E1904" s="14">
        <v>393.6</v>
      </c>
      <c r="F1904" s="14" t="s">
        <v>3877</v>
      </c>
      <c r="G1904" s="15">
        <v>-3.8E-3</v>
      </c>
    </row>
    <row r="1905" spans="1:7" x14ac:dyDescent="0.2">
      <c r="A1905" s="17">
        <v>40700</v>
      </c>
      <c r="B1905" s="14">
        <v>395.65</v>
      </c>
      <c r="C1905" s="14">
        <v>397.15</v>
      </c>
      <c r="D1905" s="14">
        <v>398.47</v>
      </c>
      <c r="E1905" s="14">
        <v>394.22</v>
      </c>
      <c r="F1905" s="14" t="s">
        <v>3878</v>
      </c>
      <c r="G1905" s="15">
        <v>-1.1900000000000001E-2</v>
      </c>
    </row>
    <row r="1906" spans="1:7" x14ac:dyDescent="0.2">
      <c r="A1906" s="17">
        <v>40697</v>
      </c>
      <c r="B1906" s="14">
        <v>397.15</v>
      </c>
      <c r="C1906" s="14">
        <v>401.95</v>
      </c>
      <c r="D1906" s="14">
        <v>402</v>
      </c>
      <c r="E1906" s="14">
        <v>393.45</v>
      </c>
      <c r="F1906" s="14" t="s">
        <v>3879</v>
      </c>
      <c r="G1906" s="15">
        <v>-0.01</v>
      </c>
    </row>
    <row r="1907" spans="1:7" x14ac:dyDescent="0.2">
      <c r="A1907" s="17">
        <v>40695</v>
      </c>
      <c r="B1907" s="14">
        <v>401.95</v>
      </c>
      <c r="C1907" s="14">
        <v>405.99</v>
      </c>
      <c r="D1907" s="14">
        <v>406.37</v>
      </c>
      <c r="E1907" s="14">
        <v>401.13</v>
      </c>
      <c r="F1907" s="14" t="s">
        <v>3880</v>
      </c>
      <c r="G1907" s="15">
        <v>1.18E-2</v>
      </c>
    </row>
    <row r="1908" spans="1:7" x14ac:dyDescent="0.2">
      <c r="A1908" s="17">
        <v>40694</v>
      </c>
      <c r="B1908" s="14">
        <v>405.99</v>
      </c>
      <c r="C1908" s="14">
        <v>401.25</v>
      </c>
      <c r="D1908" s="14">
        <v>407.17</v>
      </c>
      <c r="E1908" s="14">
        <v>401.25</v>
      </c>
      <c r="F1908" s="14" t="s">
        <v>3881</v>
      </c>
      <c r="G1908" s="15">
        <v>3.5999999999999999E-3</v>
      </c>
    </row>
    <row r="1909" spans="1:7" x14ac:dyDescent="0.2">
      <c r="A1909" s="17">
        <v>40693</v>
      </c>
      <c r="B1909" s="14">
        <v>401.25</v>
      </c>
      <c r="C1909" s="14">
        <v>399.82</v>
      </c>
      <c r="D1909" s="14">
        <v>401.26</v>
      </c>
      <c r="E1909" s="14">
        <v>399.43</v>
      </c>
      <c r="F1909" s="14" t="s">
        <v>3882</v>
      </c>
      <c r="G1909" s="15">
        <v>1.24E-2</v>
      </c>
    </row>
    <row r="1910" spans="1:7" x14ac:dyDescent="0.2">
      <c r="A1910" s="17">
        <v>40690</v>
      </c>
      <c r="B1910" s="14">
        <v>399.82</v>
      </c>
      <c r="C1910" s="14">
        <v>394.93</v>
      </c>
      <c r="D1910" s="14">
        <v>400.16</v>
      </c>
      <c r="E1910" s="14">
        <v>394.76</v>
      </c>
      <c r="F1910" s="14" t="s">
        <v>3883</v>
      </c>
      <c r="G1910" s="15">
        <v>-4.5999999999999999E-3</v>
      </c>
    </row>
    <row r="1911" spans="1:7" x14ac:dyDescent="0.2">
      <c r="A1911" s="17">
        <v>40689</v>
      </c>
      <c r="B1911" s="14">
        <v>394.93</v>
      </c>
      <c r="C1911" s="14">
        <v>396.76</v>
      </c>
      <c r="D1911" s="14">
        <v>399.88</v>
      </c>
      <c r="E1911" s="14">
        <v>394.32</v>
      </c>
      <c r="F1911" s="14" t="s">
        <v>3884</v>
      </c>
      <c r="G1911" s="15">
        <v>5.8999999999999999E-3</v>
      </c>
    </row>
    <row r="1912" spans="1:7" x14ac:dyDescent="0.2">
      <c r="A1912" s="17">
        <v>40688</v>
      </c>
      <c r="B1912" s="14">
        <v>396.76</v>
      </c>
      <c r="C1912" s="14">
        <v>394.44</v>
      </c>
      <c r="D1912" s="14">
        <v>396.79</v>
      </c>
      <c r="E1912" s="14">
        <v>390.85</v>
      </c>
      <c r="F1912" s="14" t="s">
        <v>3885</v>
      </c>
      <c r="G1912" s="15">
        <v>5.1999999999999998E-3</v>
      </c>
    </row>
    <row r="1913" spans="1:7" x14ac:dyDescent="0.2">
      <c r="A1913" s="17">
        <v>40687</v>
      </c>
      <c r="B1913" s="14">
        <v>394.44</v>
      </c>
      <c r="C1913" s="14">
        <v>392.4</v>
      </c>
      <c r="D1913" s="14">
        <v>398.96</v>
      </c>
      <c r="E1913" s="14">
        <v>392.28</v>
      </c>
      <c r="F1913" s="14" t="s">
        <v>3886</v>
      </c>
      <c r="G1913" s="15">
        <v>-1.7600000000000001E-2</v>
      </c>
    </row>
    <row r="1914" spans="1:7" x14ac:dyDescent="0.2">
      <c r="A1914" s="17">
        <v>40686</v>
      </c>
      <c r="B1914" s="14">
        <v>392.4</v>
      </c>
      <c r="C1914" s="14">
        <v>399.42</v>
      </c>
      <c r="D1914" s="14">
        <v>399.42</v>
      </c>
      <c r="E1914" s="14">
        <v>391</v>
      </c>
      <c r="F1914" s="14" t="s">
        <v>3887</v>
      </c>
      <c r="G1914" s="15">
        <v>-7.3000000000000001E-3</v>
      </c>
    </row>
    <row r="1915" spans="1:7" x14ac:dyDescent="0.2">
      <c r="A1915" s="17">
        <v>40683</v>
      </c>
      <c r="B1915" s="14">
        <v>399.42</v>
      </c>
      <c r="C1915" s="14">
        <v>402.36</v>
      </c>
      <c r="D1915" s="14">
        <v>405.88</v>
      </c>
      <c r="E1915" s="14">
        <v>398.78</v>
      </c>
      <c r="F1915" s="14" t="s">
        <v>3888</v>
      </c>
      <c r="G1915" s="15">
        <v>7.6E-3</v>
      </c>
    </row>
    <row r="1916" spans="1:7" x14ac:dyDescent="0.2">
      <c r="A1916" s="17">
        <v>40682</v>
      </c>
      <c r="B1916" s="14">
        <v>402.36</v>
      </c>
      <c r="C1916" s="14">
        <v>399.34</v>
      </c>
      <c r="D1916" s="14">
        <v>404.07</v>
      </c>
      <c r="E1916" s="14">
        <v>398.97</v>
      </c>
      <c r="F1916" s="14" t="s">
        <v>3889</v>
      </c>
      <c r="G1916" s="15">
        <v>-2.0999999999999999E-3</v>
      </c>
    </row>
    <row r="1917" spans="1:7" x14ac:dyDescent="0.2">
      <c r="A1917" s="17">
        <v>40681</v>
      </c>
      <c r="B1917" s="14">
        <v>399.34</v>
      </c>
      <c r="C1917" s="14">
        <v>400.2</v>
      </c>
      <c r="D1917" s="14">
        <v>402.78</v>
      </c>
      <c r="E1917" s="14">
        <v>397.44</v>
      </c>
      <c r="F1917" s="14" t="s">
        <v>3331</v>
      </c>
      <c r="G1917" s="15">
        <v>4.7000000000000002E-3</v>
      </c>
    </row>
    <row r="1918" spans="1:7" x14ac:dyDescent="0.2">
      <c r="A1918" s="17">
        <v>40679</v>
      </c>
      <c r="B1918" s="14">
        <v>400.2</v>
      </c>
      <c r="C1918" s="14">
        <v>398.33</v>
      </c>
      <c r="D1918" s="14">
        <v>400.2</v>
      </c>
      <c r="E1918" s="14">
        <v>393.8</v>
      </c>
      <c r="F1918" s="14" t="s">
        <v>3890</v>
      </c>
      <c r="G1918" s="15">
        <v>4.1000000000000003E-3</v>
      </c>
    </row>
    <row r="1919" spans="1:7" x14ac:dyDescent="0.2">
      <c r="A1919" s="17">
        <v>40676</v>
      </c>
      <c r="B1919" s="14">
        <v>398.33</v>
      </c>
      <c r="C1919" s="14">
        <v>396.69</v>
      </c>
      <c r="D1919" s="14">
        <v>401.07</v>
      </c>
      <c r="E1919" s="14">
        <v>396.53</v>
      </c>
      <c r="F1919" s="14" t="s">
        <v>3891</v>
      </c>
      <c r="G1919" s="15">
        <v>-1.11E-2</v>
      </c>
    </row>
    <row r="1920" spans="1:7" x14ac:dyDescent="0.2">
      <c r="A1920" s="17">
        <v>40675</v>
      </c>
      <c r="B1920" s="14">
        <v>396.69</v>
      </c>
      <c r="C1920" s="14">
        <v>401.16</v>
      </c>
      <c r="D1920" s="14">
        <v>401.16</v>
      </c>
      <c r="E1920" s="14">
        <v>393.64</v>
      </c>
      <c r="F1920" s="14" t="s">
        <v>3540</v>
      </c>
      <c r="G1920" s="15">
        <v>-1.1000000000000001E-3</v>
      </c>
    </row>
    <row r="1921" spans="1:7" x14ac:dyDescent="0.2">
      <c r="A1921" s="17">
        <v>40674</v>
      </c>
      <c r="B1921" s="14">
        <v>401.16</v>
      </c>
      <c r="C1921" s="14">
        <v>401.61</v>
      </c>
      <c r="D1921" s="14">
        <v>405.91</v>
      </c>
      <c r="E1921" s="14">
        <v>400.9</v>
      </c>
      <c r="F1921" s="14" t="s">
        <v>2839</v>
      </c>
      <c r="G1921" s="15">
        <v>6.3E-3</v>
      </c>
    </row>
    <row r="1922" spans="1:7" x14ac:dyDescent="0.2">
      <c r="A1922" s="17">
        <v>40673</v>
      </c>
      <c r="B1922" s="14">
        <v>401.61</v>
      </c>
      <c r="C1922" s="14">
        <v>399.09</v>
      </c>
      <c r="D1922" s="14">
        <v>403.03</v>
      </c>
      <c r="E1922" s="14">
        <v>398.42</v>
      </c>
      <c r="F1922" s="14" t="s">
        <v>3892</v>
      </c>
      <c r="G1922" s="15">
        <v>-5.0000000000000001E-4</v>
      </c>
    </row>
    <row r="1923" spans="1:7" x14ac:dyDescent="0.2">
      <c r="A1923" s="17">
        <v>40672</v>
      </c>
      <c r="B1923" s="14">
        <v>399.09</v>
      </c>
      <c r="C1923" s="14">
        <v>399.27</v>
      </c>
      <c r="D1923" s="14">
        <v>401.58</v>
      </c>
      <c r="E1923" s="14">
        <v>397.15</v>
      </c>
      <c r="F1923" s="14" t="s">
        <v>3893</v>
      </c>
      <c r="G1923" s="15">
        <v>8.6999999999999994E-3</v>
      </c>
    </row>
    <row r="1924" spans="1:7" x14ac:dyDescent="0.2">
      <c r="A1924" s="17">
        <v>40669</v>
      </c>
      <c r="B1924" s="14">
        <v>399.27</v>
      </c>
      <c r="C1924" s="14">
        <v>395.82</v>
      </c>
      <c r="D1924" s="14">
        <v>399.27</v>
      </c>
      <c r="E1924" s="14">
        <v>388.49</v>
      </c>
      <c r="F1924" s="14" t="s">
        <v>3894</v>
      </c>
      <c r="G1924" s="15">
        <v>-5.0000000000000001E-4</v>
      </c>
    </row>
    <row r="1925" spans="1:7" x14ac:dyDescent="0.2">
      <c r="A1925" s="17">
        <v>40668</v>
      </c>
      <c r="B1925" s="14">
        <v>395.82</v>
      </c>
      <c r="C1925" s="14">
        <v>396</v>
      </c>
      <c r="D1925" s="14">
        <v>400.56</v>
      </c>
      <c r="E1925" s="14">
        <v>391.85</v>
      </c>
      <c r="F1925" s="14" t="s">
        <v>3895</v>
      </c>
      <c r="G1925" s="15">
        <v>-2.3599999999999999E-2</v>
      </c>
    </row>
    <row r="1926" spans="1:7" x14ac:dyDescent="0.2">
      <c r="A1926" s="17">
        <v>40667</v>
      </c>
      <c r="B1926" s="14">
        <v>396</v>
      </c>
      <c r="C1926" s="14">
        <v>405.57</v>
      </c>
      <c r="D1926" s="14">
        <v>406.44</v>
      </c>
      <c r="E1926" s="14">
        <v>395.45</v>
      </c>
      <c r="F1926" s="14" t="s">
        <v>3896</v>
      </c>
      <c r="G1926" s="15">
        <v>-1.7299999999999999E-2</v>
      </c>
    </row>
    <row r="1927" spans="1:7" x14ac:dyDescent="0.2">
      <c r="A1927" s="17">
        <v>40666</v>
      </c>
      <c r="B1927" s="14">
        <v>405.57</v>
      </c>
      <c r="C1927" s="14">
        <v>412.72</v>
      </c>
      <c r="D1927" s="14">
        <v>412.74</v>
      </c>
      <c r="E1927" s="14">
        <v>404.76</v>
      </c>
      <c r="F1927" s="14" t="s">
        <v>3897</v>
      </c>
      <c r="G1927" s="15">
        <v>-1.6000000000000001E-3</v>
      </c>
    </row>
    <row r="1928" spans="1:7" x14ac:dyDescent="0.2">
      <c r="A1928" s="17">
        <v>40665</v>
      </c>
      <c r="B1928" s="14">
        <v>412.72</v>
      </c>
      <c r="C1928" s="14">
        <v>413.39</v>
      </c>
      <c r="D1928" s="14">
        <v>415.16</v>
      </c>
      <c r="E1928" s="14">
        <v>412.72</v>
      </c>
      <c r="F1928" s="14" t="s">
        <v>3898</v>
      </c>
      <c r="G1928" s="15">
        <v>8.5000000000000006E-3</v>
      </c>
    </row>
    <row r="1929" spans="1:7" x14ac:dyDescent="0.2">
      <c r="A1929" s="17">
        <v>40662</v>
      </c>
      <c r="B1929" s="14">
        <v>413.39</v>
      </c>
      <c r="C1929" s="14">
        <v>409.91</v>
      </c>
      <c r="D1929" s="14">
        <v>413.39</v>
      </c>
      <c r="E1929" s="14">
        <v>409.23</v>
      </c>
      <c r="F1929" s="14" t="s">
        <v>3899</v>
      </c>
      <c r="G1929" s="15">
        <v>3.0000000000000001E-3</v>
      </c>
    </row>
    <row r="1930" spans="1:7" x14ac:dyDescent="0.2">
      <c r="A1930" s="17">
        <v>40661</v>
      </c>
      <c r="B1930" s="14">
        <v>409.91</v>
      </c>
      <c r="C1930" s="14">
        <v>408.68</v>
      </c>
      <c r="D1930" s="14">
        <v>412.33</v>
      </c>
      <c r="E1930" s="14">
        <v>408.14</v>
      </c>
      <c r="F1930" s="14" t="s">
        <v>3900</v>
      </c>
      <c r="G1930" s="15">
        <v>-1.1000000000000001E-3</v>
      </c>
    </row>
    <row r="1931" spans="1:7" x14ac:dyDescent="0.2">
      <c r="A1931" s="17">
        <v>40660</v>
      </c>
      <c r="B1931" s="14">
        <v>408.68</v>
      </c>
      <c r="C1931" s="14">
        <v>409.15</v>
      </c>
      <c r="D1931" s="14">
        <v>410.13</v>
      </c>
      <c r="E1931" s="14">
        <v>406.46</v>
      </c>
      <c r="F1931" s="14" t="s">
        <v>3901</v>
      </c>
      <c r="G1931" s="15">
        <v>4.1000000000000003E-3</v>
      </c>
    </row>
    <row r="1932" spans="1:7" x14ac:dyDescent="0.2">
      <c r="A1932" s="17">
        <v>40659</v>
      </c>
      <c r="B1932" s="14">
        <v>409.15</v>
      </c>
      <c r="C1932" s="14">
        <v>407.49</v>
      </c>
      <c r="D1932" s="14">
        <v>409.15</v>
      </c>
      <c r="E1932" s="14">
        <v>405.73</v>
      </c>
      <c r="F1932" s="14" t="s">
        <v>3902</v>
      </c>
      <c r="G1932" s="15">
        <v>2.3300000000000001E-2</v>
      </c>
    </row>
    <row r="1933" spans="1:7" x14ac:dyDescent="0.2">
      <c r="A1933" s="17">
        <v>40653</v>
      </c>
      <c r="B1933" s="14">
        <v>407.49</v>
      </c>
      <c r="C1933" s="14">
        <v>398.22</v>
      </c>
      <c r="D1933" s="14">
        <v>407.49</v>
      </c>
      <c r="E1933" s="14">
        <v>398.22</v>
      </c>
      <c r="F1933" s="14" t="s">
        <v>3903</v>
      </c>
      <c r="G1933" s="15">
        <v>1.1900000000000001E-2</v>
      </c>
    </row>
    <row r="1934" spans="1:7" x14ac:dyDescent="0.2">
      <c r="A1934" s="17">
        <v>40652</v>
      </c>
      <c r="B1934" s="14">
        <v>398.22</v>
      </c>
      <c r="C1934" s="14">
        <v>393.55</v>
      </c>
      <c r="D1934" s="14">
        <v>399.39</v>
      </c>
      <c r="E1934" s="14">
        <v>393.51</v>
      </c>
      <c r="F1934" s="14" t="s">
        <v>3904</v>
      </c>
      <c r="G1934" s="15">
        <v>-2.3599999999999999E-2</v>
      </c>
    </row>
    <row r="1935" spans="1:7" x14ac:dyDescent="0.2">
      <c r="A1935" s="17">
        <v>40651</v>
      </c>
      <c r="B1935" s="14">
        <v>393.55</v>
      </c>
      <c r="C1935" s="14">
        <v>403.08</v>
      </c>
      <c r="D1935" s="14">
        <v>403.08</v>
      </c>
      <c r="E1935" s="14">
        <v>392.81</v>
      </c>
      <c r="F1935" s="14" t="s">
        <v>3391</v>
      </c>
      <c r="G1935" s="15">
        <v>-3.0000000000000001E-3</v>
      </c>
    </row>
    <row r="1936" spans="1:7" x14ac:dyDescent="0.2">
      <c r="A1936" s="17">
        <v>40648</v>
      </c>
      <c r="B1936" s="14">
        <v>403.08</v>
      </c>
      <c r="C1936" s="14">
        <v>404.29</v>
      </c>
      <c r="D1936" s="14">
        <v>406.47</v>
      </c>
      <c r="E1936" s="14">
        <v>401.52</v>
      </c>
      <c r="F1936" s="14" t="s">
        <v>3905</v>
      </c>
      <c r="G1936" s="15">
        <v>-1.5100000000000001E-2</v>
      </c>
    </row>
    <row r="1937" spans="1:7" x14ac:dyDescent="0.2">
      <c r="A1937" s="17">
        <v>40647</v>
      </c>
      <c r="B1937" s="14">
        <v>404.29</v>
      </c>
      <c r="C1937" s="14">
        <v>410.49</v>
      </c>
      <c r="D1937" s="14">
        <v>410.89</v>
      </c>
      <c r="E1937" s="14">
        <v>402.54</v>
      </c>
      <c r="F1937" s="14" t="s">
        <v>2724</v>
      </c>
      <c r="G1937" s="15">
        <v>4.7999999999999996E-3</v>
      </c>
    </row>
    <row r="1938" spans="1:7" x14ac:dyDescent="0.2">
      <c r="A1938" s="17">
        <v>40646</v>
      </c>
      <c r="B1938" s="14">
        <v>410.49</v>
      </c>
      <c r="C1938" s="14">
        <v>408.51</v>
      </c>
      <c r="D1938" s="14">
        <v>412.55</v>
      </c>
      <c r="E1938" s="14">
        <v>408.51</v>
      </c>
      <c r="F1938" s="14" t="s">
        <v>3906</v>
      </c>
      <c r="G1938" s="15">
        <v>-2.1100000000000001E-2</v>
      </c>
    </row>
    <row r="1939" spans="1:7" x14ac:dyDescent="0.2">
      <c r="A1939" s="17">
        <v>40645</v>
      </c>
      <c r="B1939" s="14">
        <v>408.51</v>
      </c>
      <c r="C1939" s="14">
        <v>417.31</v>
      </c>
      <c r="D1939" s="14">
        <v>417.31</v>
      </c>
      <c r="E1939" s="14">
        <v>407.29</v>
      </c>
      <c r="F1939" s="14" t="s">
        <v>3907</v>
      </c>
      <c r="G1939" s="15">
        <v>-1.4E-3</v>
      </c>
    </row>
    <row r="1940" spans="1:7" x14ac:dyDescent="0.2">
      <c r="A1940" s="17">
        <v>40644</v>
      </c>
      <c r="B1940" s="14">
        <v>417.31</v>
      </c>
      <c r="C1940" s="14">
        <v>417.9</v>
      </c>
      <c r="D1940" s="14">
        <v>418.16</v>
      </c>
      <c r="E1940" s="14">
        <v>416.41</v>
      </c>
      <c r="F1940" s="14" t="s">
        <v>3908</v>
      </c>
      <c r="G1940" s="15">
        <v>8.3999999999999995E-3</v>
      </c>
    </row>
    <row r="1941" spans="1:7" x14ac:dyDescent="0.2">
      <c r="A1941" s="17">
        <v>40641</v>
      </c>
      <c r="B1941" s="14">
        <v>417.9</v>
      </c>
      <c r="C1941" s="14">
        <v>414.42</v>
      </c>
      <c r="D1941" s="14">
        <v>418.38</v>
      </c>
      <c r="E1941" s="14">
        <v>414.42</v>
      </c>
      <c r="F1941" s="14" t="s">
        <v>3909</v>
      </c>
      <c r="G1941" s="15">
        <v>-1.0699999999999999E-2</v>
      </c>
    </row>
    <row r="1942" spans="1:7" x14ac:dyDescent="0.2">
      <c r="A1942" s="17">
        <v>40640</v>
      </c>
      <c r="B1942" s="14">
        <v>414.42</v>
      </c>
      <c r="C1942" s="14">
        <v>418.9</v>
      </c>
      <c r="D1942" s="14">
        <v>419.57</v>
      </c>
      <c r="E1942" s="14">
        <v>413.94</v>
      </c>
      <c r="F1942" s="14" t="s">
        <v>3910</v>
      </c>
      <c r="G1942" s="15">
        <v>1.5E-3</v>
      </c>
    </row>
    <row r="1943" spans="1:7" x14ac:dyDescent="0.2">
      <c r="A1943" s="17">
        <v>40639</v>
      </c>
      <c r="B1943" s="14">
        <v>418.9</v>
      </c>
      <c r="C1943" s="14">
        <v>418.28</v>
      </c>
      <c r="D1943" s="14">
        <v>420.43</v>
      </c>
      <c r="E1943" s="14">
        <v>418.07</v>
      </c>
      <c r="F1943" s="14" t="s">
        <v>3911</v>
      </c>
      <c r="G1943" s="15">
        <v>1.9E-3</v>
      </c>
    </row>
    <row r="1944" spans="1:7" x14ac:dyDescent="0.2">
      <c r="A1944" s="17">
        <v>40638</v>
      </c>
      <c r="B1944" s="14">
        <v>418.28</v>
      </c>
      <c r="C1944" s="14">
        <v>417.5</v>
      </c>
      <c r="D1944" s="14">
        <v>418.48</v>
      </c>
      <c r="E1944" s="14">
        <v>414.88</v>
      </c>
      <c r="F1944" s="14" t="s">
        <v>3912</v>
      </c>
      <c r="G1944" s="15">
        <v>7.1999999999999998E-3</v>
      </c>
    </row>
    <row r="1945" spans="1:7" x14ac:dyDescent="0.2">
      <c r="A1945" s="17">
        <v>40637</v>
      </c>
      <c r="B1945" s="14">
        <v>417.5</v>
      </c>
      <c r="C1945" s="14">
        <v>414.51</v>
      </c>
      <c r="D1945" s="14">
        <v>418.07</v>
      </c>
      <c r="E1945" s="14">
        <v>414.43</v>
      </c>
      <c r="F1945" s="14" t="s">
        <v>3913</v>
      </c>
      <c r="G1945" s="15">
        <v>1.47E-2</v>
      </c>
    </row>
    <row r="1946" spans="1:7" x14ac:dyDescent="0.2">
      <c r="A1946" s="17">
        <v>40634</v>
      </c>
      <c r="B1946" s="14">
        <v>414.51</v>
      </c>
      <c r="C1946" s="14">
        <v>408.49</v>
      </c>
      <c r="D1946" s="14">
        <v>415.09</v>
      </c>
      <c r="E1946" s="14">
        <v>408.49</v>
      </c>
      <c r="F1946" s="14" t="s">
        <v>3914</v>
      </c>
      <c r="G1946" s="15">
        <v>-1.2999999999999999E-3</v>
      </c>
    </row>
    <row r="1947" spans="1:7" x14ac:dyDescent="0.2">
      <c r="A1947" s="17">
        <v>40633</v>
      </c>
      <c r="B1947" s="14">
        <v>408.49</v>
      </c>
      <c r="C1947" s="14">
        <v>409.01</v>
      </c>
      <c r="D1947" s="14">
        <v>411.19</v>
      </c>
      <c r="E1947" s="14">
        <v>407.79</v>
      </c>
      <c r="F1947" s="14" t="s">
        <v>2846</v>
      </c>
      <c r="G1947" s="15">
        <v>3.3E-3</v>
      </c>
    </row>
    <row r="1948" spans="1:7" x14ac:dyDescent="0.2">
      <c r="A1948" s="17">
        <v>40632</v>
      </c>
      <c r="B1948" s="14">
        <v>409.01</v>
      </c>
      <c r="C1948" s="14">
        <v>407.68</v>
      </c>
      <c r="D1948" s="14">
        <v>410.59</v>
      </c>
      <c r="E1948" s="14">
        <v>407.68</v>
      </c>
      <c r="F1948" s="14" t="s">
        <v>3915</v>
      </c>
      <c r="G1948" s="15">
        <v>-1E-3</v>
      </c>
    </row>
    <row r="1949" spans="1:7" x14ac:dyDescent="0.2">
      <c r="A1949" s="17">
        <v>40631</v>
      </c>
      <c r="B1949" s="14">
        <v>407.68</v>
      </c>
      <c r="C1949" s="14">
        <v>408.08</v>
      </c>
      <c r="D1949" s="14">
        <v>408.23</v>
      </c>
      <c r="E1949" s="14">
        <v>403.81</v>
      </c>
      <c r="F1949" s="14" t="s">
        <v>2834</v>
      </c>
      <c r="G1949" s="15">
        <v>-2.2000000000000001E-3</v>
      </c>
    </row>
    <row r="1950" spans="1:7" x14ac:dyDescent="0.2">
      <c r="A1950" s="17">
        <v>40630</v>
      </c>
      <c r="B1950" s="14">
        <v>408.08</v>
      </c>
      <c r="C1950" s="14">
        <v>408.96</v>
      </c>
      <c r="D1950" s="14">
        <v>409.13</v>
      </c>
      <c r="E1950" s="14">
        <v>407.23</v>
      </c>
      <c r="F1950" s="14" t="s">
        <v>3916</v>
      </c>
      <c r="G1950" s="15">
        <v>7.0000000000000001E-3</v>
      </c>
    </row>
    <row r="1951" spans="1:7" x14ac:dyDescent="0.2">
      <c r="A1951" s="17">
        <v>40627</v>
      </c>
      <c r="B1951" s="14">
        <v>408.96</v>
      </c>
      <c r="C1951" s="14">
        <v>406.13</v>
      </c>
      <c r="D1951" s="14">
        <v>409.08</v>
      </c>
      <c r="E1951" s="14">
        <v>406.13</v>
      </c>
      <c r="F1951" s="14" t="s">
        <v>3456</v>
      </c>
      <c r="G1951" s="15">
        <v>8.6E-3</v>
      </c>
    </row>
    <row r="1952" spans="1:7" x14ac:dyDescent="0.2">
      <c r="A1952" s="17">
        <v>40626</v>
      </c>
      <c r="B1952" s="14">
        <v>406.13</v>
      </c>
      <c r="C1952" s="14">
        <v>402.68</v>
      </c>
      <c r="D1952" s="14">
        <v>406.35</v>
      </c>
      <c r="E1952" s="14">
        <v>402.1</v>
      </c>
      <c r="F1952" s="14" t="s">
        <v>3061</v>
      </c>
      <c r="G1952" s="15">
        <v>2.8E-3</v>
      </c>
    </row>
    <row r="1953" spans="1:7" x14ac:dyDescent="0.2">
      <c r="A1953" s="17">
        <v>40625</v>
      </c>
      <c r="B1953" s="14">
        <v>402.68</v>
      </c>
      <c r="C1953" s="14">
        <v>401.56</v>
      </c>
      <c r="D1953" s="14">
        <v>402.68</v>
      </c>
      <c r="E1953" s="14">
        <v>399.38</v>
      </c>
      <c r="F1953" s="14" t="s">
        <v>3917</v>
      </c>
      <c r="G1953" s="15">
        <v>-6.4000000000000003E-3</v>
      </c>
    </row>
    <row r="1954" spans="1:7" x14ac:dyDescent="0.2">
      <c r="A1954" s="17">
        <v>40624</v>
      </c>
      <c r="B1954" s="14">
        <v>401.56</v>
      </c>
      <c r="C1954" s="14">
        <v>404.13</v>
      </c>
      <c r="D1954" s="14">
        <v>405.3</v>
      </c>
      <c r="E1954" s="14">
        <v>399.93</v>
      </c>
      <c r="F1954" s="14" t="s">
        <v>3918</v>
      </c>
      <c r="G1954" s="15">
        <v>1.2500000000000001E-2</v>
      </c>
    </row>
    <row r="1955" spans="1:7" x14ac:dyDescent="0.2">
      <c r="A1955" s="17">
        <v>40623</v>
      </c>
      <c r="B1955" s="14">
        <v>404.13</v>
      </c>
      <c r="C1955" s="14">
        <v>399.13</v>
      </c>
      <c r="D1955" s="14">
        <v>405.3</v>
      </c>
      <c r="E1955" s="14">
        <v>399.13</v>
      </c>
      <c r="F1955" s="14" t="s">
        <v>3919</v>
      </c>
      <c r="G1955" s="15">
        <v>7.1000000000000004E-3</v>
      </c>
    </row>
    <row r="1956" spans="1:7" x14ac:dyDescent="0.2">
      <c r="A1956" s="17">
        <v>40620</v>
      </c>
      <c r="B1956" s="14">
        <v>399.13</v>
      </c>
      <c r="C1956" s="14">
        <v>396.3</v>
      </c>
      <c r="D1956" s="14">
        <v>401.56</v>
      </c>
      <c r="E1956" s="14">
        <v>396.3</v>
      </c>
      <c r="F1956" s="14" t="s">
        <v>3920</v>
      </c>
      <c r="G1956" s="15">
        <v>2.5999999999999999E-2</v>
      </c>
    </row>
    <row r="1957" spans="1:7" x14ac:dyDescent="0.2">
      <c r="A1957" s="17">
        <v>40619</v>
      </c>
      <c r="B1957" s="14">
        <v>396.3</v>
      </c>
      <c r="C1957" s="14">
        <v>386.24</v>
      </c>
      <c r="D1957" s="14">
        <v>396.53</v>
      </c>
      <c r="E1957" s="14">
        <v>386.24</v>
      </c>
      <c r="F1957" s="14" t="s">
        <v>3921</v>
      </c>
      <c r="G1957" s="15">
        <v>1.2999999999999999E-3</v>
      </c>
    </row>
    <row r="1958" spans="1:7" x14ac:dyDescent="0.2">
      <c r="A1958" s="17">
        <v>40618</v>
      </c>
      <c r="B1958" s="14">
        <v>386.24</v>
      </c>
      <c r="C1958" s="14">
        <v>385.74</v>
      </c>
      <c r="D1958" s="14">
        <v>393.15</v>
      </c>
      <c r="E1958" s="14">
        <v>384.61</v>
      </c>
      <c r="F1958" s="14" t="s">
        <v>3922</v>
      </c>
      <c r="G1958" s="15">
        <v>-1.7399999999999999E-2</v>
      </c>
    </row>
    <row r="1959" spans="1:7" x14ac:dyDescent="0.2">
      <c r="A1959" s="17">
        <v>40617</v>
      </c>
      <c r="B1959" s="14">
        <v>385.74</v>
      </c>
      <c r="C1959" s="14">
        <v>392.58</v>
      </c>
      <c r="D1959" s="14">
        <v>392.62</v>
      </c>
      <c r="E1959" s="14">
        <v>375.76</v>
      </c>
      <c r="F1959" s="14" t="s">
        <v>3923</v>
      </c>
      <c r="G1959" s="15">
        <v>-9.4000000000000004E-3</v>
      </c>
    </row>
    <row r="1960" spans="1:7" x14ac:dyDescent="0.2">
      <c r="A1960" s="17">
        <v>40616</v>
      </c>
      <c r="B1960" s="14">
        <v>392.58</v>
      </c>
      <c r="C1960" s="14">
        <v>396.3</v>
      </c>
      <c r="D1960" s="14">
        <v>397.01</v>
      </c>
      <c r="E1960" s="14">
        <v>390.88</v>
      </c>
      <c r="F1960" s="14" t="s">
        <v>3924</v>
      </c>
      <c r="G1960" s="15">
        <v>-6.1999999999999998E-3</v>
      </c>
    </row>
    <row r="1961" spans="1:7" x14ac:dyDescent="0.2">
      <c r="A1961" s="17">
        <v>40613</v>
      </c>
      <c r="B1961" s="14">
        <v>396.3</v>
      </c>
      <c r="C1961" s="14">
        <v>398.79</v>
      </c>
      <c r="D1961" s="14">
        <v>398.83</v>
      </c>
      <c r="E1961" s="14">
        <v>392.87</v>
      </c>
      <c r="F1961" s="14" t="s">
        <v>3925</v>
      </c>
      <c r="G1961" s="15">
        <v>-1.9900000000000001E-2</v>
      </c>
    </row>
    <row r="1962" spans="1:7" x14ac:dyDescent="0.2">
      <c r="A1962" s="17">
        <v>40612</v>
      </c>
      <c r="B1962" s="14">
        <v>398.79</v>
      </c>
      <c r="C1962" s="14">
        <v>406.9</v>
      </c>
      <c r="D1962" s="14">
        <v>406.9</v>
      </c>
      <c r="E1962" s="14">
        <v>398.12</v>
      </c>
      <c r="F1962" s="14" t="s">
        <v>3926</v>
      </c>
      <c r="G1962" s="15">
        <v>-5.8999999999999999E-3</v>
      </c>
    </row>
    <row r="1963" spans="1:7" x14ac:dyDescent="0.2">
      <c r="A1963" s="17">
        <v>40611</v>
      </c>
      <c r="B1963" s="14">
        <v>406.9</v>
      </c>
      <c r="C1963" s="14">
        <v>409.3</v>
      </c>
      <c r="D1963" s="14">
        <v>409.72</v>
      </c>
      <c r="E1963" s="14">
        <v>405.88</v>
      </c>
      <c r="F1963" s="14" t="s">
        <v>3927</v>
      </c>
      <c r="G1963" s="15">
        <v>8.9999999999999998E-4</v>
      </c>
    </row>
    <row r="1964" spans="1:7" x14ac:dyDescent="0.2">
      <c r="A1964" s="17">
        <v>40610</v>
      </c>
      <c r="B1964" s="14">
        <v>409.3</v>
      </c>
      <c r="C1964" s="14">
        <v>408.94</v>
      </c>
      <c r="D1964" s="14">
        <v>409.6</v>
      </c>
      <c r="E1964" s="14">
        <v>405.99</v>
      </c>
      <c r="F1964" s="14" t="s">
        <v>3928</v>
      </c>
      <c r="G1964" s="15">
        <v>-4.3E-3</v>
      </c>
    </row>
    <row r="1965" spans="1:7" x14ac:dyDescent="0.2">
      <c r="A1965" s="17">
        <v>40609</v>
      </c>
      <c r="B1965" s="14">
        <v>408.94</v>
      </c>
      <c r="C1965" s="14">
        <v>410.69</v>
      </c>
      <c r="D1965" s="14">
        <v>414.36</v>
      </c>
      <c r="E1965" s="14">
        <v>408.2</v>
      </c>
      <c r="F1965" s="14" t="s">
        <v>3266</v>
      </c>
      <c r="G1965" s="15">
        <v>6.6E-3</v>
      </c>
    </row>
    <row r="1966" spans="1:7" x14ac:dyDescent="0.2">
      <c r="A1966" s="17">
        <v>40606</v>
      </c>
      <c r="B1966" s="14">
        <v>410.69</v>
      </c>
      <c r="C1966" s="14">
        <v>407.98</v>
      </c>
      <c r="D1966" s="14">
        <v>412.45</v>
      </c>
      <c r="E1966" s="14">
        <v>407.98</v>
      </c>
      <c r="F1966" s="14" t="s">
        <v>3929</v>
      </c>
      <c r="G1966" s="15">
        <v>7.7000000000000002E-3</v>
      </c>
    </row>
    <row r="1967" spans="1:7" x14ac:dyDescent="0.2">
      <c r="A1967" s="17">
        <v>40605</v>
      </c>
      <c r="B1967" s="14">
        <v>407.98</v>
      </c>
      <c r="C1967" s="14">
        <v>404.88</v>
      </c>
      <c r="D1967" s="14">
        <v>409.89</v>
      </c>
      <c r="E1967" s="14">
        <v>404.88</v>
      </c>
      <c r="F1967" s="14" t="s">
        <v>3930</v>
      </c>
      <c r="G1967" s="15">
        <v>-4.4999999999999997E-3</v>
      </c>
    </row>
    <row r="1968" spans="1:7" x14ac:dyDescent="0.2">
      <c r="A1968" s="17">
        <v>40604</v>
      </c>
      <c r="B1968" s="14">
        <v>404.88</v>
      </c>
      <c r="C1968" s="14">
        <v>406.71</v>
      </c>
      <c r="D1968" s="14">
        <v>407.11</v>
      </c>
      <c r="E1968" s="14">
        <v>401.34</v>
      </c>
      <c r="F1968" s="14" t="s">
        <v>3931</v>
      </c>
      <c r="G1968" s="15">
        <v>-3.8999999999999998E-3</v>
      </c>
    </row>
    <row r="1969" spans="1:7" x14ac:dyDescent="0.2">
      <c r="A1969" s="17">
        <v>40603</v>
      </c>
      <c r="B1969" s="14">
        <v>406.71</v>
      </c>
      <c r="C1969" s="14">
        <v>408.31</v>
      </c>
      <c r="D1969" s="14">
        <v>411.63</v>
      </c>
      <c r="E1969" s="14">
        <v>405.73</v>
      </c>
      <c r="F1969" s="14" t="s">
        <v>3932</v>
      </c>
      <c r="G1969" s="15">
        <v>7.3000000000000001E-3</v>
      </c>
    </row>
    <row r="1970" spans="1:7" x14ac:dyDescent="0.2">
      <c r="A1970" s="17">
        <v>40602</v>
      </c>
      <c r="B1970" s="14">
        <v>408.31</v>
      </c>
      <c r="C1970" s="14">
        <v>405.36</v>
      </c>
      <c r="D1970" s="14">
        <v>409.52</v>
      </c>
      <c r="E1970" s="14">
        <v>405.36</v>
      </c>
      <c r="F1970" s="14" t="s">
        <v>3933</v>
      </c>
      <c r="G1970" s="15">
        <v>1.3299999999999999E-2</v>
      </c>
    </row>
    <row r="1971" spans="1:7" x14ac:dyDescent="0.2">
      <c r="A1971" s="17">
        <v>40599</v>
      </c>
      <c r="B1971" s="14">
        <v>405.36</v>
      </c>
      <c r="C1971" s="14">
        <v>400.05</v>
      </c>
      <c r="D1971" s="14">
        <v>405.5</v>
      </c>
      <c r="E1971" s="14">
        <v>399.8</v>
      </c>
      <c r="F1971" s="14" t="s">
        <v>3934</v>
      </c>
      <c r="G1971" s="15">
        <v>7.7999999999999996E-3</v>
      </c>
    </row>
    <row r="1972" spans="1:7" x14ac:dyDescent="0.2">
      <c r="A1972" s="17">
        <v>40598</v>
      </c>
      <c r="B1972" s="14">
        <v>400.05</v>
      </c>
      <c r="C1972" s="14">
        <v>396.94</v>
      </c>
      <c r="D1972" s="14">
        <v>400.79</v>
      </c>
      <c r="E1972" s="14">
        <v>396.22</v>
      </c>
      <c r="F1972" s="14" t="s">
        <v>3935</v>
      </c>
      <c r="G1972" s="15">
        <v>-3.0000000000000001E-3</v>
      </c>
    </row>
    <row r="1973" spans="1:7" x14ac:dyDescent="0.2">
      <c r="A1973" s="17">
        <v>40597</v>
      </c>
      <c r="B1973" s="14">
        <v>396.94</v>
      </c>
      <c r="C1973" s="14">
        <v>398.14</v>
      </c>
      <c r="D1973" s="14">
        <v>398.14</v>
      </c>
      <c r="E1973" s="14">
        <v>394.24</v>
      </c>
      <c r="F1973" s="14" t="s">
        <v>3936</v>
      </c>
      <c r="G1973" s="15">
        <v>-2.5999999999999999E-3</v>
      </c>
    </row>
    <row r="1974" spans="1:7" x14ac:dyDescent="0.2">
      <c r="A1974" s="17">
        <v>40596</v>
      </c>
      <c r="B1974" s="14">
        <v>398.14</v>
      </c>
      <c r="C1974" s="14">
        <v>399.19</v>
      </c>
      <c r="D1974" s="14">
        <v>400.18</v>
      </c>
      <c r="E1974" s="14">
        <v>395.4</v>
      </c>
      <c r="F1974" s="14" t="s">
        <v>3937</v>
      </c>
      <c r="G1974" s="15">
        <v>-8.8999999999999999E-3</v>
      </c>
    </row>
    <row r="1975" spans="1:7" x14ac:dyDescent="0.2">
      <c r="A1975" s="17">
        <v>40595</v>
      </c>
      <c r="B1975" s="14">
        <v>399.19</v>
      </c>
      <c r="C1975" s="14">
        <v>402.79</v>
      </c>
      <c r="D1975" s="14">
        <v>403.87</v>
      </c>
      <c r="E1975" s="14">
        <v>398.98</v>
      </c>
      <c r="F1975" s="14" t="s">
        <v>2585</v>
      </c>
      <c r="G1975" s="15">
        <v>-1E-3</v>
      </c>
    </row>
    <row r="1976" spans="1:7" x14ac:dyDescent="0.2">
      <c r="A1976" s="17">
        <v>40592</v>
      </c>
      <c r="B1976" s="14">
        <v>402.79</v>
      </c>
      <c r="C1976" s="14">
        <v>403.21</v>
      </c>
      <c r="D1976" s="14">
        <v>404.44</v>
      </c>
      <c r="E1976" s="14">
        <v>400.48</v>
      </c>
      <c r="F1976" s="14" t="s">
        <v>3938</v>
      </c>
      <c r="G1976" s="15">
        <v>-9.2999999999999992E-3</v>
      </c>
    </row>
    <row r="1977" spans="1:7" x14ac:dyDescent="0.2">
      <c r="A1977" s="17">
        <v>40591</v>
      </c>
      <c r="B1977" s="14">
        <v>403.21</v>
      </c>
      <c r="C1977" s="14">
        <v>407</v>
      </c>
      <c r="D1977" s="14">
        <v>408.25</v>
      </c>
      <c r="E1977" s="14">
        <v>402.39</v>
      </c>
      <c r="F1977" s="14" t="s">
        <v>3939</v>
      </c>
      <c r="G1977" s="15">
        <v>3.3999999999999998E-3</v>
      </c>
    </row>
    <row r="1978" spans="1:7" x14ac:dyDescent="0.2">
      <c r="A1978" s="17">
        <v>40590</v>
      </c>
      <c r="B1978" s="14">
        <v>407</v>
      </c>
      <c r="C1978" s="14">
        <v>405.63</v>
      </c>
      <c r="D1978" s="14">
        <v>407.01</v>
      </c>
      <c r="E1978" s="14">
        <v>404.01</v>
      </c>
      <c r="F1978" s="14" t="s">
        <v>3676</v>
      </c>
      <c r="G1978" s="15">
        <v>-6.4000000000000003E-3</v>
      </c>
    </row>
    <row r="1979" spans="1:7" x14ac:dyDescent="0.2">
      <c r="A1979" s="17">
        <v>40589</v>
      </c>
      <c r="B1979" s="14">
        <v>405.63</v>
      </c>
      <c r="C1979" s="14">
        <v>408.23</v>
      </c>
      <c r="D1979" s="14">
        <v>409.44</v>
      </c>
      <c r="E1979" s="14">
        <v>404.32</v>
      </c>
      <c r="F1979" s="14" t="s">
        <v>3940</v>
      </c>
      <c r="G1979" s="15">
        <v>1.03E-2</v>
      </c>
    </row>
    <row r="1980" spans="1:7" x14ac:dyDescent="0.2">
      <c r="A1980" s="17">
        <v>40588</v>
      </c>
      <c r="B1980" s="14">
        <v>408.23</v>
      </c>
      <c r="C1980" s="14">
        <v>404.08</v>
      </c>
      <c r="D1980" s="14">
        <v>409.43</v>
      </c>
      <c r="E1980" s="14">
        <v>404.08</v>
      </c>
      <c r="F1980" s="14" t="s">
        <v>3941</v>
      </c>
      <c r="G1980" s="15">
        <v>1.46E-2</v>
      </c>
    </row>
    <row r="1981" spans="1:7" x14ac:dyDescent="0.2">
      <c r="A1981" s="17">
        <v>40585</v>
      </c>
      <c r="B1981" s="14">
        <v>404.08</v>
      </c>
      <c r="C1981" s="14">
        <v>398.25</v>
      </c>
      <c r="D1981" s="14">
        <v>404.52</v>
      </c>
      <c r="E1981" s="14">
        <v>397.73</v>
      </c>
      <c r="F1981" s="14" t="s">
        <v>3942</v>
      </c>
      <c r="G1981" s="15">
        <v>-5.1000000000000004E-3</v>
      </c>
    </row>
    <row r="1982" spans="1:7" x14ac:dyDescent="0.2">
      <c r="A1982" s="17">
        <v>40584</v>
      </c>
      <c r="B1982" s="14">
        <v>398.25</v>
      </c>
      <c r="C1982" s="14">
        <v>400.3</v>
      </c>
      <c r="D1982" s="14">
        <v>401.54</v>
      </c>
      <c r="E1982" s="14">
        <v>395.36</v>
      </c>
      <c r="F1982" s="14" t="s">
        <v>3943</v>
      </c>
      <c r="G1982" s="15">
        <v>-7.1000000000000004E-3</v>
      </c>
    </row>
    <row r="1983" spans="1:7" x14ac:dyDescent="0.2">
      <c r="A1983" s="17">
        <v>40583</v>
      </c>
      <c r="B1983" s="14">
        <v>400.3</v>
      </c>
      <c r="C1983" s="14">
        <v>403.17</v>
      </c>
      <c r="D1983" s="14">
        <v>403.82</v>
      </c>
      <c r="E1983" s="14">
        <v>399.12</v>
      </c>
      <c r="F1983" s="14" t="s">
        <v>3944</v>
      </c>
      <c r="G1983" s="15">
        <v>-4.5999999999999999E-3</v>
      </c>
    </row>
    <row r="1984" spans="1:7" x14ac:dyDescent="0.2">
      <c r="A1984" s="17">
        <v>40582</v>
      </c>
      <c r="B1984" s="14">
        <v>403.17</v>
      </c>
      <c r="C1984" s="14">
        <v>405.03</v>
      </c>
      <c r="D1984" s="14">
        <v>406.67</v>
      </c>
      <c r="E1984" s="14">
        <v>400.71</v>
      </c>
      <c r="F1984" s="14" t="s">
        <v>3655</v>
      </c>
      <c r="G1984" s="15">
        <v>4.1999999999999997E-3</v>
      </c>
    </row>
    <row r="1985" spans="1:7" x14ac:dyDescent="0.2">
      <c r="A1985" s="17">
        <v>40581</v>
      </c>
      <c r="B1985" s="14">
        <v>405.03</v>
      </c>
      <c r="C1985" s="14">
        <v>403.32</v>
      </c>
      <c r="D1985" s="14">
        <v>405.76</v>
      </c>
      <c r="E1985" s="14">
        <v>402.53</v>
      </c>
      <c r="F1985" s="14" t="s">
        <v>3509</v>
      </c>
      <c r="G1985" s="15">
        <v>-2.7000000000000001E-3</v>
      </c>
    </row>
    <row r="1986" spans="1:7" x14ac:dyDescent="0.2">
      <c r="A1986" s="17">
        <v>40578</v>
      </c>
      <c r="B1986" s="14">
        <v>403.32</v>
      </c>
      <c r="C1986" s="14">
        <v>404.4</v>
      </c>
      <c r="D1986" s="14">
        <v>404.72</v>
      </c>
      <c r="E1986" s="14">
        <v>402.24</v>
      </c>
      <c r="F1986" s="14" t="s">
        <v>3945</v>
      </c>
      <c r="G1986" s="15">
        <v>-7.0000000000000001E-3</v>
      </c>
    </row>
    <row r="1987" spans="1:7" x14ac:dyDescent="0.2">
      <c r="A1987" s="17">
        <v>40577</v>
      </c>
      <c r="B1987" s="14">
        <v>404.4</v>
      </c>
      <c r="C1987" s="14">
        <v>407.24</v>
      </c>
      <c r="D1987" s="14">
        <v>407.55</v>
      </c>
      <c r="E1987" s="14">
        <v>402.12</v>
      </c>
      <c r="F1987" s="14" t="s">
        <v>3946</v>
      </c>
      <c r="G1987" s="15">
        <v>5.5999999999999999E-3</v>
      </c>
    </row>
    <row r="1988" spans="1:7" x14ac:dyDescent="0.2">
      <c r="A1988" s="17">
        <v>40576</v>
      </c>
      <c r="B1988" s="14">
        <v>407.24</v>
      </c>
      <c r="C1988" s="14">
        <v>404.96</v>
      </c>
      <c r="D1988" s="14">
        <v>408.53</v>
      </c>
      <c r="E1988" s="14">
        <v>404.77</v>
      </c>
      <c r="F1988" s="14" t="s">
        <v>3947</v>
      </c>
      <c r="G1988" s="15">
        <v>2.98E-2</v>
      </c>
    </row>
    <row r="1989" spans="1:7" x14ac:dyDescent="0.2">
      <c r="A1989" s="17">
        <v>40575</v>
      </c>
      <c r="B1989" s="14">
        <v>404.96</v>
      </c>
      <c r="C1989" s="14">
        <v>393.25</v>
      </c>
      <c r="D1989" s="14">
        <v>405.25</v>
      </c>
      <c r="E1989" s="14">
        <v>393.22</v>
      </c>
      <c r="F1989" s="14" t="s">
        <v>3948</v>
      </c>
      <c r="G1989" s="15">
        <v>1.6000000000000001E-3</v>
      </c>
    </row>
    <row r="1990" spans="1:7" x14ac:dyDescent="0.2">
      <c r="A1990" s="17">
        <v>40574</v>
      </c>
      <c r="B1990" s="14">
        <v>393.25</v>
      </c>
      <c r="C1990" s="14">
        <v>392.63</v>
      </c>
      <c r="D1990" s="14">
        <v>393.78</v>
      </c>
      <c r="E1990" s="14">
        <v>389.17</v>
      </c>
      <c r="F1990" s="14" t="s">
        <v>3949</v>
      </c>
      <c r="G1990" s="15">
        <v>-4.1000000000000003E-3</v>
      </c>
    </row>
    <row r="1991" spans="1:7" x14ac:dyDescent="0.2">
      <c r="A1991" s="17">
        <v>40571</v>
      </c>
      <c r="B1991" s="14">
        <v>392.63</v>
      </c>
      <c r="C1991" s="14">
        <v>394.23</v>
      </c>
      <c r="D1991" s="14">
        <v>395.07</v>
      </c>
      <c r="E1991" s="14">
        <v>392.24</v>
      </c>
      <c r="F1991" s="14" t="s">
        <v>3373</v>
      </c>
      <c r="G1991" s="15">
        <v>9.9000000000000008E-3</v>
      </c>
    </row>
    <row r="1992" spans="1:7" x14ac:dyDescent="0.2">
      <c r="A1992" s="17">
        <v>40570</v>
      </c>
      <c r="B1992" s="14">
        <v>394.23</v>
      </c>
      <c r="C1992" s="14">
        <v>390.38</v>
      </c>
      <c r="D1992" s="14">
        <v>395.11</v>
      </c>
      <c r="E1992" s="14">
        <v>390.38</v>
      </c>
      <c r="F1992" s="14" t="s">
        <v>3428</v>
      </c>
      <c r="G1992" s="15">
        <v>1.04E-2</v>
      </c>
    </row>
    <row r="1993" spans="1:7" x14ac:dyDescent="0.2">
      <c r="A1993" s="17">
        <v>40569</v>
      </c>
      <c r="B1993" s="14">
        <v>390.38</v>
      </c>
      <c r="C1993" s="14">
        <v>386.38</v>
      </c>
      <c r="D1993" s="14">
        <v>391.86</v>
      </c>
      <c r="E1993" s="14">
        <v>386.37</v>
      </c>
      <c r="F1993" s="14" t="s">
        <v>3950</v>
      </c>
      <c r="G1993" s="15">
        <v>-1.44E-2</v>
      </c>
    </row>
    <row r="1994" spans="1:7" x14ac:dyDescent="0.2">
      <c r="A1994" s="17">
        <v>40568</v>
      </c>
      <c r="B1994" s="14">
        <v>386.38</v>
      </c>
      <c r="C1994" s="14">
        <v>392.03</v>
      </c>
      <c r="D1994" s="14">
        <v>394.24</v>
      </c>
      <c r="E1994" s="14">
        <v>386.38</v>
      </c>
      <c r="F1994" s="14" t="s">
        <v>3951</v>
      </c>
      <c r="G1994" s="15">
        <v>-2.8999999999999998E-3</v>
      </c>
    </row>
    <row r="1995" spans="1:7" x14ac:dyDescent="0.2">
      <c r="A1995" s="17">
        <v>40567</v>
      </c>
      <c r="B1995" s="14">
        <v>392.03</v>
      </c>
      <c r="C1995" s="14">
        <v>393.17</v>
      </c>
      <c r="D1995" s="14">
        <v>396.24</v>
      </c>
      <c r="E1995" s="14">
        <v>388.94</v>
      </c>
      <c r="F1995" s="14" t="s">
        <v>3952</v>
      </c>
      <c r="G1995" s="15">
        <v>1.4500000000000001E-2</v>
      </c>
    </row>
    <row r="1996" spans="1:7" x14ac:dyDescent="0.2">
      <c r="A1996" s="17">
        <v>40564</v>
      </c>
      <c r="B1996" s="14">
        <v>393.17</v>
      </c>
      <c r="C1996" s="14">
        <v>387.56</v>
      </c>
      <c r="D1996" s="14">
        <v>395.06</v>
      </c>
      <c r="E1996" s="14">
        <v>387.56</v>
      </c>
      <c r="F1996" s="14" t="s">
        <v>3953</v>
      </c>
      <c r="G1996" s="15">
        <v>-2.6100000000000002E-2</v>
      </c>
    </row>
    <row r="1997" spans="1:7" x14ac:dyDescent="0.2">
      <c r="A1997" s="17">
        <v>40563</v>
      </c>
      <c r="B1997" s="14">
        <v>387.56</v>
      </c>
      <c r="C1997" s="14">
        <v>397.94</v>
      </c>
      <c r="D1997" s="14">
        <v>397.94</v>
      </c>
      <c r="E1997" s="14">
        <v>387.56</v>
      </c>
      <c r="F1997" s="14" t="s">
        <v>3954</v>
      </c>
      <c r="G1997" s="15">
        <v>-1.7999999999999999E-2</v>
      </c>
    </row>
    <row r="1998" spans="1:7" x14ac:dyDescent="0.2">
      <c r="A1998" s="17">
        <v>40562</v>
      </c>
      <c r="B1998" s="14">
        <v>397.94</v>
      </c>
      <c r="C1998" s="14">
        <v>405.22</v>
      </c>
      <c r="D1998" s="14">
        <v>406.34</v>
      </c>
      <c r="E1998" s="14">
        <v>397.6</v>
      </c>
      <c r="F1998" s="14" t="s">
        <v>3955</v>
      </c>
      <c r="G1998" s="15">
        <v>1.0699999999999999E-2</v>
      </c>
    </row>
    <row r="1999" spans="1:7" x14ac:dyDescent="0.2">
      <c r="A1999" s="17">
        <v>40561</v>
      </c>
      <c r="B1999" s="14">
        <v>405.22</v>
      </c>
      <c r="C1999" s="14">
        <v>400.93</v>
      </c>
      <c r="D1999" s="14">
        <v>405.44</v>
      </c>
      <c r="E1999" s="14">
        <v>400.93</v>
      </c>
      <c r="F1999" s="14" t="s">
        <v>3956</v>
      </c>
      <c r="G1999" s="15">
        <v>-7.6E-3</v>
      </c>
    </row>
    <row r="2000" spans="1:7" x14ac:dyDescent="0.2">
      <c r="A2000" s="17">
        <v>40560</v>
      </c>
      <c r="B2000" s="14">
        <v>400.93</v>
      </c>
      <c r="C2000" s="14">
        <v>404.01</v>
      </c>
      <c r="D2000" s="14">
        <v>404.38</v>
      </c>
      <c r="E2000" s="14">
        <v>400.76</v>
      </c>
      <c r="F2000" s="14" t="s">
        <v>3957</v>
      </c>
      <c r="G2000" s="15">
        <v>-4.4999999999999997E-3</v>
      </c>
    </row>
    <row r="2001" spans="1:7" x14ac:dyDescent="0.2">
      <c r="A2001" s="17">
        <v>40557</v>
      </c>
      <c r="B2001" s="14">
        <v>404.01</v>
      </c>
      <c r="C2001" s="14">
        <v>405.83</v>
      </c>
      <c r="D2001" s="14">
        <v>406.27</v>
      </c>
      <c r="E2001" s="14">
        <v>402.04</v>
      </c>
      <c r="F2001" s="14" t="s">
        <v>3958</v>
      </c>
      <c r="G2001" s="15">
        <v>-5.5999999999999999E-3</v>
      </c>
    </row>
    <row r="2002" spans="1:7" x14ac:dyDescent="0.2">
      <c r="A2002" s="17">
        <v>40556</v>
      </c>
      <c r="B2002" s="14">
        <v>405.83</v>
      </c>
      <c r="C2002" s="14">
        <v>408.11</v>
      </c>
      <c r="D2002" s="14">
        <v>409.11</v>
      </c>
      <c r="E2002" s="14">
        <v>403.34</v>
      </c>
      <c r="F2002" s="14" t="s">
        <v>3959</v>
      </c>
      <c r="G2002" s="15">
        <v>8.8000000000000005E-3</v>
      </c>
    </row>
    <row r="2003" spans="1:7" x14ac:dyDescent="0.2">
      <c r="A2003" s="17">
        <v>40555</v>
      </c>
      <c r="B2003" s="14">
        <v>408.11</v>
      </c>
      <c r="C2003" s="14">
        <v>404.54</v>
      </c>
      <c r="D2003" s="14">
        <v>408.11</v>
      </c>
      <c r="E2003" s="14">
        <v>404.54</v>
      </c>
      <c r="F2003" s="14" t="s">
        <v>3960</v>
      </c>
      <c r="G2003" s="15">
        <v>1.21E-2</v>
      </c>
    </row>
    <row r="2004" spans="1:7" x14ac:dyDescent="0.2">
      <c r="A2004" s="17">
        <v>40554</v>
      </c>
      <c r="B2004" s="14">
        <v>404.54</v>
      </c>
      <c r="C2004" s="14">
        <v>399.72</v>
      </c>
      <c r="D2004" s="14">
        <v>404.83</v>
      </c>
      <c r="E2004" s="14">
        <v>399.72</v>
      </c>
      <c r="F2004" s="14" t="s">
        <v>3961</v>
      </c>
      <c r="G2004" s="15">
        <v>-2.2000000000000001E-3</v>
      </c>
    </row>
    <row r="2005" spans="1:7" x14ac:dyDescent="0.2">
      <c r="A2005" s="17">
        <v>40553</v>
      </c>
      <c r="B2005" s="14">
        <v>399.72</v>
      </c>
      <c r="C2005" s="14">
        <v>400.59</v>
      </c>
      <c r="D2005" s="14">
        <v>401.72</v>
      </c>
      <c r="E2005" s="14">
        <v>398.32</v>
      </c>
      <c r="F2005" s="14" t="s">
        <v>3962</v>
      </c>
      <c r="G2005" s="15">
        <v>-3.0000000000000001E-3</v>
      </c>
    </row>
    <row r="2006" spans="1:7" x14ac:dyDescent="0.2">
      <c r="A2006" s="17">
        <v>40550</v>
      </c>
      <c r="B2006" s="14">
        <v>400.59</v>
      </c>
      <c r="C2006" s="14">
        <v>401.8</v>
      </c>
      <c r="D2006" s="14">
        <v>403.81</v>
      </c>
      <c r="E2006" s="14">
        <v>399.9</v>
      </c>
      <c r="F2006" s="14" t="s">
        <v>2179</v>
      </c>
      <c r="G2006" s="15">
        <v>-4.0000000000000002E-4</v>
      </c>
    </row>
    <row r="2007" spans="1:7" x14ac:dyDescent="0.2">
      <c r="A2007" s="17">
        <v>40549</v>
      </c>
      <c r="B2007" s="14">
        <v>401.8</v>
      </c>
      <c r="C2007" s="14">
        <v>401.97</v>
      </c>
      <c r="D2007" s="14">
        <v>405.94</v>
      </c>
      <c r="E2007" s="14">
        <v>401.47</v>
      </c>
      <c r="F2007" s="14" t="s">
        <v>2179</v>
      </c>
      <c r="G2007" s="15">
        <v>5.1999999999999998E-3</v>
      </c>
    </row>
    <row r="2008" spans="1:7" x14ac:dyDescent="0.2">
      <c r="A2008" s="17">
        <v>40548</v>
      </c>
      <c r="B2008" s="14">
        <v>401.97</v>
      </c>
      <c r="C2008" s="14">
        <v>399.89</v>
      </c>
      <c r="D2008" s="14">
        <v>402.56</v>
      </c>
      <c r="E2008" s="14">
        <v>397.74</v>
      </c>
      <c r="F2008" s="14" t="s">
        <v>2179</v>
      </c>
      <c r="G2008" s="15">
        <v>-1.01E-2</v>
      </c>
    </row>
    <row r="2009" spans="1:7" x14ac:dyDescent="0.2">
      <c r="A2009" s="17">
        <v>40547</v>
      </c>
      <c r="B2009" s="14">
        <v>399.89</v>
      </c>
      <c r="C2009" s="14">
        <v>403.99</v>
      </c>
      <c r="D2009" s="14">
        <v>406.08</v>
      </c>
      <c r="E2009" s="14">
        <v>399.87</v>
      </c>
      <c r="F2009" s="14" t="s">
        <v>2179</v>
      </c>
      <c r="G2009" s="15">
        <v>8.9999999999999993E-3</v>
      </c>
    </row>
    <row r="2010" spans="1:7" x14ac:dyDescent="0.2">
      <c r="A2010" s="17">
        <v>40546</v>
      </c>
      <c r="B2010" s="14">
        <v>403.99</v>
      </c>
      <c r="C2010" s="14">
        <v>400.4</v>
      </c>
      <c r="D2010" s="14">
        <v>404.91</v>
      </c>
      <c r="E2010" s="14">
        <v>400.4</v>
      </c>
      <c r="F2010" s="14" t="s">
        <v>2179</v>
      </c>
      <c r="G2010" s="15">
        <v>-4.4999999999999997E-3</v>
      </c>
    </row>
    <row r="2011" spans="1:7" x14ac:dyDescent="0.2">
      <c r="A2011" s="17">
        <v>40542</v>
      </c>
      <c r="B2011" s="14">
        <v>400.4</v>
      </c>
      <c r="C2011" s="14">
        <v>402.22</v>
      </c>
      <c r="D2011" s="14">
        <v>403.1</v>
      </c>
      <c r="E2011" s="14">
        <v>400.25</v>
      </c>
      <c r="F2011" s="14" t="s">
        <v>2179</v>
      </c>
      <c r="G2011" s="15">
        <v>0</v>
      </c>
    </row>
    <row r="2012" spans="1:7" x14ac:dyDescent="0.2">
      <c r="A2012" s="17">
        <v>40541</v>
      </c>
      <c r="B2012" s="14">
        <v>402.22</v>
      </c>
      <c r="C2012" s="14">
        <v>402.2</v>
      </c>
      <c r="D2012" s="14">
        <v>402.65</v>
      </c>
      <c r="E2012" s="14">
        <v>400.73</v>
      </c>
      <c r="F2012" s="14" t="s">
        <v>2179</v>
      </c>
      <c r="G2012" s="15">
        <v>7.1000000000000004E-3</v>
      </c>
    </row>
    <row r="2013" spans="1:7" x14ac:dyDescent="0.2">
      <c r="A2013" s="17">
        <v>40540</v>
      </c>
      <c r="B2013" s="14">
        <v>402.2</v>
      </c>
      <c r="C2013" s="14">
        <v>399.35</v>
      </c>
      <c r="D2013" s="14">
        <v>402.2</v>
      </c>
      <c r="E2013" s="14">
        <v>398.82</v>
      </c>
      <c r="F2013" s="14" t="s">
        <v>2179</v>
      </c>
      <c r="G2013" s="15">
        <v>-2.5000000000000001E-3</v>
      </c>
    </row>
    <row r="2014" spans="1:7" x14ac:dyDescent="0.2">
      <c r="A2014" s="17">
        <v>40539</v>
      </c>
      <c r="B2014" s="14">
        <v>399.35</v>
      </c>
      <c r="C2014" s="14">
        <v>400.37</v>
      </c>
      <c r="D2014" s="14">
        <v>400.44</v>
      </c>
      <c r="E2014" s="14">
        <v>397.94</v>
      </c>
      <c r="F2014" s="14" t="s">
        <v>2179</v>
      </c>
      <c r="G2014" s="15">
        <v>2.0000000000000001E-4</v>
      </c>
    </row>
    <row r="2015" spans="1:7" x14ac:dyDescent="0.2">
      <c r="A2015" s="17">
        <v>40535</v>
      </c>
      <c r="B2015" s="14">
        <v>400.37</v>
      </c>
      <c r="C2015" s="14">
        <v>400.28</v>
      </c>
      <c r="D2015" s="14">
        <v>401.1</v>
      </c>
      <c r="E2015" s="14">
        <v>399.19</v>
      </c>
      <c r="F2015" s="14" t="s">
        <v>2179</v>
      </c>
      <c r="G2015" s="15">
        <v>4.5999999999999999E-3</v>
      </c>
    </row>
    <row r="2016" spans="1:7" x14ac:dyDescent="0.2">
      <c r="A2016" s="17">
        <v>40534</v>
      </c>
      <c r="B2016" s="14">
        <v>400.28</v>
      </c>
      <c r="C2016" s="14">
        <v>398.43</v>
      </c>
      <c r="D2016" s="14">
        <v>401.17</v>
      </c>
      <c r="E2016" s="14">
        <v>397.91</v>
      </c>
      <c r="F2016" s="14" t="s">
        <v>2179</v>
      </c>
      <c r="G2016" s="15">
        <v>1.6899999999999998E-2</v>
      </c>
    </row>
    <row r="2017" spans="1:7" x14ac:dyDescent="0.2">
      <c r="A2017" s="17">
        <v>40533</v>
      </c>
      <c r="B2017" s="14">
        <v>398.43</v>
      </c>
      <c r="C2017" s="14">
        <v>391.81</v>
      </c>
      <c r="D2017" s="14">
        <v>398.43</v>
      </c>
      <c r="E2017" s="14">
        <v>391.57</v>
      </c>
      <c r="F2017" s="14" t="s">
        <v>2179</v>
      </c>
      <c r="G2017" s="15">
        <v>8.0999999999999996E-3</v>
      </c>
    </row>
    <row r="2018" spans="1:7" x14ac:dyDescent="0.2">
      <c r="A2018" s="17">
        <v>40532</v>
      </c>
      <c r="B2018" s="14">
        <v>391.81</v>
      </c>
      <c r="C2018" s="14">
        <v>388.68</v>
      </c>
      <c r="D2018" s="14">
        <v>392.66</v>
      </c>
      <c r="E2018" s="14">
        <v>388.46</v>
      </c>
      <c r="F2018" s="14" t="s">
        <v>2179</v>
      </c>
      <c r="G2018" s="15">
        <v>1.1299999999999999E-2</v>
      </c>
    </row>
    <row r="2019" spans="1:7" x14ac:dyDescent="0.2">
      <c r="A2019" s="17">
        <v>40529</v>
      </c>
      <c r="B2019" s="14">
        <v>388.68</v>
      </c>
      <c r="C2019" s="14">
        <v>384.34</v>
      </c>
      <c r="D2019" s="14">
        <v>388.79</v>
      </c>
      <c r="E2019" s="14">
        <v>384.34</v>
      </c>
      <c r="F2019" s="14" t="s">
        <v>2179</v>
      </c>
      <c r="G2019" s="15">
        <v>2.3999999999999998E-3</v>
      </c>
    </row>
    <row r="2020" spans="1:7" x14ac:dyDescent="0.2">
      <c r="A2020" s="17">
        <v>40528</v>
      </c>
      <c r="B2020" s="14">
        <v>384.34</v>
      </c>
      <c r="C2020" s="14">
        <v>383.42</v>
      </c>
      <c r="D2020" s="14">
        <v>385.89</v>
      </c>
      <c r="E2020" s="14">
        <v>382.47</v>
      </c>
      <c r="F2020" s="14" t="s">
        <v>2179</v>
      </c>
      <c r="G2020" s="15">
        <v>2.5999999999999999E-3</v>
      </c>
    </row>
    <row r="2021" spans="1:7" x14ac:dyDescent="0.2">
      <c r="A2021" s="17">
        <v>40527</v>
      </c>
      <c r="B2021" s="14">
        <v>383.42</v>
      </c>
      <c r="C2021" s="14">
        <v>382.43</v>
      </c>
      <c r="D2021" s="14">
        <v>383.91</v>
      </c>
      <c r="E2021" s="14">
        <v>380.62</v>
      </c>
      <c r="F2021" s="14" t="s">
        <v>2179</v>
      </c>
      <c r="G2021" s="15">
        <v>-8.6999999999999994E-3</v>
      </c>
    </row>
    <row r="2022" spans="1:7" x14ac:dyDescent="0.2">
      <c r="A2022" s="17">
        <v>40526</v>
      </c>
      <c r="B2022" s="14">
        <v>382.43</v>
      </c>
      <c r="C2022" s="14">
        <v>385.79</v>
      </c>
      <c r="D2022" s="14">
        <v>385.79</v>
      </c>
      <c r="E2022" s="14">
        <v>381.93</v>
      </c>
      <c r="F2022" s="14" t="s">
        <v>2179</v>
      </c>
      <c r="G2022" s="15">
        <v>6.7999999999999996E-3</v>
      </c>
    </row>
    <row r="2023" spans="1:7" x14ac:dyDescent="0.2">
      <c r="A2023" s="17">
        <v>40525</v>
      </c>
      <c r="B2023" s="14">
        <v>385.79</v>
      </c>
      <c r="C2023" s="14">
        <v>383.17</v>
      </c>
      <c r="D2023" s="14">
        <v>386.44</v>
      </c>
      <c r="E2023" s="14">
        <v>383.04</v>
      </c>
      <c r="F2023" s="14" t="s">
        <v>2179</v>
      </c>
      <c r="G2023" s="15">
        <v>-8.0000000000000002E-3</v>
      </c>
    </row>
    <row r="2024" spans="1:7" x14ac:dyDescent="0.2">
      <c r="A2024" s="17">
        <v>40522</v>
      </c>
      <c r="B2024" s="14">
        <v>383.17</v>
      </c>
      <c r="C2024" s="14">
        <v>386.27</v>
      </c>
      <c r="D2024" s="14">
        <v>387.34</v>
      </c>
      <c r="E2024" s="14">
        <v>381.86</v>
      </c>
      <c r="F2024" s="14" t="s">
        <v>2179</v>
      </c>
      <c r="G2024" s="15">
        <v>-3.0999999999999999E-3</v>
      </c>
    </row>
    <row r="2025" spans="1:7" x14ac:dyDescent="0.2">
      <c r="A2025" s="17">
        <v>40521</v>
      </c>
      <c r="B2025" s="14">
        <v>386.27</v>
      </c>
      <c r="C2025" s="14">
        <v>387.47</v>
      </c>
      <c r="D2025" s="14">
        <v>391.41</v>
      </c>
      <c r="E2025" s="14">
        <v>385.23</v>
      </c>
      <c r="F2025" s="14" t="s">
        <v>2179</v>
      </c>
      <c r="G2025" s="15">
        <v>6.6E-3</v>
      </c>
    </row>
    <row r="2026" spans="1:7" x14ac:dyDescent="0.2">
      <c r="A2026" s="17">
        <v>40520</v>
      </c>
      <c r="B2026" s="14">
        <v>387.47</v>
      </c>
      <c r="C2026" s="14">
        <v>384.94</v>
      </c>
      <c r="D2026" s="14">
        <v>389.35</v>
      </c>
      <c r="E2026" s="14">
        <v>383.35</v>
      </c>
      <c r="F2026" s="14" t="s">
        <v>2179</v>
      </c>
      <c r="G2026" s="15">
        <v>-1.5E-3</v>
      </c>
    </row>
    <row r="2027" spans="1:7" x14ac:dyDescent="0.2">
      <c r="A2027" s="17">
        <v>40519</v>
      </c>
      <c r="B2027" s="14">
        <v>384.94</v>
      </c>
      <c r="C2027" s="14">
        <v>385.5</v>
      </c>
      <c r="D2027" s="14">
        <v>389.91</v>
      </c>
      <c r="E2027" s="14">
        <v>384.35</v>
      </c>
      <c r="F2027" s="14" t="s">
        <v>2179</v>
      </c>
      <c r="G2027" s="15">
        <v>8.5000000000000006E-3</v>
      </c>
    </row>
    <row r="2028" spans="1:7" x14ac:dyDescent="0.2">
      <c r="A2028" s="17">
        <v>40518</v>
      </c>
      <c r="B2028" s="14">
        <v>385.5</v>
      </c>
      <c r="C2028" s="14">
        <v>382.25</v>
      </c>
      <c r="D2028" s="14">
        <v>385.58</v>
      </c>
      <c r="E2028" s="14">
        <v>381.83</v>
      </c>
      <c r="F2028" s="14" t="s">
        <v>2179</v>
      </c>
      <c r="G2028" s="15">
        <v>1E-4</v>
      </c>
    </row>
    <row r="2029" spans="1:7" x14ac:dyDescent="0.2">
      <c r="A2029" s="17">
        <v>40515</v>
      </c>
      <c r="B2029" s="14">
        <v>382.25</v>
      </c>
      <c r="C2029" s="14">
        <v>382.22</v>
      </c>
      <c r="D2029" s="14">
        <v>384.21</v>
      </c>
      <c r="E2029" s="14">
        <v>378.27</v>
      </c>
      <c r="F2029" s="14" t="s">
        <v>2179</v>
      </c>
      <c r="G2029" s="15">
        <v>2.3E-2</v>
      </c>
    </row>
    <row r="2030" spans="1:7" x14ac:dyDescent="0.2">
      <c r="A2030" s="17">
        <v>40514</v>
      </c>
      <c r="B2030" s="14">
        <v>382.22</v>
      </c>
      <c r="C2030" s="14">
        <v>373.61</v>
      </c>
      <c r="D2030" s="14">
        <v>382.22</v>
      </c>
      <c r="E2030" s="14">
        <v>373.16</v>
      </c>
      <c r="F2030" s="14" t="s">
        <v>2179</v>
      </c>
      <c r="G2030" s="15">
        <v>3.4200000000000001E-2</v>
      </c>
    </row>
    <row r="2031" spans="1:7" x14ac:dyDescent="0.2">
      <c r="A2031" s="17">
        <v>40513</v>
      </c>
      <c r="B2031" s="14">
        <v>373.61</v>
      </c>
      <c r="C2031" s="14">
        <v>361.25</v>
      </c>
      <c r="D2031" s="14">
        <v>373.61</v>
      </c>
      <c r="E2031" s="14">
        <v>361.25</v>
      </c>
      <c r="F2031" s="14" t="s">
        <v>2179</v>
      </c>
      <c r="G2031" s="15">
        <v>-3.2000000000000002E-3</v>
      </c>
    </row>
    <row r="2032" spans="1:7" x14ac:dyDescent="0.2">
      <c r="A2032" s="17">
        <v>40512</v>
      </c>
      <c r="B2032" s="14">
        <v>361.25</v>
      </c>
      <c r="C2032" s="14">
        <v>362.4</v>
      </c>
      <c r="D2032" s="14">
        <v>364.39</v>
      </c>
      <c r="E2032" s="14">
        <v>360.15</v>
      </c>
      <c r="F2032" s="14" t="s">
        <v>2179</v>
      </c>
      <c r="G2032" s="15">
        <v>-1.2E-2</v>
      </c>
    </row>
    <row r="2033" spans="1:7" x14ac:dyDescent="0.2">
      <c r="A2033" s="17">
        <v>40511</v>
      </c>
      <c r="B2033" s="14">
        <v>362.4</v>
      </c>
      <c r="C2033" s="14">
        <v>366.8</v>
      </c>
      <c r="D2033" s="14">
        <v>370.62</v>
      </c>
      <c r="E2033" s="14">
        <v>361.58</v>
      </c>
      <c r="F2033" s="14" t="s">
        <v>2179</v>
      </c>
      <c r="G2033" s="15">
        <v>-6.3E-3</v>
      </c>
    </row>
    <row r="2034" spans="1:7" x14ac:dyDescent="0.2">
      <c r="A2034" s="17">
        <v>40508</v>
      </c>
      <c r="B2034" s="14">
        <v>366.8</v>
      </c>
      <c r="C2034" s="14">
        <v>369.11</v>
      </c>
      <c r="D2034" s="14">
        <v>369.14</v>
      </c>
      <c r="E2034" s="14">
        <v>364.34</v>
      </c>
      <c r="F2034" s="14" t="s">
        <v>2179</v>
      </c>
      <c r="G2034" s="15">
        <v>5.0000000000000001E-4</v>
      </c>
    </row>
    <row r="2035" spans="1:7" x14ac:dyDescent="0.2">
      <c r="A2035" s="17">
        <v>40507</v>
      </c>
      <c r="B2035" s="14">
        <v>369.11</v>
      </c>
      <c r="C2035" s="14">
        <v>368.92</v>
      </c>
      <c r="D2035" s="14">
        <v>370.22</v>
      </c>
      <c r="E2035" s="14">
        <v>366.89</v>
      </c>
      <c r="F2035" s="14" t="s">
        <v>2179</v>
      </c>
      <c r="G2035" s="15">
        <v>1.0699999999999999E-2</v>
      </c>
    </row>
    <row r="2036" spans="1:7" x14ac:dyDescent="0.2">
      <c r="A2036" s="17">
        <v>40506</v>
      </c>
      <c r="B2036" s="14">
        <v>368.92</v>
      </c>
      <c r="C2036" s="14">
        <v>365.01</v>
      </c>
      <c r="D2036" s="14">
        <v>369.43</v>
      </c>
      <c r="E2036" s="14">
        <v>363.06</v>
      </c>
      <c r="F2036" s="14" t="s">
        <v>2179</v>
      </c>
      <c r="G2036" s="15">
        <v>-2.3E-2</v>
      </c>
    </row>
    <row r="2037" spans="1:7" x14ac:dyDescent="0.2">
      <c r="A2037" s="17">
        <v>40505</v>
      </c>
      <c r="B2037" s="14">
        <v>365.01</v>
      </c>
      <c r="C2037" s="14">
        <v>373.59</v>
      </c>
      <c r="D2037" s="14">
        <v>373.59</v>
      </c>
      <c r="E2037" s="14">
        <v>364.54</v>
      </c>
      <c r="F2037" s="14" t="s">
        <v>2179</v>
      </c>
      <c r="G2037" s="15">
        <v>-2.2000000000000001E-3</v>
      </c>
    </row>
    <row r="2038" spans="1:7" x14ac:dyDescent="0.2">
      <c r="A2038" s="17">
        <v>40504</v>
      </c>
      <c r="B2038" s="14">
        <v>373.59</v>
      </c>
      <c r="C2038" s="14">
        <v>374.42</v>
      </c>
      <c r="D2038" s="14">
        <v>377.95</v>
      </c>
      <c r="E2038" s="14">
        <v>372.19</v>
      </c>
      <c r="F2038" s="14" t="s">
        <v>2179</v>
      </c>
      <c r="G2038" s="15">
        <v>-2.3E-3</v>
      </c>
    </row>
    <row r="2039" spans="1:7" x14ac:dyDescent="0.2">
      <c r="A2039" s="17">
        <v>40501</v>
      </c>
      <c r="B2039" s="14">
        <v>374.42</v>
      </c>
      <c r="C2039" s="14">
        <v>375.28</v>
      </c>
      <c r="D2039" s="14">
        <v>376.15</v>
      </c>
      <c r="E2039" s="14">
        <v>371.7</v>
      </c>
      <c r="F2039" s="14" t="s">
        <v>2179</v>
      </c>
      <c r="G2039" s="15">
        <v>1.4999999999999999E-2</v>
      </c>
    </row>
    <row r="2040" spans="1:7" x14ac:dyDescent="0.2">
      <c r="A2040" s="17">
        <v>40500</v>
      </c>
      <c r="B2040" s="14">
        <v>375.28</v>
      </c>
      <c r="C2040" s="14">
        <v>369.74</v>
      </c>
      <c r="D2040" s="14">
        <v>375.82</v>
      </c>
      <c r="E2040" s="14">
        <v>369.74</v>
      </c>
      <c r="F2040" s="14" t="s">
        <v>2179</v>
      </c>
      <c r="G2040" s="15">
        <v>6.3E-3</v>
      </c>
    </row>
    <row r="2041" spans="1:7" x14ac:dyDescent="0.2">
      <c r="A2041" s="17">
        <v>40499</v>
      </c>
      <c r="B2041" s="14">
        <v>369.74</v>
      </c>
      <c r="C2041" s="14">
        <v>367.42</v>
      </c>
      <c r="D2041" s="14">
        <v>369.74</v>
      </c>
      <c r="E2041" s="14">
        <v>365.88</v>
      </c>
      <c r="F2041" s="14" t="s">
        <v>2179</v>
      </c>
      <c r="G2041" s="15">
        <v>-3.2599999999999997E-2</v>
      </c>
    </row>
    <row r="2042" spans="1:7" x14ac:dyDescent="0.2">
      <c r="A2042" s="17">
        <v>40498</v>
      </c>
      <c r="B2042" s="14">
        <v>367.42</v>
      </c>
      <c r="C2042" s="14">
        <v>379.82</v>
      </c>
      <c r="D2042" s="14">
        <v>379.82</v>
      </c>
      <c r="E2042" s="14">
        <v>367.18</v>
      </c>
      <c r="F2042" s="14" t="s">
        <v>2179</v>
      </c>
      <c r="G2042" s="15">
        <v>4.7000000000000002E-3</v>
      </c>
    </row>
    <row r="2043" spans="1:7" x14ac:dyDescent="0.2">
      <c r="A2043" s="17">
        <v>40497</v>
      </c>
      <c r="B2043" s="14">
        <v>379.82</v>
      </c>
      <c r="C2043" s="14">
        <v>378.03</v>
      </c>
      <c r="D2043" s="14">
        <v>381.06</v>
      </c>
      <c r="E2043" s="14">
        <v>375.42</v>
      </c>
      <c r="F2043" s="14" t="s">
        <v>2179</v>
      </c>
      <c r="G2043" s="15">
        <v>-8.3000000000000001E-3</v>
      </c>
    </row>
    <row r="2044" spans="1:7" x14ac:dyDescent="0.2">
      <c r="A2044" s="17">
        <v>40494</v>
      </c>
      <c r="B2044" s="14">
        <v>378.03</v>
      </c>
      <c r="C2044" s="14">
        <v>381.18</v>
      </c>
      <c r="D2044" s="14">
        <v>381.2</v>
      </c>
      <c r="E2044" s="14">
        <v>373.26</v>
      </c>
      <c r="F2044" s="14" t="s">
        <v>2179</v>
      </c>
      <c r="G2044" s="15">
        <v>9.1000000000000004E-3</v>
      </c>
    </row>
    <row r="2045" spans="1:7" x14ac:dyDescent="0.2">
      <c r="A2045" s="17">
        <v>40493</v>
      </c>
      <c r="B2045" s="14">
        <v>381.18</v>
      </c>
      <c r="C2045" s="14">
        <v>377.75</v>
      </c>
      <c r="D2045" s="14">
        <v>381.3</v>
      </c>
      <c r="E2045" s="14">
        <v>377.75</v>
      </c>
      <c r="F2045" s="14" t="s">
        <v>2179</v>
      </c>
      <c r="G2045" s="15">
        <v>-7.4999999999999997E-3</v>
      </c>
    </row>
    <row r="2046" spans="1:7" x14ac:dyDescent="0.2">
      <c r="A2046" s="17">
        <v>40492</v>
      </c>
      <c r="B2046" s="14">
        <v>377.75</v>
      </c>
      <c r="C2046" s="14">
        <v>380.59</v>
      </c>
      <c r="D2046" s="14">
        <v>381.26</v>
      </c>
      <c r="E2046" s="14">
        <v>376.86</v>
      </c>
      <c r="F2046" s="14" t="s">
        <v>2179</v>
      </c>
      <c r="G2046" s="15">
        <v>1.0800000000000001E-2</v>
      </c>
    </row>
    <row r="2047" spans="1:7" x14ac:dyDescent="0.2">
      <c r="A2047" s="17">
        <v>40491</v>
      </c>
      <c r="B2047" s="14">
        <v>380.59</v>
      </c>
      <c r="C2047" s="14">
        <v>376.51</v>
      </c>
      <c r="D2047" s="14">
        <v>381.39</v>
      </c>
      <c r="E2047" s="14">
        <v>375.53</v>
      </c>
      <c r="F2047" s="14" t="s">
        <v>2179</v>
      </c>
      <c r="G2047" s="15">
        <v>-2.8E-3</v>
      </c>
    </row>
    <row r="2048" spans="1:7" x14ac:dyDescent="0.2">
      <c r="A2048" s="17">
        <v>40490</v>
      </c>
      <c r="B2048" s="14">
        <v>376.51</v>
      </c>
      <c r="C2048" s="14">
        <v>377.57</v>
      </c>
      <c r="D2048" s="14">
        <v>378.65</v>
      </c>
      <c r="E2048" s="14">
        <v>375.35</v>
      </c>
      <c r="F2048" s="14" t="s">
        <v>2179</v>
      </c>
      <c r="G2048" s="15">
        <v>-1.6999999999999999E-3</v>
      </c>
    </row>
    <row r="2049" spans="1:7" x14ac:dyDescent="0.2">
      <c r="A2049" s="17">
        <v>40487</v>
      </c>
      <c r="B2049" s="14">
        <v>377.57</v>
      </c>
      <c r="C2049" s="14">
        <v>378.22</v>
      </c>
      <c r="D2049" s="14">
        <v>380.32</v>
      </c>
      <c r="E2049" s="14">
        <v>373.82</v>
      </c>
      <c r="F2049" s="14" t="s">
        <v>2179</v>
      </c>
      <c r="G2049" s="15">
        <v>2.1700000000000001E-2</v>
      </c>
    </row>
    <row r="2050" spans="1:7" x14ac:dyDescent="0.2">
      <c r="A2050" s="17">
        <v>40486</v>
      </c>
      <c r="B2050" s="14">
        <v>378.22</v>
      </c>
      <c r="C2050" s="14">
        <v>370.2</v>
      </c>
      <c r="D2050" s="14">
        <v>378.22</v>
      </c>
      <c r="E2050" s="14">
        <v>370.2</v>
      </c>
      <c r="F2050" s="14" t="s">
        <v>2179</v>
      </c>
      <c r="G2050" s="15">
        <v>-2.23E-2</v>
      </c>
    </row>
    <row r="2051" spans="1:7" x14ac:dyDescent="0.2">
      <c r="A2051" s="17">
        <v>40485</v>
      </c>
      <c r="B2051" s="14">
        <v>370.2</v>
      </c>
      <c r="C2051" s="14">
        <v>378.64</v>
      </c>
      <c r="D2051" s="14">
        <v>379.16</v>
      </c>
      <c r="E2051" s="14">
        <v>369.32</v>
      </c>
      <c r="F2051" s="14" t="s">
        <v>2179</v>
      </c>
      <c r="G2051" s="15">
        <v>9.1000000000000004E-3</v>
      </c>
    </row>
    <row r="2052" spans="1:7" x14ac:dyDescent="0.2">
      <c r="A2052" s="17">
        <v>40484</v>
      </c>
      <c r="B2052" s="14">
        <v>378.64</v>
      </c>
      <c r="C2052" s="14">
        <v>375.22</v>
      </c>
      <c r="D2052" s="14">
        <v>378.71</v>
      </c>
      <c r="E2052" s="14">
        <v>375.22</v>
      </c>
      <c r="F2052" s="14" t="s">
        <v>2179</v>
      </c>
      <c r="G2052" s="15">
        <v>1.0800000000000001E-2</v>
      </c>
    </row>
    <row r="2053" spans="1:7" x14ac:dyDescent="0.2">
      <c r="A2053" s="17">
        <v>40483</v>
      </c>
      <c r="B2053" s="14">
        <v>375.22</v>
      </c>
      <c r="C2053" s="14">
        <v>371.22</v>
      </c>
      <c r="D2053" s="14">
        <v>376.99</v>
      </c>
      <c r="E2053" s="14">
        <v>371.22</v>
      </c>
      <c r="F2053" s="14" t="s">
        <v>2179</v>
      </c>
      <c r="G2053" s="15">
        <v>5.1999999999999998E-3</v>
      </c>
    </row>
    <row r="2054" spans="1:7" x14ac:dyDescent="0.2">
      <c r="A2054" s="17">
        <v>40480</v>
      </c>
      <c r="B2054" s="14">
        <v>371.22</v>
      </c>
      <c r="C2054" s="14">
        <v>369.3</v>
      </c>
      <c r="D2054" s="14">
        <v>371.99</v>
      </c>
      <c r="E2054" s="14">
        <v>367.01</v>
      </c>
      <c r="F2054" s="14" t="s">
        <v>2179</v>
      </c>
      <c r="G2054" s="15">
        <v>8.0000000000000002E-3</v>
      </c>
    </row>
    <row r="2055" spans="1:7" x14ac:dyDescent="0.2">
      <c r="A2055" s="17">
        <v>40479</v>
      </c>
      <c r="B2055" s="14">
        <v>369.3</v>
      </c>
      <c r="C2055" s="14">
        <v>366.37</v>
      </c>
      <c r="D2055" s="14">
        <v>370.73</v>
      </c>
      <c r="E2055" s="14">
        <v>366.37</v>
      </c>
      <c r="F2055" s="14" t="s">
        <v>2179</v>
      </c>
      <c r="G2055" s="15">
        <v>-1.1299999999999999E-2</v>
      </c>
    </row>
    <row r="2056" spans="1:7" x14ac:dyDescent="0.2">
      <c r="A2056" s="17">
        <v>40478</v>
      </c>
      <c r="B2056" s="14">
        <v>366.37</v>
      </c>
      <c r="C2056" s="14">
        <v>370.55</v>
      </c>
      <c r="D2056" s="14">
        <v>371.43</v>
      </c>
      <c r="E2056" s="14">
        <v>366.1</v>
      </c>
      <c r="F2056" s="14" t="s">
        <v>2179</v>
      </c>
      <c r="G2056" s="15">
        <v>5.4999999999999997E-3</v>
      </c>
    </row>
    <row r="2057" spans="1:7" x14ac:dyDescent="0.2">
      <c r="A2057" s="17">
        <v>40477</v>
      </c>
      <c r="B2057" s="14">
        <v>370.55</v>
      </c>
      <c r="C2057" s="14">
        <v>368.53</v>
      </c>
      <c r="D2057" s="14">
        <v>370.55</v>
      </c>
      <c r="E2057" s="14">
        <v>366.61</v>
      </c>
      <c r="F2057" s="14" t="s">
        <v>2179</v>
      </c>
      <c r="G2057" s="15">
        <v>1.0800000000000001E-2</v>
      </c>
    </row>
    <row r="2058" spans="1:7" x14ac:dyDescent="0.2">
      <c r="A2058" s="17">
        <v>40476</v>
      </c>
      <c r="B2058" s="14">
        <v>368.53</v>
      </c>
      <c r="C2058" s="14">
        <v>364.6</v>
      </c>
      <c r="D2058" s="14">
        <v>368.97</v>
      </c>
      <c r="E2058" s="14">
        <v>364.6</v>
      </c>
      <c r="F2058" s="14" t="s">
        <v>2179</v>
      </c>
      <c r="G2058" s="15">
        <v>-4.8999999999999998E-3</v>
      </c>
    </row>
    <row r="2059" spans="1:7" x14ac:dyDescent="0.2">
      <c r="A2059" s="17">
        <v>40473</v>
      </c>
      <c r="B2059" s="14">
        <v>364.6</v>
      </c>
      <c r="C2059" s="14">
        <v>366.39</v>
      </c>
      <c r="D2059" s="14">
        <v>366.74</v>
      </c>
      <c r="E2059" s="14">
        <v>364.57</v>
      </c>
      <c r="F2059" s="14" t="s">
        <v>2179</v>
      </c>
      <c r="G2059" s="15">
        <v>1.12E-2</v>
      </c>
    </row>
    <row r="2060" spans="1:7" x14ac:dyDescent="0.2">
      <c r="A2060" s="17">
        <v>40472</v>
      </c>
      <c r="B2060" s="14">
        <v>366.39</v>
      </c>
      <c r="C2060" s="14">
        <v>362.34</v>
      </c>
      <c r="D2060" s="14">
        <v>367.09</v>
      </c>
      <c r="E2060" s="14">
        <v>360.96</v>
      </c>
      <c r="F2060" s="14" t="s">
        <v>2179</v>
      </c>
      <c r="G2060" s="15">
        <v>7.9000000000000008E-3</v>
      </c>
    </row>
    <row r="2061" spans="1:7" x14ac:dyDescent="0.2">
      <c r="A2061" s="17">
        <v>40471</v>
      </c>
      <c r="B2061" s="14">
        <v>362.34</v>
      </c>
      <c r="C2061" s="14">
        <v>359.5</v>
      </c>
      <c r="D2061" s="14">
        <v>362.34</v>
      </c>
      <c r="E2061" s="14">
        <v>358.4</v>
      </c>
      <c r="F2061" s="14" t="s">
        <v>2179</v>
      </c>
      <c r="G2061" s="15">
        <v>-1.23E-2</v>
      </c>
    </row>
    <row r="2062" spans="1:7" x14ac:dyDescent="0.2">
      <c r="A2062" s="17">
        <v>40470</v>
      </c>
      <c r="B2062" s="14">
        <v>359.5</v>
      </c>
      <c r="C2062" s="14">
        <v>363.98</v>
      </c>
      <c r="D2062" s="14">
        <v>365.18</v>
      </c>
      <c r="E2062" s="14">
        <v>358.6</v>
      </c>
      <c r="F2062" s="14" t="s">
        <v>2179</v>
      </c>
      <c r="G2062" s="15">
        <v>2.8E-3</v>
      </c>
    </row>
    <row r="2063" spans="1:7" x14ac:dyDescent="0.2">
      <c r="A2063" s="17">
        <v>40469</v>
      </c>
      <c r="B2063" s="14">
        <v>363.98</v>
      </c>
      <c r="C2063" s="14">
        <v>362.98</v>
      </c>
      <c r="D2063" s="14">
        <v>364.93</v>
      </c>
      <c r="E2063" s="14">
        <v>360.21</v>
      </c>
      <c r="F2063" s="14" t="s">
        <v>2179</v>
      </c>
      <c r="G2063" s="15">
        <v>-1.5E-3</v>
      </c>
    </row>
    <row r="2064" spans="1:7" x14ac:dyDescent="0.2">
      <c r="A2064" s="17">
        <v>40466</v>
      </c>
      <c r="B2064" s="14">
        <v>362.98</v>
      </c>
      <c r="C2064" s="14">
        <v>363.54</v>
      </c>
      <c r="D2064" s="14">
        <v>365.49</v>
      </c>
      <c r="E2064" s="14">
        <v>361.83</v>
      </c>
      <c r="F2064" s="14" t="s">
        <v>2179</v>
      </c>
      <c r="G2064" s="15">
        <v>3.7000000000000002E-3</v>
      </c>
    </row>
    <row r="2065" spans="1:7" x14ac:dyDescent="0.2">
      <c r="A2065" s="17">
        <v>40465</v>
      </c>
      <c r="B2065" s="14">
        <v>363.54</v>
      </c>
      <c r="C2065" s="14">
        <v>362.2</v>
      </c>
      <c r="D2065" s="14">
        <v>364.8</v>
      </c>
      <c r="E2065" s="14">
        <v>362.07</v>
      </c>
      <c r="F2065" s="14" t="s">
        <v>2179</v>
      </c>
      <c r="G2065" s="15">
        <v>2.01E-2</v>
      </c>
    </row>
    <row r="2066" spans="1:7" x14ac:dyDescent="0.2">
      <c r="A2066" s="17">
        <v>40464</v>
      </c>
      <c r="B2066" s="14">
        <v>362.2</v>
      </c>
      <c r="C2066" s="14">
        <v>355.06</v>
      </c>
      <c r="D2066" s="14">
        <v>363.1</v>
      </c>
      <c r="E2066" s="14">
        <v>355.06</v>
      </c>
      <c r="F2066" s="14" t="s">
        <v>2179</v>
      </c>
      <c r="G2066" s="15">
        <v>-5.5999999999999999E-3</v>
      </c>
    </row>
    <row r="2067" spans="1:7" x14ac:dyDescent="0.2">
      <c r="A2067" s="17">
        <v>40463</v>
      </c>
      <c r="B2067" s="14">
        <v>355.06</v>
      </c>
      <c r="C2067" s="14">
        <v>357.06</v>
      </c>
      <c r="D2067" s="14">
        <v>357.11</v>
      </c>
      <c r="E2067" s="14">
        <v>351.99</v>
      </c>
      <c r="F2067" s="14" t="s">
        <v>2179</v>
      </c>
      <c r="G2067" s="15">
        <v>-2.9999999999999997E-4</v>
      </c>
    </row>
    <row r="2068" spans="1:7" x14ac:dyDescent="0.2">
      <c r="A2068" s="17">
        <v>40462</v>
      </c>
      <c r="B2068" s="14">
        <v>357.06</v>
      </c>
      <c r="C2068" s="14">
        <v>357.17</v>
      </c>
      <c r="D2068" s="14">
        <v>358.83</v>
      </c>
      <c r="E2068" s="14">
        <v>356.31</v>
      </c>
      <c r="F2068" s="14" t="s">
        <v>2179</v>
      </c>
      <c r="G2068" s="15">
        <v>6.6E-3</v>
      </c>
    </row>
    <row r="2069" spans="1:7" x14ac:dyDescent="0.2">
      <c r="A2069" s="17">
        <v>40459</v>
      </c>
      <c r="B2069" s="14">
        <v>357.17</v>
      </c>
      <c r="C2069" s="14">
        <v>354.84</v>
      </c>
      <c r="D2069" s="14">
        <v>357.31</v>
      </c>
      <c r="E2069" s="14">
        <v>351.07</v>
      </c>
      <c r="F2069" s="14" t="s">
        <v>2179</v>
      </c>
      <c r="G2069" s="15">
        <v>-5.5999999999999999E-3</v>
      </c>
    </row>
    <row r="2070" spans="1:7" x14ac:dyDescent="0.2">
      <c r="A2070" s="17">
        <v>40458</v>
      </c>
      <c r="B2070" s="14">
        <v>354.84</v>
      </c>
      <c r="C2070" s="14">
        <v>356.84</v>
      </c>
      <c r="D2070" s="14">
        <v>357.23</v>
      </c>
      <c r="E2070" s="14">
        <v>353.35</v>
      </c>
      <c r="F2070" s="14" t="s">
        <v>2179</v>
      </c>
      <c r="G2070" s="15">
        <v>8.9999999999999993E-3</v>
      </c>
    </row>
    <row r="2071" spans="1:7" x14ac:dyDescent="0.2">
      <c r="A2071" s="17">
        <v>40457</v>
      </c>
      <c r="B2071" s="14">
        <v>356.84</v>
      </c>
      <c r="C2071" s="14">
        <v>353.67</v>
      </c>
      <c r="D2071" s="14">
        <v>357.88</v>
      </c>
      <c r="E2071" s="14">
        <v>353.63</v>
      </c>
      <c r="F2071" s="14" t="s">
        <v>2179</v>
      </c>
      <c r="G2071" s="15">
        <v>1.1900000000000001E-2</v>
      </c>
    </row>
    <row r="2072" spans="1:7" x14ac:dyDescent="0.2">
      <c r="A2072" s="17">
        <v>40456</v>
      </c>
      <c r="B2072" s="14">
        <v>353.67</v>
      </c>
      <c r="C2072" s="14">
        <v>349.52</v>
      </c>
      <c r="D2072" s="14">
        <v>353.92</v>
      </c>
      <c r="E2072" s="14">
        <v>347.78</v>
      </c>
      <c r="F2072" s="14" t="s">
        <v>2179</v>
      </c>
      <c r="G2072" s="15">
        <v>-6.1000000000000004E-3</v>
      </c>
    </row>
    <row r="2073" spans="1:7" x14ac:dyDescent="0.2">
      <c r="A2073" s="17">
        <v>40455</v>
      </c>
      <c r="B2073" s="14">
        <v>349.52</v>
      </c>
      <c r="C2073" s="14">
        <v>351.66</v>
      </c>
      <c r="D2073" s="14">
        <v>352.38</v>
      </c>
      <c r="E2073" s="14">
        <v>348.14</v>
      </c>
      <c r="F2073" s="14" t="s">
        <v>2179</v>
      </c>
      <c r="G2073" s="15">
        <v>4.8999999999999998E-3</v>
      </c>
    </row>
    <row r="2074" spans="1:7" x14ac:dyDescent="0.2">
      <c r="A2074" s="17">
        <v>40452</v>
      </c>
      <c r="B2074" s="14">
        <v>351.66</v>
      </c>
      <c r="C2074" s="14">
        <v>349.95</v>
      </c>
      <c r="D2074" s="14">
        <v>353.96</v>
      </c>
      <c r="E2074" s="14">
        <v>349.95</v>
      </c>
      <c r="F2074" s="14" t="s">
        <v>2179</v>
      </c>
      <c r="G2074" s="15">
        <v>1.2999999999999999E-3</v>
      </c>
    </row>
    <row r="2075" spans="1:7" x14ac:dyDescent="0.2">
      <c r="A2075" s="17">
        <v>40451</v>
      </c>
      <c r="B2075" s="14">
        <v>349.95</v>
      </c>
      <c r="C2075" s="14">
        <v>349.48</v>
      </c>
      <c r="D2075" s="14">
        <v>354.4</v>
      </c>
      <c r="E2075" s="14">
        <v>348.22</v>
      </c>
      <c r="F2075" s="14" t="s">
        <v>2179</v>
      </c>
      <c r="G2075" s="15">
        <v>5.1999999999999998E-3</v>
      </c>
    </row>
    <row r="2076" spans="1:7" x14ac:dyDescent="0.2">
      <c r="A2076" s="17">
        <v>40450</v>
      </c>
      <c r="B2076" s="14">
        <v>349.48</v>
      </c>
      <c r="C2076" s="14">
        <v>347.68</v>
      </c>
      <c r="D2076" s="14">
        <v>350.85</v>
      </c>
      <c r="E2076" s="14">
        <v>347.59</v>
      </c>
      <c r="F2076" s="14" t="s">
        <v>2179</v>
      </c>
      <c r="G2076" s="15">
        <v>-4.3E-3</v>
      </c>
    </row>
    <row r="2077" spans="1:7" x14ac:dyDescent="0.2">
      <c r="A2077" s="17">
        <v>40449</v>
      </c>
      <c r="B2077" s="14">
        <v>347.68</v>
      </c>
      <c r="C2077" s="14">
        <v>349.18</v>
      </c>
      <c r="D2077" s="14">
        <v>349.99</v>
      </c>
      <c r="E2077" s="14">
        <v>345.4</v>
      </c>
      <c r="F2077" s="14" t="s">
        <v>2179</v>
      </c>
      <c r="G2077" s="15">
        <v>3.0000000000000001E-3</v>
      </c>
    </row>
    <row r="2078" spans="1:7" x14ac:dyDescent="0.2">
      <c r="A2078" s="17">
        <v>40448</v>
      </c>
      <c r="B2078" s="14">
        <v>349.18</v>
      </c>
      <c r="C2078" s="14">
        <v>348.13</v>
      </c>
      <c r="D2078" s="14">
        <v>352.02</v>
      </c>
      <c r="E2078" s="14">
        <v>348.13</v>
      </c>
      <c r="F2078" s="14" t="s">
        <v>2179</v>
      </c>
      <c r="G2078" s="15">
        <v>5.5999999999999999E-3</v>
      </c>
    </row>
    <row r="2079" spans="1:7" x14ac:dyDescent="0.2">
      <c r="A2079" s="17">
        <v>40445</v>
      </c>
      <c r="B2079" s="14">
        <v>348.13</v>
      </c>
      <c r="C2079" s="14">
        <v>346.19</v>
      </c>
      <c r="D2079" s="14">
        <v>349.16</v>
      </c>
      <c r="E2079" s="14">
        <v>342.82</v>
      </c>
      <c r="F2079" s="14" t="s">
        <v>2179</v>
      </c>
      <c r="G2079" s="15">
        <v>2.5000000000000001E-3</v>
      </c>
    </row>
    <row r="2080" spans="1:7" x14ac:dyDescent="0.2">
      <c r="A2080" s="17">
        <v>40444</v>
      </c>
      <c r="B2080" s="14">
        <v>346.19</v>
      </c>
      <c r="C2080" s="14">
        <v>345.34</v>
      </c>
      <c r="D2080" s="14">
        <v>348.68</v>
      </c>
      <c r="E2080" s="14">
        <v>342.17</v>
      </c>
      <c r="F2080" s="14" t="s">
        <v>2179</v>
      </c>
      <c r="G2080" s="15">
        <v>-1.38E-2</v>
      </c>
    </row>
    <row r="2081" spans="1:7" x14ac:dyDescent="0.2">
      <c r="A2081" s="17">
        <v>40443</v>
      </c>
      <c r="B2081" s="14">
        <v>345.34</v>
      </c>
      <c r="C2081" s="14">
        <v>350.19</v>
      </c>
      <c r="D2081" s="14">
        <v>351.12</v>
      </c>
      <c r="E2081" s="14">
        <v>345.34</v>
      </c>
      <c r="F2081" s="14" t="s">
        <v>2179</v>
      </c>
      <c r="G2081" s="15">
        <v>8.6999999999999994E-3</v>
      </c>
    </row>
    <row r="2082" spans="1:7" x14ac:dyDescent="0.2">
      <c r="A2082" s="17">
        <v>40442</v>
      </c>
      <c r="B2082" s="14">
        <v>350.19</v>
      </c>
      <c r="C2082" s="14">
        <v>347.16</v>
      </c>
      <c r="D2082" s="14">
        <v>351.68</v>
      </c>
      <c r="E2082" s="14">
        <v>347.02</v>
      </c>
      <c r="F2082" s="14" t="s">
        <v>2179</v>
      </c>
      <c r="G2082" s="15">
        <v>6.7999999999999996E-3</v>
      </c>
    </row>
    <row r="2083" spans="1:7" x14ac:dyDescent="0.2">
      <c r="A2083" s="17">
        <v>40441</v>
      </c>
      <c r="B2083" s="14">
        <v>347.16</v>
      </c>
      <c r="C2083" s="14">
        <v>344.82</v>
      </c>
      <c r="D2083" s="14">
        <v>347.23</v>
      </c>
      <c r="E2083" s="14">
        <v>343.77</v>
      </c>
      <c r="F2083" s="14" t="s">
        <v>2179</v>
      </c>
      <c r="G2083" s="15">
        <v>3.3E-3</v>
      </c>
    </row>
    <row r="2084" spans="1:7" x14ac:dyDescent="0.2">
      <c r="A2084" s="17">
        <v>40438</v>
      </c>
      <c r="B2084" s="14">
        <v>344.82</v>
      </c>
      <c r="C2084" s="14">
        <v>343.69</v>
      </c>
      <c r="D2084" s="14">
        <v>346.78</v>
      </c>
      <c r="E2084" s="14">
        <v>342.4</v>
      </c>
      <c r="F2084" s="14" t="s">
        <v>2179</v>
      </c>
      <c r="G2084" s="15">
        <v>8.9999999999999998E-4</v>
      </c>
    </row>
    <row r="2085" spans="1:7" x14ac:dyDescent="0.2">
      <c r="A2085" s="17">
        <v>40437</v>
      </c>
      <c r="B2085" s="14">
        <v>343.69</v>
      </c>
      <c r="C2085" s="14">
        <v>343.38</v>
      </c>
      <c r="D2085" s="14">
        <v>344.87</v>
      </c>
      <c r="E2085" s="14">
        <v>341.7</v>
      </c>
      <c r="F2085" s="14" t="s">
        <v>2179</v>
      </c>
      <c r="G2085" s="15">
        <v>-4.4000000000000003E-3</v>
      </c>
    </row>
    <row r="2086" spans="1:7" x14ac:dyDescent="0.2">
      <c r="A2086" s="17">
        <v>40436</v>
      </c>
      <c r="B2086" s="14">
        <v>343.38</v>
      </c>
      <c r="C2086" s="14">
        <v>344.91</v>
      </c>
      <c r="D2086" s="14">
        <v>345.52</v>
      </c>
      <c r="E2086" s="14">
        <v>341.92</v>
      </c>
      <c r="F2086" s="14" t="s">
        <v>2179</v>
      </c>
      <c r="G2086" s="15">
        <v>-4.1999999999999997E-3</v>
      </c>
    </row>
    <row r="2087" spans="1:7" x14ac:dyDescent="0.2">
      <c r="A2087" s="17">
        <v>40435</v>
      </c>
      <c r="B2087" s="14">
        <v>344.91</v>
      </c>
      <c r="C2087" s="14">
        <v>346.37</v>
      </c>
      <c r="D2087" s="14">
        <v>347.7</v>
      </c>
      <c r="E2087" s="14">
        <v>342.17</v>
      </c>
      <c r="F2087" s="14" t="s">
        <v>2179</v>
      </c>
      <c r="G2087" s="15">
        <v>1.3899999999999999E-2</v>
      </c>
    </row>
    <row r="2088" spans="1:7" x14ac:dyDescent="0.2">
      <c r="A2088" s="17">
        <v>40434</v>
      </c>
      <c r="B2088" s="14">
        <v>346.37</v>
      </c>
      <c r="C2088" s="14">
        <v>341.63</v>
      </c>
      <c r="D2088" s="14">
        <v>346.79</v>
      </c>
      <c r="E2088" s="14">
        <v>341.63</v>
      </c>
      <c r="F2088" s="14" t="s">
        <v>2179</v>
      </c>
      <c r="G2088" s="15">
        <v>2.5999999999999999E-3</v>
      </c>
    </row>
    <row r="2089" spans="1:7" x14ac:dyDescent="0.2">
      <c r="A2089" s="17">
        <v>40431</v>
      </c>
      <c r="B2089" s="14">
        <v>341.63</v>
      </c>
      <c r="C2089" s="14">
        <v>340.74</v>
      </c>
      <c r="D2089" s="14">
        <v>343.29</v>
      </c>
      <c r="E2089" s="14">
        <v>339.51</v>
      </c>
      <c r="F2089" s="14" t="s">
        <v>2179</v>
      </c>
      <c r="G2089" s="15">
        <v>8.8999999999999999E-3</v>
      </c>
    </row>
    <row r="2090" spans="1:7" x14ac:dyDescent="0.2">
      <c r="A2090" s="17">
        <v>40430</v>
      </c>
      <c r="B2090" s="14">
        <v>340.74</v>
      </c>
      <c r="C2090" s="14">
        <v>337.75</v>
      </c>
      <c r="D2090" s="14">
        <v>341.67</v>
      </c>
      <c r="E2090" s="14">
        <v>336.74</v>
      </c>
      <c r="F2090" s="14" t="s">
        <v>2179</v>
      </c>
      <c r="G2090" s="15">
        <v>6.6E-3</v>
      </c>
    </row>
    <row r="2091" spans="1:7" x14ac:dyDescent="0.2">
      <c r="A2091" s="17">
        <v>40429</v>
      </c>
      <c r="B2091" s="14">
        <v>337.75</v>
      </c>
      <c r="C2091" s="14">
        <v>335.55</v>
      </c>
      <c r="D2091" s="14">
        <v>338.56</v>
      </c>
      <c r="E2091" s="14">
        <v>331.66</v>
      </c>
      <c r="F2091" s="14" t="s">
        <v>2179</v>
      </c>
      <c r="G2091" s="15">
        <v>-9.9000000000000008E-3</v>
      </c>
    </row>
    <row r="2092" spans="1:7" x14ac:dyDescent="0.2">
      <c r="A2092" s="17">
        <v>40428</v>
      </c>
      <c r="B2092" s="14">
        <v>335.55</v>
      </c>
      <c r="C2092" s="14">
        <v>338.91</v>
      </c>
      <c r="D2092" s="14">
        <v>338.91</v>
      </c>
      <c r="E2092" s="14">
        <v>333.97</v>
      </c>
      <c r="F2092" s="14" t="s">
        <v>2179</v>
      </c>
      <c r="G2092" s="15">
        <v>2.5000000000000001E-3</v>
      </c>
    </row>
    <row r="2093" spans="1:7" x14ac:dyDescent="0.2">
      <c r="A2093" s="17">
        <v>40427</v>
      </c>
      <c r="B2093" s="14">
        <v>338.91</v>
      </c>
      <c r="C2093" s="14">
        <v>338.06</v>
      </c>
      <c r="D2093" s="14">
        <v>341.23</v>
      </c>
      <c r="E2093" s="14">
        <v>338.06</v>
      </c>
      <c r="F2093" s="14" t="s">
        <v>2179</v>
      </c>
      <c r="G2093" s="15">
        <v>1.7000000000000001E-2</v>
      </c>
    </row>
    <row r="2094" spans="1:7" x14ac:dyDescent="0.2">
      <c r="A2094" s="17">
        <v>40424</v>
      </c>
      <c r="B2094" s="14">
        <v>338.06</v>
      </c>
      <c r="C2094" s="14">
        <v>332.41</v>
      </c>
      <c r="D2094" s="14">
        <v>341.35</v>
      </c>
      <c r="E2094" s="14">
        <v>332.41</v>
      </c>
      <c r="F2094" s="14" t="s">
        <v>2179</v>
      </c>
      <c r="G2094" s="15">
        <v>-3.5999999999999999E-3</v>
      </c>
    </row>
    <row r="2095" spans="1:7" x14ac:dyDescent="0.2">
      <c r="A2095" s="17">
        <v>40423</v>
      </c>
      <c r="B2095" s="14">
        <v>332.41</v>
      </c>
      <c r="C2095" s="14">
        <v>333.6</v>
      </c>
      <c r="D2095" s="14">
        <v>334.56</v>
      </c>
      <c r="E2095" s="14">
        <v>331.33</v>
      </c>
      <c r="F2095" s="14" t="s">
        <v>2179</v>
      </c>
      <c r="G2095" s="15">
        <v>3.5700000000000003E-2</v>
      </c>
    </row>
    <row r="2096" spans="1:7" x14ac:dyDescent="0.2">
      <c r="A2096" s="17">
        <v>40422</v>
      </c>
      <c r="B2096" s="14">
        <v>333.6</v>
      </c>
      <c r="C2096" s="14">
        <v>322.08999999999997</v>
      </c>
      <c r="D2096" s="14">
        <v>333.76</v>
      </c>
      <c r="E2096" s="14">
        <v>321.98</v>
      </c>
      <c r="F2096" s="14" t="s">
        <v>2179</v>
      </c>
      <c r="G2096" s="15">
        <v>-4.0000000000000002E-4</v>
      </c>
    </row>
    <row r="2097" spans="1:7" x14ac:dyDescent="0.2">
      <c r="A2097" s="17">
        <v>40421</v>
      </c>
      <c r="B2097" s="14">
        <v>322.08999999999997</v>
      </c>
      <c r="C2097" s="14">
        <v>322.23</v>
      </c>
      <c r="D2097" s="14">
        <v>322.5</v>
      </c>
      <c r="E2097" s="14">
        <v>315.88</v>
      </c>
      <c r="F2097" s="14" t="s">
        <v>2179</v>
      </c>
      <c r="G2097" s="15">
        <v>5.7000000000000002E-3</v>
      </c>
    </row>
    <row r="2098" spans="1:7" x14ac:dyDescent="0.2">
      <c r="A2098" s="17">
        <v>40420</v>
      </c>
      <c r="B2098" s="14">
        <v>322.23</v>
      </c>
      <c r="C2098" s="14">
        <v>320.41000000000003</v>
      </c>
      <c r="D2098" s="14">
        <v>324.75</v>
      </c>
      <c r="E2098" s="14">
        <v>320.41000000000003</v>
      </c>
      <c r="F2098" s="14" t="s">
        <v>2179</v>
      </c>
      <c r="G2098" s="15">
        <v>9.1999999999999998E-3</v>
      </c>
    </row>
    <row r="2099" spans="1:7" x14ac:dyDescent="0.2">
      <c r="A2099" s="17">
        <v>40417</v>
      </c>
      <c r="B2099" s="14">
        <v>320.41000000000003</v>
      </c>
      <c r="C2099" s="14">
        <v>317.49</v>
      </c>
      <c r="D2099" s="14">
        <v>320.64</v>
      </c>
      <c r="E2099" s="14">
        <v>314.29000000000002</v>
      </c>
      <c r="F2099" s="14" t="s">
        <v>2179</v>
      </c>
      <c r="G2099" s="15">
        <v>1.2200000000000001E-2</v>
      </c>
    </row>
    <row r="2100" spans="1:7" x14ac:dyDescent="0.2">
      <c r="A2100" s="17">
        <v>40416</v>
      </c>
      <c r="B2100" s="14">
        <v>317.49</v>
      </c>
      <c r="C2100" s="14">
        <v>313.66000000000003</v>
      </c>
      <c r="D2100" s="14">
        <v>319.89</v>
      </c>
      <c r="E2100" s="14">
        <v>313.66000000000003</v>
      </c>
      <c r="F2100" s="14" t="s">
        <v>2179</v>
      </c>
      <c r="G2100" s="15">
        <v>-8.9999999999999993E-3</v>
      </c>
    </row>
    <row r="2101" spans="1:7" x14ac:dyDescent="0.2">
      <c r="A2101" s="17">
        <v>40415</v>
      </c>
      <c r="B2101" s="14">
        <v>313.66000000000003</v>
      </c>
      <c r="C2101" s="14">
        <v>316.5</v>
      </c>
      <c r="D2101" s="14">
        <v>319.77999999999997</v>
      </c>
      <c r="E2101" s="14">
        <v>310.25</v>
      </c>
      <c r="F2101" s="14" t="s">
        <v>2179</v>
      </c>
      <c r="G2101" s="15">
        <v>-2.6800000000000001E-2</v>
      </c>
    </row>
    <row r="2102" spans="1:7" x14ac:dyDescent="0.2">
      <c r="A2102" s="17">
        <v>40414</v>
      </c>
      <c r="B2102" s="14">
        <v>316.5</v>
      </c>
      <c r="C2102" s="14">
        <v>325.23</v>
      </c>
      <c r="D2102" s="14">
        <v>325.23</v>
      </c>
      <c r="E2102" s="14">
        <v>314.94</v>
      </c>
      <c r="F2102" s="14" t="s">
        <v>2179</v>
      </c>
      <c r="G2102" s="15">
        <v>4.4999999999999997E-3</v>
      </c>
    </row>
    <row r="2103" spans="1:7" x14ac:dyDescent="0.2">
      <c r="A2103" s="17">
        <v>40413</v>
      </c>
      <c r="B2103" s="14">
        <v>325.23</v>
      </c>
      <c r="C2103" s="14">
        <v>323.77</v>
      </c>
      <c r="D2103" s="14">
        <v>328.01</v>
      </c>
      <c r="E2103" s="14">
        <v>322.87</v>
      </c>
      <c r="F2103" s="14" t="s">
        <v>2179</v>
      </c>
      <c r="G2103" s="15">
        <v>-1.06E-2</v>
      </c>
    </row>
    <row r="2104" spans="1:7" x14ac:dyDescent="0.2">
      <c r="A2104" s="17">
        <v>40410</v>
      </c>
      <c r="B2104" s="14">
        <v>323.77</v>
      </c>
      <c r="C2104" s="14">
        <v>327.23</v>
      </c>
      <c r="D2104" s="14">
        <v>328.29</v>
      </c>
      <c r="E2104" s="14">
        <v>321.17</v>
      </c>
      <c r="F2104" s="14" t="s">
        <v>2179</v>
      </c>
      <c r="G2104" s="15">
        <v>-2.23E-2</v>
      </c>
    </row>
    <row r="2105" spans="1:7" x14ac:dyDescent="0.2">
      <c r="A2105" s="17">
        <v>40409</v>
      </c>
      <c r="B2105" s="14">
        <v>327.23</v>
      </c>
      <c r="C2105" s="14">
        <v>334.71</v>
      </c>
      <c r="D2105" s="14">
        <v>336.73</v>
      </c>
      <c r="E2105" s="14">
        <v>327.23</v>
      </c>
      <c r="F2105" s="14" t="s">
        <v>2179</v>
      </c>
      <c r="G2105" s="15">
        <v>-2.3E-3</v>
      </c>
    </row>
    <row r="2106" spans="1:7" x14ac:dyDescent="0.2">
      <c r="A2106" s="17">
        <v>40408</v>
      </c>
      <c r="B2106" s="14">
        <v>334.71</v>
      </c>
      <c r="C2106" s="14">
        <v>335.47</v>
      </c>
      <c r="D2106" s="14">
        <v>335.56</v>
      </c>
      <c r="E2106" s="14">
        <v>331.34</v>
      </c>
      <c r="F2106" s="14" t="s">
        <v>2179</v>
      </c>
      <c r="G2106" s="15">
        <v>2.93E-2</v>
      </c>
    </row>
    <row r="2107" spans="1:7" x14ac:dyDescent="0.2">
      <c r="A2107" s="17">
        <v>40407</v>
      </c>
      <c r="B2107" s="14">
        <v>335.47</v>
      </c>
      <c r="C2107" s="14">
        <v>325.91000000000003</v>
      </c>
      <c r="D2107" s="14">
        <v>335.47</v>
      </c>
      <c r="E2107" s="14">
        <v>325.91000000000003</v>
      </c>
      <c r="F2107" s="14" t="s">
        <v>2179</v>
      </c>
      <c r="G2107" s="15">
        <v>-1.2999999999999999E-3</v>
      </c>
    </row>
    <row r="2108" spans="1:7" x14ac:dyDescent="0.2">
      <c r="A2108" s="17">
        <v>40406</v>
      </c>
      <c r="B2108" s="14">
        <v>325.91000000000003</v>
      </c>
      <c r="C2108" s="14">
        <v>326.33999999999997</v>
      </c>
      <c r="D2108" s="14">
        <v>329.3</v>
      </c>
      <c r="E2108" s="14">
        <v>323.25</v>
      </c>
      <c r="F2108" s="14" t="s">
        <v>2179</v>
      </c>
      <c r="G2108" s="15">
        <v>-8.0000000000000004E-4</v>
      </c>
    </row>
    <row r="2109" spans="1:7" x14ac:dyDescent="0.2">
      <c r="A2109" s="17">
        <v>40403</v>
      </c>
      <c r="B2109" s="14">
        <v>326.33999999999997</v>
      </c>
      <c r="C2109" s="14">
        <v>326.60000000000002</v>
      </c>
      <c r="D2109" s="14">
        <v>330.88</v>
      </c>
      <c r="E2109" s="14">
        <v>322.01</v>
      </c>
      <c r="F2109" s="14" t="s">
        <v>2179</v>
      </c>
      <c r="G2109" s="15">
        <v>-5.8999999999999999E-3</v>
      </c>
    </row>
    <row r="2110" spans="1:7" x14ac:dyDescent="0.2">
      <c r="A2110" s="17">
        <v>40402</v>
      </c>
      <c r="B2110" s="14">
        <v>326.60000000000002</v>
      </c>
      <c r="C2110" s="14">
        <v>328.53</v>
      </c>
      <c r="D2110" s="14">
        <v>331.36</v>
      </c>
      <c r="E2110" s="14">
        <v>322.89</v>
      </c>
      <c r="F2110" s="14" t="s">
        <v>2179</v>
      </c>
      <c r="G2110" s="15">
        <v>-2.41E-2</v>
      </c>
    </row>
    <row r="2111" spans="1:7" x14ac:dyDescent="0.2">
      <c r="A2111" s="17">
        <v>40401</v>
      </c>
      <c r="B2111" s="14">
        <v>328.53</v>
      </c>
      <c r="C2111" s="14">
        <v>336.64</v>
      </c>
      <c r="D2111" s="14">
        <v>336.64</v>
      </c>
      <c r="E2111" s="14">
        <v>328.47</v>
      </c>
      <c r="F2111" s="14" t="s">
        <v>2179</v>
      </c>
      <c r="G2111" s="15">
        <v>-1.52E-2</v>
      </c>
    </row>
    <row r="2112" spans="1:7" x14ac:dyDescent="0.2">
      <c r="A2112" s="17">
        <v>40400</v>
      </c>
      <c r="B2112" s="14">
        <v>336.64</v>
      </c>
      <c r="C2112" s="14">
        <v>341.82</v>
      </c>
      <c r="D2112" s="14">
        <v>341.86</v>
      </c>
      <c r="E2112" s="14">
        <v>334.73</v>
      </c>
      <c r="F2112" s="14" t="s">
        <v>2179</v>
      </c>
      <c r="G2112" s="15">
        <v>-3.8E-3</v>
      </c>
    </row>
    <row r="2113" spans="1:7" x14ac:dyDescent="0.2">
      <c r="A2113" s="17">
        <v>40399</v>
      </c>
      <c r="B2113" s="14">
        <v>341.82</v>
      </c>
      <c r="C2113" s="14">
        <v>343.11</v>
      </c>
      <c r="D2113" s="14">
        <v>347.25</v>
      </c>
      <c r="E2113" s="14">
        <v>341.1</v>
      </c>
      <c r="F2113" s="14" t="s">
        <v>2179</v>
      </c>
      <c r="G2113" s="15">
        <v>-1E-4</v>
      </c>
    </row>
    <row r="2114" spans="1:7" x14ac:dyDescent="0.2">
      <c r="A2114" s="17">
        <v>40396</v>
      </c>
      <c r="B2114" s="14">
        <v>343.11</v>
      </c>
      <c r="C2114" s="14">
        <v>343.15</v>
      </c>
      <c r="D2114" s="14">
        <v>346.99</v>
      </c>
      <c r="E2114" s="14">
        <v>341.38</v>
      </c>
      <c r="F2114" s="14" t="s">
        <v>2179</v>
      </c>
      <c r="G2114" s="15">
        <v>3.3E-3</v>
      </c>
    </row>
    <row r="2115" spans="1:7" x14ac:dyDescent="0.2">
      <c r="A2115" s="17">
        <v>40395</v>
      </c>
      <c r="B2115" s="14">
        <v>343.15</v>
      </c>
      <c r="C2115" s="14">
        <v>342.01</v>
      </c>
      <c r="D2115" s="14">
        <v>346.19</v>
      </c>
      <c r="E2115" s="14">
        <v>341.92</v>
      </c>
      <c r="F2115" s="14" t="s">
        <v>2179</v>
      </c>
      <c r="G2115" s="15">
        <v>1.0999999999999999E-2</v>
      </c>
    </row>
    <row r="2116" spans="1:7" x14ac:dyDescent="0.2">
      <c r="A2116" s="17">
        <v>40394</v>
      </c>
      <c r="B2116" s="14">
        <v>342.01</v>
      </c>
      <c r="C2116" s="14">
        <v>338.28</v>
      </c>
      <c r="D2116" s="14">
        <v>342.61</v>
      </c>
      <c r="E2116" s="14">
        <v>335.61</v>
      </c>
      <c r="F2116" s="14" t="s">
        <v>2179</v>
      </c>
      <c r="G2116" s="15">
        <v>-5.9999999999999995E-4</v>
      </c>
    </row>
    <row r="2117" spans="1:7" x14ac:dyDescent="0.2">
      <c r="A2117" s="17">
        <v>40393</v>
      </c>
      <c r="B2117" s="14">
        <v>338.28</v>
      </c>
      <c r="C2117" s="14">
        <v>338.47</v>
      </c>
      <c r="D2117" s="14">
        <v>339.61</v>
      </c>
      <c r="E2117" s="14">
        <v>335.88</v>
      </c>
      <c r="F2117" s="14" t="s">
        <v>2179</v>
      </c>
      <c r="G2117" s="15">
        <v>3.2800000000000003E-2</v>
      </c>
    </row>
    <row r="2118" spans="1:7" x14ac:dyDescent="0.2">
      <c r="A2118" s="17">
        <v>40392</v>
      </c>
      <c r="B2118" s="14">
        <v>338.47</v>
      </c>
      <c r="C2118" s="14">
        <v>327.73</v>
      </c>
      <c r="D2118" s="14">
        <v>338.47</v>
      </c>
      <c r="E2118" s="14">
        <v>327.73</v>
      </c>
      <c r="F2118" s="14" t="s">
        <v>2179</v>
      </c>
      <c r="G2118" s="15">
        <v>-1.03E-2</v>
      </c>
    </row>
    <row r="2119" spans="1:7" x14ac:dyDescent="0.2">
      <c r="A2119" s="17">
        <v>40389</v>
      </c>
      <c r="B2119" s="14">
        <v>327.73</v>
      </c>
      <c r="C2119" s="14">
        <v>331.13</v>
      </c>
      <c r="D2119" s="14">
        <v>331.42</v>
      </c>
      <c r="E2119" s="14">
        <v>324.85000000000002</v>
      </c>
      <c r="F2119" s="14" t="s">
        <v>2179</v>
      </c>
      <c r="G2119" s="15">
        <v>-8.6E-3</v>
      </c>
    </row>
    <row r="2120" spans="1:7" x14ac:dyDescent="0.2">
      <c r="A2120" s="17">
        <v>40388</v>
      </c>
      <c r="B2120" s="14">
        <v>331.13</v>
      </c>
      <c r="C2120" s="14">
        <v>333.99</v>
      </c>
      <c r="D2120" s="14">
        <v>334.73</v>
      </c>
      <c r="E2120" s="14">
        <v>331.08</v>
      </c>
      <c r="F2120" s="14" t="s">
        <v>2179</v>
      </c>
      <c r="G2120" s="15">
        <v>-2.3999999999999998E-3</v>
      </c>
    </row>
    <row r="2121" spans="1:7" x14ac:dyDescent="0.2">
      <c r="A2121" s="17">
        <v>40387</v>
      </c>
      <c r="B2121" s="14">
        <v>333.99</v>
      </c>
      <c r="C2121" s="14">
        <v>334.79</v>
      </c>
      <c r="D2121" s="14">
        <v>337.63</v>
      </c>
      <c r="E2121" s="14">
        <v>332.85</v>
      </c>
      <c r="F2121" s="14" t="s">
        <v>2179</v>
      </c>
      <c r="G2121" s="15">
        <v>-4.0000000000000001E-3</v>
      </c>
    </row>
    <row r="2122" spans="1:7" x14ac:dyDescent="0.2">
      <c r="A2122" s="17">
        <v>40386</v>
      </c>
      <c r="B2122" s="14">
        <v>334.79</v>
      </c>
      <c r="C2122" s="14">
        <v>336.12</v>
      </c>
      <c r="D2122" s="14">
        <v>339.05</v>
      </c>
      <c r="E2122" s="14">
        <v>334.17</v>
      </c>
      <c r="F2122" s="14" t="s">
        <v>2179</v>
      </c>
      <c r="G2122" s="15">
        <v>1.4200000000000001E-2</v>
      </c>
    </row>
    <row r="2123" spans="1:7" x14ac:dyDescent="0.2">
      <c r="A2123" s="17">
        <v>40385</v>
      </c>
      <c r="B2123" s="14">
        <v>336.12</v>
      </c>
      <c r="C2123" s="14">
        <v>331.42</v>
      </c>
      <c r="D2123" s="14">
        <v>336.12</v>
      </c>
      <c r="E2123" s="14">
        <v>330.64</v>
      </c>
      <c r="F2123" s="14" t="s">
        <v>2179</v>
      </c>
      <c r="G2123" s="15">
        <v>3.0999999999999999E-3</v>
      </c>
    </row>
    <row r="2124" spans="1:7" x14ac:dyDescent="0.2">
      <c r="A2124" s="17">
        <v>40382</v>
      </c>
      <c r="B2124" s="14">
        <v>331.42</v>
      </c>
      <c r="C2124" s="14">
        <v>330.39</v>
      </c>
      <c r="D2124" s="14">
        <v>333.14</v>
      </c>
      <c r="E2124" s="14">
        <v>328.32</v>
      </c>
      <c r="F2124" s="14" t="s">
        <v>2179</v>
      </c>
      <c r="G2124" s="15">
        <v>2.7300000000000001E-2</v>
      </c>
    </row>
    <row r="2125" spans="1:7" x14ac:dyDescent="0.2">
      <c r="A2125" s="17">
        <v>40381</v>
      </c>
      <c r="B2125" s="14">
        <v>330.39</v>
      </c>
      <c r="C2125" s="14">
        <v>321.62</v>
      </c>
      <c r="D2125" s="14">
        <v>330.39</v>
      </c>
      <c r="E2125" s="14">
        <v>319.14999999999998</v>
      </c>
      <c r="F2125" s="14" t="s">
        <v>2179</v>
      </c>
      <c r="G2125" s="15">
        <v>1.9599999999999999E-2</v>
      </c>
    </row>
    <row r="2126" spans="1:7" x14ac:dyDescent="0.2">
      <c r="A2126" s="17">
        <v>40380</v>
      </c>
      <c r="B2126" s="14">
        <v>321.62</v>
      </c>
      <c r="C2126" s="14">
        <v>315.43</v>
      </c>
      <c r="D2126" s="14">
        <v>324.10000000000002</v>
      </c>
      <c r="E2126" s="14">
        <v>315.43</v>
      </c>
      <c r="F2126" s="14" t="s">
        <v>2179</v>
      </c>
      <c r="G2126" s="15">
        <v>-6.7000000000000002E-3</v>
      </c>
    </row>
    <row r="2127" spans="1:7" x14ac:dyDescent="0.2">
      <c r="A2127" s="17">
        <v>40379</v>
      </c>
      <c r="B2127" s="14">
        <v>315.43</v>
      </c>
      <c r="C2127" s="14">
        <v>317.56</v>
      </c>
      <c r="D2127" s="14">
        <v>320.77999999999997</v>
      </c>
      <c r="E2127" s="14">
        <v>311.64</v>
      </c>
      <c r="F2127" s="14" t="s">
        <v>2179</v>
      </c>
      <c r="G2127" s="15">
        <v>1.1000000000000001E-3</v>
      </c>
    </row>
    <row r="2128" spans="1:7" x14ac:dyDescent="0.2">
      <c r="A2128" s="17">
        <v>40378</v>
      </c>
      <c r="B2128" s="14">
        <v>317.56</v>
      </c>
      <c r="C2128" s="14">
        <v>317.20999999999998</v>
      </c>
      <c r="D2128" s="14">
        <v>321.19</v>
      </c>
      <c r="E2128" s="14">
        <v>314.66000000000003</v>
      </c>
      <c r="F2128" s="14" t="s">
        <v>2179</v>
      </c>
      <c r="G2128" s="15">
        <v>-7.0000000000000001E-3</v>
      </c>
    </row>
    <row r="2129" spans="1:7" x14ac:dyDescent="0.2">
      <c r="A2129" s="17">
        <v>40375</v>
      </c>
      <c r="B2129" s="14">
        <v>317.20999999999998</v>
      </c>
      <c r="C2129" s="14">
        <v>319.44</v>
      </c>
      <c r="D2129" s="14">
        <v>322.88</v>
      </c>
      <c r="E2129" s="14">
        <v>316.10000000000002</v>
      </c>
      <c r="F2129" s="14" t="s">
        <v>2179</v>
      </c>
      <c r="G2129" s="15">
        <v>-1.4999999999999999E-2</v>
      </c>
    </row>
    <row r="2130" spans="1:7" x14ac:dyDescent="0.2">
      <c r="A2130" s="17">
        <v>40374</v>
      </c>
      <c r="B2130" s="14">
        <v>319.44</v>
      </c>
      <c r="C2130" s="14">
        <v>324.32</v>
      </c>
      <c r="D2130" s="14">
        <v>325.99</v>
      </c>
      <c r="E2130" s="14">
        <v>318.45</v>
      </c>
      <c r="F2130" s="14" t="s">
        <v>2179</v>
      </c>
      <c r="G2130" s="15">
        <v>-9.4999999999999998E-3</v>
      </c>
    </row>
    <row r="2131" spans="1:7" x14ac:dyDescent="0.2">
      <c r="A2131" s="17">
        <v>40373</v>
      </c>
      <c r="B2131" s="14">
        <v>324.32</v>
      </c>
      <c r="C2131" s="14">
        <v>327.43</v>
      </c>
      <c r="D2131" s="14">
        <v>328.96</v>
      </c>
      <c r="E2131" s="14">
        <v>320.89</v>
      </c>
      <c r="F2131" s="14" t="s">
        <v>2179</v>
      </c>
      <c r="G2131" s="15">
        <v>1.77E-2</v>
      </c>
    </row>
    <row r="2132" spans="1:7" x14ac:dyDescent="0.2">
      <c r="A2132" s="17">
        <v>40372</v>
      </c>
      <c r="B2132" s="14">
        <v>327.43</v>
      </c>
      <c r="C2132" s="14">
        <v>321.73</v>
      </c>
      <c r="D2132" s="14">
        <v>328.25</v>
      </c>
      <c r="E2132" s="14">
        <v>321.63</v>
      </c>
      <c r="F2132" s="14" t="s">
        <v>2179</v>
      </c>
      <c r="G2132" s="15">
        <v>8.6E-3</v>
      </c>
    </row>
    <row r="2133" spans="1:7" x14ac:dyDescent="0.2">
      <c r="A2133" s="17">
        <v>40371</v>
      </c>
      <c r="B2133" s="14">
        <v>321.73</v>
      </c>
      <c r="C2133" s="14">
        <v>318.98</v>
      </c>
      <c r="D2133" s="14">
        <v>322.58999999999997</v>
      </c>
      <c r="E2133" s="14">
        <v>317.24</v>
      </c>
      <c r="F2133" s="14" t="s">
        <v>2179</v>
      </c>
      <c r="G2133" s="15">
        <v>1.04E-2</v>
      </c>
    </row>
    <row r="2134" spans="1:7" x14ac:dyDescent="0.2">
      <c r="A2134" s="17">
        <v>40368</v>
      </c>
      <c r="B2134" s="14">
        <v>318.98</v>
      </c>
      <c r="C2134" s="14">
        <v>315.69</v>
      </c>
      <c r="D2134" s="14">
        <v>319.77999999999997</v>
      </c>
      <c r="E2134" s="14">
        <v>315.69</v>
      </c>
      <c r="F2134" s="14" t="s">
        <v>2179</v>
      </c>
      <c r="G2134" s="15">
        <v>5.0000000000000001E-3</v>
      </c>
    </row>
    <row r="2135" spans="1:7" x14ac:dyDescent="0.2">
      <c r="A2135" s="17">
        <v>40367</v>
      </c>
      <c r="B2135" s="14">
        <v>315.69</v>
      </c>
      <c r="C2135" s="14">
        <v>314.11</v>
      </c>
      <c r="D2135" s="14">
        <v>319.42</v>
      </c>
      <c r="E2135" s="14">
        <v>313.97000000000003</v>
      </c>
      <c r="F2135" s="14" t="s">
        <v>2179</v>
      </c>
      <c r="G2135" s="15">
        <v>2.1100000000000001E-2</v>
      </c>
    </row>
    <row r="2136" spans="1:7" x14ac:dyDescent="0.2">
      <c r="A2136" s="17">
        <v>40366</v>
      </c>
      <c r="B2136" s="14">
        <v>314.11</v>
      </c>
      <c r="C2136" s="14">
        <v>307.61</v>
      </c>
      <c r="D2136" s="14">
        <v>314.11</v>
      </c>
      <c r="E2136" s="14">
        <v>303.23</v>
      </c>
      <c r="F2136" s="14" t="s">
        <v>2179</v>
      </c>
      <c r="G2136" s="15">
        <v>3.95E-2</v>
      </c>
    </row>
    <row r="2137" spans="1:7" x14ac:dyDescent="0.2">
      <c r="A2137" s="17">
        <v>40365</v>
      </c>
      <c r="B2137" s="14">
        <v>307.61</v>
      </c>
      <c r="C2137" s="14">
        <v>295.92</v>
      </c>
      <c r="D2137" s="14">
        <v>308.44</v>
      </c>
      <c r="E2137" s="14">
        <v>295.92</v>
      </c>
      <c r="F2137" s="14" t="s">
        <v>2179</v>
      </c>
      <c r="G2137" s="15">
        <v>-9.5999999999999992E-3</v>
      </c>
    </row>
    <row r="2138" spans="1:7" x14ac:dyDescent="0.2">
      <c r="A2138" s="17">
        <v>40364</v>
      </c>
      <c r="B2138" s="14">
        <v>295.92</v>
      </c>
      <c r="C2138" s="14">
        <v>298.8</v>
      </c>
      <c r="D2138" s="14">
        <v>301.07</v>
      </c>
      <c r="E2138" s="14">
        <v>295.85000000000002</v>
      </c>
      <c r="F2138" s="14" t="s">
        <v>2179</v>
      </c>
      <c r="G2138" s="15">
        <v>2.7199999999999998E-2</v>
      </c>
    </row>
    <row r="2139" spans="1:7" x14ac:dyDescent="0.2">
      <c r="A2139" s="17">
        <v>40361</v>
      </c>
      <c r="B2139" s="14">
        <v>298.8</v>
      </c>
      <c r="C2139" s="14">
        <v>290.88</v>
      </c>
      <c r="D2139" s="14">
        <v>299.85000000000002</v>
      </c>
      <c r="E2139" s="14">
        <v>290.88</v>
      </c>
      <c r="F2139" s="14" t="s">
        <v>2179</v>
      </c>
      <c r="G2139" s="15">
        <v>-2.86E-2</v>
      </c>
    </row>
    <row r="2140" spans="1:7" x14ac:dyDescent="0.2">
      <c r="A2140" s="17">
        <v>40360</v>
      </c>
      <c r="B2140" s="14">
        <v>290.88</v>
      </c>
      <c r="C2140" s="14">
        <v>299.43</v>
      </c>
      <c r="D2140" s="14">
        <v>299.45999999999998</v>
      </c>
      <c r="E2140" s="14">
        <v>290.70999999999998</v>
      </c>
      <c r="F2140" s="14" t="s">
        <v>2179</v>
      </c>
      <c r="G2140" s="15">
        <v>4.7000000000000002E-3</v>
      </c>
    </row>
    <row r="2141" spans="1:7" x14ac:dyDescent="0.2">
      <c r="A2141" s="17">
        <v>40359</v>
      </c>
      <c r="B2141" s="14">
        <v>299.43</v>
      </c>
      <c r="C2141" s="14">
        <v>298.04000000000002</v>
      </c>
      <c r="D2141" s="14">
        <v>303.45999999999998</v>
      </c>
      <c r="E2141" s="14">
        <v>294.89</v>
      </c>
      <c r="F2141" s="14" t="s">
        <v>2179</v>
      </c>
      <c r="G2141" s="15">
        <v>-5.2400000000000002E-2</v>
      </c>
    </row>
    <row r="2142" spans="1:7" x14ac:dyDescent="0.2">
      <c r="A2142" s="17">
        <v>40358</v>
      </c>
      <c r="B2142" s="14">
        <v>298.04000000000002</v>
      </c>
      <c r="C2142" s="14">
        <v>314.52</v>
      </c>
      <c r="D2142" s="14">
        <v>314.52</v>
      </c>
      <c r="E2142" s="14">
        <v>297.39</v>
      </c>
      <c r="F2142" s="14" t="s">
        <v>2179</v>
      </c>
      <c r="G2142" s="15">
        <v>6.4000000000000003E-3</v>
      </c>
    </row>
    <row r="2143" spans="1:7" x14ac:dyDescent="0.2">
      <c r="A2143" s="17">
        <v>40357</v>
      </c>
      <c r="B2143" s="14">
        <v>314.52</v>
      </c>
      <c r="C2143" s="14">
        <v>312.51</v>
      </c>
      <c r="D2143" s="14">
        <v>316.64999999999998</v>
      </c>
      <c r="E2143" s="14">
        <v>310.49</v>
      </c>
      <c r="F2143" s="14" t="s">
        <v>2179</v>
      </c>
      <c r="G2143" s="15">
        <v>-2.3699999999999999E-2</v>
      </c>
    </row>
    <row r="2144" spans="1:7" x14ac:dyDescent="0.2">
      <c r="A2144" s="17">
        <v>40354</v>
      </c>
      <c r="B2144" s="14">
        <v>312.51</v>
      </c>
      <c r="C2144" s="14">
        <v>320.08999999999997</v>
      </c>
      <c r="D2144" s="14">
        <v>321.74</v>
      </c>
      <c r="E2144" s="14">
        <v>312.32</v>
      </c>
      <c r="F2144" s="14" t="s">
        <v>2179</v>
      </c>
      <c r="G2144" s="15">
        <v>-2.07E-2</v>
      </c>
    </row>
    <row r="2145" spans="1:7" x14ac:dyDescent="0.2">
      <c r="A2145" s="17">
        <v>40353</v>
      </c>
      <c r="B2145" s="14">
        <v>320.08999999999997</v>
      </c>
      <c r="C2145" s="14">
        <v>326.87</v>
      </c>
      <c r="D2145" s="14">
        <v>329.64</v>
      </c>
      <c r="E2145" s="14">
        <v>319.52</v>
      </c>
      <c r="F2145" s="14" t="s">
        <v>2179</v>
      </c>
      <c r="G2145" s="15">
        <v>-1.5100000000000001E-2</v>
      </c>
    </row>
    <row r="2146" spans="1:7" x14ac:dyDescent="0.2">
      <c r="A2146" s="17">
        <v>40352</v>
      </c>
      <c r="B2146" s="14">
        <v>326.87</v>
      </c>
      <c r="C2146" s="14">
        <v>331.87</v>
      </c>
      <c r="D2146" s="14">
        <v>331.94</v>
      </c>
      <c r="E2146" s="14">
        <v>325.72000000000003</v>
      </c>
      <c r="F2146" s="14" t="s">
        <v>2179</v>
      </c>
      <c r="G2146" s="15">
        <v>-1.5299999999999999E-2</v>
      </c>
    </row>
    <row r="2147" spans="1:7" x14ac:dyDescent="0.2">
      <c r="A2147" s="17">
        <v>40351</v>
      </c>
      <c r="B2147" s="14">
        <v>331.87</v>
      </c>
      <c r="C2147" s="14">
        <v>337.02</v>
      </c>
      <c r="D2147" s="14">
        <v>337.02</v>
      </c>
      <c r="E2147" s="14">
        <v>330.21</v>
      </c>
      <c r="F2147" s="14" t="s">
        <v>2179</v>
      </c>
      <c r="G2147" s="15">
        <v>2.1100000000000001E-2</v>
      </c>
    </row>
    <row r="2148" spans="1:7" x14ac:dyDescent="0.2">
      <c r="A2148" s="17">
        <v>40350</v>
      </c>
      <c r="B2148" s="14">
        <v>337.02</v>
      </c>
      <c r="C2148" s="14">
        <v>330.05</v>
      </c>
      <c r="D2148" s="14">
        <v>338.09</v>
      </c>
      <c r="E2148" s="14">
        <v>329.81</v>
      </c>
      <c r="F2148" s="14" t="s">
        <v>2179</v>
      </c>
      <c r="G2148" s="15">
        <v>1.8E-3</v>
      </c>
    </row>
    <row r="2149" spans="1:7" x14ac:dyDescent="0.2">
      <c r="A2149" s="17">
        <v>40347</v>
      </c>
      <c r="B2149" s="14">
        <v>330.05</v>
      </c>
      <c r="C2149" s="14">
        <v>329.45</v>
      </c>
      <c r="D2149" s="14">
        <v>331.79</v>
      </c>
      <c r="E2149" s="14">
        <v>327.39999999999998</v>
      </c>
      <c r="F2149" s="14" t="s">
        <v>2179</v>
      </c>
      <c r="G2149" s="15">
        <v>-2E-3</v>
      </c>
    </row>
    <row r="2150" spans="1:7" x14ac:dyDescent="0.2">
      <c r="A2150" s="17">
        <v>40346</v>
      </c>
      <c r="B2150" s="14">
        <v>329.45</v>
      </c>
      <c r="C2150" s="14">
        <v>330.1</v>
      </c>
      <c r="D2150" s="14">
        <v>333.48</v>
      </c>
      <c r="E2150" s="14">
        <v>328.35</v>
      </c>
      <c r="F2150" s="14" t="s">
        <v>2179</v>
      </c>
      <c r="G2150" s="15">
        <v>-9.4999999999999998E-3</v>
      </c>
    </row>
    <row r="2151" spans="1:7" x14ac:dyDescent="0.2">
      <c r="A2151" s="17">
        <v>40345</v>
      </c>
      <c r="B2151" s="14">
        <v>330.1</v>
      </c>
      <c r="C2151" s="14">
        <v>333.28</v>
      </c>
      <c r="D2151" s="14">
        <v>336.62</v>
      </c>
      <c r="E2151" s="14">
        <v>327.17</v>
      </c>
      <c r="F2151" s="14" t="s">
        <v>2179</v>
      </c>
      <c r="G2151" s="15">
        <v>2.3999999999999998E-3</v>
      </c>
    </row>
    <row r="2152" spans="1:7" x14ac:dyDescent="0.2">
      <c r="A2152" s="17">
        <v>40344</v>
      </c>
      <c r="B2152" s="14">
        <v>333.28</v>
      </c>
      <c r="C2152" s="14">
        <v>332.48</v>
      </c>
      <c r="D2152" s="14">
        <v>334.27</v>
      </c>
      <c r="E2152" s="14">
        <v>328.52</v>
      </c>
      <c r="F2152" s="14" t="s">
        <v>2179</v>
      </c>
      <c r="G2152" s="15">
        <v>2.8400000000000002E-2</v>
      </c>
    </row>
    <row r="2153" spans="1:7" x14ac:dyDescent="0.2">
      <c r="A2153" s="17">
        <v>40343</v>
      </c>
      <c r="B2153" s="14">
        <v>332.48</v>
      </c>
      <c r="C2153" s="14">
        <v>323.29000000000002</v>
      </c>
      <c r="D2153" s="14">
        <v>332.48</v>
      </c>
      <c r="E2153" s="14">
        <v>323.29000000000002</v>
      </c>
      <c r="F2153" s="14" t="s">
        <v>2179</v>
      </c>
      <c r="G2153" s="15">
        <v>5.1999999999999998E-3</v>
      </c>
    </row>
    <row r="2154" spans="1:7" x14ac:dyDescent="0.2">
      <c r="A2154" s="17">
        <v>40340</v>
      </c>
      <c r="B2154" s="14">
        <v>323.29000000000002</v>
      </c>
      <c r="C2154" s="14">
        <v>321.61</v>
      </c>
      <c r="D2154" s="14">
        <v>324.87</v>
      </c>
      <c r="E2154" s="14">
        <v>317.86</v>
      </c>
      <c r="F2154" s="14" t="s">
        <v>2179</v>
      </c>
      <c r="G2154" s="15">
        <v>1.2800000000000001E-2</v>
      </c>
    </row>
    <row r="2155" spans="1:7" x14ac:dyDescent="0.2">
      <c r="A2155" s="17">
        <v>40339</v>
      </c>
      <c r="B2155" s="14">
        <v>321.61</v>
      </c>
      <c r="C2155" s="14">
        <v>317.52999999999997</v>
      </c>
      <c r="D2155" s="14">
        <v>321.62</v>
      </c>
      <c r="E2155" s="14">
        <v>313.08</v>
      </c>
      <c r="F2155" s="14" t="s">
        <v>2179</v>
      </c>
      <c r="G2155" s="15">
        <v>2.58E-2</v>
      </c>
    </row>
    <row r="2156" spans="1:7" x14ac:dyDescent="0.2">
      <c r="A2156" s="17">
        <v>40338</v>
      </c>
      <c r="B2156" s="14">
        <v>317.52999999999997</v>
      </c>
      <c r="C2156" s="14">
        <v>309.54000000000002</v>
      </c>
      <c r="D2156" s="14">
        <v>317.52999999999997</v>
      </c>
      <c r="E2156" s="14">
        <v>308.66000000000003</v>
      </c>
      <c r="F2156" s="14" t="s">
        <v>2179</v>
      </c>
      <c r="G2156" s="15">
        <v>-1.4200000000000001E-2</v>
      </c>
    </row>
    <row r="2157" spans="1:7" x14ac:dyDescent="0.2">
      <c r="A2157" s="17">
        <v>40337</v>
      </c>
      <c r="B2157" s="14">
        <v>309.54000000000002</v>
      </c>
      <c r="C2157" s="14">
        <v>314.01</v>
      </c>
      <c r="D2157" s="14">
        <v>317.76</v>
      </c>
      <c r="E2157" s="14">
        <v>307.32</v>
      </c>
      <c r="F2157" s="14" t="s">
        <v>2179</v>
      </c>
      <c r="G2157" s="15">
        <v>-1.0200000000000001E-2</v>
      </c>
    </row>
    <row r="2158" spans="1:7" x14ac:dyDescent="0.2">
      <c r="A2158" s="17">
        <v>40336</v>
      </c>
      <c r="B2158" s="14">
        <v>314.01</v>
      </c>
      <c r="C2158" s="14">
        <v>317.23</v>
      </c>
      <c r="D2158" s="14">
        <v>317.23</v>
      </c>
      <c r="E2158" s="14">
        <v>309.62</v>
      </c>
      <c r="F2158" s="14" t="s">
        <v>2179</v>
      </c>
      <c r="G2158" s="15">
        <v>-1.9300000000000001E-2</v>
      </c>
    </row>
    <row r="2159" spans="1:7" x14ac:dyDescent="0.2">
      <c r="A2159" s="17">
        <v>40333</v>
      </c>
      <c r="B2159" s="14">
        <v>317.23</v>
      </c>
      <c r="C2159" s="14">
        <v>323.48</v>
      </c>
      <c r="D2159" s="14">
        <v>328.28</v>
      </c>
      <c r="E2159" s="14">
        <v>316.25</v>
      </c>
      <c r="F2159" s="14" t="s">
        <v>2179</v>
      </c>
      <c r="G2159" s="15">
        <v>2.29E-2</v>
      </c>
    </row>
    <row r="2160" spans="1:7" x14ac:dyDescent="0.2">
      <c r="A2160" s="17">
        <v>40332</v>
      </c>
      <c r="B2160" s="14">
        <v>323.48</v>
      </c>
      <c r="C2160" s="14">
        <v>316.24</v>
      </c>
      <c r="D2160" s="14">
        <v>324.97000000000003</v>
      </c>
      <c r="E2160" s="14">
        <v>316.24</v>
      </c>
      <c r="F2160" s="14" t="s">
        <v>2179</v>
      </c>
      <c r="G2160" s="15">
        <v>7.1000000000000004E-3</v>
      </c>
    </row>
    <row r="2161" spans="1:7" x14ac:dyDescent="0.2">
      <c r="A2161" s="17">
        <v>40331</v>
      </c>
      <c r="B2161" s="14">
        <v>316.24</v>
      </c>
      <c r="C2161" s="14">
        <v>314</v>
      </c>
      <c r="D2161" s="14">
        <v>316.49</v>
      </c>
      <c r="E2161" s="14">
        <v>309.95</v>
      </c>
      <c r="F2161" s="14" t="s">
        <v>2179</v>
      </c>
      <c r="G2161" s="15">
        <v>2.5999999999999999E-3</v>
      </c>
    </row>
    <row r="2162" spans="1:7" x14ac:dyDescent="0.2">
      <c r="A2162" s="17">
        <v>40330</v>
      </c>
      <c r="B2162" s="14">
        <v>314</v>
      </c>
      <c r="C2162" s="14">
        <v>313.2</v>
      </c>
      <c r="D2162" s="14">
        <v>316.69</v>
      </c>
      <c r="E2162" s="14">
        <v>306.12</v>
      </c>
      <c r="F2162" s="14" t="s">
        <v>2179</v>
      </c>
      <c r="G2162" s="15">
        <v>-1.72E-2</v>
      </c>
    </row>
    <row r="2163" spans="1:7" x14ac:dyDescent="0.2">
      <c r="A2163" s="17">
        <v>40329</v>
      </c>
      <c r="B2163" s="14">
        <v>313.2</v>
      </c>
      <c r="C2163" s="14">
        <v>318.69</v>
      </c>
      <c r="D2163" s="14">
        <v>319.77999999999997</v>
      </c>
      <c r="E2163" s="14">
        <v>313.2</v>
      </c>
      <c r="F2163" s="14" t="s">
        <v>2179</v>
      </c>
      <c r="G2163" s="15">
        <v>-1.34E-2</v>
      </c>
    </row>
    <row r="2164" spans="1:7" x14ac:dyDescent="0.2">
      <c r="A2164" s="17">
        <v>40326</v>
      </c>
      <c r="B2164" s="14">
        <v>318.69</v>
      </c>
      <c r="C2164" s="14">
        <v>323.02999999999997</v>
      </c>
      <c r="D2164" s="14">
        <v>325.02</v>
      </c>
      <c r="E2164" s="14">
        <v>318.08</v>
      </c>
      <c r="F2164" s="14" t="s">
        <v>2179</v>
      </c>
      <c r="G2164" s="15">
        <v>0.02</v>
      </c>
    </row>
    <row r="2165" spans="1:7" x14ac:dyDescent="0.2">
      <c r="A2165" s="17">
        <v>40325</v>
      </c>
      <c r="B2165" s="14">
        <v>323.02999999999997</v>
      </c>
      <c r="C2165" s="14">
        <v>316.70999999999998</v>
      </c>
      <c r="D2165" s="14">
        <v>323.12</v>
      </c>
      <c r="E2165" s="14">
        <v>316.58999999999997</v>
      </c>
      <c r="F2165" s="14" t="s">
        <v>2179</v>
      </c>
      <c r="G2165" s="15">
        <v>4.58E-2</v>
      </c>
    </row>
    <row r="2166" spans="1:7" x14ac:dyDescent="0.2">
      <c r="A2166" s="17">
        <v>40324</v>
      </c>
      <c r="B2166" s="14">
        <v>316.70999999999998</v>
      </c>
      <c r="C2166" s="14">
        <v>302.83999999999997</v>
      </c>
      <c r="D2166" s="14">
        <v>317.82</v>
      </c>
      <c r="E2166" s="14">
        <v>302.83999999999997</v>
      </c>
      <c r="F2166" s="14" t="s">
        <v>2179</v>
      </c>
      <c r="G2166" s="15">
        <v>-3.5400000000000001E-2</v>
      </c>
    </row>
    <row r="2167" spans="1:7" x14ac:dyDescent="0.2">
      <c r="A2167" s="17">
        <v>40323</v>
      </c>
      <c r="B2167" s="14">
        <v>302.83999999999997</v>
      </c>
      <c r="C2167" s="14">
        <v>313.94</v>
      </c>
      <c r="D2167" s="14">
        <v>313.94</v>
      </c>
      <c r="E2167" s="14">
        <v>297.55</v>
      </c>
      <c r="F2167" s="14" t="s">
        <v>2179</v>
      </c>
      <c r="G2167" s="15">
        <v>1.7100000000000001E-2</v>
      </c>
    </row>
    <row r="2168" spans="1:7" x14ac:dyDescent="0.2">
      <c r="A2168" s="17">
        <v>40319</v>
      </c>
      <c r="B2168" s="14">
        <v>313.94</v>
      </c>
      <c r="C2168" s="14">
        <v>308.66000000000003</v>
      </c>
      <c r="D2168" s="14">
        <v>313.94</v>
      </c>
      <c r="E2168" s="14">
        <v>302.01</v>
      </c>
      <c r="F2168" s="14" t="s">
        <v>2179</v>
      </c>
      <c r="G2168" s="15">
        <v>-3.04E-2</v>
      </c>
    </row>
    <row r="2169" spans="1:7" x14ac:dyDescent="0.2">
      <c r="A2169" s="17">
        <v>40318</v>
      </c>
      <c r="B2169" s="14">
        <v>308.66000000000003</v>
      </c>
      <c r="C2169" s="14">
        <v>318.33999999999997</v>
      </c>
      <c r="D2169" s="14">
        <v>325.39999999999998</v>
      </c>
      <c r="E2169" s="14">
        <v>303.24</v>
      </c>
      <c r="F2169" s="14" t="s">
        <v>2179</v>
      </c>
      <c r="G2169" s="15">
        <v>-4.24E-2</v>
      </c>
    </row>
    <row r="2170" spans="1:7" x14ac:dyDescent="0.2">
      <c r="A2170" s="17">
        <v>40317</v>
      </c>
      <c r="B2170" s="14">
        <v>318.33999999999997</v>
      </c>
      <c r="C2170" s="14">
        <v>332.42</v>
      </c>
      <c r="D2170" s="14">
        <v>332.42</v>
      </c>
      <c r="E2170" s="14">
        <v>317.88</v>
      </c>
      <c r="F2170" s="14" t="s">
        <v>2179</v>
      </c>
      <c r="G2170" s="15">
        <v>8.3999999999999995E-3</v>
      </c>
    </row>
    <row r="2171" spans="1:7" x14ac:dyDescent="0.2">
      <c r="A2171" s="17">
        <v>40316</v>
      </c>
      <c r="B2171" s="14">
        <v>332.42</v>
      </c>
      <c r="C2171" s="14">
        <v>329.66</v>
      </c>
      <c r="D2171" s="14">
        <v>335.63</v>
      </c>
      <c r="E2171" s="14">
        <v>329.66</v>
      </c>
      <c r="F2171" s="14" t="s">
        <v>2179</v>
      </c>
      <c r="G2171" s="15">
        <v>-3.61E-2</v>
      </c>
    </row>
    <row r="2172" spans="1:7" x14ac:dyDescent="0.2">
      <c r="A2172" s="17">
        <v>40312</v>
      </c>
      <c r="B2172" s="14">
        <v>329.66</v>
      </c>
      <c r="C2172" s="14">
        <v>342.02</v>
      </c>
      <c r="D2172" s="14">
        <v>342.98</v>
      </c>
      <c r="E2172" s="14">
        <v>329.66</v>
      </c>
      <c r="F2172" s="14" t="s">
        <v>2179</v>
      </c>
      <c r="G2172" s="15">
        <v>1.8499999999999999E-2</v>
      </c>
    </row>
    <row r="2173" spans="1:7" x14ac:dyDescent="0.2">
      <c r="A2173" s="17">
        <v>40310</v>
      </c>
      <c r="B2173" s="14">
        <v>342.02</v>
      </c>
      <c r="C2173" s="14">
        <v>335.8</v>
      </c>
      <c r="D2173" s="14">
        <v>342.91</v>
      </c>
      <c r="E2173" s="14">
        <v>333.55</v>
      </c>
      <c r="F2173" s="14" t="s">
        <v>2179</v>
      </c>
      <c r="G2173" s="15">
        <v>-7.9000000000000008E-3</v>
      </c>
    </row>
    <row r="2174" spans="1:7" x14ac:dyDescent="0.2">
      <c r="A2174" s="17">
        <v>40309</v>
      </c>
      <c r="B2174" s="14">
        <v>335.8</v>
      </c>
      <c r="C2174" s="14">
        <v>338.46</v>
      </c>
      <c r="D2174" s="14">
        <v>338.46</v>
      </c>
      <c r="E2174" s="14">
        <v>330.47</v>
      </c>
      <c r="F2174" s="14" t="s">
        <v>2179</v>
      </c>
      <c r="G2174" s="15">
        <v>6.4899999999999999E-2</v>
      </c>
    </row>
    <row r="2175" spans="1:7" x14ac:dyDescent="0.2">
      <c r="A2175" s="17">
        <v>40308</v>
      </c>
      <c r="B2175" s="14">
        <v>338.46</v>
      </c>
      <c r="C2175" s="14">
        <v>317.82</v>
      </c>
      <c r="D2175" s="14">
        <v>338.46</v>
      </c>
      <c r="E2175" s="14">
        <v>317.82</v>
      </c>
      <c r="F2175" s="14" t="s">
        <v>2179</v>
      </c>
      <c r="G2175" s="15">
        <v>-2.7300000000000001E-2</v>
      </c>
    </row>
    <row r="2176" spans="1:7" x14ac:dyDescent="0.2">
      <c r="A2176" s="17">
        <v>40305</v>
      </c>
      <c r="B2176" s="14">
        <v>317.82</v>
      </c>
      <c r="C2176" s="14">
        <v>326.73</v>
      </c>
      <c r="D2176" s="14">
        <v>326.73</v>
      </c>
      <c r="E2176" s="14">
        <v>312.24</v>
      </c>
      <c r="F2176" s="14" t="s">
        <v>2179</v>
      </c>
      <c r="G2176" s="15">
        <v>-2.29E-2</v>
      </c>
    </row>
    <row r="2177" spans="1:7" x14ac:dyDescent="0.2">
      <c r="A2177" s="17">
        <v>40304</v>
      </c>
      <c r="B2177" s="14">
        <v>326.73</v>
      </c>
      <c r="C2177" s="14">
        <v>334.38</v>
      </c>
      <c r="D2177" s="14">
        <v>335.84</v>
      </c>
      <c r="E2177" s="14">
        <v>326.17</v>
      </c>
      <c r="F2177" s="14" t="s">
        <v>2179</v>
      </c>
      <c r="G2177" s="15">
        <v>-1.7500000000000002E-2</v>
      </c>
    </row>
    <row r="2178" spans="1:7" x14ac:dyDescent="0.2">
      <c r="A2178" s="17">
        <v>40303</v>
      </c>
      <c r="B2178" s="14">
        <v>334.38</v>
      </c>
      <c r="C2178" s="14">
        <v>340.33</v>
      </c>
      <c r="D2178" s="14">
        <v>342.66</v>
      </c>
      <c r="E2178" s="14">
        <v>330.99</v>
      </c>
      <c r="F2178" s="14" t="s">
        <v>2179</v>
      </c>
      <c r="G2178" s="15">
        <v>-2.7400000000000001E-2</v>
      </c>
    </row>
    <row r="2179" spans="1:7" x14ac:dyDescent="0.2">
      <c r="A2179" s="17">
        <v>40302</v>
      </c>
      <c r="B2179" s="14">
        <v>340.33</v>
      </c>
      <c r="C2179" s="14">
        <v>349.93</v>
      </c>
      <c r="D2179" s="14">
        <v>352.98</v>
      </c>
      <c r="E2179" s="14">
        <v>339.26</v>
      </c>
      <c r="F2179" s="14" t="s">
        <v>2179</v>
      </c>
      <c r="G2179" s="15">
        <v>5.1000000000000004E-3</v>
      </c>
    </row>
    <row r="2180" spans="1:7" x14ac:dyDescent="0.2">
      <c r="A2180" s="17">
        <v>40301</v>
      </c>
      <c r="B2180" s="14">
        <v>349.93</v>
      </c>
      <c r="C2180" s="14">
        <v>348.15</v>
      </c>
      <c r="D2180" s="14">
        <v>350.46</v>
      </c>
      <c r="E2180" s="14">
        <v>345.36</v>
      </c>
      <c r="F2180" s="14" t="s">
        <v>2179</v>
      </c>
      <c r="G2180" s="15">
        <v>-1.09E-2</v>
      </c>
    </row>
    <row r="2181" spans="1:7" x14ac:dyDescent="0.2">
      <c r="A2181" s="17">
        <v>40298</v>
      </c>
      <c r="B2181" s="14">
        <v>348.15</v>
      </c>
      <c r="C2181" s="14">
        <v>351.98</v>
      </c>
      <c r="D2181" s="14">
        <v>355.1</v>
      </c>
      <c r="E2181" s="14">
        <v>346.86</v>
      </c>
      <c r="F2181" s="14" t="s">
        <v>2179</v>
      </c>
      <c r="G2181" s="15">
        <v>1.5299999999999999E-2</v>
      </c>
    </row>
    <row r="2182" spans="1:7" x14ac:dyDescent="0.2">
      <c r="A2182" s="17">
        <v>40297</v>
      </c>
      <c r="B2182" s="14">
        <v>351.98</v>
      </c>
      <c r="C2182" s="14">
        <v>346.69</v>
      </c>
      <c r="D2182" s="14">
        <v>353.34</v>
      </c>
      <c r="E2182" s="14">
        <v>346.37</v>
      </c>
      <c r="F2182" s="14" t="s">
        <v>2179</v>
      </c>
      <c r="G2182" s="15">
        <v>-1.78E-2</v>
      </c>
    </row>
    <row r="2183" spans="1:7" x14ac:dyDescent="0.2">
      <c r="A2183" s="17">
        <v>40296</v>
      </c>
      <c r="B2183" s="14">
        <v>346.69</v>
      </c>
      <c r="C2183" s="14">
        <v>352.99</v>
      </c>
      <c r="D2183" s="14">
        <v>352.99</v>
      </c>
      <c r="E2183" s="14">
        <v>344.57</v>
      </c>
      <c r="F2183" s="14" t="s">
        <v>2179</v>
      </c>
      <c r="G2183" s="15">
        <v>-1.4200000000000001E-2</v>
      </c>
    </row>
    <row r="2184" spans="1:7" x14ac:dyDescent="0.2">
      <c r="A2184" s="17">
        <v>40295</v>
      </c>
      <c r="B2184" s="14">
        <v>352.99</v>
      </c>
      <c r="C2184" s="14">
        <v>358.08</v>
      </c>
      <c r="D2184" s="14">
        <v>360.36</v>
      </c>
      <c r="E2184" s="14">
        <v>352.99</v>
      </c>
      <c r="F2184" s="14" t="s">
        <v>2179</v>
      </c>
      <c r="G2184" s="15">
        <v>5.5999999999999999E-3</v>
      </c>
    </row>
    <row r="2185" spans="1:7" x14ac:dyDescent="0.2">
      <c r="A2185" s="17">
        <v>40294</v>
      </c>
      <c r="B2185" s="14">
        <v>358.08</v>
      </c>
      <c r="C2185" s="14">
        <v>356.07</v>
      </c>
      <c r="D2185" s="14">
        <v>360.61</v>
      </c>
      <c r="E2185" s="14">
        <v>356.02</v>
      </c>
      <c r="F2185" s="14" t="s">
        <v>2179</v>
      </c>
      <c r="G2185" s="15">
        <v>1.06E-2</v>
      </c>
    </row>
    <row r="2186" spans="1:7" x14ac:dyDescent="0.2">
      <c r="A2186" s="17">
        <v>40291</v>
      </c>
      <c r="B2186" s="14">
        <v>356.07</v>
      </c>
      <c r="C2186" s="14">
        <v>352.35</v>
      </c>
      <c r="D2186" s="14">
        <v>356.64</v>
      </c>
      <c r="E2186" s="14">
        <v>352.21</v>
      </c>
      <c r="F2186" s="14" t="s">
        <v>2179</v>
      </c>
      <c r="G2186" s="15">
        <v>-2.8E-3</v>
      </c>
    </row>
    <row r="2187" spans="1:7" x14ac:dyDescent="0.2">
      <c r="A2187" s="17">
        <v>40290</v>
      </c>
      <c r="B2187" s="14">
        <v>352.35</v>
      </c>
      <c r="C2187" s="14">
        <v>353.33</v>
      </c>
      <c r="D2187" s="14">
        <v>355.43</v>
      </c>
      <c r="E2187" s="14">
        <v>349.88</v>
      </c>
      <c r="F2187" s="14" t="s">
        <v>2179</v>
      </c>
      <c r="G2187" s="15">
        <v>-1.8E-3</v>
      </c>
    </row>
    <row r="2188" spans="1:7" x14ac:dyDescent="0.2">
      <c r="A2188" s="17">
        <v>40289</v>
      </c>
      <c r="B2188" s="14">
        <v>353.33</v>
      </c>
      <c r="C2188" s="14">
        <v>353.97</v>
      </c>
      <c r="D2188" s="14">
        <v>357.14</v>
      </c>
      <c r="E2188" s="14">
        <v>352.38</v>
      </c>
      <c r="F2188" s="14" t="s">
        <v>2179</v>
      </c>
      <c r="G2188" s="15">
        <v>2.0299999999999999E-2</v>
      </c>
    </row>
    <row r="2189" spans="1:7" x14ac:dyDescent="0.2">
      <c r="A2189" s="17">
        <v>40288</v>
      </c>
      <c r="B2189" s="14">
        <v>353.97</v>
      </c>
      <c r="C2189" s="14">
        <v>346.94</v>
      </c>
      <c r="D2189" s="14">
        <v>353.97</v>
      </c>
      <c r="E2189" s="14">
        <v>346.85</v>
      </c>
      <c r="F2189" s="14" t="s">
        <v>2179</v>
      </c>
      <c r="G2189" s="15">
        <v>-1.3100000000000001E-2</v>
      </c>
    </row>
    <row r="2190" spans="1:7" x14ac:dyDescent="0.2">
      <c r="A2190" s="17">
        <v>40287</v>
      </c>
      <c r="B2190" s="14">
        <v>346.94</v>
      </c>
      <c r="C2190" s="14">
        <v>351.56</v>
      </c>
      <c r="D2190" s="14">
        <v>351.56</v>
      </c>
      <c r="E2190" s="14">
        <v>343.88</v>
      </c>
      <c r="F2190" s="14" t="s">
        <v>2179</v>
      </c>
      <c r="G2190" s="15">
        <v>-1.3599999999999999E-2</v>
      </c>
    </row>
    <row r="2191" spans="1:7" x14ac:dyDescent="0.2">
      <c r="A2191" s="17">
        <v>40284</v>
      </c>
      <c r="B2191" s="14">
        <v>351.56</v>
      </c>
      <c r="C2191" s="14">
        <v>356.42</v>
      </c>
      <c r="D2191" s="14">
        <v>356.94</v>
      </c>
      <c r="E2191" s="14">
        <v>350.73</v>
      </c>
      <c r="F2191" s="14" t="s">
        <v>2179</v>
      </c>
      <c r="G2191" s="15">
        <v>9.1000000000000004E-3</v>
      </c>
    </row>
    <row r="2192" spans="1:7" x14ac:dyDescent="0.2">
      <c r="A2192" s="17">
        <v>40283</v>
      </c>
      <c r="B2192" s="14">
        <v>356.42</v>
      </c>
      <c r="C2192" s="14">
        <v>353.2</v>
      </c>
      <c r="D2192" s="14">
        <v>356.96</v>
      </c>
      <c r="E2192" s="14">
        <v>352.73</v>
      </c>
      <c r="F2192" s="14" t="s">
        <v>2179</v>
      </c>
      <c r="G2192" s="15">
        <v>1.52E-2</v>
      </c>
    </row>
    <row r="2193" spans="1:7" x14ac:dyDescent="0.2">
      <c r="A2193" s="17">
        <v>40282</v>
      </c>
      <c r="B2193" s="14">
        <v>353.2</v>
      </c>
      <c r="C2193" s="14">
        <v>347.9</v>
      </c>
      <c r="D2193" s="14">
        <v>353.39</v>
      </c>
      <c r="E2193" s="14">
        <v>347.9</v>
      </c>
      <c r="F2193" s="14" t="s">
        <v>2179</v>
      </c>
      <c r="G2193" s="15">
        <v>-1.55E-2</v>
      </c>
    </row>
    <row r="2194" spans="1:7" x14ac:dyDescent="0.2">
      <c r="A2194" s="17">
        <v>40281</v>
      </c>
      <c r="B2194" s="14">
        <v>347.9</v>
      </c>
      <c r="C2194" s="14">
        <v>353.37</v>
      </c>
      <c r="D2194" s="14">
        <v>353.37</v>
      </c>
      <c r="E2194" s="14">
        <v>347.19</v>
      </c>
      <c r="F2194" s="14" t="s">
        <v>2179</v>
      </c>
      <c r="G2194" s="15">
        <v>1.1999999999999999E-3</v>
      </c>
    </row>
    <row r="2195" spans="1:7" x14ac:dyDescent="0.2">
      <c r="A2195" s="17">
        <v>40280</v>
      </c>
      <c r="B2195" s="14">
        <v>353.37</v>
      </c>
      <c r="C2195" s="14">
        <v>352.93</v>
      </c>
      <c r="D2195" s="14">
        <v>356.12</v>
      </c>
      <c r="E2195" s="14">
        <v>351.42</v>
      </c>
      <c r="F2195" s="14" t="s">
        <v>2179</v>
      </c>
      <c r="G2195" s="15">
        <v>1.29E-2</v>
      </c>
    </row>
    <row r="2196" spans="1:7" x14ac:dyDescent="0.2">
      <c r="A2196" s="17">
        <v>40277</v>
      </c>
      <c r="B2196" s="14">
        <v>352.93</v>
      </c>
      <c r="C2196" s="14">
        <v>348.42</v>
      </c>
      <c r="D2196" s="14">
        <v>353.37</v>
      </c>
      <c r="E2196" s="14">
        <v>348.42</v>
      </c>
      <c r="F2196" s="14" t="s">
        <v>2179</v>
      </c>
      <c r="G2196" s="15">
        <v>-4.7999999999999996E-3</v>
      </c>
    </row>
    <row r="2197" spans="1:7" x14ac:dyDescent="0.2">
      <c r="A2197" s="17">
        <v>40276</v>
      </c>
      <c r="B2197" s="14">
        <v>348.42</v>
      </c>
      <c r="C2197" s="14">
        <v>350.09</v>
      </c>
      <c r="D2197" s="14">
        <v>350.09</v>
      </c>
      <c r="E2197" s="14">
        <v>346.56</v>
      </c>
      <c r="F2197" s="14" t="s">
        <v>2179</v>
      </c>
      <c r="G2197" s="15">
        <v>-2.3999999999999998E-3</v>
      </c>
    </row>
    <row r="2198" spans="1:7" x14ac:dyDescent="0.2">
      <c r="A2198" s="17">
        <v>40275</v>
      </c>
      <c r="B2198" s="14">
        <v>350.09</v>
      </c>
      <c r="C2198" s="14">
        <v>350.94</v>
      </c>
      <c r="D2198" s="14">
        <v>351.89</v>
      </c>
      <c r="E2198" s="14">
        <v>349.63</v>
      </c>
      <c r="F2198" s="14" t="s">
        <v>2179</v>
      </c>
      <c r="G2198" s="15">
        <v>2.4299999999999999E-2</v>
      </c>
    </row>
    <row r="2199" spans="1:7" x14ac:dyDescent="0.2">
      <c r="A2199" s="17">
        <v>40274</v>
      </c>
      <c r="B2199" s="14">
        <v>350.94</v>
      </c>
      <c r="C2199" s="14">
        <v>342.61</v>
      </c>
      <c r="D2199" s="14">
        <v>352.43</v>
      </c>
      <c r="E2199" s="14">
        <v>342.61</v>
      </c>
      <c r="F2199" s="14" t="s">
        <v>2179</v>
      </c>
      <c r="G2199" s="15">
        <v>1.17E-2</v>
      </c>
    </row>
    <row r="2200" spans="1:7" x14ac:dyDescent="0.2">
      <c r="A2200" s="17">
        <v>40268</v>
      </c>
      <c r="B2200" s="14">
        <v>342.61</v>
      </c>
      <c r="C2200" s="14">
        <v>338.65</v>
      </c>
      <c r="D2200" s="14">
        <v>342.61</v>
      </c>
      <c r="E2200" s="14">
        <v>338.3</v>
      </c>
      <c r="F2200" s="14" t="s">
        <v>2179</v>
      </c>
      <c r="G2200" s="15">
        <v>-4.0000000000000001E-3</v>
      </c>
    </row>
    <row r="2201" spans="1:7" x14ac:dyDescent="0.2">
      <c r="A2201" s="17">
        <v>40267</v>
      </c>
      <c r="B2201" s="14">
        <v>338.65</v>
      </c>
      <c r="C2201" s="14">
        <v>340</v>
      </c>
      <c r="D2201" s="14">
        <v>342.14</v>
      </c>
      <c r="E2201" s="14">
        <v>338.65</v>
      </c>
      <c r="F2201" s="14" t="s">
        <v>2179</v>
      </c>
      <c r="G2201" s="15">
        <v>2.5000000000000001E-3</v>
      </c>
    </row>
    <row r="2202" spans="1:7" x14ac:dyDescent="0.2">
      <c r="A2202" s="17">
        <v>40266</v>
      </c>
      <c r="B2202" s="14">
        <v>340</v>
      </c>
      <c r="C2202" s="14">
        <v>339.16</v>
      </c>
      <c r="D2202" s="14">
        <v>340.74</v>
      </c>
      <c r="E2202" s="14">
        <v>338.74</v>
      </c>
      <c r="F2202" s="14" t="s">
        <v>2179</v>
      </c>
      <c r="G2202" s="15">
        <v>-1.03E-2</v>
      </c>
    </row>
    <row r="2203" spans="1:7" x14ac:dyDescent="0.2">
      <c r="A2203" s="17">
        <v>40263</v>
      </c>
      <c r="B2203" s="14">
        <v>339.16</v>
      </c>
      <c r="C2203" s="14">
        <v>342.68</v>
      </c>
      <c r="D2203" s="14">
        <v>342.68</v>
      </c>
      <c r="E2203" s="14">
        <v>338.71</v>
      </c>
      <c r="F2203" s="14" t="s">
        <v>2179</v>
      </c>
      <c r="G2203" s="15">
        <v>7.4000000000000003E-3</v>
      </c>
    </row>
    <row r="2204" spans="1:7" x14ac:dyDescent="0.2">
      <c r="A2204" s="17">
        <v>40262</v>
      </c>
      <c r="B2204" s="14">
        <v>342.68</v>
      </c>
      <c r="C2204" s="14">
        <v>340.15</v>
      </c>
      <c r="D2204" s="14">
        <v>343.6</v>
      </c>
      <c r="E2204" s="14">
        <v>338.57</v>
      </c>
      <c r="F2204" s="14" t="s">
        <v>2179</v>
      </c>
      <c r="G2204" s="15">
        <v>-3.2000000000000002E-3</v>
      </c>
    </row>
    <row r="2205" spans="1:7" x14ac:dyDescent="0.2">
      <c r="A2205" s="17">
        <v>40261</v>
      </c>
      <c r="B2205" s="14">
        <v>340.15</v>
      </c>
      <c r="C2205" s="14">
        <v>341.24</v>
      </c>
      <c r="D2205" s="14">
        <v>341.97</v>
      </c>
      <c r="E2205" s="14">
        <v>336.96</v>
      </c>
      <c r="F2205" s="14" t="s">
        <v>2179</v>
      </c>
      <c r="G2205" s="15">
        <v>1.7000000000000001E-2</v>
      </c>
    </row>
    <row r="2206" spans="1:7" x14ac:dyDescent="0.2">
      <c r="A2206" s="17">
        <v>40260</v>
      </c>
      <c r="B2206" s="14">
        <v>341.24</v>
      </c>
      <c r="C2206" s="14">
        <v>335.54</v>
      </c>
      <c r="D2206" s="14">
        <v>341.24</v>
      </c>
      <c r="E2206" s="14">
        <v>335.54</v>
      </c>
      <c r="F2206" s="14" t="s">
        <v>2179</v>
      </c>
      <c r="G2206" s="15">
        <v>1.8E-3</v>
      </c>
    </row>
    <row r="2207" spans="1:7" x14ac:dyDescent="0.2">
      <c r="A2207" s="17">
        <v>40259</v>
      </c>
      <c r="B2207" s="14">
        <v>335.54</v>
      </c>
      <c r="C2207" s="14">
        <v>334.93</v>
      </c>
      <c r="D2207" s="14">
        <v>336.22</v>
      </c>
      <c r="E2207" s="14">
        <v>330.79</v>
      </c>
      <c r="F2207" s="14" t="s">
        <v>2179</v>
      </c>
      <c r="G2207" s="15">
        <v>-2.7000000000000001E-3</v>
      </c>
    </row>
    <row r="2208" spans="1:7" x14ac:dyDescent="0.2">
      <c r="A2208" s="17">
        <v>40256</v>
      </c>
      <c r="B2208" s="14">
        <v>334.93</v>
      </c>
      <c r="C2208" s="14">
        <v>335.82</v>
      </c>
      <c r="D2208" s="14">
        <v>338.17</v>
      </c>
      <c r="E2208" s="14">
        <v>333.87</v>
      </c>
      <c r="F2208" s="14" t="s">
        <v>2179</v>
      </c>
      <c r="G2208" s="15">
        <v>-7.7999999999999996E-3</v>
      </c>
    </row>
    <row r="2209" spans="1:7" x14ac:dyDescent="0.2">
      <c r="A2209" s="17">
        <v>40255</v>
      </c>
      <c r="B2209" s="14">
        <v>335.82</v>
      </c>
      <c r="C2209" s="14">
        <v>338.47</v>
      </c>
      <c r="D2209" s="14">
        <v>339.84</v>
      </c>
      <c r="E2209" s="14">
        <v>334.91</v>
      </c>
      <c r="F2209" s="14" t="s">
        <v>2179</v>
      </c>
      <c r="G2209" s="15">
        <v>5.4999999999999997E-3</v>
      </c>
    </row>
    <row r="2210" spans="1:7" x14ac:dyDescent="0.2">
      <c r="A2210" s="17">
        <v>40254</v>
      </c>
      <c r="B2210" s="14">
        <v>338.47</v>
      </c>
      <c r="C2210" s="14">
        <v>336.63</v>
      </c>
      <c r="D2210" s="14">
        <v>340.39</v>
      </c>
      <c r="E2210" s="14">
        <v>336.63</v>
      </c>
      <c r="F2210" s="14" t="s">
        <v>2179</v>
      </c>
      <c r="G2210" s="15">
        <v>1.54E-2</v>
      </c>
    </row>
    <row r="2211" spans="1:7" x14ac:dyDescent="0.2">
      <c r="A2211" s="17">
        <v>40253</v>
      </c>
      <c r="B2211" s="14">
        <v>336.63</v>
      </c>
      <c r="C2211" s="14">
        <v>331.52</v>
      </c>
      <c r="D2211" s="14">
        <v>336.95</v>
      </c>
      <c r="E2211" s="14">
        <v>331.52</v>
      </c>
      <c r="F2211" s="14" t="s">
        <v>2179</v>
      </c>
      <c r="G2211" s="15">
        <v>-1.66E-2</v>
      </c>
    </row>
    <row r="2212" spans="1:7" x14ac:dyDescent="0.2">
      <c r="A2212" s="17">
        <v>40252</v>
      </c>
      <c r="B2212" s="14">
        <v>331.52</v>
      </c>
      <c r="C2212" s="14">
        <v>337.11</v>
      </c>
      <c r="D2212" s="14">
        <v>337.34</v>
      </c>
      <c r="E2212" s="14">
        <v>331</v>
      </c>
      <c r="F2212" s="14" t="s">
        <v>2179</v>
      </c>
      <c r="G2212" s="15">
        <v>4.1999999999999997E-3</v>
      </c>
    </row>
    <row r="2213" spans="1:7" x14ac:dyDescent="0.2">
      <c r="A2213" s="17">
        <v>40249</v>
      </c>
      <c r="B2213" s="14">
        <v>337.11</v>
      </c>
      <c r="C2213" s="14">
        <v>335.7</v>
      </c>
      <c r="D2213" s="14">
        <v>340.06</v>
      </c>
      <c r="E2213" s="14">
        <v>335.7</v>
      </c>
      <c r="F2213" s="14" t="s">
        <v>2179</v>
      </c>
      <c r="G2213" s="15">
        <v>-1.0500000000000001E-2</v>
      </c>
    </row>
    <row r="2214" spans="1:7" x14ac:dyDescent="0.2">
      <c r="A2214" s="17">
        <v>40248</v>
      </c>
      <c r="B2214" s="14">
        <v>335.7</v>
      </c>
      <c r="C2214" s="14">
        <v>339.26</v>
      </c>
      <c r="D2214" s="14">
        <v>339.38</v>
      </c>
      <c r="E2214" s="14">
        <v>335.06</v>
      </c>
      <c r="F2214" s="14" t="s">
        <v>2179</v>
      </c>
      <c r="G2214" s="15">
        <v>1.55E-2</v>
      </c>
    </row>
    <row r="2215" spans="1:7" x14ac:dyDescent="0.2">
      <c r="A2215" s="17">
        <v>40247</v>
      </c>
      <c r="B2215" s="14">
        <v>339.26</v>
      </c>
      <c r="C2215" s="14">
        <v>334.09</v>
      </c>
      <c r="D2215" s="14">
        <v>339.37</v>
      </c>
      <c r="E2215" s="14">
        <v>332.45</v>
      </c>
      <c r="F2215" s="14" t="s">
        <v>2179</v>
      </c>
      <c r="G2215" s="15">
        <v>-1.1999999999999999E-3</v>
      </c>
    </row>
    <row r="2216" spans="1:7" x14ac:dyDescent="0.2">
      <c r="A2216" s="17">
        <v>40246</v>
      </c>
      <c r="B2216" s="14">
        <v>334.09</v>
      </c>
      <c r="C2216" s="14">
        <v>334.49</v>
      </c>
      <c r="D2216" s="14">
        <v>335.77</v>
      </c>
      <c r="E2216" s="14">
        <v>330.25</v>
      </c>
      <c r="F2216" s="14" t="s">
        <v>2179</v>
      </c>
      <c r="G2216" s="15">
        <v>-3.7000000000000002E-3</v>
      </c>
    </row>
    <row r="2217" spans="1:7" x14ac:dyDescent="0.2">
      <c r="A2217" s="17">
        <v>40245</v>
      </c>
      <c r="B2217" s="14">
        <v>334.49</v>
      </c>
      <c r="C2217" s="14">
        <v>335.72</v>
      </c>
      <c r="D2217" s="14">
        <v>338.22</v>
      </c>
      <c r="E2217" s="14">
        <v>334.12</v>
      </c>
      <c r="F2217" s="14" t="s">
        <v>2179</v>
      </c>
      <c r="G2217" s="15">
        <v>1.8499999999999999E-2</v>
      </c>
    </row>
    <row r="2218" spans="1:7" x14ac:dyDescent="0.2">
      <c r="A2218" s="17">
        <v>40242</v>
      </c>
      <c r="B2218" s="14">
        <v>335.72</v>
      </c>
      <c r="C2218" s="14">
        <v>329.63</v>
      </c>
      <c r="D2218" s="14">
        <v>335.97</v>
      </c>
      <c r="E2218" s="14">
        <v>329.63</v>
      </c>
      <c r="F2218" s="14" t="s">
        <v>2179</v>
      </c>
      <c r="G2218" s="15">
        <v>-5.9999999999999995E-4</v>
      </c>
    </row>
    <row r="2219" spans="1:7" x14ac:dyDescent="0.2">
      <c r="A2219" s="17">
        <v>40241</v>
      </c>
      <c r="B2219" s="14">
        <v>329.63</v>
      </c>
      <c r="C2219" s="14">
        <v>329.82</v>
      </c>
      <c r="D2219" s="14">
        <v>332.58</v>
      </c>
      <c r="E2219" s="14">
        <v>327.24</v>
      </c>
      <c r="F2219" s="14" t="s">
        <v>2179</v>
      </c>
      <c r="G2219" s="15">
        <v>7.3000000000000001E-3</v>
      </c>
    </row>
    <row r="2220" spans="1:7" x14ac:dyDescent="0.2">
      <c r="A2220" s="17">
        <v>40240</v>
      </c>
      <c r="B2220" s="14">
        <v>329.82</v>
      </c>
      <c r="C2220" s="14">
        <v>327.43</v>
      </c>
      <c r="D2220" s="14">
        <v>330.28</v>
      </c>
      <c r="E2220" s="14">
        <v>326.2</v>
      </c>
      <c r="F2220" s="14" t="s">
        <v>2179</v>
      </c>
      <c r="G2220" s="15">
        <v>2.3999999999999998E-3</v>
      </c>
    </row>
    <row r="2221" spans="1:7" x14ac:dyDescent="0.2">
      <c r="A2221" s="17">
        <v>40239</v>
      </c>
      <c r="B2221" s="14">
        <v>327.43</v>
      </c>
      <c r="C2221" s="14">
        <v>326.63</v>
      </c>
      <c r="D2221" s="14">
        <v>328.59</v>
      </c>
      <c r="E2221" s="14">
        <v>324.25</v>
      </c>
      <c r="F2221" s="14" t="s">
        <v>2179</v>
      </c>
      <c r="G2221" s="15">
        <v>2.8500000000000001E-2</v>
      </c>
    </row>
    <row r="2222" spans="1:7" x14ac:dyDescent="0.2">
      <c r="A2222" s="17">
        <v>40238</v>
      </c>
      <c r="B2222" s="14">
        <v>326.63</v>
      </c>
      <c r="C2222" s="14">
        <v>317.57</v>
      </c>
      <c r="D2222" s="14">
        <v>326.70999999999998</v>
      </c>
      <c r="E2222" s="14">
        <v>317.57</v>
      </c>
      <c r="F2222" s="14" t="s">
        <v>2179</v>
      </c>
      <c r="G2222" s="15">
        <v>1.8499999999999999E-2</v>
      </c>
    </row>
    <row r="2223" spans="1:7" x14ac:dyDescent="0.2">
      <c r="A2223" s="17">
        <v>40235</v>
      </c>
      <c r="B2223" s="14">
        <v>317.57</v>
      </c>
      <c r="C2223" s="14">
        <v>311.8</v>
      </c>
      <c r="D2223" s="14">
        <v>317.64</v>
      </c>
      <c r="E2223" s="14">
        <v>311.8</v>
      </c>
      <c r="F2223" s="14" t="s">
        <v>2179</v>
      </c>
      <c r="G2223" s="15">
        <v>-2.4400000000000002E-2</v>
      </c>
    </row>
    <row r="2224" spans="1:7" x14ac:dyDescent="0.2">
      <c r="A2224" s="17">
        <v>40234</v>
      </c>
      <c r="B2224" s="14">
        <v>311.8</v>
      </c>
      <c r="C2224" s="14">
        <v>319.61</v>
      </c>
      <c r="D2224" s="14">
        <v>319.88</v>
      </c>
      <c r="E2224" s="14">
        <v>311.8</v>
      </c>
      <c r="F2224" s="14" t="s">
        <v>2179</v>
      </c>
      <c r="G2224" s="15">
        <v>1.9E-3</v>
      </c>
    </row>
    <row r="2225" spans="1:7" x14ac:dyDescent="0.2">
      <c r="A2225" s="17">
        <v>40233</v>
      </c>
      <c r="B2225" s="14">
        <v>319.61</v>
      </c>
      <c r="C2225" s="14">
        <v>319</v>
      </c>
      <c r="D2225" s="14">
        <v>320.7</v>
      </c>
      <c r="E2225" s="14">
        <v>315.51</v>
      </c>
      <c r="F2225" s="14" t="s">
        <v>2179</v>
      </c>
      <c r="G2225" s="15">
        <v>-2.2800000000000001E-2</v>
      </c>
    </row>
    <row r="2226" spans="1:7" x14ac:dyDescent="0.2">
      <c r="A2226" s="17">
        <v>40232</v>
      </c>
      <c r="B2226" s="14">
        <v>319</v>
      </c>
      <c r="C2226" s="14">
        <v>326.45</v>
      </c>
      <c r="D2226" s="14">
        <v>329.01</v>
      </c>
      <c r="E2226" s="14">
        <v>318.91000000000003</v>
      </c>
      <c r="F2226" s="14" t="s">
        <v>2179</v>
      </c>
      <c r="G2226" s="15">
        <v>6.7999999999999996E-3</v>
      </c>
    </row>
    <row r="2227" spans="1:7" x14ac:dyDescent="0.2">
      <c r="A2227" s="17">
        <v>40231</v>
      </c>
      <c r="B2227" s="14">
        <v>326.45</v>
      </c>
      <c r="C2227" s="14">
        <v>324.24</v>
      </c>
      <c r="D2227" s="14">
        <v>328.49</v>
      </c>
      <c r="E2227" s="14">
        <v>324.24</v>
      </c>
      <c r="F2227" s="14" t="s">
        <v>2179</v>
      </c>
      <c r="G2227" s="15">
        <v>1.2200000000000001E-2</v>
      </c>
    </row>
    <row r="2228" spans="1:7" x14ac:dyDescent="0.2">
      <c r="A2228" s="17">
        <v>40228</v>
      </c>
      <c r="B2228" s="14">
        <v>324.24</v>
      </c>
      <c r="C2228" s="14">
        <v>320.33999999999997</v>
      </c>
      <c r="D2228" s="14">
        <v>324.25</v>
      </c>
      <c r="E2228" s="14">
        <v>316.35000000000002</v>
      </c>
      <c r="F2228" s="14" t="s">
        <v>2179</v>
      </c>
      <c r="G2228" s="15">
        <v>7.9000000000000008E-3</v>
      </c>
    </row>
    <row r="2229" spans="1:7" x14ac:dyDescent="0.2">
      <c r="A2229" s="17">
        <v>40227</v>
      </c>
      <c r="B2229" s="14">
        <v>320.33999999999997</v>
      </c>
      <c r="C2229" s="14">
        <v>317.83</v>
      </c>
      <c r="D2229" s="14">
        <v>320.36</v>
      </c>
      <c r="E2229" s="14">
        <v>315.56</v>
      </c>
      <c r="F2229" s="14" t="s">
        <v>2179</v>
      </c>
      <c r="G2229" s="15">
        <v>6.0000000000000001E-3</v>
      </c>
    </row>
    <row r="2230" spans="1:7" x14ac:dyDescent="0.2">
      <c r="A2230" s="17">
        <v>40226</v>
      </c>
      <c r="B2230" s="14">
        <v>317.83</v>
      </c>
      <c r="C2230" s="14">
        <v>315.94</v>
      </c>
      <c r="D2230" s="14">
        <v>319.32</v>
      </c>
      <c r="E2230" s="14">
        <v>315.94</v>
      </c>
      <c r="F2230" s="14" t="s">
        <v>2179</v>
      </c>
      <c r="G2230" s="15">
        <v>2.4799999999999999E-2</v>
      </c>
    </row>
    <row r="2231" spans="1:7" x14ac:dyDescent="0.2">
      <c r="A2231" s="17">
        <v>40225</v>
      </c>
      <c r="B2231" s="14">
        <v>315.94</v>
      </c>
      <c r="C2231" s="14">
        <v>308.29000000000002</v>
      </c>
      <c r="D2231" s="14">
        <v>315.98</v>
      </c>
      <c r="E2231" s="14">
        <v>308.29000000000002</v>
      </c>
      <c r="F2231" s="14" t="s">
        <v>2179</v>
      </c>
      <c r="G2231" s="15">
        <v>-8.6E-3</v>
      </c>
    </row>
    <row r="2232" spans="1:7" x14ac:dyDescent="0.2">
      <c r="A2232" s="17">
        <v>40224</v>
      </c>
      <c r="B2232" s="14">
        <v>308.29000000000002</v>
      </c>
      <c r="C2232" s="14">
        <v>310.95</v>
      </c>
      <c r="D2232" s="14">
        <v>311.77999999999997</v>
      </c>
      <c r="E2232" s="14">
        <v>307.64</v>
      </c>
      <c r="F2232" s="14" t="s">
        <v>2179</v>
      </c>
      <c r="G2232" s="15">
        <v>-1.41E-2</v>
      </c>
    </row>
    <row r="2233" spans="1:7" x14ac:dyDescent="0.2">
      <c r="A2233" s="17">
        <v>40221</v>
      </c>
      <c r="B2233" s="14">
        <v>310.95</v>
      </c>
      <c r="C2233" s="14">
        <v>315.39</v>
      </c>
      <c r="D2233" s="14">
        <v>319.14</v>
      </c>
      <c r="E2233" s="14">
        <v>309.24</v>
      </c>
      <c r="F2233" s="14" t="s">
        <v>2179</v>
      </c>
      <c r="G2233" s="15">
        <v>8.8999999999999999E-3</v>
      </c>
    </row>
    <row r="2234" spans="1:7" x14ac:dyDescent="0.2">
      <c r="A2234" s="17">
        <v>40220</v>
      </c>
      <c r="B2234" s="14">
        <v>315.39</v>
      </c>
      <c r="C2234" s="14">
        <v>312.62</v>
      </c>
      <c r="D2234" s="14">
        <v>319.64</v>
      </c>
      <c r="E2234" s="14">
        <v>311.66000000000003</v>
      </c>
      <c r="F2234" s="14" t="s">
        <v>2179</v>
      </c>
      <c r="G2234" s="15">
        <v>-2.1100000000000001E-2</v>
      </c>
    </row>
    <row r="2235" spans="1:7" x14ac:dyDescent="0.2">
      <c r="A2235" s="17">
        <v>40219</v>
      </c>
      <c r="B2235" s="14">
        <v>312.62</v>
      </c>
      <c r="C2235" s="14">
        <v>319.35000000000002</v>
      </c>
      <c r="D2235" s="14">
        <v>321.94</v>
      </c>
      <c r="E2235" s="14">
        <v>312.52999999999997</v>
      </c>
      <c r="F2235" s="14" t="s">
        <v>2179</v>
      </c>
      <c r="G2235" s="15">
        <v>1.2500000000000001E-2</v>
      </c>
    </row>
    <row r="2236" spans="1:7" x14ac:dyDescent="0.2">
      <c r="A2236" s="17">
        <v>40218</v>
      </c>
      <c r="B2236" s="14">
        <v>319.35000000000002</v>
      </c>
      <c r="C2236" s="14">
        <v>315.39999999999998</v>
      </c>
      <c r="D2236" s="14">
        <v>321.57</v>
      </c>
      <c r="E2236" s="14">
        <v>313.64999999999998</v>
      </c>
      <c r="F2236" s="14" t="s">
        <v>2179</v>
      </c>
      <c r="G2236" s="15">
        <v>-1.06E-2</v>
      </c>
    </row>
    <row r="2237" spans="1:7" x14ac:dyDescent="0.2">
      <c r="A2237" s="17">
        <v>40217</v>
      </c>
      <c r="B2237" s="14">
        <v>315.39999999999998</v>
      </c>
      <c r="C2237" s="14">
        <v>318.79000000000002</v>
      </c>
      <c r="D2237" s="14">
        <v>321.54000000000002</v>
      </c>
      <c r="E2237" s="14">
        <v>307.87</v>
      </c>
      <c r="F2237" s="14" t="s">
        <v>2179</v>
      </c>
      <c r="G2237" s="15">
        <v>-1.8200000000000001E-2</v>
      </c>
    </row>
    <row r="2238" spans="1:7" x14ac:dyDescent="0.2">
      <c r="A2238" s="17">
        <v>40214</v>
      </c>
      <c r="B2238" s="14">
        <v>318.79000000000002</v>
      </c>
      <c r="C2238" s="14">
        <v>324.69</v>
      </c>
      <c r="D2238" s="14">
        <v>324.69</v>
      </c>
      <c r="E2238" s="14">
        <v>314.82</v>
      </c>
      <c r="F2238" s="14" t="s">
        <v>2179</v>
      </c>
      <c r="G2238" s="15">
        <v>-3.1699999999999999E-2</v>
      </c>
    </row>
    <row r="2239" spans="1:7" x14ac:dyDescent="0.2">
      <c r="A2239" s="17">
        <v>40213</v>
      </c>
      <c r="B2239" s="14">
        <v>324.69</v>
      </c>
      <c r="C2239" s="14">
        <v>335.31</v>
      </c>
      <c r="D2239" s="14">
        <v>337.53</v>
      </c>
      <c r="E2239" s="14">
        <v>324.69</v>
      </c>
      <c r="F2239" s="14" t="s">
        <v>2179</v>
      </c>
      <c r="G2239" s="15">
        <v>-2.3999999999999998E-3</v>
      </c>
    </row>
    <row r="2240" spans="1:7" x14ac:dyDescent="0.2">
      <c r="A2240" s="17">
        <v>40212</v>
      </c>
      <c r="B2240" s="14">
        <v>335.31</v>
      </c>
      <c r="C2240" s="14">
        <v>336.12</v>
      </c>
      <c r="D2240" s="14">
        <v>339.58</v>
      </c>
      <c r="E2240" s="14">
        <v>334.89</v>
      </c>
      <c r="F2240" s="14" t="s">
        <v>2179</v>
      </c>
      <c r="G2240" s="15">
        <v>1.6199999999999999E-2</v>
      </c>
    </row>
    <row r="2241" spans="1:7" x14ac:dyDescent="0.2">
      <c r="A2241" s="17">
        <v>40211</v>
      </c>
      <c r="B2241" s="14">
        <v>336.12</v>
      </c>
      <c r="C2241" s="14">
        <v>330.76</v>
      </c>
      <c r="D2241" s="14">
        <v>336.12</v>
      </c>
      <c r="E2241" s="14">
        <v>330.76</v>
      </c>
      <c r="F2241" s="14" t="s">
        <v>2179</v>
      </c>
      <c r="G2241" s="15">
        <v>2.8999999999999998E-3</v>
      </c>
    </row>
    <row r="2242" spans="1:7" x14ac:dyDescent="0.2">
      <c r="A2242" s="17">
        <v>40210</v>
      </c>
      <c r="B2242" s="14">
        <v>330.76</v>
      </c>
      <c r="C2242" s="14">
        <v>329.81</v>
      </c>
      <c r="D2242" s="14">
        <v>331.65</v>
      </c>
      <c r="E2242" s="14">
        <v>327.07</v>
      </c>
      <c r="F2242" s="14" t="s">
        <v>2179</v>
      </c>
      <c r="G2242" s="15">
        <v>1.7999999999999999E-2</v>
      </c>
    </row>
    <row r="2243" spans="1:7" x14ac:dyDescent="0.2">
      <c r="A2243" s="17">
        <v>40207</v>
      </c>
      <c r="B2243" s="14">
        <v>329.81</v>
      </c>
      <c r="C2243" s="14">
        <v>323.99</v>
      </c>
      <c r="D2243" s="14">
        <v>330.51</v>
      </c>
      <c r="E2243" s="14">
        <v>323.83999999999997</v>
      </c>
      <c r="F2243" s="14" t="s">
        <v>2179</v>
      </c>
      <c r="G2243" s="15">
        <v>2.3999999999999998E-3</v>
      </c>
    </row>
    <row r="2244" spans="1:7" x14ac:dyDescent="0.2">
      <c r="A2244" s="17">
        <v>40206</v>
      </c>
      <c r="B2244" s="14">
        <v>323.99</v>
      </c>
      <c r="C2244" s="14">
        <v>323.23</v>
      </c>
      <c r="D2244" s="14">
        <v>330.88</v>
      </c>
      <c r="E2244" s="14">
        <v>323.06</v>
      </c>
      <c r="F2244" s="14" t="s">
        <v>2179</v>
      </c>
      <c r="G2244" s="15">
        <v>-8.0000000000000004E-4</v>
      </c>
    </row>
    <row r="2245" spans="1:7" x14ac:dyDescent="0.2">
      <c r="A2245" s="17">
        <v>40205</v>
      </c>
      <c r="B2245" s="14">
        <v>323.23</v>
      </c>
      <c r="C2245" s="14">
        <v>323.49</v>
      </c>
      <c r="D2245" s="14">
        <v>326.36</v>
      </c>
      <c r="E2245" s="14">
        <v>320.47000000000003</v>
      </c>
      <c r="F2245" s="14" t="s">
        <v>2179</v>
      </c>
      <c r="G2245" s="15">
        <v>-6.7999999999999996E-3</v>
      </c>
    </row>
    <row r="2246" spans="1:7" x14ac:dyDescent="0.2">
      <c r="A2246" s="17">
        <v>40204</v>
      </c>
      <c r="B2246" s="14">
        <v>323.49</v>
      </c>
      <c r="C2246" s="14">
        <v>325.7</v>
      </c>
      <c r="D2246" s="14">
        <v>325.7</v>
      </c>
      <c r="E2246" s="14">
        <v>318.56</v>
      </c>
      <c r="F2246" s="14" t="s">
        <v>2179</v>
      </c>
      <c r="G2246" s="15">
        <v>1.1999999999999999E-3</v>
      </c>
    </row>
    <row r="2247" spans="1:7" x14ac:dyDescent="0.2">
      <c r="A2247" s="17">
        <v>40203</v>
      </c>
      <c r="B2247" s="14">
        <v>325.7</v>
      </c>
      <c r="C2247" s="14">
        <v>325.32</v>
      </c>
      <c r="D2247" s="14">
        <v>329.47</v>
      </c>
      <c r="E2247" s="14">
        <v>322.38</v>
      </c>
      <c r="F2247" s="14" t="s">
        <v>2179</v>
      </c>
      <c r="G2247" s="15">
        <v>-1.5900000000000001E-2</v>
      </c>
    </row>
    <row r="2248" spans="1:7" x14ac:dyDescent="0.2">
      <c r="A2248" s="17">
        <v>40200</v>
      </c>
      <c r="B2248" s="14">
        <v>325.32</v>
      </c>
      <c r="C2248" s="14">
        <v>330.59</v>
      </c>
      <c r="D2248" s="14">
        <v>333.09</v>
      </c>
      <c r="E2248" s="14">
        <v>322.77</v>
      </c>
      <c r="F2248" s="14" t="s">
        <v>2179</v>
      </c>
      <c r="G2248" s="15">
        <v>-1.4999999999999999E-2</v>
      </c>
    </row>
    <row r="2249" spans="1:7" x14ac:dyDescent="0.2">
      <c r="A2249" s="17">
        <v>40199</v>
      </c>
      <c r="B2249" s="14">
        <v>330.59</v>
      </c>
      <c r="C2249" s="14">
        <v>335.63</v>
      </c>
      <c r="D2249" s="14">
        <v>339.84</v>
      </c>
      <c r="E2249" s="14">
        <v>330.1</v>
      </c>
      <c r="F2249" s="14" t="s">
        <v>2179</v>
      </c>
      <c r="G2249" s="15">
        <v>-2.6200000000000001E-2</v>
      </c>
    </row>
    <row r="2250" spans="1:7" x14ac:dyDescent="0.2">
      <c r="A2250" s="17">
        <v>40198</v>
      </c>
      <c r="B2250" s="14">
        <v>335.63</v>
      </c>
      <c r="C2250" s="14">
        <v>344.67</v>
      </c>
      <c r="D2250" s="14">
        <v>345.51</v>
      </c>
      <c r="E2250" s="14">
        <v>334.81</v>
      </c>
      <c r="F2250" s="14" t="s">
        <v>2179</v>
      </c>
      <c r="G2250" s="15">
        <v>-3.8E-3</v>
      </c>
    </row>
    <row r="2251" spans="1:7" x14ac:dyDescent="0.2">
      <c r="A2251" s="17">
        <v>40197</v>
      </c>
      <c r="B2251" s="14">
        <v>344.67</v>
      </c>
      <c r="C2251" s="14">
        <v>345.97</v>
      </c>
      <c r="D2251" s="14">
        <v>346.09</v>
      </c>
      <c r="E2251" s="14">
        <v>341.46</v>
      </c>
      <c r="F2251" s="14" t="s">
        <v>2179</v>
      </c>
      <c r="G2251" s="15">
        <v>1.9E-3</v>
      </c>
    </row>
    <row r="2252" spans="1:7" x14ac:dyDescent="0.2">
      <c r="A2252" s="17">
        <v>40196</v>
      </c>
      <c r="B2252" s="14">
        <v>345.97</v>
      </c>
      <c r="C2252" s="14">
        <v>345.3</v>
      </c>
      <c r="D2252" s="14">
        <v>346.57</v>
      </c>
      <c r="E2252" s="14">
        <v>342.33</v>
      </c>
      <c r="F2252" s="14" t="s">
        <v>2179</v>
      </c>
      <c r="G2252" s="15">
        <v>-8.0000000000000002E-3</v>
      </c>
    </row>
    <row r="2253" spans="1:7" x14ac:dyDescent="0.2">
      <c r="A2253" s="17">
        <v>40193</v>
      </c>
      <c r="B2253" s="14">
        <v>345.3</v>
      </c>
      <c r="C2253" s="14">
        <v>348.1</v>
      </c>
      <c r="D2253" s="14">
        <v>349.84</v>
      </c>
      <c r="E2253" s="14">
        <v>343.84</v>
      </c>
      <c r="F2253" s="14" t="s">
        <v>2179</v>
      </c>
      <c r="G2253" s="15">
        <v>1.15E-2</v>
      </c>
    </row>
    <row r="2254" spans="1:7" x14ac:dyDescent="0.2">
      <c r="A2254" s="17">
        <v>40192</v>
      </c>
      <c r="B2254" s="14">
        <v>348.1</v>
      </c>
      <c r="C2254" s="14">
        <v>344.13</v>
      </c>
      <c r="D2254" s="14">
        <v>348.72</v>
      </c>
      <c r="E2254" s="14">
        <v>344.13</v>
      </c>
      <c r="F2254" s="14" t="s">
        <v>2179</v>
      </c>
      <c r="G2254" s="15">
        <v>1.1000000000000001E-3</v>
      </c>
    </row>
    <row r="2255" spans="1:7" x14ac:dyDescent="0.2">
      <c r="A2255" s="17">
        <v>40191</v>
      </c>
      <c r="B2255" s="14">
        <v>344.13</v>
      </c>
      <c r="C2255" s="14">
        <v>343.76</v>
      </c>
      <c r="D2255" s="14">
        <v>345.27</v>
      </c>
      <c r="E2255" s="14">
        <v>339.68</v>
      </c>
      <c r="F2255" s="14" t="s">
        <v>2179</v>
      </c>
      <c r="G2255" s="15">
        <v>-2.01E-2</v>
      </c>
    </row>
    <row r="2256" spans="1:7" x14ac:dyDescent="0.2">
      <c r="A2256" s="17">
        <v>40190</v>
      </c>
      <c r="B2256" s="14">
        <v>343.76</v>
      </c>
      <c r="C2256" s="14">
        <v>350.81</v>
      </c>
      <c r="D2256" s="14">
        <v>351.12</v>
      </c>
      <c r="E2256" s="14">
        <v>342.56</v>
      </c>
      <c r="F2256" s="14" t="s">
        <v>2179</v>
      </c>
      <c r="G2256" s="15">
        <v>3.8999999999999998E-3</v>
      </c>
    </row>
    <row r="2257" spans="1:7" x14ac:dyDescent="0.2">
      <c r="A2257" s="17">
        <v>40189</v>
      </c>
      <c r="B2257" s="14">
        <v>350.81</v>
      </c>
      <c r="C2257" s="14">
        <v>349.44</v>
      </c>
      <c r="D2257" s="14">
        <v>356.29</v>
      </c>
      <c r="E2257" s="14">
        <v>349.44</v>
      </c>
      <c r="F2257" s="14" t="s">
        <v>2179</v>
      </c>
      <c r="G2257" s="15">
        <v>4.5999999999999999E-3</v>
      </c>
    </row>
    <row r="2258" spans="1:7" x14ac:dyDescent="0.2">
      <c r="A2258" s="17">
        <v>40186</v>
      </c>
      <c r="B2258" s="14">
        <v>349.44</v>
      </c>
      <c r="C2258" s="14">
        <v>347.85</v>
      </c>
      <c r="D2258" s="14">
        <v>351.44</v>
      </c>
      <c r="E2258" s="14">
        <v>347.85</v>
      </c>
      <c r="F2258" s="14" t="s">
        <v>2179</v>
      </c>
      <c r="G2258" s="15">
        <v>3.8E-3</v>
      </c>
    </row>
    <row r="2259" spans="1:7" x14ac:dyDescent="0.2">
      <c r="A2259" s="17">
        <v>40185</v>
      </c>
      <c r="B2259" s="14">
        <v>347.85</v>
      </c>
      <c r="C2259" s="14">
        <v>346.53</v>
      </c>
      <c r="D2259" s="14">
        <v>349.71</v>
      </c>
      <c r="E2259" s="14">
        <v>346.14</v>
      </c>
      <c r="F2259" s="14" t="s">
        <v>2179</v>
      </c>
      <c r="G2259" s="15">
        <v>-4.3E-3</v>
      </c>
    </row>
    <row r="2260" spans="1:7" x14ac:dyDescent="0.2">
      <c r="A2260" s="17">
        <v>40184</v>
      </c>
      <c r="B2260" s="14">
        <v>346.53</v>
      </c>
      <c r="C2260" s="14">
        <v>348.02</v>
      </c>
      <c r="D2260" s="14">
        <v>349.81</v>
      </c>
      <c r="E2260" s="14">
        <v>346.13</v>
      </c>
      <c r="F2260" s="14" t="s">
        <v>2179</v>
      </c>
      <c r="G2260" s="15">
        <v>8.9999999999999998E-4</v>
      </c>
    </row>
    <row r="2261" spans="1:7" x14ac:dyDescent="0.2">
      <c r="A2261" s="17">
        <v>40183</v>
      </c>
      <c r="B2261" s="14">
        <v>348.02</v>
      </c>
      <c r="C2261" s="14">
        <v>347.7</v>
      </c>
      <c r="D2261" s="14">
        <v>350.45</v>
      </c>
      <c r="E2261" s="14">
        <v>345.6</v>
      </c>
      <c r="F2261" s="14" t="s">
        <v>2179</v>
      </c>
      <c r="G2261" s="15">
        <v>2.47E-2</v>
      </c>
    </row>
    <row r="2262" spans="1:7" x14ac:dyDescent="0.2">
      <c r="A2262" s="17">
        <v>40182</v>
      </c>
      <c r="B2262" s="14">
        <v>347.7</v>
      </c>
      <c r="C2262" s="14">
        <v>339.32</v>
      </c>
      <c r="D2262" s="14">
        <v>347.7</v>
      </c>
      <c r="E2262" s="14">
        <v>339.32</v>
      </c>
      <c r="F2262" s="14" t="s">
        <v>2179</v>
      </c>
      <c r="G2262" s="15">
        <v>-1.04E-2</v>
      </c>
    </row>
    <row r="2263" spans="1:7" x14ac:dyDescent="0.2">
      <c r="A2263" s="17">
        <v>40177</v>
      </c>
      <c r="B2263" s="14">
        <v>339.32</v>
      </c>
      <c r="C2263" s="14">
        <v>342.87</v>
      </c>
      <c r="D2263" s="14">
        <v>343.01</v>
      </c>
      <c r="E2263" s="14">
        <v>339.29</v>
      </c>
      <c r="F2263" s="14" t="s">
        <v>2179</v>
      </c>
      <c r="G2263" s="15">
        <v>5.7999999999999996E-3</v>
      </c>
    </row>
    <row r="2264" spans="1:7" x14ac:dyDescent="0.2">
      <c r="A2264" s="17">
        <v>40176</v>
      </c>
      <c r="B2264" s="14">
        <v>342.87</v>
      </c>
      <c r="C2264" s="14">
        <v>340.9</v>
      </c>
      <c r="D2264" s="14">
        <v>343.14</v>
      </c>
      <c r="E2264" s="14">
        <v>340.9</v>
      </c>
      <c r="F2264" s="14" t="s">
        <v>2179</v>
      </c>
      <c r="G2264" s="15">
        <v>4.4000000000000003E-3</v>
      </c>
    </row>
    <row r="2265" spans="1:7" x14ac:dyDescent="0.2">
      <c r="A2265" s="17">
        <v>40175</v>
      </c>
      <c r="B2265" s="14">
        <v>340.9</v>
      </c>
      <c r="C2265" s="14">
        <v>339.41</v>
      </c>
      <c r="D2265" s="14">
        <v>341.63</v>
      </c>
      <c r="E2265" s="14">
        <v>339.41</v>
      </c>
      <c r="F2265" s="14" t="s">
        <v>2179</v>
      </c>
      <c r="G2265" s="15">
        <v>3.8E-3</v>
      </c>
    </row>
    <row r="2266" spans="1:7" x14ac:dyDescent="0.2">
      <c r="A2266" s="17">
        <v>40170</v>
      </c>
      <c r="B2266" s="14">
        <v>339.41</v>
      </c>
      <c r="C2266" s="14">
        <v>338.14</v>
      </c>
      <c r="D2266" s="14">
        <v>340.35</v>
      </c>
      <c r="E2266" s="14">
        <v>337.64</v>
      </c>
      <c r="F2266" s="14" t="s">
        <v>2179</v>
      </c>
      <c r="G2266" s="15">
        <v>-4.0000000000000002E-4</v>
      </c>
    </row>
    <row r="2267" spans="1:7" x14ac:dyDescent="0.2">
      <c r="A2267" s="17">
        <v>40169</v>
      </c>
      <c r="B2267" s="14">
        <v>338.14</v>
      </c>
      <c r="C2267" s="14">
        <v>338.26</v>
      </c>
      <c r="D2267" s="14">
        <v>340.01</v>
      </c>
      <c r="E2267" s="14">
        <v>336.34</v>
      </c>
      <c r="F2267" s="14" t="s">
        <v>2179</v>
      </c>
      <c r="G2267" s="15">
        <v>1.8599999999999998E-2</v>
      </c>
    </row>
    <row r="2268" spans="1:7" x14ac:dyDescent="0.2">
      <c r="A2268" s="17">
        <v>40168</v>
      </c>
      <c r="B2268" s="14">
        <v>338.26</v>
      </c>
      <c r="C2268" s="14">
        <v>332.09</v>
      </c>
      <c r="D2268" s="14">
        <v>338.26</v>
      </c>
      <c r="E2268" s="14">
        <v>332.09</v>
      </c>
      <c r="F2268" s="14" t="s">
        <v>2179</v>
      </c>
      <c r="G2268" s="15">
        <v>-7.7000000000000002E-3</v>
      </c>
    </row>
    <row r="2269" spans="1:7" x14ac:dyDescent="0.2">
      <c r="A2269" s="17">
        <v>40165</v>
      </c>
      <c r="B2269" s="14">
        <v>332.09</v>
      </c>
      <c r="C2269" s="14">
        <v>334.68</v>
      </c>
      <c r="D2269" s="14">
        <v>338.94</v>
      </c>
      <c r="E2269" s="14">
        <v>331.92</v>
      </c>
      <c r="F2269" s="14" t="s">
        <v>2179</v>
      </c>
      <c r="G2269" s="15">
        <v>-1.4200000000000001E-2</v>
      </c>
    </row>
    <row r="2270" spans="1:7" x14ac:dyDescent="0.2">
      <c r="A2270" s="17">
        <v>40164</v>
      </c>
      <c r="B2270" s="14">
        <v>334.68</v>
      </c>
      <c r="C2270" s="14">
        <v>339.5</v>
      </c>
      <c r="D2270" s="14">
        <v>339.5</v>
      </c>
      <c r="E2270" s="14">
        <v>334.68</v>
      </c>
      <c r="F2270" s="14" t="s">
        <v>2179</v>
      </c>
      <c r="G2270" s="15">
        <v>1.1299999999999999E-2</v>
      </c>
    </row>
    <row r="2271" spans="1:7" x14ac:dyDescent="0.2">
      <c r="A2271" s="17">
        <v>40163</v>
      </c>
      <c r="B2271" s="14">
        <v>339.5</v>
      </c>
      <c r="C2271" s="14">
        <v>335.72</v>
      </c>
      <c r="D2271" s="14">
        <v>339.67</v>
      </c>
      <c r="E2271" s="14">
        <v>334.41</v>
      </c>
      <c r="F2271" s="14" t="s">
        <v>2179</v>
      </c>
      <c r="G2271" s="15">
        <v>5.3E-3</v>
      </c>
    </row>
    <row r="2272" spans="1:7" x14ac:dyDescent="0.2">
      <c r="A2272" s="17">
        <v>40162</v>
      </c>
      <c r="B2272" s="14">
        <v>335.72</v>
      </c>
      <c r="C2272" s="14">
        <v>333.95</v>
      </c>
      <c r="D2272" s="14">
        <v>335.72</v>
      </c>
      <c r="E2272" s="14">
        <v>332.43</v>
      </c>
      <c r="F2272" s="14" t="s">
        <v>2179</v>
      </c>
      <c r="G2272" s="15">
        <v>9.4999999999999998E-3</v>
      </c>
    </row>
    <row r="2273" spans="1:7" x14ac:dyDescent="0.2">
      <c r="A2273" s="17">
        <v>40161</v>
      </c>
      <c r="B2273" s="14">
        <v>333.95</v>
      </c>
      <c r="C2273" s="14">
        <v>330.82</v>
      </c>
      <c r="D2273" s="14">
        <v>335</v>
      </c>
      <c r="E2273" s="14">
        <v>330.82</v>
      </c>
      <c r="F2273" s="14" t="s">
        <v>2179</v>
      </c>
      <c r="G2273" s="15">
        <v>-1.6000000000000001E-3</v>
      </c>
    </row>
    <row r="2274" spans="1:7" x14ac:dyDescent="0.2">
      <c r="A2274" s="17">
        <v>40158</v>
      </c>
      <c r="B2274" s="14">
        <v>330.82</v>
      </c>
      <c r="C2274" s="14">
        <v>331.36</v>
      </c>
      <c r="D2274" s="14">
        <v>334.22</v>
      </c>
      <c r="E2274" s="14">
        <v>330.75</v>
      </c>
      <c r="F2274" s="14" t="s">
        <v>2179</v>
      </c>
      <c r="G2274" s="15">
        <v>1.78E-2</v>
      </c>
    </row>
    <row r="2275" spans="1:7" x14ac:dyDescent="0.2">
      <c r="A2275" s="17">
        <v>40157</v>
      </c>
      <c r="B2275" s="14">
        <v>331.36</v>
      </c>
      <c r="C2275" s="14">
        <v>325.56</v>
      </c>
      <c r="D2275" s="14">
        <v>331.38</v>
      </c>
      <c r="E2275" s="14">
        <v>322.8</v>
      </c>
      <c r="F2275" s="14" t="s">
        <v>2179</v>
      </c>
      <c r="G2275" s="15">
        <v>-1.04E-2</v>
      </c>
    </row>
    <row r="2276" spans="1:7" x14ac:dyDescent="0.2">
      <c r="A2276" s="17">
        <v>40156</v>
      </c>
      <c r="B2276" s="14">
        <v>325.56</v>
      </c>
      <c r="C2276" s="14">
        <v>328.98</v>
      </c>
      <c r="D2276" s="14">
        <v>329.67</v>
      </c>
      <c r="E2276" s="14">
        <v>324.49</v>
      </c>
      <c r="F2276" s="14" t="s">
        <v>2179</v>
      </c>
      <c r="G2276" s="15">
        <v>-6.3E-3</v>
      </c>
    </row>
    <row r="2277" spans="1:7" x14ac:dyDescent="0.2">
      <c r="A2277" s="17">
        <v>40155</v>
      </c>
      <c r="B2277" s="14">
        <v>328.98</v>
      </c>
      <c r="C2277" s="14">
        <v>331.07</v>
      </c>
      <c r="D2277" s="14">
        <v>332.36</v>
      </c>
      <c r="E2277" s="14">
        <v>325.85000000000002</v>
      </c>
      <c r="F2277" s="14" t="s">
        <v>2179</v>
      </c>
      <c r="G2277" s="15">
        <v>-1.1000000000000001E-3</v>
      </c>
    </row>
    <row r="2278" spans="1:7" x14ac:dyDescent="0.2">
      <c r="A2278" s="17">
        <v>40154</v>
      </c>
      <c r="B2278" s="14">
        <v>331.07</v>
      </c>
      <c r="C2278" s="14">
        <v>331.43</v>
      </c>
      <c r="D2278" s="14">
        <v>331.69</v>
      </c>
      <c r="E2278" s="14">
        <v>328.15</v>
      </c>
      <c r="F2278" s="14" t="s">
        <v>2179</v>
      </c>
      <c r="G2278" s="15">
        <v>1.6199999999999999E-2</v>
      </c>
    </row>
    <row r="2279" spans="1:7" x14ac:dyDescent="0.2">
      <c r="A2279" s="17">
        <v>40151</v>
      </c>
      <c r="B2279" s="14">
        <v>331.43</v>
      </c>
      <c r="C2279" s="14">
        <v>326.16000000000003</v>
      </c>
      <c r="D2279" s="14">
        <v>332.53</v>
      </c>
      <c r="E2279" s="14">
        <v>324</v>
      </c>
      <c r="F2279" s="14" t="s">
        <v>2179</v>
      </c>
      <c r="G2279" s="15">
        <v>-2.0000000000000001E-4</v>
      </c>
    </row>
    <row r="2280" spans="1:7" x14ac:dyDescent="0.2">
      <c r="A2280" s="17">
        <v>40150</v>
      </c>
      <c r="B2280" s="14">
        <v>326.16000000000003</v>
      </c>
      <c r="C2280" s="14">
        <v>326.22000000000003</v>
      </c>
      <c r="D2280" s="14">
        <v>330.79</v>
      </c>
      <c r="E2280" s="14">
        <v>323.98</v>
      </c>
      <c r="F2280" s="14" t="s">
        <v>2179</v>
      </c>
      <c r="G2280" s="15">
        <v>6.9999999999999999E-4</v>
      </c>
    </row>
    <row r="2281" spans="1:7" x14ac:dyDescent="0.2">
      <c r="A2281" s="17">
        <v>40149</v>
      </c>
      <c r="B2281" s="14">
        <v>326.22000000000003</v>
      </c>
      <c r="C2281" s="14">
        <v>326</v>
      </c>
      <c r="D2281" s="14">
        <v>327.8</v>
      </c>
      <c r="E2281" s="14">
        <v>324.57</v>
      </c>
      <c r="F2281" s="14" t="s">
        <v>2179</v>
      </c>
      <c r="G2281" s="15">
        <v>2.6599999999999999E-2</v>
      </c>
    </row>
    <row r="2282" spans="1:7" x14ac:dyDescent="0.2">
      <c r="A2282" s="17">
        <v>40148</v>
      </c>
      <c r="B2282" s="14">
        <v>326</v>
      </c>
      <c r="C2282" s="14">
        <v>317.56</v>
      </c>
      <c r="D2282" s="14">
        <v>326</v>
      </c>
      <c r="E2282" s="14">
        <v>317.56</v>
      </c>
      <c r="F2282" s="14" t="s">
        <v>2179</v>
      </c>
      <c r="G2282" s="15">
        <v>-1.83E-2</v>
      </c>
    </row>
    <row r="2283" spans="1:7" x14ac:dyDescent="0.2">
      <c r="A2283" s="17">
        <v>40147</v>
      </c>
      <c r="B2283" s="14">
        <v>317.56</v>
      </c>
      <c r="C2283" s="14">
        <v>323.47000000000003</v>
      </c>
      <c r="D2283" s="14">
        <v>326.12</v>
      </c>
      <c r="E2283" s="14">
        <v>317.49</v>
      </c>
      <c r="F2283" s="14" t="s">
        <v>2179</v>
      </c>
      <c r="G2283" s="15">
        <v>1.9400000000000001E-2</v>
      </c>
    </row>
    <row r="2284" spans="1:7" x14ac:dyDescent="0.2">
      <c r="A2284" s="17">
        <v>40144</v>
      </c>
      <c r="B2284" s="14">
        <v>323.47000000000003</v>
      </c>
      <c r="C2284" s="14">
        <v>317.32</v>
      </c>
      <c r="D2284" s="14">
        <v>323.47000000000003</v>
      </c>
      <c r="E2284" s="14">
        <v>309.10000000000002</v>
      </c>
      <c r="F2284" s="14" t="s">
        <v>2179</v>
      </c>
      <c r="G2284" s="15">
        <v>-3.1300000000000001E-2</v>
      </c>
    </row>
    <row r="2285" spans="1:7" x14ac:dyDescent="0.2">
      <c r="A2285" s="17">
        <v>40143</v>
      </c>
      <c r="B2285" s="14">
        <v>317.32</v>
      </c>
      <c r="C2285" s="14">
        <v>327.56</v>
      </c>
      <c r="D2285" s="14">
        <v>327.56</v>
      </c>
      <c r="E2285" s="14">
        <v>316.83</v>
      </c>
      <c r="F2285" s="14" t="s">
        <v>2179</v>
      </c>
      <c r="G2285" s="15">
        <v>5.4999999999999997E-3</v>
      </c>
    </row>
    <row r="2286" spans="1:7" x14ac:dyDescent="0.2">
      <c r="A2286" s="17">
        <v>40142</v>
      </c>
      <c r="B2286" s="14">
        <v>327.56</v>
      </c>
      <c r="C2286" s="14">
        <v>325.76</v>
      </c>
      <c r="D2286" s="14">
        <v>329.41</v>
      </c>
      <c r="E2286" s="14">
        <v>325.23</v>
      </c>
      <c r="F2286" s="14" t="s">
        <v>2179</v>
      </c>
      <c r="G2286" s="15">
        <v>-5.4000000000000003E-3</v>
      </c>
    </row>
    <row r="2287" spans="1:7" x14ac:dyDescent="0.2">
      <c r="A2287" s="17">
        <v>40141</v>
      </c>
      <c r="B2287" s="14">
        <v>325.76</v>
      </c>
      <c r="C2287" s="14">
        <v>327.52</v>
      </c>
      <c r="D2287" s="14">
        <v>330.27</v>
      </c>
      <c r="E2287" s="14">
        <v>323.89</v>
      </c>
      <c r="F2287" s="14" t="s">
        <v>2179</v>
      </c>
      <c r="G2287" s="15">
        <v>2.9399999999999999E-2</v>
      </c>
    </row>
    <row r="2288" spans="1:7" x14ac:dyDescent="0.2">
      <c r="A2288" s="17">
        <v>40140</v>
      </c>
      <c r="B2288" s="14">
        <v>327.52</v>
      </c>
      <c r="C2288" s="14">
        <v>318.16000000000003</v>
      </c>
      <c r="D2288" s="14">
        <v>328.38</v>
      </c>
      <c r="E2288" s="14">
        <v>318.16000000000003</v>
      </c>
      <c r="F2288" s="14" t="s">
        <v>2179</v>
      </c>
      <c r="G2288" s="15">
        <v>4.1000000000000003E-3</v>
      </c>
    </row>
    <row r="2289" spans="1:7" x14ac:dyDescent="0.2">
      <c r="A2289" s="17">
        <v>40137</v>
      </c>
      <c r="B2289" s="14">
        <v>318.16000000000003</v>
      </c>
      <c r="C2289" s="14">
        <v>316.85000000000002</v>
      </c>
      <c r="D2289" s="14">
        <v>322.81</v>
      </c>
      <c r="E2289" s="14">
        <v>315.81</v>
      </c>
      <c r="F2289" s="14" t="s">
        <v>2179</v>
      </c>
      <c r="G2289" s="15">
        <v>-2.4899999999999999E-2</v>
      </c>
    </row>
    <row r="2290" spans="1:7" x14ac:dyDescent="0.2">
      <c r="A2290" s="17">
        <v>40136</v>
      </c>
      <c r="B2290" s="14">
        <v>316.85000000000002</v>
      </c>
      <c r="C2290" s="14">
        <v>324.94</v>
      </c>
      <c r="D2290" s="14">
        <v>325.23</v>
      </c>
      <c r="E2290" s="14">
        <v>316.85000000000002</v>
      </c>
      <c r="F2290" s="14" t="s">
        <v>2179</v>
      </c>
      <c r="G2290" s="15">
        <v>4.7999999999999996E-3</v>
      </c>
    </row>
    <row r="2291" spans="1:7" x14ac:dyDescent="0.2">
      <c r="A2291" s="17">
        <v>40135</v>
      </c>
      <c r="B2291" s="14">
        <v>324.94</v>
      </c>
      <c r="C2291" s="14">
        <v>323.39999999999998</v>
      </c>
      <c r="D2291" s="14">
        <v>329.67</v>
      </c>
      <c r="E2291" s="14">
        <v>323.39999999999998</v>
      </c>
      <c r="F2291" s="14" t="s">
        <v>2179</v>
      </c>
      <c r="G2291" s="15">
        <v>-4.1999999999999997E-3</v>
      </c>
    </row>
    <row r="2292" spans="1:7" x14ac:dyDescent="0.2">
      <c r="A2292" s="17">
        <v>40134</v>
      </c>
      <c r="B2292" s="14">
        <v>323.39999999999998</v>
      </c>
      <c r="C2292" s="14">
        <v>324.77999999999997</v>
      </c>
      <c r="D2292" s="14">
        <v>326.5</v>
      </c>
      <c r="E2292" s="14">
        <v>322.13</v>
      </c>
      <c r="F2292" s="14" t="s">
        <v>2179</v>
      </c>
      <c r="G2292" s="15">
        <v>3.2300000000000002E-2</v>
      </c>
    </row>
    <row r="2293" spans="1:7" x14ac:dyDescent="0.2">
      <c r="A2293" s="17">
        <v>40133</v>
      </c>
      <c r="B2293" s="14">
        <v>324.77999999999997</v>
      </c>
      <c r="C2293" s="14">
        <v>314.61</v>
      </c>
      <c r="D2293" s="14">
        <v>324.79000000000002</v>
      </c>
      <c r="E2293" s="14">
        <v>314.61</v>
      </c>
      <c r="F2293" s="14" t="s">
        <v>2179</v>
      </c>
      <c r="G2293" s="15">
        <v>4.7000000000000002E-3</v>
      </c>
    </row>
    <row r="2294" spans="1:7" x14ac:dyDescent="0.2">
      <c r="A2294" s="17">
        <v>40130</v>
      </c>
      <c r="B2294" s="14">
        <v>314.61</v>
      </c>
      <c r="C2294" s="14">
        <v>313.14999999999998</v>
      </c>
      <c r="D2294" s="14">
        <v>315.48</v>
      </c>
      <c r="E2294" s="14">
        <v>311.60000000000002</v>
      </c>
      <c r="F2294" s="14" t="s">
        <v>2179</v>
      </c>
      <c r="G2294" s="15">
        <v>-2.8E-3</v>
      </c>
    </row>
    <row r="2295" spans="1:7" x14ac:dyDescent="0.2">
      <c r="A2295" s="17">
        <v>40129</v>
      </c>
      <c r="B2295" s="14">
        <v>313.14999999999998</v>
      </c>
      <c r="C2295" s="14">
        <v>314.02</v>
      </c>
      <c r="D2295" s="14">
        <v>315.8</v>
      </c>
      <c r="E2295" s="14">
        <v>312.23</v>
      </c>
      <c r="F2295" s="14" t="s">
        <v>2179</v>
      </c>
      <c r="G2295" s="15">
        <v>1.17E-2</v>
      </c>
    </row>
    <row r="2296" spans="1:7" x14ac:dyDescent="0.2">
      <c r="A2296" s="17">
        <v>40128</v>
      </c>
      <c r="B2296" s="14">
        <v>314.02</v>
      </c>
      <c r="C2296" s="14">
        <v>310.39999999999998</v>
      </c>
      <c r="D2296" s="14">
        <v>316.75</v>
      </c>
      <c r="E2296" s="14">
        <v>310.39999999999998</v>
      </c>
      <c r="F2296" s="14" t="s">
        <v>2179</v>
      </c>
      <c r="G2296" s="15">
        <v>-4.5999999999999999E-3</v>
      </c>
    </row>
    <row r="2297" spans="1:7" x14ac:dyDescent="0.2">
      <c r="A2297" s="17">
        <v>40127</v>
      </c>
      <c r="B2297" s="14">
        <v>310.39999999999998</v>
      </c>
      <c r="C2297" s="14">
        <v>311.82</v>
      </c>
      <c r="D2297" s="14">
        <v>314.27999999999997</v>
      </c>
      <c r="E2297" s="14">
        <v>310.08999999999997</v>
      </c>
      <c r="F2297" s="14" t="s">
        <v>2179</v>
      </c>
      <c r="G2297" s="15">
        <v>3.0599999999999999E-2</v>
      </c>
    </row>
    <row r="2298" spans="1:7" x14ac:dyDescent="0.2">
      <c r="A2298" s="17">
        <v>40126</v>
      </c>
      <c r="B2298" s="14">
        <v>311.82</v>
      </c>
      <c r="C2298" s="14">
        <v>302.56</v>
      </c>
      <c r="D2298" s="14">
        <v>312.31</v>
      </c>
      <c r="E2298" s="14">
        <v>302.56</v>
      </c>
      <c r="F2298" s="14" t="s">
        <v>2179</v>
      </c>
      <c r="G2298" s="15">
        <v>-8.0000000000000002E-3</v>
      </c>
    </row>
    <row r="2299" spans="1:7" x14ac:dyDescent="0.2">
      <c r="A2299" s="17">
        <v>40123</v>
      </c>
      <c r="B2299" s="14">
        <v>302.56</v>
      </c>
      <c r="C2299" s="14">
        <v>305</v>
      </c>
      <c r="D2299" s="14">
        <v>308.81</v>
      </c>
      <c r="E2299" s="14">
        <v>301.38</v>
      </c>
      <c r="F2299" s="14" t="s">
        <v>2179</v>
      </c>
      <c r="G2299" s="15">
        <v>2.8999999999999998E-3</v>
      </c>
    </row>
    <row r="2300" spans="1:7" x14ac:dyDescent="0.2">
      <c r="A2300" s="17">
        <v>40122</v>
      </c>
      <c r="B2300" s="14">
        <v>305</v>
      </c>
      <c r="C2300" s="14">
        <v>304.12</v>
      </c>
      <c r="D2300" s="14">
        <v>306.13</v>
      </c>
      <c r="E2300" s="14">
        <v>298.5</v>
      </c>
      <c r="F2300" s="14" t="s">
        <v>2179</v>
      </c>
      <c r="G2300" s="15">
        <v>2.92E-2</v>
      </c>
    </row>
    <row r="2301" spans="1:7" x14ac:dyDescent="0.2">
      <c r="A2301" s="17">
        <v>40121</v>
      </c>
      <c r="B2301" s="14">
        <v>304.12</v>
      </c>
      <c r="C2301" s="14">
        <v>295.48</v>
      </c>
      <c r="D2301" s="14">
        <v>304.13</v>
      </c>
      <c r="E2301" s="14">
        <v>295.48</v>
      </c>
      <c r="F2301" s="14" t="s">
        <v>2179</v>
      </c>
      <c r="G2301" s="15">
        <v>-1.66E-2</v>
      </c>
    </row>
    <row r="2302" spans="1:7" x14ac:dyDescent="0.2">
      <c r="A2302" s="17">
        <v>40120</v>
      </c>
      <c r="B2302" s="14">
        <v>295.48</v>
      </c>
      <c r="C2302" s="14">
        <v>300.45999999999998</v>
      </c>
      <c r="D2302" s="14">
        <v>300.45999999999998</v>
      </c>
      <c r="E2302" s="14">
        <v>292.61</v>
      </c>
      <c r="F2302" s="14" t="s">
        <v>2179</v>
      </c>
      <c r="G2302" s="15">
        <v>3.8999999999999998E-3</v>
      </c>
    </row>
    <row r="2303" spans="1:7" x14ac:dyDescent="0.2">
      <c r="A2303" s="17">
        <v>40119</v>
      </c>
      <c r="B2303" s="14">
        <v>300.45999999999998</v>
      </c>
      <c r="C2303" s="14">
        <v>299.29000000000002</v>
      </c>
      <c r="D2303" s="14">
        <v>300.95</v>
      </c>
      <c r="E2303" s="14">
        <v>294.60000000000002</v>
      </c>
      <c r="F2303" s="14" t="s">
        <v>2179</v>
      </c>
      <c r="G2303" s="15">
        <v>-2.1299999999999999E-2</v>
      </c>
    </row>
    <row r="2304" spans="1:7" x14ac:dyDescent="0.2">
      <c r="A2304" s="17">
        <v>40116</v>
      </c>
      <c r="B2304" s="14">
        <v>299.29000000000002</v>
      </c>
      <c r="C2304" s="14">
        <v>305.79000000000002</v>
      </c>
      <c r="D2304" s="14">
        <v>308.61</v>
      </c>
      <c r="E2304" s="14">
        <v>297.57</v>
      </c>
      <c r="F2304" s="14" t="s">
        <v>2179</v>
      </c>
      <c r="G2304" s="15">
        <v>3.6200000000000003E-2</v>
      </c>
    </row>
    <row r="2305" spans="1:7" x14ac:dyDescent="0.2">
      <c r="A2305" s="17">
        <v>40115</v>
      </c>
      <c r="B2305" s="14">
        <v>305.79000000000002</v>
      </c>
      <c r="C2305" s="14">
        <v>295.12</v>
      </c>
      <c r="D2305" s="14">
        <v>306.3</v>
      </c>
      <c r="E2305" s="14">
        <v>294.69</v>
      </c>
      <c r="F2305" s="14" t="s">
        <v>2179</v>
      </c>
      <c r="G2305" s="15">
        <v>-3.56E-2</v>
      </c>
    </row>
    <row r="2306" spans="1:7" x14ac:dyDescent="0.2">
      <c r="A2306" s="17">
        <v>40114</v>
      </c>
      <c r="B2306" s="14">
        <v>295.12</v>
      </c>
      <c r="C2306" s="14">
        <v>306.01</v>
      </c>
      <c r="D2306" s="14">
        <v>306.16000000000003</v>
      </c>
      <c r="E2306" s="14">
        <v>295.12</v>
      </c>
      <c r="F2306" s="14" t="s">
        <v>2179</v>
      </c>
      <c r="G2306" s="15">
        <v>2.5000000000000001E-3</v>
      </c>
    </row>
    <row r="2307" spans="1:7" x14ac:dyDescent="0.2">
      <c r="A2307" s="17">
        <v>40113</v>
      </c>
      <c r="B2307" s="14">
        <v>306.01</v>
      </c>
      <c r="C2307" s="14">
        <v>305.25</v>
      </c>
      <c r="D2307" s="14">
        <v>308.20999999999998</v>
      </c>
      <c r="E2307" s="14">
        <v>303.86</v>
      </c>
      <c r="F2307" s="14" t="s">
        <v>2179</v>
      </c>
      <c r="G2307" s="15">
        <v>-1.5699999999999999E-2</v>
      </c>
    </row>
    <row r="2308" spans="1:7" x14ac:dyDescent="0.2">
      <c r="A2308" s="17">
        <v>40112</v>
      </c>
      <c r="B2308" s="14">
        <v>305.25</v>
      </c>
      <c r="C2308" s="14">
        <v>310.13</v>
      </c>
      <c r="D2308" s="14">
        <v>312.77</v>
      </c>
      <c r="E2308" s="14">
        <v>304.93</v>
      </c>
      <c r="F2308" s="14" t="s">
        <v>2179</v>
      </c>
      <c r="G2308" s="15">
        <v>-5.7999999999999996E-3</v>
      </c>
    </row>
    <row r="2309" spans="1:7" x14ac:dyDescent="0.2">
      <c r="A2309" s="17">
        <v>40109</v>
      </c>
      <c r="B2309" s="14">
        <v>310.13</v>
      </c>
      <c r="C2309" s="14">
        <v>311.95</v>
      </c>
      <c r="D2309" s="14">
        <v>316.32</v>
      </c>
      <c r="E2309" s="14">
        <v>310.13</v>
      </c>
      <c r="F2309" s="14" t="s">
        <v>2179</v>
      </c>
      <c r="G2309" s="15">
        <v>-1.4500000000000001E-2</v>
      </c>
    </row>
    <row r="2310" spans="1:7" x14ac:dyDescent="0.2">
      <c r="A2310" s="17">
        <v>40108</v>
      </c>
      <c r="B2310" s="14">
        <v>311.95</v>
      </c>
      <c r="C2310" s="14">
        <v>316.52999999999997</v>
      </c>
      <c r="D2310" s="14">
        <v>316.52999999999997</v>
      </c>
      <c r="E2310" s="14">
        <v>310.51</v>
      </c>
      <c r="F2310" s="14" t="s">
        <v>2179</v>
      </c>
      <c r="G2310" s="15">
        <v>-1E-3</v>
      </c>
    </row>
    <row r="2311" spans="1:7" x14ac:dyDescent="0.2">
      <c r="A2311" s="17">
        <v>40107</v>
      </c>
      <c r="B2311" s="14">
        <v>316.52999999999997</v>
      </c>
      <c r="C2311" s="14">
        <v>316.83999999999997</v>
      </c>
      <c r="D2311" s="14">
        <v>318.27</v>
      </c>
      <c r="E2311" s="14">
        <v>310.55</v>
      </c>
      <c r="F2311" s="14" t="s">
        <v>2179</v>
      </c>
      <c r="G2311" s="15">
        <v>2.5000000000000001E-3</v>
      </c>
    </row>
    <row r="2312" spans="1:7" x14ac:dyDescent="0.2">
      <c r="A2312" s="17">
        <v>40106</v>
      </c>
      <c r="B2312" s="14">
        <v>316.83999999999997</v>
      </c>
      <c r="C2312" s="14">
        <v>316.04000000000002</v>
      </c>
      <c r="D2312" s="14">
        <v>319.26</v>
      </c>
      <c r="E2312" s="14">
        <v>314.14999999999998</v>
      </c>
      <c r="F2312" s="14" t="s">
        <v>2179</v>
      </c>
      <c r="G2312" s="15">
        <v>1.9800000000000002E-2</v>
      </c>
    </row>
    <row r="2313" spans="1:7" x14ac:dyDescent="0.2">
      <c r="A2313" s="17">
        <v>40105</v>
      </c>
      <c r="B2313" s="14">
        <v>316.04000000000002</v>
      </c>
      <c r="C2313" s="14">
        <v>309.89</v>
      </c>
      <c r="D2313" s="14">
        <v>316.04000000000002</v>
      </c>
      <c r="E2313" s="14">
        <v>309.89</v>
      </c>
      <c r="F2313" s="14" t="s">
        <v>2179</v>
      </c>
      <c r="G2313" s="15">
        <v>-2.9999999999999997E-4</v>
      </c>
    </row>
    <row r="2314" spans="1:7" x14ac:dyDescent="0.2">
      <c r="A2314" s="17">
        <v>40102</v>
      </c>
      <c r="B2314" s="14">
        <v>309.89</v>
      </c>
      <c r="C2314" s="14">
        <v>309.98</v>
      </c>
      <c r="D2314" s="14">
        <v>314.42</v>
      </c>
      <c r="E2314" s="14">
        <v>308.52999999999997</v>
      </c>
      <c r="F2314" s="14" t="s">
        <v>2179</v>
      </c>
      <c r="G2314" s="15">
        <v>-2.3999999999999998E-3</v>
      </c>
    </row>
    <row r="2315" spans="1:7" x14ac:dyDescent="0.2">
      <c r="A2315" s="17">
        <v>40101</v>
      </c>
      <c r="B2315" s="14">
        <v>309.98</v>
      </c>
      <c r="C2315" s="14">
        <v>310.73</v>
      </c>
      <c r="D2315" s="14">
        <v>313.06</v>
      </c>
      <c r="E2315" s="14">
        <v>308.45999999999998</v>
      </c>
      <c r="F2315" s="14" t="s">
        <v>2179</v>
      </c>
      <c r="G2315" s="15">
        <v>2.1899999999999999E-2</v>
      </c>
    </row>
    <row r="2316" spans="1:7" x14ac:dyDescent="0.2">
      <c r="A2316" s="17">
        <v>40100</v>
      </c>
      <c r="B2316" s="14">
        <v>310.73</v>
      </c>
      <c r="C2316" s="14">
        <v>304.07</v>
      </c>
      <c r="D2316" s="14">
        <v>311.7</v>
      </c>
      <c r="E2316" s="14">
        <v>304.07</v>
      </c>
      <c r="F2316" s="14" t="s">
        <v>2179</v>
      </c>
      <c r="G2316" s="15">
        <v>-9.5999999999999992E-3</v>
      </c>
    </row>
    <row r="2317" spans="1:7" x14ac:dyDescent="0.2">
      <c r="A2317" s="17">
        <v>40099</v>
      </c>
      <c r="B2317" s="14">
        <v>304.07</v>
      </c>
      <c r="C2317" s="14">
        <v>307.02</v>
      </c>
      <c r="D2317" s="14">
        <v>307.58999999999997</v>
      </c>
      <c r="E2317" s="14">
        <v>302.61</v>
      </c>
      <c r="F2317" s="14" t="s">
        <v>2179</v>
      </c>
      <c r="G2317" s="15">
        <v>2E-3</v>
      </c>
    </row>
    <row r="2318" spans="1:7" x14ac:dyDescent="0.2">
      <c r="A2318" s="17">
        <v>40098</v>
      </c>
      <c r="B2318" s="14">
        <v>307.02</v>
      </c>
      <c r="C2318" s="14">
        <v>306.39999999999998</v>
      </c>
      <c r="D2318" s="14">
        <v>310.41000000000003</v>
      </c>
      <c r="E2318" s="14">
        <v>306.39999999999998</v>
      </c>
      <c r="F2318" s="14" t="s">
        <v>2179</v>
      </c>
      <c r="G2318" s="15">
        <v>4.7000000000000002E-3</v>
      </c>
    </row>
    <row r="2319" spans="1:7" x14ac:dyDescent="0.2">
      <c r="A2319" s="17">
        <v>40095</v>
      </c>
      <c r="B2319" s="14">
        <v>306.39999999999998</v>
      </c>
      <c r="C2319" s="14">
        <v>304.98</v>
      </c>
      <c r="D2319" s="14">
        <v>306.51</v>
      </c>
      <c r="E2319" s="14">
        <v>302.74</v>
      </c>
      <c r="F2319" s="14" t="s">
        <v>2179</v>
      </c>
      <c r="G2319" s="15">
        <v>2.7E-2</v>
      </c>
    </row>
    <row r="2320" spans="1:7" x14ac:dyDescent="0.2">
      <c r="A2320" s="17">
        <v>40094</v>
      </c>
      <c r="B2320" s="14">
        <v>304.98</v>
      </c>
      <c r="C2320" s="14">
        <v>296.95999999999998</v>
      </c>
      <c r="D2320" s="14">
        <v>304.98</v>
      </c>
      <c r="E2320" s="14">
        <v>296.95999999999998</v>
      </c>
      <c r="F2320" s="14" t="s">
        <v>2179</v>
      </c>
      <c r="G2320" s="15">
        <v>-7.9000000000000008E-3</v>
      </c>
    </row>
    <row r="2321" spans="1:7" x14ac:dyDescent="0.2">
      <c r="A2321" s="17">
        <v>40093</v>
      </c>
      <c r="B2321" s="14">
        <v>296.95999999999998</v>
      </c>
      <c r="C2321" s="14">
        <v>299.33</v>
      </c>
      <c r="D2321" s="14">
        <v>300.83999999999997</v>
      </c>
      <c r="E2321" s="14">
        <v>294.83</v>
      </c>
      <c r="F2321" s="14" t="s">
        <v>2179</v>
      </c>
      <c r="G2321" s="15">
        <v>3.1E-2</v>
      </c>
    </row>
    <row r="2322" spans="1:7" x14ac:dyDescent="0.2">
      <c r="A2322" s="17">
        <v>40092</v>
      </c>
      <c r="B2322" s="14">
        <v>299.33</v>
      </c>
      <c r="C2322" s="14">
        <v>290.33999999999997</v>
      </c>
      <c r="D2322" s="14">
        <v>299.33</v>
      </c>
      <c r="E2322" s="14">
        <v>290.33999999999997</v>
      </c>
      <c r="F2322" s="14" t="s">
        <v>2179</v>
      </c>
      <c r="G2322" s="15">
        <v>3.0700000000000002E-2</v>
      </c>
    </row>
    <row r="2323" spans="1:7" x14ac:dyDescent="0.2">
      <c r="A2323" s="17">
        <v>40091</v>
      </c>
      <c r="B2323" s="14">
        <v>290.33999999999997</v>
      </c>
      <c r="C2323" s="14">
        <v>281.68</v>
      </c>
      <c r="D2323" s="14">
        <v>290.33999999999997</v>
      </c>
      <c r="E2323" s="14">
        <v>281.68</v>
      </c>
      <c r="F2323" s="14" t="s">
        <v>2179</v>
      </c>
      <c r="G2323" s="15">
        <v>-2.41E-2</v>
      </c>
    </row>
    <row r="2324" spans="1:7" x14ac:dyDescent="0.2">
      <c r="A2324" s="17">
        <v>40088</v>
      </c>
      <c r="B2324" s="14">
        <v>281.68</v>
      </c>
      <c r="C2324" s="14">
        <v>288.63</v>
      </c>
      <c r="D2324" s="14">
        <v>288.63</v>
      </c>
      <c r="E2324" s="14">
        <v>279.83</v>
      </c>
      <c r="F2324" s="14" t="s">
        <v>2179</v>
      </c>
      <c r="G2324" s="15">
        <v>-1.4999999999999999E-2</v>
      </c>
    </row>
    <row r="2325" spans="1:7" x14ac:dyDescent="0.2">
      <c r="A2325" s="17">
        <v>40087</v>
      </c>
      <c r="B2325" s="14">
        <v>288.63</v>
      </c>
      <c r="C2325" s="14">
        <v>293.02999999999997</v>
      </c>
      <c r="D2325" s="14">
        <v>296.20999999999998</v>
      </c>
      <c r="E2325" s="14">
        <v>287.99</v>
      </c>
      <c r="F2325" s="14" t="s">
        <v>2179</v>
      </c>
      <c r="G2325" s="15">
        <v>3.0999999999999999E-3</v>
      </c>
    </row>
    <row r="2326" spans="1:7" x14ac:dyDescent="0.2">
      <c r="A2326" s="17">
        <v>40086</v>
      </c>
      <c r="B2326" s="14">
        <v>293.02999999999997</v>
      </c>
      <c r="C2326" s="14">
        <v>292.13</v>
      </c>
      <c r="D2326" s="14">
        <v>297.17</v>
      </c>
      <c r="E2326" s="14">
        <v>290.33999999999997</v>
      </c>
      <c r="F2326" s="14" t="s">
        <v>2179</v>
      </c>
      <c r="G2326" s="15">
        <v>-5.0000000000000001E-4</v>
      </c>
    </row>
    <row r="2327" spans="1:7" x14ac:dyDescent="0.2">
      <c r="A2327" s="17">
        <v>40085</v>
      </c>
      <c r="B2327" s="14">
        <v>292.13</v>
      </c>
      <c r="C2327" s="14">
        <v>292.29000000000002</v>
      </c>
      <c r="D2327" s="14">
        <v>294.52</v>
      </c>
      <c r="E2327" s="14">
        <v>290.42</v>
      </c>
      <c r="F2327" s="14" t="s">
        <v>2179</v>
      </c>
      <c r="G2327" s="15">
        <v>1.1299999999999999E-2</v>
      </c>
    </row>
    <row r="2328" spans="1:7" x14ac:dyDescent="0.2">
      <c r="A2328" s="17">
        <v>40084</v>
      </c>
      <c r="B2328" s="14">
        <v>292.29000000000002</v>
      </c>
      <c r="C2328" s="14">
        <v>289.02999999999997</v>
      </c>
      <c r="D2328" s="14">
        <v>292.29000000000002</v>
      </c>
      <c r="E2328" s="14">
        <v>284.06</v>
      </c>
      <c r="F2328" s="14" t="s">
        <v>2179</v>
      </c>
      <c r="G2328" s="15">
        <v>7.4999999999999997E-3</v>
      </c>
    </row>
    <row r="2329" spans="1:7" x14ac:dyDescent="0.2">
      <c r="A2329" s="17">
        <v>40081</v>
      </c>
      <c r="B2329" s="14">
        <v>289.02999999999997</v>
      </c>
      <c r="C2329" s="14">
        <v>286.89</v>
      </c>
      <c r="D2329" s="14">
        <v>291.7</v>
      </c>
      <c r="E2329" s="14">
        <v>286.89</v>
      </c>
      <c r="F2329" s="14" t="s">
        <v>2179</v>
      </c>
      <c r="G2329" s="15">
        <v>-2.2200000000000001E-2</v>
      </c>
    </row>
    <row r="2330" spans="1:7" x14ac:dyDescent="0.2">
      <c r="A2330" s="17">
        <v>40080</v>
      </c>
      <c r="B2330" s="14">
        <v>286.89</v>
      </c>
      <c r="C2330" s="14">
        <v>293.39</v>
      </c>
      <c r="D2330" s="14">
        <v>294.7</v>
      </c>
      <c r="E2330" s="14">
        <v>286.8</v>
      </c>
      <c r="F2330" s="14" t="s">
        <v>2179</v>
      </c>
      <c r="G2330" s="15">
        <v>-1.23E-2</v>
      </c>
    </row>
    <row r="2331" spans="1:7" x14ac:dyDescent="0.2">
      <c r="A2331" s="17">
        <v>40079</v>
      </c>
      <c r="B2331" s="14">
        <v>293.39</v>
      </c>
      <c r="C2331" s="14">
        <v>297.04000000000002</v>
      </c>
      <c r="D2331" s="14">
        <v>299.44</v>
      </c>
      <c r="E2331" s="14">
        <v>292.55</v>
      </c>
      <c r="F2331" s="14" t="s">
        <v>2179</v>
      </c>
      <c r="G2331" s="15">
        <v>1.8100000000000002E-2</v>
      </c>
    </row>
    <row r="2332" spans="1:7" x14ac:dyDescent="0.2">
      <c r="A2332" s="17">
        <v>40078</v>
      </c>
      <c r="B2332" s="14">
        <v>297.04000000000002</v>
      </c>
      <c r="C2332" s="14">
        <v>291.75</v>
      </c>
      <c r="D2332" s="14">
        <v>297.45999999999998</v>
      </c>
      <c r="E2332" s="14">
        <v>291.75</v>
      </c>
      <c r="F2332" s="14" t="s">
        <v>2179</v>
      </c>
      <c r="G2332" s="15">
        <v>-1.3100000000000001E-2</v>
      </c>
    </row>
    <row r="2333" spans="1:7" x14ac:dyDescent="0.2">
      <c r="A2333" s="17">
        <v>40077</v>
      </c>
      <c r="B2333" s="14">
        <v>291.75</v>
      </c>
      <c r="C2333" s="14">
        <v>295.63</v>
      </c>
      <c r="D2333" s="14">
        <v>295.69</v>
      </c>
      <c r="E2333" s="14">
        <v>290.52999999999997</v>
      </c>
      <c r="F2333" s="14" t="s">
        <v>2179</v>
      </c>
      <c r="G2333" s="15">
        <v>1.1000000000000001E-3</v>
      </c>
    </row>
    <row r="2334" spans="1:7" x14ac:dyDescent="0.2">
      <c r="A2334" s="17">
        <v>40074</v>
      </c>
      <c r="B2334" s="14">
        <v>295.63</v>
      </c>
      <c r="C2334" s="14">
        <v>295.3</v>
      </c>
      <c r="D2334" s="14">
        <v>297.18</v>
      </c>
      <c r="E2334" s="14">
        <v>292.32</v>
      </c>
      <c r="F2334" s="14" t="s">
        <v>2179</v>
      </c>
      <c r="G2334" s="15">
        <v>4.5999999999999999E-3</v>
      </c>
    </row>
    <row r="2335" spans="1:7" x14ac:dyDescent="0.2">
      <c r="A2335" s="17">
        <v>40073</v>
      </c>
      <c r="B2335" s="14">
        <v>295.3</v>
      </c>
      <c r="C2335" s="14">
        <v>293.95</v>
      </c>
      <c r="D2335" s="14">
        <v>298.70999999999998</v>
      </c>
      <c r="E2335" s="14">
        <v>292.8</v>
      </c>
      <c r="F2335" s="14" t="s">
        <v>2179</v>
      </c>
      <c r="G2335" s="15">
        <v>1.95E-2</v>
      </c>
    </row>
    <row r="2336" spans="1:7" x14ac:dyDescent="0.2">
      <c r="A2336" s="17">
        <v>40072</v>
      </c>
      <c r="B2336" s="14">
        <v>293.95</v>
      </c>
      <c r="C2336" s="14">
        <v>288.32</v>
      </c>
      <c r="D2336" s="14">
        <v>294.7</v>
      </c>
      <c r="E2336" s="14">
        <v>288.32</v>
      </c>
      <c r="F2336" s="14" t="s">
        <v>2179</v>
      </c>
      <c r="G2336" s="15">
        <v>2.7199999999999998E-2</v>
      </c>
    </row>
    <row r="2337" spans="1:7" x14ac:dyDescent="0.2">
      <c r="A2337" s="17">
        <v>40071</v>
      </c>
      <c r="B2337" s="14">
        <v>288.32</v>
      </c>
      <c r="C2337" s="14">
        <v>280.69</v>
      </c>
      <c r="D2337" s="14">
        <v>288.32</v>
      </c>
      <c r="E2337" s="14">
        <v>280.69</v>
      </c>
      <c r="F2337" s="14" t="s">
        <v>2179</v>
      </c>
      <c r="G2337" s="15">
        <v>-8.5000000000000006E-3</v>
      </c>
    </row>
    <row r="2338" spans="1:7" x14ac:dyDescent="0.2">
      <c r="A2338" s="17">
        <v>40070</v>
      </c>
      <c r="B2338" s="14">
        <v>280.69</v>
      </c>
      <c r="C2338" s="14">
        <v>283.10000000000002</v>
      </c>
      <c r="D2338" s="14">
        <v>283.10000000000002</v>
      </c>
      <c r="E2338" s="14">
        <v>277.07</v>
      </c>
      <c r="F2338" s="14" t="s">
        <v>2179</v>
      </c>
      <c r="G2338" s="15">
        <v>3.8E-3</v>
      </c>
    </row>
    <row r="2339" spans="1:7" x14ac:dyDescent="0.2">
      <c r="A2339" s="17">
        <v>40067</v>
      </c>
      <c r="B2339" s="14">
        <v>283.10000000000002</v>
      </c>
      <c r="C2339" s="14">
        <v>282.04000000000002</v>
      </c>
      <c r="D2339" s="14">
        <v>284.64</v>
      </c>
      <c r="E2339" s="14">
        <v>282.04000000000002</v>
      </c>
      <c r="F2339" s="14" t="s">
        <v>2179</v>
      </c>
      <c r="G2339" s="15">
        <v>-2.5000000000000001E-3</v>
      </c>
    </row>
    <row r="2340" spans="1:7" x14ac:dyDescent="0.2">
      <c r="A2340" s="17">
        <v>40066</v>
      </c>
      <c r="B2340" s="14">
        <v>282.04000000000002</v>
      </c>
      <c r="C2340" s="14">
        <v>282.74</v>
      </c>
      <c r="D2340" s="14">
        <v>285.79000000000002</v>
      </c>
      <c r="E2340" s="14">
        <v>278.69</v>
      </c>
      <c r="F2340" s="14" t="s">
        <v>2179</v>
      </c>
      <c r="G2340" s="15">
        <v>1.5699999999999999E-2</v>
      </c>
    </row>
    <row r="2341" spans="1:7" x14ac:dyDescent="0.2">
      <c r="A2341" s="17">
        <v>40065</v>
      </c>
      <c r="B2341" s="14">
        <v>282.74</v>
      </c>
      <c r="C2341" s="14">
        <v>278.36</v>
      </c>
      <c r="D2341" s="14">
        <v>282.95</v>
      </c>
      <c r="E2341" s="14">
        <v>275.94</v>
      </c>
      <c r="F2341" s="14" t="s">
        <v>2179</v>
      </c>
      <c r="G2341" s="15">
        <v>5.5999999999999999E-3</v>
      </c>
    </row>
    <row r="2342" spans="1:7" x14ac:dyDescent="0.2">
      <c r="A2342" s="17">
        <v>40064</v>
      </c>
      <c r="B2342" s="14">
        <v>278.36</v>
      </c>
      <c r="C2342" s="14">
        <v>276.81</v>
      </c>
      <c r="D2342" s="14">
        <v>279.54000000000002</v>
      </c>
      <c r="E2342" s="14">
        <v>276.8</v>
      </c>
      <c r="F2342" s="14" t="s">
        <v>2179</v>
      </c>
      <c r="G2342" s="15">
        <v>1.9599999999999999E-2</v>
      </c>
    </row>
    <row r="2343" spans="1:7" x14ac:dyDescent="0.2">
      <c r="A2343" s="17">
        <v>40063</v>
      </c>
      <c r="B2343" s="14">
        <v>276.81</v>
      </c>
      <c r="C2343" s="14">
        <v>271.49</v>
      </c>
      <c r="D2343" s="14">
        <v>276.81</v>
      </c>
      <c r="E2343" s="14">
        <v>271.49</v>
      </c>
      <c r="F2343" s="14" t="s">
        <v>2179</v>
      </c>
      <c r="G2343" s="15">
        <v>1.2800000000000001E-2</v>
      </c>
    </row>
    <row r="2344" spans="1:7" x14ac:dyDescent="0.2">
      <c r="A2344" s="17">
        <v>40060</v>
      </c>
      <c r="B2344" s="14">
        <v>271.49</v>
      </c>
      <c r="C2344" s="14">
        <v>268.07</v>
      </c>
      <c r="D2344" s="14">
        <v>272.52</v>
      </c>
      <c r="E2344" s="14">
        <v>268.07</v>
      </c>
      <c r="F2344" s="14" t="s">
        <v>2179</v>
      </c>
      <c r="G2344" s="15">
        <v>1.0200000000000001E-2</v>
      </c>
    </row>
    <row r="2345" spans="1:7" x14ac:dyDescent="0.2">
      <c r="A2345" s="17">
        <v>40059</v>
      </c>
      <c r="B2345" s="14">
        <v>268.07</v>
      </c>
      <c r="C2345" s="14">
        <v>265.37</v>
      </c>
      <c r="D2345" s="14">
        <v>270.85000000000002</v>
      </c>
      <c r="E2345" s="14">
        <v>265.37</v>
      </c>
      <c r="F2345" s="14" t="s">
        <v>2179</v>
      </c>
      <c r="G2345" s="15">
        <v>-1.5800000000000002E-2</v>
      </c>
    </row>
    <row r="2346" spans="1:7" x14ac:dyDescent="0.2">
      <c r="A2346" s="17">
        <v>40058</v>
      </c>
      <c r="B2346" s="14">
        <v>265.37</v>
      </c>
      <c r="C2346" s="14">
        <v>269.64</v>
      </c>
      <c r="D2346" s="14">
        <v>269.86</v>
      </c>
      <c r="E2346" s="14">
        <v>264.56</v>
      </c>
      <c r="F2346" s="14" t="s">
        <v>2179</v>
      </c>
      <c r="G2346" s="15">
        <v>-7.1000000000000004E-3</v>
      </c>
    </row>
    <row r="2347" spans="1:7" x14ac:dyDescent="0.2">
      <c r="A2347" s="17">
        <v>40057</v>
      </c>
      <c r="B2347" s="14">
        <v>269.64</v>
      </c>
      <c r="C2347" s="14">
        <v>271.58</v>
      </c>
      <c r="D2347" s="14">
        <v>274.72000000000003</v>
      </c>
      <c r="E2347" s="14">
        <v>266.45999999999998</v>
      </c>
      <c r="F2347" s="14" t="s">
        <v>2179</v>
      </c>
      <c r="G2347" s="15">
        <v>-2.46E-2</v>
      </c>
    </row>
    <row r="2348" spans="1:7" x14ac:dyDescent="0.2">
      <c r="A2348" s="17">
        <v>40056</v>
      </c>
      <c r="B2348" s="14">
        <v>271.58</v>
      </c>
      <c r="C2348" s="14">
        <v>278.44</v>
      </c>
      <c r="D2348" s="14">
        <v>278.44</v>
      </c>
      <c r="E2348" s="14">
        <v>271.33999999999997</v>
      </c>
      <c r="F2348" s="14" t="s">
        <v>2179</v>
      </c>
      <c r="G2348" s="15">
        <v>1.8200000000000001E-2</v>
      </c>
    </row>
    <row r="2349" spans="1:7" x14ac:dyDescent="0.2">
      <c r="A2349" s="17">
        <v>40053</v>
      </c>
      <c r="B2349" s="14">
        <v>278.44</v>
      </c>
      <c r="C2349" s="14">
        <v>273.47000000000003</v>
      </c>
      <c r="D2349" s="14">
        <v>280.36</v>
      </c>
      <c r="E2349" s="14">
        <v>273.47000000000003</v>
      </c>
      <c r="F2349" s="14" t="s">
        <v>2179</v>
      </c>
      <c r="G2349" s="15">
        <v>-1.5299999999999999E-2</v>
      </c>
    </row>
    <row r="2350" spans="1:7" x14ac:dyDescent="0.2">
      <c r="A2350" s="17">
        <v>40052</v>
      </c>
      <c r="B2350" s="14">
        <v>273.47000000000003</v>
      </c>
      <c r="C2350" s="14">
        <v>277.70999999999998</v>
      </c>
      <c r="D2350" s="14">
        <v>280.33999999999997</v>
      </c>
      <c r="E2350" s="14">
        <v>272.89999999999998</v>
      </c>
      <c r="F2350" s="14" t="s">
        <v>2179</v>
      </c>
      <c r="G2350" s="15">
        <v>-2.29E-2</v>
      </c>
    </row>
    <row r="2351" spans="1:7" x14ac:dyDescent="0.2">
      <c r="A2351" s="17">
        <v>40051</v>
      </c>
      <c r="B2351" s="14">
        <v>277.70999999999998</v>
      </c>
      <c r="C2351" s="14">
        <v>284.23</v>
      </c>
      <c r="D2351" s="14">
        <v>285.7</v>
      </c>
      <c r="E2351" s="14">
        <v>277.70999999999998</v>
      </c>
      <c r="F2351" s="14" t="s">
        <v>2179</v>
      </c>
      <c r="G2351" s="15">
        <v>2.5000000000000001E-3</v>
      </c>
    </row>
    <row r="2352" spans="1:7" x14ac:dyDescent="0.2">
      <c r="A2352" s="17">
        <v>40050</v>
      </c>
      <c r="B2352" s="14">
        <v>284.23</v>
      </c>
      <c r="C2352" s="14">
        <v>283.52999999999997</v>
      </c>
      <c r="D2352" s="14">
        <v>285.89</v>
      </c>
      <c r="E2352" s="14">
        <v>279.41000000000003</v>
      </c>
      <c r="F2352" s="14" t="s">
        <v>2179</v>
      </c>
      <c r="G2352" s="15">
        <v>1.8800000000000001E-2</v>
      </c>
    </row>
    <row r="2353" spans="1:7" x14ac:dyDescent="0.2">
      <c r="A2353" s="17">
        <v>40049</v>
      </c>
      <c r="B2353" s="14">
        <v>283.52999999999997</v>
      </c>
      <c r="C2353" s="14">
        <v>278.29000000000002</v>
      </c>
      <c r="D2353" s="14">
        <v>284.22000000000003</v>
      </c>
      <c r="E2353" s="14">
        <v>278.29000000000002</v>
      </c>
      <c r="F2353" s="14" t="s">
        <v>2179</v>
      </c>
      <c r="G2353" s="15">
        <v>2.5999999999999999E-2</v>
      </c>
    </row>
    <row r="2354" spans="1:7" x14ac:dyDescent="0.2">
      <c r="A2354" s="17">
        <v>40046</v>
      </c>
      <c r="B2354" s="14">
        <v>278.29000000000002</v>
      </c>
      <c r="C2354" s="14">
        <v>271.24</v>
      </c>
      <c r="D2354" s="14">
        <v>278.29000000000002</v>
      </c>
      <c r="E2354" s="14">
        <v>269.88</v>
      </c>
      <c r="F2354" s="14" t="s">
        <v>2179</v>
      </c>
      <c r="G2354" s="15">
        <v>1.6E-2</v>
      </c>
    </row>
    <row r="2355" spans="1:7" x14ac:dyDescent="0.2">
      <c r="A2355" s="17">
        <v>40045</v>
      </c>
      <c r="B2355" s="14">
        <v>271.24</v>
      </c>
      <c r="C2355" s="14">
        <v>266.98</v>
      </c>
      <c r="D2355" s="14">
        <v>272.76</v>
      </c>
      <c r="E2355" s="14">
        <v>266.98</v>
      </c>
      <c r="F2355" s="14" t="s">
        <v>2179</v>
      </c>
      <c r="G2355" s="15">
        <v>2.0000000000000001E-4</v>
      </c>
    </row>
    <row r="2356" spans="1:7" x14ac:dyDescent="0.2">
      <c r="A2356" s="17">
        <v>40044</v>
      </c>
      <c r="B2356" s="14">
        <v>266.98</v>
      </c>
      <c r="C2356" s="14">
        <v>266.92</v>
      </c>
      <c r="D2356" s="14">
        <v>267.95</v>
      </c>
      <c r="E2356" s="14">
        <v>263.18</v>
      </c>
      <c r="F2356" s="14" t="s">
        <v>2179</v>
      </c>
      <c r="G2356" s="15">
        <v>1.38E-2</v>
      </c>
    </row>
    <row r="2357" spans="1:7" x14ac:dyDescent="0.2">
      <c r="A2357" s="17">
        <v>40043</v>
      </c>
      <c r="B2357" s="14">
        <v>266.92</v>
      </c>
      <c r="C2357" s="14">
        <v>263.27999999999997</v>
      </c>
      <c r="D2357" s="14">
        <v>267.57</v>
      </c>
      <c r="E2357" s="14">
        <v>263.27999999999997</v>
      </c>
      <c r="F2357" s="14" t="s">
        <v>2179</v>
      </c>
      <c r="G2357" s="15">
        <v>-2.7300000000000001E-2</v>
      </c>
    </row>
    <row r="2358" spans="1:7" x14ac:dyDescent="0.2">
      <c r="A2358" s="17">
        <v>40042</v>
      </c>
      <c r="B2358" s="14">
        <v>263.27999999999997</v>
      </c>
      <c r="C2358" s="14">
        <v>270.67</v>
      </c>
      <c r="D2358" s="14">
        <v>270.67</v>
      </c>
      <c r="E2358" s="14">
        <v>262.67</v>
      </c>
      <c r="F2358" s="14" t="s">
        <v>2179</v>
      </c>
      <c r="G2358" s="15">
        <v>-5.3E-3</v>
      </c>
    </row>
    <row r="2359" spans="1:7" x14ac:dyDescent="0.2">
      <c r="A2359" s="17">
        <v>40039</v>
      </c>
      <c r="B2359" s="14">
        <v>270.67</v>
      </c>
      <c r="C2359" s="14">
        <v>272.11</v>
      </c>
      <c r="D2359" s="14">
        <v>275.2</v>
      </c>
      <c r="E2359" s="14">
        <v>269.05</v>
      </c>
      <c r="F2359" s="14" t="s">
        <v>2179</v>
      </c>
      <c r="G2359" s="15">
        <v>3.0999999999999999E-3</v>
      </c>
    </row>
    <row r="2360" spans="1:7" x14ac:dyDescent="0.2">
      <c r="A2360" s="17">
        <v>40038</v>
      </c>
      <c r="B2360" s="14">
        <v>272.11</v>
      </c>
      <c r="C2360" s="14">
        <v>271.27</v>
      </c>
      <c r="D2360" s="14">
        <v>274.57</v>
      </c>
      <c r="E2360" s="14">
        <v>269.88</v>
      </c>
      <c r="F2360" s="14" t="s">
        <v>2179</v>
      </c>
      <c r="G2360" s="15">
        <v>1.7500000000000002E-2</v>
      </c>
    </row>
    <row r="2361" spans="1:7" x14ac:dyDescent="0.2">
      <c r="A2361" s="17">
        <v>40037</v>
      </c>
      <c r="B2361" s="14">
        <v>271.27</v>
      </c>
      <c r="C2361" s="14">
        <v>266.60000000000002</v>
      </c>
      <c r="D2361" s="14">
        <v>271.27</v>
      </c>
      <c r="E2361" s="14">
        <v>263.79000000000002</v>
      </c>
      <c r="F2361" s="14" t="s">
        <v>2179</v>
      </c>
      <c r="G2361" s="15">
        <v>-1.7999999999999999E-2</v>
      </c>
    </row>
    <row r="2362" spans="1:7" x14ac:dyDescent="0.2">
      <c r="A2362" s="17">
        <v>40036</v>
      </c>
      <c r="B2362" s="14">
        <v>266.60000000000002</v>
      </c>
      <c r="C2362" s="14">
        <v>271.49</v>
      </c>
      <c r="D2362" s="14">
        <v>274.19</v>
      </c>
      <c r="E2362" s="14">
        <v>266.22000000000003</v>
      </c>
      <c r="F2362" s="14" t="s">
        <v>2179</v>
      </c>
      <c r="G2362" s="15">
        <v>-9.9000000000000008E-3</v>
      </c>
    </row>
    <row r="2363" spans="1:7" x14ac:dyDescent="0.2">
      <c r="A2363" s="17">
        <v>40035</v>
      </c>
      <c r="B2363" s="14">
        <v>271.49</v>
      </c>
      <c r="C2363" s="14">
        <v>274.20999999999998</v>
      </c>
      <c r="D2363" s="14">
        <v>274.20999999999998</v>
      </c>
      <c r="E2363" s="14">
        <v>269.02999999999997</v>
      </c>
      <c r="F2363" s="14" t="s">
        <v>2179</v>
      </c>
      <c r="G2363" s="15">
        <v>6.3E-3</v>
      </c>
    </row>
    <row r="2364" spans="1:7" x14ac:dyDescent="0.2">
      <c r="A2364" s="17">
        <v>40032</v>
      </c>
      <c r="B2364" s="14">
        <v>274.20999999999998</v>
      </c>
      <c r="C2364" s="14">
        <v>272.5</v>
      </c>
      <c r="D2364" s="14">
        <v>274.41000000000003</v>
      </c>
      <c r="E2364" s="14">
        <v>266.11</v>
      </c>
      <c r="F2364" s="14" t="s">
        <v>2179</v>
      </c>
      <c r="G2364" s="15">
        <v>-2.5999999999999999E-3</v>
      </c>
    </row>
    <row r="2365" spans="1:7" x14ac:dyDescent="0.2">
      <c r="A2365" s="17">
        <v>40031</v>
      </c>
      <c r="B2365" s="14">
        <v>272.5</v>
      </c>
      <c r="C2365" s="14">
        <v>273.20999999999998</v>
      </c>
      <c r="D2365" s="14">
        <v>277.31</v>
      </c>
      <c r="E2365" s="14">
        <v>270.97000000000003</v>
      </c>
      <c r="F2365" s="14" t="s">
        <v>2179</v>
      </c>
      <c r="G2365" s="15">
        <v>-2.8E-3</v>
      </c>
    </row>
    <row r="2366" spans="1:7" x14ac:dyDescent="0.2">
      <c r="A2366" s="17">
        <v>40030</v>
      </c>
      <c r="B2366" s="14">
        <v>273.20999999999998</v>
      </c>
      <c r="C2366" s="14">
        <v>273.98</v>
      </c>
      <c r="D2366" s="14">
        <v>277.3</v>
      </c>
      <c r="E2366" s="14">
        <v>271.56</v>
      </c>
      <c r="F2366" s="14" t="s">
        <v>2179</v>
      </c>
      <c r="G2366" s="15">
        <v>-1.12E-2</v>
      </c>
    </row>
    <row r="2367" spans="1:7" x14ac:dyDescent="0.2">
      <c r="A2367" s="17">
        <v>40029</v>
      </c>
      <c r="B2367" s="14">
        <v>273.98</v>
      </c>
      <c r="C2367" s="14">
        <v>277.08</v>
      </c>
      <c r="D2367" s="14">
        <v>279.02999999999997</v>
      </c>
      <c r="E2367" s="14">
        <v>271.66000000000003</v>
      </c>
      <c r="F2367" s="14" t="s">
        <v>2179</v>
      </c>
      <c r="G2367" s="15">
        <v>2.8500000000000001E-2</v>
      </c>
    </row>
    <row r="2368" spans="1:7" x14ac:dyDescent="0.2">
      <c r="A2368" s="17">
        <v>40028</v>
      </c>
      <c r="B2368" s="14">
        <v>277.08</v>
      </c>
      <c r="C2368" s="14">
        <v>269.39</v>
      </c>
      <c r="D2368" s="14">
        <v>278.20999999999998</v>
      </c>
      <c r="E2368" s="14">
        <v>269.39</v>
      </c>
      <c r="F2368" s="14" t="s">
        <v>2179</v>
      </c>
      <c r="G2368" s="15">
        <v>6.4000000000000003E-3</v>
      </c>
    </row>
    <row r="2369" spans="1:7" x14ac:dyDescent="0.2">
      <c r="A2369" s="17">
        <v>40025</v>
      </c>
      <c r="B2369" s="14">
        <v>269.39</v>
      </c>
      <c r="C2369" s="14">
        <v>267.68</v>
      </c>
      <c r="D2369" s="14">
        <v>269.39</v>
      </c>
      <c r="E2369" s="14">
        <v>265.02999999999997</v>
      </c>
      <c r="F2369" s="14" t="s">
        <v>2179</v>
      </c>
      <c r="G2369" s="15">
        <v>2.7300000000000001E-2</v>
      </c>
    </row>
    <row r="2370" spans="1:7" x14ac:dyDescent="0.2">
      <c r="A2370" s="17">
        <v>40024</v>
      </c>
      <c r="B2370" s="14">
        <v>267.68</v>
      </c>
      <c r="C2370" s="14">
        <v>260.56</v>
      </c>
      <c r="D2370" s="14">
        <v>267.87</v>
      </c>
      <c r="E2370" s="14">
        <v>260.56</v>
      </c>
      <c r="F2370" s="14" t="s">
        <v>2179</v>
      </c>
      <c r="G2370" s="15">
        <v>-8.9999999999999993E-3</v>
      </c>
    </row>
    <row r="2371" spans="1:7" x14ac:dyDescent="0.2">
      <c r="A2371" s="17">
        <v>40023</v>
      </c>
      <c r="B2371" s="14">
        <v>260.56</v>
      </c>
      <c r="C2371" s="14">
        <v>262.92</v>
      </c>
      <c r="D2371" s="14">
        <v>264.66000000000003</v>
      </c>
      <c r="E2371" s="14">
        <v>260.12</v>
      </c>
      <c r="F2371" s="14" t="s">
        <v>2179</v>
      </c>
      <c r="G2371" s="15">
        <v>-3.15E-2</v>
      </c>
    </row>
    <row r="2372" spans="1:7" x14ac:dyDescent="0.2">
      <c r="A2372" s="17">
        <v>40022</v>
      </c>
      <c r="B2372" s="14">
        <v>262.92</v>
      </c>
      <c r="C2372" s="14">
        <v>271.47000000000003</v>
      </c>
      <c r="D2372" s="14">
        <v>272.27999999999997</v>
      </c>
      <c r="E2372" s="14">
        <v>262.11</v>
      </c>
      <c r="F2372" s="14" t="s">
        <v>2179</v>
      </c>
      <c r="G2372" s="15">
        <v>1.29E-2</v>
      </c>
    </row>
    <row r="2373" spans="1:7" x14ac:dyDescent="0.2">
      <c r="A2373" s="17">
        <v>40021</v>
      </c>
      <c r="B2373" s="14">
        <v>271.47000000000003</v>
      </c>
      <c r="C2373" s="14">
        <v>268.01</v>
      </c>
      <c r="D2373" s="14">
        <v>272.83</v>
      </c>
      <c r="E2373" s="14">
        <v>268.01</v>
      </c>
      <c r="F2373" s="14" t="s">
        <v>2179</v>
      </c>
      <c r="G2373" s="15">
        <v>-4.5999999999999999E-3</v>
      </c>
    </row>
    <row r="2374" spans="1:7" x14ac:dyDescent="0.2">
      <c r="A2374" s="17">
        <v>40018</v>
      </c>
      <c r="B2374" s="14">
        <v>268.01</v>
      </c>
      <c r="C2374" s="14">
        <v>269.26</v>
      </c>
      <c r="D2374" s="14">
        <v>270.25</v>
      </c>
      <c r="E2374" s="14">
        <v>266.52</v>
      </c>
      <c r="F2374" s="14" t="s">
        <v>2179</v>
      </c>
      <c r="G2374" s="15">
        <v>1.7299999999999999E-2</v>
      </c>
    </row>
    <row r="2375" spans="1:7" x14ac:dyDescent="0.2">
      <c r="A2375" s="17">
        <v>40017</v>
      </c>
      <c r="B2375" s="14">
        <v>269.26</v>
      </c>
      <c r="C2375" s="14">
        <v>264.69</v>
      </c>
      <c r="D2375" s="14">
        <v>269.43</v>
      </c>
      <c r="E2375" s="14">
        <v>262.54000000000002</v>
      </c>
      <c r="F2375" s="14" t="s">
        <v>2179</v>
      </c>
      <c r="G2375" s="15">
        <v>-2.3E-3</v>
      </c>
    </row>
    <row r="2376" spans="1:7" x14ac:dyDescent="0.2">
      <c r="A2376" s="17">
        <v>40016</v>
      </c>
      <c r="B2376" s="14">
        <v>264.69</v>
      </c>
      <c r="C2376" s="14">
        <v>265.31</v>
      </c>
      <c r="D2376" s="14">
        <v>267.33999999999997</v>
      </c>
      <c r="E2376" s="14">
        <v>261.38</v>
      </c>
      <c r="F2376" s="14" t="s">
        <v>2179</v>
      </c>
      <c r="G2376" s="15">
        <v>2.52E-2</v>
      </c>
    </row>
    <row r="2377" spans="1:7" x14ac:dyDescent="0.2">
      <c r="A2377" s="17">
        <v>40015</v>
      </c>
      <c r="B2377" s="14">
        <v>265.31</v>
      </c>
      <c r="C2377" s="14">
        <v>258.79000000000002</v>
      </c>
      <c r="D2377" s="14">
        <v>265.31</v>
      </c>
      <c r="E2377" s="14">
        <v>258.79000000000002</v>
      </c>
      <c r="F2377" s="14" t="s">
        <v>2179</v>
      </c>
      <c r="G2377" s="15">
        <v>1.83E-2</v>
      </c>
    </row>
    <row r="2378" spans="1:7" x14ac:dyDescent="0.2">
      <c r="A2378" s="17">
        <v>40014</v>
      </c>
      <c r="B2378" s="14">
        <v>258.79000000000002</v>
      </c>
      <c r="C2378" s="14">
        <v>254.15</v>
      </c>
      <c r="D2378" s="14">
        <v>260.07</v>
      </c>
      <c r="E2378" s="14">
        <v>254.15</v>
      </c>
      <c r="F2378" s="14" t="s">
        <v>2179</v>
      </c>
      <c r="G2378" s="15">
        <v>7.9000000000000008E-3</v>
      </c>
    </row>
    <row r="2379" spans="1:7" x14ac:dyDescent="0.2">
      <c r="A2379" s="17">
        <v>40011</v>
      </c>
      <c r="B2379" s="14">
        <v>254.15</v>
      </c>
      <c r="C2379" s="14">
        <v>252.17</v>
      </c>
      <c r="D2379" s="14">
        <v>255.14</v>
      </c>
      <c r="E2379" s="14">
        <v>252.12</v>
      </c>
      <c r="F2379" s="14" t="s">
        <v>2179</v>
      </c>
      <c r="G2379" s="15">
        <v>-5.4000000000000003E-3</v>
      </c>
    </row>
    <row r="2380" spans="1:7" x14ac:dyDescent="0.2">
      <c r="A2380" s="17">
        <v>40010</v>
      </c>
      <c r="B2380" s="14">
        <v>252.17</v>
      </c>
      <c r="C2380" s="14">
        <v>253.55</v>
      </c>
      <c r="D2380" s="14">
        <v>254.81</v>
      </c>
      <c r="E2380" s="14">
        <v>250.61</v>
      </c>
      <c r="F2380" s="14" t="s">
        <v>2179</v>
      </c>
      <c r="G2380" s="15">
        <v>3.4599999999999999E-2</v>
      </c>
    </row>
    <row r="2381" spans="1:7" x14ac:dyDescent="0.2">
      <c r="A2381" s="17">
        <v>40009</v>
      </c>
      <c r="B2381" s="14">
        <v>253.55</v>
      </c>
      <c r="C2381" s="14">
        <v>245.06</v>
      </c>
      <c r="D2381" s="14">
        <v>253.55</v>
      </c>
      <c r="E2381" s="14">
        <v>245.06</v>
      </c>
      <c r="F2381" s="14" t="s">
        <v>2179</v>
      </c>
      <c r="G2381" s="15">
        <v>2.53E-2</v>
      </c>
    </row>
    <row r="2382" spans="1:7" x14ac:dyDescent="0.2">
      <c r="A2382" s="17">
        <v>40008</v>
      </c>
      <c r="B2382" s="14">
        <v>245.06</v>
      </c>
      <c r="C2382" s="14">
        <v>239.02</v>
      </c>
      <c r="D2382" s="14">
        <v>245.09</v>
      </c>
      <c r="E2382" s="14">
        <v>239.02</v>
      </c>
      <c r="F2382" s="14" t="s">
        <v>2179</v>
      </c>
      <c r="G2382" s="15">
        <v>1.7999999999999999E-2</v>
      </c>
    </row>
    <row r="2383" spans="1:7" x14ac:dyDescent="0.2">
      <c r="A2383" s="17">
        <v>40007</v>
      </c>
      <c r="B2383" s="14">
        <v>239.02</v>
      </c>
      <c r="C2383" s="14">
        <v>234.79</v>
      </c>
      <c r="D2383" s="14">
        <v>239.02</v>
      </c>
      <c r="E2383" s="14">
        <v>232.03</v>
      </c>
      <c r="F2383" s="14" t="s">
        <v>2179</v>
      </c>
      <c r="G2383" s="15">
        <v>-2.35E-2</v>
      </c>
    </row>
    <row r="2384" spans="1:7" x14ac:dyDescent="0.2">
      <c r="A2384" s="17">
        <v>40004</v>
      </c>
      <c r="B2384" s="14">
        <v>234.79</v>
      </c>
      <c r="C2384" s="14">
        <v>240.45</v>
      </c>
      <c r="D2384" s="14">
        <v>240.45</v>
      </c>
      <c r="E2384" s="14">
        <v>234.44</v>
      </c>
      <c r="F2384" s="14" t="s">
        <v>2179</v>
      </c>
      <c r="G2384" s="15">
        <v>1.1299999999999999E-2</v>
      </c>
    </row>
    <row r="2385" spans="1:7" x14ac:dyDescent="0.2">
      <c r="A2385" s="17">
        <v>40003</v>
      </c>
      <c r="B2385" s="14">
        <v>240.45</v>
      </c>
      <c r="C2385" s="14">
        <v>237.77</v>
      </c>
      <c r="D2385" s="14">
        <v>242.4</v>
      </c>
      <c r="E2385" s="14">
        <v>237.77</v>
      </c>
      <c r="F2385" s="14" t="s">
        <v>2179</v>
      </c>
      <c r="G2385" s="15">
        <v>-1.8499999999999999E-2</v>
      </c>
    </row>
    <row r="2386" spans="1:7" x14ac:dyDescent="0.2">
      <c r="A2386" s="17">
        <v>40002</v>
      </c>
      <c r="B2386" s="14">
        <v>237.77</v>
      </c>
      <c r="C2386" s="14">
        <v>242.25</v>
      </c>
      <c r="D2386" s="14">
        <v>242.25</v>
      </c>
      <c r="E2386" s="14">
        <v>237.77</v>
      </c>
      <c r="F2386" s="14" t="s">
        <v>2179</v>
      </c>
      <c r="G2386" s="15">
        <v>2.0000000000000001E-4</v>
      </c>
    </row>
    <row r="2387" spans="1:7" x14ac:dyDescent="0.2">
      <c r="A2387" s="17">
        <v>40001</v>
      </c>
      <c r="B2387" s="14">
        <v>242.25</v>
      </c>
      <c r="C2387" s="14">
        <v>242.2</v>
      </c>
      <c r="D2387" s="14">
        <v>247.66</v>
      </c>
      <c r="E2387" s="14">
        <v>242.01</v>
      </c>
      <c r="F2387" s="14" t="s">
        <v>2179</v>
      </c>
      <c r="G2387" s="15">
        <v>-4.0800000000000003E-2</v>
      </c>
    </row>
    <row r="2388" spans="1:7" x14ac:dyDescent="0.2">
      <c r="A2388" s="17">
        <v>40000</v>
      </c>
      <c r="B2388" s="14">
        <v>242.2</v>
      </c>
      <c r="C2388" s="14">
        <v>252.5</v>
      </c>
      <c r="D2388" s="14">
        <v>252.5</v>
      </c>
      <c r="E2388" s="14">
        <v>241.92</v>
      </c>
      <c r="F2388" s="14" t="s">
        <v>2179</v>
      </c>
      <c r="G2388" s="15">
        <v>-5.7000000000000002E-3</v>
      </c>
    </row>
    <row r="2389" spans="1:7" x14ac:dyDescent="0.2">
      <c r="A2389" s="17">
        <v>39997</v>
      </c>
      <c r="B2389" s="14">
        <v>252.5</v>
      </c>
      <c r="C2389" s="14">
        <v>253.96</v>
      </c>
      <c r="D2389" s="14">
        <v>254.81</v>
      </c>
      <c r="E2389" s="14">
        <v>250.31</v>
      </c>
      <c r="F2389" s="14" t="s">
        <v>2179</v>
      </c>
      <c r="G2389" s="15">
        <v>-2.3599999999999999E-2</v>
      </c>
    </row>
    <row r="2390" spans="1:7" x14ac:dyDescent="0.2">
      <c r="A2390" s="17">
        <v>39996</v>
      </c>
      <c r="B2390" s="14">
        <v>253.96</v>
      </c>
      <c r="C2390" s="14">
        <v>260.10000000000002</v>
      </c>
      <c r="D2390" s="14">
        <v>260.95999999999998</v>
      </c>
      <c r="E2390" s="14">
        <v>253.92</v>
      </c>
      <c r="F2390" s="14" t="s">
        <v>2179</v>
      </c>
      <c r="G2390" s="15">
        <v>2.2200000000000001E-2</v>
      </c>
    </row>
    <row r="2391" spans="1:7" x14ac:dyDescent="0.2">
      <c r="A2391" s="17">
        <v>39995</v>
      </c>
      <c r="B2391" s="14">
        <v>260.10000000000002</v>
      </c>
      <c r="C2391" s="14">
        <v>254.46</v>
      </c>
      <c r="D2391" s="14">
        <v>261.20999999999998</v>
      </c>
      <c r="E2391" s="14">
        <v>254.46</v>
      </c>
      <c r="F2391" s="14" t="s">
        <v>2179</v>
      </c>
      <c r="G2391" s="15">
        <v>-5.4000000000000003E-3</v>
      </c>
    </row>
    <row r="2392" spans="1:7" x14ac:dyDescent="0.2">
      <c r="A2392" s="17">
        <v>39994</v>
      </c>
      <c r="B2392" s="14">
        <v>254.46</v>
      </c>
      <c r="C2392" s="14">
        <v>255.85</v>
      </c>
      <c r="D2392" s="14">
        <v>258.60000000000002</v>
      </c>
      <c r="E2392" s="14">
        <v>253.55</v>
      </c>
      <c r="F2392" s="14" t="s">
        <v>2179</v>
      </c>
      <c r="G2392" s="15">
        <v>1.2999999999999999E-2</v>
      </c>
    </row>
    <row r="2393" spans="1:7" x14ac:dyDescent="0.2">
      <c r="A2393" s="17">
        <v>39993</v>
      </c>
      <c r="B2393" s="14">
        <v>255.85</v>
      </c>
      <c r="C2393" s="14">
        <v>252.56</v>
      </c>
      <c r="D2393" s="14">
        <v>256.02999999999997</v>
      </c>
      <c r="E2393" s="14">
        <v>251.59</v>
      </c>
      <c r="F2393" s="14" t="s">
        <v>2179</v>
      </c>
      <c r="G2393" s="15">
        <v>1.0800000000000001E-2</v>
      </c>
    </row>
    <row r="2394" spans="1:7" x14ac:dyDescent="0.2">
      <c r="A2394" s="17">
        <v>39990</v>
      </c>
      <c r="B2394" s="14">
        <v>252.56</v>
      </c>
      <c r="C2394" s="14">
        <v>249.85</v>
      </c>
      <c r="D2394" s="14">
        <v>257.13</v>
      </c>
      <c r="E2394" s="14">
        <v>249.85</v>
      </c>
      <c r="F2394" s="14" t="s">
        <v>2179</v>
      </c>
      <c r="G2394" s="15">
        <v>-1.21E-2</v>
      </c>
    </row>
    <row r="2395" spans="1:7" x14ac:dyDescent="0.2">
      <c r="A2395" s="17">
        <v>39989</v>
      </c>
      <c r="B2395" s="14">
        <v>249.85</v>
      </c>
      <c r="C2395" s="14">
        <v>252.91</v>
      </c>
      <c r="D2395" s="14">
        <v>254.37</v>
      </c>
      <c r="E2395" s="14">
        <v>247.31</v>
      </c>
      <c r="F2395" s="14" t="s">
        <v>2179</v>
      </c>
      <c r="G2395" s="15">
        <v>3.6999999999999998E-2</v>
      </c>
    </row>
    <row r="2396" spans="1:7" x14ac:dyDescent="0.2">
      <c r="A2396" s="17">
        <v>39988</v>
      </c>
      <c r="B2396" s="14">
        <v>252.91</v>
      </c>
      <c r="C2396" s="14">
        <v>243.89</v>
      </c>
      <c r="D2396" s="14">
        <v>252.92</v>
      </c>
      <c r="E2396" s="14">
        <v>243.89</v>
      </c>
      <c r="F2396" s="14" t="s">
        <v>2179</v>
      </c>
      <c r="G2396" s="15">
        <v>1E-4</v>
      </c>
    </row>
    <row r="2397" spans="1:7" x14ac:dyDescent="0.2">
      <c r="A2397" s="17">
        <v>39987</v>
      </c>
      <c r="B2397" s="14">
        <v>243.89</v>
      </c>
      <c r="C2397" s="14">
        <v>243.87</v>
      </c>
      <c r="D2397" s="14">
        <v>247.9</v>
      </c>
      <c r="E2397" s="14">
        <v>239.4</v>
      </c>
      <c r="F2397" s="14" t="s">
        <v>2179</v>
      </c>
      <c r="G2397" s="15">
        <v>-6.7100000000000007E-2</v>
      </c>
    </row>
    <row r="2398" spans="1:7" x14ac:dyDescent="0.2">
      <c r="A2398" s="17">
        <v>39986</v>
      </c>
      <c r="B2398" s="14">
        <v>243.87</v>
      </c>
      <c r="C2398" s="14">
        <v>261.42</v>
      </c>
      <c r="D2398" s="14">
        <v>261.42</v>
      </c>
      <c r="E2398" s="14">
        <v>243.86</v>
      </c>
      <c r="F2398" s="14" t="s">
        <v>2179</v>
      </c>
      <c r="G2398" s="15">
        <v>3.8999999999999998E-3</v>
      </c>
    </row>
    <row r="2399" spans="1:7" x14ac:dyDescent="0.2">
      <c r="A2399" s="17">
        <v>39983</v>
      </c>
      <c r="B2399" s="14">
        <v>261.42</v>
      </c>
      <c r="C2399" s="14">
        <v>260.41000000000003</v>
      </c>
      <c r="D2399" s="14">
        <v>263.26</v>
      </c>
      <c r="E2399" s="14">
        <v>258.82</v>
      </c>
      <c r="F2399" s="14" t="s">
        <v>2179</v>
      </c>
      <c r="G2399" s="15">
        <v>1.46E-2</v>
      </c>
    </row>
    <row r="2400" spans="1:7" x14ac:dyDescent="0.2">
      <c r="A2400" s="17">
        <v>39982</v>
      </c>
      <c r="B2400" s="14">
        <v>260.41000000000003</v>
      </c>
      <c r="C2400" s="14">
        <v>256.66000000000003</v>
      </c>
      <c r="D2400" s="14">
        <v>261.66000000000003</v>
      </c>
      <c r="E2400" s="14">
        <v>253.7</v>
      </c>
      <c r="F2400" s="14" t="s">
        <v>2179</v>
      </c>
      <c r="G2400" s="15">
        <v>-4.9700000000000001E-2</v>
      </c>
    </row>
    <row r="2401" spans="1:7" x14ac:dyDescent="0.2">
      <c r="A2401" s="17">
        <v>39981</v>
      </c>
      <c r="B2401" s="14">
        <v>256.66000000000003</v>
      </c>
      <c r="C2401" s="14">
        <v>270.08</v>
      </c>
      <c r="D2401" s="14">
        <v>270.08</v>
      </c>
      <c r="E2401" s="14">
        <v>255.24</v>
      </c>
      <c r="F2401" s="14" t="s">
        <v>2179</v>
      </c>
      <c r="G2401" s="15">
        <v>1.09E-2</v>
      </c>
    </row>
    <row r="2402" spans="1:7" x14ac:dyDescent="0.2">
      <c r="A2402" s="17">
        <v>39980</v>
      </c>
      <c r="B2402" s="14">
        <v>270.08</v>
      </c>
      <c r="C2402" s="14">
        <v>267.18</v>
      </c>
      <c r="D2402" s="14">
        <v>272.77999999999997</v>
      </c>
      <c r="E2402" s="14">
        <v>264.25</v>
      </c>
      <c r="F2402" s="14" t="s">
        <v>2179</v>
      </c>
      <c r="G2402" s="15">
        <v>-3.4599999999999999E-2</v>
      </c>
    </row>
    <row r="2403" spans="1:7" x14ac:dyDescent="0.2">
      <c r="A2403" s="17">
        <v>39979</v>
      </c>
      <c r="B2403" s="14">
        <v>267.18</v>
      </c>
      <c r="C2403" s="14">
        <v>276.75</v>
      </c>
      <c r="D2403" s="14">
        <v>276.75</v>
      </c>
      <c r="E2403" s="14">
        <v>267.18</v>
      </c>
      <c r="F2403" s="14" t="s">
        <v>2179</v>
      </c>
      <c r="G2403" s="15">
        <v>-1.44E-2</v>
      </c>
    </row>
    <row r="2404" spans="1:7" x14ac:dyDescent="0.2">
      <c r="A2404" s="17">
        <v>39976</v>
      </c>
      <c r="B2404" s="14">
        <v>276.75</v>
      </c>
      <c r="C2404" s="14">
        <v>280.77999999999997</v>
      </c>
      <c r="D2404" s="14">
        <v>282.68</v>
      </c>
      <c r="E2404" s="14">
        <v>276.69</v>
      </c>
      <c r="F2404" s="14" t="s">
        <v>2179</v>
      </c>
      <c r="G2404" s="15">
        <v>1.5800000000000002E-2</v>
      </c>
    </row>
    <row r="2405" spans="1:7" x14ac:dyDescent="0.2">
      <c r="A2405" s="17">
        <v>39975</v>
      </c>
      <c r="B2405" s="14">
        <v>280.77999999999997</v>
      </c>
      <c r="C2405" s="14">
        <v>276.42</v>
      </c>
      <c r="D2405" s="14">
        <v>280.79000000000002</v>
      </c>
      <c r="E2405" s="14">
        <v>276.42</v>
      </c>
      <c r="F2405" s="14" t="s">
        <v>2179</v>
      </c>
      <c r="G2405" s="15">
        <v>2.5100000000000001E-2</v>
      </c>
    </row>
    <row r="2406" spans="1:7" x14ac:dyDescent="0.2">
      <c r="A2406" s="17">
        <v>39974</v>
      </c>
      <c r="B2406" s="14">
        <v>276.42</v>
      </c>
      <c r="C2406" s="14">
        <v>269.66000000000003</v>
      </c>
      <c r="D2406" s="14">
        <v>278.94</v>
      </c>
      <c r="E2406" s="14">
        <v>269.66000000000003</v>
      </c>
      <c r="F2406" s="14" t="s">
        <v>2179</v>
      </c>
      <c r="G2406" s="15">
        <v>1.61E-2</v>
      </c>
    </row>
    <row r="2407" spans="1:7" x14ac:dyDescent="0.2">
      <c r="A2407" s="17">
        <v>39973</v>
      </c>
      <c r="B2407" s="14">
        <v>269.66000000000003</v>
      </c>
      <c r="C2407" s="14">
        <v>265.39</v>
      </c>
      <c r="D2407" s="14">
        <v>271.51</v>
      </c>
      <c r="E2407" s="14">
        <v>265.39</v>
      </c>
      <c r="F2407" s="14" t="s">
        <v>2179</v>
      </c>
      <c r="G2407" s="15">
        <v>-2.7099999999999999E-2</v>
      </c>
    </row>
    <row r="2408" spans="1:7" x14ac:dyDescent="0.2">
      <c r="A2408" s="17">
        <v>39972</v>
      </c>
      <c r="B2408" s="14">
        <v>265.39</v>
      </c>
      <c r="C2408" s="14">
        <v>272.77</v>
      </c>
      <c r="D2408" s="14">
        <v>272.77</v>
      </c>
      <c r="E2408" s="14">
        <v>265.39</v>
      </c>
      <c r="F2408" s="14" t="s">
        <v>2179</v>
      </c>
      <c r="G2408" s="15">
        <v>1.15E-2</v>
      </c>
    </row>
    <row r="2409" spans="1:7" x14ac:dyDescent="0.2">
      <c r="A2409" s="17">
        <v>39969</v>
      </c>
      <c r="B2409" s="14">
        <v>272.77</v>
      </c>
      <c r="C2409" s="14">
        <v>269.66000000000003</v>
      </c>
      <c r="D2409" s="14">
        <v>274.58</v>
      </c>
      <c r="E2409" s="14">
        <v>269.66000000000003</v>
      </c>
      <c r="F2409" s="14" t="s">
        <v>2179</v>
      </c>
      <c r="G2409" s="15">
        <v>1.2800000000000001E-2</v>
      </c>
    </row>
    <row r="2410" spans="1:7" x14ac:dyDescent="0.2">
      <c r="A2410" s="17">
        <v>39968</v>
      </c>
      <c r="B2410" s="14">
        <v>269.66000000000003</v>
      </c>
      <c r="C2410" s="14">
        <v>266.26</v>
      </c>
      <c r="D2410" s="14">
        <v>270.27999999999997</v>
      </c>
      <c r="E2410" s="14">
        <v>263.55</v>
      </c>
      <c r="F2410" s="14" t="s">
        <v>2179</v>
      </c>
      <c r="G2410" s="15">
        <v>-4.3099999999999999E-2</v>
      </c>
    </row>
    <row r="2411" spans="1:7" x14ac:dyDescent="0.2">
      <c r="A2411" s="17">
        <v>39967</v>
      </c>
      <c r="B2411" s="14">
        <v>266.26</v>
      </c>
      <c r="C2411" s="14">
        <v>278.25</v>
      </c>
      <c r="D2411" s="14">
        <v>279.45</v>
      </c>
      <c r="E2411" s="14">
        <v>266.02999999999997</v>
      </c>
      <c r="F2411" s="14" t="s">
        <v>2179</v>
      </c>
      <c r="G2411" s="15">
        <v>4.7199999999999999E-2</v>
      </c>
    </row>
    <row r="2412" spans="1:7" x14ac:dyDescent="0.2">
      <c r="A2412" s="17">
        <v>39966</v>
      </c>
      <c r="B2412" s="14">
        <v>278.25</v>
      </c>
      <c r="C2412" s="14">
        <v>265.70999999999998</v>
      </c>
      <c r="D2412" s="14">
        <v>278.26</v>
      </c>
      <c r="E2412" s="14">
        <v>265.70999999999998</v>
      </c>
      <c r="F2412" s="14" t="s">
        <v>2179</v>
      </c>
      <c r="G2412" s="15">
        <v>2.4E-2</v>
      </c>
    </row>
    <row r="2413" spans="1:7" x14ac:dyDescent="0.2">
      <c r="A2413" s="17">
        <v>39962</v>
      </c>
      <c r="B2413" s="14">
        <v>265.70999999999998</v>
      </c>
      <c r="C2413" s="14">
        <v>259.48</v>
      </c>
      <c r="D2413" s="14">
        <v>267.64</v>
      </c>
      <c r="E2413" s="14">
        <v>259.48</v>
      </c>
      <c r="F2413" s="14" t="s">
        <v>2179</v>
      </c>
      <c r="G2413" s="15">
        <v>2.2000000000000001E-3</v>
      </c>
    </row>
    <row r="2414" spans="1:7" x14ac:dyDescent="0.2">
      <c r="A2414" s="17">
        <v>39961</v>
      </c>
      <c r="B2414" s="14">
        <v>259.48</v>
      </c>
      <c r="C2414" s="14">
        <v>258.92</v>
      </c>
      <c r="D2414" s="14">
        <v>260.44</v>
      </c>
      <c r="E2414" s="14">
        <v>254.73</v>
      </c>
      <c r="F2414" s="14" t="s">
        <v>2179</v>
      </c>
      <c r="G2414" s="15">
        <v>1.32E-2</v>
      </c>
    </row>
    <row r="2415" spans="1:7" x14ac:dyDescent="0.2">
      <c r="A2415" s="17">
        <v>39960</v>
      </c>
      <c r="B2415" s="14">
        <v>258.92</v>
      </c>
      <c r="C2415" s="14">
        <v>255.55</v>
      </c>
      <c r="D2415" s="14">
        <v>261.2</v>
      </c>
      <c r="E2415" s="14">
        <v>255.55</v>
      </c>
      <c r="F2415" s="14" t="s">
        <v>2179</v>
      </c>
      <c r="G2415" s="15">
        <v>-9.7999999999999997E-3</v>
      </c>
    </row>
    <row r="2416" spans="1:7" x14ac:dyDescent="0.2">
      <c r="A2416" s="17">
        <v>39959</v>
      </c>
      <c r="B2416" s="14">
        <v>255.55</v>
      </c>
      <c r="C2416" s="14">
        <v>258.08</v>
      </c>
      <c r="D2416" s="14">
        <v>258.08</v>
      </c>
      <c r="E2416" s="14">
        <v>249.57</v>
      </c>
      <c r="F2416" s="14" t="s">
        <v>2179</v>
      </c>
      <c r="G2416" s="15">
        <v>6.3E-3</v>
      </c>
    </row>
    <row r="2417" spans="1:7" x14ac:dyDescent="0.2">
      <c r="A2417" s="17">
        <v>39958</v>
      </c>
      <c r="B2417" s="14">
        <v>258.08</v>
      </c>
      <c r="C2417" s="14">
        <v>256.47000000000003</v>
      </c>
      <c r="D2417" s="14">
        <v>259.17</v>
      </c>
      <c r="E2417" s="14">
        <v>253.06</v>
      </c>
      <c r="F2417" s="14" t="s">
        <v>2179</v>
      </c>
      <c r="G2417" s="15">
        <v>-2.1499999999999998E-2</v>
      </c>
    </row>
    <row r="2418" spans="1:7" x14ac:dyDescent="0.2">
      <c r="A2418" s="17">
        <v>39955</v>
      </c>
      <c r="B2418" s="14">
        <v>256.47000000000003</v>
      </c>
      <c r="C2418" s="14">
        <v>262.11</v>
      </c>
      <c r="D2418" s="14">
        <v>262.11</v>
      </c>
      <c r="E2418" s="14">
        <v>254.83</v>
      </c>
      <c r="F2418" s="14" t="s">
        <v>2179</v>
      </c>
      <c r="G2418" s="15">
        <v>1.8700000000000001E-2</v>
      </c>
    </row>
    <row r="2419" spans="1:7" x14ac:dyDescent="0.2">
      <c r="A2419" s="17">
        <v>39953</v>
      </c>
      <c r="B2419" s="14">
        <v>262.11</v>
      </c>
      <c r="C2419" s="14">
        <v>257.3</v>
      </c>
      <c r="D2419" s="14">
        <v>263.69</v>
      </c>
      <c r="E2419" s="14">
        <v>257.3</v>
      </c>
      <c r="F2419" s="14" t="s">
        <v>2179</v>
      </c>
      <c r="G2419" s="15">
        <v>1.6799999999999999E-2</v>
      </c>
    </row>
    <row r="2420" spans="1:7" x14ac:dyDescent="0.2">
      <c r="A2420" s="17">
        <v>39952</v>
      </c>
      <c r="B2420" s="14">
        <v>257.3</v>
      </c>
      <c r="C2420" s="14">
        <v>253.05</v>
      </c>
      <c r="D2420" s="14">
        <v>260.69</v>
      </c>
      <c r="E2420" s="14">
        <v>253.05</v>
      </c>
      <c r="F2420" s="14" t="s">
        <v>2179</v>
      </c>
      <c r="G2420" s="15">
        <v>2.0400000000000001E-2</v>
      </c>
    </row>
    <row r="2421" spans="1:7" x14ac:dyDescent="0.2">
      <c r="A2421" s="17">
        <v>39951</v>
      </c>
      <c r="B2421" s="14">
        <v>253.05</v>
      </c>
      <c r="C2421" s="14">
        <v>247.98</v>
      </c>
      <c r="D2421" s="14">
        <v>253.08</v>
      </c>
      <c r="E2421" s="14">
        <v>243.87</v>
      </c>
      <c r="F2421" s="14" t="s">
        <v>2179</v>
      </c>
      <c r="G2421" s="15">
        <v>6.8999999999999999E-3</v>
      </c>
    </row>
    <row r="2422" spans="1:7" x14ac:dyDescent="0.2">
      <c r="A2422" s="17">
        <v>39948</v>
      </c>
      <c r="B2422" s="14">
        <v>247.98</v>
      </c>
      <c r="C2422" s="14">
        <v>246.29</v>
      </c>
      <c r="D2422" s="14">
        <v>250.16</v>
      </c>
      <c r="E2422" s="14">
        <v>244.79</v>
      </c>
      <c r="F2422" s="14" t="s">
        <v>2179</v>
      </c>
      <c r="G2422" s="15">
        <v>5.1000000000000004E-3</v>
      </c>
    </row>
    <row r="2423" spans="1:7" x14ac:dyDescent="0.2">
      <c r="A2423" s="17">
        <v>39947</v>
      </c>
      <c r="B2423" s="14">
        <v>246.29</v>
      </c>
      <c r="C2423" s="14">
        <v>245.03</v>
      </c>
      <c r="D2423" s="14">
        <v>246.66</v>
      </c>
      <c r="E2423" s="14">
        <v>240.81</v>
      </c>
      <c r="F2423" s="14" t="s">
        <v>2179</v>
      </c>
      <c r="G2423" s="15">
        <v>-2.9100000000000001E-2</v>
      </c>
    </row>
    <row r="2424" spans="1:7" x14ac:dyDescent="0.2">
      <c r="A2424" s="17">
        <v>39946</v>
      </c>
      <c r="B2424" s="14">
        <v>245.03</v>
      </c>
      <c r="C2424" s="14">
        <v>252.38</v>
      </c>
      <c r="D2424" s="14">
        <v>256.36</v>
      </c>
      <c r="E2424" s="14">
        <v>244.19</v>
      </c>
      <c r="F2424" s="14" t="s">
        <v>2179</v>
      </c>
      <c r="G2424" s="15">
        <v>9.7000000000000003E-3</v>
      </c>
    </row>
    <row r="2425" spans="1:7" x14ac:dyDescent="0.2">
      <c r="A2425" s="17">
        <v>39945</v>
      </c>
      <c r="B2425" s="14">
        <v>252.38</v>
      </c>
      <c r="C2425" s="14">
        <v>249.96</v>
      </c>
      <c r="D2425" s="14">
        <v>255.75</v>
      </c>
      <c r="E2425" s="14">
        <v>248.07</v>
      </c>
      <c r="F2425" s="14" t="s">
        <v>2179</v>
      </c>
      <c r="G2425" s="15">
        <v>-2.29E-2</v>
      </c>
    </row>
    <row r="2426" spans="1:7" x14ac:dyDescent="0.2">
      <c r="A2426" s="17">
        <v>39944</v>
      </c>
      <c r="B2426" s="14">
        <v>249.96</v>
      </c>
      <c r="C2426" s="14">
        <v>255.83</v>
      </c>
      <c r="D2426" s="14">
        <v>258.7</v>
      </c>
      <c r="E2426" s="14">
        <v>248.82</v>
      </c>
      <c r="F2426" s="14" t="s">
        <v>2179</v>
      </c>
      <c r="G2426" s="15">
        <v>4.1099999999999998E-2</v>
      </c>
    </row>
    <row r="2427" spans="1:7" x14ac:dyDescent="0.2">
      <c r="A2427" s="17">
        <v>39941</v>
      </c>
      <c r="B2427" s="14">
        <v>255.83</v>
      </c>
      <c r="C2427" s="14">
        <v>245.73</v>
      </c>
      <c r="D2427" s="14">
        <v>255.83</v>
      </c>
      <c r="E2427" s="14">
        <v>245.73</v>
      </c>
      <c r="F2427" s="14" t="s">
        <v>2179</v>
      </c>
      <c r="G2427" s="15">
        <v>2.0899999999999998E-2</v>
      </c>
    </row>
    <row r="2428" spans="1:7" x14ac:dyDescent="0.2">
      <c r="A2428" s="17">
        <v>39940</v>
      </c>
      <c r="B2428" s="14">
        <v>245.73</v>
      </c>
      <c r="C2428" s="14">
        <v>240.7</v>
      </c>
      <c r="D2428" s="14">
        <v>255.32</v>
      </c>
      <c r="E2428" s="14">
        <v>240.7</v>
      </c>
      <c r="F2428" s="14" t="s">
        <v>2179</v>
      </c>
      <c r="G2428" s="15">
        <v>1.0200000000000001E-2</v>
      </c>
    </row>
    <row r="2429" spans="1:7" x14ac:dyDescent="0.2">
      <c r="A2429" s="17">
        <v>39939</v>
      </c>
      <c r="B2429" s="14">
        <v>240.7</v>
      </c>
      <c r="C2429" s="14">
        <v>238.26</v>
      </c>
      <c r="D2429" s="14">
        <v>243</v>
      </c>
      <c r="E2429" s="14">
        <v>235.23</v>
      </c>
      <c r="F2429" s="14" t="s">
        <v>2179</v>
      </c>
      <c r="G2429" s="15">
        <v>-3.3E-3</v>
      </c>
    </row>
    <row r="2430" spans="1:7" x14ac:dyDescent="0.2">
      <c r="A2430" s="17">
        <v>39938</v>
      </c>
      <c r="B2430" s="14">
        <v>238.26</v>
      </c>
      <c r="C2430" s="14">
        <v>239.06</v>
      </c>
      <c r="D2430" s="14">
        <v>243.71</v>
      </c>
      <c r="E2430" s="14">
        <v>236.27</v>
      </c>
      <c r="F2430" s="14" t="s">
        <v>2179</v>
      </c>
      <c r="G2430" s="15">
        <v>5.4699999999999999E-2</v>
      </c>
    </row>
    <row r="2431" spans="1:7" x14ac:dyDescent="0.2">
      <c r="A2431" s="17">
        <v>39937</v>
      </c>
      <c r="B2431" s="14">
        <v>239.06</v>
      </c>
      <c r="C2431" s="14">
        <v>226.66</v>
      </c>
      <c r="D2431" s="14">
        <v>239.11</v>
      </c>
      <c r="E2431" s="14">
        <v>226.66</v>
      </c>
      <c r="F2431" s="14" t="s">
        <v>2179</v>
      </c>
      <c r="G2431" s="15">
        <v>1.12E-2</v>
      </c>
    </row>
    <row r="2432" spans="1:7" x14ac:dyDescent="0.2">
      <c r="A2432" s="17">
        <v>39933</v>
      </c>
      <c r="B2432" s="14">
        <v>226.66</v>
      </c>
      <c r="C2432" s="14">
        <v>224.14</v>
      </c>
      <c r="D2432" s="14">
        <v>229.22</v>
      </c>
      <c r="E2432" s="14">
        <v>224.14</v>
      </c>
      <c r="F2432" s="14" t="s">
        <v>2179</v>
      </c>
      <c r="G2432" s="15">
        <v>3.2000000000000001E-2</v>
      </c>
    </row>
    <row r="2433" spans="1:7" x14ac:dyDescent="0.2">
      <c r="A2433" s="17">
        <v>39932</v>
      </c>
      <c r="B2433" s="14">
        <v>224.14</v>
      </c>
      <c r="C2433" s="14">
        <v>217.18</v>
      </c>
      <c r="D2433" s="14">
        <v>224.52</v>
      </c>
      <c r="E2433" s="14">
        <v>217.18</v>
      </c>
      <c r="F2433" s="14" t="s">
        <v>2179</v>
      </c>
      <c r="G2433" s="15">
        <v>-2E-3</v>
      </c>
    </row>
    <row r="2434" spans="1:7" x14ac:dyDescent="0.2">
      <c r="A2434" s="17">
        <v>39931</v>
      </c>
      <c r="B2434" s="14">
        <v>217.18</v>
      </c>
      <c r="C2434" s="14">
        <v>217.61</v>
      </c>
      <c r="D2434" s="14">
        <v>218.13</v>
      </c>
      <c r="E2434" s="14">
        <v>213.96</v>
      </c>
      <c r="F2434" s="14" t="s">
        <v>2179</v>
      </c>
      <c r="G2434" s="15">
        <v>-8.2000000000000007E-3</v>
      </c>
    </row>
    <row r="2435" spans="1:7" x14ac:dyDescent="0.2">
      <c r="A2435" s="17">
        <v>39930</v>
      </c>
      <c r="B2435" s="14">
        <v>217.61</v>
      </c>
      <c r="C2435" s="14">
        <v>219.41</v>
      </c>
      <c r="D2435" s="14">
        <v>219.41</v>
      </c>
      <c r="E2435" s="14">
        <v>214.92</v>
      </c>
      <c r="F2435" s="14" t="s">
        <v>2179</v>
      </c>
      <c r="G2435" s="15">
        <v>2.4E-2</v>
      </c>
    </row>
    <row r="2436" spans="1:7" x14ac:dyDescent="0.2">
      <c r="A2436" s="17">
        <v>39927</v>
      </c>
      <c r="B2436" s="14">
        <v>219.41</v>
      </c>
      <c r="C2436" s="14">
        <v>214.27</v>
      </c>
      <c r="D2436" s="14">
        <v>219.88</v>
      </c>
      <c r="E2436" s="14">
        <v>214.27</v>
      </c>
      <c r="F2436" s="14" t="s">
        <v>2179</v>
      </c>
      <c r="G2436" s="15">
        <v>-8.8000000000000005E-3</v>
      </c>
    </row>
    <row r="2437" spans="1:7" x14ac:dyDescent="0.2">
      <c r="A2437" s="17">
        <v>39926</v>
      </c>
      <c r="B2437" s="14">
        <v>214.27</v>
      </c>
      <c r="C2437" s="14">
        <v>216.17</v>
      </c>
      <c r="D2437" s="14">
        <v>218.02</v>
      </c>
      <c r="E2437" s="14">
        <v>213.78</v>
      </c>
      <c r="F2437" s="14" t="s">
        <v>2179</v>
      </c>
      <c r="G2437" s="15">
        <v>8.3999999999999995E-3</v>
      </c>
    </row>
    <row r="2438" spans="1:7" x14ac:dyDescent="0.2">
      <c r="A2438" s="17">
        <v>39925</v>
      </c>
      <c r="B2438" s="14">
        <v>216.17</v>
      </c>
      <c r="C2438" s="14">
        <v>214.37</v>
      </c>
      <c r="D2438" s="14">
        <v>216.87</v>
      </c>
      <c r="E2438" s="14">
        <v>212.47</v>
      </c>
      <c r="F2438" s="14" t="s">
        <v>2179</v>
      </c>
      <c r="G2438" s="15">
        <v>1.7000000000000001E-2</v>
      </c>
    </row>
    <row r="2439" spans="1:7" x14ac:dyDescent="0.2">
      <c r="A2439" s="17">
        <v>39924</v>
      </c>
      <c r="B2439" s="14">
        <v>214.37</v>
      </c>
      <c r="C2439" s="14">
        <v>210.78</v>
      </c>
      <c r="D2439" s="14">
        <v>214.37</v>
      </c>
      <c r="E2439" s="14">
        <v>207.17</v>
      </c>
      <c r="F2439" s="14" t="s">
        <v>2179</v>
      </c>
      <c r="G2439" s="15">
        <v>-4.87E-2</v>
      </c>
    </row>
    <row r="2440" spans="1:7" x14ac:dyDescent="0.2">
      <c r="A2440" s="17">
        <v>39923</v>
      </c>
      <c r="B2440" s="14">
        <v>210.78</v>
      </c>
      <c r="C2440" s="14">
        <v>221.57</v>
      </c>
      <c r="D2440" s="14">
        <v>223.72</v>
      </c>
      <c r="E2440" s="14">
        <v>210.72</v>
      </c>
      <c r="F2440" s="14" t="s">
        <v>2179</v>
      </c>
      <c r="G2440" s="15">
        <v>3.5099999999999999E-2</v>
      </c>
    </row>
    <row r="2441" spans="1:7" x14ac:dyDescent="0.2">
      <c r="A2441" s="17">
        <v>39920</v>
      </c>
      <c r="B2441" s="14">
        <v>221.57</v>
      </c>
      <c r="C2441" s="14">
        <v>214.05</v>
      </c>
      <c r="D2441" s="14">
        <v>221.57</v>
      </c>
      <c r="E2441" s="14">
        <v>214.05</v>
      </c>
      <c r="F2441" s="14" t="s">
        <v>2179</v>
      </c>
      <c r="G2441" s="15">
        <v>2.5499999999999998E-2</v>
      </c>
    </row>
    <row r="2442" spans="1:7" x14ac:dyDescent="0.2">
      <c r="A2442" s="17">
        <v>39919</v>
      </c>
      <c r="B2442" s="14">
        <v>214.05</v>
      </c>
      <c r="C2442" s="14">
        <v>208.72</v>
      </c>
      <c r="D2442" s="14">
        <v>214.92</v>
      </c>
      <c r="E2442" s="14">
        <v>208.72</v>
      </c>
      <c r="F2442" s="14" t="s">
        <v>2179</v>
      </c>
      <c r="G2442" s="15">
        <v>9.1000000000000004E-3</v>
      </c>
    </row>
    <row r="2443" spans="1:7" x14ac:dyDescent="0.2">
      <c r="A2443" s="17">
        <v>39918</v>
      </c>
      <c r="B2443" s="14">
        <v>208.72</v>
      </c>
      <c r="C2443" s="14">
        <v>206.84</v>
      </c>
      <c r="D2443" s="14">
        <v>210.84</v>
      </c>
      <c r="E2443" s="14">
        <v>204</v>
      </c>
      <c r="F2443" s="14" t="s">
        <v>2179</v>
      </c>
      <c r="G2443" s="15">
        <v>0.05</v>
      </c>
    </row>
    <row r="2444" spans="1:7" x14ac:dyDescent="0.2">
      <c r="A2444" s="17">
        <v>39917</v>
      </c>
      <c r="B2444" s="14">
        <v>206.84</v>
      </c>
      <c r="C2444" s="14">
        <v>196.99</v>
      </c>
      <c r="D2444" s="14">
        <v>207.53</v>
      </c>
      <c r="E2444" s="14">
        <v>196.99</v>
      </c>
      <c r="F2444" s="14" t="s">
        <v>2179</v>
      </c>
      <c r="G2444" s="15">
        <v>-1.84E-2</v>
      </c>
    </row>
    <row r="2445" spans="1:7" x14ac:dyDescent="0.2">
      <c r="A2445" s="17">
        <v>39911</v>
      </c>
      <c r="B2445" s="14">
        <v>196.99</v>
      </c>
      <c r="C2445" s="14">
        <v>200.68</v>
      </c>
      <c r="D2445" s="14">
        <v>200.68</v>
      </c>
      <c r="E2445" s="14">
        <v>195.6</v>
      </c>
      <c r="F2445" s="14" t="s">
        <v>2179</v>
      </c>
      <c r="G2445" s="15">
        <v>-3.3700000000000001E-2</v>
      </c>
    </row>
    <row r="2446" spans="1:7" x14ac:dyDescent="0.2">
      <c r="A2446" s="17">
        <v>39910</v>
      </c>
      <c r="B2446" s="14">
        <v>200.68</v>
      </c>
      <c r="C2446" s="14">
        <v>207.67</v>
      </c>
      <c r="D2446" s="14">
        <v>210.26</v>
      </c>
      <c r="E2446" s="14">
        <v>200.68</v>
      </c>
      <c r="F2446" s="14" t="s">
        <v>2179</v>
      </c>
      <c r="G2446" s="15">
        <v>-6.4000000000000003E-3</v>
      </c>
    </row>
    <row r="2447" spans="1:7" x14ac:dyDescent="0.2">
      <c r="A2447" s="17">
        <v>39909</v>
      </c>
      <c r="B2447" s="14">
        <v>207.67</v>
      </c>
      <c r="C2447" s="14">
        <v>209.01</v>
      </c>
      <c r="D2447" s="14">
        <v>215.74</v>
      </c>
      <c r="E2447" s="14">
        <v>207.21</v>
      </c>
      <c r="F2447" s="14" t="s">
        <v>2179</v>
      </c>
      <c r="G2447" s="15">
        <v>-3.04E-2</v>
      </c>
    </row>
    <row r="2448" spans="1:7" x14ac:dyDescent="0.2">
      <c r="A2448" s="17">
        <v>39906</v>
      </c>
      <c r="B2448" s="14">
        <v>209.01</v>
      </c>
      <c r="C2448" s="14">
        <v>215.57</v>
      </c>
      <c r="D2448" s="14">
        <v>218.62</v>
      </c>
      <c r="E2448" s="14">
        <v>209.01</v>
      </c>
      <c r="F2448" s="14" t="s">
        <v>2179</v>
      </c>
      <c r="G2448" s="15">
        <v>5.16E-2</v>
      </c>
    </row>
    <row r="2449" spans="1:7" x14ac:dyDescent="0.2">
      <c r="A2449" s="17">
        <v>39905</v>
      </c>
      <c r="B2449" s="14">
        <v>215.57</v>
      </c>
      <c r="C2449" s="14">
        <v>204.99</v>
      </c>
      <c r="D2449" s="14">
        <v>215.59</v>
      </c>
      <c r="E2449" s="14">
        <v>204.99</v>
      </c>
      <c r="F2449" s="14" t="s">
        <v>2179</v>
      </c>
      <c r="G2449" s="15">
        <v>6.1999999999999998E-3</v>
      </c>
    </row>
    <row r="2450" spans="1:7" x14ac:dyDescent="0.2">
      <c r="A2450" s="17">
        <v>39904</v>
      </c>
      <c r="B2450" s="14">
        <v>204.99</v>
      </c>
      <c r="C2450" s="14">
        <v>203.72</v>
      </c>
      <c r="D2450" s="14">
        <v>205.59</v>
      </c>
      <c r="E2450" s="14">
        <v>199.36</v>
      </c>
      <c r="F2450" s="14" t="s">
        <v>2179</v>
      </c>
      <c r="G2450" s="15">
        <v>2.5000000000000001E-2</v>
      </c>
    </row>
    <row r="2451" spans="1:7" x14ac:dyDescent="0.2">
      <c r="A2451" s="17">
        <v>39903</v>
      </c>
      <c r="B2451" s="14">
        <v>203.72</v>
      </c>
      <c r="C2451" s="14">
        <v>198.76</v>
      </c>
      <c r="D2451" s="14">
        <v>204.32</v>
      </c>
      <c r="E2451" s="14">
        <v>198.76</v>
      </c>
      <c r="F2451" s="14" t="s">
        <v>2179</v>
      </c>
      <c r="G2451" s="15">
        <v>-4.8800000000000003E-2</v>
      </c>
    </row>
    <row r="2452" spans="1:7" x14ac:dyDescent="0.2">
      <c r="A2452" s="17">
        <v>39902</v>
      </c>
      <c r="B2452" s="14">
        <v>198.76</v>
      </c>
      <c r="C2452" s="14">
        <v>208.96</v>
      </c>
      <c r="D2452" s="14">
        <v>208.96</v>
      </c>
      <c r="E2452" s="14">
        <v>198.73</v>
      </c>
      <c r="F2452" s="14" t="s">
        <v>2179</v>
      </c>
      <c r="G2452" s="15">
        <v>-2.6100000000000002E-2</v>
      </c>
    </row>
    <row r="2453" spans="1:7" x14ac:dyDescent="0.2">
      <c r="A2453" s="17">
        <v>39899</v>
      </c>
      <c r="B2453" s="14">
        <v>208.96</v>
      </c>
      <c r="C2453" s="14">
        <v>214.56</v>
      </c>
      <c r="D2453" s="14">
        <v>214.56</v>
      </c>
      <c r="E2453" s="14">
        <v>207.63</v>
      </c>
      <c r="F2453" s="14" t="s">
        <v>2179</v>
      </c>
      <c r="G2453" s="15">
        <v>2.07E-2</v>
      </c>
    </row>
    <row r="2454" spans="1:7" x14ac:dyDescent="0.2">
      <c r="A2454" s="17">
        <v>39898</v>
      </c>
      <c r="B2454" s="14">
        <v>214.56</v>
      </c>
      <c r="C2454" s="14">
        <v>210.2</v>
      </c>
      <c r="D2454" s="14">
        <v>215.24</v>
      </c>
      <c r="E2454" s="14">
        <v>209.91</v>
      </c>
      <c r="F2454" s="14" t="s">
        <v>2179</v>
      </c>
      <c r="G2454" s="15">
        <v>2.2700000000000001E-2</v>
      </c>
    </row>
    <row r="2455" spans="1:7" x14ac:dyDescent="0.2">
      <c r="A2455" s="17">
        <v>39897</v>
      </c>
      <c r="B2455" s="14">
        <v>210.2</v>
      </c>
      <c r="C2455" s="14">
        <v>205.54</v>
      </c>
      <c r="D2455" s="14">
        <v>211.04</v>
      </c>
      <c r="E2455" s="14">
        <v>204.12</v>
      </c>
      <c r="F2455" s="14" t="s">
        <v>2179</v>
      </c>
      <c r="G2455" s="15">
        <v>-1.9400000000000001E-2</v>
      </c>
    </row>
    <row r="2456" spans="1:7" x14ac:dyDescent="0.2">
      <c r="A2456" s="17">
        <v>39896</v>
      </c>
      <c r="B2456" s="14">
        <v>205.54</v>
      </c>
      <c r="C2456" s="14">
        <v>209.61</v>
      </c>
      <c r="D2456" s="14">
        <v>212.96</v>
      </c>
      <c r="E2456" s="14">
        <v>204.35</v>
      </c>
      <c r="F2456" s="14" t="s">
        <v>2179</v>
      </c>
      <c r="G2456" s="15">
        <v>4.36E-2</v>
      </c>
    </row>
    <row r="2457" spans="1:7" x14ac:dyDescent="0.2">
      <c r="A2457" s="17">
        <v>39895</v>
      </c>
      <c r="B2457" s="14">
        <v>209.61</v>
      </c>
      <c r="C2457" s="14">
        <v>200.86</v>
      </c>
      <c r="D2457" s="14">
        <v>209.63</v>
      </c>
      <c r="E2457" s="14">
        <v>200.86</v>
      </c>
      <c r="F2457" s="14" t="s">
        <v>2179</v>
      </c>
      <c r="G2457" s="15">
        <v>1.0500000000000001E-2</v>
      </c>
    </row>
    <row r="2458" spans="1:7" x14ac:dyDescent="0.2">
      <c r="A2458" s="17">
        <v>39892</v>
      </c>
      <c r="B2458" s="14">
        <v>200.86</v>
      </c>
      <c r="C2458" s="14">
        <v>198.78</v>
      </c>
      <c r="D2458" s="14">
        <v>202.98</v>
      </c>
      <c r="E2458" s="14">
        <v>196.79</v>
      </c>
      <c r="F2458" s="14" t="s">
        <v>2179</v>
      </c>
      <c r="G2458" s="15">
        <v>4.7E-2</v>
      </c>
    </row>
    <row r="2459" spans="1:7" x14ac:dyDescent="0.2">
      <c r="A2459" s="17">
        <v>39891</v>
      </c>
      <c r="B2459" s="14">
        <v>198.78</v>
      </c>
      <c r="C2459" s="14">
        <v>189.86</v>
      </c>
      <c r="D2459" s="14">
        <v>199.62</v>
      </c>
      <c r="E2459" s="14">
        <v>189.86</v>
      </c>
      <c r="F2459" s="14" t="s">
        <v>2179</v>
      </c>
      <c r="G2459" s="15">
        <v>-1.95E-2</v>
      </c>
    </row>
    <row r="2460" spans="1:7" x14ac:dyDescent="0.2">
      <c r="A2460" s="17">
        <v>39890</v>
      </c>
      <c r="B2460" s="14">
        <v>189.86</v>
      </c>
      <c r="C2460" s="14">
        <v>193.63</v>
      </c>
      <c r="D2460" s="14">
        <v>196.57</v>
      </c>
      <c r="E2460" s="14">
        <v>189.01</v>
      </c>
      <c r="F2460" s="14" t="s">
        <v>2179</v>
      </c>
      <c r="G2460" s="15">
        <v>3.5000000000000001E-3</v>
      </c>
    </row>
    <row r="2461" spans="1:7" x14ac:dyDescent="0.2">
      <c r="A2461" s="17">
        <v>39889</v>
      </c>
      <c r="B2461" s="14">
        <v>193.63</v>
      </c>
      <c r="C2461" s="14">
        <v>192.96</v>
      </c>
      <c r="D2461" s="14">
        <v>195.38</v>
      </c>
      <c r="E2461" s="14">
        <v>191.29</v>
      </c>
      <c r="F2461" s="14" t="s">
        <v>2179</v>
      </c>
      <c r="G2461" s="15">
        <v>1.66E-2</v>
      </c>
    </row>
    <row r="2462" spans="1:7" x14ac:dyDescent="0.2">
      <c r="A2462" s="17">
        <v>39888</v>
      </c>
      <c r="B2462" s="14">
        <v>192.96</v>
      </c>
      <c r="C2462" s="14">
        <v>189.81</v>
      </c>
      <c r="D2462" s="14">
        <v>193.1</v>
      </c>
      <c r="E2462" s="14">
        <v>189.3</v>
      </c>
      <c r="F2462" s="14" t="s">
        <v>2179</v>
      </c>
      <c r="G2462" s="15">
        <v>5.5999999999999999E-3</v>
      </c>
    </row>
    <row r="2463" spans="1:7" x14ac:dyDescent="0.2">
      <c r="A2463" s="17">
        <v>39885</v>
      </c>
      <c r="B2463" s="14">
        <v>189.81</v>
      </c>
      <c r="C2463" s="14">
        <v>188.75</v>
      </c>
      <c r="D2463" s="14">
        <v>194.31</v>
      </c>
      <c r="E2463" s="14">
        <v>188.75</v>
      </c>
      <c r="F2463" s="14" t="s">
        <v>2179</v>
      </c>
      <c r="G2463" s="15">
        <v>-7.3000000000000001E-3</v>
      </c>
    </row>
    <row r="2464" spans="1:7" x14ac:dyDescent="0.2">
      <c r="A2464" s="17">
        <v>39884</v>
      </c>
      <c r="B2464" s="14">
        <v>188.75</v>
      </c>
      <c r="C2464" s="14">
        <v>190.13</v>
      </c>
      <c r="D2464" s="14">
        <v>190.13</v>
      </c>
      <c r="E2464" s="14">
        <v>186.08</v>
      </c>
      <c r="F2464" s="14" t="s">
        <v>2179</v>
      </c>
      <c r="G2464" s="15">
        <v>-1.7299999999999999E-2</v>
      </c>
    </row>
    <row r="2465" spans="1:7" x14ac:dyDescent="0.2">
      <c r="A2465" s="17">
        <v>39883</v>
      </c>
      <c r="B2465" s="14">
        <v>190.13</v>
      </c>
      <c r="C2465" s="14">
        <v>193.47</v>
      </c>
      <c r="D2465" s="14">
        <v>196.92</v>
      </c>
      <c r="E2465" s="14">
        <v>189.81</v>
      </c>
      <c r="F2465" s="14" t="s">
        <v>2179</v>
      </c>
      <c r="G2465" s="15">
        <v>4.7500000000000001E-2</v>
      </c>
    </row>
    <row r="2466" spans="1:7" x14ac:dyDescent="0.2">
      <c r="A2466" s="17">
        <v>39882</v>
      </c>
      <c r="B2466" s="14">
        <v>193.47</v>
      </c>
      <c r="C2466" s="14">
        <v>184.7</v>
      </c>
      <c r="D2466" s="14">
        <v>194.35</v>
      </c>
      <c r="E2466" s="14">
        <v>182.45</v>
      </c>
      <c r="F2466" s="14" t="s">
        <v>2179</v>
      </c>
      <c r="G2466" s="15">
        <v>2.8199999999999999E-2</v>
      </c>
    </row>
    <row r="2467" spans="1:7" x14ac:dyDescent="0.2">
      <c r="A2467" s="17">
        <v>39881</v>
      </c>
      <c r="B2467" s="14">
        <v>184.7</v>
      </c>
      <c r="C2467" s="14">
        <v>179.63</v>
      </c>
      <c r="D2467" s="14">
        <v>184.77</v>
      </c>
      <c r="E2467" s="14">
        <v>176.89</v>
      </c>
      <c r="F2467" s="14" t="s">
        <v>2179</v>
      </c>
      <c r="G2467" s="15">
        <v>-8.0000000000000004E-4</v>
      </c>
    </row>
    <row r="2468" spans="1:7" x14ac:dyDescent="0.2">
      <c r="A2468" s="17">
        <v>39878</v>
      </c>
      <c r="B2468" s="14">
        <v>179.63</v>
      </c>
      <c r="C2468" s="14">
        <v>179.78</v>
      </c>
      <c r="D2468" s="14">
        <v>184.79</v>
      </c>
      <c r="E2468" s="14">
        <v>178.27</v>
      </c>
      <c r="F2468" s="14" t="s">
        <v>2179</v>
      </c>
      <c r="G2468" s="15">
        <v>-4.8000000000000001E-2</v>
      </c>
    </row>
    <row r="2469" spans="1:7" x14ac:dyDescent="0.2">
      <c r="A2469" s="17">
        <v>39877</v>
      </c>
      <c r="B2469" s="14">
        <v>179.78</v>
      </c>
      <c r="C2469" s="14">
        <v>188.85</v>
      </c>
      <c r="D2469" s="14">
        <v>189.02</v>
      </c>
      <c r="E2469" s="14">
        <v>179.02</v>
      </c>
      <c r="F2469" s="14" t="s">
        <v>2179</v>
      </c>
      <c r="G2469" s="15">
        <v>7.4499999999999997E-2</v>
      </c>
    </row>
    <row r="2470" spans="1:7" x14ac:dyDescent="0.2">
      <c r="A2470" s="17">
        <v>39876</v>
      </c>
      <c r="B2470" s="14">
        <v>188.85</v>
      </c>
      <c r="C2470" s="14">
        <v>175.75</v>
      </c>
      <c r="D2470" s="14">
        <v>188.85</v>
      </c>
      <c r="E2470" s="14">
        <v>175.75</v>
      </c>
      <c r="F2470" s="14" t="s">
        <v>2179</v>
      </c>
      <c r="G2470" s="15">
        <v>-4.2500000000000003E-2</v>
      </c>
    </row>
    <row r="2471" spans="1:7" x14ac:dyDescent="0.2">
      <c r="A2471" s="17">
        <v>39875</v>
      </c>
      <c r="B2471" s="14">
        <v>175.75</v>
      </c>
      <c r="C2471" s="14">
        <v>183.55</v>
      </c>
      <c r="D2471" s="14">
        <v>184.45</v>
      </c>
      <c r="E2471" s="14">
        <v>175.42</v>
      </c>
      <c r="F2471" s="14" t="s">
        <v>2179</v>
      </c>
      <c r="G2471" s="15">
        <v>-4.19E-2</v>
      </c>
    </row>
    <row r="2472" spans="1:7" x14ac:dyDescent="0.2">
      <c r="A2472" s="17">
        <v>39874</v>
      </c>
      <c r="B2472" s="14">
        <v>183.55</v>
      </c>
      <c r="C2472" s="14">
        <v>191.57</v>
      </c>
      <c r="D2472" s="14">
        <v>191.57</v>
      </c>
      <c r="E2472" s="14">
        <v>182.1</v>
      </c>
      <c r="F2472" s="14" t="s">
        <v>2179</v>
      </c>
      <c r="G2472" s="15">
        <v>-2.1499999999999998E-2</v>
      </c>
    </row>
    <row r="2473" spans="1:7" x14ac:dyDescent="0.2">
      <c r="A2473" s="17">
        <v>39871</v>
      </c>
      <c r="B2473" s="14">
        <v>191.57</v>
      </c>
      <c r="C2473" s="14">
        <v>195.77</v>
      </c>
      <c r="D2473" s="14">
        <v>195.77</v>
      </c>
      <c r="E2473" s="14">
        <v>188.52</v>
      </c>
      <c r="F2473" s="14" t="s">
        <v>2179</v>
      </c>
      <c r="G2473" s="15">
        <v>4.0599999999999997E-2</v>
      </c>
    </row>
    <row r="2474" spans="1:7" x14ac:dyDescent="0.2">
      <c r="A2474" s="17">
        <v>39870</v>
      </c>
      <c r="B2474" s="14">
        <v>195.77</v>
      </c>
      <c r="C2474" s="14">
        <v>188.14</v>
      </c>
      <c r="D2474" s="14">
        <v>195.77</v>
      </c>
      <c r="E2474" s="14">
        <v>188.14</v>
      </c>
      <c r="F2474" s="14" t="s">
        <v>2179</v>
      </c>
      <c r="G2474" s="15">
        <v>7.6E-3</v>
      </c>
    </row>
    <row r="2475" spans="1:7" x14ac:dyDescent="0.2">
      <c r="A2475" s="17">
        <v>39869</v>
      </c>
      <c r="B2475" s="14">
        <v>188.14</v>
      </c>
      <c r="C2475" s="14">
        <v>186.72</v>
      </c>
      <c r="D2475" s="14">
        <v>192.81</v>
      </c>
      <c r="E2475" s="14">
        <v>186.72</v>
      </c>
      <c r="F2475" s="14" t="s">
        <v>2179</v>
      </c>
      <c r="G2475" s="15">
        <v>4.1000000000000003E-3</v>
      </c>
    </row>
    <row r="2476" spans="1:7" x14ac:dyDescent="0.2">
      <c r="A2476" s="17">
        <v>39868</v>
      </c>
      <c r="B2476" s="14">
        <v>186.72</v>
      </c>
      <c r="C2476" s="14">
        <v>185.96</v>
      </c>
      <c r="D2476" s="14">
        <v>186.93</v>
      </c>
      <c r="E2476" s="14">
        <v>179.69</v>
      </c>
      <c r="F2476" s="14" t="s">
        <v>2179</v>
      </c>
      <c r="G2476" s="15">
        <v>-1.38E-2</v>
      </c>
    </row>
    <row r="2477" spans="1:7" x14ac:dyDescent="0.2">
      <c r="A2477" s="17">
        <v>39867</v>
      </c>
      <c r="B2477" s="14">
        <v>185.96</v>
      </c>
      <c r="C2477" s="14">
        <v>188.57</v>
      </c>
      <c r="D2477" s="14">
        <v>192.32</v>
      </c>
      <c r="E2477" s="14">
        <v>185.88</v>
      </c>
      <c r="F2477" s="14" t="s">
        <v>2179</v>
      </c>
      <c r="G2477" s="15">
        <v>-5.4899999999999997E-2</v>
      </c>
    </row>
    <row r="2478" spans="1:7" x14ac:dyDescent="0.2">
      <c r="A2478" s="17">
        <v>39864</v>
      </c>
      <c r="B2478" s="14">
        <v>188.57</v>
      </c>
      <c r="C2478" s="14">
        <v>199.52</v>
      </c>
      <c r="D2478" s="14">
        <v>199.52</v>
      </c>
      <c r="E2478" s="14">
        <v>188.08</v>
      </c>
      <c r="F2478" s="14" t="s">
        <v>2179</v>
      </c>
      <c r="G2478" s="15">
        <v>1.03E-2</v>
      </c>
    </row>
    <row r="2479" spans="1:7" x14ac:dyDescent="0.2">
      <c r="A2479" s="17">
        <v>39863</v>
      </c>
      <c r="B2479" s="14">
        <v>199.52</v>
      </c>
      <c r="C2479" s="14">
        <v>197.49</v>
      </c>
      <c r="D2479" s="14">
        <v>200.69</v>
      </c>
      <c r="E2479" s="14">
        <v>195.71</v>
      </c>
      <c r="F2479" s="14" t="s">
        <v>2179</v>
      </c>
      <c r="G2479" s="15">
        <v>-1.43E-2</v>
      </c>
    </row>
    <row r="2480" spans="1:7" x14ac:dyDescent="0.2">
      <c r="A2480" s="17">
        <v>39862</v>
      </c>
      <c r="B2480" s="14">
        <v>197.49</v>
      </c>
      <c r="C2480" s="14">
        <v>200.35</v>
      </c>
      <c r="D2480" s="14">
        <v>200.99</v>
      </c>
      <c r="E2480" s="14">
        <v>194.71</v>
      </c>
      <c r="F2480" s="14" t="s">
        <v>2179</v>
      </c>
      <c r="G2480" s="15">
        <v>-3.0700000000000002E-2</v>
      </c>
    </row>
    <row r="2481" spans="1:7" x14ac:dyDescent="0.2">
      <c r="A2481" s="17">
        <v>39861</v>
      </c>
      <c r="B2481" s="14">
        <v>200.35</v>
      </c>
      <c r="C2481" s="14">
        <v>206.7</v>
      </c>
      <c r="D2481" s="14">
        <v>206.7</v>
      </c>
      <c r="E2481" s="14">
        <v>200.14</v>
      </c>
      <c r="F2481" s="14" t="s">
        <v>2179</v>
      </c>
      <c r="G2481" s="15">
        <v>-1.8700000000000001E-2</v>
      </c>
    </row>
    <row r="2482" spans="1:7" x14ac:dyDescent="0.2">
      <c r="A2482" s="17">
        <v>39860</v>
      </c>
      <c r="B2482" s="14">
        <v>206.7</v>
      </c>
      <c r="C2482" s="14">
        <v>210.64</v>
      </c>
      <c r="D2482" s="14">
        <v>210.64</v>
      </c>
      <c r="E2482" s="14">
        <v>206.66</v>
      </c>
      <c r="F2482" s="14" t="s">
        <v>2179</v>
      </c>
      <c r="G2482" s="15">
        <v>1.7399999999999999E-2</v>
      </c>
    </row>
    <row r="2483" spans="1:7" x14ac:dyDescent="0.2">
      <c r="A2483" s="17">
        <v>39857</v>
      </c>
      <c r="B2483" s="14">
        <v>210.64</v>
      </c>
      <c r="C2483" s="14">
        <v>207.04</v>
      </c>
      <c r="D2483" s="14">
        <v>212.9</v>
      </c>
      <c r="E2483" s="14">
        <v>207.04</v>
      </c>
      <c r="F2483" s="14" t="s">
        <v>2179</v>
      </c>
      <c r="G2483" s="15">
        <v>-2.8500000000000001E-2</v>
      </c>
    </row>
    <row r="2484" spans="1:7" x14ac:dyDescent="0.2">
      <c r="A2484" s="17">
        <v>39856</v>
      </c>
      <c r="B2484" s="14">
        <v>207.04</v>
      </c>
      <c r="C2484" s="14">
        <v>213.12</v>
      </c>
      <c r="D2484" s="14">
        <v>213.12</v>
      </c>
      <c r="E2484" s="14">
        <v>206.04</v>
      </c>
      <c r="F2484" s="14" t="s">
        <v>2179</v>
      </c>
      <c r="G2484" s="15">
        <v>3.3E-3</v>
      </c>
    </row>
    <row r="2485" spans="1:7" x14ac:dyDescent="0.2">
      <c r="A2485" s="17">
        <v>39855</v>
      </c>
      <c r="B2485" s="14">
        <v>213.12</v>
      </c>
      <c r="C2485" s="14">
        <v>212.42</v>
      </c>
      <c r="D2485" s="14">
        <v>214.84</v>
      </c>
      <c r="E2485" s="14">
        <v>208.34</v>
      </c>
      <c r="F2485" s="14" t="s">
        <v>2179</v>
      </c>
      <c r="G2485" s="15">
        <v>-1.5699999999999999E-2</v>
      </c>
    </row>
    <row r="2486" spans="1:7" x14ac:dyDescent="0.2">
      <c r="A2486" s="17">
        <v>39854</v>
      </c>
      <c r="B2486" s="14">
        <v>212.42</v>
      </c>
      <c r="C2486" s="14">
        <v>215.81</v>
      </c>
      <c r="D2486" s="14">
        <v>218.38</v>
      </c>
      <c r="E2486" s="14">
        <v>210.45</v>
      </c>
      <c r="F2486" s="14" t="s">
        <v>2179</v>
      </c>
      <c r="G2486" s="15">
        <v>3.2399999999999998E-2</v>
      </c>
    </row>
    <row r="2487" spans="1:7" x14ac:dyDescent="0.2">
      <c r="A2487" s="17">
        <v>39853</v>
      </c>
      <c r="B2487" s="14">
        <v>215.81</v>
      </c>
      <c r="C2487" s="14">
        <v>209.04</v>
      </c>
      <c r="D2487" s="14">
        <v>216.63</v>
      </c>
      <c r="E2487" s="14">
        <v>208.03</v>
      </c>
      <c r="F2487" s="14" t="s">
        <v>2179</v>
      </c>
      <c r="G2487" s="15">
        <v>4.0099999999999997E-2</v>
      </c>
    </row>
    <row r="2488" spans="1:7" x14ac:dyDescent="0.2">
      <c r="A2488" s="17">
        <v>39850</v>
      </c>
      <c r="B2488" s="14">
        <v>209.04</v>
      </c>
      <c r="C2488" s="14">
        <v>200.99</v>
      </c>
      <c r="D2488" s="14">
        <v>209.12</v>
      </c>
      <c r="E2488" s="14">
        <v>200.99</v>
      </c>
      <c r="F2488" s="14" t="s">
        <v>2179</v>
      </c>
      <c r="G2488" s="15">
        <v>-7.6E-3</v>
      </c>
    </row>
    <row r="2489" spans="1:7" x14ac:dyDescent="0.2">
      <c r="A2489" s="17">
        <v>39849</v>
      </c>
      <c r="B2489" s="14">
        <v>200.99</v>
      </c>
      <c r="C2489" s="14">
        <v>202.52</v>
      </c>
      <c r="D2489" s="14">
        <v>203.48</v>
      </c>
      <c r="E2489" s="14">
        <v>198.4</v>
      </c>
      <c r="F2489" s="14" t="s">
        <v>2179</v>
      </c>
      <c r="G2489" s="15">
        <v>2.0799999999999999E-2</v>
      </c>
    </row>
    <row r="2490" spans="1:7" x14ac:dyDescent="0.2">
      <c r="A2490" s="17">
        <v>39848</v>
      </c>
      <c r="B2490" s="14">
        <v>202.52</v>
      </c>
      <c r="C2490" s="14">
        <v>198.39</v>
      </c>
      <c r="D2490" s="14">
        <v>203.32</v>
      </c>
      <c r="E2490" s="14">
        <v>196.89</v>
      </c>
      <c r="F2490" s="14" t="s">
        <v>2179</v>
      </c>
      <c r="G2490" s="15">
        <v>2.8899999999999999E-2</v>
      </c>
    </row>
    <row r="2491" spans="1:7" x14ac:dyDescent="0.2">
      <c r="A2491" s="17">
        <v>39847</v>
      </c>
      <c r="B2491" s="14">
        <v>198.39</v>
      </c>
      <c r="C2491" s="14">
        <v>192.82</v>
      </c>
      <c r="D2491" s="14">
        <v>198.39</v>
      </c>
      <c r="E2491" s="14">
        <v>190.26</v>
      </c>
      <c r="F2491" s="14" t="s">
        <v>2179</v>
      </c>
      <c r="G2491" s="15">
        <v>-4.1399999999999999E-2</v>
      </c>
    </row>
    <row r="2492" spans="1:7" x14ac:dyDescent="0.2">
      <c r="A2492" s="17">
        <v>39846</v>
      </c>
      <c r="B2492" s="14">
        <v>192.82</v>
      </c>
      <c r="C2492" s="14">
        <v>201.15</v>
      </c>
      <c r="D2492" s="14">
        <v>201.15</v>
      </c>
      <c r="E2492" s="14">
        <v>192.82</v>
      </c>
      <c r="F2492" s="14" t="s">
        <v>2179</v>
      </c>
      <c r="G2492" s="15">
        <v>-3.8999999999999998E-3</v>
      </c>
    </row>
    <row r="2493" spans="1:7" x14ac:dyDescent="0.2">
      <c r="A2493" s="17">
        <v>39843</v>
      </c>
      <c r="B2493" s="14">
        <v>201.15</v>
      </c>
      <c r="C2493" s="14">
        <v>201.93</v>
      </c>
      <c r="D2493" s="14">
        <v>203.23</v>
      </c>
      <c r="E2493" s="14">
        <v>198.58</v>
      </c>
      <c r="F2493" s="14" t="s">
        <v>2179</v>
      </c>
      <c r="G2493" s="15">
        <v>-2.8000000000000001E-2</v>
      </c>
    </row>
    <row r="2494" spans="1:7" x14ac:dyDescent="0.2">
      <c r="A2494" s="17">
        <v>39842</v>
      </c>
      <c r="B2494" s="14">
        <v>201.93</v>
      </c>
      <c r="C2494" s="14">
        <v>207.75</v>
      </c>
      <c r="D2494" s="14">
        <v>207.75</v>
      </c>
      <c r="E2494" s="14">
        <v>200.18</v>
      </c>
      <c r="F2494" s="14" t="s">
        <v>2179</v>
      </c>
      <c r="G2494" s="15">
        <v>2.1600000000000001E-2</v>
      </c>
    </row>
    <row r="2495" spans="1:7" x14ac:dyDescent="0.2">
      <c r="A2495" s="17">
        <v>39841</v>
      </c>
      <c r="B2495" s="14">
        <v>207.75</v>
      </c>
      <c r="C2495" s="14">
        <v>203.35</v>
      </c>
      <c r="D2495" s="14">
        <v>207.97</v>
      </c>
      <c r="E2495" s="14">
        <v>203.35</v>
      </c>
      <c r="F2495" s="14" t="s">
        <v>2179</v>
      </c>
      <c r="G2495" s="15">
        <v>-5.1999999999999998E-3</v>
      </c>
    </row>
    <row r="2496" spans="1:7" x14ac:dyDescent="0.2">
      <c r="A2496" s="17">
        <v>39840</v>
      </c>
      <c r="B2496" s="14">
        <v>203.35</v>
      </c>
      <c r="C2496" s="14">
        <v>204.42</v>
      </c>
      <c r="D2496" s="14">
        <v>207.43</v>
      </c>
      <c r="E2496" s="14">
        <v>200.66</v>
      </c>
      <c r="F2496" s="14" t="s">
        <v>2179</v>
      </c>
      <c r="G2496" s="15">
        <v>3.3799999999999997E-2</v>
      </c>
    </row>
    <row r="2497" spans="1:7" x14ac:dyDescent="0.2">
      <c r="A2497" s="17">
        <v>39839</v>
      </c>
      <c r="B2497" s="14">
        <v>204.42</v>
      </c>
      <c r="C2497" s="14">
        <v>197.74</v>
      </c>
      <c r="D2497" s="14">
        <v>205.36</v>
      </c>
      <c r="E2497" s="14">
        <v>195.25</v>
      </c>
      <c r="F2497" s="14" t="s">
        <v>2179</v>
      </c>
      <c r="G2497" s="15">
        <v>1.9400000000000001E-2</v>
      </c>
    </row>
    <row r="2498" spans="1:7" x14ac:dyDescent="0.2">
      <c r="A2498" s="17">
        <v>39836</v>
      </c>
      <c r="B2498" s="14">
        <v>197.74</v>
      </c>
      <c r="C2498" s="14">
        <v>193.98</v>
      </c>
      <c r="D2498" s="14">
        <v>197.74</v>
      </c>
      <c r="E2498" s="14">
        <v>189.94</v>
      </c>
      <c r="F2498" s="14" t="s">
        <v>2179</v>
      </c>
      <c r="G2498" s="15">
        <v>-1.3100000000000001E-2</v>
      </c>
    </row>
    <row r="2499" spans="1:7" x14ac:dyDescent="0.2">
      <c r="A2499" s="17">
        <v>39835</v>
      </c>
      <c r="B2499" s="14">
        <v>193.98</v>
      </c>
      <c r="C2499" s="14">
        <v>196.55</v>
      </c>
      <c r="D2499" s="14">
        <v>203.14</v>
      </c>
      <c r="E2499" s="14">
        <v>193.12</v>
      </c>
      <c r="F2499" s="14" t="s">
        <v>2179</v>
      </c>
      <c r="G2499" s="15">
        <v>7.3000000000000001E-3</v>
      </c>
    </row>
    <row r="2500" spans="1:7" x14ac:dyDescent="0.2">
      <c r="A2500" s="17">
        <v>39834</v>
      </c>
      <c r="B2500" s="14">
        <v>196.55</v>
      </c>
      <c r="C2500" s="14">
        <v>195.13</v>
      </c>
      <c r="D2500" s="14">
        <v>199.33</v>
      </c>
      <c r="E2500" s="14">
        <v>188.35</v>
      </c>
      <c r="F2500" s="14" t="s">
        <v>2179</v>
      </c>
      <c r="G2500" s="15">
        <v>-1.29E-2</v>
      </c>
    </row>
    <row r="2501" spans="1:7" x14ac:dyDescent="0.2">
      <c r="A2501" s="17">
        <v>39833</v>
      </c>
      <c r="B2501" s="14">
        <v>195.13</v>
      </c>
      <c r="C2501" s="14">
        <v>197.68</v>
      </c>
      <c r="D2501" s="14">
        <v>198.82</v>
      </c>
      <c r="E2501" s="14">
        <v>193.56</v>
      </c>
      <c r="F2501" s="14" t="s">
        <v>2179</v>
      </c>
      <c r="G2501" s="15">
        <v>-3.4000000000000002E-2</v>
      </c>
    </row>
    <row r="2502" spans="1:7" x14ac:dyDescent="0.2">
      <c r="A2502" s="17">
        <v>39832</v>
      </c>
      <c r="B2502" s="14">
        <v>197.68</v>
      </c>
      <c r="C2502" s="14">
        <v>204.64</v>
      </c>
      <c r="D2502" s="14">
        <v>207.59</v>
      </c>
      <c r="E2502" s="14">
        <v>197.08</v>
      </c>
      <c r="F2502" s="14" t="s">
        <v>2179</v>
      </c>
      <c r="G2502" s="15">
        <v>3.7999999999999999E-2</v>
      </c>
    </row>
    <row r="2503" spans="1:7" x14ac:dyDescent="0.2">
      <c r="A2503" s="17">
        <v>39829</v>
      </c>
      <c r="B2503" s="14">
        <v>204.64</v>
      </c>
      <c r="C2503" s="14">
        <v>197.14</v>
      </c>
      <c r="D2503" s="14">
        <v>204.68</v>
      </c>
      <c r="E2503" s="14">
        <v>197.14</v>
      </c>
      <c r="F2503" s="14" t="s">
        <v>2179</v>
      </c>
      <c r="G2503" s="15">
        <v>2.3400000000000001E-2</v>
      </c>
    </row>
    <row r="2504" spans="1:7" x14ac:dyDescent="0.2">
      <c r="A2504" s="17">
        <v>39828</v>
      </c>
      <c r="B2504" s="14">
        <v>197.14</v>
      </c>
      <c r="C2504" s="14">
        <v>192.64</v>
      </c>
      <c r="D2504" s="14">
        <v>198.62</v>
      </c>
      <c r="E2504" s="14">
        <v>190.34</v>
      </c>
      <c r="F2504" s="14" t="s">
        <v>2179</v>
      </c>
      <c r="G2504" s="15">
        <v>-4.48E-2</v>
      </c>
    </row>
    <row r="2505" spans="1:7" x14ac:dyDescent="0.2">
      <c r="A2505" s="17">
        <v>39827</v>
      </c>
      <c r="B2505" s="14">
        <v>192.64</v>
      </c>
      <c r="C2505" s="14">
        <v>201.67</v>
      </c>
      <c r="D2505" s="14">
        <v>206.7</v>
      </c>
      <c r="E2505" s="14">
        <v>190.95</v>
      </c>
      <c r="F2505" s="14" t="s">
        <v>2179</v>
      </c>
      <c r="G2505" s="15">
        <v>-3.8999999999999998E-3</v>
      </c>
    </row>
    <row r="2506" spans="1:7" x14ac:dyDescent="0.2">
      <c r="A2506" s="17">
        <v>39826</v>
      </c>
      <c r="B2506" s="14">
        <v>201.67</v>
      </c>
      <c r="C2506" s="14">
        <v>202.46</v>
      </c>
      <c r="D2506" s="14">
        <v>204.45</v>
      </c>
      <c r="E2506" s="14">
        <v>195.37</v>
      </c>
      <c r="F2506" s="14" t="s">
        <v>2179</v>
      </c>
      <c r="G2506" s="15">
        <v>-3.7600000000000001E-2</v>
      </c>
    </row>
    <row r="2507" spans="1:7" x14ac:dyDescent="0.2">
      <c r="A2507" s="17">
        <v>39825</v>
      </c>
      <c r="B2507" s="14">
        <v>202.46</v>
      </c>
      <c r="C2507" s="14">
        <v>210.38</v>
      </c>
      <c r="D2507" s="14">
        <v>210.53</v>
      </c>
      <c r="E2507" s="14">
        <v>202.43</v>
      </c>
      <c r="F2507" s="14" t="s">
        <v>2179</v>
      </c>
      <c r="G2507" s="15">
        <v>-6.1000000000000004E-3</v>
      </c>
    </row>
    <row r="2508" spans="1:7" x14ac:dyDescent="0.2">
      <c r="A2508" s="17">
        <v>39822</v>
      </c>
      <c r="B2508" s="14">
        <v>210.38</v>
      </c>
      <c r="C2508" s="14">
        <v>211.67</v>
      </c>
      <c r="D2508" s="14">
        <v>216.87</v>
      </c>
      <c r="E2508" s="14">
        <v>208.91</v>
      </c>
      <c r="F2508" s="14" t="s">
        <v>2179</v>
      </c>
      <c r="G2508" s="15">
        <v>1.17E-2</v>
      </c>
    </row>
    <row r="2509" spans="1:7" x14ac:dyDescent="0.2">
      <c r="A2509" s="17">
        <v>39821</v>
      </c>
      <c r="B2509" s="14">
        <v>211.67</v>
      </c>
      <c r="C2509" s="14">
        <v>209.22</v>
      </c>
      <c r="D2509" s="14">
        <v>211.67</v>
      </c>
      <c r="E2509" s="14">
        <v>204.61</v>
      </c>
      <c r="F2509" s="14" t="s">
        <v>2179</v>
      </c>
      <c r="G2509" s="15">
        <v>-6.0999999999999999E-2</v>
      </c>
    </row>
    <row r="2510" spans="1:7" x14ac:dyDescent="0.2">
      <c r="A2510" s="17">
        <v>39820</v>
      </c>
      <c r="B2510" s="14">
        <v>209.22</v>
      </c>
      <c r="C2510" s="14">
        <v>222.82</v>
      </c>
      <c r="D2510" s="14">
        <v>222.82</v>
      </c>
      <c r="E2510" s="14">
        <v>209.17</v>
      </c>
      <c r="F2510" s="14" t="s">
        <v>2179</v>
      </c>
      <c r="G2510" s="15">
        <v>3.4599999999999999E-2</v>
      </c>
    </row>
    <row r="2511" spans="1:7" x14ac:dyDescent="0.2">
      <c r="A2511" s="17">
        <v>39819</v>
      </c>
      <c r="B2511" s="14">
        <v>222.82</v>
      </c>
      <c r="C2511" s="14">
        <v>215.36</v>
      </c>
      <c r="D2511" s="14">
        <v>225.88</v>
      </c>
      <c r="E2511" s="14">
        <v>213.15</v>
      </c>
      <c r="F2511" s="14" t="s">
        <v>2179</v>
      </c>
      <c r="G2511" s="15">
        <v>1.7399999999999999E-2</v>
      </c>
    </row>
    <row r="2512" spans="1:7" x14ac:dyDescent="0.2">
      <c r="A2512" s="17">
        <v>39818</v>
      </c>
      <c r="B2512" s="14">
        <v>215.36</v>
      </c>
      <c r="C2512" s="14">
        <v>211.68</v>
      </c>
      <c r="D2512" s="14">
        <v>216.84</v>
      </c>
      <c r="E2512" s="14">
        <v>209.43</v>
      </c>
      <c r="F2512" s="14" t="s">
        <v>2179</v>
      </c>
      <c r="G2512" s="15">
        <v>6.3E-2</v>
      </c>
    </row>
    <row r="2513" spans="1:7" x14ac:dyDescent="0.2">
      <c r="A2513" s="17">
        <v>39815</v>
      </c>
      <c r="B2513" s="14">
        <v>211.68</v>
      </c>
      <c r="C2513" s="14">
        <v>199.13</v>
      </c>
      <c r="D2513" s="14">
        <v>211.68</v>
      </c>
      <c r="E2513" s="14">
        <v>199.13</v>
      </c>
      <c r="F2513" s="14" t="s">
        <v>2179</v>
      </c>
      <c r="G2513" s="15">
        <v>2.47E-2</v>
      </c>
    </row>
    <row r="2514" spans="1:7" x14ac:dyDescent="0.2">
      <c r="A2514" s="17">
        <v>39812</v>
      </c>
      <c r="B2514" s="14">
        <v>199.13</v>
      </c>
      <c r="C2514" s="14">
        <v>194.33</v>
      </c>
      <c r="D2514" s="14">
        <v>199.18</v>
      </c>
      <c r="E2514" s="14">
        <v>194.33</v>
      </c>
      <c r="F2514" s="14" t="s">
        <v>2179</v>
      </c>
      <c r="G2514" s="15">
        <v>2.8500000000000001E-2</v>
      </c>
    </row>
    <row r="2515" spans="1:7" x14ac:dyDescent="0.2">
      <c r="A2515" s="17">
        <v>39811</v>
      </c>
      <c r="B2515" s="14">
        <v>194.33</v>
      </c>
      <c r="C2515" s="14">
        <v>188.94</v>
      </c>
      <c r="D2515" s="14">
        <v>194.97</v>
      </c>
      <c r="E2515" s="14">
        <v>188.94</v>
      </c>
      <c r="F2515" s="14" t="s">
        <v>2179</v>
      </c>
      <c r="G2515" s="15">
        <v>1.38E-2</v>
      </c>
    </row>
    <row r="2516" spans="1:7" x14ac:dyDescent="0.2">
      <c r="A2516" s="17">
        <v>39805</v>
      </c>
      <c r="B2516" s="14">
        <v>188.94</v>
      </c>
      <c r="C2516" s="14">
        <v>186.36</v>
      </c>
      <c r="D2516" s="14">
        <v>189.67</v>
      </c>
      <c r="E2516" s="14">
        <v>182.92</v>
      </c>
      <c r="F2516" s="14" t="s">
        <v>2179</v>
      </c>
      <c r="G2516" s="15">
        <v>-3.0800000000000001E-2</v>
      </c>
    </row>
    <row r="2517" spans="1:7" x14ac:dyDescent="0.2">
      <c r="A2517" s="17">
        <v>39804</v>
      </c>
      <c r="B2517" s="14">
        <v>186.36</v>
      </c>
      <c r="C2517" s="14">
        <v>192.29</v>
      </c>
      <c r="D2517" s="14">
        <v>192.3</v>
      </c>
      <c r="E2517" s="14">
        <v>185.92</v>
      </c>
      <c r="F2517" s="14" t="s">
        <v>2179</v>
      </c>
      <c r="G2517" s="15">
        <v>-1.23E-2</v>
      </c>
    </row>
    <row r="2518" spans="1:7" x14ac:dyDescent="0.2">
      <c r="A2518" s="17">
        <v>39801</v>
      </c>
      <c r="B2518" s="14">
        <v>192.29</v>
      </c>
      <c r="C2518" s="14">
        <v>194.69</v>
      </c>
      <c r="D2518" s="14">
        <v>194.69</v>
      </c>
      <c r="E2518" s="14">
        <v>187.76</v>
      </c>
      <c r="F2518" s="14" t="s">
        <v>2179</v>
      </c>
      <c r="G2518" s="15">
        <v>-5.5999999999999999E-3</v>
      </c>
    </row>
    <row r="2519" spans="1:7" x14ac:dyDescent="0.2">
      <c r="A2519" s="17">
        <v>39800</v>
      </c>
      <c r="B2519" s="14">
        <v>194.69</v>
      </c>
      <c r="C2519" s="14">
        <v>195.78</v>
      </c>
      <c r="D2519" s="14">
        <v>196.53</v>
      </c>
      <c r="E2519" s="14">
        <v>192.95</v>
      </c>
      <c r="F2519" s="14" t="s">
        <v>2179</v>
      </c>
      <c r="G2519" s="15">
        <v>2.2100000000000002E-2</v>
      </c>
    </row>
    <row r="2520" spans="1:7" x14ac:dyDescent="0.2">
      <c r="A2520" s="17">
        <v>39799</v>
      </c>
      <c r="B2520" s="14">
        <v>195.78</v>
      </c>
      <c r="C2520" s="14">
        <v>191.55</v>
      </c>
      <c r="D2520" s="14">
        <v>196.81</v>
      </c>
      <c r="E2520" s="14">
        <v>191.55</v>
      </c>
      <c r="F2520" s="14" t="s">
        <v>2179</v>
      </c>
      <c r="G2520" s="15">
        <v>1.14E-2</v>
      </c>
    </row>
    <row r="2521" spans="1:7" x14ac:dyDescent="0.2">
      <c r="A2521" s="17">
        <v>39798</v>
      </c>
      <c r="B2521" s="14">
        <v>191.55</v>
      </c>
      <c r="C2521" s="14">
        <v>189.39</v>
      </c>
      <c r="D2521" s="14">
        <v>192.87</v>
      </c>
      <c r="E2521" s="14">
        <v>185.96</v>
      </c>
      <c r="F2521" s="14" t="s">
        <v>2179</v>
      </c>
      <c r="G2521" s="15">
        <v>3.7199999999999997E-2</v>
      </c>
    </row>
    <row r="2522" spans="1:7" x14ac:dyDescent="0.2">
      <c r="A2522" s="17">
        <v>39797</v>
      </c>
      <c r="B2522" s="14">
        <v>189.39</v>
      </c>
      <c r="C2522" s="14">
        <v>182.59</v>
      </c>
      <c r="D2522" s="14">
        <v>191.44</v>
      </c>
      <c r="E2522" s="14">
        <v>182.59</v>
      </c>
      <c r="F2522" s="14" t="s">
        <v>2179</v>
      </c>
      <c r="G2522" s="15">
        <v>-6.25E-2</v>
      </c>
    </row>
    <row r="2523" spans="1:7" x14ac:dyDescent="0.2">
      <c r="A2523" s="17">
        <v>39794</v>
      </c>
      <c r="B2523" s="14">
        <v>182.59</v>
      </c>
      <c r="C2523" s="14">
        <v>194.77</v>
      </c>
      <c r="D2523" s="14">
        <v>194.77</v>
      </c>
      <c r="E2523" s="14">
        <v>180.91</v>
      </c>
      <c r="F2523" s="14" t="s">
        <v>3963</v>
      </c>
      <c r="G2523" s="15">
        <v>2.1100000000000001E-2</v>
      </c>
    </row>
    <row r="2524" spans="1:7" x14ac:dyDescent="0.2">
      <c r="A2524" s="17">
        <v>39793</v>
      </c>
      <c r="B2524" s="14">
        <v>194.77</v>
      </c>
      <c r="C2524" s="14">
        <v>190.74</v>
      </c>
      <c r="D2524" s="14">
        <v>195.51</v>
      </c>
      <c r="E2524" s="14">
        <v>186.86</v>
      </c>
      <c r="F2524" s="14" t="s">
        <v>2179</v>
      </c>
      <c r="G2524" s="15">
        <v>2.3E-2</v>
      </c>
    </row>
    <row r="2525" spans="1:7" x14ac:dyDescent="0.2">
      <c r="A2525" s="17">
        <v>39792</v>
      </c>
      <c r="B2525" s="14">
        <v>190.74</v>
      </c>
      <c r="C2525" s="14">
        <v>186.45</v>
      </c>
      <c r="D2525" s="14">
        <v>190.93</v>
      </c>
      <c r="E2525" s="14">
        <v>184.55</v>
      </c>
      <c r="F2525" s="14" t="s">
        <v>2179</v>
      </c>
      <c r="G2525" s="15">
        <v>1.4500000000000001E-2</v>
      </c>
    </row>
    <row r="2526" spans="1:7" x14ac:dyDescent="0.2">
      <c r="A2526" s="17">
        <v>39791</v>
      </c>
      <c r="B2526" s="14">
        <v>186.45</v>
      </c>
      <c r="C2526" s="14">
        <v>183.79</v>
      </c>
      <c r="D2526" s="14">
        <v>187.97</v>
      </c>
      <c r="E2526" s="14">
        <v>177.65</v>
      </c>
      <c r="F2526" s="14" t="s">
        <v>2179</v>
      </c>
      <c r="G2526" s="15">
        <v>0.11459999999999999</v>
      </c>
    </row>
    <row r="2527" spans="1:7" x14ac:dyDescent="0.2">
      <c r="A2527" s="17">
        <v>39790</v>
      </c>
      <c r="B2527" s="14">
        <v>183.79</v>
      </c>
      <c r="C2527" s="14">
        <v>164.9</v>
      </c>
      <c r="D2527" s="14">
        <v>183.79</v>
      </c>
      <c r="E2527" s="14">
        <v>164.9</v>
      </c>
      <c r="F2527" s="14" t="s">
        <v>2179</v>
      </c>
      <c r="G2527" s="15">
        <v>-8.2699999999999996E-2</v>
      </c>
    </row>
    <row r="2528" spans="1:7" x14ac:dyDescent="0.2">
      <c r="A2528" s="17">
        <v>39787</v>
      </c>
      <c r="B2528" s="14">
        <v>164.9</v>
      </c>
      <c r="C2528" s="14">
        <v>179.77</v>
      </c>
      <c r="D2528" s="14">
        <v>179.77</v>
      </c>
      <c r="E2528" s="14">
        <v>163.83000000000001</v>
      </c>
      <c r="F2528" s="14" t="s">
        <v>2179</v>
      </c>
      <c r="G2528" s="15">
        <v>-1.8800000000000001E-2</v>
      </c>
    </row>
    <row r="2529" spans="1:7" x14ac:dyDescent="0.2">
      <c r="A2529" s="17">
        <v>39786</v>
      </c>
      <c r="B2529" s="14">
        <v>179.77</v>
      </c>
      <c r="C2529" s="14">
        <v>183.21</v>
      </c>
      <c r="D2529" s="14">
        <v>187.39</v>
      </c>
      <c r="E2529" s="14">
        <v>178.04</v>
      </c>
      <c r="F2529" s="14" t="s">
        <v>2179</v>
      </c>
      <c r="G2529" s="15">
        <v>1.54E-2</v>
      </c>
    </row>
    <row r="2530" spans="1:7" x14ac:dyDescent="0.2">
      <c r="A2530" s="17">
        <v>39785</v>
      </c>
      <c r="B2530" s="14">
        <v>183.21</v>
      </c>
      <c r="C2530" s="14">
        <v>180.43</v>
      </c>
      <c r="D2530" s="14">
        <v>183.21</v>
      </c>
      <c r="E2530" s="14">
        <v>173.92</v>
      </c>
      <c r="F2530" s="14" t="s">
        <v>2179</v>
      </c>
      <c r="G2530" s="15">
        <v>2.5100000000000001E-2</v>
      </c>
    </row>
    <row r="2531" spans="1:7" x14ac:dyDescent="0.2">
      <c r="A2531" s="17">
        <v>39784</v>
      </c>
      <c r="B2531" s="14">
        <v>180.43</v>
      </c>
      <c r="C2531" s="14">
        <v>176.01</v>
      </c>
      <c r="D2531" s="14">
        <v>184.05</v>
      </c>
      <c r="E2531" s="14">
        <v>166.93</v>
      </c>
      <c r="F2531" s="14" t="s">
        <v>2179</v>
      </c>
      <c r="G2531" s="15">
        <v>-8.6999999999999994E-2</v>
      </c>
    </row>
    <row r="2532" spans="1:7" x14ac:dyDescent="0.2">
      <c r="A2532" s="17">
        <v>39783</v>
      </c>
      <c r="B2532" s="14">
        <v>176.01</v>
      </c>
      <c r="C2532" s="14">
        <v>192.79</v>
      </c>
      <c r="D2532" s="14">
        <v>193.5</v>
      </c>
      <c r="E2532" s="14">
        <v>176.01</v>
      </c>
      <c r="F2532" s="14" t="s">
        <v>2179</v>
      </c>
      <c r="G2532" s="15">
        <v>-2.0799999999999999E-2</v>
      </c>
    </row>
    <row r="2533" spans="1:7" x14ac:dyDescent="0.2">
      <c r="A2533" s="17">
        <v>39780</v>
      </c>
      <c r="B2533" s="14">
        <v>192.79</v>
      </c>
      <c r="C2533" s="14">
        <v>196.89</v>
      </c>
      <c r="D2533" s="14">
        <v>198.69</v>
      </c>
      <c r="E2533" s="14">
        <v>190.98</v>
      </c>
      <c r="F2533" s="14" t="s">
        <v>2179</v>
      </c>
      <c r="G2533" s="15">
        <v>5.8400000000000001E-2</v>
      </c>
    </row>
    <row r="2534" spans="1:7" x14ac:dyDescent="0.2">
      <c r="A2534" s="17">
        <v>39779</v>
      </c>
      <c r="B2534" s="14">
        <v>196.89</v>
      </c>
      <c r="C2534" s="14">
        <v>186.02</v>
      </c>
      <c r="D2534" s="14">
        <v>196.94</v>
      </c>
      <c r="E2534" s="14">
        <v>185.69</v>
      </c>
      <c r="F2534" s="14" t="s">
        <v>2179</v>
      </c>
      <c r="G2534" s="15">
        <v>1.5900000000000001E-2</v>
      </c>
    </row>
    <row r="2535" spans="1:7" x14ac:dyDescent="0.2">
      <c r="A2535" s="17">
        <v>39778</v>
      </c>
      <c r="B2535" s="14">
        <v>186.02</v>
      </c>
      <c r="C2535" s="14">
        <v>183.1</v>
      </c>
      <c r="D2535" s="14">
        <v>186.04</v>
      </c>
      <c r="E2535" s="14">
        <v>179.53</v>
      </c>
      <c r="F2535" s="14" t="s">
        <v>2179</v>
      </c>
      <c r="G2535" s="15">
        <v>6.6E-3</v>
      </c>
    </row>
    <row r="2536" spans="1:7" x14ac:dyDescent="0.2">
      <c r="A2536" s="17">
        <v>39777</v>
      </c>
      <c r="B2536" s="14">
        <v>183.1</v>
      </c>
      <c r="C2536" s="14">
        <v>181.9</v>
      </c>
      <c r="D2536" s="14">
        <v>188.68</v>
      </c>
      <c r="E2536" s="14">
        <v>177.81</v>
      </c>
      <c r="F2536" s="14" t="s">
        <v>2179</v>
      </c>
      <c r="G2536" s="15">
        <v>0.11650000000000001</v>
      </c>
    </row>
    <row r="2537" spans="1:7" x14ac:dyDescent="0.2">
      <c r="A2537" s="17">
        <v>39776</v>
      </c>
      <c r="B2537" s="14">
        <v>181.9</v>
      </c>
      <c r="C2537" s="14">
        <v>162.91999999999999</v>
      </c>
      <c r="D2537" s="14">
        <v>181.9</v>
      </c>
      <c r="E2537" s="14">
        <v>162.91999999999999</v>
      </c>
      <c r="F2537" s="14" t="s">
        <v>2179</v>
      </c>
      <c r="G2537" s="15">
        <v>-1.06E-2</v>
      </c>
    </row>
    <row r="2538" spans="1:7" x14ac:dyDescent="0.2">
      <c r="A2538" s="17">
        <v>39773</v>
      </c>
      <c r="B2538" s="14">
        <v>162.91999999999999</v>
      </c>
      <c r="C2538" s="14">
        <v>164.67</v>
      </c>
      <c r="D2538" s="14">
        <v>171.68</v>
      </c>
      <c r="E2538" s="14">
        <v>161.08000000000001</v>
      </c>
      <c r="F2538" s="14" t="s">
        <v>2179</v>
      </c>
      <c r="G2538" s="15">
        <v>-3.5700000000000003E-2</v>
      </c>
    </row>
    <row r="2539" spans="1:7" x14ac:dyDescent="0.2">
      <c r="A2539" s="17">
        <v>39772</v>
      </c>
      <c r="B2539" s="14">
        <v>164.67</v>
      </c>
      <c r="C2539" s="14">
        <v>170.77</v>
      </c>
      <c r="D2539" s="14">
        <v>170.77</v>
      </c>
      <c r="E2539" s="14">
        <v>155.69999999999999</v>
      </c>
      <c r="F2539" s="14" t="s">
        <v>2179</v>
      </c>
      <c r="G2539" s="15">
        <v>-7.7499999999999999E-2</v>
      </c>
    </row>
    <row r="2540" spans="1:7" x14ac:dyDescent="0.2">
      <c r="A2540" s="17">
        <v>39771</v>
      </c>
      <c r="B2540" s="14">
        <v>170.77</v>
      </c>
      <c r="C2540" s="14">
        <v>185.11</v>
      </c>
      <c r="D2540" s="14">
        <v>185.7</v>
      </c>
      <c r="E2540" s="14">
        <v>170.77</v>
      </c>
      <c r="F2540" s="14" t="s">
        <v>2179</v>
      </c>
      <c r="G2540" s="15">
        <v>-7.7000000000000002E-3</v>
      </c>
    </row>
    <row r="2541" spans="1:7" x14ac:dyDescent="0.2">
      <c r="A2541" s="17">
        <v>39770</v>
      </c>
      <c r="B2541" s="14">
        <v>185.11</v>
      </c>
      <c r="C2541" s="14">
        <v>186.55</v>
      </c>
      <c r="D2541" s="14">
        <v>187.5</v>
      </c>
      <c r="E2541" s="14">
        <v>178.39</v>
      </c>
      <c r="F2541" s="14" t="s">
        <v>2179</v>
      </c>
      <c r="G2541" s="15">
        <v>-3.3799999999999997E-2</v>
      </c>
    </row>
    <row r="2542" spans="1:7" x14ac:dyDescent="0.2">
      <c r="A2542" s="17">
        <v>39769</v>
      </c>
      <c r="B2542" s="14">
        <v>186.55</v>
      </c>
      <c r="C2542" s="14">
        <v>193.07</v>
      </c>
      <c r="D2542" s="14">
        <v>194.63</v>
      </c>
      <c r="E2542" s="14">
        <v>185.58</v>
      </c>
      <c r="F2542" s="14" t="s">
        <v>2179</v>
      </c>
      <c r="G2542" s="15">
        <v>1.4200000000000001E-2</v>
      </c>
    </row>
    <row r="2543" spans="1:7" x14ac:dyDescent="0.2">
      <c r="A2543" s="17">
        <v>39766</v>
      </c>
      <c r="B2543" s="14">
        <v>193.07</v>
      </c>
      <c r="C2543" s="14">
        <v>190.36</v>
      </c>
      <c r="D2543" s="14">
        <v>200.6</v>
      </c>
      <c r="E2543" s="14">
        <v>190.36</v>
      </c>
      <c r="F2543" s="14" t="s">
        <v>2179</v>
      </c>
      <c r="G2543" s="15">
        <v>-1.5E-3</v>
      </c>
    </row>
    <row r="2544" spans="1:7" x14ac:dyDescent="0.2">
      <c r="A2544" s="17">
        <v>39765</v>
      </c>
      <c r="B2544" s="14">
        <v>190.36</v>
      </c>
      <c r="C2544" s="14">
        <v>190.65</v>
      </c>
      <c r="D2544" s="14">
        <v>195.87</v>
      </c>
      <c r="E2544" s="14">
        <v>185.29</v>
      </c>
      <c r="F2544" s="14" t="s">
        <v>2179</v>
      </c>
      <c r="G2544" s="15">
        <v>-8.3500000000000005E-2</v>
      </c>
    </row>
    <row r="2545" spans="1:7" x14ac:dyDescent="0.2">
      <c r="A2545" s="17">
        <v>39764</v>
      </c>
      <c r="B2545" s="14">
        <v>190.65</v>
      </c>
      <c r="C2545" s="14">
        <v>208.01</v>
      </c>
      <c r="D2545" s="14">
        <v>212.66</v>
      </c>
      <c r="E2545" s="14">
        <v>189.78</v>
      </c>
      <c r="F2545" s="14" t="s">
        <v>2179</v>
      </c>
      <c r="G2545" s="15">
        <v>-6.13E-2</v>
      </c>
    </row>
    <row r="2546" spans="1:7" x14ac:dyDescent="0.2">
      <c r="A2546" s="17">
        <v>39763</v>
      </c>
      <c r="B2546" s="14">
        <v>208.01</v>
      </c>
      <c r="C2546" s="14">
        <v>221.6</v>
      </c>
      <c r="D2546" s="14">
        <v>221.6</v>
      </c>
      <c r="E2546" s="14">
        <v>208</v>
      </c>
      <c r="F2546" s="14" t="s">
        <v>2179</v>
      </c>
      <c r="G2546" s="15">
        <v>4.4000000000000003E-3</v>
      </c>
    </row>
    <row r="2547" spans="1:7" x14ac:dyDescent="0.2">
      <c r="A2547" s="17">
        <v>39762</v>
      </c>
      <c r="B2547" s="14">
        <v>221.6</v>
      </c>
      <c r="C2547" s="14">
        <v>220.62</v>
      </c>
      <c r="D2547" s="14">
        <v>233.14</v>
      </c>
      <c r="E2547" s="14">
        <v>219.83</v>
      </c>
      <c r="F2547" s="14" t="s">
        <v>2179</v>
      </c>
      <c r="G2547" s="15">
        <v>3.2800000000000003E-2</v>
      </c>
    </row>
    <row r="2548" spans="1:7" x14ac:dyDescent="0.2">
      <c r="A2548" s="17">
        <v>39759</v>
      </c>
      <c r="B2548" s="14">
        <v>220.62</v>
      </c>
      <c r="C2548" s="14">
        <v>213.61</v>
      </c>
      <c r="D2548" s="14">
        <v>222.82</v>
      </c>
      <c r="E2548" s="14">
        <v>212.56</v>
      </c>
      <c r="F2548" s="14" t="s">
        <v>2179</v>
      </c>
      <c r="G2548" s="15">
        <v>-0.1066</v>
      </c>
    </row>
    <row r="2549" spans="1:7" x14ac:dyDescent="0.2">
      <c r="A2549" s="17">
        <v>39758</v>
      </c>
      <c r="B2549" s="14">
        <v>213.61</v>
      </c>
      <c r="C2549" s="14">
        <v>239.1</v>
      </c>
      <c r="D2549" s="14">
        <v>239.1</v>
      </c>
      <c r="E2549" s="14">
        <v>212.44</v>
      </c>
      <c r="F2549" s="14" t="s">
        <v>2179</v>
      </c>
      <c r="G2549" s="15">
        <v>-4.4999999999999997E-3</v>
      </c>
    </row>
    <row r="2550" spans="1:7" x14ac:dyDescent="0.2">
      <c r="A2550" s="17">
        <v>39757</v>
      </c>
      <c r="B2550" s="14">
        <v>239.1</v>
      </c>
      <c r="C2550" s="14">
        <v>240.19</v>
      </c>
      <c r="D2550" s="14">
        <v>241.17</v>
      </c>
      <c r="E2550" s="14">
        <v>229.46</v>
      </c>
      <c r="F2550" s="14" t="s">
        <v>2179</v>
      </c>
      <c r="G2550" s="15">
        <v>7.6799999999999993E-2</v>
      </c>
    </row>
    <row r="2551" spans="1:7" x14ac:dyDescent="0.2">
      <c r="A2551" s="17">
        <v>39756</v>
      </c>
      <c r="B2551" s="14">
        <v>240.19</v>
      </c>
      <c r="C2551" s="14">
        <v>223.06</v>
      </c>
      <c r="D2551" s="14">
        <v>240.35</v>
      </c>
      <c r="E2551" s="14">
        <v>220.4</v>
      </c>
      <c r="F2551" s="14" t="s">
        <v>2179</v>
      </c>
      <c r="G2551" s="15">
        <v>3.9699999999999999E-2</v>
      </c>
    </row>
    <row r="2552" spans="1:7" x14ac:dyDescent="0.2">
      <c r="A2552" s="17">
        <v>39755</v>
      </c>
      <c r="B2552" s="14">
        <v>223.06</v>
      </c>
      <c r="C2552" s="14">
        <v>214.54</v>
      </c>
      <c r="D2552" s="14">
        <v>225.46</v>
      </c>
      <c r="E2552" s="14">
        <v>213.03</v>
      </c>
      <c r="F2552" s="14" t="s">
        <v>2179</v>
      </c>
      <c r="G2552" s="15">
        <v>4.58E-2</v>
      </c>
    </row>
    <row r="2553" spans="1:7" x14ac:dyDescent="0.2">
      <c r="A2553" s="17">
        <v>39752</v>
      </c>
      <c r="B2553" s="14">
        <v>214.54</v>
      </c>
      <c r="C2553" s="14">
        <v>205.15</v>
      </c>
      <c r="D2553" s="14">
        <v>214.54</v>
      </c>
      <c r="E2553" s="14">
        <v>200.86</v>
      </c>
      <c r="F2553" s="14" t="s">
        <v>2179</v>
      </c>
      <c r="G2553" s="15">
        <v>6.9599999999999995E-2</v>
      </c>
    </row>
    <row r="2554" spans="1:7" x14ac:dyDescent="0.2">
      <c r="A2554" s="17">
        <v>39751</v>
      </c>
      <c r="B2554" s="14">
        <v>205.15</v>
      </c>
      <c r="C2554" s="14">
        <v>191.8</v>
      </c>
      <c r="D2554" s="14">
        <v>208.64</v>
      </c>
      <c r="E2554" s="14">
        <v>191.8</v>
      </c>
      <c r="F2554" s="14" t="s">
        <v>2179</v>
      </c>
      <c r="G2554" s="15">
        <v>2.8299999999999999E-2</v>
      </c>
    </row>
    <row r="2555" spans="1:7" x14ac:dyDescent="0.2">
      <c r="A2555" s="17">
        <v>39750</v>
      </c>
      <c r="B2555" s="14">
        <v>191.8</v>
      </c>
      <c r="C2555" s="14">
        <v>186.53</v>
      </c>
      <c r="D2555" s="14">
        <v>196.67</v>
      </c>
      <c r="E2555" s="14">
        <v>186.53</v>
      </c>
      <c r="F2555" s="14" t="s">
        <v>2179</v>
      </c>
      <c r="G2555" s="15">
        <v>1.2E-2</v>
      </c>
    </row>
    <row r="2556" spans="1:7" x14ac:dyDescent="0.2">
      <c r="A2556" s="17">
        <v>39749</v>
      </c>
      <c r="B2556" s="14">
        <v>186.53</v>
      </c>
      <c r="C2556" s="14">
        <v>184.31</v>
      </c>
      <c r="D2556" s="14">
        <v>193.88</v>
      </c>
      <c r="E2556" s="14">
        <v>184.31</v>
      </c>
      <c r="F2556" s="14" t="s">
        <v>2179</v>
      </c>
      <c r="G2556" s="15">
        <v>-4.4200000000000003E-2</v>
      </c>
    </row>
    <row r="2557" spans="1:7" x14ac:dyDescent="0.2">
      <c r="A2557" s="17">
        <v>39748</v>
      </c>
      <c r="B2557" s="14">
        <v>184.31</v>
      </c>
      <c r="C2557" s="14">
        <v>192.83</v>
      </c>
      <c r="D2557" s="14">
        <v>192.83</v>
      </c>
      <c r="E2557" s="14">
        <v>177.33</v>
      </c>
      <c r="F2557" s="14" t="s">
        <v>2179</v>
      </c>
      <c r="G2557" s="15">
        <v>-9.7199999999999995E-2</v>
      </c>
    </row>
    <row r="2558" spans="1:7" x14ac:dyDescent="0.2">
      <c r="A2558" s="17">
        <v>39745</v>
      </c>
      <c r="B2558" s="14">
        <v>192.83</v>
      </c>
      <c r="C2558" s="14">
        <v>213.58</v>
      </c>
      <c r="D2558" s="14">
        <v>213.58</v>
      </c>
      <c r="E2558" s="14">
        <v>186.75</v>
      </c>
      <c r="F2558" s="14" t="s">
        <v>2179</v>
      </c>
      <c r="G2558" s="15">
        <v>5.0000000000000001E-3</v>
      </c>
    </row>
    <row r="2559" spans="1:7" x14ac:dyDescent="0.2">
      <c r="A2559" s="17">
        <v>39744</v>
      </c>
      <c r="B2559" s="14">
        <v>213.58</v>
      </c>
      <c r="C2559" s="14">
        <v>212.52</v>
      </c>
      <c r="D2559" s="14">
        <v>215.57</v>
      </c>
      <c r="E2559" s="14">
        <v>202.87</v>
      </c>
      <c r="F2559" s="14" t="s">
        <v>2179</v>
      </c>
      <c r="G2559" s="15">
        <v>-5.8000000000000003E-2</v>
      </c>
    </row>
    <row r="2560" spans="1:7" x14ac:dyDescent="0.2">
      <c r="A2560" s="17">
        <v>39743</v>
      </c>
      <c r="B2560" s="14">
        <v>212.52</v>
      </c>
      <c r="C2560" s="14">
        <v>225.6</v>
      </c>
      <c r="D2560" s="14">
        <v>225.6</v>
      </c>
      <c r="E2560" s="14">
        <v>212.07</v>
      </c>
      <c r="F2560" s="14" t="s">
        <v>2179</v>
      </c>
      <c r="G2560" s="15">
        <v>2.76E-2</v>
      </c>
    </row>
    <row r="2561" spans="1:7" x14ac:dyDescent="0.2">
      <c r="A2561" s="17">
        <v>39742</v>
      </c>
      <c r="B2561" s="14">
        <v>225.6</v>
      </c>
      <c r="C2561" s="14">
        <v>219.54</v>
      </c>
      <c r="D2561" s="14">
        <v>228.58</v>
      </c>
      <c r="E2561" s="14">
        <v>219.54</v>
      </c>
      <c r="F2561" s="14" t="s">
        <v>2179</v>
      </c>
      <c r="G2561" s="15">
        <v>8.6800000000000002E-2</v>
      </c>
    </row>
    <row r="2562" spans="1:7" x14ac:dyDescent="0.2">
      <c r="A2562" s="17">
        <v>39741</v>
      </c>
      <c r="B2562" s="14">
        <v>219.54</v>
      </c>
      <c r="C2562" s="14">
        <v>202.01</v>
      </c>
      <c r="D2562" s="14">
        <v>219.54</v>
      </c>
      <c r="E2562" s="14">
        <v>202.01</v>
      </c>
      <c r="F2562" s="14" t="s">
        <v>2179</v>
      </c>
      <c r="G2562" s="15">
        <v>2.53E-2</v>
      </c>
    </row>
    <row r="2563" spans="1:7" x14ac:dyDescent="0.2">
      <c r="A2563" s="17">
        <v>39738</v>
      </c>
      <c r="B2563" s="14">
        <v>202.01</v>
      </c>
      <c r="C2563" s="14">
        <v>197.02</v>
      </c>
      <c r="D2563" s="14">
        <v>210.79</v>
      </c>
      <c r="E2563" s="14">
        <v>195.24</v>
      </c>
      <c r="F2563" s="14" t="s">
        <v>2179</v>
      </c>
      <c r="G2563" s="15">
        <v>-8.4199999999999997E-2</v>
      </c>
    </row>
    <row r="2564" spans="1:7" x14ac:dyDescent="0.2">
      <c r="A2564" s="17">
        <v>39737</v>
      </c>
      <c r="B2564" s="14">
        <v>197.02</v>
      </c>
      <c r="C2564" s="14">
        <v>215.14</v>
      </c>
      <c r="D2564" s="14">
        <v>215.14</v>
      </c>
      <c r="E2564" s="14">
        <v>196.76</v>
      </c>
      <c r="F2564" s="14" t="s">
        <v>2179</v>
      </c>
      <c r="G2564" s="15">
        <v>-9.4100000000000003E-2</v>
      </c>
    </row>
    <row r="2565" spans="1:7" x14ac:dyDescent="0.2">
      <c r="A2565" s="17">
        <v>39736</v>
      </c>
      <c r="B2565" s="14">
        <v>215.14</v>
      </c>
      <c r="C2565" s="14">
        <v>237.48</v>
      </c>
      <c r="D2565" s="14">
        <v>241.91</v>
      </c>
      <c r="E2565" s="14">
        <v>215.12</v>
      </c>
      <c r="F2565" s="14" t="s">
        <v>2179</v>
      </c>
      <c r="G2565" s="15">
        <v>5.67E-2</v>
      </c>
    </row>
    <row r="2566" spans="1:7" x14ac:dyDescent="0.2">
      <c r="A2566" s="17">
        <v>39735</v>
      </c>
      <c r="B2566" s="14">
        <v>237.48</v>
      </c>
      <c r="C2566" s="14">
        <v>224.73</v>
      </c>
      <c r="D2566" s="14">
        <v>253.86</v>
      </c>
      <c r="E2566" s="14">
        <v>224.73</v>
      </c>
      <c r="F2566" s="14" t="s">
        <v>2179</v>
      </c>
      <c r="G2566" s="15">
        <v>6.3700000000000007E-2</v>
      </c>
    </row>
    <row r="2567" spans="1:7" x14ac:dyDescent="0.2">
      <c r="A2567" s="17">
        <v>39734</v>
      </c>
      <c r="B2567" s="14">
        <v>224.73</v>
      </c>
      <c r="C2567" s="14">
        <v>211.28</v>
      </c>
      <c r="D2567" s="14">
        <v>230.77</v>
      </c>
      <c r="E2567" s="14">
        <v>211.28</v>
      </c>
      <c r="F2567" s="14" t="s">
        <v>2179</v>
      </c>
      <c r="G2567" s="15">
        <v>-8.0399999999999999E-2</v>
      </c>
    </row>
    <row r="2568" spans="1:7" x14ac:dyDescent="0.2">
      <c r="A2568" s="17">
        <v>39731</v>
      </c>
      <c r="B2568" s="14">
        <v>211.28</v>
      </c>
      <c r="C2568" s="14">
        <v>229.75</v>
      </c>
      <c r="D2568" s="14">
        <v>229.75</v>
      </c>
      <c r="E2568" s="14">
        <v>207.05</v>
      </c>
      <c r="F2568" s="14" t="s">
        <v>2179</v>
      </c>
      <c r="G2568" s="15">
        <v>3.4700000000000002E-2</v>
      </c>
    </row>
    <row r="2569" spans="1:7" x14ac:dyDescent="0.2">
      <c r="A2569" s="17">
        <v>39730</v>
      </c>
      <c r="B2569" s="14">
        <v>229.75</v>
      </c>
      <c r="C2569" s="14">
        <v>222.05</v>
      </c>
      <c r="D2569" s="14">
        <v>237.01</v>
      </c>
      <c r="E2569" s="14">
        <v>222.05</v>
      </c>
      <c r="F2569" s="14" t="s">
        <v>2179</v>
      </c>
      <c r="G2569" s="15">
        <v>-6.6199999999999995E-2</v>
      </c>
    </row>
    <row r="2570" spans="1:7" x14ac:dyDescent="0.2">
      <c r="A2570" s="17">
        <v>39729</v>
      </c>
      <c r="B2570" s="14">
        <v>222.05</v>
      </c>
      <c r="C2570" s="14">
        <v>237.8</v>
      </c>
      <c r="D2570" s="14">
        <v>245.68</v>
      </c>
      <c r="E2570" s="14">
        <v>214.28</v>
      </c>
      <c r="F2570" s="14" t="s">
        <v>2179</v>
      </c>
      <c r="G2570" s="15">
        <v>-2.7300000000000001E-2</v>
      </c>
    </row>
    <row r="2571" spans="1:7" x14ac:dyDescent="0.2">
      <c r="A2571" s="17">
        <v>39728</v>
      </c>
      <c r="B2571" s="14">
        <v>237.8</v>
      </c>
      <c r="C2571" s="14">
        <v>244.48</v>
      </c>
      <c r="D2571" s="14">
        <v>251.75</v>
      </c>
      <c r="E2571" s="14">
        <v>236.89</v>
      </c>
      <c r="F2571" s="14" t="s">
        <v>2179</v>
      </c>
      <c r="G2571" s="15">
        <v>-9.6799999999999997E-2</v>
      </c>
    </row>
    <row r="2572" spans="1:7" x14ac:dyDescent="0.2">
      <c r="A2572" s="17">
        <v>39727</v>
      </c>
      <c r="B2572" s="14">
        <v>244.48</v>
      </c>
      <c r="C2572" s="14">
        <v>270.69</v>
      </c>
      <c r="D2572" s="14">
        <v>270.69</v>
      </c>
      <c r="E2572" s="14">
        <v>236.05</v>
      </c>
      <c r="F2572" s="14" t="s">
        <v>2179</v>
      </c>
      <c r="G2572" s="15">
        <v>6.6400000000000001E-2</v>
      </c>
    </row>
    <row r="2573" spans="1:7" x14ac:dyDescent="0.2">
      <c r="A2573" s="17">
        <v>39724</v>
      </c>
      <c r="B2573" s="14">
        <v>270.69</v>
      </c>
      <c r="C2573" s="14">
        <v>253.84</v>
      </c>
      <c r="D2573" s="14">
        <v>270.77</v>
      </c>
      <c r="E2573" s="14">
        <v>246.91</v>
      </c>
      <c r="F2573" s="14" t="s">
        <v>2179</v>
      </c>
      <c r="G2573" s="15">
        <v>-6.5699999999999995E-2</v>
      </c>
    </row>
    <row r="2574" spans="1:7" x14ac:dyDescent="0.2">
      <c r="A2574" s="17">
        <v>39723</v>
      </c>
      <c r="B2574" s="14">
        <v>253.84</v>
      </c>
      <c r="C2574" s="14">
        <v>271.7</v>
      </c>
      <c r="D2574" s="14">
        <v>275.56</v>
      </c>
      <c r="E2574" s="14">
        <v>252.84</v>
      </c>
      <c r="F2574" s="14" t="s">
        <v>2179</v>
      </c>
      <c r="G2574" s="15">
        <v>-3.56E-2</v>
      </c>
    </row>
    <row r="2575" spans="1:7" x14ac:dyDescent="0.2">
      <c r="A2575" s="17">
        <v>39722</v>
      </c>
      <c r="B2575" s="14">
        <v>271.7</v>
      </c>
      <c r="C2575" s="14">
        <v>281.73</v>
      </c>
      <c r="D2575" s="14">
        <v>289.45999999999998</v>
      </c>
      <c r="E2575" s="14">
        <v>270.14999999999998</v>
      </c>
      <c r="F2575" s="14" t="s">
        <v>2179</v>
      </c>
      <c r="G2575" s="15">
        <v>6.0699999999999997E-2</v>
      </c>
    </row>
    <row r="2576" spans="1:7" x14ac:dyDescent="0.2">
      <c r="A2576" s="17">
        <v>39721</v>
      </c>
      <c r="B2576" s="14">
        <v>281.73</v>
      </c>
      <c r="C2576" s="14">
        <v>265.62</v>
      </c>
      <c r="D2576" s="14">
        <v>281.82</v>
      </c>
      <c r="E2576" s="14">
        <v>253.29</v>
      </c>
      <c r="F2576" s="14" t="s">
        <v>2179</v>
      </c>
      <c r="G2576" s="15">
        <v>-8.7099999999999997E-2</v>
      </c>
    </row>
    <row r="2577" spans="1:7" x14ac:dyDescent="0.2">
      <c r="A2577" s="17">
        <v>39720</v>
      </c>
      <c r="B2577" s="14">
        <v>265.62</v>
      </c>
      <c r="C2577" s="14">
        <v>290.97000000000003</v>
      </c>
      <c r="D2577" s="14">
        <v>294.10000000000002</v>
      </c>
      <c r="E2577" s="14">
        <v>265.31</v>
      </c>
      <c r="F2577" s="14" t="s">
        <v>2179</v>
      </c>
      <c r="G2577" s="15">
        <v>-5.4199999999999998E-2</v>
      </c>
    </row>
    <row r="2578" spans="1:7" x14ac:dyDescent="0.2">
      <c r="A2578" s="17">
        <v>39717</v>
      </c>
      <c r="B2578" s="14">
        <v>290.97000000000003</v>
      </c>
      <c r="C2578" s="14">
        <v>307.66000000000003</v>
      </c>
      <c r="D2578" s="14">
        <v>307.66000000000003</v>
      </c>
      <c r="E2578" s="14">
        <v>290.95</v>
      </c>
      <c r="F2578" s="14" t="s">
        <v>2179</v>
      </c>
      <c r="G2578" s="15">
        <v>-8.5000000000000006E-3</v>
      </c>
    </row>
    <row r="2579" spans="1:7" x14ac:dyDescent="0.2">
      <c r="A2579" s="17">
        <v>39716</v>
      </c>
      <c r="B2579" s="14">
        <v>307.66000000000003</v>
      </c>
      <c r="C2579" s="14">
        <v>310.31</v>
      </c>
      <c r="D2579" s="14">
        <v>312.33</v>
      </c>
      <c r="E2579" s="14">
        <v>303.55</v>
      </c>
      <c r="F2579" s="14" t="s">
        <v>2179</v>
      </c>
      <c r="G2579" s="15">
        <v>-1.5100000000000001E-2</v>
      </c>
    </row>
    <row r="2580" spans="1:7" x14ac:dyDescent="0.2">
      <c r="A2580" s="17">
        <v>39715</v>
      </c>
      <c r="B2580" s="14">
        <v>310.31</v>
      </c>
      <c r="C2580" s="14">
        <v>315.06</v>
      </c>
      <c r="D2580" s="14">
        <v>318.45999999999998</v>
      </c>
      <c r="E2580" s="14">
        <v>310.31</v>
      </c>
      <c r="F2580" s="14" t="s">
        <v>2179</v>
      </c>
      <c r="G2580" s="15">
        <v>-1.67E-2</v>
      </c>
    </row>
    <row r="2581" spans="1:7" x14ac:dyDescent="0.2">
      <c r="A2581" s="17">
        <v>39714</v>
      </c>
      <c r="B2581" s="14">
        <v>315.06</v>
      </c>
      <c r="C2581" s="14">
        <v>320.42</v>
      </c>
      <c r="D2581" s="14">
        <v>321.27999999999997</v>
      </c>
      <c r="E2581" s="14">
        <v>312.54000000000002</v>
      </c>
      <c r="F2581" s="14" t="s">
        <v>2179</v>
      </c>
      <c r="G2581" s="15">
        <v>-8.9999999999999998E-4</v>
      </c>
    </row>
    <row r="2582" spans="1:7" x14ac:dyDescent="0.2">
      <c r="A2582" s="17">
        <v>39713</v>
      </c>
      <c r="B2582" s="14">
        <v>320.42</v>
      </c>
      <c r="C2582" s="14">
        <v>320.7</v>
      </c>
      <c r="D2582" s="14">
        <v>327.93</v>
      </c>
      <c r="E2582" s="14">
        <v>317.92</v>
      </c>
      <c r="F2582" s="14" t="s">
        <v>2179</v>
      </c>
      <c r="G2582" s="15">
        <v>9.3799999999999994E-2</v>
      </c>
    </row>
    <row r="2583" spans="1:7" x14ac:dyDescent="0.2">
      <c r="A2583" s="17">
        <v>39710</v>
      </c>
      <c r="B2583" s="14">
        <v>320.7</v>
      </c>
      <c r="C2583" s="14">
        <v>293.20999999999998</v>
      </c>
      <c r="D2583" s="14">
        <v>321.77999999999997</v>
      </c>
      <c r="E2583" s="14">
        <v>293.20999999999998</v>
      </c>
      <c r="F2583" s="14" t="s">
        <v>2179</v>
      </c>
      <c r="G2583" s="15">
        <v>2.8799999999999999E-2</v>
      </c>
    </row>
    <row r="2584" spans="1:7" x14ac:dyDescent="0.2">
      <c r="A2584" s="17">
        <v>39709</v>
      </c>
      <c r="B2584" s="14">
        <v>293.20999999999998</v>
      </c>
      <c r="C2584" s="14">
        <v>285.01</v>
      </c>
      <c r="D2584" s="14">
        <v>300.63</v>
      </c>
      <c r="E2584" s="14">
        <v>283.18</v>
      </c>
      <c r="F2584" s="14" t="s">
        <v>2179</v>
      </c>
      <c r="G2584" s="15">
        <v>-2.6200000000000001E-2</v>
      </c>
    </row>
    <row r="2585" spans="1:7" x14ac:dyDescent="0.2">
      <c r="A2585" s="17">
        <v>39708</v>
      </c>
      <c r="B2585" s="14">
        <v>285.01</v>
      </c>
      <c r="C2585" s="14">
        <v>292.67</v>
      </c>
      <c r="D2585" s="14">
        <v>305.74</v>
      </c>
      <c r="E2585" s="14">
        <v>283.83999999999997</v>
      </c>
      <c r="F2585" s="14" t="s">
        <v>2179</v>
      </c>
      <c r="G2585" s="15">
        <v>-5.8200000000000002E-2</v>
      </c>
    </row>
    <row r="2586" spans="1:7" x14ac:dyDescent="0.2">
      <c r="A2586" s="17">
        <v>39707</v>
      </c>
      <c r="B2586" s="14">
        <v>292.67</v>
      </c>
      <c r="C2586" s="14">
        <v>310.76</v>
      </c>
      <c r="D2586" s="14">
        <v>310.76</v>
      </c>
      <c r="E2586" s="14">
        <v>281.67</v>
      </c>
      <c r="F2586" s="14" t="s">
        <v>2179</v>
      </c>
      <c r="G2586" s="15">
        <v>-4.8099999999999997E-2</v>
      </c>
    </row>
    <row r="2587" spans="1:7" x14ac:dyDescent="0.2">
      <c r="A2587" s="17">
        <v>39706</v>
      </c>
      <c r="B2587" s="14">
        <v>310.76</v>
      </c>
      <c r="C2587" s="14">
        <v>326.45</v>
      </c>
      <c r="D2587" s="14">
        <v>326.45</v>
      </c>
      <c r="E2587" s="14">
        <v>301.24</v>
      </c>
      <c r="F2587" s="14" t="s">
        <v>2179</v>
      </c>
      <c r="G2587" s="15">
        <v>3.6999999999999998E-2</v>
      </c>
    </row>
    <row r="2588" spans="1:7" x14ac:dyDescent="0.2">
      <c r="A2588" s="17">
        <v>39703</v>
      </c>
      <c r="B2588" s="14">
        <v>326.45</v>
      </c>
      <c r="C2588" s="14">
        <v>314.81</v>
      </c>
      <c r="D2588" s="14">
        <v>327.14</v>
      </c>
      <c r="E2588" s="14">
        <v>314.81</v>
      </c>
      <c r="F2588" s="14" t="s">
        <v>2179</v>
      </c>
      <c r="G2588" s="15">
        <v>5.0000000000000001E-3</v>
      </c>
    </row>
    <row r="2589" spans="1:7" x14ac:dyDescent="0.2">
      <c r="A2589" s="17">
        <v>39702</v>
      </c>
      <c r="B2589" s="14">
        <v>314.81</v>
      </c>
      <c r="C2589" s="14">
        <v>313.23</v>
      </c>
      <c r="D2589" s="14">
        <v>317.57</v>
      </c>
      <c r="E2589" s="14">
        <v>307.62</v>
      </c>
      <c r="F2589" s="14" t="s">
        <v>2179</v>
      </c>
      <c r="G2589" s="15">
        <v>1.8E-3</v>
      </c>
    </row>
    <row r="2590" spans="1:7" x14ac:dyDescent="0.2">
      <c r="A2590" s="17">
        <v>39701</v>
      </c>
      <c r="B2590" s="14">
        <v>313.23</v>
      </c>
      <c r="C2590" s="14">
        <v>312.66000000000003</v>
      </c>
      <c r="D2590" s="14">
        <v>317.99</v>
      </c>
      <c r="E2590" s="14">
        <v>306.44</v>
      </c>
      <c r="F2590" s="14" t="s">
        <v>2179</v>
      </c>
      <c r="G2590" s="15">
        <v>-6.0699999999999997E-2</v>
      </c>
    </row>
    <row r="2591" spans="1:7" x14ac:dyDescent="0.2">
      <c r="A2591" s="17">
        <v>39700</v>
      </c>
      <c r="B2591" s="14">
        <v>312.66000000000003</v>
      </c>
      <c r="C2591" s="14">
        <v>332.85</v>
      </c>
      <c r="D2591" s="14">
        <v>332.85</v>
      </c>
      <c r="E2591" s="14">
        <v>311.35000000000002</v>
      </c>
      <c r="F2591" s="14" t="s">
        <v>2179</v>
      </c>
      <c r="G2591" s="15">
        <v>2.4299999999999999E-2</v>
      </c>
    </row>
    <row r="2592" spans="1:7" x14ac:dyDescent="0.2">
      <c r="A2592" s="17">
        <v>39699</v>
      </c>
      <c r="B2592" s="14">
        <v>332.85</v>
      </c>
      <c r="C2592" s="14">
        <v>324.95</v>
      </c>
      <c r="D2592" s="14">
        <v>342.86</v>
      </c>
      <c r="E2592" s="14">
        <v>324.95</v>
      </c>
      <c r="F2592" s="14" t="s">
        <v>2179</v>
      </c>
      <c r="G2592" s="15">
        <v>-2.9899999999999999E-2</v>
      </c>
    </row>
    <row r="2593" spans="1:7" x14ac:dyDescent="0.2">
      <c r="A2593" s="17">
        <v>39696</v>
      </c>
      <c r="B2593" s="14">
        <v>324.95</v>
      </c>
      <c r="C2593" s="14">
        <v>334.97</v>
      </c>
      <c r="D2593" s="14">
        <v>335.56</v>
      </c>
      <c r="E2593" s="14">
        <v>324.58</v>
      </c>
      <c r="F2593" s="14" t="s">
        <v>2179</v>
      </c>
      <c r="G2593" s="15">
        <v>-3.4599999999999999E-2</v>
      </c>
    </row>
    <row r="2594" spans="1:7" x14ac:dyDescent="0.2">
      <c r="A2594" s="17">
        <v>39695</v>
      </c>
      <c r="B2594" s="14">
        <v>334.97</v>
      </c>
      <c r="C2594" s="14">
        <v>346.99</v>
      </c>
      <c r="D2594" s="14">
        <v>351.36</v>
      </c>
      <c r="E2594" s="14">
        <v>334.84</v>
      </c>
      <c r="F2594" s="14" t="s">
        <v>2179</v>
      </c>
      <c r="G2594" s="15">
        <v>-2.7799999999999998E-2</v>
      </c>
    </row>
    <row r="2595" spans="1:7" x14ac:dyDescent="0.2">
      <c r="A2595" s="17">
        <v>39694</v>
      </c>
      <c r="B2595" s="14">
        <v>346.99</v>
      </c>
      <c r="C2595" s="14">
        <v>356.92</v>
      </c>
      <c r="D2595" s="14">
        <v>358.5</v>
      </c>
      <c r="E2595" s="14">
        <v>346.88</v>
      </c>
      <c r="F2595" s="14" t="s">
        <v>2179</v>
      </c>
      <c r="G2595" s="15">
        <v>-3.3300000000000003E-2</v>
      </c>
    </row>
    <row r="2596" spans="1:7" x14ac:dyDescent="0.2">
      <c r="A2596" s="17">
        <v>39693</v>
      </c>
      <c r="B2596" s="14">
        <v>356.92</v>
      </c>
      <c r="C2596" s="14">
        <v>369.2</v>
      </c>
      <c r="D2596" s="14">
        <v>369.2</v>
      </c>
      <c r="E2596" s="14">
        <v>356.7</v>
      </c>
      <c r="F2596" s="14" t="s">
        <v>2179</v>
      </c>
      <c r="G2596" s="15">
        <v>-2.18E-2</v>
      </c>
    </row>
    <row r="2597" spans="1:7" x14ac:dyDescent="0.2">
      <c r="A2597" s="17">
        <v>39692</v>
      </c>
      <c r="B2597" s="14">
        <v>369.2</v>
      </c>
      <c r="C2597" s="14">
        <v>377.41</v>
      </c>
      <c r="D2597" s="14">
        <v>378.01</v>
      </c>
      <c r="E2597" s="14">
        <v>368.41</v>
      </c>
      <c r="F2597" s="14" t="s">
        <v>2179</v>
      </c>
      <c r="G2597" s="15">
        <v>4.8999999999999998E-3</v>
      </c>
    </row>
    <row r="2598" spans="1:7" x14ac:dyDescent="0.2">
      <c r="A2598" s="17">
        <v>39689</v>
      </c>
      <c r="B2598" s="14">
        <v>377.41</v>
      </c>
      <c r="C2598" s="14">
        <v>375.56</v>
      </c>
      <c r="D2598" s="14">
        <v>378.88</v>
      </c>
      <c r="E2598" s="14">
        <v>374.21</v>
      </c>
      <c r="F2598" s="14" t="s">
        <v>2179</v>
      </c>
      <c r="G2598" s="15">
        <v>1.35E-2</v>
      </c>
    </row>
    <row r="2599" spans="1:7" x14ac:dyDescent="0.2">
      <c r="A2599" s="17">
        <v>39688</v>
      </c>
      <c r="B2599" s="14">
        <v>375.56</v>
      </c>
      <c r="C2599" s="14">
        <v>370.55</v>
      </c>
      <c r="D2599" s="14">
        <v>376.16</v>
      </c>
      <c r="E2599" s="14">
        <v>369.38</v>
      </c>
      <c r="F2599" s="14" t="s">
        <v>2179</v>
      </c>
      <c r="G2599" s="15">
        <v>1.78E-2</v>
      </c>
    </row>
    <row r="2600" spans="1:7" x14ac:dyDescent="0.2">
      <c r="A2600" s="17">
        <v>39687</v>
      </c>
      <c r="B2600" s="14">
        <v>370.55</v>
      </c>
      <c r="C2600" s="14">
        <v>364.07</v>
      </c>
      <c r="D2600" s="14">
        <v>370.55</v>
      </c>
      <c r="E2600" s="14">
        <v>363.52</v>
      </c>
      <c r="F2600" s="14" t="s">
        <v>2179</v>
      </c>
      <c r="G2600" s="15">
        <v>-9.5999999999999992E-3</v>
      </c>
    </row>
    <row r="2601" spans="1:7" x14ac:dyDescent="0.2">
      <c r="A2601" s="17">
        <v>39686</v>
      </c>
      <c r="B2601" s="14">
        <v>364.07</v>
      </c>
      <c r="C2601" s="14">
        <v>367.6</v>
      </c>
      <c r="D2601" s="14">
        <v>367.6</v>
      </c>
      <c r="E2601" s="14">
        <v>360.63</v>
      </c>
      <c r="F2601" s="14" t="s">
        <v>2179</v>
      </c>
      <c r="G2601" s="15">
        <v>-1.2E-2</v>
      </c>
    </row>
    <row r="2602" spans="1:7" x14ac:dyDescent="0.2">
      <c r="A2602" s="17">
        <v>39685</v>
      </c>
      <c r="B2602" s="14">
        <v>367.6</v>
      </c>
      <c r="C2602" s="14">
        <v>372.08</v>
      </c>
      <c r="D2602" s="14">
        <v>374.99</v>
      </c>
      <c r="E2602" s="14">
        <v>367.58</v>
      </c>
      <c r="F2602" s="14" t="s">
        <v>2179</v>
      </c>
      <c r="G2602" s="15">
        <v>8.5000000000000006E-3</v>
      </c>
    </row>
    <row r="2603" spans="1:7" x14ac:dyDescent="0.2">
      <c r="A2603" s="17">
        <v>39682</v>
      </c>
      <c r="B2603" s="14">
        <v>372.08</v>
      </c>
      <c r="C2603" s="14">
        <v>368.93</v>
      </c>
      <c r="D2603" s="14">
        <v>373.08</v>
      </c>
      <c r="E2603" s="14">
        <v>367.44</v>
      </c>
      <c r="F2603" s="14" t="s">
        <v>2179</v>
      </c>
      <c r="G2603" s="15">
        <v>2.2599999999999999E-2</v>
      </c>
    </row>
    <row r="2604" spans="1:7" x14ac:dyDescent="0.2">
      <c r="A2604" s="17">
        <v>39681</v>
      </c>
      <c r="B2604" s="14">
        <v>368.93</v>
      </c>
      <c r="C2604" s="14">
        <v>360.76</v>
      </c>
      <c r="D2604" s="14">
        <v>368.95</v>
      </c>
      <c r="E2604" s="14">
        <v>360.76</v>
      </c>
      <c r="F2604" s="14" t="s">
        <v>2179</v>
      </c>
      <c r="G2604" s="15">
        <v>1.9300000000000001E-2</v>
      </c>
    </row>
    <row r="2605" spans="1:7" x14ac:dyDescent="0.2">
      <c r="A2605" s="17">
        <v>39680</v>
      </c>
      <c r="B2605" s="14">
        <v>360.76</v>
      </c>
      <c r="C2605" s="14">
        <v>353.94</v>
      </c>
      <c r="D2605" s="14">
        <v>361.33</v>
      </c>
      <c r="E2605" s="14">
        <v>353.94</v>
      </c>
      <c r="F2605" s="14" t="s">
        <v>2179</v>
      </c>
      <c r="G2605" s="15">
        <v>-1.7000000000000001E-2</v>
      </c>
    </row>
    <row r="2606" spans="1:7" x14ac:dyDescent="0.2">
      <c r="A2606" s="17">
        <v>39679</v>
      </c>
      <c r="B2606" s="14">
        <v>353.94</v>
      </c>
      <c r="C2606" s="14">
        <v>360.05</v>
      </c>
      <c r="D2606" s="14">
        <v>360.05</v>
      </c>
      <c r="E2606" s="14">
        <v>353.25</v>
      </c>
      <c r="F2606" s="14" t="s">
        <v>2179</v>
      </c>
      <c r="G2606" s="15">
        <v>2.1499999999999998E-2</v>
      </c>
    </row>
    <row r="2607" spans="1:7" x14ac:dyDescent="0.2">
      <c r="A2607" s="17">
        <v>39678</v>
      </c>
      <c r="B2607" s="14">
        <v>360.05</v>
      </c>
      <c r="C2607" s="14">
        <v>352.48</v>
      </c>
      <c r="D2607" s="14">
        <v>361.29</v>
      </c>
      <c r="E2607" s="14">
        <v>352.48</v>
      </c>
      <c r="F2607" s="14" t="s">
        <v>2179</v>
      </c>
      <c r="G2607" s="15">
        <v>-6.1000000000000004E-3</v>
      </c>
    </row>
    <row r="2608" spans="1:7" x14ac:dyDescent="0.2">
      <c r="A2608" s="17">
        <v>39675</v>
      </c>
      <c r="B2608" s="14">
        <v>352.48</v>
      </c>
      <c r="C2608" s="14">
        <v>354.63</v>
      </c>
      <c r="D2608" s="14">
        <v>358.15</v>
      </c>
      <c r="E2608" s="14">
        <v>352.22</v>
      </c>
      <c r="F2608" s="14" t="s">
        <v>2179</v>
      </c>
      <c r="G2608" s="15">
        <v>1.6199999999999999E-2</v>
      </c>
    </row>
    <row r="2609" spans="1:7" x14ac:dyDescent="0.2">
      <c r="A2609" s="17">
        <v>39674</v>
      </c>
      <c r="B2609" s="14">
        <v>354.63</v>
      </c>
      <c r="C2609" s="14">
        <v>348.96</v>
      </c>
      <c r="D2609" s="14">
        <v>358.01</v>
      </c>
      <c r="E2609" s="14">
        <v>348.96</v>
      </c>
      <c r="F2609" s="14" t="s">
        <v>2179</v>
      </c>
      <c r="G2609" s="15">
        <v>-1.41E-2</v>
      </c>
    </row>
    <row r="2610" spans="1:7" x14ac:dyDescent="0.2">
      <c r="A2610" s="17">
        <v>39673</v>
      </c>
      <c r="B2610" s="14">
        <v>348.96</v>
      </c>
      <c r="C2610" s="14">
        <v>353.95</v>
      </c>
      <c r="D2610" s="14">
        <v>356.42</v>
      </c>
      <c r="E2610" s="14">
        <v>348.76</v>
      </c>
      <c r="F2610" s="14" t="s">
        <v>2179</v>
      </c>
      <c r="G2610" s="15">
        <v>-1.21E-2</v>
      </c>
    </row>
    <row r="2611" spans="1:7" x14ac:dyDescent="0.2">
      <c r="A2611" s="17">
        <v>39672</v>
      </c>
      <c r="B2611" s="14">
        <v>353.95</v>
      </c>
      <c r="C2611" s="14">
        <v>358.28</v>
      </c>
      <c r="D2611" s="14">
        <v>358.28</v>
      </c>
      <c r="E2611" s="14">
        <v>351.86</v>
      </c>
      <c r="F2611" s="14" t="s">
        <v>2179</v>
      </c>
      <c r="G2611" s="15">
        <v>4.1000000000000003E-3</v>
      </c>
    </row>
    <row r="2612" spans="1:7" x14ac:dyDescent="0.2">
      <c r="A2612" s="17">
        <v>39671</v>
      </c>
      <c r="B2612" s="14">
        <v>358.28</v>
      </c>
      <c r="C2612" s="14">
        <v>356.8</v>
      </c>
      <c r="D2612" s="14">
        <v>361.59</v>
      </c>
      <c r="E2612" s="14">
        <v>356.8</v>
      </c>
      <c r="F2612" s="14" t="s">
        <v>2179</v>
      </c>
      <c r="G2612" s="15">
        <v>-9.9000000000000008E-3</v>
      </c>
    </row>
    <row r="2613" spans="1:7" x14ac:dyDescent="0.2">
      <c r="A2613" s="17">
        <v>39668</v>
      </c>
      <c r="B2613" s="14">
        <v>356.8</v>
      </c>
      <c r="C2613" s="14">
        <v>360.35</v>
      </c>
      <c r="D2613" s="14">
        <v>361.81</v>
      </c>
      <c r="E2613" s="14">
        <v>353.39</v>
      </c>
      <c r="F2613" s="14" t="s">
        <v>2179</v>
      </c>
      <c r="G2613" s="15">
        <v>1.15E-2</v>
      </c>
    </row>
    <row r="2614" spans="1:7" x14ac:dyDescent="0.2">
      <c r="A2614" s="17">
        <v>39667</v>
      </c>
      <c r="B2614" s="14">
        <v>360.35</v>
      </c>
      <c r="C2614" s="14">
        <v>356.24</v>
      </c>
      <c r="D2614" s="14">
        <v>364.56</v>
      </c>
      <c r="E2614" s="14">
        <v>355.56</v>
      </c>
      <c r="F2614" s="14" t="s">
        <v>2179</v>
      </c>
      <c r="G2614" s="15">
        <v>2.01E-2</v>
      </c>
    </row>
    <row r="2615" spans="1:7" x14ac:dyDescent="0.2">
      <c r="A2615" s="17">
        <v>39666</v>
      </c>
      <c r="B2615" s="14">
        <v>356.24</v>
      </c>
      <c r="C2615" s="14">
        <v>349.23</v>
      </c>
      <c r="D2615" s="14">
        <v>356.29</v>
      </c>
      <c r="E2615" s="14">
        <v>349.03</v>
      </c>
      <c r="F2615" s="14" t="s">
        <v>2179</v>
      </c>
      <c r="G2615" s="15">
        <v>-2.5000000000000001E-2</v>
      </c>
    </row>
    <row r="2616" spans="1:7" x14ac:dyDescent="0.2">
      <c r="A2616" s="17">
        <v>39665</v>
      </c>
      <c r="B2616" s="14">
        <v>349.23</v>
      </c>
      <c r="C2616" s="14">
        <v>358.17</v>
      </c>
      <c r="D2616" s="14">
        <v>358.17</v>
      </c>
      <c r="E2616" s="14">
        <v>346.54</v>
      </c>
      <c r="F2616" s="14" t="s">
        <v>2179</v>
      </c>
      <c r="G2616" s="15">
        <v>-1.37E-2</v>
      </c>
    </row>
    <row r="2617" spans="1:7" x14ac:dyDescent="0.2">
      <c r="A2617" s="17">
        <v>39664</v>
      </c>
      <c r="B2617" s="14">
        <v>358.17</v>
      </c>
      <c r="C2617" s="14">
        <v>363.14</v>
      </c>
      <c r="D2617" s="14">
        <v>367.03</v>
      </c>
      <c r="E2617" s="14">
        <v>357.77</v>
      </c>
      <c r="F2617" s="14" t="s">
        <v>2179</v>
      </c>
      <c r="G2617" s="15">
        <v>-3.15E-2</v>
      </c>
    </row>
    <row r="2618" spans="1:7" x14ac:dyDescent="0.2">
      <c r="A2618" s="17">
        <v>39661</v>
      </c>
      <c r="B2618" s="14">
        <v>363.14</v>
      </c>
      <c r="C2618" s="14">
        <v>374.95</v>
      </c>
      <c r="D2618" s="14">
        <v>374.95</v>
      </c>
      <c r="E2618" s="14">
        <v>361.68</v>
      </c>
      <c r="F2618" s="14" t="s">
        <v>2179</v>
      </c>
      <c r="G2618" s="15">
        <v>1.78E-2</v>
      </c>
    </row>
    <row r="2619" spans="1:7" x14ac:dyDescent="0.2">
      <c r="A2619" s="17">
        <v>39660</v>
      </c>
      <c r="B2619" s="14">
        <v>374.95</v>
      </c>
      <c r="C2619" s="14">
        <v>368.38</v>
      </c>
      <c r="D2619" s="14">
        <v>379.29</v>
      </c>
      <c r="E2619" s="14">
        <v>368.38</v>
      </c>
      <c r="F2619" s="14" t="s">
        <v>2179</v>
      </c>
      <c r="G2619" s="15">
        <v>1.8200000000000001E-2</v>
      </c>
    </row>
    <row r="2620" spans="1:7" x14ac:dyDescent="0.2">
      <c r="A2620" s="17">
        <v>39659</v>
      </c>
      <c r="B2620" s="14">
        <v>368.38</v>
      </c>
      <c r="C2620" s="14">
        <v>361.78</v>
      </c>
      <c r="D2620" s="14">
        <v>368.49</v>
      </c>
      <c r="E2620" s="14">
        <v>361.78</v>
      </c>
      <c r="F2620" s="14" t="s">
        <v>2179</v>
      </c>
      <c r="G2620" s="15">
        <v>9.2999999999999992E-3</v>
      </c>
    </row>
    <row r="2621" spans="1:7" x14ac:dyDescent="0.2">
      <c r="A2621" s="17">
        <v>39658</v>
      </c>
      <c r="B2621" s="14">
        <v>361.78</v>
      </c>
      <c r="C2621" s="14">
        <v>358.43</v>
      </c>
      <c r="D2621" s="14">
        <v>366.4</v>
      </c>
      <c r="E2621" s="14">
        <v>355.63</v>
      </c>
      <c r="F2621" s="14" t="s">
        <v>2179</v>
      </c>
      <c r="G2621" s="15">
        <v>1.9599999999999999E-2</v>
      </c>
    </row>
    <row r="2622" spans="1:7" x14ac:dyDescent="0.2">
      <c r="A2622" s="17">
        <v>39657</v>
      </c>
      <c r="B2622" s="14">
        <v>358.43</v>
      </c>
      <c r="C2622" s="14">
        <v>351.55</v>
      </c>
      <c r="D2622" s="14">
        <v>359.97</v>
      </c>
      <c r="E2622" s="14">
        <v>351.55</v>
      </c>
      <c r="F2622" s="14" t="s">
        <v>2179</v>
      </c>
      <c r="G2622" s="15">
        <v>-1.4200000000000001E-2</v>
      </c>
    </row>
    <row r="2623" spans="1:7" x14ac:dyDescent="0.2">
      <c r="A2623" s="17">
        <v>39654</v>
      </c>
      <c r="B2623" s="14">
        <v>351.55</v>
      </c>
      <c r="C2623" s="14">
        <v>356.6</v>
      </c>
      <c r="D2623" s="14">
        <v>357.71</v>
      </c>
      <c r="E2623" s="14">
        <v>349.21</v>
      </c>
      <c r="F2623" s="14" t="s">
        <v>2179</v>
      </c>
      <c r="G2623" s="15">
        <v>-1.3899999999999999E-2</v>
      </c>
    </row>
    <row r="2624" spans="1:7" x14ac:dyDescent="0.2">
      <c r="A2624" s="17">
        <v>39653</v>
      </c>
      <c r="B2624" s="14">
        <v>356.6</v>
      </c>
      <c r="C2624" s="14">
        <v>361.62</v>
      </c>
      <c r="D2624" s="14">
        <v>362.14</v>
      </c>
      <c r="E2624" s="14">
        <v>354.37</v>
      </c>
      <c r="F2624" s="14" t="s">
        <v>2179</v>
      </c>
      <c r="G2624" s="15">
        <v>-8.8999999999999999E-3</v>
      </c>
    </row>
    <row r="2625" spans="1:7" x14ac:dyDescent="0.2">
      <c r="A2625" s="17">
        <v>39652</v>
      </c>
      <c r="B2625" s="14">
        <v>361.62</v>
      </c>
      <c r="C2625" s="14">
        <v>364.87</v>
      </c>
      <c r="D2625" s="14">
        <v>367.96</v>
      </c>
      <c r="E2625" s="14">
        <v>360.72</v>
      </c>
      <c r="F2625" s="14" t="s">
        <v>2179</v>
      </c>
      <c r="G2625" s="15">
        <v>-1.2999999999999999E-2</v>
      </c>
    </row>
    <row r="2626" spans="1:7" x14ac:dyDescent="0.2">
      <c r="A2626" s="17">
        <v>39651</v>
      </c>
      <c r="B2626" s="14">
        <v>364.87</v>
      </c>
      <c r="C2626" s="14">
        <v>369.66</v>
      </c>
      <c r="D2626" s="14">
        <v>374.07</v>
      </c>
      <c r="E2626" s="14">
        <v>364.22</v>
      </c>
      <c r="F2626" s="14" t="s">
        <v>2179</v>
      </c>
      <c r="G2626" s="15">
        <v>2.07E-2</v>
      </c>
    </row>
    <row r="2627" spans="1:7" x14ac:dyDescent="0.2">
      <c r="A2627" s="17">
        <v>39650</v>
      </c>
      <c r="B2627" s="14">
        <v>369.66</v>
      </c>
      <c r="C2627" s="14">
        <v>362.15</v>
      </c>
      <c r="D2627" s="14">
        <v>373.78</v>
      </c>
      <c r="E2627" s="14">
        <v>362.15</v>
      </c>
      <c r="F2627" s="14" t="s">
        <v>2179</v>
      </c>
      <c r="G2627" s="15">
        <v>-4.4999999999999997E-3</v>
      </c>
    </row>
    <row r="2628" spans="1:7" x14ac:dyDescent="0.2">
      <c r="A2628" s="17">
        <v>39647</v>
      </c>
      <c r="B2628" s="14">
        <v>362.15</v>
      </c>
      <c r="C2628" s="14">
        <v>363.78</v>
      </c>
      <c r="D2628" s="14">
        <v>363.78</v>
      </c>
      <c r="E2628" s="14">
        <v>355.04</v>
      </c>
      <c r="F2628" s="14" t="s">
        <v>2179</v>
      </c>
      <c r="G2628" s="15">
        <v>2.81E-2</v>
      </c>
    </row>
    <row r="2629" spans="1:7" x14ac:dyDescent="0.2">
      <c r="A2629" s="17">
        <v>39646</v>
      </c>
      <c r="B2629" s="14">
        <v>363.78</v>
      </c>
      <c r="C2629" s="14">
        <v>353.82</v>
      </c>
      <c r="D2629" s="14">
        <v>364.61</v>
      </c>
      <c r="E2629" s="14">
        <v>353.82</v>
      </c>
      <c r="F2629" s="14" t="s">
        <v>2179</v>
      </c>
      <c r="G2629" s="15">
        <v>-2.0400000000000001E-2</v>
      </c>
    </row>
    <row r="2630" spans="1:7" x14ac:dyDescent="0.2">
      <c r="A2630" s="17">
        <v>39645</v>
      </c>
      <c r="B2630" s="14">
        <v>353.82</v>
      </c>
      <c r="C2630" s="14">
        <v>361.19</v>
      </c>
      <c r="D2630" s="14">
        <v>365.92</v>
      </c>
      <c r="E2630" s="14">
        <v>353.62</v>
      </c>
      <c r="F2630" s="14" t="s">
        <v>2179</v>
      </c>
      <c r="G2630" s="15">
        <v>-3.8899999999999997E-2</v>
      </c>
    </row>
    <row r="2631" spans="1:7" x14ac:dyDescent="0.2">
      <c r="A2631" s="17">
        <v>39644</v>
      </c>
      <c r="B2631" s="14">
        <v>361.19</v>
      </c>
      <c r="C2631" s="14">
        <v>375.8</v>
      </c>
      <c r="D2631" s="14">
        <v>375.8</v>
      </c>
      <c r="E2631" s="14">
        <v>359.99</v>
      </c>
      <c r="F2631" s="14" t="s">
        <v>2179</v>
      </c>
      <c r="G2631" s="15">
        <v>-2.2100000000000002E-2</v>
      </c>
    </row>
    <row r="2632" spans="1:7" x14ac:dyDescent="0.2">
      <c r="A2632" s="17">
        <v>39643</v>
      </c>
      <c r="B2632" s="14">
        <v>375.8</v>
      </c>
      <c r="C2632" s="14">
        <v>384.31</v>
      </c>
      <c r="D2632" s="14">
        <v>385.84</v>
      </c>
      <c r="E2632" s="14">
        <v>375.59</v>
      </c>
      <c r="F2632" s="14" t="s">
        <v>2179</v>
      </c>
      <c r="G2632" s="15">
        <v>1.6999999999999999E-3</v>
      </c>
    </row>
    <row r="2633" spans="1:7" x14ac:dyDescent="0.2">
      <c r="A2633" s="17">
        <v>39640</v>
      </c>
      <c r="B2633" s="14">
        <v>384.31</v>
      </c>
      <c r="C2633" s="14">
        <v>383.64</v>
      </c>
      <c r="D2633" s="14">
        <v>391.46</v>
      </c>
      <c r="E2633" s="14">
        <v>380.62</v>
      </c>
      <c r="F2633" s="14" t="s">
        <v>2179</v>
      </c>
      <c r="G2633" s="15">
        <v>-1.8700000000000001E-2</v>
      </c>
    </row>
    <row r="2634" spans="1:7" x14ac:dyDescent="0.2">
      <c r="A2634" s="17">
        <v>39639</v>
      </c>
      <c r="B2634" s="14">
        <v>383.64</v>
      </c>
      <c r="C2634" s="14">
        <v>390.96</v>
      </c>
      <c r="D2634" s="14">
        <v>390.96</v>
      </c>
      <c r="E2634" s="14">
        <v>382.93</v>
      </c>
      <c r="F2634" s="14" t="s">
        <v>2179</v>
      </c>
      <c r="G2634" s="15">
        <v>1.38E-2</v>
      </c>
    </row>
    <row r="2635" spans="1:7" x14ac:dyDescent="0.2">
      <c r="A2635" s="17">
        <v>39638</v>
      </c>
      <c r="B2635" s="14">
        <v>390.96</v>
      </c>
      <c r="C2635" s="14">
        <v>385.62</v>
      </c>
      <c r="D2635" s="14">
        <v>392.17</v>
      </c>
      <c r="E2635" s="14">
        <v>385.62</v>
      </c>
      <c r="F2635" s="14" t="s">
        <v>2179</v>
      </c>
      <c r="G2635" s="15">
        <v>-2.7E-2</v>
      </c>
    </row>
    <row r="2636" spans="1:7" x14ac:dyDescent="0.2">
      <c r="A2636" s="17">
        <v>39637</v>
      </c>
      <c r="B2636" s="14">
        <v>385.62</v>
      </c>
      <c r="C2636" s="14">
        <v>396.34</v>
      </c>
      <c r="D2636" s="14">
        <v>396.34</v>
      </c>
      <c r="E2636" s="14">
        <v>385.13</v>
      </c>
      <c r="F2636" s="14" t="s">
        <v>2179</v>
      </c>
      <c r="G2636" s="15">
        <v>1.03E-2</v>
      </c>
    </row>
    <row r="2637" spans="1:7" x14ac:dyDescent="0.2">
      <c r="A2637" s="17">
        <v>39636</v>
      </c>
      <c r="B2637" s="14">
        <v>396.34</v>
      </c>
      <c r="C2637" s="14">
        <v>392.28</v>
      </c>
      <c r="D2637" s="14">
        <v>399.31</v>
      </c>
      <c r="E2637" s="14">
        <v>392.28</v>
      </c>
      <c r="F2637" s="14" t="s">
        <v>2179</v>
      </c>
      <c r="G2637" s="15">
        <v>-2.0000000000000001E-4</v>
      </c>
    </row>
    <row r="2638" spans="1:7" x14ac:dyDescent="0.2">
      <c r="A2638" s="17">
        <v>39633</v>
      </c>
      <c r="B2638" s="14">
        <v>392.28</v>
      </c>
      <c r="C2638" s="14">
        <v>392.36</v>
      </c>
      <c r="D2638" s="14">
        <v>397.46</v>
      </c>
      <c r="E2638" s="14">
        <v>391.51</v>
      </c>
      <c r="F2638" s="14" t="s">
        <v>2179</v>
      </c>
      <c r="G2638" s="15">
        <v>-3.5299999999999998E-2</v>
      </c>
    </row>
    <row r="2639" spans="1:7" x14ac:dyDescent="0.2">
      <c r="A2639" s="17">
        <v>39632</v>
      </c>
      <c r="B2639" s="14">
        <v>392.36</v>
      </c>
      <c r="C2639" s="14">
        <v>406.72</v>
      </c>
      <c r="D2639" s="14">
        <v>406.72</v>
      </c>
      <c r="E2639" s="14">
        <v>390.16</v>
      </c>
      <c r="F2639" s="14" t="s">
        <v>2179</v>
      </c>
      <c r="G2639" s="15">
        <v>7.7999999999999996E-3</v>
      </c>
    </row>
    <row r="2640" spans="1:7" x14ac:dyDescent="0.2">
      <c r="A2640" s="17">
        <v>39631</v>
      </c>
      <c r="B2640" s="14">
        <v>406.72</v>
      </c>
      <c r="C2640" s="14">
        <v>403.56</v>
      </c>
      <c r="D2640" s="14">
        <v>412.44</v>
      </c>
      <c r="E2640" s="14">
        <v>403.09</v>
      </c>
      <c r="F2640" s="14" t="s">
        <v>2179</v>
      </c>
      <c r="G2640" s="15">
        <v>-1.8599999999999998E-2</v>
      </c>
    </row>
    <row r="2641" spans="1:7" x14ac:dyDescent="0.2">
      <c r="A2641" s="17">
        <v>39630</v>
      </c>
      <c r="B2641" s="14">
        <v>403.56</v>
      </c>
      <c r="C2641" s="14">
        <v>411.22</v>
      </c>
      <c r="D2641" s="14">
        <v>412.11</v>
      </c>
      <c r="E2641" s="14">
        <v>402.43</v>
      </c>
      <c r="F2641" s="14" t="s">
        <v>2179</v>
      </c>
      <c r="G2641" s="15">
        <v>7.1000000000000004E-3</v>
      </c>
    </row>
    <row r="2642" spans="1:7" x14ac:dyDescent="0.2">
      <c r="A2642" s="17">
        <v>39629</v>
      </c>
      <c r="B2642" s="14">
        <v>411.22</v>
      </c>
      <c r="C2642" s="14">
        <v>408.33</v>
      </c>
      <c r="D2642" s="14">
        <v>414.82</v>
      </c>
      <c r="E2642" s="14">
        <v>406.14</v>
      </c>
      <c r="F2642" s="14" t="s">
        <v>2179</v>
      </c>
      <c r="G2642" s="15">
        <v>-7.4000000000000003E-3</v>
      </c>
    </row>
    <row r="2643" spans="1:7" x14ac:dyDescent="0.2">
      <c r="A2643" s="17">
        <v>39626</v>
      </c>
      <c r="B2643" s="14">
        <v>408.33</v>
      </c>
      <c r="C2643" s="14">
        <v>411.36</v>
      </c>
      <c r="D2643" s="14">
        <v>411.68</v>
      </c>
      <c r="E2643" s="14">
        <v>403.74</v>
      </c>
      <c r="F2643" s="14" t="s">
        <v>2179</v>
      </c>
      <c r="G2643" s="15">
        <v>-1.4500000000000001E-2</v>
      </c>
    </row>
    <row r="2644" spans="1:7" x14ac:dyDescent="0.2">
      <c r="A2644" s="17">
        <v>39625</v>
      </c>
      <c r="B2644" s="14">
        <v>411.36</v>
      </c>
      <c r="C2644" s="14">
        <v>417.42</v>
      </c>
      <c r="D2644" s="14">
        <v>417.46</v>
      </c>
      <c r="E2644" s="14">
        <v>409.33</v>
      </c>
      <c r="F2644" s="14" t="s">
        <v>2179</v>
      </c>
      <c r="G2644" s="15">
        <v>1.2999999999999999E-3</v>
      </c>
    </row>
    <row r="2645" spans="1:7" x14ac:dyDescent="0.2">
      <c r="A2645" s="17">
        <v>39624</v>
      </c>
      <c r="B2645" s="14">
        <v>417.42</v>
      </c>
      <c r="C2645" s="14">
        <v>416.89</v>
      </c>
      <c r="D2645" s="14">
        <v>422.23</v>
      </c>
      <c r="E2645" s="14">
        <v>416.72</v>
      </c>
      <c r="F2645" s="14" t="s">
        <v>2179</v>
      </c>
      <c r="G2645" s="15">
        <v>-9.7000000000000003E-3</v>
      </c>
    </row>
    <row r="2646" spans="1:7" x14ac:dyDescent="0.2">
      <c r="A2646" s="17">
        <v>39623</v>
      </c>
      <c r="B2646" s="14">
        <v>416.89</v>
      </c>
      <c r="C2646" s="14">
        <v>420.97</v>
      </c>
      <c r="D2646" s="14">
        <v>428.02</v>
      </c>
      <c r="E2646" s="14">
        <v>416.81</v>
      </c>
      <c r="F2646" s="14" t="s">
        <v>2179</v>
      </c>
      <c r="G2646" s="15">
        <v>-8.9999999999999993E-3</v>
      </c>
    </row>
    <row r="2647" spans="1:7" x14ac:dyDescent="0.2">
      <c r="A2647" s="17">
        <v>39622</v>
      </c>
      <c r="B2647" s="14">
        <v>420.97</v>
      </c>
      <c r="C2647" s="14">
        <v>424.78</v>
      </c>
      <c r="D2647" s="14">
        <v>428.53</v>
      </c>
      <c r="E2647" s="14">
        <v>420.06</v>
      </c>
      <c r="F2647" s="14" t="s">
        <v>2179</v>
      </c>
      <c r="G2647" s="15">
        <v>-2.3800000000000002E-2</v>
      </c>
    </row>
    <row r="2648" spans="1:7" x14ac:dyDescent="0.2">
      <c r="A2648" s="17">
        <v>39619</v>
      </c>
      <c r="B2648" s="14">
        <v>424.8</v>
      </c>
      <c r="C2648" s="14">
        <v>435.16</v>
      </c>
      <c r="D2648" s="14">
        <v>436.18</v>
      </c>
      <c r="E2648" s="14">
        <v>423.79</v>
      </c>
      <c r="F2648" s="14" t="s">
        <v>2179</v>
      </c>
      <c r="G2648" s="15">
        <v>-1.8E-3</v>
      </c>
    </row>
    <row r="2649" spans="1:7" x14ac:dyDescent="0.2">
      <c r="A2649" s="17">
        <v>39618</v>
      </c>
      <c r="B2649" s="14">
        <v>435.16</v>
      </c>
      <c r="C2649" s="14">
        <v>435.95</v>
      </c>
      <c r="D2649" s="14">
        <v>439.28</v>
      </c>
      <c r="E2649" s="14">
        <v>433.17</v>
      </c>
      <c r="F2649" s="14" t="s">
        <v>2179</v>
      </c>
      <c r="G2649" s="15">
        <v>-1.2800000000000001E-2</v>
      </c>
    </row>
    <row r="2650" spans="1:7" x14ac:dyDescent="0.2">
      <c r="A2650" s="17">
        <v>39617</v>
      </c>
      <c r="B2650" s="14">
        <v>435.95</v>
      </c>
      <c r="C2650" s="14">
        <v>441.61</v>
      </c>
      <c r="D2650" s="14">
        <v>444.26</v>
      </c>
      <c r="E2650" s="14">
        <v>434.35</v>
      </c>
      <c r="F2650" s="14" t="s">
        <v>2179</v>
      </c>
      <c r="G2650" s="15">
        <v>1.04E-2</v>
      </c>
    </row>
    <row r="2651" spans="1:7" x14ac:dyDescent="0.2">
      <c r="A2651" s="17">
        <v>39616</v>
      </c>
      <c r="B2651" s="14">
        <v>441.61</v>
      </c>
      <c r="C2651" s="14">
        <v>437.06</v>
      </c>
      <c r="D2651" s="14">
        <v>443.4</v>
      </c>
      <c r="E2651" s="14">
        <v>436.66</v>
      </c>
      <c r="F2651" s="14" t="s">
        <v>2179</v>
      </c>
      <c r="G2651" s="15">
        <v>1.52E-2</v>
      </c>
    </row>
    <row r="2652" spans="1:7" x14ac:dyDescent="0.2">
      <c r="A2652" s="17">
        <v>39615</v>
      </c>
      <c r="B2652" s="14">
        <v>437.06</v>
      </c>
      <c r="C2652" s="14">
        <v>430.53</v>
      </c>
      <c r="D2652" s="14">
        <v>437.64</v>
      </c>
      <c r="E2652" s="14">
        <v>430.53</v>
      </c>
      <c r="F2652" s="14" t="s">
        <v>2179</v>
      </c>
      <c r="G2652" s="15">
        <v>8.0999999999999996E-3</v>
      </c>
    </row>
    <row r="2653" spans="1:7" x14ac:dyDescent="0.2">
      <c r="A2653" s="17">
        <v>39612</v>
      </c>
      <c r="B2653" s="14">
        <v>430.53</v>
      </c>
      <c r="C2653" s="14">
        <v>427.09</v>
      </c>
      <c r="D2653" s="14">
        <v>432.25</v>
      </c>
      <c r="E2653" s="14">
        <v>423.95</v>
      </c>
      <c r="F2653" s="14" t="s">
        <v>2179</v>
      </c>
      <c r="G2653" s="15">
        <v>1.47E-2</v>
      </c>
    </row>
    <row r="2654" spans="1:7" x14ac:dyDescent="0.2">
      <c r="A2654" s="17">
        <v>39611</v>
      </c>
      <c r="B2654" s="14">
        <v>427.09</v>
      </c>
      <c r="C2654" s="14">
        <v>420.89</v>
      </c>
      <c r="D2654" s="14">
        <v>428.67</v>
      </c>
      <c r="E2654" s="14">
        <v>420.89</v>
      </c>
      <c r="F2654" s="14" t="s">
        <v>2179</v>
      </c>
      <c r="G2654" s="15">
        <v>-0.01</v>
      </c>
    </row>
    <row r="2655" spans="1:7" x14ac:dyDescent="0.2">
      <c r="A2655" s="17">
        <v>39610</v>
      </c>
      <c r="B2655" s="14">
        <v>420.89</v>
      </c>
      <c r="C2655" s="14">
        <v>425.12</v>
      </c>
      <c r="D2655" s="14">
        <v>429.03</v>
      </c>
      <c r="E2655" s="14">
        <v>420.47</v>
      </c>
      <c r="F2655" s="14" t="s">
        <v>2179</v>
      </c>
      <c r="G2655" s="15">
        <v>-1.2699999999999999E-2</v>
      </c>
    </row>
    <row r="2656" spans="1:7" x14ac:dyDescent="0.2">
      <c r="A2656" s="17">
        <v>39609</v>
      </c>
      <c r="B2656" s="14">
        <v>425.12</v>
      </c>
      <c r="C2656" s="14">
        <v>430.59</v>
      </c>
      <c r="D2656" s="14">
        <v>430.8</v>
      </c>
      <c r="E2656" s="14">
        <v>422.47</v>
      </c>
      <c r="F2656" s="14" t="s">
        <v>2179</v>
      </c>
      <c r="G2656" s="15">
        <v>-7.4999999999999997E-3</v>
      </c>
    </row>
    <row r="2657" spans="1:7" x14ac:dyDescent="0.2">
      <c r="A2657" s="17">
        <v>39608</v>
      </c>
      <c r="B2657" s="14">
        <v>430.59</v>
      </c>
      <c r="C2657" s="14">
        <v>433.86</v>
      </c>
      <c r="D2657" s="14">
        <v>436.99</v>
      </c>
      <c r="E2657" s="14">
        <v>427.2</v>
      </c>
      <c r="F2657" s="14" t="s">
        <v>2179</v>
      </c>
      <c r="G2657" s="15">
        <v>1.5699999999999999E-2</v>
      </c>
    </row>
    <row r="2658" spans="1:7" x14ac:dyDescent="0.2">
      <c r="A2658" s="17">
        <v>39605</v>
      </c>
      <c r="B2658" s="14">
        <v>433.86</v>
      </c>
      <c r="C2658" s="14">
        <v>427.14</v>
      </c>
      <c r="D2658" s="14">
        <v>438.06</v>
      </c>
      <c r="E2658" s="14">
        <v>427.14</v>
      </c>
      <c r="F2658" s="14" t="s">
        <v>2179</v>
      </c>
      <c r="G2658" s="15">
        <v>-6.4000000000000003E-3</v>
      </c>
    </row>
    <row r="2659" spans="1:7" x14ac:dyDescent="0.2">
      <c r="A2659" s="17">
        <v>39604</v>
      </c>
      <c r="B2659" s="14">
        <v>427.14</v>
      </c>
      <c r="C2659" s="14">
        <v>429.89</v>
      </c>
      <c r="D2659" s="14">
        <v>430.41</v>
      </c>
      <c r="E2659" s="14">
        <v>422.54</v>
      </c>
      <c r="F2659" s="14" t="s">
        <v>2179</v>
      </c>
      <c r="G2659" s="15">
        <v>-2.5100000000000001E-2</v>
      </c>
    </row>
    <row r="2660" spans="1:7" x14ac:dyDescent="0.2">
      <c r="A2660" s="17">
        <v>39603</v>
      </c>
      <c r="B2660" s="14">
        <v>429.89</v>
      </c>
      <c r="C2660" s="14">
        <v>440.94</v>
      </c>
      <c r="D2660" s="14">
        <v>440.94</v>
      </c>
      <c r="E2660" s="14">
        <v>428.63</v>
      </c>
      <c r="F2660" s="14" t="s">
        <v>2179</v>
      </c>
      <c r="G2660" s="15">
        <v>7.3000000000000001E-3</v>
      </c>
    </row>
    <row r="2661" spans="1:7" x14ac:dyDescent="0.2">
      <c r="A2661" s="17">
        <v>39602</v>
      </c>
      <c r="B2661" s="14">
        <v>440.94</v>
      </c>
      <c r="C2661" s="14">
        <v>437.74</v>
      </c>
      <c r="D2661" s="14">
        <v>441.79</v>
      </c>
      <c r="E2661" s="14">
        <v>437.6</v>
      </c>
      <c r="F2661" s="14" t="s">
        <v>2179</v>
      </c>
      <c r="G2661" s="15">
        <v>2.9999999999999997E-4</v>
      </c>
    </row>
    <row r="2662" spans="1:7" x14ac:dyDescent="0.2">
      <c r="A2662" s="17">
        <v>39601</v>
      </c>
      <c r="B2662" s="14">
        <v>437.74</v>
      </c>
      <c r="C2662" s="14">
        <v>437.62</v>
      </c>
      <c r="D2662" s="14">
        <v>438.27</v>
      </c>
      <c r="E2662" s="14">
        <v>432.7</v>
      </c>
      <c r="F2662" s="14" t="s">
        <v>2179</v>
      </c>
      <c r="G2662" s="15">
        <v>1.54E-2</v>
      </c>
    </row>
    <row r="2663" spans="1:7" x14ac:dyDescent="0.2">
      <c r="A2663" s="17">
        <v>39598</v>
      </c>
      <c r="B2663" s="14">
        <v>437.62</v>
      </c>
      <c r="C2663" s="14">
        <v>430.98</v>
      </c>
      <c r="D2663" s="14">
        <v>439.4</v>
      </c>
      <c r="E2663" s="14">
        <v>428.66</v>
      </c>
      <c r="F2663" s="14" t="s">
        <v>2179</v>
      </c>
      <c r="G2663" s="15">
        <v>-6.0000000000000001E-3</v>
      </c>
    </row>
    <row r="2664" spans="1:7" x14ac:dyDescent="0.2">
      <c r="A2664" s="17">
        <v>39597</v>
      </c>
      <c r="B2664" s="14">
        <v>430.98</v>
      </c>
      <c r="C2664" s="14">
        <v>433.59</v>
      </c>
      <c r="D2664" s="14">
        <v>440.66</v>
      </c>
      <c r="E2664" s="14">
        <v>429.92</v>
      </c>
      <c r="F2664" s="14" t="s">
        <v>2179</v>
      </c>
      <c r="G2664" s="15">
        <v>2.3E-3</v>
      </c>
    </row>
    <row r="2665" spans="1:7" x14ac:dyDescent="0.2">
      <c r="A2665" s="17">
        <v>39596</v>
      </c>
      <c r="B2665" s="14">
        <v>433.59</v>
      </c>
      <c r="C2665" s="14">
        <v>432.6</v>
      </c>
      <c r="D2665" s="14">
        <v>435.62</v>
      </c>
      <c r="E2665" s="14">
        <v>425.49</v>
      </c>
      <c r="F2665" s="14" t="s">
        <v>2179</v>
      </c>
      <c r="G2665" s="15">
        <v>-2.2700000000000001E-2</v>
      </c>
    </row>
    <row r="2666" spans="1:7" x14ac:dyDescent="0.2">
      <c r="A2666" s="17">
        <v>39595</v>
      </c>
      <c r="B2666" s="14">
        <v>432.6</v>
      </c>
      <c r="C2666" s="14">
        <v>442.64</v>
      </c>
      <c r="D2666" s="14">
        <v>446.73</v>
      </c>
      <c r="E2666" s="14">
        <v>431.65</v>
      </c>
      <c r="F2666" s="14" t="s">
        <v>2179</v>
      </c>
      <c r="G2666" s="15">
        <v>-2.87E-2</v>
      </c>
    </row>
    <row r="2667" spans="1:7" x14ac:dyDescent="0.2">
      <c r="A2667" s="17">
        <v>39594</v>
      </c>
      <c r="B2667" s="14">
        <v>442.64</v>
      </c>
      <c r="C2667" s="14">
        <v>455.71</v>
      </c>
      <c r="D2667" s="14">
        <v>455.71</v>
      </c>
      <c r="E2667" s="14">
        <v>442.01</v>
      </c>
      <c r="F2667" s="14" t="s">
        <v>2179</v>
      </c>
      <c r="G2667" s="15">
        <v>-1.5100000000000001E-2</v>
      </c>
    </row>
    <row r="2668" spans="1:7" x14ac:dyDescent="0.2">
      <c r="A2668" s="17">
        <v>39591</v>
      </c>
      <c r="B2668" s="14">
        <v>455.71</v>
      </c>
      <c r="C2668" s="14">
        <v>462.7</v>
      </c>
      <c r="D2668" s="14">
        <v>462.7</v>
      </c>
      <c r="E2668" s="14">
        <v>454.76</v>
      </c>
      <c r="F2668" s="14" t="s">
        <v>2179</v>
      </c>
      <c r="G2668" s="15">
        <v>2.23E-2</v>
      </c>
    </row>
    <row r="2669" spans="1:7" x14ac:dyDescent="0.2">
      <c r="A2669" s="17">
        <v>39590</v>
      </c>
      <c r="B2669" s="14">
        <v>462.7</v>
      </c>
      <c r="C2669" s="14">
        <v>452.62</v>
      </c>
      <c r="D2669" s="14">
        <v>463.39</v>
      </c>
      <c r="E2669" s="14">
        <v>450.54</v>
      </c>
      <c r="F2669" s="14" t="s">
        <v>2179</v>
      </c>
      <c r="G2669" s="15">
        <v>1.43E-2</v>
      </c>
    </row>
    <row r="2670" spans="1:7" x14ac:dyDescent="0.2">
      <c r="A2670" s="17">
        <v>39589</v>
      </c>
      <c r="B2670" s="14">
        <v>452.62</v>
      </c>
      <c r="C2670" s="14">
        <v>446.26</v>
      </c>
      <c r="D2670" s="14">
        <v>455.52</v>
      </c>
      <c r="E2670" s="14">
        <v>446.26</v>
      </c>
      <c r="F2670" s="14" t="s">
        <v>2179</v>
      </c>
      <c r="G2670" s="15">
        <v>-1.72E-2</v>
      </c>
    </row>
    <row r="2671" spans="1:7" x14ac:dyDescent="0.2">
      <c r="A2671" s="17">
        <v>39588</v>
      </c>
      <c r="B2671" s="14">
        <v>446.26</v>
      </c>
      <c r="C2671" s="14">
        <v>454.07</v>
      </c>
      <c r="D2671" s="14">
        <v>454.07</v>
      </c>
      <c r="E2671" s="14">
        <v>445.73</v>
      </c>
      <c r="F2671" s="14" t="s">
        <v>2179</v>
      </c>
      <c r="G2671" s="15">
        <v>1.1599999999999999E-2</v>
      </c>
    </row>
    <row r="2672" spans="1:7" x14ac:dyDescent="0.2">
      <c r="A2672" s="17">
        <v>39587</v>
      </c>
      <c r="B2672" s="14">
        <v>454.07</v>
      </c>
      <c r="C2672" s="14">
        <v>448.88</v>
      </c>
      <c r="D2672" s="14">
        <v>454.41</v>
      </c>
      <c r="E2672" s="14">
        <v>444.96</v>
      </c>
      <c r="F2672" s="14" t="s">
        <v>2179</v>
      </c>
      <c r="G2672" s="15">
        <v>1.37E-2</v>
      </c>
    </row>
    <row r="2673" spans="1:7" x14ac:dyDescent="0.2">
      <c r="A2673" s="17">
        <v>39584</v>
      </c>
      <c r="B2673" s="14">
        <v>448.88</v>
      </c>
      <c r="C2673" s="14">
        <v>442.81</v>
      </c>
      <c r="D2673" s="14">
        <v>451.09</v>
      </c>
      <c r="E2673" s="14">
        <v>442.54</v>
      </c>
      <c r="F2673" s="14" t="s">
        <v>2179</v>
      </c>
      <c r="G2673" s="15">
        <v>2.23E-2</v>
      </c>
    </row>
    <row r="2674" spans="1:7" x14ac:dyDescent="0.2">
      <c r="A2674" s="17">
        <v>39583</v>
      </c>
      <c r="B2674" s="14">
        <v>442.81</v>
      </c>
      <c r="C2674" s="14">
        <v>433.16</v>
      </c>
      <c r="D2674" s="14">
        <v>443.94</v>
      </c>
      <c r="E2674" s="14">
        <v>431.28</v>
      </c>
      <c r="F2674" s="14" t="s">
        <v>2179</v>
      </c>
      <c r="G2674" s="15">
        <v>1.7899999999999999E-2</v>
      </c>
    </row>
    <row r="2675" spans="1:7" x14ac:dyDescent="0.2">
      <c r="A2675" s="17">
        <v>39582</v>
      </c>
      <c r="B2675" s="14">
        <v>433.16</v>
      </c>
      <c r="C2675" s="14">
        <v>425.54</v>
      </c>
      <c r="D2675" s="14">
        <v>433.49</v>
      </c>
      <c r="E2675" s="14">
        <v>425.54</v>
      </c>
      <c r="F2675" s="14" t="s">
        <v>2179</v>
      </c>
      <c r="G2675" s="15">
        <v>-3.8E-3</v>
      </c>
    </row>
    <row r="2676" spans="1:7" x14ac:dyDescent="0.2">
      <c r="A2676" s="17">
        <v>39581</v>
      </c>
      <c r="B2676" s="14">
        <v>425.54</v>
      </c>
      <c r="C2676" s="14">
        <v>427.16</v>
      </c>
      <c r="D2676" s="14">
        <v>434.72</v>
      </c>
      <c r="E2676" s="14">
        <v>424.51</v>
      </c>
      <c r="F2676" s="14" t="s">
        <v>2179</v>
      </c>
      <c r="G2676" s="15">
        <v>-1.6899999999999998E-2</v>
      </c>
    </row>
    <row r="2677" spans="1:7" x14ac:dyDescent="0.2">
      <c r="A2677" s="17">
        <v>39577</v>
      </c>
      <c r="B2677" s="14">
        <v>427.16</v>
      </c>
      <c r="C2677" s="14">
        <v>434.52</v>
      </c>
      <c r="D2677" s="14">
        <v>435.34</v>
      </c>
      <c r="E2677" s="14">
        <v>426.57</v>
      </c>
      <c r="F2677" s="14" t="s">
        <v>2179</v>
      </c>
      <c r="G2677" s="15">
        <v>1.21E-2</v>
      </c>
    </row>
    <row r="2678" spans="1:7" x14ac:dyDescent="0.2">
      <c r="A2678" s="17">
        <v>39576</v>
      </c>
      <c r="B2678" s="14">
        <v>434.52</v>
      </c>
      <c r="C2678" s="14">
        <v>429.34</v>
      </c>
      <c r="D2678" s="14">
        <v>435.42</v>
      </c>
      <c r="E2678" s="14">
        <v>424.74</v>
      </c>
      <c r="F2678" s="14" t="s">
        <v>2179</v>
      </c>
      <c r="G2678" s="15">
        <v>3.0300000000000001E-2</v>
      </c>
    </row>
    <row r="2679" spans="1:7" x14ac:dyDescent="0.2">
      <c r="A2679" s="17">
        <v>39575</v>
      </c>
      <c r="B2679" s="14">
        <v>429.34</v>
      </c>
      <c r="C2679" s="14">
        <v>416.72</v>
      </c>
      <c r="D2679" s="14">
        <v>429.66</v>
      </c>
      <c r="E2679" s="14">
        <v>416.72</v>
      </c>
      <c r="F2679" s="14" t="s">
        <v>2179</v>
      </c>
      <c r="G2679" s="15">
        <v>-2.3999999999999998E-3</v>
      </c>
    </row>
    <row r="2680" spans="1:7" x14ac:dyDescent="0.2">
      <c r="A2680" s="17">
        <v>39574</v>
      </c>
      <c r="B2680" s="14">
        <v>416.72</v>
      </c>
      <c r="C2680" s="14">
        <v>417.72</v>
      </c>
      <c r="D2680" s="14">
        <v>421.62</v>
      </c>
      <c r="E2680" s="14">
        <v>411.84</v>
      </c>
      <c r="F2680" s="14" t="s">
        <v>2179</v>
      </c>
      <c r="G2680" s="15">
        <v>-1.6999999999999999E-3</v>
      </c>
    </row>
    <row r="2681" spans="1:7" x14ac:dyDescent="0.2">
      <c r="A2681" s="17">
        <v>39573</v>
      </c>
      <c r="B2681" s="14">
        <v>417.72</v>
      </c>
      <c r="C2681" s="14">
        <v>418.43</v>
      </c>
      <c r="D2681" s="14">
        <v>419.05</v>
      </c>
      <c r="E2681" s="14">
        <v>414.45</v>
      </c>
      <c r="F2681" s="14" t="s">
        <v>2179</v>
      </c>
      <c r="G2681" s="15">
        <v>3.2599999999999997E-2</v>
      </c>
    </row>
    <row r="2682" spans="1:7" x14ac:dyDescent="0.2">
      <c r="A2682" s="17">
        <v>39570</v>
      </c>
      <c r="B2682" s="14">
        <v>418.43</v>
      </c>
      <c r="C2682" s="14">
        <v>405.23</v>
      </c>
      <c r="D2682" s="14">
        <v>420.4</v>
      </c>
      <c r="E2682" s="14">
        <v>404.91</v>
      </c>
      <c r="F2682" s="14" t="s">
        <v>2179</v>
      </c>
      <c r="G2682" s="15">
        <v>1.34E-2</v>
      </c>
    </row>
    <row r="2683" spans="1:7" x14ac:dyDescent="0.2">
      <c r="A2683" s="17">
        <v>39568</v>
      </c>
      <c r="B2683" s="14">
        <v>405.23</v>
      </c>
      <c r="C2683" s="14">
        <v>399.86</v>
      </c>
      <c r="D2683" s="14">
        <v>405.32</v>
      </c>
      <c r="E2683" s="14">
        <v>397.12</v>
      </c>
      <c r="F2683" s="14" t="s">
        <v>2179</v>
      </c>
      <c r="G2683" s="15">
        <v>-2.0500000000000001E-2</v>
      </c>
    </row>
    <row r="2684" spans="1:7" x14ac:dyDescent="0.2">
      <c r="A2684" s="17">
        <v>39567</v>
      </c>
      <c r="B2684" s="14">
        <v>399.86</v>
      </c>
      <c r="C2684" s="14">
        <v>408.22</v>
      </c>
      <c r="D2684" s="14">
        <v>409.29</v>
      </c>
      <c r="E2684" s="14">
        <v>399.45</v>
      </c>
      <c r="F2684" s="14" t="s">
        <v>2179</v>
      </c>
      <c r="G2684" s="15">
        <v>2.5100000000000001E-2</v>
      </c>
    </row>
    <row r="2685" spans="1:7" x14ac:dyDescent="0.2">
      <c r="A2685" s="17">
        <v>39566</v>
      </c>
      <c r="B2685" s="14">
        <v>408.22</v>
      </c>
      <c r="C2685" s="14">
        <v>398.22</v>
      </c>
      <c r="D2685" s="14">
        <v>409.33</v>
      </c>
      <c r="E2685" s="14">
        <v>398.22</v>
      </c>
      <c r="F2685" s="14" t="s">
        <v>2179</v>
      </c>
      <c r="G2685" s="15">
        <v>1.34E-2</v>
      </c>
    </row>
    <row r="2686" spans="1:7" x14ac:dyDescent="0.2">
      <c r="A2686" s="17">
        <v>39563</v>
      </c>
      <c r="B2686" s="14">
        <v>398.22</v>
      </c>
      <c r="C2686" s="14">
        <v>392.97</v>
      </c>
      <c r="D2686" s="14">
        <v>401.41</v>
      </c>
      <c r="E2686" s="14">
        <v>392.97</v>
      </c>
      <c r="F2686" s="14" t="s">
        <v>2179</v>
      </c>
      <c r="G2686" s="15">
        <v>-1.78E-2</v>
      </c>
    </row>
    <row r="2687" spans="1:7" x14ac:dyDescent="0.2">
      <c r="A2687" s="17">
        <v>39562</v>
      </c>
      <c r="B2687" s="14">
        <v>392.97</v>
      </c>
      <c r="C2687" s="14">
        <v>400.11</v>
      </c>
      <c r="D2687" s="14">
        <v>402.01</v>
      </c>
      <c r="E2687" s="14">
        <v>392.95</v>
      </c>
      <c r="F2687" s="14" t="s">
        <v>2179</v>
      </c>
      <c r="G2687" s="15">
        <v>8.9999999999999998E-4</v>
      </c>
    </row>
    <row r="2688" spans="1:7" x14ac:dyDescent="0.2">
      <c r="A2688" s="17">
        <v>39561</v>
      </c>
      <c r="B2688" s="14">
        <v>400.11</v>
      </c>
      <c r="C2688" s="14">
        <v>399.77</v>
      </c>
      <c r="D2688" s="14">
        <v>402.68</v>
      </c>
      <c r="E2688" s="14">
        <v>397.29</v>
      </c>
      <c r="F2688" s="14" t="s">
        <v>2179</v>
      </c>
      <c r="G2688" s="15">
        <v>2.5600000000000001E-2</v>
      </c>
    </row>
    <row r="2689" spans="1:7" x14ac:dyDescent="0.2">
      <c r="A2689" s="17">
        <v>39560</v>
      </c>
      <c r="B2689" s="14">
        <v>399.77</v>
      </c>
      <c r="C2689" s="14">
        <v>389.8</v>
      </c>
      <c r="D2689" s="14">
        <v>401.61</v>
      </c>
      <c r="E2689" s="14">
        <v>389.61</v>
      </c>
      <c r="F2689" s="14" t="s">
        <v>2179</v>
      </c>
      <c r="G2689" s="15">
        <v>9.1999999999999998E-3</v>
      </c>
    </row>
    <row r="2690" spans="1:7" x14ac:dyDescent="0.2">
      <c r="A2690" s="17">
        <v>39559</v>
      </c>
      <c r="B2690" s="14">
        <v>389.8</v>
      </c>
      <c r="C2690" s="14">
        <v>386.26</v>
      </c>
      <c r="D2690" s="14">
        <v>393.27</v>
      </c>
      <c r="E2690" s="14">
        <v>386.26</v>
      </c>
      <c r="F2690" s="14" t="s">
        <v>2179</v>
      </c>
      <c r="G2690" s="15">
        <v>1.5599999999999999E-2</v>
      </c>
    </row>
    <row r="2691" spans="1:7" x14ac:dyDescent="0.2">
      <c r="A2691" s="17">
        <v>39556</v>
      </c>
      <c r="B2691" s="14">
        <v>386.26</v>
      </c>
      <c r="C2691" s="14">
        <v>380.34</v>
      </c>
      <c r="D2691" s="14">
        <v>388.68</v>
      </c>
      <c r="E2691" s="14">
        <v>379.83</v>
      </c>
      <c r="F2691" s="14" t="s">
        <v>2179</v>
      </c>
      <c r="G2691" s="15">
        <v>-1.17E-2</v>
      </c>
    </row>
    <row r="2692" spans="1:7" x14ac:dyDescent="0.2">
      <c r="A2692" s="17">
        <v>39555</v>
      </c>
      <c r="B2692" s="14">
        <v>380.34</v>
      </c>
      <c r="C2692" s="14">
        <v>384.85</v>
      </c>
      <c r="D2692" s="14">
        <v>390.43</v>
      </c>
      <c r="E2692" s="14">
        <v>378.21</v>
      </c>
      <c r="F2692" s="14" t="s">
        <v>2179</v>
      </c>
      <c r="G2692" s="15">
        <v>1.44E-2</v>
      </c>
    </row>
    <row r="2693" spans="1:7" x14ac:dyDescent="0.2">
      <c r="A2693" s="17">
        <v>39554</v>
      </c>
      <c r="B2693" s="14">
        <v>384.85</v>
      </c>
      <c r="C2693" s="14">
        <v>379.38</v>
      </c>
      <c r="D2693" s="14">
        <v>385.98</v>
      </c>
      <c r="E2693" s="14">
        <v>379.38</v>
      </c>
      <c r="F2693" s="14" t="s">
        <v>2179</v>
      </c>
      <c r="G2693" s="15">
        <v>2.3900000000000001E-2</v>
      </c>
    </row>
    <row r="2694" spans="1:7" x14ac:dyDescent="0.2">
      <c r="A2694" s="17">
        <v>39553</v>
      </c>
      <c r="B2694" s="14">
        <v>379.38</v>
      </c>
      <c r="C2694" s="14">
        <v>370.51</v>
      </c>
      <c r="D2694" s="14">
        <v>380.48</v>
      </c>
      <c r="E2694" s="14">
        <v>370.51</v>
      </c>
      <c r="F2694" s="14" t="s">
        <v>2179</v>
      </c>
      <c r="G2694" s="15">
        <v>-1.23E-2</v>
      </c>
    </row>
    <row r="2695" spans="1:7" x14ac:dyDescent="0.2">
      <c r="A2695" s="17">
        <v>39552</v>
      </c>
      <c r="B2695" s="14">
        <v>370.51</v>
      </c>
      <c r="C2695" s="14">
        <v>375.13</v>
      </c>
      <c r="D2695" s="14">
        <v>375.13</v>
      </c>
      <c r="E2695" s="14">
        <v>366.99</v>
      </c>
      <c r="F2695" s="14" t="s">
        <v>2179</v>
      </c>
      <c r="G2695" s="15">
        <v>-3.0000000000000001E-3</v>
      </c>
    </row>
    <row r="2696" spans="1:7" x14ac:dyDescent="0.2">
      <c r="A2696" s="17">
        <v>39549</v>
      </c>
      <c r="B2696" s="14">
        <v>375.13</v>
      </c>
      <c r="C2696" s="14">
        <v>376.24</v>
      </c>
      <c r="D2696" s="14">
        <v>382.24</v>
      </c>
      <c r="E2696" s="14">
        <v>373.59</v>
      </c>
      <c r="F2696" s="14" t="s">
        <v>2179</v>
      </c>
      <c r="G2696" s="15">
        <v>2.5000000000000001E-3</v>
      </c>
    </row>
    <row r="2697" spans="1:7" x14ac:dyDescent="0.2">
      <c r="A2697" s="17">
        <v>39548</v>
      </c>
      <c r="B2697" s="14">
        <v>376.24</v>
      </c>
      <c r="C2697" s="14">
        <v>375.29</v>
      </c>
      <c r="D2697" s="14">
        <v>378.44</v>
      </c>
      <c r="E2697" s="14">
        <v>373.38</v>
      </c>
      <c r="F2697" s="14" t="s">
        <v>2179</v>
      </c>
      <c r="G2697" s="15">
        <v>1.4E-3</v>
      </c>
    </row>
    <row r="2698" spans="1:7" x14ac:dyDescent="0.2">
      <c r="A2698" s="17">
        <v>39547</v>
      </c>
      <c r="B2698" s="14">
        <v>375.29</v>
      </c>
      <c r="C2698" s="14">
        <v>374.75</v>
      </c>
      <c r="D2698" s="14">
        <v>378.24</v>
      </c>
      <c r="E2698" s="14">
        <v>372.69</v>
      </c>
      <c r="F2698" s="14" t="s">
        <v>2179</v>
      </c>
      <c r="G2698" s="15">
        <v>-1.03E-2</v>
      </c>
    </row>
    <row r="2699" spans="1:7" x14ac:dyDescent="0.2">
      <c r="A2699" s="17">
        <v>39546</v>
      </c>
      <c r="B2699" s="14">
        <v>374.75</v>
      </c>
      <c r="C2699" s="14">
        <v>378.64</v>
      </c>
      <c r="D2699" s="14">
        <v>378.64</v>
      </c>
      <c r="E2699" s="14">
        <v>371.32</v>
      </c>
      <c r="F2699" s="14" t="s">
        <v>2179</v>
      </c>
      <c r="G2699" s="15">
        <v>2.1000000000000001E-2</v>
      </c>
    </row>
    <row r="2700" spans="1:7" x14ac:dyDescent="0.2">
      <c r="A2700" s="17">
        <v>39545</v>
      </c>
      <c r="B2700" s="14">
        <v>378.64</v>
      </c>
      <c r="C2700" s="14">
        <v>370.84</v>
      </c>
      <c r="D2700" s="14">
        <v>379.4</v>
      </c>
      <c r="E2700" s="14">
        <v>370.84</v>
      </c>
      <c r="F2700" s="14" t="s">
        <v>2179</v>
      </c>
      <c r="G2700" s="15">
        <v>1.4200000000000001E-2</v>
      </c>
    </row>
    <row r="2701" spans="1:7" x14ac:dyDescent="0.2">
      <c r="A2701" s="17">
        <v>39542</v>
      </c>
      <c r="B2701" s="14">
        <v>370.84</v>
      </c>
      <c r="C2701" s="14">
        <v>365.64</v>
      </c>
      <c r="D2701" s="14">
        <v>372.54</v>
      </c>
      <c r="E2701" s="14">
        <v>365.01</v>
      </c>
      <c r="F2701" s="14" t="s">
        <v>2179</v>
      </c>
      <c r="G2701" s="15">
        <v>-2.3E-3</v>
      </c>
    </row>
    <row r="2702" spans="1:7" x14ac:dyDescent="0.2">
      <c r="A2702" s="17">
        <v>39541</v>
      </c>
      <c r="B2702" s="14">
        <v>365.64</v>
      </c>
      <c r="C2702" s="14">
        <v>366.49</v>
      </c>
      <c r="D2702" s="14">
        <v>370.42</v>
      </c>
      <c r="E2702" s="14">
        <v>365.23</v>
      </c>
      <c r="F2702" s="14" t="s">
        <v>2179</v>
      </c>
      <c r="G2702" s="15">
        <v>8.0000000000000002E-3</v>
      </c>
    </row>
    <row r="2703" spans="1:7" x14ac:dyDescent="0.2">
      <c r="A2703" s="17">
        <v>39540</v>
      </c>
      <c r="B2703" s="14">
        <v>366.49</v>
      </c>
      <c r="C2703" s="14">
        <v>363.57</v>
      </c>
      <c r="D2703" s="14">
        <v>370.05</v>
      </c>
      <c r="E2703" s="14">
        <v>363.57</v>
      </c>
      <c r="F2703" s="14" t="s">
        <v>2179</v>
      </c>
      <c r="G2703" s="15">
        <v>1.9199999999999998E-2</v>
      </c>
    </row>
    <row r="2704" spans="1:7" x14ac:dyDescent="0.2">
      <c r="A2704" s="17">
        <v>39539</v>
      </c>
      <c r="B2704" s="14">
        <v>363.57</v>
      </c>
      <c r="C2704" s="14">
        <v>356.72</v>
      </c>
      <c r="D2704" s="14">
        <v>363.57</v>
      </c>
      <c r="E2704" s="14">
        <v>353.9</v>
      </c>
      <c r="F2704" s="14" t="s">
        <v>2179</v>
      </c>
      <c r="G2704" s="15">
        <v>1.6000000000000001E-3</v>
      </c>
    </row>
    <row r="2705" spans="1:7" x14ac:dyDescent="0.2">
      <c r="A2705" s="17">
        <v>39538</v>
      </c>
      <c r="B2705" s="14">
        <v>356.72</v>
      </c>
      <c r="C2705" s="14">
        <v>356.15</v>
      </c>
      <c r="D2705" s="14">
        <v>358.21</v>
      </c>
      <c r="E2705" s="14">
        <v>351.09</v>
      </c>
      <c r="F2705" s="14" t="s">
        <v>2179</v>
      </c>
      <c r="G2705" s="15">
        <v>9.7999999999999997E-3</v>
      </c>
    </row>
    <row r="2706" spans="1:7" x14ac:dyDescent="0.2">
      <c r="A2706" s="17">
        <v>39535</v>
      </c>
      <c r="B2706" s="14">
        <v>356.15</v>
      </c>
      <c r="C2706" s="14">
        <v>352.68</v>
      </c>
      <c r="D2706" s="14">
        <v>358.39</v>
      </c>
      <c r="E2706" s="14">
        <v>352.68</v>
      </c>
      <c r="F2706" s="14" t="s">
        <v>2179</v>
      </c>
      <c r="G2706" s="15">
        <v>1.95E-2</v>
      </c>
    </row>
    <row r="2707" spans="1:7" x14ac:dyDescent="0.2">
      <c r="A2707" s="17">
        <v>39534</v>
      </c>
      <c r="B2707" s="14">
        <v>352.68</v>
      </c>
      <c r="C2707" s="14">
        <v>345.92</v>
      </c>
      <c r="D2707" s="14">
        <v>355.25</v>
      </c>
      <c r="E2707" s="14">
        <v>345.92</v>
      </c>
      <c r="F2707" s="14" t="s">
        <v>2179</v>
      </c>
      <c r="G2707" s="15">
        <v>2.8E-3</v>
      </c>
    </row>
    <row r="2708" spans="1:7" x14ac:dyDescent="0.2">
      <c r="A2708" s="17">
        <v>39533</v>
      </c>
      <c r="B2708" s="14">
        <v>345.92</v>
      </c>
      <c r="C2708" s="14">
        <v>344.97</v>
      </c>
      <c r="D2708" s="14">
        <v>349.06</v>
      </c>
      <c r="E2708" s="14">
        <v>344.71</v>
      </c>
      <c r="F2708" s="14" t="s">
        <v>2179</v>
      </c>
      <c r="G2708" s="15">
        <v>9.7999999999999997E-3</v>
      </c>
    </row>
    <row r="2709" spans="1:7" x14ac:dyDescent="0.2">
      <c r="A2709" s="17">
        <v>39532</v>
      </c>
      <c r="B2709" s="14">
        <v>344.97</v>
      </c>
      <c r="C2709" s="14">
        <v>341.63</v>
      </c>
      <c r="D2709" s="14">
        <v>348.49</v>
      </c>
      <c r="E2709" s="14">
        <v>341.63</v>
      </c>
      <c r="F2709" s="14" t="s">
        <v>2179</v>
      </c>
      <c r="G2709" s="15">
        <v>-8.6999999999999994E-3</v>
      </c>
    </row>
    <row r="2710" spans="1:7" x14ac:dyDescent="0.2">
      <c r="A2710" s="17">
        <v>39526</v>
      </c>
      <c r="B2710" s="14">
        <v>341.63</v>
      </c>
      <c r="C2710" s="14">
        <v>344.64</v>
      </c>
      <c r="D2710" s="14">
        <v>351.06</v>
      </c>
      <c r="E2710" s="14">
        <v>340.97</v>
      </c>
      <c r="F2710" s="14" t="s">
        <v>2179</v>
      </c>
      <c r="G2710" s="15">
        <v>1.7100000000000001E-2</v>
      </c>
    </row>
    <row r="2711" spans="1:7" x14ac:dyDescent="0.2">
      <c r="A2711" s="17">
        <v>39525</v>
      </c>
      <c r="B2711" s="14">
        <v>344.64</v>
      </c>
      <c r="C2711" s="14">
        <v>338.85</v>
      </c>
      <c r="D2711" s="14">
        <v>345.22</v>
      </c>
      <c r="E2711" s="14">
        <v>338.85</v>
      </c>
      <c r="F2711" s="14" t="s">
        <v>2179</v>
      </c>
      <c r="G2711" s="15">
        <v>-3.49E-2</v>
      </c>
    </row>
    <row r="2712" spans="1:7" x14ac:dyDescent="0.2">
      <c r="A2712" s="17">
        <v>39524</v>
      </c>
      <c r="B2712" s="14">
        <v>338.85</v>
      </c>
      <c r="C2712" s="14">
        <v>351.09</v>
      </c>
      <c r="D2712" s="14">
        <v>351.09</v>
      </c>
      <c r="E2712" s="14">
        <v>338.03</v>
      </c>
      <c r="F2712" s="14" t="s">
        <v>2179</v>
      </c>
      <c r="G2712" s="15">
        <v>8.9999999999999998E-4</v>
      </c>
    </row>
    <row r="2713" spans="1:7" x14ac:dyDescent="0.2">
      <c r="A2713" s="17">
        <v>39521</v>
      </c>
      <c r="B2713" s="14">
        <v>351.09</v>
      </c>
      <c r="C2713" s="14">
        <v>350.78</v>
      </c>
      <c r="D2713" s="14">
        <v>359.45</v>
      </c>
      <c r="E2713" s="14">
        <v>350.69</v>
      </c>
      <c r="F2713" s="14" t="s">
        <v>2179</v>
      </c>
      <c r="G2713" s="15">
        <v>-2.01E-2</v>
      </c>
    </row>
    <row r="2714" spans="1:7" x14ac:dyDescent="0.2">
      <c r="A2714" s="17">
        <v>39520</v>
      </c>
      <c r="B2714" s="14">
        <v>350.78</v>
      </c>
      <c r="C2714" s="14">
        <v>357.96</v>
      </c>
      <c r="D2714" s="14">
        <v>357.96</v>
      </c>
      <c r="E2714" s="14">
        <v>348</v>
      </c>
      <c r="F2714" s="14" t="s">
        <v>2179</v>
      </c>
      <c r="G2714" s="15">
        <v>4.4999999999999997E-3</v>
      </c>
    </row>
    <row r="2715" spans="1:7" x14ac:dyDescent="0.2">
      <c r="A2715" s="17">
        <v>39519</v>
      </c>
      <c r="B2715" s="14">
        <v>357.96</v>
      </c>
      <c r="C2715" s="14">
        <v>356.37</v>
      </c>
      <c r="D2715" s="14">
        <v>364.56</v>
      </c>
      <c r="E2715" s="14">
        <v>354.59</v>
      </c>
      <c r="F2715" s="14" t="s">
        <v>2179</v>
      </c>
      <c r="G2715" s="15">
        <v>2.76E-2</v>
      </c>
    </row>
    <row r="2716" spans="1:7" x14ac:dyDescent="0.2">
      <c r="A2716" s="17">
        <v>39518</v>
      </c>
      <c r="B2716" s="14">
        <v>356.37</v>
      </c>
      <c r="C2716" s="14">
        <v>346.8</v>
      </c>
      <c r="D2716" s="14">
        <v>357.24</v>
      </c>
      <c r="E2716" s="14">
        <v>346.2</v>
      </c>
      <c r="F2716" s="14" t="s">
        <v>2179</v>
      </c>
      <c r="G2716" s="15">
        <v>-2.52E-2</v>
      </c>
    </row>
    <row r="2717" spans="1:7" x14ac:dyDescent="0.2">
      <c r="A2717" s="17">
        <v>39517</v>
      </c>
      <c r="B2717" s="14">
        <v>346.8</v>
      </c>
      <c r="C2717" s="14">
        <v>355.75</v>
      </c>
      <c r="D2717" s="14">
        <v>355.75</v>
      </c>
      <c r="E2717" s="14">
        <v>346.79</v>
      </c>
      <c r="F2717" s="14" t="s">
        <v>2179</v>
      </c>
      <c r="G2717" s="15">
        <v>-2.1899999999999999E-2</v>
      </c>
    </row>
    <row r="2718" spans="1:7" x14ac:dyDescent="0.2">
      <c r="A2718" s="17">
        <v>39514</v>
      </c>
      <c r="B2718" s="14">
        <v>355.75</v>
      </c>
      <c r="C2718" s="14">
        <v>363.73</v>
      </c>
      <c r="D2718" s="14">
        <v>363.73</v>
      </c>
      <c r="E2718" s="14">
        <v>353.51</v>
      </c>
      <c r="F2718" s="14" t="s">
        <v>2179</v>
      </c>
      <c r="G2718" s="15">
        <v>-7.4000000000000003E-3</v>
      </c>
    </row>
    <row r="2719" spans="1:7" x14ac:dyDescent="0.2">
      <c r="A2719" s="17">
        <v>39513</v>
      </c>
      <c r="B2719" s="14">
        <v>363.73</v>
      </c>
      <c r="C2719" s="14">
        <v>366.46</v>
      </c>
      <c r="D2719" s="14">
        <v>369.45</v>
      </c>
      <c r="E2719" s="14">
        <v>363.73</v>
      </c>
      <c r="F2719" s="14" t="s">
        <v>2179</v>
      </c>
      <c r="G2719" s="15">
        <v>1.03E-2</v>
      </c>
    </row>
    <row r="2720" spans="1:7" x14ac:dyDescent="0.2">
      <c r="A2720" s="17">
        <v>39512</v>
      </c>
      <c r="B2720" s="14">
        <v>366.46</v>
      </c>
      <c r="C2720" s="14">
        <v>362.74</v>
      </c>
      <c r="D2720" s="14">
        <v>368.75</v>
      </c>
      <c r="E2720" s="14">
        <v>360.96</v>
      </c>
      <c r="F2720" s="14" t="s">
        <v>2179</v>
      </c>
      <c r="G2720" s="15">
        <v>3.5000000000000001E-3</v>
      </c>
    </row>
    <row r="2721" spans="1:7" x14ac:dyDescent="0.2">
      <c r="A2721" s="17">
        <v>39511</v>
      </c>
      <c r="B2721" s="14">
        <v>362.74</v>
      </c>
      <c r="C2721" s="14">
        <v>361.48</v>
      </c>
      <c r="D2721" s="14">
        <v>363.96</v>
      </c>
      <c r="E2721" s="14">
        <v>359.25</v>
      </c>
      <c r="F2721" s="14" t="s">
        <v>2179</v>
      </c>
      <c r="G2721" s="15">
        <v>-1.7100000000000001E-2</v>
      </c>
    </row>
    <row r="2722" spans="1:7" x14ac:dyDescent="0.2">
      <c r="A2722" s="17">
        <v>39510</v>
      </c>
      <c r="B2722" s="14">
        <v>361.48</v>
      </c>
      <c r="C2722" s="14">
        <v>367.78</v>
      </c>
      <c r="D2722" s="14">
        <v>367.78</v>
      </c>
      <c r="E2722" s="14">
        <v>358.02</v>
      </c>
      <c r="F2722" s="14" t="s">
        <v>2179</v>
      </c>
      <c r="G2722" s="15">
        <v>-1.3599999999999999E-2</v>
      </c>
    </row>
    <row r="2723" spans="1:7" x14ac:dyDescent="0.2">
      <c r="A2723" s="17">
        <v>39507</v>
      </c>
      <c r="B2723" s="14">
        <v>367.78</v>
      </c>
      <c r="C2723" s="14">
        <v>372.85</v>
      </c>
      <c r="D2723" s="14">
        <v>375.17</v>
      </c>
      <c r="E2723" s="14">
        <v>366.53</v>
      </c>
      <c r="F2723" s="14" t="s">
        <v>2179</v>
      </c>
      <c r="G2723" s="15">
        <v>-1.8E-3</v>
      </c>
    </row>
    <row r="2724" spans="1:7" x14ac:dyDescent="0.2">
      <c r="A2724" s="17">
        <v>39506</v>
      </c>
      <c r="B2724" s="14">
        <v>372.85</v>
      </c>
      <c r="C2724" s="14">
        <v>373.54</v>
      </c>
      <c r="D2724" s="14">
        <v>377.37</v>
      </c>
      <c r="E2724" s="14">
        <v>371.15</v>
      </c>
      <c r="F2724" s="14" t="s">
        <v>2179</v>
      </c>
      <c r="G2724" s="15">
        <v>1.49E-2</v>
      </c>
    </row>
    <row r="2725" spans="1:7" x14ac:dyDescent="0.2">
      <c r="A2725" s="17">
        <v>39505</v>
      </c>
      <c r="B2725" s="14">
        <v>373.54</v>
      </c>
      <c r="C2725" s="14">
        <v>368.07</v>
      </c>
      <c r="D2725" s="14">
        <v>374.3</v>
      </c>
      <c r="E2725" s="14">
        <v>368.07</v>
      </c>
      <c r="F2725" s="14" t="s">
        <v>2179</v>
      </c>
      <c r="G2725" s="15">
        <v>7.1000000000000004E-3</v>
      </c>
    </row>
    <row r="2726" spans="1:7" x14ac:dyDescent="0.2">
      <c r="A2726" s="17">
        <v>39504</v>
      </c>
      <c r="B2726" s="14">
        <v>368.07</v>
      </c>
      <c r="C2726" s="14">
        <v>365.48</v>
      </c>
      <c r="D2726" s="14">
        <v>371.78</v>
      </c>
      <c r="E2726" s="14">
        <v>365.48</v>
      </c>
      <c r="F2726" s="14" t="s">
        <v>2179</v>
      </c>
      <c r="G2726" s="15">
        <v>-5.0000000000000001E-4</v>
      </c>
    </row>
    <row r="2727" spans="1:7" x14ac:dyDescent="0.2">
      <c r="A2727" s="17">
        <v>39503</v>
      </c>
      <c r="B2727" s="14">
        <v>365.48</v>
      </c>
      <c r="C2727" s="14">
        <v>365.68</v>
      </c>
      <c r="D2727" s="14">
        <v>372.28</v>
      </c>
      <c r="E2727" s="14">
        <v>364.4</v>
      </c>
      <c r="F2727" s="14" t="s">
        <v>2179</v>
      </c>
      <c r="G2727" s="15">
        <v>-0.01</v>
      </c>
    </row>
    <row r="2728" spans="1:7" x14ac:dyDescent="0.2">
      <c r="A2728" s="17">
        <v>39500</v>
      </c>
      <c r="B2728" s="14">
        <v>365.68</v>
      </c>
      <c r="C2728" s="14">
        <v>369.39</v>
      </c>
      <c r="D2728" s="14">
        <v>369.39</v>
      </c>
      <c r="E2728" s="14">
        <v>364.27</v>
      </c>
      <c r="F2728" s="14" t="s">
        <v>2179</v>
      </c>
      <c r="G2728" s="15">
        <v>1.6E-2</v>
      </c>
    </row>
    <row r="2729" spans="1:7" x14ac:dyDescent="0.2">
      <c r="A2729" s="17">
        <v>39499</v>
      </c>
      <c r="B2729" s="14">
        <v>369.39</v>
      </c>
      <c r="C2729" s="14">
        <v>363.58</v>
      </c>
      <c r="D2729" s="14">
        <v>372.79</v>
      </c>
      <c r="E2729" s="14">
        <v>363.58</v>
      </c>
      <c r="F2729" s="14" t="s">
        <v>2179</v>
      </c>
      <c r="G2729" s="15">
        <v>-9.4999999999999998E-3</v>
      </c>
    </row>
    <row r="2730" spans="1:7" x14ac:dyDescent="0.2">
      <c r="A2730" s="17">
        <v>39498</v>
      </c>
      <c r="B2730" s="14">
        <v>363.58</v>
      </c>
      <c r="C2730" s="14">
        <v>367.05</v>
      </c>
      <c r="D2730" s="14">
        <v>367.28</v>
      </c>
      <c r="E2730" s="14">
        <v>361.04</v>
      </c>
      <c r="F2730" s="14" t="s">
        <v>2179</v>
      </c>
      <c r="G2730" s="15">
        <v>1.0200000000000001E-2</v>
      </c>
    </row>
    <row r="2731" spans="1:7" x14ac:dyDescent="0.2">
      <c r="A2731" s="17">
        <v>39497</v>
      </c>
      <c r="B2731" s="14">
        <v>367.05</v>
      </c>
      <c r="C2731" s="14">
        <v>363.35</v>
      </c>
      <c r="D2731" s="14">
        <v>369.02</v>
      </c>
      <c r="E2731" s="14">
        <v>359.48</v>
      </c>
      <c r="F2731" s="14" t="s">
        <v>2179</v>
      </c>
      <c r="G2731" s="15">
        <v>1.84E-2</v>
      </c>
    </row>
    <row r="2732" spans="1:7" x14ac:dyDescent="0.2">
      <c r="A2732" s="17">
        <v>39496</v>
      </c>
      <c r="B2732" s="14">
        <v>363.35</v>
      </c>
      <c r="C2732" s="14">
        <v>356.78</v>
      </c>
      <c r="D2732" s="14">
        <v>363.64</v>
      </c>
      <c r="E2732" s="14">
        <v>356.78</v>
      </c>
      <c r="F2732" s="14" t="s">
        <v>2179</v>
      </c>
      <c r="G2732" s="15">
        <v>-8.6E-3</v>
      </c>
    </row>
    <row r="2733" spans="1:7" x14ac:dyDescent="0.2">
      <c r="A2733" s="17">
        <v>39493</v>
      </c>
      <c r="B2733" s="14">
        <v>356.78</v>
      </c>
      <c r="C2733" s="14">
        <v>359.87</v>
      </c>
      <c r="D2733" s="14">
        <v>362.83</v>
      </c>
      <c r="E2733" s="14">
        <v>354.66</v>
      </c>
      <c r="F2733" s="14" t="s">
        <v>2179</v>
      </c>
      <c r="G2733" s="15">
        <v>3.1600000000000003E-2</v>
      </c>
    </row>
    <row r="2734" spans="1:7" x14ac:dyDescent="0.2">
      <c r="A2734" s="17">
        <v>39492</v>
      </c>
      <c r="B2734" s="14">
        <v>359.87</v>
      </c>
      <c r="C2734" s="14">
        <v>348.85</v>
      </c>
      <c r="D2734" s="14">
        <v>361.3</v>
      </c>
      <c r="E2734" s="14">
        <v>348.85</v>
      </c>
      <c r="F2734" s="14" t="s">
        <v>2179</v>
      </c>
      <c r="G2734" s="15">
        <v>8.9999999999999998E-4</v>
      </c>
    </row>
    <row r="2735" spans="1:7" x14ac:dyDescent="0.2">
      <c r="A2735" s="17">
        <v>39491</v>
      </c>
      <c r="B2735" s="14">
        <v>348.85</v>
      </c>
      <c r="C2735" s="14">
        <v>348.52</v>
      </c>
      <c r="D2735" s="14">
        <v>349.88</v>
      </c>
      <c r="E2735" s="14">
        <v>342.04</v>
      </c>
      <c r="F2735" s="14" t="s">
        <v>2179</v>
      </c>
      <c r="G2735" s="15">
        <v>4.0899999999999999E-2</v>
      </c>
    </row>
    <row r="2736" spans="1:7" x14ac:dyDescent="0.2">
      <c r="A2736" s="17">
        <v>39490</v>
      </c>
      <c r="B2736" s="14">
        <v>348.52</v>
      </c>
      <c r="C2736" s="14">
        <v>334.86</v>
      </c>
      <c r="D2736" s="14">
        <v>349.28</v>
      </c>
      <c r="E2736" s="14">
        <v>334.86</v>
      </c>
      <c r="F2736" s="14" t="s">
        <v>2179</v>
      </c>
      <c r="G2736" s="15">
        <v>-4.7999999999999996E-3</v>
      </c>
    </row>
    <row r="2737" spans="1:7" x14ac:dyDescent="0.2">
      <c r="A2737" s="17">
        <v>39489</v>
      </c>
      <c r="B2737" s="14">
        <v>334.82</v>
      </c>
      <c r="C2737" s="14">
        <v>336.45</v>
      </c>
      <c r="D2737" s="14">
        <v>340.2</v>
      </c>
      <c r="E2737" s="14">
        <v>333</v>
      </c>
      <c r="F2737" s="14" t="s">
        <v>2179</v>
      </c>
      <c r="G2737" s="15">
        <v>-1.26E-2</v>
      </c>
    </row>
    <row r="2738" spans="1:7" x14ac:dyDescent="0.2">
      <c r="A2738" s="17">
        <v>39486</v>
      </c>
      <c r="B2738" s="14">
        <v>336.45</v>
      </c>
      <c r="C2738" s="14">
        <v>340.73</v>
      </c>
      <c r="D2738" s="14">
        <v>344.93</v>
      </c>
      <c r="E2738" s="14">
        <v>332.49</v>
      </c>
      <c r="F2738" s="14" t="s">
        <v>2179</v>
      </c>
      <c r="G2738" s="15">
        <v>-1.77E-2</v>
      </c>
    </row>
    <row r="2739" spans="1:7" x14ac:dyDescent="0.2">
      <c r="A2739" s="17">
        <v>39485</v>
      </c>
      <c r="B2739" s="14">
        <v>340.73</v>
      </c>
      <c r="C2739" s="14">
        <v>346.88</v>
      </c>
      <c r="D2739" s="14">
        <v>346.88</v>
      </c>
      <c r="E2739" s="14">
        <v>334.43</v>
      </c>
      <c r="F2739" s="14" t="s">
        <v>2179</v>
      </c>
      <c r="G2739" s="15">
        <v>2.2000000000000001E-3</v>
      </c>
    </row>
    <row r="2740" spans="1:7" x14ac:dyDescent="0.2">
      <c r="A2740" s="17">
        <v>39484</v>
      </c>
      <c r="B2740" s="14">
        <v>346.88</v>
      </c>
      <c r="C2740" s="14">
        <v>346.13</v>
      </c>
      <c r="D2740" s="14">
        <v>346.88</v>
      </c>
      <c r="E2740" s="14">
        <v>332.25</v>
      </c>
      <c r="F2740" s="14" t="s">
        <v>2179</v>
      </c>
      <c r="G2740" s="15">
        <v>-1.0999999999999999E-2</v>
      </c>
    </row>
    <row r="2741" spans="1:7" x14ac:dyDescent="0.2">
      <c r="A2741" s="17">
        <v>39483</v>
      </c>
      <c r="B2741" s="14">
        <v>346.13</v>
      </c>
      <c r="C2741" s="14">
        <v>349.98</v>
      </c>
      <c r="D2741" s="14">
        <v>354.05</v>
      </c>
      <c r="E2741" s="14">
        <v>342.13</v>
      </c>
      <c r="F2741" s="14" t="s">
        <v>2179</v>
      </c>
      <c r="G2741" s="15">
        <v>1.6199999999999999E-2</v>
      </c>
    </row>
    <row r="2742" spans="1:7" x14ac:dyDescent="0.2">
      <c r="A2742" s="17">
        <v>39482</v>
      </c>
      <c r="B2742" s="14">
        <v>349.98</v>
      </c>
      <c r="C2742" s="14">
        <v>344.4</v>
      </c>
      <c r="D2742" s="14">
        <v>352.64</v>
      </c>
      <c r="E2742" s="14">
        <v>344.4</v>
      </c>
      <c r="F2742" s="14" t="s">
        <v>2179</v>
      </c>
      <c r="G2742" s="15">
        <v>2.6599999999999999E-2</v>
      </c>
    </row>
    <row r="2743" spans="1:7" x14ac:dyDescent="0.2">
      <c r="A2743" s="17">
        <v>39479</v>
      </c>
      <c r="B2743" s="14">
        <v>344.4</v>
      </c>
      <c r="C2743" s="14">
        <v>335.47</v>
      </c>
      <c r="D2743" s="14">
        <v>347.7</v>
      </c>
      <c r="E2743" s="14">
        <v>335.47</v>
      </c>
      <c r="F2743" s="14" t="s">
        <v>2179</v>
      </c>
      <c r="G2743" s="15">
        <v>-3.85E-2</v>
      </c>
    </row>
    <row r="2744" spans="1:7" x14ac:dyDescent="0.2">
      <c r="A2744" s="17">
        <v>39478</v>
      </c>
      <c r="B2744" s="14">
        <v>335.47</v>
      </c>
      <c r="C2744" s="14">
        <v>348.9</v>
      </c>
      <c r="D2744" s="14">
        <v>349</v>
      </c>
      <c r="E2744" s="14">
        <v>332.21</v>
      </c>
      <c r="F2744" s="14" t="s">
        <v>2179</v>
      </c>
      <c r="G2744" s="15">
        <v>-4.8999999999999998E-3</v>
      </c>
    </row>
    <row r="2745" spans="1:7" x14ac:dyDescent="0.2">
      <c r="A2745" s="17">
        <v>39477</v>
      </c>
      <c r="B2745" s="14">
        <v>348.9</v>
      </c>
      <c r="C2745" s="14">
        <v>350.61</v>
      </c>
      <c r="D2745" s="14">
        <v>352</v>
      </c>
      <c r="E2745" s="14">
        <v>346.94</v>
      </c>
      <c r="F2745" s="14" t="s">
        <v>2179</v>
      </c>
      <c r="G2745" s="15">
        <v>2.7199999999999998E-2</v>
      </c>
    </row>
    <row r="2746" spans="1:7" x14ac:dyDescent="0.2">
      <c r="A2746" s="17">
        <v>39476</v>
      </c>
      <c r="B2746" s="14">
        <v>350.61</v>
      </c>
      <c r="C2746" s="14">
        <v>341.31</v>
      </c>
      <c r="D2746" s="14">
        <v>353.22</v>
      </c>
      <c r="E2746" s="14">
        <v>341.31</v>
      </c>
      <c r="F2746" s="14" t="s">
        <v>2179</v>
      </c>
      <c r="G2746" s="15">
        <v>-2.7199999999999998E-2</v>
      </c>
    </row>
    <row r="2747" spans="1:7" x14ac:dyDescent="0.2">
      <c r="A2747" s="17">
        <v>39475</v>
      </c>
      <c r="B2747" s="14">
        <v>341.31</v>
      </c>
      <c r="C2747" s="14">
        <v>350.85</v>
      </c>
      <c r="D2747" s="14">
        <v>350.85</v>
      </c>
      <c r="E2747" s="14">
        <v>337.22</v>
      </c>
      <c r="F2747" s="14" t="s">
        <v>2179</v>
      </c>
      <c r="G2747" s="15">
        <v>3.6499999999999998E-2</v>
      </c>
    </row>
    <row r="2748" spans="1:7" x14ac:dyDescent="0.2">
      <c r="A2748" s="17">
        <v>39472</v>
      </c>
      <c r="B2748" s="14">
        <v>350.85</v>
      </c>
      <c r="C2748" s="14">
        <v>338.49</v>
      </c>
      <c r="D2748" s="14">
        <v>354.7</v>
      </c>
      <c r="E2748" s="14">
        <v>338.49</v>
      </c>
      <c r="F2748" s="14" t="s">
        <v>2179</v>
      </c>
      <c r="G2748" s="15">
        <v>3.7499999999999999E-2</v>
      </c>
    </row>
    <row r="2749" spans="1:7" x14ac:dyDescent="0.2">
      <c r="A2749" s="17">
        <v>39471</v>
      </c>
      <c r="B2749" s="14">
        <v>338.49</v>
      </c>
      <c r="C2749" s="14">
        <v>326.27</v>
      </c>
      <c r="D2749" s="14">
        <v>342.82</v>
      </c>
      <c r="E2749" s="14">
        <v>326.27</v>
      </c>
      <c r="F2749" s="14" t="s">
        <v>2179</v>
      </c>
      <c r="G2749" s="15">
        <v>-2.24E-2</v>
      </c>
    </row>
    <row r="2750" spans="1:7" x14ac:dyDescent="0.2">
      <c r="A2750" s="17">
        <v>39470</v>
      </c>
      <c r="B2750" s="14">
        <v>326.27</v>
      </c>
      <c r="C2750" s="14">
        <v>333.73</v>
      </c>
      <c r="D2750" s="14">
        <v>343.43</v>
      </c>
      <c r="E2750" s="14">
        <v>317.91000000000003</v>
      </c>
      <c r="F2750" s="14" t="s">
        <v>2179</v>
      </c>
      <c r="G2750" s="15">
        <v>2.98E-2</v>
      </c>
    </row>
    <row r="2751" spans="1:7" x14ac:dyDescent="0.2">
      <c r="A2751" s="17">
        <v>39469</v>
      </c>
      <c r="B2751" s="14">
        <v>333.73</v>
      </c>
      <c r="C2751" s="14">
        <v>324.06</v>
      </c>
      <c r="D2751" s="14">
        <v>334.26</v>
      </c>
      <c r="E2751" s="14">
        <v>302.56</v>
      </c>
      <c r="F2751" s="14" t="s">
        <v>2179</v>
      </c>
      <c r="G2751" s="15">
        <v>-6.6400000000000001E-2</v>
      </c>
    </row>
    <row r="2752" spans="1:7" x14ac:dyDescent="0.2">
      <c r="A2752" s="17">
        <v>39468</v>
      </c>
      <c r="B2752" s="14">
        <v>324.06</v>
      </c>
      <c r="C2752" s="14">
        <v>347.1</v>
      </c>
      <c r="D2752" s="14">
        <v>347.1</v>
      </c>
      <c r="E2752" s="14">
        <v>322.89</v>
      </c>
      <c r="F2752" s="14" t="s">
        <v>2179</v>
      </c>
      <c r="G2752" s="15">
        <v>-1.55E-2</v>
      </c>
    </row>
    <row r="2753" spans="1:7" x14ac:dyDescent="0.2">
      <c r="A2753" s="17">
        <v>39465</v>
      </c>
      <c r="B2753" s="14">
        <v>347.1</v>
      </c>
      <c r="C2753" s="14">
        <v>352.57</v>
      </c>
      <c r="D2753" s="14">
        <v>352.57</v>
      </c>
      <c r="E2753" s="14">
        <v>339.91</v>
      </c>
      <c r="F2753" s="14" t="s">
        <v>2179</v>
      </c>
      <c r="G2753" s="15">
        <v>-6.3E-3</v>
      </c>
    </row>
    <row r="2754" spans="1:7" x14ac:dyDescent="0.2">
      <c r="A2754" s="17">
        <v>39464</v>
      </c>
      <c r="B2754" s="14">
        <v>352.57</v>
      </c>
      <c r="C2754" s="14">
        <v>354.8</v>
      </c>
      <c r="D2754" s="14">
        <v>362.37</v>
      </c>
      <c r="E2754" s="14">
        <v>351.31</v>
      </c>
      <c r="F2754" s="14" t="s">
        <v>2179</v>
      </c>
      <c r="G2754" s="15">
        <v>-3.4500000000000003E-2</v>
      </c>
    </row>
    <row r="2755" spans="1:7" x14ac:dyDescent="0.2">
      <c r="A2755" s="17">
        <v>39463</v>
      </c>
      <c r="B2755" s="14">
        <v>354.8</v>
      </c>
      <c r="C2755" s="14">
        <v>367.49</v>
      </c>
      <c r="D2755" s="14">
        <v>367.49</v>
      </c>
      <c r="E2755" s="14">
        <v>349.24</v>
      </c>
      <c r="F2755" s="14" t="s">
        <v>2179</v>
      </c>
      <c r="G2755" s="15">
        <v>-3.4000000000000002E-2</v>
      </c>
    </row>
    <row r="2756" spans="1:7" x14ac:dyDescent="0.2">
      <c r="A2756" s="17">
        <v>39462</v>
      </c>
      <c r="B2756" s="14">
        <v>367.49</v>
      </c>
      <c r="C2756" s="14">
        <v>380.44</v>
      </c>
      <c r="D2756" s="14">
        <v>383.77</v>
      </c>
      <c r="E2756" s="14">
        <v>367.01</v>
      </c>
      <c r="F2756" s="14" t="s">
        <v>2179</v>
      </c>
      <c r="G2756" s="15">
        <v>7.9000000000000008E-3</v>
      </c>
    </row>
    <row r="2757" spans="1:7" x14ac:dyDescent="0.2">
      <c r="A2757" s="17">
        <v>39461</v>
      </c>
      <c r="B2757" s="14">
        <v>380.44</v>
      </c>
      <c r="C2757" s="14">
        <v>377.46</v>
      </c>
      <c r="D2757" s="14">
        <v>383.46</v>
      </c>
      <c r="E2757" s="14">
        <v>375.06</v>
      </c>
      <c r="F2757" s="14" t="s">
        <v>2179</v>
      </c>
      <c r="G2757" s="15">
        <v>-2.7099999999999999E-2</v>
      </c>
    </row>
    <row r="2758" spans="1:7" x14ac:dyDescent="0.2">
      <c r="A2758" s="17">
        <v>39458</v>
      </c>
      <c r="B2758" s="14">
        <v>377.46</v>
      </c>
      <c r="C2758" s="14">
        <v>387.97</v>
      </c>
      <c r="D2758" s="14">
        <v>392.04</v>
      </c>
      <c r="E2758" s="14">
        <v>376.56</v>
      </c>
      <c r="F2758" s="14" t="s">
        <v>2179</v>
      </c>
      <c r="G2758" s="15">
        <v>-3.3599999999999998E-2</v>
      </c>
    </row>
    <row r="2759" spans="1:7" x14ac:dyDescent="0.2">
      <c r="A2759" s="17">
        <v>39457</v>
      </c>
      <c r="B2759" s="14">
        <v>387.97</v>
      </c>
      <c r="C2759" s="14">
        <v>401.45</v>
      </c>
      <c r="D2759" s="14">
        <v>406.06</v>
      </c>
      <c r="E2759" s="14">
        <v>385.36</v>
      </c>
      <c r="F2759" s="14" t="s">
        <v>2179</v>
      </c>
      <c r="G2759" s="15">
        <v>-2.6800000000000001E-2</v>
      </c>
    </row>
    <row r="2760" spans="1:7" x14ac:dyDescent="0.2">
      <c r="A2760" s="17">
        <v>39456</v>
      </c>
      <c r="B2760" s="14">
        <v>401.45</v>
      </c>
      <c r="C2760" s="14">
        <v>412.5</v>
      </c>
      <c r="D2760" s="14">
        <v>412.5</v>
      </c>
      <c r="E2760" s="14">
        <v>398.08</v>
      </c>
      <c r="F2760" s="14" t="s">
        <v>2179</v>
      </c>
      <c r="G2760" s="15">
        <v>2.3599999999999999E-2</v>
      </c>
    </row>
    <row r="2761" spans="1:7" x14ac:dyDescent="0.2">
      <c r="A2761" s="17">
        <v>39455</v>
      </c>
      <c r="B2761" s="14">
        <v>412.5</v>
      </c>
      <c r="C2761" s="14">
        <v>402.98</v>
      </c>
      <c r="D2761" s="14">
        <v>412.89</v>
      </c>
      <c r="E2761" s="14">
        <v>402.98</v>
      </c>
      <c r="F2761" s="14" t="s">
        <v>2179</v>
      </c>
      <c r="G2761" s="15">
        <v>-1.5299999999999999E-2</v>
      </c>
    </row>
    <row r="2762" spans="1:7" x14ac:dyDescent="0.2">
      <c r="A2762" s="17">
        <v>39454</v>
      </c>
      <c r="B2762" s="14">
        <v>402.98</v>
      </c>
      <c r="C2762" s="14">
        <v>409.25</v>
      </c>
      <c r="D2762" s="14">
        <v>411</v>
      </c>
      <c r="E2762" s="14">
        <v>402.97</v>
      </c>
      <c r="F2762" s="14" t="s">
        <v>2179</v>
      </c>
      <c r="G2762" s="15">
        <v>-2.1499999999999998E-2</v>
      </c>
    </row>
    <row r="2763" spans="1:7" x14ac:dyDescent="0.2">
      <c r="A2763" s="17">
        <v>39451</v>
      </c>
      <c r="B2763" s="14">
        <v>409.25</v>
      </c>
      <c r="C2763" s="14">
        <v>418.25</v>
      </c>
      <c r="D2763" s="14">
        <v>423.13</v>
      </c>
      <c r="E2763" s="14">
        <v>409.11</v>
      </c>
      <c r="F2763" s="14" t="s">
        <v>2179</v>
      </c>
      <c r="G2763" s="15">
        <v>-1.03E-2</v>
      </c>
    </row>
    <row r="2764" spans="1:7" x14ac:dyDescent="0.2">
      <c r="A2764" s="17">
        <v>39450</v>
      </c>
      <c r="B2764" s="14">
        <v>418.25</v>
      </c>
      <c r="C2764" s="14">
        <v>422.59</v>
      </c>
      <c r="D2764" s="14">
        <v>423.78</v>
      </c>
      <c r="E2764" s="14">
        <v>415.22</v>
      </c>
      <c r="F2764" s="14" t="s">
        <v>2179</v>
      </c>
      <c r="G2764" s="15">
        <v>1.1999999999999999E-3</v>
      </c>
    </row>
    <row r="2765" spans="1:7" x14ac:dyDescent="0.2">
      <c r="A2765" s="17">
        <v>39449</v>
      </c>
      <c r="B2765" s="14">
        <v>422.59</v>
      </c>
      <c r="C2765" s="14">
        <v>422.08</v>
      </c>
      <c r="D2765" s="14">
        <v>428.17</v>
      </c>
      <c r="E2765" s="14">
        <v>420.53</v>
      </c>
      <c r="F2765" s="14" t="s">
        <v>2179</v>
      </c>
      <c r="G2765" s="15">
        <v>5.7999999999999996E-3</v>
      </c>
    </row>
    <row r="2766" spans="1:7" x14ac:dyDescent="0.2">
      <c r="A2766" s="17">
        <v>39444</v>
      </c>
      <c r="B2766" s="14">
        <v>422.08</v>
      </c>
      <c r="C2766" s="14">
        <v>419.65</v>
      </c>
      <c r="D2766" s="14">
        <v>422.59</v>
      </c>
      <c r="E2766" s="14">
        <v>416.04</v>
      </c>
      <c r="F2766" s="14" t="s">
        <v>2179</v>
      </c>
      <c r="G2766" s="15">
        <v>1.6400000000000001E-2</v>
      </c>
    </row>
    <row r="2767" spans="1:7" x14ac:dyDescent="0.2">
      <c r="A2767" s="17">
        <v>39443</v>
      </c>
      <c r="B2767" s="14">
        <v>419.65</v>
      </c>
      <c r="C2767" s="14">
        <v>412.88</v>
      </c>
      <c r="D2767" s="14">
        <v>420.22</v>
      </c>
      <c r="E2767" s="14">
        <v>412.88</v>
      </c>
      <c r="F2767" s="14" t="s">
        <v>2179</v>
      </c>
      <c r="G2767" s="15">
        <v>2.4899999999999999E-2</v>
      </c>
    </row>
    <row r="2768" spans="1:7" x14ac:dyDescent="0.2">
      <c r="A2768" s="17">
        <v>39437</v>
      </c>
      <c r="B2768" s="14">
        <v>412.88</v>
      </c>
      <c r="C2768" s="14">
        <v>402.83</v>
      </c>
      <c r="D2768" s="14">
        <v>414.01</v>
      </c>
      <c r="E2768" s="14">
        <v>402.83</v>
      </c>
      <c r="F2768" s="14" t="s">
        <v>2179</v>
      </c>
      <c r="G2768" s="15">
        <v>-1.2999999999999999E-3</v>
      </c>
    </row>
    <row r="2769" spans="1:7" x14ac:dyDescent="0.2">
      <c r="A2769" s="17">
        <v>39436</v>
      </c>
      <c r="B2769" s="14">
        <v>402.83</v>
      </c>
      <c r="C2769" s="14">
        <v>403.37</v>
      </c>
      <c r="D2769" s="14">
        <v>406.45</v>
      </c>
      <c r="E2769" s="14">
        <v>402.83</v>
      </c>
      <c r="F2769" s="14" t="s">
        <v>2179</v>
      </c>
      <c r="G2769" s="15">
        <v>-4.8999999999999998E-3</v>
      </c>
    </row>
    <row r="2770" spans="1:7" x14ac:dyDescent="0.2">
      <c r="A2770" s="17">
        <v>39435</v>
      </c>
      <c r="B2770" s="14">
        <v>403.37</v>
      </c>
      <c r="C2770" s="14">
        <v>405.34</v>
      </c>
      <c r="D2770" s="14">
        <v>405.72</v>
      </c>
      <c r="E2770" s="14">
        <v>398.55</v>
      </c>
      <c r="F2770" s="14" t="s">
        <v>2179</v>
      </c>
      <c r="G2770" s="15">
        <v>5.5999999999999999E-3</v>
      </c>
    </row>
    <row r="2771" spans="1:7" x14ac:dyDescent="0.2">
      <c r="A2771" s="17">
        <v>39434</v>
      </c>
      <c r="B2771" s="14">
        <v>405.34</v>
      </c>
      <c r="C2771" s="14">
        <v>403.07</v>
      </c>
      <c r="D2771" s="14">
        <v>408.65</v>
      </c>
      <c r="E2771" s="14">
        <v>401.88</v>
      </c>
      <c r="F2771" s="14" t="s">
        <v>2179</v>
      </c>
      <c r="G2771" s="15">
        <v>-2.07E-2</v>
      </c>
    </row>
    <row r="2772" spans="1:7" x14ac:dyDescent="0.2">
      <c r="A2772" s="17">
        <v>39433</v>
      </c>
      <c r="B2772" s="14">
        <v>403.07</v>
      </c>
      <c r="C2772" s="14">
        <v>411.58</v>
      </c>
      <c r="D2772" s="14">
        <v>411.58</v>
      </c>
      <c r="E2772" s="14">
        <v>401.52</v>
      </c>
      <c r="F2772" s="14" t="s">
        <v>2179</v>
      </c>
      <c r="G2772" s="15">
        <v>-2.8E-3</v>
      </c>
    </row>
    <row r="2773" spans="1:7" x14ac:dyDescent="0.2">
      <c r="A2773" s="17">
        <v>39430</v>
      </c>
      <c r="B2773" s="14">
        <v>411.58</v>
      </c>
      <c r="C2773" s="14">
        <v>412.74</v>
      </c>
      <c r="D2773" s="14">
        <v>416.38</v>
      </c>
      <c r="E2773" s="14">
        <v>408.7</v>
      </c>
      <c r="F2773" s="14" t="s">
        <v>2179</v>
      </c>
      <c r="G2773" s="15">
        <v>-1.8800000000000001E-2</v>
      </c>
    </row>
    <row r="2774" spans="1:7" x14ac:dyDescent="0.2">
      <c r="A2774" s="17">
        <v>39429</v>
      </c>
      <c r="B2774" s="14">
        <v>412.74</v>
      </c>
      <c r="C2774" s="14">
        <v>420.63</v>
      </c>
      <c r="D2774" s="14">
        <v>420.63</v>
      </c>
      <c r="E2774" s="14">
        <v>411.19</v>
      </c>
      <c r="F2774" s="14" t="s">
        <v>2179</v>
      </c>
      <c r="G2774" s="15">
        <v>3.5000000000000001E-3</v>
      </c>
    </row>
    <row r="2775" spans="1:7" x14ac:dyDescent="0.2">
      <c r="A2775" s="17">
        <v>39428</v>
      </c>
      <c r="B2775" s="14">
        <v>420.63</v>
      </c>
      <c r="C2775" s="14">
        <v>419.18</v>
      </c>
      <c r="D2775" s="14">
        <v>422.42</v>
      </c>
      <c r="E2775" s="14">
        <v>410.99</v>
      </c>
      <c r="F2775" s="14" t="s">
        <v>2179</v>
      </c>
      <c r="G2775" s="15">
        <v>2.0999999999999999E-3</v>
      </c>
    </row>
    <row r="2776" spans="1:7" x14ac:dyDescent="0.2">
      <c r="A2776" s="17">
        <v>39427</v>
      </c>
      <c r="B2776" s="14">
        <v>419.18</v>
      </c>
      <c r="C2776" s="14">
        <v>418.32</v>
      </c>
      <c r="D2776" s="14">
        <v>421.57</v>
      </c>
      <c r="E2776" s="14">
        <v>414.82</v>
      </c>
      <c r="F2776" s="14" t="s">
        <v>2179</v>
      </c>
      <c r="G2776" s="15">
        <v>4.7999999999999996E-3</v>
      </c>
    </row>
    <row r="2777" spans="1:7" x14ac:dyDescent="0.2">
      <c r="A2777" s="17">
        <v>39426</v>
      </c>
      <c r="B2777" s="14">
        <v>418.32</v>
      </c>
      <c r="C2777" s="14">
        <v>416.31</v>
      </c>
      <c r="D2777" s="14">
        <v>419.51</v>
      </c>
      <c r="E2777" s="14">
        <v>413.81</v>
      </c>
      <c r="F2777" s="14" t="s">
        <v>2179</v>
      </c>
      <c r="G2777" s="15">
        <v>-2.0400000000000001E-2</v>
      </c>
    </row>
    <row r="2778" spans="1:7" x14ac:dyDescent="0.2">
      <c r="A2778" s="17">
        <v>39423</v>
      </c>
      <c r="B2778" s="14">
        <v>416.31</v>
      </c>
      <c r="C2778" s="14">
        <v>424.98</v>
      </c>
      <c r="D2778" s="14">
        <v>424.98</v>
      </c>
      <c r="E2778" s="14">
        <v>415.23</v>
      </c>
      <c r="F2778" s="14" t="s">
        <v>2179</v>
      </c>
      <c r="G2778" s="15">
        <v>1.2500000000000001E-2</v>
      </c>
    </row>
    <row r="2779" spans="1:7" x14ac:dyDescent="0.2">
      <c r="A2779" s="17">
        <v>39422</v>
      </c>
      <c r="B2779" s="14">
        <v>424.98</v>
      </c>
      <c r="C2779" s="14">
        <v>419.75</v>
      </c>
      <c r="D2779" s="14">
        <v>424.98</v>
      </c>
      <c r="E2779" s="14">
        <v>416.86</v>
      </c>
      <c r="F2779" s="14" t="s">
        <v>2179</v>
      </c>
      <c r="G2779" s="15">
        <v>2.23E-2</v>
      </c>
    </row>
    <row r="2780" spans="1:7" x14ac:dyDescent="0.2">
      <c r="A2780" s="17">
        <v>39421</v>
      </c>
      <c r="B2780" s="14">
        <v>419.75</v>
      </c>
      <c r="C2780" s="14">
        <v>410.59</v>
      </c>
      <c r="D2780" s="14">
        <v>420.85</v>
      </c>
      <c r="E2780" s="14">
        <v>410.59</v>
      </c>
      <c r="F2780" s="14" t="s">
        <v>2179</v>
      </c>
      <c r="G2780" s="15">
        <v>-1.5800000000000002E-2</v>
      </c>
    </row>
    <row r="2781" spans="1:7" x14ac:dyDescent="0.2">
      <c r="A2781" s="17">
        <v>39420</v>
      </c>
      <c r="B2781" s="14">
        <v>410.59</v>
      </c>
      <c r="C2781" s="14">
        <v>417.2</v>
      </c>
      <c r="D2781" s="14">
        <v>419.04</v>
      </c>
      <c r="E2781" s="14">
        <v>410.31</v>
      </c>
      <c r="F2781" s="14" t="s">
        <v>2179</v>
      </c>
      <c r="G2781" s="15">
        <v>-1.2800000000000001E-2</v>
      </c>
    </row>
    <row r="2782" spans="1:7" x14ac:dyDescent="0.2">
      <c r="A2782" s="17">
        <v>39419</v>
      </c>
      <c r="B2782" s="14">
        <v>417.2</v>
      </c>
      <c r="C2782" s="14">
        <v>422.6</v>
      </c>
      <c r="D2782" s="14">
        <v>423.56</v>
      </c>
      <c r="E2782" s="14">
        <v>415.86</v>
      </c>
      <c r="F2782" s="14" t="s">
        <v>2179</v>
      </c>
      <c r="G2782" s="15">
        <v>8.8000000000000005E-3</v>
      </c>
    </row>
    <row r="2783" spans="1:7" x14ac:dyDescent="0.2">
      <c r="A2783" s="17">
        <v>39416</v>
      </c>
      <c r="B2783" s="14">
        <v>422.6</v>
      </c>
      <c r="C2783" s="14">
        <v>418.9</v>
      </c>
      <c r="D2783" s="14">
        <v>423.77</v>
      </c>
      <c r="E2783" s="14">
        <v>418.19</v>
      </c>
      <c r="F2783" s="14" t="s">
        <v>2179</v>
      </c>
      <c r="G2783" s="15">
        <v>3.7000000000000002E-3</v>
      </c>
    </row>
    <row r="2784" spans="1:7" x14ac:dyDescent="0.2">
      <c r="A2784" s="17">
        <v>39415</v>
      </c>
      <c r="B2784" s="14">
        <v>418.9</v>
      </c>
      <c r="C2784" s="14">
        <v>417.37</v>
      </c>
      <c r="D2784" s="14">
        <v>422.46</v>
      </c>
      <c r="E2784" s="14">
        <v>415.81</v>
      </c>
      <c r="F2784" s="14" t="s">
        <v>2179</v>
      </c>
      <c r="G2784" s="15">
        <v>3.3099999999999997E-2</v>
      </c>
    </row>
    <row r="2785" spans="1:7" x14ac:dyDescent="0.2">
      <c r="A2785" s="17">
        <v>39414</v>
      </c>
      <c r="B2785" s="14">
        <v>417.37</v>
      </c>
      <c r="C2785" s="14">
        <v>403.99</v>
      </c>
      <c r="D2785" s="14">
        <v>417.38</v>
      </c>
      <c r="E2785" s="14">
        <v>403.99</v>
      </c>
      <c r="F2785" s="14" t="s">
        <v>2179</v>
      </c>
      <c r="G2785" s="15">
        <v>-2.52E-2</v>
      </c>
    </row>
    <row r="2786" spans="1:7" x14ac:dyDescent="0.2">
      <c r="A2786" s="17">
        <v>39413</v>
      </c>
      <c r="B2786" s="14">
        <v>403.99</v>
      </c>
      <c r="C2786" s="14">
        <v>414.45</v>
      </c>
      <c r="D2786" s="14">
        <v>414.45</v>
      </c>
      <c r="E2786" s="14">
        <v>403.01</v>
      </c>
      <c r="F2786" s="14" t="s">
        <v>2179</v>
      </c>
      <c r="G2786" s="15">
        <v>1.5800000000000002E-2</v>
      </c>
    </row>
    <row r="2787" spans="1:7" x14ac:dyDescent="0.2">
      <c r="A2787" s="17">
        <v>39412</v>
      </c>
      <c r="B2787" s="14">
        <v>414.45</v>
      </c>
      <c r="C2787" s="14">
        <v>407.99</v>
      </c>
      <c r="D2787" s="14">
        <v>417.21</v>
      </c>
      <c r="E2787" s="14">
        <v>407.99</v>
      </c>
      <c r="F2787" s="14" t="s">
        <v>2179</v>
      </c>
      <c r="G2787" s="15">
        <v>2.1399999999999999E-2</v>
      </c>
    </row>
    <row r="2788" spans="1:7" x14ac:dyDescent="0.2">
      <c r="A2788" s="17">
        <v>39409</v>
      </c>
      <c r="B2788" s="14">
        <v>407.99</v>
      </c>
      <c r="C2788" s="14">
        <v>399.43</v>
      </c>
      <c r="D2788" s="14">
        <v>408.26</v>
      </c>
      <c r="E2788" s="14">
        <v>399.43</v>
      </c>
      <c r="F2788" s="14" t="s">
        <v>2179</v>
      </c>
      <c r="G2788" s="15">
        <v>-2.3999999999999998E-3</v>
      </c>
    </row>
    <row r="2789" spans="1:7" x14ac:dyDescent="0.2">
      <c r="A2789" s="17">
        <v>39408</v>
      </c>
      <c r="B2789" s="14">
        <v>399.43</v>
      </c>
      <c r="C2789" s="14">
        <v>400.38</v>
      </c>
      <c r="D2789" s="14">
        <v>405.48</v>
      </c>
      <c r="E2789" s="14">
        <v>397</v>
      </c>
      <c r="F2789" s="14" t="s">
        <v>2179</v>
      </c>
      <c r="G2789" s="15">
        <v>-1.6299999999999999E-2</v>
      </c>
    </row>
    <row r="2790" spans="1:7" x14ac:dyDescent="0.2">
      <c r="A2790" s="17">
        <v>39407</v>
      </c>
      <c r="B2790" s="14">
        <v>400.38</v>
      </c>
      <c r="C2790" s="14">
        <v>407</v>
      </c>
      <c r="D2790" s="14">
        <v>407.72</v>
      </c>
      <c r="E2790" s="14">
        <v>398.72</v>
      </c>
      <c r="F2790" s="14" t="s">
        <v>2179</v>
      </c>
      <c r="G2790" s="15">
        <v>2.23E-2</v>
      </c>
    </row>
    <row r="2791" spans="1:7" x14ac:dyDescent="0.2">
      <c r="A2791" s="17">
        <v>39406</v>
      </c>
      <c r="B2791" s="14">
        <v>407</v>
      </c>
      <c r="C2791" s="14">
        <v>398.12</v>
      </c>
      <c r="D2791" s="14">
        <v>407.39</v>
      </c>
      <c r="E2791" s="14">
        <v>392.69</v>
      </c>
      <c r="F2791" s="14" t="s">
        <v>2179</v>
      </c>
      <c r="G2791" s="15">
        <v>-2.7099999999999999E-2</v>
      </c>
    </row>
    <row r="2792" spans="1:7" x14ac:dyDescent="0.2">
      <c r="A2792" s="17">
        <v>39405</v>
      </c>
      <c r="B2792" s="14">
        <v>398.12</v>
      </c>
      <c r="C2792" s="14">
        <v>409.21</v>
      </c>
      <c r="D2792" s="14">
        <v>414.37</v>
      </c>
      <c r="E2792" s="14">
        <v>397.68</v>
      </c>
      <c r="F2792" s="14" t="s">
        <v>2179</v>
      </c>
      <c r="G2792" s="15">
        <v>-1.29E-2</v>
      </c>
    </row>
    <row r="2793" spans="1:7" x14ac:dyDescent="0.2">
      <c r="A2793" s="17">
        <v>39402</v>
      </c>
      <c r="B2793" s="14">
        <v>409.21</v>
      </c>
      <c r="C2793" s="14">
        <v>414.56</v>
      </c>
      <c r="D2793" s="14">
        <v>414.56</v>
      </c>
      <c r="E2793" s="14">
        <v>405.05</v>
      </c>
      <c r="F2793" s="14" t="s">
        <v>2179</v>
      </c>
      <c r="G2793" s="15">
        <v>-1.7600000000000001E-2</v>
      </c>
    </row>
    <row r="2794" spans="1:7" x14ac:dyDescent="0.2">
      <c r="A2794" s="17">
        <v>39401</v>
      </c>
      <c r="B2794" s="14">
        <v>414.56</v>
      </c>
      <c r="C2794" s="14">
        <v>421.97</v>
      </c>
      <c r="D2794" s="14">
        <v>421.97</v>
      </c>
      <c r="E2794" s="14">
        <v>413.16</v>
      </c>
      <c r="F2794" s="14" t="s">
        <v>2179</v>
      </c>
      <c r="G2794" s="15">
        <v>1.0200000000000001E-2</v>
      </c>
    </row>
    <row r="2795" spans="1:7" x14ac:dyDescent="0.2">
      <c r="A2795" s="17">
        <v>39400</v>
      </c>
      <c r="B2795" s="14">
        <v>421.97</v>
      </c>
      <c r="C2795" s="14">
        <v>417.69</v>
      </c>
      <c r="D2795" s="14">
        <v>425.59</v>
      </c>
      <c r="E2795" s="14">
        <v>417.69</v>
      </c>
      <c r="F2795" s="14" t="s">
        <v>2179</v>
      </c>
      <c r="G2795" s="15">
        <v>-1.2500000000000001E-2</v>
      </c>
    </row>
    <row r="2796" spans="1:7" x14ac:dyDescent="0.2">
      <c r="A2796" s="17">
        <v>39399</v>
      </c>
      <c r="B2796" s="14">
        <v>417.69</v>
      </c>
      <c r="C2796" s="14">
        <v>422.99</v>
      </c>
      <c r="D2796" s="14">
        <v>422.99</v>
      </c>
      <c r="E2796" s="14">
        <v>412.91</v>
      </c>
      <c r="F2796" s="14" t="s">
        <v>2179</v>
      </c>
      <c r="G2796" s="15">
        <v>-2.5399999999999999E-2</v>
      </c>
    </row>
    <row r="2797" spans="1:7" x14ac:dyDescent="0.2">
      <c r="A2797" s="17">
        <v>39398</v>
      </c>
      <c r="B2797" s="14">
        <v>422.99</v>
      </c>
      <c r="C2797" s="14">
        <v>434.03</v>
      </c>
      <c r="D2797" s="14">
        <v>434.03</v>
      </c>
      <c r="E2797" s="14">
        <v>421.89</v>
      </c>
      <c r="F2797" s="14" t="s">
        <v>2179</v>
      </c>
      <c r="G2797" s="15">
        <v>-1.2800000000000001E-2</v>
      </c>
    </row>
    <row r="2798" spans="1:7" x14ac:dyDescent="0.2">
      <c r="A2798" s="17">
        <v>39395</v>
      </c>
      <c r="B2798" s="14">
        <v>434.03</v>
      </c>
      <c r="C2798" s="14">
        <v>439.67</v>
      </c>
      <c r="D2798" s="14">
        <v>443.93</v>
      </c>
      <c r="E2798" s="14">
        <v>430.89</v>
      </c>
      <c r="F2798" s="14" t="s">
        <v>2179</v>
      </c>
      <c r="G2798" s="15">
        <v>-1.1000000000000001E-3</v>
      </c>
    </row>
    <row r="2799" spans="1:7" x14ac:dyDescent="0.2">
      <c r="A2799" s="17">
        <v>39394</v>
      </c>
      <c r="B2799" s="14">
        <v>439.67</v>
      </c>
      <c r="C2799" s="14">
        <v>440.17</v>
      </c>
      <c r="D2799" s="14">
        <v>441.98</v>
      </c>
      <c r="E2799" s="14">
        <v>430.53</v>
      </c>
      <c r="F2799" s="14" t="s">
        <v>2179</v>
      </c>
      <c r="G2799" s="15">
        <v>2.8E-3</v>
      </c>
    </row>
    <row r="2800" spans="1:7" x14ac:dyDescent="0.2">
      <c r="A2800" s="17">
        <v>39393</v>
      </c>
      <c r="B2800" s="14">
        <v>440.17</v>
      </c>
      <c r="C2800" s="14">
        <v>438.93</v>
      </c>
      <c r="D2800" s="14">
        <v>442.99</v>
      </c>
      <c r="E2800" s="14">
        <v>435.44</v>
      </c>
      <c r="F2800" s="14" t="s">
        <v>2179</v>
      </c>
      <c r="G2800" s="15">
        <v>2.4500000000000001E-2</v>
      </c>
    </row>
    <row r="2801" spans="1:7" x14ac:dyDescent="0.2">
      <c r="A2801" s="17">
        <v>39392</v>
      </c>
      <c r="B2801" s="14">
        <v>438.93</v>
      </c>
      <c r="C2801" s="14">
        <v>428.43</v>
      </c>
      <c r="D2801" s="14">
        <v>439.1</v>
      </c>
      <c r="E2801" s="14">
        <v>428.43</v>
      </c>
      <c r="F2801" s="14" t="s">
        <v>2179</v>
      </c>
      <c r="G2801" s="15">
        <v>-4.0000000000000001E-3</v>
      </c>
    </row>
    <row r="2802" spans="1:7" x14ac:dyDescent="0.2">
      <c r="A2802" s="17">
        <v>39391</v>
      </c>
      <c r="B2802" s="14">
        <v>428.43</v>
      </c>
      <c r="C2802" s="14">
        <v>430.15</v>
      </c>
      <c r="D2802" s="14">
        <v>432.86</v>
      </c>
      <c r="E2802" s="14">
        <v>427.83</v>
      </c>
      <c r="F2802" s="14" t="s">
        <v>2179</v>
      </c>
      <c r="G2802" s="15">
        <v>-4.1000000000000003E-3</v>
      </c>
    </row>
    <row r="2803" spans="1:7" x14ac:dyDescent="0.2">
      <c r="A2803" s="17">
        <v>39388</v>
      </c>
      <c r="B2803" s="14">
        <v>430.15</v>
      </c>
      <c r="C2803" s="14">
        <v>431.91</v>
      </c>
      <c r="D2803" s="14">
        <v>434.5</v>
      </c>
      <c r="E2803" s="14">
        <v>426.43</v>
      </c>
      <c r="F2803" s="14" t="s">
        <v>2179</v>
      </c>
      <c r="G2803" s="15">
        <v>-1.4E-2</v>
      </c>
    </row>
    <row r="2804" spans="1:7" x14ac:dyDescent="0.2">
      <c r="A2804" s="17">
        <v>39387</v>
      </c>
      <c r="B2804" s="14">
        <v>431.91</v>
      </c>
      <c r="C2804" s="14">
        <v>438.04</v>
      </c>
      <c r="D2804" s="14">
        <v>443.02</v>
      </c>
      <c r="E2804" s="14">
        <v>428.84</v>
      </c>
      <c r="F2804" s="14" t="s">
        <v>2179</v>
      </c>
      <c r="G2804" s="15">
        <v>1.17E-2</v>
      </c>
    </row>
    <row r="2805" spans="1:7" x14ac:dyDescent="0.2">
      <c r="A2805" s="17">
        <v>39386</v>
      </c>
      <c r="B2805" s="14">
        <v>438.04</v>
      </c>
      <c r="C2805" s="14">
        <v>432.98</v>
      </c>
      <c r="D2805" s="14">
        <v>438.07</v>
      </c>
      <c r="E2805" s="14">
        <v>429.15</v>
      </c>
      <c r="F2805" s="14" t="s">
        <v>2179</v>
      </c>
      <c r="G2805" s="15">
        <v>-1.4500000000000001E-2</v>
      </c>
    </row>
    <row r="2806" spans="1:7" x14ac:dyDescent="0.2">
      <c r="A2806" s="17">
        <v>39385</v>
      </c>
      <c r="B2806" s="14">
        <v>432.98</v>
      </c>
      <c r="C2806" s="14">
        <v>439.35</v>
      </c>
      <c r="D2806" s="14">
        <v>439.89</v>
      </c>
      <c r="E2806" s="14">
        <v>431.79</v>
      </c>
      <c r="F2806" s="14" t="s">
        <v>2179</v>
      </c>
      <c r="G2806" s="15">
        <v>1.4500000000000001E-2</v>
      </c>
    </row>
    <row r="2807" spans="1:7" x14ac:dyDescent="0.2">
      <c r="A2807" s="17">
        <v>39384</v>
      </c>
      <c r="B2807" s="14">
        <v>439.35</v>
      </c>
      <c r="C2807" s="14">
        <v>433.07</v>
      </c>
      <c r="D2807" s="14">
        <v>439.95</v>
      </c>
      <c r="E2807" s="14">
        <v>433.07</v>
      </c>
      <c r="F2807" s="14" t="s">
        <v>2179</v>
      </c>
      <c r="G2807" s="15">
        <v>8.3000000000000001E-3</v>
      </c>
    </row>
    <row r="2808" spans="1:7" x14ac:dyDescent="0.2">
      <c r="A2808" s="17">
        <v>39381</v>
      </c>
      <c r="B2808" s="14">
        <v>433.07</v>
      </c>
      <c r="C2808" s="14">
        <v>429.49</v>
      </c>
      <c r="D2808" s="14">
        <v>436.23</v>
      </c>
      <c r="E2808" s="14">
        <v>429.49</v>
      </c>
      <c r="F2808" s="14" t="s">
        <v>2179</v>
      </c>
      <c r="G2808" s="15">
        <v>1.8599999999999998E-2</v>
      </c>
    </row>
    <row r="2809" spans="1:7" x14ac:dyDescent="0.2">
      <c r="A2809" s="17">
        <v>39380</v>
      </c>
      <c r="B2809" s="14">
        <v>429.49</v>
      </c>
      <c r="C2809" s="14">
        <v>421.63</v>
      </c>
      <c r="D2809" s="14">
        <v>432.07</v>
      </c>
      <c r="E2809" s="14">
        <v>421.2</v>
      </c>
      <c r="F2809" s="14" t="s">
        <v>2179</v>
      </c>
      <c r="G2809" s="15">
        <v>-5.0000000000000001E-4</v>
      </c>
    </row>
    <row r="2810" spans="1:7" x14ac:dyDescent="0.2">
      <c r="A2810" s="17">
        <v>39379</v>
      </c>
      <c r="B2810" s="14">
        <v>421.63</v>
      </c>
      <c r="C2810" s="14">
        <v>421.83</v>
      </c>
      <c r="D2810" s="14">
        <v>426.03</v>
      </c>
      <c r="E2810" s="14">
        <v>420.85</v>
      </c>
      <c r="F2810" s="14" t="s">
        <v>2179</v>
      </c>
      <c r="G2810" s="15">
        <v>2.2499999999999999E-2</v>
      </c>
    </row>
    <row r="2811" spans="1:7" x14ac:dyDescent="0.2">
      <c r="A2811" s="17">
        <v>39378</v>
      </c>
      <c r="B2811" s="14">
        <v>421.83</v>
      </c>
      <c r="C2811" s="14">
        <v>412.53</v>
      </c>
      <c r="D2811" s="14">
        <v>422.69</v>
      </c>
      <c r="E2811" s="14">
        <v>412.53</v>
      </c>
      <c r="F2811" s="14" t="s">
        <v>2179</v>
      </c>
      <c r="G2811" s="15">
        <v>-2.4299999999999999E-2</v>
      </c>
    </row>
    <row r="2812" spans="1:7" x14ac:dyDescent="0.2">
      <c r="A2812" s="17">
        <v>39377</v>
      </c>
      <c r="B2812" s="14">
        <v>412.53</v>
      </c>
      <c r="C2812" s="14">
        <v>422.8</v>
      </c>
      <c r="D2812" s="14">
        <v>422.8</v>
      </c>
      <c r="E2812" s="14">
        <v>408.48</v>
      </c>
      <c r="F2812" s="14" t="s">
        <v>2179</v>
      </c>
      <c r="G2812" s="15">
        <v>1.2999999999999999E-3</v>
      </c>
    </row>
    <row r="2813" spans="1:7" x14ac:dyDescent="0.2">
      <c r="A2813" s="17">
        <v>39374</v>
      </c>
      <c r="B2813" s="14">
        <v>422.8</v>
      </c>
      <c r="C2813" s="14">
        <v>422.26</v>
      </c>
      <c r="D2813" s="14">
        <v>427.78</v>
      </c>
      <c r="E2813" s="14">
        <v>421.45</v>
      </c>
      <c r="F2813" s="14" t="s">
        <v>2179</v>
      </c>
      <c r="G2813" s="15">
        <v>-1.6299999999999999E-2</v>
      </c>
    </row>
    <row r="2814" spans="1:7" x14ac:dyDescent="0.2">
      <c r="A2814" s="17">
        <v>39373</v>
      </c>
      <c r="B2814" s="14">
        <v>422.26</v>
      </c>
      <c r="C2814" s="14">
        <v>429.25</v>
      </c>
      <c r="D2814" s="14">
        <v>430.37</v>
      </c>
      <c r="E2814" s="14">
        <v>420.57</v>
      </c>
      <c r="F2814" s="14" t="s">
        <v>2179</v>
      </c>
      <c r="G2814" s="15">
        <v>1.4E-3</v>
      </c>
    </row>
    <row r="2815" spans="1:7" x14ac:dyDescent="0.2">
      <c r="A2815" s="17">
        <v>39372</v>
      </c>
      <c r="B2815" s="14">
        <v>429.25</v>
      </c>
      <c r="C2815" s="14">
        <v>428.64</v>
      </c>
      <c r="D2815" s="14">
        <v>430.85</v>
      </c>
      <c r="E2815" s="14">
        <v>424.18</v>
      </c>
      <c r="F2815" s="14" t="s">
        <v>2179</v>
      </c>
      <c r="G2815" s="15">
        <v>-0.01</v>
      </c>
    </row>
    <row r="2816" spans="1:7" x14ac:dyDescent="0.2">
      <c r="A2816" s="17">
        <v>39371</v>
      </c>
      <c r="B2816" s="14">
        <v>428.64</v>
      </c>
      <c r="C2816" s="14">
        <v>432.98</v>
      </c>
      <c r="D2816" s="14">
        <v>432.98</v>
      </c>
      <c r="E2816" s="14">
        <v>426.27</v>
      </c>
      <c r="F2816" s="14" t="s">
        <v>2179</v>
      </c>
      <c r="G2816" s="15">
        <v>7.3000000000000001E-3</v>
      </c>
    </row>
    <row r="2817" spans="1:7" x14ac:dyDescent="0.2">
      <c r="A2817" s="17">
        <v>39370</v>
      </c>
      <c r="B2817" s="14">
        <v>432.98</v>
      </c>
      <c r="C2817" s="14">
        <v>429.84</v>
      </c>
      <c r="D2817" s="14">
        <v>434.93</v>
      </c>
      <c r="E2817" s="14">
        <v>429.84</v>
      </c>
      <c r="F2817" s="14" t="s">
        <v>2179</v>
      </c>
      <c r="G2817" s="15">
        <v>5.0000000000000001E-3</v>
      </c>
    </row>
    <row r="2818" spans="1:7" x14ac:dyDescent="0.2">
      <c r="A2818" s="17">
        <v>39367</v>
      </c>
      <c r="B2818" s="14">
        <v>429.84</v>
      </c>
      <c r="C2818" s="14">
        <v>427.7</v>
      </c>
      <c r="D2818" s="14">
        <v>429.87</v>
      </c>
      <c r="E2818" s="14">
        <v>423.09</v>
      </c>
      <c r="F2818" s="14" t="s">
        <v>2179</v>
      </c>
      <c r="G2818" s="15">
        <v>2.6100000000000002E-2</v>
      </c>
    </row>
    <row r="2819" spans="1:7" x14ac:dyDescent="0.2">
      <c r="A2819" s="17">
        <v>39366</v>
      </c>
      <c r="B2819" s="14">
        <v>427.7</v>
      </c>
      <c r="C2819" s="14">
        <v>416.82</v>
      </c>
      <c r="D2819" s="14">
        <v>428.17</v>
      </c>
      <c r="E2819" s="14">
        <v>416.82</v>
      </c>
      <c r="F2819" s="14" t="s">
        <v>2179</v>
      </c>
      <c r="G2819" s="15">
        <v>4.1000000000000003E-3</v>
      </c>
    </row>
    <row r="2820" spans="1:7" x14ac:dyDescent="0.2">
      <c r="A2820" s="17">
        <v>39365</v>
      </c>
      <c r="B2820" s="14">
        <v>416.82</v>
      </c>
      <c r="C2820" s="14">
        <v>415.12</v>
      </c>
      <c r="D2820" s="14">
        <v>418</v>
      </c>
      <c r="E2820" s="14">
        <v>414.62</v>
      </c>
      <c r="F2820" s="14" t="s">
        <v>2179</v>
      </c>
      <c r="G2820" s="15">
        <v>2.5999999999999999E-3</v>
      </c>
    </row>
    <row r="2821" spans="1:7" x14ac:dyDescent="0.2">
      <c r="A2821" s="17">
        <v>39364</v>
      </c>
      <c r="B2821" s="14">
        <v>415.12</v>
      </c>
      <c r="C2821" s="14">
        <v>414.04</v>
      </c>
      <c r="D2821" s="14">
        <v>416.39</v>
      </c>
      <c r="E2821" s="14">
        <v>410.56</v>
      </c>
      <c r="F2821" s="14" t="s">
        <v>2179</v>
      </c>
      <c r="G2821" s="15">
        <v>-8.9999999999999998E-4</v>
      </c>
    </row>
    <row r="2822" spans="1:7" x14ac:dyDescent="0.2">
      <c r="A2822" s="17">
        <v>39363</v>
      </c>
      <c r="B2822" s="14">
        <v>414.04</v>
      </c>
      <c r="C2822" s="14">
        <v>414.42</v>
      </c>
      <c r="D2822" s="14">
        <v>417.89</v>
      </c>
      <c r="E2822" s="14">
        <v>413.42</v>
      </c>
      <c r="F2822" s="14" t="s">
        <v>2179</v>
      </c>
      <c r="G2822" s="15">
        <v>5.5999999999999999E-3</v>
      </c>
    </row>
    <row r="2823" spans="1:7" x14ac:dyDescent="0.2">
      <c r="A2823" s="17">
        <v>39360</v>
      </c>
      <c r="B2823" s="14">
        <v>414.42</v>
      </c>
      <c r="C2823" s="14">
        <v>412.12</v>
      </c>
      <c r="D2823" s="14">
        <v>415.25</v>
      </c>
      <c r="E2823" s="14">
        <v>409.06</v>
      </c>
      <c r="F2823" s="14" t="s">
        <v>2179</v>
      </c>
      <c r="G2823" s="15">
        <v>-3.0999999999999999E-3</v>
      </c>
    </row>
    <row r="2824" spans="1:7" x14ac:dyDescent="0.2">
      <c r="A2824" s="17">
        <v>39359</v>
      </c>
      <c r="B2824" s="14">
        <v>412.12</v>
      </c>
      <c r="C2824" s="14">
        <v>413.4</v>
      </c>
      <c r="D2824" s="14">
        <v>416.04</v>
      </c>
      <c r="E2824" s="14">
        <v>410.95</v>
      </c>
      <c r="F2824" s="14" t="s">
        <v>2179</v>
      </c>
      <c r="G2824" s="15">
        <v>-1.77E-2</v>
      </c>
    </row>
    <row r="2825" spans="1:7" x14ac:dyDescent="0.2">
      <c r="A2825" s="17">
        <v>39358</v>
      </c>
      <c r="B2825" s="14">
        <v>413.4</v>
      </c>
      <c r="C2825" s="14">
        <v>420.85</v>
      </c>
      <c r="D2825" s="14">
        <v>423.4</v>
      </c>
      <c r="E2825" s="14">
        <v>412.16</v>
      </c>
      <c r="F2825" s="14" t="s">
        <v>2179</v>
      </c>
      <c r="G2825" s="15">
        <v>-1.01E-2</v>
      </c>
    </row>
    <row r="2826" spans="1:7" x14ac:dyDescent="0.2">
      <c r="A2826" s="17">
        <v>39357</v>
      </c>
      <c r="B2826" s="14">
        <v>420.85</v>
      </c>
      <c r="C2826" s="14">
        <v>425.15</v>
      </c>
      <c r="D2826" s="14">
        <v>430.04</v>
      </c>
      <c r="E2826" s="14">
        <v>420.77</v>
      </c>
      <c r="F2826" s="14" t="s">
        <v>2179</v>
      </c>
      <c r="G2826" s="15">
        <v>4.7999999999999996E-3</v>
      </c>
    </row>
    <row r="2827" spans="1:7" x14ac:dyDescent="0.2">
      <c r="A2827" s="17">
        <v>39356</v>
      </c>
      <c r="B2827" s="14">
        <v>425.15</v>
      </c>
      <c r="C2827" s="14">
        <v>423.13</v>
      </c>
      <c r="D2827" s="14">
        <v>425.22</v>
      </c>
      <c r="E2827" s="14">
        <v>420.12</v>
      </c>
      <c r="F2827" s="14" t="s">
        <v>2179</v>
      </c>
      <c r="G2827" s="15">
        <v>2.3999999999999998E-3</v>
      </c>
    </row>
    <row r="2828" spans="1:7" x14ac:dyDescent="0.2">
      <c r="A2828" s="17">
        <v>39353</v>
      </c>
      <c r="B2828" s="14">
        <v>423.13</v>
      </c>
      <c r="C2828" s="14">
        <v>422.12</v>
      </c>
      <c r="D2828" s="14">
        <v>426.41</v>
      </c>
      <c r="E2828" s="14">
        <v>421.13</v>
      </c>
      <c r="F2828" s="14" t="s">
        <v>2179</v>
      </c>
      <c r="G2828" s="15">
        <v>2.5000000000000001E-3</v>
      </c>
    </row>
    <row r="2829" spans="1:7" x14ac:dyDescent="0.2">
      <c r="A2829" s="17">
        <v>39352</v>
      </c>
      <c r="B2829" s="14">
        <v>422.12</v>
      </c>
      <c r="C2829" s="14">
        <v>421.06</v>
      </c>
      <c r="D2829" s="14">
        <v>424.87</v>
      </c>
      <c r="E2829" s="14">
        <v>419.67</v>
      </c>
      <c r="F2829" s="14" t="s">
        <v>2179</v>
      </c>
      <c r="G2829" s="15">
        <v>6.0000000000000001E-3</v>
      </c>
    </row>
    <row r="2830" spans="1:7" x14ac:dyDescent="0.2">
      <c r="A2830" s="17">
        <v>39351</v>
      </c>
      <c r="B2830" s="14">
        <v>421.06</v>
      </c>
      <c r="C2830" s="14">
        <v>418.53</v>
      </c>
      <c r="D2830" s="14">
        <v>422.61</v>
      </c>
      <c r="E2830" s="14">
        <v>418.53</v>
      </c>
      <c r="F2830" s="14" t="s">
        <v>2179</v>
      </c>
      <c r="G2830" s="15">
        <v>-1.5100000000000001E-2</v>
      </c>
    </row>
    <row r="2831" spans="1:7" x14ac:dyDescent="0.2">
      <c r="A2831" s="17">
        <v>39350</v>
      </c>
      <c r="B2831" s="14">
        <v>418.53</v>
      </c>
      <c r="C2831" s="14">
        <v>424.95</v>
      </c>
      <c r="D2831" s="14">
        <v>424.95</v>
      </c>
      <c r="E2831" s="14">
        <v>415.83</v>
      </c>
      <c r="F2831" s="14" t="s">
        <v>2179</v>
      </c>
      <c r="G2831" s="15">
        <v>3.2000000000000002E-3</v>
      </c>
    </row>
    <row r="2832" spans="1:7" x14ac:dyDescent="0.2">
      <c r="A2832" s="17">
        <v>39349</v>
      </c>
      <c r="B2832" s="14">
        <v>424.95</v>
      </c>
      <c r="C2832" s="14">
        <v>423.6</v>
      </c>
      <c r="D2832" s="14">
        <v>429.77</v>
      </c>
      <c r="E2832" s="14">
        <v>422.87</v>
      </c>
      <c r="F2832" s="14" t="s">
        <v>2179</v>
      </c>
      <c r="G2832" s="15">
        <v>7.6E-3</v>
      </c>
    </row>
    <row r="2833" spans="1:7" x14ac:dyDescent="0.2">
      <c r="A2833" s="17">
        <v>39346</v>
      </c>
      <c r="B2833" s="14">
        <v>423.6</v>
      </c>
      <c r="C2833" s="14">
        <v>420.39</v>
      </c>
      <c r="D2833" s="14">
        <v>424.37</v>
      </c>
      <c r="E2833" s="14">
        <v>418.56</v>
      </c>
      <c r="F2833" s="14" t="s">
        <v>2179</v>
      </c>
      <c r="G2833" s="15">
        <v>-3.7000000000000002E-3</v>
      </c>
    </row>
    <row r="2834" spans="1:7" x14ac:dyDescent="0.2">
      <c r="A2834" s="17">
        <v>39345</v>
      </c>
      <c r="B2834" s="14">
        <v>420.39</v>
      </c>
      <c r="C2834" s="14">
        <v>421.94</v>
      </c>
      <c r="D2834" s="14">
        <v>421.94</v>
      </c>
      <c r="E2834" s="14">
        <v>417.48</v>
      </c>
      <c r="F2834" s="14" t="s">
        <v>2179</v>
      </c>
      <c r="G2834" s="15">
        <v>3.2300000000000002E-2</v>
      </c>
    </row>
    <row r="2835" spans="1:7" x14ac:dyDescent="0.2">
      <c r="A2835" s="17">
        <v>39344</v>
      </c>
      <c r="B2835" s="14">
        <v>421.94</v>
      </c>
      <c r="C2835" s="14">
        <v>408.74</v>
      </c>
      <c r="D2835" s="14">
        <v>422.92</v>
      </c>
      <c r="E2835" s="14">
        <v>408.74</v>
      </c>
      <c r="F2835" s="14" t="s">
        <v>2179</v>
      </c>
      <c r="G2835" s="15">
        <v>3.8999999999999998E-3</v>
      </c>
    </row>
    <row r="2836" spans="1:7" x14ac:dyDescent="0.2">
      <c r="A2836" s="17">
        <v>39343</v>
      </c>
      <c r="B2836" s="14">
        <v>408.74</v>
      </c>
      <c r="C2836" s="14">
        <v>407.17</v>
      </c>
      <c r="D2836" s="14">
        <v>409.1</v>
      </c>
      <c r="E2836" s="14">
        <v>404.44</v>
      </c>
      <c r="F2836" s="14" t="s">
        <v>2179</v>
      </c>
      <c r="G2836" s="15">
        <v>-9.1999999999999998E-3</v>
      </c>
    </row>
    <row r="2837" spans="1:7" x14ac:dyDescent="0.2">
      <c r="A2837" s="17">
        <v>39342</v>
      </c>
      <c r="B2837" s="14">
        <v>407.17</v>
      </c>
      <c r="C2837" s="14">
        <v>410.94</v>
      </c>
      <c r="D2837" s="14">
        <v>410.94</v>
      </c>
      <c r="E2837" s="14">
        <v>404.71</v>
      </c>
      <c r="F2837" s="14" t="s">
        <v>2179</v>
      </c>
      <c r="G2837" s="15">
        <v>-3.0000000000000001E-3</v>
      </c>
    </row>
    <row r="2838" spans="1:7" x14ac:dyDescent="0.2">
      <c r="A2838" s="17">
        <v>39339</v>
      </c>
      <c r="B2838" s="14">
        <v>410.94</v>
      </c>
      <c r="C2838" s="14">
        <v>412.18</v>
      </c>
      <c r="D2838" s="14">
        <v>412.85</v>
      </c>
      <c r="E2838" s="14">
        <v>406.06</v>
      </c>
      <c r="F2838" s="14" t="s">
        <v>2179</v>
      </c>
      <c r="G2838" s="15">
        <v>2.0500000000000001E-2</v>
      </c>
    </row>
    <row r="2839" spans="1:7" x14ac:dyDescent="0.2">
      <c r="A2839" s="17">
        <v>39338</v>
      </c>
      <c r="B2839" s="14">
        <v>412.18</v>
      </c>
      <c r="C2839" s="14">
        <v>403.91</v>
      </c>
      <c r="D2839" s="14">
        <v>412.71</v>
      </c>
      <c r="E2839" s="14">
        <v>403.28</v>
      </c>
      <c r="F2839" s="14" t="s">
        <v>2179</v>
      </c>
      <c r="G2839" s="15">
        <v>0</v>
      </c>
    </row>
    <row r="2840" spans="1:7" x14ac:dyDescent="0.2">
      <c r="A2840" s="17">
        <v>39337</v>
      </c>
      <c r="B2840" s="14">
        <v>403.91</v>
      </c>
      <c r="C2840" s="14">
        <v>403.91</v>
      </c>
      <c r="D2840" s="14">
        <v>406.63</v>
      </c>
      <c r="E2840" s="14">
        <v>401.28</v>
      </c>
      <c r="F2840" s="14" t="s">
        <v>2179</v>
      </c>
      <c r="G2840" s="15">
        <v>1.4999999999999999E-2</v>
      </c>
    </row>
    <row r="2841" spans="1:7" x14ac:dyDescent="0.2">
      <c r="A2841" s="17">
        <v>39336</v>
      </c>
      <c r="B2841" s="14">
        <v>403.91</v>
      </c>
      <c r="C2841" s="14">
        <v>397.93</v>
      </c>
      <c r="D2841" s="14">
        <v>405.22</v>
      </c>
      <c r="E2841" s="14">
        <v>397.93</v>
      </c>
      <c r="F2841" s="14" t="s">
        <v>2179</v>
      </c>
      <c r="G2841" s="15">
        <v>-1.12E-2</v>
      </c>
    </row>
    <row r="2842" spans="1:7" x14ac:dyDescent="0.2">
      <c r="A2842" s="17">
        <v>39335</v>
      </c>
      <c r="B2842" s="14">
        <v>397.93</v>
      </c>
      <c r="C2842" s="14">
        <v>402.43</v>
      </c>
      <c r="D2842" s="14">
        <v>402.43</v>
      </c>
      <c r="E2842" s="14">
        <v>395.64</v>
      </c>
      <c r="F2842" s="14" t="s">
        <v>2179</v>
      </c>
      <c r="G2842" s="15">
        <v>-1.55E-2</v>
      </c>
    </row>
    <row r="2843" spans="1:7" x14ac:dyDescent="0.2">
      <c r="A2843" s="17">
        <v>39332</v>
      </c>
      <c r="B2843" s="14">
        <v>402.43</v>
      </c>
      <c r="C2843" s="14">
        <v>408.78</v>
      </c>
      <c r="D2843" s="14">
        <v>411.41</v>
      </c>
      <c r="E2843" s="14">
        <v>400.12</v>
      </c>
      <c r="F2843" s="14" t="s">
        <v>2179</v>
      </c>
      <c r="G2843" s="15">
        <v>6.1999999999999998E-3</v>
      </c>
    </row>
    <row r="2844" spans="1:7" x14ac:dyDescent="0.2">
      <c r="A2844" s="17">
        <v>39331</v>
      </c>
      <c r="B2844" s="14">
        <v>408.78</v>
      </c>
      <c r="C2844" s="14">
        <v>406.27</v>
      </c>
      <c r="D2844" s="14">
        <v>412.69</v>
      </c>
      <c r="E2844" s="14">
        <v>405.76</v>
      </c>
      <c r="F2844" s="14" t="s">
        <v>2179</v>
      </c>
      <c r="G2844" s="15">
        <v>8.9999999999999998E-4</v>
      </c>
    </row>
    <row r="2845" spans="1:7" x14ac:dyDescent="0.2">
      <c r="A2845" s="17">
        <v>39330</v>
      </c>
      <c r="B2845" s="14">
        <v>406.27</v>
      </c>
      <c r="C2845" s="14">
        <v>405.89</v>
      </c>
      <c r="D2845" s="14">
        <v>411.8</v>
      </c>
      <c r="E2845" s="14">
        <v>404.54</v>
      </c>
      <c r="F2845" s="14" t="s">
        <v>2179</v>
      </c>
      <c r="G2845" s="15">
        <v>1.2200000000000001E-2</v>
      </c>
    </row>
    <row r="2846" spans="1:7" x14ac:dyDescent="0.2">
      <c r="A2846" s="17">
        <v>39329</v>
      </c>
      <c r="B2846" s="14">
        <v>405.89</v>
      </c>
      <c r="C2846" s="14">
        <v>401</v>
      </c>
      <c r="D2846" s="14">
        <v>406.9</v>
      </c>
      <c r="E2846" s="14">
        <v>398.76</v>
      </c>
      <c r="F2846" s="14" t="s">
        <v>2179</v>
      </c>
      <c r="G2846" s="15">
        <v>4.5999999999999999E-3</v>
      </c>
    </row>
    <row r="2847" spans="1:7" x14ac:dyDescent="0.2">
      <c r="A2847" s="17">
        <v>39328</v>
      </c>
      <c r="B2847" s="14">
        <v>401</v>
      </c>
      <c r="C2847" s="14">
        <v>399.17</v>
      </c>
      <c r="D2847" s="14">
        <v>402.45</v>
      </c>
      <c r="E2847" s="14">
        <v>397.62</v>
      </c>
      <c r="F2847" s="14" t="s">
        <v>2179</v>
      </c>
      <c r="G2847" s="15">
        <v>1.83E-2</v>
      </c>
    </row>
    <row r="2848" spans="1:7" x14ac:dyDescent="0.2">
      <c r="A2848" s="17">
        <v>39325</v>
      </c>
      <c r="B2848" s="14">
        <v>399.17</v>
      </c>
      <c r="C2848" s="14">
        <v>392.01</v>
      </c>
      <c r="D2848" s="14">
        <v>401.01</v>
      </c>
      <c r="E2848" s="14">
        <v>392.01</v>
      </c>
      <c r="F2848" s="14" t="s">
        <v>2179</v>
      </c>
      <c r="G2848" s="15">
        <v>1.7299999999999999E-2</v>
      </c>
    </row>
    <row r="2849" spans="1:7" x14ac:dyDescent="0.2">
      <c r="A2849" s="17">
        <v>39324</v>
      </c>
      <c r="B2849" s="14">
        <v>392.01</v>
      </c>
      <c r="C2849" s="14">
        <v>385.33</v>
      </c>
      <c r="D2849" s="14">
        <v>394</v>
      </c>
      <c r="E2849" s="14">
        <v>385.33</v>
      </c>
      <c r="F2849" s="14" t="s">
        <v>2179</v>
      </c>
      <c r="G2849" s="15">
        <v>5.7999999999999996E-3</v>
      </c>
    </row>
    <row r="2850" spans="1:7" x14ac:dyDescent="0.2">
      <c r="A2850" s="17">
        <v>39323</v>
      </c>
      <c r="B2850" s="14">
        <v>385.33</v>
      </c>
      <c r="C2850" s="14">
        <v>383.12</v>
      </c>
      <c r="D2850" s="14">
        <v>387.46</v>
      </c>
      <c r="E2850" s="14">
        <v>376.54</v>
      </c>
      <c r="F2850" s="14" t="s">
        <v>2179</v>
      </c>
      <c r="G2850" s="15">
        <v>-2.0799999999999999E-2</v>
      </c>
    </row>
    <row r="2851" spans="1:7" x14ac:dyDescent="0.2">
      <c r="A2851" s="17">
        <v>39322</v>
      </c>
      <c r="B2851" s="14">
        <v>383.12</v>
      </c>
      <c r="C2851" s="14">
        <v>391.24</v>
      </c>
      <c r="D2851" s="14">
        <v>391.4</v>
      </c>
      <c r="E2851" s="14">
        <v>382.3</v>
      </c>
      <c r="F2851" s="14" t="s">
        <v>2179</v>
      </c>
      <c r="G2851" s="15">
        <v>-6.1999999999999998E-3</v>
      </c>
    </row>
    <row r="2852" spans="1:7" x14ac:dyDescent="0.2">
      <c r="A2852" s="17">
        <v>39321</v>
      </c>
      <c r="B2852" s="14">
        <v>391.24</v>
      </c>
      <c r="C2852" s="14">
        <v>393.67</v>
      </c>
      <c r="D2852" s="14">
        <v>395.95</v>
      </c>
      <c r="E2852" s="14">
        <v>390.86</v>
      </c>
      <c r="F2852" s="14" t="s">
        <v>2179</v>
      </c>
      <c r="G2852" s="15">
        <v>3.8999999999999998E-3</v>
      </c>
    </row>
    <row r="2853" spans="1:7" x14ac:dyDescent="0.2">
      <c r="A2853" s="17">
        <v>39318</v>
      </c>
      <c r="B2853" s="14">
        <v>393.67</v>
      </c>
      <c r="C2853" s="14">
        <v>392.16</v>
      </c>
      <c r="D2853" s="14">
        <v>393.82</v>
      </c>
      <c r="E2853" s="14">
        <v>387.84</v>
      </c>
      <c r="F2853" s="14" t="s">
        <v>2179</v>
      </c>
      <c r="G2853" s="15">
        <v>8.3000000000000001E-3</v>
      </c>
    </row>
    <row r="2854" spans="1:7" x14ac:dyDescent="0.2">
      <c r="A2854" s="17">
        <v>39317</v>
      </c>
      <c r="B2854" s="14">
        <v>392.16</v>
      </c>
      <c r="C2854" s="14">
        <v>388.94</v>
      </c>
      <c r="D2854" s="14">
        <v>394.9</v>
      </c>
      <c r="E2854" s="14">
        <v>388.94</v>
      </c>
      <c r="F2854" s="14" t="s">
        <v>2179</v>
      </c>
      <c r="G2854" s="15">
        <v>2.1499999999999998E-2</v>
      </c>
    </row>
    <row r="2855" spans="1:7" x14ac:dyDescent="0.2">
      <c r="A2855" s="17">
        <v>39316</v>
      </c>
      <c r="B2855" s="14">
        <v>388.94</v>
      </c>
      <c r="C2855" s="14">
        <v>380.76</v>
      </c>
      <c r="D2855" s="14">
        <v>390.44</v>
      </c>
      <c r="E2855" s="14">
        <v>380.76</v>
      </c>
      <c r="F2855" s="14" t="s">
        <v>2179</v>
      </c>
      <c r="G2855" s="15">
        <v>-1.54E-2</v>
      </c>
    </row>
    <row r="2856" spans="1:7" x14ac:dyDescent="0.2">
      <c r="A2856" s="17">
        <v>39315</v>
      </c>
      <c r="B2856" s="14">
        <v>380.76</v>
      </c>
      <c r="C2856" s="14">
        <v>386.71</v>
      </c>
      <c r="D2856" s="14">
        <v>389.36</v>
      </c>
      <c r="E2856" s="14">
        <v>380.76</v>
      </c>
      <c r="F2856" s="14" t="s">
        <v>2179</v>
      </c>
      <c r="G2856" s="15">
        <v>1.5900000000000001E-2</v>
      </c>
    </row>
    <row r="2857" spans="1:7" x14ac:dyDescent="0.2">
      <c r="A2857" s="17">
        <v>39314</v>
      </c>
      <c r="B2857" s="14">
        <v>386.71</v>
      </c>
      <c r="C2857" s="14">
        <v>380.67</v>
      </c>
      <c r="D2857" s="14">
        <v>391.46</v>
      </c>
      <c r="E2857" s="14">
        <v>380.67</v>
      </c>
      <c r="F2857" s="14" t="s">
        <v>2179</v>
      </c>
      <c r="G2857" s="15">
        <v>2.7199999999999998E-2</v>
      </c>
    </row>
    <row r="2858" spans="1:7" x14ac:dyDescent="0.2">
      <c r="A2858" s="17">
        <v>39311</v>
      </c>
      <c r="B2858" s="14">
        <v>380.67</v>
      </c>
      <c r="C2858" s="14">
        <v>370.58</v>
      </c>
      <c r="D2858" s="14">
        <v>383.9</v>
      </c>
      <c r="E2858" s="14">
        <v>365.11</v>
      </c>
      <c r="F2858" s="14" t="s">
        <v>2179</v>
      </c>
      <c r="G2858" s="15">
        <v>-3.9899999999999998E-2</v>
      </c>
    </row>
    <row r="2859" spans="1:7" x14ac:dyDescent="0.2">
      <c r="A2859" s="17">
        <v>39310</v>
      </c>
      <c r="B2859" s="14">
        <v>370.58</v>
      </c>
      <c r="C2859" s="14">
        <v>386</v>
      </c>
      <c r="D2859" s="14">
        <v>386</v>
      </c>
      <c r="E2859" s="14">
        <v>370.06</v>
      </c>
      <c r="F2859" s="14" t="s">
        <v>2179</v>
      </c>
      <c r="G2859" s="15">
        <v>-1.7500000000000002E-2</v>
      </c>
    </row>
    <row r="2860" spans="1:7" x14ac:dyDescent="0.2">
      <c r="A2860" s="17">
        <v>39309</v>
      </c>
      <c r="B2860" s="14">
        <v>386</v>
      </c>
      <c r="C2860" s="14">
        <v>392.89</v>
      </c>
      <c r="D2860" s="14">
        <v>392.89</v>
      </c>
      <c r="E2860" s="14">
        <v>380.14</v>
      </c>
      <c r="F2860" s="14" t="s">
        <v>2179</v>
      </c>
      <c r="G2860" s="15">
        <v>-1.6000000000000001E-3</v>
      </c>
    </row>
    <row r="2861" spans="1:7" x14ac:dyDescent="0.2">
      <c r="A2861" s="17">
        <v>39308</v>
      </c>
      <c r="B2861" s="14">
        <v>392.89</v>
      </c>
      <c r="C2861" s="14">
        <v>393.51</v>
      </c>
      <c r="D2861" s="14">
        <v>396.82</v>
      </c>
      <c r="E2861" s="14">
        <v>389.27</v>
      </c>
      <c r="F2861" s="14" t="s">
        <v>2179</v>
      </c>
      <c r="G2861" s="15">
        <v>1.9099999999999999E-2</v>
      </c>
    </row>
    <row r="2862" spans="1:7" x14ac:dyDescent="0.2">
      <c r="A2862" s="17">
        <v>39307</v>
      </c>
      <c r="B2862" s="14">
        <v>393.51</v>
      </c>
      <c r="C2862" s="14">
        <v>386.14</v>
      </c>
      <c r="D2862" s="14">
        <v>395.92</v>
      </c>
      <c r="E2862" s="14">
        <v>386.14</v>
      </c>
      <c r="F2862" s="14" t="s">
        <v>2179</v>
      </c>
      <c r="G2862" s="15">
        <v>-2.7E-2</v>
      </c>
    </row>
    <row r="2863" spans="1:7" x14ac:dyDescent="0.2">
      <c r="A2863" s="17">
        <v>39304</v>
      </c>
      <c r="B2863" s="14">
        <v>386.14</v>
      </c>
      <c r="C2863" s="14">
        <v>396.84</v>
      </c>
      <c r="D2863" s="14">
        <v>396.84</v>
      </c>
      <c r="E2863" s="14">
        <v>378.44</v>
      </c>
      <c r="F2863" s="14" t="s">
        <v>2179</v>
      </c>
      <c r="G2863" s="15">
        <v>-3.4200000000000001E-2</v>
      </c>
    </row>
    <row r="2864" spans="1:7" x14ac:dyDescent="0.2">
      <c r="A2864" s="17">
        <v>39303</v>
      </c>
      <c r="B2864" s="14">
        <v>396.84</v>
      </c>
      <c r="C2864" s="14">
        <v>410.9</v>
      </c>
      <c r="D2864" s="14">
        <v>411.73</v>
      </c>
      <c r="E2864" s="14">
        <v>394.68</v>
      </c>
      <c r="F2864" s="14" t="s">
        <v>2179</v>
      </c>
      <c r="G2864" s="15">
        <v>3.3099999999999997E-2</v>
      </c>
    </row>
    <row r="2865" spans="1:7" x14ac:dyDescent="0.2">
      <c r="A2865" s="17">
        <v>39302</v>
      </c>
      <c r="B2865" s="14">
        <v>410.9</v>
      </c>
      <c r="C2865" s="14">
        <v>397.75</v>
      </c>
      <c r="D2865" s="14">
        <v>411.05</v>
      </c>
      <c r="E2865" s="14">
        <v>397.75</v>
      </c>
      <c r="F2865" s="14" t="s">
        <v>2179</v>
      </c>
      <c r="G2865" s="15">
        <v>1.35E-2</v>
      </c>
    </row>
    <row r="2866" spans="1:7" x14ac:dyDescent="0.2">
      <c r="A2866" s="17">
        <v>39301</v>
      </c>
      <c r="B2866" s="14">
        <v>397.75</v>
      </c>
      <c r="C2866" s="14">
        <v>392.44</v>
      </c>
      <c r="D2866" s="14">
        <v>403.87</v>
      </c>
      <c r="E2866" s="14">
        <v>392.44</v>
      </c>
      <c r="F2866" s="14" t="s">
        <v>2179</v>
      </c>
      <c r="G2866" s="15">
        <v>-2.9499999999999998E-2</v>
      </c>
    </row>
    <row r="2867" spans="1:7" x14ac:dyDescent="0.2">
      <c r="A2867" s="17">
        <v>39300</v>
      </c>
      <c r="B2867" s="14">
        <v>392.44</v>
      </c>
      <c r="C2867" s="14">
        <v>404.38</v>
      </c>
      <c r="D2867" s="14">
        <v>404.38</v>
      </c>
      <c r="E2867" s="14">
        <v>392.15</v>
      </c>
      <c r="F2867" s="14" t="s">
        <v>2179</v>
      </c>
      <c r="G2867" s="15">
        <v>-1.8700000000000001E-2</v>
      </c>
    </row>
    <row r="2868" spans="1:7" x14ac:dyDescent="0.2">
      <c r="A2868" s="17">
        <v>39297</v>
      </c>
      <c r="B2868" s="14">
        <v>404.38</v>
      </c>
      <c r="C2868" s="14">
        <v>412.1</v>
      </c>
      <c r="D2868" s="14">
        <v>415.36</v>
      </c>
      <c r="E2868" s="14">
        <v>402.98</v>
      </c>
      <c r="F2868" s="14" t="s">
        <v>2179</v>
      </c>
      <c r="G2868" s="15">
        <v>7.6E-3</v>
      </c>
    </row>
    <row r="2869" spans="1:7" x14ac:dyDescent="0.2">
      <c r="A2869" s="17">
        <v>39296</v>
      </c>
      <c r="B2869" s="14">
        <v>412.1</v>
      </c>
      <c r="C2869" s="14">
        <v>408.98</v>
      </c>
      <c r="D2869" s="14">
        <v>414.94</v>
      </c>
      <c r="E2869" s="14">
        <v>407.81</v>
      </c>
      <c r="F2869" s="14" t="s">
        <v>2179</v>
      </c>
      <c r="G2869" s="15">
        <v>-2.2599999999999999E-2</v>
      </c>
    </row>
    <row r="2870" spans="1:7" x14ac:dyDescent="0.2">
      <c r="A2870" s="17">
        <v>39295</v>
      </c>
      <c r="B2870" s="14">
        <v>408.98</v>
      </c>
      <c r="C2870" s="14">
        <v>418.43</v>
      </c>
      <c r="D2870" s="14">
        <v>418.43</v>
      </c>
      <c r="E2870" s="14">
        <v>404.33</v>
      </c>
      <c r="F2870" s="14" t="s">
        <v>2179</v>
      </c>
      <c r="G2870" s="15">
        <v>1.77E-2</v>
      </c>
    </row>
    <row r="2871" spans="1:7" x14ac:dyDescent="0.2">
      <c r="A2871" s="17">
        <v>39294</v>
      </c>
      <c r="B2871" s="14">
        <v>418.43</v>
      </c>
      <c r="C2871" s="14">
        <v>411.16</v>
      </c>
      <c r="D2871" s="14">
        <v>420.88</v>
      </c>
      <c r="E2871" s="14">
        <v>411.16</v>
      </c>
      <c r="F2871" s="14" t="s">
        <v>2179</v>
      </c>
      <c r="G2871" s="15">
        <v>3.0000000000000001E-3</v>
      </c>
    </row>
    <row r="2872" spans="1:7" x14ac:dyDescent="0.2">
      <c r="A2872" s="17">
        <v>39293</v>
      </c>
      <c r="B2872" s="14">
        <v>411.16</v>
      </c>
      <c r="C2872" s="14">
        <v>409.95</v>
      </c>
      <c r="D2872" s="14">
        <v>414.38</v>
      </c>
      <c r="E2872" s="14">
        <v>405.94</v>
      </c>
      <c r="F2872" s="14" t="s">
        <v>2179</v>
      </c>
      <c r="G2872" s="15">
        <v>-1.49E-2</v>
      </c>
    </row>
    <row r="2873" spans="1:7" x14ac:dyDescent="0.2">
      <c r="A2873" s="17">
        <v>39290</v>
      </c>
      <c r="B2873" s="14">
        <v>409.95</v>
      </c>
      <c r="C2873" s="14">
        <v>416.15</v>
      </c>
      <c r="D2873" s="14">
        <v>416.15</v>
      </c>
      <c r="E2873" s="14">
        <v>406.61</v>
      </c>
      <c r="F2873" s="14" t="s">
        <v>2179</v>
      </c>
      <c r="G2873" s="15">
        <v>-2.5700000000000001E-2</v>
      </c>
    </row>
    <row r="2874" spans="1:7" x14ac:dyDescent="0.2">
      <c r="A2874" s="17">
        <v>39289</v>
      </c>
      <c r="B2874" s="14">
        <v>416.15</v>
      </c>
      <c r="C2874" s="14">
        <v>427.12</v>
      </c>
      <c r="D2874" s="14">
        <v>430.8</v>
      </c>
      <c r="E2874" s="14">
        <v>415.94</v>
      </c>
      <c r="F2874" s="14" t="s">
        <v>2179</v>
      </c>
      <c r="G2874" s="15">
        <v>-7.3000000000000001E-3</v>
      </c>
    </row>
    <row r="2875" spans="1:7" x14ac:dyDescent="0.2">
      <c r="A2875" s="17">
        <v>39288</v>
      </c>
      <c r="B2875" s="14">
        <v>427.12</v>
      </c>
      <c r="C2875" s="14">
        <v>430.25</v>
      </c>
      <c r="D2875" s="14">
        <v>431.05</v>
      </c>
      <c r="E2875" s="14">
        <v>426.07</v>
      </c>
      <c r="F2875" s="14" t="s">
        <v>2179</v>
      </c>
      <c r="G2875" s="15">
        <v>-2.3599999999999999E-2</v>
      </c>
    </row>
    <row r="2876" spans="1:7" x14ac:dyDescent="0.2">
      <c r="A2876" s="17">
        <v>39287</v>
      </c>
      <c r="B2876" s="14">
        <v>430.25</v>
      </c>
      <c r="C2876" s="14">
        <v>440.67</v>
      </c>
      <c r="D2876" s="14">
        <v>441.07</v>
      </c>
      <c r="E2876" s="14">
        <v>430.18</v>
      </c>
      <c r="F2876" s="14" t="s">
        <v>2179</v>
      </c>
      <c r="G2876" s="15">
        <v>-1E-4</v>
      </c>
    </row>
    <row r="2877" spans="1:7" x14ac:dyDescent="0.2">
      <c r="A2877" s="17">
        <v>39286</v>
      </c>
      <c r="B2877" s="14">
        <v>440.67</v>
      </c>
      <c r="C2877" s="14">
        <v>440.73</v>
      </c>
      <c r="D2877" s="14">
        <v>442.84</v>
      </c>
      <c r="E2877" s="14">
        <v>437.84</v>
      </c>
      <c r="F2877" s="14" t="s">
        <v>2179</v>
      </c>
      <c r="G2877" s="15">
        <v>-7.6E-3</v>
      </c>
    </row>
    <row r="2878" spans="1:7" x14ac:dyDescent="0.2">
      <c r="A2878" s="17">
        <v>39283</v>
      </c>
      <c r="B2878" s="14">
        <v>440.73</v>
      </c>
      <c r="C2878" s="14">
        <v>444.12</v>
      </c>
      <c r="D2878" s="14">
        <v>445.78</v>
      </c>
      <c r="E2878" s="14">
        <v>440.64</v>
      </c>
      <c r="F2878" s="14" t="s">
        <v>2179</v>
      </c>
      <c r="G2878" s="15">
        <v>1.49E-2</v>
      </c>
    </row>
    <row r="2879" spans="1:7" x14ac:dyDescent="0.2">
      <c r="A2879" s="17">
        <v>39282</v>
      </c>
      <c r="B2879" s="14">
        <v>444.12</v>
      </c>
      <c r="C2879" s="14">
        <v>437.61</v>
      </c>
      <c r="D2879" s="14">
        <v>445.53</v>
      </c>
      <c r="E2879" s="14">
        <v>437.61</v>
      </c>
      <c r="F2879" s="14" t="s">
        <v>2179</v>
      </c>
      <c r="G2879" s="15">
        <v>-6.9999999999999999E-4</v>
      </c>
    </row>
    <row r="2880" spans="1:7" x14ac:dyDescent="0.2">
      <c r="A2880" s="17">
        <v>39281</v>
      </c>
      <c r="B2880" s="14">
        <v>437.61</v>
      </c>
      <c r="C2880" s="14">
        <v>437.93</v>
      </c>
      <c r="D2880" s="14">
        <v>437.93</v>
      </c>
      <c r="E2880" s="14">
        <v>433.68</v>
      </c>
      <c r="F2880" s="14" t="s">
        <v>2179</v>
      </c>
      <c r="G2880" s="15">
        <v>-5.5999999999999999E-3</v>
      </c>
    </row>
    <row r="2881" spans="1:7" x14ac:dyDescent="0.2">
      <c r="A2881" s="17">
        <v>39280</v>
      </c>
      <c r="B2881" s="14">
        <v>437.93</v>
      </c>
      <c r="C2881" s="14">
        <v>440.41</v>
      </c>
      <c r="D2881" s="14">
        <v>440.82</v>
      </c>
      <c r="E2881" s="14">
        <v>435.19</v>
      </c>
      <c r="F2881" s="14" t="s">
        <v>2179</v>
      </c>
      <c r="G2881" s="15">
        <v>4.0000000000000002E-4</v>
      </c>
    </row>
    <row r="2882" spans="1:7" x14ac:dyDescent="0.2">
      <c r="A2882" s="17">
        <v>39279</v>
      </c>
      <c r="B2882" s="14">
        <v>440.41</v>
      </c>
      <c r="C2882" s="14">
        <v>440.23</v>
      </c>
      <c r="D2882" s="14">
        <v>441.84</v>
      </c>
      <c r="E2882" s="14">
        <v>438.87</v>
      </c>
      <c r="F2882" s="14" t="s">
        <v>2179</v>
      </c>
      <c r="G2882" s="15">
        <v>3.5999999999999999E-3</v>
      </c>
    </row>
    <row r="2883" spans="1:7" x14ac:dyDescent="0.2">
      <c r="A2883" s="17">
        <v>39276</v>
      </c>
      <c r="B2883" s="14">
        <v>440.23</v>
      </c>
      <c r="C2883" s="14">
        <v>438.63</v>
      </c>
      <c r="D2883" s="14">
        <v>443.94</v>
      </c>
      <c r="E2883" s="14">
        <v>438.63</v>
      </c>
      <c r="F2883" s="14" t="s">
        <v>2179</v>
      </c>
      <c r="G2883" s="15">
        <v>1.38E-2</v>
      </c>
    </row>
    <row r="2884" spans="1:7" x14ac:dyDescent="0.2">
      <c r="A2884" s="17">
        <v>39275</v>
      </c>
      <c r="B2884" s="14">
        <v>438.63</v>
      </c>
      <c r="C2884" s="14">
        <v>432.64</v>
      </c>
      <c r="D2884" s="14">
        <v>439.54</v>
      </c>
      <c r="E2884" s="14">
        <v>432.64</v>
      </c>
      <c r="F2884" s="14" t="s">
        <v>2179</v>
      </c>
      <c r="G2884" s="15">
        <v>2.0000000000000001E-4</v>
      </c>
    </row>
    <row r="2885" spans="1:7" x14ac:dyDescent="0.2">
      <c r="A2885" s="17">
        <v>39274</v>
      </c>
      <c r="B2885" s="14">
        <v>432.64</v>
      </c>
      <c r="C2885" s="14">
        <v>432.56</v>
      </c>
      <c r="D2885" s="14">
        <v>432.74</v>
      </c>
      <c r="E2885" s="14">
        <v>428.26</v>
      </c>
      <c r="F2885" s="14" t="s">
        <v>2179</v>
      </c>
      <c r="G2885" s="15">
        <v>-6.7999999999999996E-3</v>
      </c>
    </row>
    <row r="2886" spans="1:7" x14ac:dyDescent="0.2">
      <c r="A2886" s="17">
        <v>39273</v>
      </c>
      <c r="B2886" s="14">
        <v>432.56</v>
      </c>
      <c r="C2886" s="14">
        <v>435.54</v>
      </c>
      <c r="D2886" s="14">
        <v>436.75</v>
      </c>
      <c r="E2886" s="14">
        <v>430.96</v>
      </c>
      <c r="F2886" s="14" t="s">
        <v>2179</v>
      </c>
      <c r="G2886" s="15">
        <v>6.4000000000000003E-3</v>
      </c>
    </row>
    <row r="2887" spans="1:7" x14ac:dyDescent="0.2">
      <c r="A2887" s="17">
        <v>39272</v>
      </c>
      <c r="B2887" s="14">
        <v>435.54</v>
      </c>
      <c r="C2887" s="14">
        <v>432.75</v>
      </c>
      <c r="D2887" s="14">
        <v>438.74</v>
      </c>
      <c r="E2887" s="14">
        <v>432.75</v>
      </c>
      <c r="F2887" s="14" t="s">
        <v>2179</v>
      </c>
      <c r="G2887" s="15">
        <v>-4.1999999999999997E-3</v>
      </c>
    </row>
    <row r="2888" spans="1:7" x14ac:dyDescent="0.2">
      <c r="A2888" s="17">
        <v>39269</v>
      </c>
      <c r="B2888" s="14">
        <v>432.75</v>
      </c>
      <c r="C2888" s="14">
        <v>434.58</v>
      </c>
      <c r="D2888" s="14">
        <v>434.58</v>
      </c>
      <c r="E2888" s="14">
        <v>431.85</v>
      </c>
      <c r="F2888" s="14" t="s">
        <v>2179</v>
      </c>
      <c r="G2888" s="15">
        <v>5.0000000000000001E-4</v>
      </c>
    </row>
    <row r="2889" spans="1:7" x14ac:dyDescent="0.2">
      <c r="A2889" s="17">
        <v>39268</v>
      </c>
      <c r="B2889" s="14">
        <v>434.58</v>
      </c>
      <c r="C2889" s="14">
        <v>434.38</v>
      </c>
      <c r="D2889" s="14">
        <v>437.01</v>
      </c>
      <c r="E2889" s="14">
        <v>430.16</v>
      </c>
      <c r="F2889" s="14" t="s">
        <v>2179</v>
      </c>
      <c r="G2889" s="15">
        <v>1.0500000000000001E-2</v>
      </c>
    </row>
    <row r="2890" spans="1:7" x14ac:dyDescent="0.2">
      <c r="A2890" s="17">
        <v>39267</v>
      </c>
      <c r="B2890" s="14">
        <v>434.38</v>
      </c>
      <c r="C2890" s="14">
        <v>429.85</v>
      </c>
      <c r="D2890" s="14">
        <v>435.14</v>
      </c>
      <c r="E2890" s="14">
        <v>429.85</v>
      </c>
      <c r="F2890" s="14" t="s">
        <v>2179</v>
      </c>
      <c r="G2890" s="15">
        <v>2.8E-3</v>
      </c>
    </row>
    <row r="2891" spans="1:7" x14ac:dyDescent="0.2">
      <c r="A2891" s="17">
        <v>39266</v>
      </c>
      <c r="B2891" s="14">
        <v>429.85</v>
      </c>
      <c r="C2891" s="14">
        <v>428.66</v>
      </c>
      <c r="D2891" s="14">
        <v>432.34</v>
      </c>
      <c r="E2891" s="14">
        <v>428.43</v>
      </c>
      <c r="F2891" s="14" t="s">
        <v>2179</v>
      </c>
      <c r="G2891" s="15">
        <v>5.0000000000000001E-3</v>
      </c>
    </row>
    <row r="2892" spans="1:7" x14ac:dyDescent="0.2">
      <c r="A2892" s="17">
        <v>39265</v>
      </c>
      <c r="B2892" s="14">
        <v>428.66</v>
      </c>
      <c r="C2892" s="14">
        <v>426.52</v>
      </c>
      <c r="D2892" s="14">
        <v>429.42</v>
      </c>
      <c r="E2892" s="14">
        <v>425.45</v>
      </c>
      <c r="F2892" s="14" t="s">
        <v>2179</v>
      </c>
      <c r="G2892" s="15">
        <v>9.9000000000000008E-3</v>
      </c>
    </row>
    <row r="2893" spans="1:7" x14ac:dyDescent="0.2">
      <c r="A2893" s="17">
        <v>39262</v>
      </c>
      <c r="B2893" s="14">
        <v>426.52</v>
      </c>
      <c r="C2893" s="14">
        <v>422.34</v>
      </c>
      <c r="D2893" s="14">
        <v>428.7</v>
      </c>
      <c r="E2893" s="14">
        <v>422.14</v>
      </c>
      <c r="F2893" s="14" t="s">
        <v>2179</v>
      </c>
      <c r="G2893" s="15">
        <v>2.5999999999999999E-2</v>
      </c>
    </row>
    <row r="2894" spans="1:7" x14ac:dyDescent="0.2">
      <c r="A2894" s="17">
        <v>39261</v>
      </c>
      <c r="B2894" s="14">
        <v>422.34</v>
      </c>
      <c r="C2894" s="14">
        <v>411.64</v>
      </c>
      <c r="D2894" s="14">
        <v>423.37</v>
      </c>
      <c r="E2894" s="14">
        <v>411.64</v>
      </c>
      <c r="F2894" s="14" t="s">
        <v>2179</v>
      </c>
      <c r="G2894" s="15">
        <v>-1.4999999999999999E-2</v>
      </c>
    </row>
    <row r="2895" spans="1:7" x14ac:dyDescent="0.2">
      <c r="A2895" s="17">
        <v>39260</v>
      </c>
      <c r="B2895" s="14">
        <v>411.64</v>
      </c>
      <c r="C2895" s="14">
        <v>417.91</v>
      </c>
      <c r="D2895" s="14">
        <v>417.91</v>
      </c>
      <c r="E2895" s="14">
        <v>411.13</v>
      </c>
      <c r="F2895" s="14" t="s">
        <v>2179</v>
      </c>
      <c r="G2895" s="15">
        <v>-5.1000000000000004E-3</v>
      </c>
    </row>
    <row r="2896" spans="1:7" x14ac:dyDescent="0.2">
      <c r="A2896" s="17">
        <v>39259</v>
      </c>
      <c r="B2896" s="14">
        <v>417.91</v>
      </c>
      <c r="C2896" s="14">
        <v>420.04</v>
      </c>
      <c r="D2896" s="14">
        <v>420.24</v>
      </c>
      <c r="E2896" s="14">
        <v>415.8</v>
      </c>
      <c r="F2896" s="14" t="s">
        <v>2179</v>
      </c>
      <c r="G2896" s="15">
        <v>-4.5999999999999999E-3</v>
      </c>
    </row>
    <row r="2897" spans="1:7" x14ac:dyDescent="0.2">
      <c r="A2897" s="17">
        <v>39258</v>
      </c>
      <c r="B2897" s="14">
        <v>420.04</v>
      </c>
      <c r="C2897" s="14">
        <v>421.96</v>
      </c>
      <c r="D2897" s="14">
        <v>421.96</v>
      </c>
      <c r="E2897" s="14">
        <v>417.39</v>
      </c>
      <c r="F2897" s="14" t="s">
        <v>2179</v>
      </c>
      <c r="G2897" s="15">
        <v>-4.5999999999999999E-3</v>
      </c>
    </row>
    <row r="2898" spans="1:7" x14ac:dyDescent="0.2">
      <c r="A2898" s="17">
        <v>39255</v>
      </c>
      <c r="B2898" s="14">
        <v>421.96</v>
      </c>
      <c r="C2898" s="14">
        <v>423.9</v>
      </c>
      <c r="D2898" s="14">
        <v>425.3</v>
      </c>
      <c r="E2898" s="14">
        <v>421.02</v>
      </c>
      <c r="F2898" s="14" t="s">
        <v>2179</v>
      </c>
      <c r="G2898" s="15">
        <v>-1.5E-3</v>
      </c>
    </row>
    <row r="2899" spans="1:7" x14ac:dyDescent="0.2">
      <c r="A2899" s="17">
        <v>39254</v>
      </c>
      <c r="B2899" s="14">
        <v>423.9</v>
      </c>
      <c r="C2899" s="14">
        <v>424.54</v>
      </c>
      <c r="D2899" s="14">
        <v>424.57</v>
      </c>
      <c r="E2899" s="14">
        <v>420.36</v>
      </c>
      <c r="F2899" s="14" t="s">
        <v>2179</v>
      </c>
      <c r="G2899" s="15">
        <v>3.3E-3</v>
      </c>
    </row>
    <row r="2900" spans="1:7" x14ac:dyDescent="0.2">
      <c r="A2900" s="17">
        <v>39253</v>
      </c>
      <c r="B2900" s="14">
        <v>424.54</v>
      </c>
      <c r="C2900" s="14">
        <v>423.13</v>
      </c>
      <c r="D2900" s="14">
        <v>427.5</v>
      </c>
      <c r="E2900" s="14">
        <v>423.13</v>
      </c>
      <c r="F2900" s="14" t="s">
        <v>2179</v>
      </c>
      <c r="G2900" s="15">
        <v>-2.9999999999999997E-4</v>
      </c>
    </row>
    <row r="2901" spans="1:7" x14ac:dyDescent="0.2">
      <c r="A2901" s="17">
        <v>39252</v>
      </c>
      <c r="B2901" s="14">
        <v>423.13</v>
      </c>
      <c r="C2901" s="14">
        <v>423.25</v>
      </c>
      <c r="D2901" s="14">
        <v>426.89</v>
      </c>
      <c r="E2901" s="14">
        <v>422.51</v>
      </c>
      <c r="F2901" s="14" t="s">
        <v>2179</v>
      </c>
      <c r="G2901" s="15">
        <v>2.3999999999999998E-3</v>
      </c>
    </row>
    <row r="2902" spans="1:7" x14ac:dyDescent="0.2">
      <c r="A2902" s="17">
        <v>39251</v>
      </c>
      <c r="B2902" s="14">
        <v>423.25</v>
      </c>
      <c r="C2902" s="14">
        <v>422.22</v>
      </c>
      <c r="D2902" s="14">
        <v>425.85</v>
      </c>
      <c r="E2902" s="14">
        <v>421.77</v>
      </c>
      <c r="F2902" s="14" t="s">
        <v>2179</v>
      </c>
      <c r="G2902" s="15">
        <v>2.1000000000000001E-2</v>
      </c>
    </row>
    <row r="2903" spans="1:7" x14ac:dyDescent="0.2">
      <c r="A2903" s="17">
        <v>39248</v>
      </c>
      <c r="B2903" s="14">
        <v>422.22</v>
      </c>
      <c r="C2903" s="14">
        <v>413.53</v>
      </c>
      <c r="D2903" s="14">
        <v>422.24</v>
      </c>
      <c r="E2903" s="14">
        <v>413.53</v>
      </c>
      <c r="F2903" s="14" t="s">
        <v>2179</v>
      </c>
      <c r="G2903" s="15">
        <v>2.63E-2</v>
      </c>
    </row>
    <row r="2904" spans="1:7" x14ac:dyDescent="0.2">
      <c r="A2904" s="17">
        <v>39247</v>
      </c>
      <c r="B2904" s="14">
        <v>413.53</v>
      </c>
      <c r="C2904" s="14">
        <v>402.92</v>
      </c>
      <c r="D2904" s="14">
        <v>413.54</v>
      </c>
      <c r="E2904" s="14">
        <v>402.92</v>
      </c>
      <c r="F2904" s="14" t="s">
        <v>2179</v>
      </c>
      <c r="G2904" s="15">
        <v>2.5999999999999999E-3</v>
      </c>
    </row>
    <row r="2905" spans="1:7" x14ac:dyDescent="0.2">
      <c r="A2905" s="17">
        <v>39246</v>
      </c>
      <c r="B2905" s="14">
        <v>402.92</v>
      </c>
      <c r="C2905" s="14">
        <v>401.87</v>
      </c>
      <c r="D2905" s="14">
        <v>404.51</v>
      </c>
      <c r="E2905" s="14">
        <v>397.8</v>
      </c>
      <c r="F2905" s="14" t="s">
        <v>2179</v>
      </c>
      <c r="G2905" s="15">
        <v>-1.1900000000000001E-2</v>
      </c>
    </row>
    <row r="2906" spans="1:7" x14ac:dyDescent="0.2">
      <c r="A2906" s="17">
        <v>39245</v>
      </c>
      <c r="B2906" s="14">
        <v>401.87</v>
      </c>
      <c r="C2906" s="14">
        <v>406.69</v>
      </c>
      <c r="D2906" s="14">
        <v>410.15</v>
      </c>
      <c r="E2906" s="14">
        <v>401.58</v>
      </c>
      <c r="F2906" s="14" t="s">
        <v>2179</v>
      </c>
      <c r="G2906" s="15">
        <v>9.7999999999999997E-3</v>
      </c>
    </row>
    <row r="2907" spans="1:7" x14ac:dyDescent="0.2">
      <c r="A2907" s="17">
        <v>39244</v>
      </c>
      <c r="B2907" s="14">
        <v>406.69</v>
      </c>
      <c r="C2907" s="14">
        <v>402.74</v>
      </c>
      <c r="D2907" s="14">
        <v>408.84</v>
      </c>
      <c r="E2907" s="14">
        <v>402.74</v>
      </c>
      <c r="F2907" s="14" t="s">
        <v>2179</v>
      </c>
      <c r="G2907" s="15">
        <v>-3.2000000000000002E-3</v>
      </c>
    </row>
    <row r="2908" spans="1:7" x14ac:dyDescent="0.2">
      <c r="A2908" s="17">
        <v>39241</v>
      </c>
      <c r="B2908" s="14">
        <v>402.74</v>
      </c>
      <c r="C2908" s="14">
        <v>404.04</v>
      </c>
      <c r="D2908" s="14">
        <v>404.04</v>
      </c>
      <c r="E2908" s="14">
        <v>394.56</v>
      </c>
      <c r="F2908" s="14" t="s">
        <v>2179</v>
      </c>
      <c r="G2908" s="15">
        <v>-8.2000000000000007E-3</v>
      </c>
    </row>
    <row r="2909" spans="1:7" x14ac:dyDescent="0.2">
      <c r="A2909" s="17">
        <v>39240</v>
      </c>
      <c r="B2909" s="14">
        <v>404.04</v>
      </c>
      <c r="C2909" s="14">
        <v>407.4</v>
      </c>
      <c r="D2909" s="14">
        <v>411.29</v>
      </c>
      <c r="E2909" s="14">
        <v>401.11</v>
      </c>
      <c r="F2909" s="14" t="s">
        <v>2179</v>
      </c>
      <c r="G2909" s="15">
        <v>-1.8200000000000001E-2</v>
      </c>
    </row>
    <row r="2910" spans="1:7" x14ac:dyDescent="0.2">
      <c r="A2910" s="17">
        <v>39239</v>
      </c>
      <c r="B2910" s="14">
        <v>407.4</v>
      </c>
      <c r="C2910" s="14">
        <v>414.94</v>
      </c>
      <c r="D2910" s="14">
        <v>416.5</v>
      </c>
      <c r="E2910" s="14">
        <v>406.09</v>
      </c>
      <c r="F2910" s="14" t="s">
        <v>2179</v>
      </c>
      <c r="G2910" s="15">
        <v>-4.5999999999999999E-3</v>
      </c>
    </row>
    <row r="2911" spans="1:7" x14ac:dyDescent="0.2">
      <c r="A2911" s="17">
        <v>39238</v>
      </c>
      <c r="B2911" s="14">
        <v>414.94</v>
      </c>
      <c r="C2911" s="14">
        <v>416.87</v>
      </c>
      <c r="D2911" s="14">
        <v>420.26</v>
      </c>
      <c r="E2911" s="14">
        <v>414.43</v>
      </c>
      <c r="F2911" s="14" t="s">
        <v>2179</v>
      </c>
      <c r="G2911" s="15">
        <v>-5.0000000000000001E-3</v>
      </c>
    </row>
    <row r="2912" spans="1:7" x14ac:dyDescent="0.2">
      <c r="A2912" s="17">
        <v>39237</v>
      </c>
      <c r="B2912" s="14">
        <v>416.87</v>
      </c>
      <c r="C2912" s="14">
        <v>418.98</v>
      </c>
      <c r="D2912" s="14">
        <v>420.37</v>
      </c>
      <c r="E2912" s="14">
        <v>415.7</v>
      </c>
      <c r="F2912" s="14" t="s">
        <v>2179</v>
      </c>
      <c r="G2912" s="15">
        <v>1.0699999999999999E-2</v>
      </c>
    </row>
    <row r="2913" spans="1:7" x14ac:dyDescent="0.2">
      <c r="A2913" s="17">
        <v>39234</v>
      </c>
      <c r="B2913" s="14">
        <v>418.98</v>
      </c>
      <c r="C2913" s="14">
        <v>414.55</v>
      </c>
      <c r="D2913" s="14">
        <v>419.37</v>
      </c>
      <c r="E2913" s="14">
        <v>414.42</v>
      </c>
      <c r="F2913" s="14" t="s">
        <v>2179</v>
      </c>
      <c r="G2913" s="15">
        <v>1.8599999999999998E-2</v>
      </c>
    </row>
    <row r="2914" spans="1:7" x14ac:dyDescent="0.2">
      <c r="A2914" s="17">
        <v>39233</v>
      </c>
      <c r="B2914" s="14">
        <v>414.55</v>
      </c>
      <c r="C2914" s="14">
        <v>406.97</v>
      </c>
      <c r="D2914" s="14">
        <v>415.61</v>
      </c>
      <c r="E2914" s="14">
        <v>406.97</v>
      </c>
      <c r="F2914" s="14" t="s">
        <v>2179</v>
      </c>
      <c r="G2914" s="15">
        <v>-3.7000000000000002E-3</v>
      </c>
    </row>
    <row r="2915" spans="1:7" x14ac:dyDescent="0.2">
      <c r="A2915" s="17">
        <v>39232</v>
      </c>
      <c r="B2915" s="14">
        <v>406.97</v>
      </c>
      <c r="C2915" s="14">
        <v>408.47</v>
      </c>
      <c r="D2915" s="14">
        <v>408.47</v>
      </c>
      <c r="E2915" s="14">
        <v>403.36</v>
      </c>
      <c r="F2915" s="14" t="s">
        <v>2179</v>
      </c>
      <c r="G2915" s="15">
        <v>-6.3E-3</v>
      </c>
    </row>
    <row r="2916" spans="1:7" x14ac:dyDescent="0.2">
      <c r="A2916" s="17">
        <v>39231</v>
      </c>
      <c r="B2916" s="14">
        <v>408.47</v>
      </c>
      <c r="C2916" s="14">
        <v>411.07</v>
      </c>
      <c r="D2916" s="14">
        <v>413.49</v>
      </c>
      <c r="E2916" s="14">
        <v>408.37</v>
      </c>
      <c r="F2916" s="14" t="s">
        <v>2179</v>
      </c>
      <c r="G2916" s="15">
        <v>-1.24E-2</v>
      </c>
    </row>
    <row r="2917" spans="1:7" x14ac:dyDescent="0.2">
      <c r="A2917" s="17">
        <v>39227</v>
      </c>
      <c r="B2917" s="14">
        <v>411.07</v>
      </c>
      <c r="C2917" s="14">
        <v>416.25</v>
      </c>
      <c r="D2917" s="14">
        <v>416.25</v>
      </c>
      <c r="E2917" s="14">
        <v>410.08</v>
      </c>
      <c r="F2917" s="14" t="s">
        <v>2179</v>
      </c>
      <c r="G2917" s="15">
        <v>-4.3E-3</v>
      </c>
    </row>
    <row r="2918" spans="1:7" x14ac:dyDescent="0.2">
      <c r="A2918" s="17">
        <v>39226</v>
      </c>
      <c r="B2918" s="14">
        <v>416.25</v>
      </c>
      <c r="C2918" s="14">
        <v>418.03</v>
      </c>
      <c r="D2918" s="14">
        <v>418.11</v>
      </c>
      <c r="E2918" s="14">
        <v>412.7</v>
      </c>
      <c r="F2918" s="14" t="s">
        <v>2179</v>
      </c>
      <c r="G2918" s="15">
        <v>9.4999999999999998E-3</v>
      </c>
    </row>
    <row r="2919" spans="1:7" x14ac:dyDescent="0.2">
      <c r="A2919" s="17">
        <v>39225</v>
      </c>
      <c r="B2919" s="14">
        <v>418.03</v>
      </c>
      <c r="C2919" s="14">
        <v>414.1</v>
      </c>
      <c r="D2919" s="14">
        <v>418.14</v>
      </c>
      <c r="E2919" s="14">
        <v>413.41</v>
      </c>
      <c r="F2919" s="14" t="s">
        <v>2179</v>
      </c>
      <c r="G2919" s="15">
        <v>3.5999999999999999E-3</v>
      </c>
    </row>
    <row r="2920" spans="1:7" x14ac:dyDescent="0.2">
      <c r="A2920" s="17">
        <v>39224</v>
      </c>
      <c r="B2920" s="14">
        <v>414.1</v>
      </c>
      <c r="C2920" s="14">
        <v>412.61</v>
      </c>
      <c r="D2920" s="14">
        <v>415.37</v>
      </c>
      <c r="E2920" s="14">
        <v>410.97</v>
      </c>
      <c r="F2920" s="14" t="s">
        <v>2179</v>
      </c>
      <c r="G2920" s="15">
        <v>1.15E-2</v>
      </c>
    </row>
    <row r="2921" spans="1:7" x14ac:dyDescent="0.2">
      <c r="A2921" s="17">
        <v>39223</v>
      </c>
      <c r="B2921" s="14">
        <v>412.61</v>
      </c>
      <c r="C2921" s="14">
        <v>407.93</v>
      </c>
      <c r="D2921" s="14">
        <v>414.57</v>
      </c>
      <c r="E2921" s="14">
        <v>407.69</v>
      </c>
      <c r="F2921" s="14" t="s">
        <v>2179</v>
      </c>
      <c r="G2921" s="15">
        <v>1.7299999999999999E-2</v>
      </c>
    </row>
    <row r="2922" spans="1:7" x14ac:dyDescent="0.2">
      <c r="A2922" s="17">
        <v>39220</v>
      </c>
      <c r="B2922" s="14">
        <v>407.93</v>
      </c>
      <c r="C2922" s="14">
        <v>400.98</v>
      </c>
      <c r="D2922" s="14">
        <v>408.3</v>
      </c>
      <c r="E2922" s="14">
        <v>400.98</v>
      </c>
      <c r="F2922" s="14" t="s">
        <v>2179</v>
      </c>
      <c r="G2922" s="15">
        <v>3.3E-3</v>
      </c>
    </row>
    <row r="2923" spans="1:7" x14ac:dyDescent="0.2">
      <c r="A2923" s="17">
        <v>39218</v>
      </c>
      <c r="B2923" s="14">
        <v>400.98</v>
      </c>
      <c r="C2923" s="14">
        <v>399.68</v>
      </c>
      <c r="D2923" s="14">
        <v>403.06</v>
      </c>
      <c r="E2923" s="14">
        <v>398.86</v>
      </c>
      <c r="F2923" s="14" t="s">
        <v>2179</v>
      </c>
      <c r="G2923" s="15">
        <v>1.2699999999999999E-2</v>
      </c>
    </row>
    <row r="2924" spans="1:7" x14ac:dyDescent="0.2">
      <c r="A2924" s="17">
        <v>39217</v>
      </c>
      <c r="B2924" s="14">
        <v>399.68</v>
      </c>
      <c r="C2924" s="14">
        <v>394.65</v>
      </c>
      <c r="D2924" s="14">
        <v>399.9</v>
      </c>
      <c r="E2924" s="14">
        <v>392.93</v>
      </c>
      <c r="F2924" s="14" t="s">
        <v>2179</v>
      </c>
      <c r="G2924" s="15">
        <v>3.5999999999999999E-3</v>
      </c>
    </row>
    <row r="2925" spans="1:7" x14ac:dyDescent="0.2">
      <c r="A2925" s="17">
        <v>39216</v>
      </c>
      <c r="B2925" s="14">
        <v>394.65</v>
      </c>
      <c r="C2925" s="14">
        <v>393.25</v>
      </c>
      <c r="D2925" s="14">
        <v>397.34</v>
      </c>
      <c r="E2925" s="14">
        <v>393.25</v>
      </c>
      <c r="F2925" s="14" t="s">
        <v>2179</v>
      </c>
      <c r="G2925" s="15">
        <v>-1.23E-2</v>
      </c>
    </row>
    <row r="2926" spans="1:7" x14ac:dyDescent="0.2">
      <c r="A2926" s="17">
        <v>39213</v>
      </c>
      <c r="B2926" s="14">
        <v>393.25</v>
      </c>
      <c r="C2926" s="14">
        <v>398.13</v>
      </c>
      <c r="D2926" s="14">
        <v>398.13</v>
      </c>
      <c r="E2926" s="14">
        <v>389.54</v>
      </c>
      <c r="F2926" s="14" t="s">
        <v>2179</v>
      </c>
      <c r="G2926" s="15">
        <v>-4.4000000000000003E-3</v>
      </c>
    </row>
    <row r="2927" spans="1:7" x14ac:dyDescent="0.2">
      <c r="A2927" s="17">
        <v>39212</v>
      </c>
      <c r="B2927" s="14">
        <v>398.13</v>
      </c>
      <c r="C2927" s="14">
        <v>399.9</v>
      </c>
      <c r="D2927" s="14">
        <v>399.9</v>
      </c>
      <c r="E2927" s="14">
        <v>395.16</v>
      </c>
      <c r="F2927" s="14" t="s">
        <v>2179</v>
      </c>
      <c r="G2927" s="15">
        <v>-1E-3</v>
      </c>
    </row>
    <row r="2928" spans="1:7" x14ac:dyDescent="0.2">
      <c r="A2928" s="17">
        <v>39211</v>
      </c>
      <c r="B2928" s="14">
        <v>399.9</v>
      </c>
      <c r="C2928" s="14">
        <v>400.29</v>
      </c>
      <c r="D2928" s="14">
        <v>403.88</v>
      </c>
      <c r="E2928" s="14">
        <v>398.75</v>
      </c>
      <c r="F2928" s="14" t="s">
        <v>2179</v>
      </c>
      <c r="G2928" s="15">
        <v>-2.58E-2</v>
      </c>
    </row>
    <row r="2929" spans="1:7" x14ac:dyDescent="0.2">
      <c r="A2929" s="17">
        <v>39210</v>
      </c>
      <c r="B2929" s="14">
        <v>400.29</v>
      </c>
      <c r="C2929" s="14">
        <v>410.87</v>
      </c>
      <c r="D2929" s="14">
        <v>411.54</v>
      </c>
      <c r="E2929" s="14">
        <v>399.57</v>
      </c>
      <c r="F2929" s="14" t="s">
        <v>2179</v>
      </c>
      <c r="G2929" s="15">
        <v>4.7999999999999996E-3</v>
      </c>
    </row>
    <row r="2930" spans="1:7" x14ac:dyDescent="0.2">
      <c r="A2930" s="17">
        <v>39209</v>
      </c>
      <c r="B2930" s="14">
        <v>410.87</v>
      </c>
      <c r="C2930" s="14">
        <v>408.9</v>
      </c>
      <c r="D2930" s="14">
        <v>413.03</v>
      </c>
      <c r="E2930" s="14">
        <v>407.11</v>
      </c>
      <c r="F2930" s="14" t="s">
        <v>2179</v>
      </c>
      <c r="G2930" s="15">
        <v>8.9999999999999993E-3</v>
      </c>
    </row>
    <row r="2931" spans="1:7" x14ac:dyDescent="0.2">
      <c r="A2931" s="17">
        <v>39206</v>
      </c>
      <c r="B2931" s="14">
        <v>408.9</v>
      </c>
      <c r="C2931" s="14">
        <v>405.25</v>
      </c>
      <c r="D2931" s="14">
        <v>409.23</v>
      </c>
      <c r="E2931" s="14">
        <v>405.25</v>
      </c>
      <c r="F2931" s="14" t="s">
        <v>2179</v>
      </c>
      <c r="G2931" s="15">
        <v>2.5000000000000001E-3</v>
      </c>
    </row>
    <row r="2932" spans="1:7" x14ac:dyDescent="0.2">
      <c r="A2932" s="17">
        <v>39205</v>
      </c>
      <c r="B2932" s="14">
        <v>405.25</v>
      </c>
      <c r="C2932" s="14">
        <v>404.25</v>
      </c>
      <c r="D2932" s="14">
        <v>406.44</v>
      </c>
      <c r="E2932" s="14">
        <v>401.76</v>
      </c>
      <c r="F2932" s="14" t="s">
        <v>2179</v>
      </c>
      <c r="G2932" s="15">
        <v>1.32E-2</v>
      </c>
    </row>
    <row r="2933" spans="1:7" x14ac:dyDescent="0.2">
      <c r="A2933" s="17">
        <v>39204</v>
      </c>
      <c r="B2933" s="14">
        <v>404.25</v>
      </c>
      <c r="C2933" s="14">
        <v>398.97</v>
      </c>
      <c r="D2933" s="14">
        <v>404.27</v>
      </c>
      <c r="E2933" s="14">
        <v>398.97</v>
      </c>
      <c r="F2933" s="14" t="s">
        <v>2179</v>
      </c>
      <c r="G2933" s="15">
        <v>5.1999999999999998E-3</v>
      </c>
    </row>
    <row r="2934" spans="1:7" x14ac:dyDescent="0.2">
      <c r="A2934" s="17">
        <v>39202</v>
      </c>
      <c r="B2934" s="14">
        <v>398.97</v>
      </c>
      <c r="C2934" s="14">
        <v>396.9</v>
      </c>
      <c r="D2934" s="14">
        <v>401.46</v>
      </c>
      <c r="E2934" s="14">
        <v>396.78</v>
      </c>
      <c r="F2934" s="14" t="s">
        <v>2179</v>
      </c>
      <c r="G2934" s="15">
        <v>-9.7000000000000003E-3</v>
      </c>
    </row>
    <row r="2935" spans="1:7" x14ac:dyDescent="0.2">
      <c r="A2935" s="17">
        <v>39199</v>
      </c>
      <c r="B2935" s="14">
        <v>396.9</v>
      </c>
      <c r="C2935" s="14">
        <v>400.79</v>
      </c>
      <c r="D2935" s="14">
        <v>401.03</v>
      </c>
      <c r="E2935" s="14">
        <v>395.66</v>
      </c>
      <c r="F2935" s="14" t="s">
        <v>2179</v>
      </c>
      <c r="G2935" s="15">
        <v>6.8999999999999999E-3</v>
      </c>
    </row>
    <row r="2936" spans="1:7" x14ac:dyDescent="0.2">
      <c r="A2936" s="17">
        <v>39198</v>
      </c>
      <c r="B2936" s="14">
        <v>400.79</v>
      </c>
      <c r="C2936" s="14">
        <v>398.03</v>
      </c>
      <c r="D2936" s="14">
        <v>403.71</v>
      </c>
      <c r="E2936" s="14">
        <v>398.03</v>
      </c>
      <c r="F2936" s="14" t="s">
        <v>2179</v>
      </c>
      <c r="G2936" s="15">
        <v>6.1999999999999998E-3</v>
      </c>
    </row>
    <row r="2937" spans="1:7" x14ac:dyDescent="0.2">
      <c r="A2937" s="17">
        <v>39197</v>
      </c>
      <c r="B2937" s="14">
        <v>398.03</v>
      </c>
      <c r="C2937" s="14">
        <v>395.57</v>
      </c>
      <c r="D2937" s="14">
        <v>400.36</v>
      </c>
      <c r="E2937" s="14">
        <v>394.86</v>
      </c>
      <c r="F2937" s="14" t="s">
        <v>2179</v>
      </c>
      <c r="G2937" s="15">
        <v>-6.1999999999999998E-3</v>
      </c>
    </row>
    <row r="2938" spans="1:7" x14ac:dyDescent="0.2">
      <c r="A2938" s="17">
        <v>39196</v>
      </c>
      <c r="B2938" s="14">
        <v>395.57</v>
      </c>
      <c r="C2938" s="14">
        <v>398.03</v>
      </c>
      <c r="D2938" s="14">
        <v>399.15</v>
      </c>
      <c r="E2938" s="14">
        <v>394.96</v>
      </c>
      <c r="F2938" s="14" t="s">
        <v>2179</v>
      </c>
      <c r="G2938" s="15">
        <v>1.03E-2</v>
      </c>
    </row>
    <row r="2939" spans="1:7" x14ac:dyDescent="0.2">
      <c r="A2939" s="17">
        <v>39195</v>
      </c>
      <c r="B2939" s="14">
        <v>398.03</v>
      </c>
      <c r="C2939" s="14">
        <v>393.98</v>
      </c>
      <c r="D2939" s="14">
        <v>398.54</v>
      </c>
      <c r="E2939" s="14">
        <v>393.98</v>
      </c>
      <c r="F2939" s="14" t="s">
        <v>2179</v>
      </c>
      <c r="G2939" s="15">
        <v>1.66E-2</v>
      </c>
    </row>
    <row r="2940" spans="1:7" x14ac:dyDescent="0.2">
      <c r="A2940" s="17">
        <v>39192</v>
      </c>
      <c r="B2940" s="14">
        <v>393.98</v>
      </c>
      <c r="C2940" s="14">
        <v>387.54</v>
      </c>
      <c r="D2940" s="14">
        <v>394.37</v>
      </c>
      <c r="E2940" s="14">
        <v>387.54</v>
      </c>
      <c r="F2940" s="14" t="s">
        <v>2179</v>
      </c>
      <c r="G2940" s="15">
        <v>-4.1999999999999997E-3</v>
      </c>
    </row>
    <row r="2941" spans="1:7" x14ac:dyDescent="0.2">
      <c r="A2941" s="17">
        <v>39191</v>
      </c>
      <c r="B2941" s="14">
        <v>387.54</v>
      </c>
      <c r="C2941" s="14">
        <v>389.16</v>
      </c>
      <c r="D2941" s="14">
        <v>389.16</v>
      </c>
      <c r="E2941" s="14">
        <v>384.5</v>
      </c>
      <c r="F2941" s="14" t="s">
        <v>2179</v>
      </c>
      <c r="G2941" s="15">
        <v>-1.26E-2</v>
      </c>
    </row>
    <row r="2942" spans="1:7" x14ac:dyDescent="0.2">
      <c r="A2942" s="17">
        <v>39190</v>
      </c>
      <c r="B2942" s="14">
        <v>389.16</v>
      </c>
      <c r="C2942" s="14">
        <v>394.11</v>
      </c>
      <c r="D2942" s="14">
        <v>394.11</v>
      </c>
      <c r="E2942" s="14">
        <v>388.56</v>
      </c>
      <c r="F2942" s="14" t="s">
        <v>2179</v>
      </c>
      <c r="G2942" s="15">
        <v>2.9999999999999997E-4</v>
      </c>
    </row>
    <row r="2943" spans="1:7" x14ac:dyDescent="0.2">
      <c r="A2943" s="17">
        <v>39189</v>
      </c>
      <c r="B2943" s="14">
        <v>394.11</v>
      </c>
      <c r="C2943" s="14">
        <v>394</v>
      </c>
      <c r="D2943" s="14">
        <v>395.26</v>
      </c>
      <c r="E2943" s="14">
        <v>393.14</v>
      </c>
      <c r="F2943" s="14" t="s">
        <v>2179</v>
      </c>
      <c r="G2943" s="15">
        <v>9.7999999999999997E-3</v>
      </c>
    </row>
    <row r="2944" spans="1:7" x14ac:dyDescent="0.2">
      <c r="A2944" s="17">
        <v>39188</v>
      </c>
      <c r="B2944" s="14">
        <v>394</v>
      </c>
      <c r="C2944" s="14">
        <v>390.18</v>
      </c>
      <c r="D2944" s="14">
        <v>394.48</v>
      </c>
      <c r="E2944" s="14">
        <v>390.18</v>
      </c>
      <c r="F2944" s="14" t="s">
        <v>2179</v>
      </c>
      <c r="G2944" s="15">
        <v>8.5000000000000006E-3</v>
      </c>
    </row>
    <row r="2945" spans="1:7" x14ac:dyDescent="0.2">
      <c r="A2945" s="17">
        <v>39185</v>
      </c>
      <c r="B2945" s="14">
        <v>390.18</v>
      </c>
      <c r="C2945" s="14">
        <v>386.89</v>
      </c>
      <c r="D2945" s="14">
        <v>391.81</v>
      </c>
      <c r="E2945" s="14">
        <v>386.89</v>
      </c>
      <c r="F2945" s="14" t="s">
        <v>2179</v>
      </c>
      <c r="G2945" s="15">
        <v>-9.7000000000000003E-3</v>
      </c>
    </row>
    <row r="2946" spans="1:7" x14ac:dyDescent="0.2">
      <c r="A2946" s="17">
        <v>39184</v>
      </c>
      <c r="B2946" s="14">
        <v>386.89</v>
      </c>
      <c r="C2946" s="14">
        <v>390.66</v>
      </c>
      <c r="D2946" s="14">
        <v>390.66</v>
      </c>
      <c r="E2946" s="14">
        <v>385.82</v>
      </c>
      <c r="F2946" s="14" t="s">
        <v>2179</v>
      </c>
      <c r="G2946" s="15">
        <v>-4.4000000000000003E-3</v>
      </c>
    </row>
    <row r="2947" spans="1:7" x14ac:dyDescent="0.2">
      <c r="A2947" s="17">
        <v>39183</v>
      </c>
      <c r="B2947" s="14">
        <v>390.66</v>
      </c>
      <c r="C2947" s="14">
        <v>392.37</v>
      </c>
      <c r="D2947" s="14">
        <v>394.58</v>
      </c>
      <c r="E2947" s="14">
        <v>390.52</v>
      </c>
      <c r="F2947" s="14" t="s">
        <v>2179</v>
      </c>
      <c r="G2947" s="15">
        <v>7.1999999999999998E-3</v>
      </c>
    </row>
    <row r="2948" spans="1:7" x14ac:dyDescent="0.2">
      <c r="A2948" s="17">
        <v>39182</v>
      </c>
      <c r="B2948" s="14">
        <v>392.37</v>
      </c>
      <c r="C2948" s="14">
        <v>389.56</v>
      </c>
      <c r="D2948" s="14">
        <v>392.42</v>
      </c>
      <c r="E2948" s="14">
        <v>388.14</v>
      </c>
      <c r="F2948" s="14" t="s">
        <v>2179</v>
      </c>
      <c r="G2948" s="15">
        <v>-1E-4</v>
      </c>
    </row>
    <row r="2949" spans="1:7" x14ac:dyDescent="0.2">
      <c r="A2949" s="17">
        <v>39176</v>
      </c>
      <c r="B2949" s="14">
        <v>389.56</v>
      </c>
      <c r="C2949" s="14">
        <v>389.61</v>
      </c>
      <c r="D2949" s="14">
        <v>390.91</v>
      </c>
      <c r="E2949" s="14">
        <v>389</v>
      </c>
      <c r="F2949" s="14" t="s">
        <v>2179</v>
      </c>
      <c r="G2949" s="15">
        <v>6.1000000000000004E-3</v>
      </c>
    </row>
    <row r="2950" spans="1:7" x14ac:dyDescent="0.2">
      <c r="A2950" s="17">
        <v>39175</v>
      </c>
      <c r="B2950" s="14">
        <v>389.61</v>
      </c>
      <c r="C2950" s="14">
        <v>387.24</v>
      </c>
      <c r="D2950" s="14">
        <v>390.02</v>
      </c>
      <c r="E2950" s="14">
        <v>387.24</v>
      </c>
      <c r="F2950" s="14" t="s">
        <v>2179</v>
      </c>
      <c r="G2950" s="15">
        <v>2.8E-3</v>
      </c>
    </row>
    <row r="2951" spans="1:7" x14ac:dyDescent="0.2">
      <c r="A2951" s="17">
        <v>39174</v>
      </c>
      <c r="B2951" s="14">
        <v>387.24</v>
      </c>
      <c r="C2951" s="14">
        <v>386.16</v>
      </c>
      <c r="D2951" s="14">
        <v>388.94</v>
      </c>
      <c r="E2951" s="14">
        <v>384.68</v>
      </c>
      <c r="F2951" s="14" t="s">
        <v>2179</v>
      </c>
      <c r="G2951" s="15">
        <v>-2.0999999999999999E-3</v>
      </c>
    </row>
    <row r="2952" spans="1:7" x14ac:dyDescent="0.2">
      <c r="A2952" s="17">
        <v>39171</v>
      </c>
      <c r="B2952" s="14">
        <v>386.16</v>
      </c>
      <c r="C2952" s="14">
        <v>386.97</v>
      </c>
      <c r="D2952" s="14">
        <v>389.72</v>
      </c>
      <c r="E2952" s="14">
        <v>386.07</v>
      </c>
      <c r="F2952" s="14" t="s">
        <v>2179</v>
      </c>
      <c r="G2952" s="15">
        <v>6.7000000000000002E-3</v>
      </c>
    </row>
    <row r="2953" spans="1:7" x14ac:dyDescent="0.2">
      <c r="A2953" s="17">
        <v>39170</v>
      </c>
      <c r="B2953" s="14">
        <v>386.97</v>
      </c>
      <c r="C2953" s="14">
        <v>384.41</v>
      </c>
      <c r="D2953" s="14">
        <v>388.58</v>
      </c>
      <c r="E2953" s="14">
        <v>383.76</v>
      </c>
      <c r="F2953" s="14" t="s">
        <v>2179</v>
      </c>
      <c r="G2953" s="15">
        <v>1.0200000000000001E-2</v>
      </c>
    </row>
    <row r="2954" spans="1:7" x14ac:dyDescent="0.2">
      <c r="A2954" s="17">
        <v>39169</v>
      </c>
      <c r="B2954" s="14">
        <v>384.41</v>
      </c>
      <c r="C2954" s="14">
        <v>380.51</v>
      </c>
      <c r="D2954" s="14">
        <v>384.76</v>
      </c>
      <c r="E2954" s="14">
        <v>380.51</v>
      </c>
      <c r="F2954" s="14" t="s">
        <v>2179</v>
      </c>
      <c r="G2954" s="15">
        <v>-0.01</v>
      </c>
    </row>
    <row r="2955" spans="1:7" x14ac:dyDescent="0.2">
      <c r="A2955" s="17">
        <v>39168</v>
      </c>
      <c r="B2955" s="14">
        <v>380.51</v>
      </c>
      <c r="C2955" s="14">
        <v>384.37</v>
      </c>
      <c r="D2955" s="14">
        <v>387.74</v>
      </c>
      <c r="E2955" s="14">
        <v>380.51</v>
      </c>
      <c r="F2955" s="14" t="s">
        <v>2179</v>
      </c>
      <c r="G2955" s="15">
        <v>-6.6E-3</v>
      </c>
    </row>
    <row r="2956" spans="1:7" x14ac:dyDescent="0.2">
      <c r="A2956" s="17">
        <v>39167</v>
      </c>
      <c r="B2956" s="14">
        <v>384.37</v>
      </c>
      <c r="C2956" s="14">
        <v>386.91</v>
      </c>
      <c r="D2956" s="14">
        <v>390.29</v>
      </c>
      <c r="E2956" s="14">
        <v>384.33</v>
      </c>
      <c r="F2956" s="14" t="s">
        <v>2179</v>
      </c>
      <c r="G2956" s="15">
        <v>1.0200000000000001E-2</v>
      </c>
    </row>
    <row r="2957" spans="1:7" x14ac:dyDescent="0.2">
      <c r="A2957" s="17">
        <v>39164</v>
      </c>
      <c r="B2957" s="14">
        <v>386.91</v>
      </c>
      <c r="C2957" s="14">
        <v>383.02</v>
      </c>
      <c r="D2957" s="14">
        <v>386.95</v>
      </c>
      <c r="E2957" s="14">
        <v>382.39</v>
      </c>
      <c r="F2957" s="14" t="s">
        <v>2179</v>
      </c>
      <c r="G2957" s="15">
        <v>3.5000000000000001E-3</v>
      </c>
    </row>
    <row r="2958" spans="1:7" x14ac:dyDescent="0.2">
      <c r="A2958" s="17">
        <v>39163</v>
      </c>
      <c r="B2958" s="14">
        <v>383.02</v>
      </c>
      <c r="C2958" s="14">
        <v>381.69</v>
      </c>
      <c r="D2958" s="14">
        <v>385.22</v>
      </c>
      <c r="E2958" s="14">
        <v>380.54</v>
      </c>
      <c r="F2958" s="14" t="s">
        <v>2179</v>
      </c>
      <c r="G2958" s="15">
        <v>1.03E-2</v>
      </c>
    </row>
    <row r="2959" spans="1:7" x14ac:dyDescent="0.2">
      <c r="A2959" s="17">
        <v>39162</v>
      </c>
      <c r="B2959" s="14">
        <v>381.69</v>
      </c>
      <c r="C2959" s="14">
        <v>377.81</v>
      </c>
      <c r="D2959" s="14">
        <v>381.92</v>
      </c>
      <c r="E2959" s="14">
        <v>377.03</v>
      </c>
      <c r="F2959" s="14" t="s">
        <v>2179</v>
      </c>
      <c r="G2959" s="15">
        <v>7.1999999999999998E-3</v>
      </c>
    </row>
    <row r="2960" spans="1:7" x14ac:dyDescent="0.2">
      <c r="A2960" s="17">
        <v>39161</v>
      </c>
      <c r="B2960" s="14">
        <v>377.81</v>
      </c>
      <c r="C2960" s="14">
        <v>375.12</v>
      </c>
      <c r="D2960" s="14">
        <v>378.73</v>
      </c>
      <c r="E2960" s="14">
        <v>374.18</v>
      </c>
      <c r="F2960" s="14" t="s">
        <v>2179</v>
      </c>
      <c r="G2960" s="15">
        <v>1.9E-2</v>
      </c>
    </row>
    <row r="2961" spans="1:7" x14ac:dyDescent="0.2">
      <c r="A2961" s="17">
        <v>39160</v>
      </c>
      <c r="B2961" s="14">
        <v>375.12</v>
      </c>
      <c r="C2961" s="14">
        <v>368.14</v>
      </c>
      <c r="D2961" s="14">
        <v>375.97</v>
      </c>
      <c r="E2961" s="14">
        <v>368.14</v>
      </c>
      <c r="F2961" s="14" t="s">
        <v>2179</v>
      </c>
      <c r="G2961" s="15">
        <v>4.1000000000000003E-3</v>
      </c>
    </row>
    <row r="2962" spans="1:7" x14ac:dyDescent="0.2">
      <c r="A2962" s="17">
        <v>39157</v>
      </c>
      <c r="B2962" s="14">
        <v>368.14</v>
      </c>
      <c r="C2962" s="14">
        <v>366.65</v>
      </c>
      <c r="D2962" s="14">
        <v>369.21</v>
      </c>
      <c r="E2962" s="14">
        <v>363.65</v>
      </c>
      <c r="F2962" s="14" t="s">
        <v>2179</v>
      </c>
      <c r="G2962" s="15">
        <v>8.8999999999999999E-3</v>
      </c>
    </row>
    <row r="2963" spans="1:7" x14ac:dyDescent="0.2">
      <c r="A2963" s="17">
        <v>39156</v>
      </c>
      <c r="B2963" s="14">
        <v>366.65</v>
      </c>
      <c r="C2963" s="14">
        <v>363.43</v>
      </c>
      <c r="D2963" s="14">
        <v>368.5</v>
      </c>
      <c r="E2963" s="14">
        <v>363.18</v>
      </c>
      <c r="F2963" s="14" t="s">
        <v>2179</v>
      </c>
      <c r="G2963" s="15">
        <v>-1.83E-2</v>
      </c>
    </row>
    <row r="2964" spans="1:7" x14ac:dyDescent="0.2">
      <c r="A2964" s="17">
        <v>39155</v>
      </c>
      <c r="B2964" s="14">
        <v>363.43</v>
      </c>
      <c r="C2964" s="14">
        <v>370.2</v>
      </c>
      <c r="D2964" s="14">
        <v>370.2</v>
      </c>
      <c r="E2964" s="14">
        <v>359.15</v>
      </c>
      <c r="F2964" s="14" t="s">
        <v>2179</v>
      </c>
      <c r="G2964" s="15">
        <v>-3.0000000000000001E-3</v>
      </c>
    </row>
    <row r="2965" spans="1:7" x14ac:dyDescent="0.2">
      <c r="A2965" s="17">
        <v>39154</v>
      </c>
      <c r="B2965" s="14">
        <v>370.2</v>
      </c>
      <c r="C2965" s="14">
        <v>371.3</v>
      </c>
      <c r="D2965" s="14">
        <v>373.61</v>
      </c>
      <c r="E2965" s="14">
        <v>368.41</v>
      </c>
      <c r="F2965" s="14" t="s">
        <v>2179</v>
      </c>
      <c r="G2965" s="15">
        <v>-2.5000000000000001E-3</v>
      </c>
    </row>
    <row r="2966" spans="1:7" x14ac:dyDescent="0.2">
      <c r="A2966" s="17">
        <v>39153</v>
      </c>
      <c r="B2966" s="14">
        <v>371.3</v>
      </c>
      <c r="C2966" s="14">
        <v>372.23</v>
      </c>
      <c r="D2966" s="14">
        <v>374.87</v>
      </c>
      <c r="E2966" s="14">
        <v>369.46</v>
      </c>
      <c r="F2966" s="14" t="s">
        <v>2179</v>
      </c>
      <c r="G2966" s="15">
        <v>-5.4000000000000003E-3</v>
      </c>
    </row>
    <row r="2967" spans="1:7" x14ac:dyDescent="0.2">
      <c r="A2967" s="17">
        <v>39150</v>
      </c>
      <c r="B2967" s="14">
        <v>372.23</v>
      </c>
      <c r="C2967" s="14">
        <v>374.26</v>
      </c>
      <c r="D2967" s="14">
        <v>375.89</v>
      </c>
      <c r="E2967" s="14">
        <v>369.69</v>
      </c>
      <c r="F2967" s="14" t="s">
        <v>2179</v>
      </c>
      <c r="G2967" s="15">
        <v>2.2599999999999999E-2</v>
      </c>
    </row>
    <row r="2968" spans="1:7" x14ac:dyDescent="0.2">
      <c r="A2968" s="17">
        <v>39149</v>
      </c>
      <c r="B2968" s="14">
        <v>374.26</v>
      </c>
      <c r="C2968" s="14">
        <v>365.98</v>
      </c>
      <c r="D2968" s="14">
        <v>375.73</v>
      </c>
      <c r="E2968" s="14">
        <v>365.98</v>
      </c>
      <c r="F2968" s="14" t="s">
        <v>2179</v>
      </c>
      <c r="G2968" s="15">
        <v>1.1999999999999999E-3</v>
      </c>
    </row>
    <row r="2969" spans="1:7" x14ac:dyDescent="0.2">
      <c r="A2969" s="17">
        <v>39148</v>
      </c>
      <c r="B2969" s="14">
        <v>365.98</v>
      </c>
      <c r="C2969" s="14">
        <v>365.55</v>
      </c>
      <c r="D2969" s="14">
        <v>369.32</v>
      </c>
      <c r="E2969" s="14">
        <v>364.55</v>
      </c>
      <c r="F2969" s="14" t="s">
        <v>2179</v>
      </c>
      <c r="G2969" s="15">
        <v>1.06E-2</v>
      </c>
    </row>
    <row r="2970" spans="1:7" x14ac:dyDescent="0.2">
      <c r="A2970" s="17">
        <v>39147</v>
      </c>
      <c r="B2970" s="14">
        <v>365.55</v>
      </c>
      <c r="C2970" s="14">
        <v>361.71</v>
      </c>
      <c r="D2970" s="14">
        <v>366.62</v>
      </c>
      <c r="E2970" s="14">
        <v>361.71</v>
      </c>
      <c r="F2970" s="14" t="s">
        <v>2179</v>
      </c>
      <c r="G2970" s="15">
        <v>-1.67E-2</v>
      </c>
    </row>
    <row r="2971" spans="1:7" x14ac:dyDescent="0.2">
      <c r="A2971" s="17">
        <v>39146</v>
      </c>
      <c r="B2971" s="14">
        <v>361.71</v>
      </c>
      <c r="C2971" s="14">
        <v>367.86</v>
      </c>
      <c r="D2971" s="14">
        <v>367.86</v>
      </c>
      <c r="E2971" s="14">
        <v>354.5</v>
      </c>
      <c r="F2971" s="14" t="s">
        <v>2179</v>
      </c>
      <c r="G2971" s="15">
        <v>8.8000000000000005E-3</v>
      </c>
    </row>
    <row r="2972" spans="1:7" x14ac:dyDescent="0.2">
      <c r="A2972" s="17">
        <v>39143</v>
      </c>
      <c r="B2972" s="14">
        <v>367.86</v>
      </c>
      <c r="C2972" s="14">
        <v>364.64</v>
      </c>
      <c r="D2972" s="14">
        <v>370.9</v>
      </c>
      <c r="E2972" s="14">
        <v>363.94</v>
      </c>
      <c r="F2972" s="14" t="s">
        <v>2179</v>
      </c>
      <c r="G2972" s="15">
        <v>-1.3299999999999999E-2</v>
      </c>
    </row>
    <row r="2973" spans="1:7" x14ac:dyDescent="0.2">
      <c r="A2973" s="17">
        <v>39142</v>
      </c>
      <c r="B2973" s="14">
        <v>364.64</v>
      </c>
      <c r="C2973" s="14">
        <v>369.56</v>
      </c>
      <c r="D2973" s="14">
        <v>377.35</v>
      </c>
      <c r="E2973" s="14">
        <v>360.11</v>
      </c>
      <c r="F2973" s="14" t="s">
        <v>2179</v>
      </c>
      <c r="G2973" s="15">
        <v>-1.7000000000000001E-2</v>
      </c>
    </row>
    <row r="2974" spans="1:7" x14ac:dyDescent="0.2">
      <c r="A2974" s="17">
        <v>39141</v>
      </c>
      <c r="B2974" s="14">
        <v>369.56</v>
      </c>
      <c r="C2974" s="14">
        <v>375.97</v>
      </c>
      <c r="D2974" s="14">
        <v>375.97</v>
      </c>
      <c r="E2974" s="14">
        <v>365.12</v>
      </c>
      <c r="F2974" s="14" t="s">
        <v>2179</v>
      </c>
      <c r="G2974" s="15">
        <v>-3.6999999999999998E-2</v>
      </c>
    </row>
    <row r="2975" spans="1:7" x14ac:dyDescent="0.2">
      <c r="A2975" s="17">
        <v>39140</v>
      </c>
      <c r="B2975" s="14">
        <v>375.97</v>
      </c>
      <c r="C2975" s="14">
        <v>390.41</v>
      </c>
      <c r="D2975" s="14">
        <v>390.41</v>
      </c>
      <c r="E2975" s="14">
        <v>373.17</v>
      </c>
      <c r="F2975" s="14" t="s">
        <v>2179</v>
      </c>
      <c r="G2975" s="15">
        <v>9.5999999999999992E-3</v>
      </c>
    </row>
    <row r="2976" spans="1:7" x14ac:dyDescent="0.2">
      <c r="A2976" s="17">
        <v>39139</v>
      </c>
      <c r="B2976" s="14">
        <v>390.41</v>
      </c>
      <c r="C2976" s="14">
        <v>386.69</v>
      </c>
      <c r="D2976" s="14">
        <v>390.76</v>
      </c>
      <c r="E2976" s="14">
        <v>386.69</v>
      </c>
      <c r="F2976" s="14" t="s">
        <v>2179</v>
      </c>
      <c r="G2976" s="15">
        <v>5.8999999999999999E-3</v>
      </c>
    </row>
    <row r="2977" spans="1:7" x14ac:dyDescent="0.2">
      <c r="A2977" s="17">
        <v>39136</v>
      </c>
      <c r="B2977" s="14">
        <v>386.69</v>
      </c>
      <c r="C2977" s="14">
        <v>384.44</v>
      </c>
      <c r="D2977" s="14">
        <v>388.35</v>
      </c>
      <c r="E2977" s="14">
        <v>384.44</v>
      </c>
      <c r="F2977" s="14" t="s">
        <v>2179</v>
      </c>
      <c r="G2977" s="15">
        <v>-6.9999999999999999E-4</v>
      </c>
    </row>
    <row r="2978" spans="1:7" x14ac:dyDescent="0.2">
      <c r="A2978" s="17">
        <v>39135</v>
      </c>
      <c r="B2978" s="14">
        <v>384.44</v>
      </c>
      <c r="C2978" s="14">
        <v>384.72</v>
      </c>
      <c r="D2978" s="14">
        <v>387.19</v>
      </c>
      <c r="E2978" s="14">
        <v>383.9</v>
      </c>
      <c r="F2978" s="14" t="s">
        <v>2179</v>
      </c>
      <c r="G2978" s="15">
        <v>-1.9E-3</v>
      </c>
    </row>
    <row r="2979" spans="1:7" x14ac:dyDescent="0.2">
      <c r="A2979" s="17">
        <v>39134</v>
      </c>
      <c r="B2979" s="14">
        <v>384.72</v>
      </c>
      <c r="C2979" s="14">
        <v>385.47</v>
      </c>
      <c r="D2979" s="14">
        <v>388.12</v>
      </c>
      <c r="E2979" s="14">
        <v>382.88</v>
      </c>
      <c r="F2979" s="14" t="s">
        <v>2179</v>
      </c>
      <c r="G2979" s="15">
        <v>-1.3100000000000001E-2</v>
      </c>
    </row>
    <row r="2980" spans="1:7" x14ac:dyDescent="0.2">
      <c r="A2980" s="17">
        <v>39133</v>
      </c>
      <c r="B2980" s="14">
        <v>385.47</v>
      </c>
      <c r="C2980" s="14">
        <v>390.6</v>
      </c>
      <c r="D2980" s="14">
        <v>391.35</v>
      </c>
      <c r="E2980" s="14">
        <v>384.08</v>
      </c>
      <c r="F2980" s="14" t="s">
        <v>2179</v>
      </c>
      <c r="G2980" s="15">
        <v>7.1999999999999998E-3</v>
      </c>
    </row>
    <row r="2981" spans="1:7" x14ac:dyDescent="0.2">
      <c r="A2981" s="17">
        <v>39132</v>
      </c>
      <c r="B2981" s="14">
        <v>390.6</v>
      </c>
      <c r="C2981" s="14">
        <v>387.8</v>
      </c>
      <c r="D2981" s="14">
        <v>391.04</v>
      </c>
      <c r="E2981" s="14">
        <v>385.1</v>
      </c>
      <c r="F2981" s="14" t="s">
        <v>2179</v>
      </c>
      <c r="G2981" s="15">
        <v>-4.1000000000000003E-3</v>
      </c>
    </row>
    <row r="2982" spans="1:7" x14ac:dyDescent="0.2">
      <c r="A2982" s="17">
        <v>39129</v>
      </c>
      <c r="B2982" s="14">
        <v>387.8</v>
      </c>
      <c r="C2982" s="14">
        <v>389.39</v>
      </c>
      <c r="D2982" s="14">
        <v>392</v>
      </c>
      <c r="E2982" s="14">
        <v>386</v>
      </c>
      <c r="F2982" s="14" t="s">
        <v>2179</v>
      </c>
      <c r="G2982" s="15">
        <v>-2.12E-2</v>
      </c>
    </row>
    <row r="2983" spans="1:7" x14ac:dyDescent="0.2">
      <c r="A2983" s="17">
        <v>39128</v>
      </c>
      <c r="B2983" s="14">
        <v>389.39</v>
      </c>
      <c r="C2983" s="14">
        <v>397.84</v>
      </c>
      <c r="D2983" s="14">
        <v>397.84</v>
      </c>
      <c r="E2983" s="14">
        <v>389.39</v>
      </c>
      <c r="F2983" s="14" t="s">
        <v>2179</v>
      </c>
      <c r="G2983" s="15">
        <v>1.06E-2</v>
      </c>
    </row>
    <row r="2984" spans="1:7" x14ac:dyDescent="0.2">
      <c r="A2984" s="17">
        <v>39127</v>
      </c>
      <c r="B2984" s="14">
        <v>397.84</v>
      </c>
      <c r="C2984" s="14">
        <v>393.65</v>
      </c>
      <c r="D2984" s="14">
        <v>398.56</v>
      </c>
      <c r="E2984" s="14">
        <v>393.58</v>
      </c>
      <c r="F2984" s="14" t="s">
        <v>2179</v>
      </c>
      <c r="G2984" s="15">
        <v>9.4999999999999998E-3</v>
      </c>
    </row>
    <row r="2985" spans="1:7" x14ac:dyDescent="0.2">
      <c r="A2985" s="17">
        <v>39126</v>
      </c>
      <c r="B2985" s="14">
        <v>393.65</v>
      </c>
      <c r="C2985" s="14">
        <v>389.96</v>
      </c>
      <c r="D2985" s="14">
        <v>393.77</v>
      </c>
      <c r="E2985" s="14">
        <v>389.64</v>
      </c>
      <c r="F2985" s="14" t="s">
        <v>2179</v>
      </c>
      <c r="G2985" s="15">
        <v>-1.37E-2</v>
      </c>
    </row>
    <row r="2986" spans="1:7" x14ac:dyDescent="0.2">
      <c r="A2986" s="17">
        <v>39125</v>
      </c>
      <c r="B2986" s="14">
        <v>389.96</v>
      </c>
      <c r="C2986" s="14">
        <v>395.36</v>
      </c>
      <c r="D2986" s="14">
        <v>395.36</v>
      </c>
      <c r="E2986" s="14">
        <v>389.82</v>
      </c>
      <c r="F2986" s="14" t="s">
        <v>2179</v>
      </c>
      <c r="G2986" s="15">
        <v>1.2699999999999999E-2</v>
      </c>
    </row>
    <row r="2987" spans="1:7" x14ac:dyDescent="0.2">
      <c r="A2987" s="17">
        <v>39122</v>
      </c>
      <c r="B2987" s="14">
        <v>395.36</v>
      </c>
      <c r="C2987" s="14">
        <v>390.42</v>
      </c>
      <c r="D2987" s="14">
        <v>395.62</v>
      </c>
      <c r="E2987" s="14">
        <v>390.42</v>
      </c>
      <c r="F2987" s="14" t="s">
        <v>2179</v>
      </c>
      <c r="G2987" s="15">
        <v>-1.0500000000000001E-2</v>
      </c>
    </row>
    <row r="2988" spans="1:7" x14ac:dyDescent="0.2">
      <c r="A2988" s="17">
        <v>39121</v>
      </c>
      <c r="B2988" s="14">
        <v>390.42</v>
      </c>
      <c r="C2988" s="14">
        <v>394.56</v>
      </c>
      <c r="D2988" s="14">
        <v>394.81</v>
      </c>
      <c r="E2988" s="14">
        <v>389.53</v>
      </c>
      <c r="F2988" s="14" t="s">
        <v>2179</v>
      </c>
      <c r="G2988" s="15">
        <v>-1E-4</v>
      </c>
    </row>
    <row r="2989" spans="1:7" x14ac:dyDescent="0.2">
      <c r="A2989" s="17">
        <v>39120</v>
      </c>
      <c r="B2989" s="14">
        <v>394.56</v>
      </c>
      <c r="C2989" s="14">
        <v>394.58</v>
      </c>
      <c r="D2989" s="14">
        <v>396.09</v>
      </c>
      <c r="E2989" s="14">
        <v>393</v>
      </c>
      <c r="F2989" s="14" t="s">
        <v>2179</v>
      </c>
      <c r="G2989" s="15">
        <v>2.8E-3</v>
      </c>
    </row>
    <row r="2990" spans="1:7" x14ac:dyDescent="0.2">
      <c r="A2990" s="17">
        <v>39119</v>
      </c>
      <c r="B2990" s="14">
        <v>394.58</v>
      </c>
      <c r="C2990" s="14">
        <v>393.48</v>
      </c>
      <c r="D2990" s="14">
        <v>395.48</v>
      </c>
      <c r="E2990" s="14">
        <v>392.35</v>
      </c>
      <c r="F2990" s="14" t="s">
        <v>2179</v>
      </c>
      <c r="G2990" s="15">
        <v>2E-3</v>
      </c>
    </row>
    <row r="2991" spans="1:7" x14ac:dyDescent="0.2">
      <c r="A2991" s="17">
        <v>39118</v>
      </c>
      <c r="B2991" s="14">
        <v>393.48</v>
      </c>
      <c r="C2991" s="14">
        <v>392.7</v>
      </c>
      <c r="D2991" s="14">
        <v>395.35</v>
      </c>
      <c r="E2991" s="14">
        <v>392.47</v>
      </c>
      <c r="F2991" s="14" t="s">
        <v>2179</v>
      </c>
      <c r="G2991" s="15">
        <v>6.3E-3</v>
      </c>
    </row>
    <row r="2992" spans="1:7" x14ac:dyDescent="0.2">
      <c r="A2992" s="17">
        <v>39115</v>
      </c>
      <c r="B2992" s="14">
        <v>392.7</v>
      </c>
      <c r="C2992" s="14">
        <v>390.24</v>
      </c>
      <c r="D2992" s="14">
        <v>394.28</v>
      </c>
      <c r="E2992" s="14">
        <v>390.24</v>
      </c>
      <c r="F2992" s="14" t="s">
        <v>2179</v>
      </c>
      <c r="G2992" s="15">
        <v>8.0999999999999996E-3</v>
      </c>
    </row>
    <row r="2993" spans="1:7" x14ac:dyDescent="0.2">
      <c r="A2993" s="17">
        <v>39114</v>
      </c>
      <c r="B2993" s="14">
        <v>390.24</v>
      </c>
      <c r="C2993" s="14">
        <v>387.11</v>
      </c>
      <c r="D2993" s="14">
        <v>392.64</v>
      </c>
      <c r="E2993" s="14">
        <v>387.11</v>
      </c>
      <c r="F2993" s="14" t="s">
        <v>2179</v>
      </c>
      <c r="G2993" s="15">
        <v>4.1000000000000003E-3</v>
      </c>
    </row>
    <row r="2994" spans="1:7" x14ac:dyDescent="0.2">
      <c r="A2994" s="17">
        <v>39113</v>
      </c>
      <c r="B2994" s="14">
        <v>387.11</v>
      </c>
      <c r="C2994" s="14">
        <v>385.54</v>
      </c>
      <c r="D2994" s="14">
        <v>389.81</v>
      </c>
      <c r="E2994" s="14">
        <v>385.54</v>
      </c>
      <c r="F2994" s="14" t="s">
        <v>2179</v>
      </c>
      <c r="G2994" s="15">
        <v>-5.4000000000000003E-3</v>
      </c>
    </row>
    <row r="2995" spans="1:7" x14ac:dyDescent="0.2">
      <c r="A2995" s="17">
        <v>39112</v>
      </c>
      <c r="B2995" s="14">
        <v>385.54</v>
      </c>
      <c r="C2995" s="14">
        <v>387.63</v>
      </c>
      <c r="D2995" s="14">
        <v>387.63</v>
      </c>
      <c r="E2995" s="14">
        <v>384.16</v>
      </c>
      <c r="F2995" s="14" t="s">
        <v>2179</v>
      </c>
      <c r="G2995" s="15">
        <v>6.6E-3</v>
      </c>
    </row>
    <row r="2996" spans="1:7" x14ac:dyDescent="0.2">
      <c r="A2996" s="17">
        <v>39111</v>
      </c>
      <c r="B2996" s="14">
        <v>387.63</v>
      </c>
      <c r="C2996" s="14">
        <v>385.09</v>
      </c>
      <c r="D2996" s="14">
        <v>388.17</v>
      </c>
      <c r="E2996" s="14">
        <v>384.94</v>
      </c>
      <c r="F2996" s="14" t="s">
        <v>2179</v>
      </c>
      <c r="G2996" s="15">
        <v>5.1999999999999998E-3</v>
      </c>
    </row>
    <row r="2997" spans="1:7" x14ac:dyDescent="0.2">
      <c r="A2997" s="17">
        <v>39108</v>
      </c>
      <c r="B2997" s="14">
        <v>385.09</v>
      </c>
      <c r="C2997" s="14">
        <v>383.11</v>
      </c>
      <c r="D2997" s="14">
        <v>385.84</v>
      </c>
      <c r="E2997" s="14">
        <v>379.65</v>
      </c>
      <c r="F2997" s="14" t="s">
        <v>2179</v>
      </c>
      <c r="G2997" s="15">
        <v>-9.7000000000000003E-3</v>
      </c>
    </row>
    <row r="2998" spans="1:7" x14ac:dyDescent="0.2">
      <c r="A2998" s="17">
        <v>39107</v>
      </c>
      <c r="B2998" s="14">
        <v>383.11</v>
      </c>
      <c r="C2998" s="14">
        <v>386.87</v>
      </c>
      <c r="D2998" s="14">
        <v>390.3</v>
      </c>
      <c r="E2998" s="14">
        <v>382.7</v>
      </c>
      <c r="F2998" s="14" t="s">
        <v>2179</v>
      </c>
      <c r="G2998" s="15">
        <v>1.6E-2</v>
      </c>
    </row>
    <row r="2999" spans="1:7" x14ac:dyDescent="0.2">
      <c r="A2999" s="17">
        <v>39106</v>
      </c>
      <c r="B2999" s="14">
        <v>386.87</v>
      </c>
      <c r="C2999" s="14">
        <v>380.76</v>
      </c>
      <c r="D2999" s="14">
        <v>388.18</v>
      </c>
      <c r="E2999" s="14">
        <v>380.76</v>
      </c>
      <c r="F2999" s="14" t="s">
        <v>2179</v>
      </c>
      <c r="G2999" s="15">
        <v>-4.0000000000000002E-4</v>
      </c>
    </row>
    <row r="3000" spans="1:7" x14ac:dyDescent="0.2">
      <c r="A3000" s="17">
        <v>39105</v>
      </c>
      <c r="B3000" s="14">
        <v>380.76</v>
      </c>
      <c r="C3000" s="14">
        <v>380.9</v>
      </c>
      <c r="D3000" s="14">
        <v>381.88</v>
      </c>
      <c r="E3000" s="14">
        <v>377.97</v>
      </c>
      <c r="F3000" s="14" t="s">
        <v>2179</v>
      </c>
      <c r="G3000" s="15">
        <v>1.1299999999999999E-2</v>
      </c>
    </row>
    <row r="3001" spans="1:7" x14ac:dyDescent="0.2">
      <c r="A3001" s="17">
        <v>39104</v>
      </c>
      <c r="B3001" s="14">
        <v>380.9</v>
      </c>
      <c r="C3001" s="14">
        <v>376.63</v>
      </c>
      <c r="D3001" s="14">
        <v>382.64</v>
      </c>
      <c r="E3001" s="14">
        <v>376.63</v>
      </c>
      <c r="F3001" s="14" t="s">
        <v>2179</v>
      </c>
      <c r="G3001" s="15">
        <v>1.47E-2</v>
      </c>
    </row>
    <row r="3002" spans="1:7" x14ac:dyDescent="0.2">
      <c r="A3002" s="17">
        <v>39101</v>
      </c>
      <c r="B3002" s="14">
        <v>376.63</v>
      </c>
      <c r="C3002" s="14">
        <v>371.16</v>
      </c>
      <c r="D3002" s="14">
        <v>376.63</v>
      </c>
      <c r="E3002" s="14">
        <v>367.73</v>
      </c>
      <c r="F3002" s="14" t="s">
        <v>2179</v>
      </c>
      <c r="G3002" s="15">
        <v>7.4000000000000003E-3</v>
      </c>
    </row>
    <row r="3003" spans="1:7" x14ac:dyDescent="0.2">
      <c r="A3003" s="17">
        <v>39100</v>
      </c>
      <c r="B3003" s="14">
        <v>371.16</v>
      </c>
      <c r="C3003" s="14">
        <v>368.42</v>
      </c>
      <c r="D3003" s="14">
        <v>373.66</v>
      </c>
      <c r="E3003" s="14">
        <v>368.42</v>
      </c>
      <c r="F3003" s="14" t="s">
        <v>2179</v>
      </c>
      <c r="G3003" s="15">
        <v>-9.4999999999999998E-3</v>
      </c>
    </row>
    <row r="3004" spans="1:7" x14ac:dyDescent="0.2">
      <c r="A3004" s="17">
        <v>39099</v>
      </c>
      <c r="B3004" s="14">
        <v>368.42</v>
      </c>
      <c r="C3004" s="14">
        <v>371.96</v>
      </c>
      <c r="D3004" s="14">
        <v>372.92</v>
      </c>
      <c r="E3004" s="14">
        <v>365.83</v>
      </c>
      <c r="F3004" s="14" t="s">
        <v>2179</v>
      </c>
      <c r="G3004" s="15">
        <v>-3.5000000000000001E-3</v>
      </c>
    </row>
    <row r="3005" spans="1:7" x14ac:dyDescent="0.2">
      <c r="A3005" s="17">
        <v>39098</v>
      </c>
      <c r="B3005" s="14">
        <v>371.96</v>
      </c>
      <c r="C3005" s="14">
        <v>373.27</v>
      </c>
      <c r="D3005" s="14">
        <v>373.9</v>
      </c>
      <c r="E3005" s="14">
        <v>369.92</v>
      </c>
      <c r="F3005" s="14" t="s">
        <v>2179</v>
      </c>
      <c r="G3005" s="15">
        <v>2.9499999999999998E-2</v>
      </c>
    </row>
    <row r="3006" spans="1:7" x14ac:dyDescent="0.2">
      <c r="A3006" s="17">
        <v>39097</v>
      </c>
      <c r="B3006" s="14">
        <v>373.27</v>
      </c>
      <c r="C3006" s="14">
        <v>362.59</v>
      </c>
      <c r="D3006" s="14">
        <v>373.52</v>
      </c>
      <c r="E3006" s="14">
        <v>362.59</v>
      </c>
      <c r="F3006" s="14" t="s">
        <v>2179</v>
      </c>
      <c r="G3006" s="15">
        <v>1.8E-3</v>
      </c>
    </row>
    <row r="3007" spans="1:7" x14ac:dyDescent="0.2">
      <c r="A3007" s="17">
        <v>39094</v>
      </c>
      <c r="B3007" s="14">
        <v>362.59</v>
      </c>
      <c r="C3007" s="14">
        <v>361.95</v>
      </c>
      <c r="D3007" s="14">
        <v>364.38</v>
      </c>
      <c r="E3007" s="14">
        <v>358.78</v>
      </c>
      <c r="F3007" s="14" t="s">
        <v>2179</v>
      </c>
      <c r="G3007" s="15">
        <v>2.1600000000000001E-2</v>
      </c>
    </row>
    <row r="3008" spans="1:7" x14ac:dyDescent="0.2">
      <c r="A3008" s="17">
        <v>39093</v>
      </c>
      <c r="B3008" s="14">
        <v>361.95</v>
      </c>
      <c r="C3008" s="14">
        <v>354.31</v>
      </c>
      <c r="D3008" s="14">
        <v>362.18</v>
      </c>
      <c r="E3008" s="14">
        <v>352.67</v>
      </c>
      <c r="F3008" s="14" t="s">
        <v>2179</v>
      </c>
      <c r="G3008" s="15">
        <v>-1.3599999999999999E-2</v>
      </c>
    </row>
    <row r="3009" spans="1:7" x14ac:dyDescent="0.2">
      <c r="A3009" s="17">
        <v>39092</v>
      </c>
      <c r="B3009" s="14">
        <v>354.31</v>
      </c>
      <c r="C3009" s="14">
        <v>359.21</v>
      </c>
      <c r="D3009" s="14">
        <v>359.45</v>
      </c>
      <c r="E3009" s="14">
        <v>354.24</v>
      </c>
      <c r="F3009" s="14" t="s">
        <v>2179</v>
      </c>
      <c r="G3009" s="15">
        <v>-1.6799999999999999E-2</v>
      </c>
    </row>
    <row r="3010" spans="1:7" x14ac:dyDescent="0.2">
      <c r="A3010" s="17">
        <v>39091</v>
      </c>
      <c r="B3010" s="14">
        <v>359.21</v>
      </c>
      <c r="C3010" s="14">
        <v>365.33</v>
      </c>
      <c r="D3010" s="14">
        <v>365.84</v>
      </c>
      <c r="E3010" s="14">
        <v>358.33</v>
      </c>
      <c r="F3010" s="14" t="s">
        <v>2179</v>
      </c>
      <c r="G3010" s="15">
        <v>1.32E-2</v>
      </c>
    </row>
    <row r="3011" spans="1:7" x14ac:dyDescent="0.2">
      <c r="A3011" s="17">
        <v>39090</v>
      </c>
      <c r="B3011" s="14">
        <v>365.33</v>
      </c>
      <c r="C3011" s="14">
        <v>360.56</v>
      </c>
      <c r="D3011" s="14">
        <v>367.28</v>
      </c>
      <c r="E3011" s="14">
        <v>360.56</v>
      </c>
      <c r="F3011" s="14" t="s">
        <v>2179</v>
      </c>
      <c r="G3011" s="15">
        <v>-1.5E-3</v>
      </c>
    </row>
    <row r="3012" spans="1:7" x14ac:dyDescent="0.2">
      <c r="A3012" s="17">
        <v>39087</v>
      </c>
      <c r="B3012" s="14">
        <v>360.56</v>
      </c>
      <c r="C3012" s="14">
        <v>361.09</v>
      </c>
      <c r="D3012" s="14">
        <v>361.54</v>
      </c>
      <c r="E3012" s="14">
        <v>353.77</v>
      </c>
      <c r="F3012" s="14" t="s">
        <v>2179</v>
      </c>
      <c r="G3012" s="15">
        <v>-2.69E-2</v>
      </c>
    </row>
    <row r="3013" spans="1:7" x14ac:dyDescent="0.2">
      <c r="A3013" s="17">
        <v>39086</v>
      </c>
      <c r="B3013" s="14">
        <v>361.09</v>
      </c>
      <c r="C3013" s="14">
        <v>371.06</v>
      </c>
      <c r="D3013" s="14">
        <v>371.06</v>
      </c>
      <c r="E3013" s="14">
        <v>361.09</v>
      </c>
      <c r="F3013" s="14" t="s">
        <v>2179</v>
      </c>
      <c r="G3013" s="15">
        <v>-1.4500000000000001E-2</v>
      </c>
    </row>
    <row r="3014" spans="1:7" x14ac:dyDescent="0.2">
      <c r="A3014" s="17">
        <v>39085</v>
      </c>
      <c r="B3014" s="14">
        <v>371.06</v>
      </c>
      <c r="C3014" s="14">
        <v>376.52</v>
      </c>
      <c r="D3014" s="14">
        <v>377.55</v>
      </c>
      <c r="E3014" s="14">
        <v>371.06</v>
      </c>
      <c r="F3014" s="14" t="s">
        <v>2179</v>
      </c>
      <c r="G3014" s="15">
        <v>1.3899999999999999E-2</v>
      </c>
    </row>
    <row r="3015" spans="1:7" x14ac:dyDescent="0.2">
      <c r="A3015" s="17">
        <v>39084</v>
      </c>
      <c r="B3015" s="14">
        <v>376.52</v>
      </c>
      <c r="C3015" s="14">
        <v>371.37</v>
      </c>
      <c r="D3015" s="14">
        <v>377.16</v>
      </c>
      <c r="E3015" s="14">
        <v>371.21</v>
      </c>
      <c r="F3015" s="14" t="s">
        <v>2179</v>
      </c>
      <c r="G3015" s="15">
        <v>-2E-3</v>
      </c>
    </row>
    <row r="3016" spans="1:7" x14ac:dyDescent="0.2">
      <c r="A3016" s="17">
        <v>39080</v>
      </c>
      <c r="B3016" s="14">
        <v>371.37</v>
      </c>
      <c r="C3016" s="14">
        <v>372.13</v>
      </c>
      <c r="D3016" s="14">
        <v>373.01</v>
      </c>
      <c r="E3016" s="14">
        <v>371.33</v>
      </c>
      <c r="F3016" s="14" t="s">
        <v>2179</v>
      </c>
      <c r="G3016" s="15">
        <v>9.4999999999999998E-3</v>
      </c>
    </row>
    <row r="3017" spans="1:7" x14ac:dyDescent="0.2">
      <c r="A3017" s="17">
        <v>39079</v>
      </c>
      <c r="B3017" s="14">
        <v>372.13</v>
      </c>
      <c r="C3017" s="14">
        <v>368.63</v>
      </c>
      <c r="D3017" s="14">
        <v>372.13</v>
      </c>
      <c r="E3017" s="14">
        <v>368.63</v>
      </c>
      <c r="F3017" s="14" t="s">
        <v>2179</v>
      </c>
      <c r="G3017" s="15">
        <v>4.4999999999999997E-3</v>
      </c>
    </row>
    <row r="3018" spans="1:7" x14ac:dyDescent="0.2">
      <c r="A3018" s="17">
        <v>39078</v>
      </c>
      <c r="B3018" s="14">
        <v>368.63</v>
      </c>
      <c r="C3018" s="14">
        <v>366.97</v>
      </c>
      <c r="D3018" s="14">
        <v>369.92</v>
      </c>
      <c r="E3018" s="14">
        <v>366.25</v>
      </c>
      <c r="F3018" s="14" t="s">
        <v>2179</v>
      </c>
      <c r="G3018" s="15">
        <v>1.4E-3</v>
      </c>
    </row>
    <row r="3019" spans="1:7" x14ac:dyDescent="0.2">
      <c r="A3019" s="17">
        <v>39073</v>
      </c>
      <c r="B3019" s="14">
        <v>366.97</v>
      </c>
      <c r="C3019" s="14">
        <v>366.44</v>
      </c>
      <c r="D3019" s="14">
        <v>368.66</v>
      </c>
      <c r="E3019" s="14">
        <v>365.65</v>
      </c>
      <c r="F3019" s="14" t="s">
        <v>2179</v>
      </c>
      <c r="G3019" s="15">
        <v>-1.0500000000000001E-2</v>
      </c>
    </row>
    <row r="3020" spans="1:7" x14ac:dyDescent="0.2">
      <c r="A3020" s="17">
        <v>39072</v>
      </c>
      <c r="B3020" s="14">
        <v>366.44</v>
      </c>
      <c r="C3020" s="14">
        <v>370.31</v>
      </c>
      <c r="D3020" s="14">
        <v>370.31</v>
      </c>
      <c r="E3020" s="14">
        <v>366.25</v>
      </c>
      <c r="F3020" s="14" t="s">
        <v>2179</v>
      </c>
      <c r="G3020" s="15">
        <v>1.4200000000000001E-2</v>
      </c>
    </row>
    <row r="3021" spans="1:7" x14ac:dyDescent="0.2">
      <c r="A3021" s="17">
        <v>39071</v>
      </c>
      <c r="B3021" s="14">
        <v>370.31</v>
      </c>
      <c r="C3021" s="14">
        <v>365.14</v>
      </c>
      <c r="D3021" s="14">
        <v>370.43</v>
      </c>
      <c r="E3021" s="14">
        <v>365.14</v>
      </c>
      <c r="F3021" s="14" t="s">
        <v>2179</v>
      </c>
      <c r="G3021" s="15">
        <v>-1.35E-2</v>
      </c>
    </row>
    <row r="3022" spans="1:7" x14ac:dyDescent="0.2">
      <c r="A3022" s="17">
        <v>39070</v>
      </c>
      <c r="B3022" s="14">
        <v>365.14</v>
      </c>
      <c r="C3022" s="14">
        <v>370.13</v>
      </c>
      <c r="D3022" s="14">
        <v>370.13</v>
      </c>
      <c r="E3022" s="14">
        <v>361.96</v>
      </c>
      <c r="F3022" s="14" t="s">
        <v>2179</v>
      </c>
      <c r="G3022" s="15">
        <v>2.76E-2</v>
      </c>
    </row>
    <row r="3023" spans="1:7" x14ac:dyDescent="0.2">
      <c r="A3023" s="17">
        <v>39069</v>
      </c>
      <c r="B3023" s="14">
        <v>370.13</v>
      </c>
      <c r="C3023" s="14">
        <v>360.18</v>
      </c>
      <c r="D3023" s="14">
        <v>378.62</v>
      </c>
      <c r="E3023" s="14">
        <v>360.18</v>
      </c>
      <c r="F3023" s="14" t="s">
        <v>2179</v>
      </c>
      <c r="G3023" s="15">
        <v>8.9999999999999993E-3</v>
      </c>
    </row>
    <row r="3024" spans="1:7" x14ac:dyDescent="0.2">
      <c r="A3024" s="17">
        <v>39066</v>
      </c>
      <c r="B3024" s="14">
        <v>360.18</v>
      </c>
      <c r="C3024" s="14">
        <v>356.97</v>
      </c>
      <c r="D3024" s="14">
        <v>360.18</v>
      </c>
      <c r="E3024" s="14">
        <v>356.97</v>
      </c>
      <c r="F3024" s="14" t="s">
        <v>2179</v>
      </c>
      <c r="G3024" s="15">
        <v>1.9E-2</v>
      </c>
    </row>
    <row r="3025" spans="1:7" x14ac:dyDescent="0.2">
      <c r="A3025" s="17">
        <v>39065</v>
      </c>
      <c r="B3025" s="14">
        <v>356.97</v>
      </c>
      <c r="C3025" s="14">
        <v>350.32</v>
      </c>
      <c r="D3025" s="14">
        <v>357.16</v>
      </c>
      <c r="E3025" s="14">
        <v>350.32</v>
      </c>
      <c r="F3025" s="14" t="s">
        <v>2179</v>
      </c>
      <c r="G3025" s="15">
        <v>-4.8999999999999998E-3</v>
      </c>
    </row>
    <row r="3026" spans="1:7" x14ac:dyDescent="0.2">
      <c r="A3026" s="17">
        <v>39064</v>
      </c>
      <c r="B3026" s="14">
        <v>350.32</v>
      </c>
      <c r="C3026" s="14">
        <v>352.04</v>
      </c>
      <c r="D3026" s="14">
        <v>352.11</v>
      </c>
      <c r="E3026" s="14">
        <v>349.06</v>
      </c>
      <c r="F3026" s="14" t="s">
        <v>2179</v>
      </c>
      <c r="G3026" s="15">
        <v>6.7999999999999996E-3</v>
      </c>
    </row>
    <row r="3027" spans="1:7" x14ac:dyDescent="0.2">
      <c r="A3027" s="17">
        <v>39063</v>
      </c>
      <c r="B3027" s="14">
        <v>352.04</v>
      </c>
      <c r="C3027" s="14">
        <v>349.66</v>
      </c>
      <c r="D3027" s="14">
        <v>352.07</v>
      </c>
      <c r="E3027" s="14">
        <v>347.68</v>
      </c>
      <c r="F3027" s="14" t="s">
        <v>2179</v>
      </c>
      <c r="G3027" s="15">
        <v>3.0000000000000001E-3</v>
      </c>
    </row>
    <row r="3028" spans="1:7" x14ac:dyDescent="0.2">
      <c r="A3028" s="17">
        <v>39062</v>
      </c>
      <c r="B3028" s="14">
        <v>349.66</v>
      </c>
      <c r="C3028" s="14">
        <v>348.61</v>
      </c>
      <c r="D3028" s="14">
        <v>351.4</v>
      </c>
      <c r="E3028" s="14">
        <v>348.13</v>
      </c>
      <c r="F3028" s="14" t="s">
        <v>2179</v>
      </c>
      <c r="G3028" s="15">
        <v>4.0000000000000001E-3</v>
      </c>
    </row>
    <row r="3029" spans="1:7" x14ac:dyDescent="0.2">
      <c r="A3029" s="17">
        <v>39059</v>
      </c>
      <c r="B3029" s="14">
        <v>348.61</v>
      </c>
      <c r="C3029" s="14">
        <v>347.22</v>
      </c>
      <c r="D3029" s="14">
        <v>350.11</v>
      </c>
      <c r="E3029" s="14">
        <v>346.33</v>
      </c>
      <c r="F3029" s="14" t="s">
        <v>2179</v>
      </c>
      <c r="G3029" s="15">
        <v>-6.9999999999999999E-4</v>
      </c>
    </row>
    <row r="3030" spans="1:7" x14ac:dyDescent="0.2">
      <c r="A3030" s="17">
        <v>39058</v>
      </c>
      <c r="B3030" s="14">
        <v>347.22</v>
      </c>
      <c r="C3030" s="14">
        <v>347.47</v>
      </c>
      <c r="D3030" s="14">
        <v>349.67</v>
      </c>
      <c r="E3030" s="14">
        <v>346.74</v>
      </c>
      <c r="F3030" s="14" t="s">
        <v>2179</v>
      </c>
      <c r="G3030" s="15">
        <v>-6.4000000000000003E-3</v>
      </c>
    </row>
    <row r="3031" spans="1:7" x14ac:dyDescent="0.2">
      <c r="A3031" s="17">
        <v>39057</v>
      </c>
      <c r="B3031" s="14">
        <v>347.47</v>
      </c>
      <c r="C3031" s="14">
        <v>349.7</v>
      </c>
      <c r="D3031" s="14">
        <v>350.8</v>
      </c>
      <c r="E3031" s="14">
        <v>346.07</v>
      </c>
      <c r="F3031" s="14" t="s">
        <v>2179</v>
      </c>
      <c r="G3031" s="15">
        <v>8.8999999999999999E-3</v>
      </c>
    </row>
    <row r="3032" spans="1:7" x14ac:dyDescent="0.2">
      <c r="A3032" s="17">
        <v>39056</v>
      </c>
      <c r="B3032" s="14">
        <v>349.7</v>
      </c>
      <c r="C3032" s="14">
        <v>346.62</v>
      </c>
      <c r="D3032" s="14">
        <v>351.06</v>
      </c>
      <c r="E3032" s="14">
        <v>346.62</v>
      </c>
      <c r="F3032" s="14" t="s">
        <v>2179</v>
      </c>
      <c r="G3032" s="15">
        <v>3.8999999999999998E-3</v>
      </c>
    </row>
    <row r="3033" spans="1:7" x14ac:dyDescent="0.2">
      <c r="A3033" s="17">
        <v>39055</v>
      </c>
      <c r="B3033" s="14">
        <v>346.62</v>
      </c>
      <c r="C3033" s="14">
        <v>345.29</v>
      </c>
      <c r="D3033" s="14">
        <v>349.44</v>
      </c>
      <c r="E3033" s="14">
        <v>345.29</v>
      </c>
      <c r="F3033" s="14" t="s">
        <v>2179</v>
      </c>
      <c r="G3033" s="15">
        <v>-3.3E-3</v>
      </c>
    </row>
    <row r="3034" spans="1:7" x14ac:dyDescent="0.2">
      <c r="A3034" s="17">
        <v>39052</v>
      </c>
      <c r="B3034" s="14">
        <v>345.29</v>
      </c>
      <c r="C3034" s="14">
        <v>346.45</v>
      </c>
      <c r="D3034" s="14">
        <v>350.72</v>
      </c>
      <c r="E3034" s="14">
        <v>344.55</v>
      </c>
      <c r="F3034" s="14" t="s">
        <v>2179</v>
      </c>
      <c r="G3034" s="15">
        <v>1E-3</v>
      </c>
    </row>
    <row r="3035" spans="1:7" x14ac:dyDescent="0.2">
      <c r="A3035" s="17">
        <v>39051</v>
      </c>
      <c r="B3035" s="14">
        <v>346.45</v>
      </c>
      <c r="C3035" s="14">
        <v>346.1</v>
      </c>
      <c r="D3035" s="14">
        <v>350.68</v>
      </c>
      <c r="E3035" s="14">
        <v>346.1</v>
      </c>
      <c r="F3035" s="14" t="s">
        <v>2179</v>
      </c>
      <c r="G3035" s="15">
        <v>2.2800000000000001E-2</v>
      </c>
    </row>
    <row r="3036" spans="1:7" x14ac:dyDescent="0.2">
      <c r="A3036" s="17">
        <v>39050</v>
      </c>
      <c r="B3036" s="14">
        <v>346.1</v>
      </c>
      <c r="C3036" s="14">
        <v>338.4</v>
      </c>
      <c r="D3036" s="14">
        <v>346.11</v>
      </c>
      <c r="E3036" s="14">
        <v>338.4</v>
      </c>
      <c r="F3036" s="14" t="s">
        <v>2179</v>
      </c>
      <c r="G3036" s="15">
        <v>-1.2800000000000001E-2</v>
      </c>
    </row>
    <row r="3037" spans="1:7" x14ac:dyDescent="0.2">
      <c r="A3037" s="17">
        <v>39049</v>
      </c>
      <c r="B3037" s="14">
        <v>338.4</v>
      </c>
      <c r="C3037" s="14">
        <v>342.79</v>
      </c>
      <c r="D3037" s="14">
        <v>342.93</v>
      </c>
      <c r="E3037" s="14">
        <v>337.05</v>
      </c>
      <c r="F3037" s="14" t="s">
        <v>2179</v>
      </c>
      <c r="G3037" s="15">
        <v>-1.3100000000000001E-2</v>
      </c>
    </row>
    <row r="3038" spans="1:7" x14ac:dyDescent="0.2">
      <c r="A3038" s="17">
        <v>39048</v>
      </c>
      <c r="B3038" s="14">
        <v>342.79</v>
      </c>
      <c r="C3038" s="14">
        <v>347.35</v>
      </c>
      <c r="D3038" s="14">
        <v>349.66</v>
      </c>
      <c r="E3038" s="14">
        <v>342.49</v>
      </c>
      <c r="F3038" s="14" t="s">
        <v>2179</v>
      </c>
      <c r="G3038" s="15">
        <v>0</v>
      </c>
    </row>
    <row r="3039" spans="1:7" x14ac:dyDescent="0.2">
      <c r="A3039" s="17">
        <v>39045</v>
      </c>
      <c r="B3039" s="14">
        <v>347.35</v>
      </c>
      <c r="C3039" s="14">
        <v>347.36</v>
      </c>
      <c r="D3039" s="14">
        <v>347.94</v>
      </c>
      <c r="E3039" s="14">
        <v>342.07</v>
      </c>
      <c r="F3039" s="14" t="s">
        <v>2179</v>
      </c>
      <c r="G3039" s="15">
        <v>-8.6999999999999994E-3</v>
      </c>
    </row>
    <row r="3040" spans="1:7" x14ac:dyDescent="0.2">
      <c r="A3040" s="17">
        <v>39044</v>
      </c>
      <c r="B3040" s="14">
        <v>347.36</v>
      </c>
      <c r="C3040" s="14">
        <v>350.42</v>
      </c>
      <c r="D3040" s="14">
        <v>351.54</v>
      </c>
      <c r="E3040" s="14">
        <v>347.36</v>
      </c>
      <c r="F3040" s="14" t="s">
        <v>2179</v>
      </c>
      <c r="G3040" s="15">
        <v>-2.7000000000000001E-3</v>
      </c>
    </row>
    <row r="3041" spans="1:7" x14ac:dyDescent="0.2">
      <c r="A3041" s="17">
        <v>39043</v>
      </c>
      <c r="B3041" s="14">
        <v>350.42</v>
      </c>
      <c r="C3041" s="14">
        <v>351.37</v>
      </c>
      <c r="D3041" s="14">
        <v>355.99</v>
      </c>
      <c r="E3041" s="14">
        <v>350.42</v>
      </c>
      <c r="F3041" s="14" t="s">
        <v>2179</v>
      </c>
      <c r="G3041" s="15">
        <v>1.26E-2</v>
      </c>
    </row>
    <row r="3042" spans="1:7" x14ac:dyDescent="0.2">
      <c r="A3042" s="17">
        <v>39042</v>
      </c>
      <c r="B3042" s="14">
        <v>351.37</v>
      </c>
      <c r="C3042" s="14">
        <v>347.01</v>
      </c>
      <c r="D3042" s="14">
        <v>351.41</v>
      </c>
      <c r="E3042" s="14">
        <v>347.01</v>
      </c>
      <c r="F3042" s="14" t="s">
        <v>2179</v>
      </c>
      <c r="G3042" s="15">
        <v>9.1999999999999998E-3</v>
      </c>
    </row>
    <row r="3043" spans="1:7" x14ac:dyDescent="0.2">
      <c r="A3043" s="17">
        <v>39041</v>
      </c>
      <c r="B3043" s="14">
        <v>347.01</v>
      </c>
      <c r="C3043" s="14">
        <v>343.85</v>
      </c>
      <c r="D3043" s="14">
        <v>347.93</v>
      </c>
      <c r="E3043" s="14">
        <v>342.05</v>
      </c>
      <c r="F3043" s="14" t="s">
        <v>2179</v>
      </c>
      <c r="G3043" s="15">
        <v>-3.1099999999999999E-2</v>
      </c>
    </row>
    <row r="3044" spans="1:7" x14ac:dyDescent="0.2">
      <c r="A3044" s="17">
        <v>39038</v>
      </c>
      <c r="B3044" s="14">
        <v>343.85</v>
      </c>
      <c r="C3044" s="14">
        <v>354.87</v>
      </c>
      <c r="D3044" s="14">
        <v>354.87</v>
      </c>
      <c r="E3044" s="14">
        <v>342.71</v>
      </c>
      <c r="F3044" s="14" t="s">
        <v>2179</v>
      </c>
      <c r="G3044" s="15">
        <v>6.7999999999999996E-3</v>
      </c>
    </row>
    <row r="3045" spans="1:7" x14ac:dyDescent="0.2">
      <c r="A3045" s="17">
        <v>39037</v>
      </c>
      <c r="B3045" s="14">
        <v>354.87</v>
      </c>
      <c r="C3045" s="14">
        <v>352.49</v>
      </c>
      <c r="D3045" s="14">
        <v>355.35</v>
      </c>
      <c r="E3045" s="14">
        <v>351.07</v>
      </c>
      <c r="F3045" s="14" t="s">
        <v>2179</v>
      </c>
      <c r="G3045" s="15">
        <v>7.1999999999999998E-3</v>
      </c>
    </row>
    <row r="3046" spans="1:7" x14ac:dyDescent="0.2">
      <c r="A3046" s="17">
        <v>39036</v>
      </c>
      <c r="B3046" s="14">
        <v>352.49</v>
      </c>
      <c r="C3046" s="14">
        <v>349.96</v>
      </c>
      <c r="D3046" s="14">
        <v>352.58</v>
      </c>
      <c r="E3046" s="14">
        <v>349.92</v>
      </c>
      <c r="F3046" s="14" t="s">
        <v>2179</v>
      </c>
      <c r="G3046" s="15">
        <v>9.2999999999999992E-3</v>
      </c>
    </row>
    <row r="3047" spans="1:7" x14ac:dyDescent="0.2">
      <c r="A3047" s="17">
        <v>39035</v>
      </c>
      <c r="B3047" s="14">
        <v>349.96</v>
      </c>
      <c r="C3047" s="14">
        <v>346.73</v>
      </c>
      <c r="D3047" s="14">
        <v>351.45</v>
      </c>
      <c r="E3047" s="14">
        <v>346.73</v>
      </c>
      <c r="F3047" s="14" t="s">
        <v>2179</v>
      </c>
      <c r="G3047" s="15">
        <v>1.9E-3</v>
      </c>
    </row>
    <row r="3048" spans="1:7" x14ac:dyDescent="0.2">
      <c r="A3048" s="17">
        <v>39034</v>
      </c>
      <c r="B3048" s="14">
        <v>346.73</v>
      </c>
      <c r="C3048" s="14">
        <v>346.08</v>
      </c>
      <c r="D3048" s="14">
        <v>348.3</v>
      </c>
      <c r="E3048" s="14">
        <v>344.6</v>
      </c>
      <c r="F3048" s="14" t="s">
        <v>2179</v>
      </c>
      <c r="G3048" s="15">
        <v>-1.01E-2</v>
      </c>
    </row>
    <row r="3049" spans="1:7" x14ac:dyDescent="0.2">
      <c r="A3049" s="17">
        <v>39031</v>
      </c>
      <c r="B3049" s="14">
        <v>346.08</v>
      </c>
      <c r="C3049" s="14">
        <v>349.62</v>
      </c>
      <c r="D3049" s="14">
        <v>349.62</v>
      </c>
      <c r="E3049" s="14">
        <v>345.83</v>
      </c>
      <c r="F3049" s="14" t="s">
        <v>2179</v>
      </c>
      <c r="G3049" s="15">
        <v>8.0999999999999996E-3</v>
      </c>
    </row>
    <row r="3050" spans="1:7" x14ac:dyDescent="0.2">
      <c r="A3050" s="17">
        <v>39030</v>
      </c>
      <c r="B3050" s="14">
        <v>349.62</v>
      </c>
      <c r="C3050" s="14">
        <v>346.82</v>
      </c>
      <c r="D3050" s="14">
        <v>351.54</v>
      </c>
      <c r="E3050" s="14">
        <v>346.82</v>
      </c>
      <c r="F3050" s="14" t="s">
        <v>2179</v>
      </c>
      <c r="G3050" s="15">
        <v>1.6999999999999999E-3</v>
      </c>
    </row>
    <row r="3051" spans="1:7" x14ac:dyDescent="0.2">
      <c r="A3051" s="17">
        <v>39029</v>
      </c>
      <c r="B3051" s="14">
        <v>346.82</v>
      </c>
      <c r="C3051" s="14">
        <v>346.24</v>
      </c>
      <c r="D3051" s="14">
        <v>347.17</v>
      </c>
      <c r="E3051" s="14">
        <v>344.06</v>
      </c>
      <c r="F3051" s="14" t="s">
        <v>2179</v>
      </c>
      <c r="G3051" s="15">
        <v>-1.11E-2</v>
      </c>
    </row>
    <row r="3052" spans="1:7" x14ac:dyDescent="0.2">
      <c r="A3052" s="17">
        <v>39028</v>
      </c>
      <c r="B3052" s="14">
        <v>346.24</v>
      </c>
      <c r="C3052" s="14">
        <v>350.11</v>
      </c>
      <c r="D3052" s="14">
        <v>352.93</v>
      </c>
      <c r="E3052" s="14">
        <v>345.59</v>
      </c>
      <c r="F3052" s="14" t="s">
        <v>2179</v>
      </c>
      <c r="G3052" s="15">
        <v>2.1999999999999999E-2</v>
      </c>
    </row>
    <row r="3053" spans="1:7" x14ac:dyDescent="0.2">
      <c r="A3053" s="17">
        <v>39027</v>
      </c>
      <c r="B3053" s="14">
        <v>350.11</v>
      </c>
      <c r="C3053" s="14">
        <v>342.57</v>
      </c>
      <c r="D3053" s="14">
        <v>350.11</v>
      </c>
      <c r="E3053" s="14">
        <v>342.57</v>
      </c>
      <c r="F3053" s="14" t="s">
        <v>2179</v>
      </c>
      <c r="G3053" s="15">
        <v>1.55E-2</v>
      </c>
    </row>
    <row r="3054" spans="1:7" x14ac:dyDescent="0.2">
      <c r="A3054" s="17">
        <v>39024</v>
      </c>
      <c r="B3054" s="14">
        <v>342.57</v>
      </c>
      <c r="C3054" s="14">
        <v>337.33</v>
      </c>
      <c r="D3054" s="14">
        <v>342.6</v>
      </c>
      <c r="E3054" s="14">
        <v>337.33</v>
      </c>
      <c r="F3054" s="14" t="s">
        <v>2179</v>
      </c>
      <c r="G3054" s="15">
        <v>-9.7999999999999997E-3</v>
      </c>
    </row>
    <row r="3055" spans="1:7" x14ac:dyDescent="0.2">
      <c r="A3055" s="17">
        <v>39023</v>
      </c>
      <c r="B3055" s="14">
        <v>337.33</v>
      </c>
      <c r="C3055" s="14">
        <v>340.68</v>
      </c>
      <c r="D3055" s="14">
        <v>341.22</v>
      </c>
      <c r="E3055" s="14">
        <v>336.55</v>
      </c>
      <c r="F3055" s="14" t="s">
        <v>2179</v>
      </c>
      <c r="G3055" s="15">
        <v>8.0999999999999996E-3</v>
      </c>
    </row>
    <row r="3056" spans="1:7" x14ac:dyDescent="0.2">
      <c r="A3056" s="17">
        <v>39022</v>
      </c>
      <c r="B3056" s="14">
        <v>340.68</v>
      </c>
      <c r="C3056" s="14">
        <v>337.93</v>
      </c>
      <c r="D3056" s="14">
        <v>342.36</v>
      </c>
      <c r="E3056" s="14">
        <v>337.93</v>
      </c>
      <c r="F3056" s="14" t="s">
        <v>2179</v>
      </c>
      <c r="G3056" s="15">
        <v>6.4000000000000003E-3</v>
      </c>
    </row>
    <row r="3057" spans="1:7" x14ac:dyDescent="0.2">
      <c r="A3057" s="17">
        <v>39021</v>
      </c>
      <c r="B3057" s="14">
        <v>337.93</v>
      </c>
      <c r="C3057" s="14">
        <v>335.78</v>
      </c>
      <c r="D3057" s="14">
        <v>339.25</v>
      </c>
      <c r="E3057" s="14">
        <v>334.93</v>
      </c>
      <c r="F3057" s="14" t="s">
        <v>2179</v>
      </c>
      <c r="G3057" s="15">
        <v>-1.2699999999999999E-2</v>
      </c>
    </row>
    <row r="3058" spans="1:7" x14ac:dyDescent="0.2">
      <c r="A3058" s="17">
        <v>39020</v>
      </c>
      <c r="B3058" s="14">
        <v>335.78</v>
      </c>
      <c r="C3058" s="14">
        <v>340.09</v>
      </c>
      <c r="D3058" s="14">
        <v>340.17</v>
      </c>
      <c r="E3058" s="14">
        <v>334.93</v>
      </c>
      <c r="F3058" s="14" t="s">
        <v>2179</v>
      </c>
      <c r="G3058" s="15">
        <v>1E-4</v>
      </c>
    </row>
    <row r="3059" spans="1:7" x14ac:dyDescent="0.2">
      <c r="A3059" s="17">
        <v>39017</v>
      </c>
      <c r="B3059" s="14">
        <v>340.09</v>
      </c>
      <c r="C3059" s="14">
        <v>340.06</v>
      </c>
      <c r="D3059" s="14">
        <v>342.17</v>
      </c>
      <c r="E3059" s="14">
        <v>338.91</v>
      </c>
      <c r="F3059" s="14" t="s">
        <v>2179</v>
      </c>
      <c r="G3059" s="15">
        <v>2.0400000000000001E-2</v>
      </c>
    </row>
    <row r="3060" spans="1:7" x14ac:dyDescent="0.2">
      <c r="A3060" s="17">
        <v>39016</v>
      </c>
      <c r="B3060" s="14">
        <v>340.06</v>
      </c>
      <c r="C3060" s="14">
        <v>333.27</v>
      </c>
      <c r="D3060" s="14">
        <v>341.97</v>
      </c>
      <c r="E3060" s="14">
        <v>333.27</v>
      </c>
      <c r="F3060" s="14" t="s">
        <v>2179</v>
      </c>
      <c r="G3060" s="15">
        <v>-4.1999999999999997E-3</v>
      </c>
    </row>
    <row r="3061" spans="1:7" x14ac:dyDescent="0.2">
      <c r="A3061" s="17">
        <v>39015</v>
      </c>
      <c r="B3061" s="14">
        <v>333.27</v>
      </c>
      <c r="C3061" s="14">
        <v>334.67</v>
      </c>
      <c r="D3061" s="14">
        <v>336.4</v>
      </c>
      <c r="E3061" s="14">
        <v>332.84</v>
      </c>
      <c r="F3061" s="14" t="s">
        <v>2179</v>
      </c>
      <c r="G3061" s="15">
        <v>6.4999999999999997E-3</v>
      </c>
    </row>
    <row r="3062" spans="1:7" x14ac:dyDescent="0.2">
      <c r="A3062" s="17">
        <v>39014</v>
      </c>
      <c r="B3062" s="14">
        <v>334.67</v>
      </c>
      <c r="C3062" s="14">
        <v>332.52</v>
      </c>
      <c r="D3062" s="14">
        <v>334.68</v>
      </c>
      <c r="E3062" s="14">
        <v>330.84</v>
      </c>
      <c r="F3062" s="14" t="s">
        <v>2179</v>
      </c>
      <c r="G3062" s="15">
        <v>-1.1599999999999999E-2</v>
      </c>
    </row>
    <row r="3063" spans="1:7" x14ac:dyDescent="0.2">
      <c r="A3063" s="17">
        <v>39013</v>
      </c>
      <c r="B3063" s="14">
        <v>332.52</v>
      </c>
      <c r="C3063" s="14">
        <v>336.41</v>
      </c>
      <c r="D3063" s="14">
        <v>336.41</v>
      </c>
      <c r="E3063" s="14">
        <v>331.85</v>
      </c>
      <c r="F3063" s="14" t="s">
        <v>2179</v>
      </c>
      <c r="G3063" s="15">
        <v>3.0000000000000001E-3</v>
      </c>
    </row>
    <row r="3064" spans="1:7" x14ac:dyDescent="0.2">
      <c r="A3064" s="17">
        <v>39010</v>
      </c>
      <c r="B3064" s="14">
        <v>336.41</v>
      </c>
      <c r="C3064" s="14">
        <v>335.41</v>
      </c>
      <c r="D3064" s="14">
        <v>338.83</v>
      </c>
      <c r="E3064" s="14">
        <v>335.41</v>
      </c>
      <c r="F3064" s="14" t="s">
        <v>2179</v>
      </c>
      <c r="G3064" s="15">
        <v>7.9000000000000008E-3</v>
      </c>
    </row>
    <row r="3065" spans="1:7" x14ac:dyDescent="0.2">
      <c r="A3065" s="17">
        <v>39009</v>
      </c>
      <c r="B3065" s="14">
        <v>335.41</v>
      </c>
      <c r="C3065" s="14">
        <v>332.79</v>
      </c>
      <c r="D3065" s="14">
        <v>335.46</v>
      </c>
      <c r="E3065" s="14">
        <v>329.87</v>
      </c>
      <c r="F3065" s="14" t="s">
        <v>2179</v>
      </c>
      <c r="G3065" s="15">
        <v>1.17E-2</v>
      </c>
    </row>
    <row r="3066" spans="1:7" x14ac:dyDescent="0.2">
      <c r="A3066" s="17">
        <v>39008</v>
      </c>
      <c r="B3066" s="14">
        <v>332.79</v>
      </c>
      <c r="C3066" s="14">
        <v>328.95</v>
      </c>
      <c r="D3066" s="14">
        <v>332.99</v>
      </c>
      <c r="E3066" s="14">
        <v>328.39</v>
      </c>
      <c r="F3066" s="14" t="s">
        <v>2179</v>
      </c>
      <c r="G3066" s="15">
        <v>-4.3E-3</v>
      </c>
    </row>
    <row r="3067" spans="1:7" x14ac:dyDescent="0.2">
      <c r="A3067" s="17">
        <v>39007</v>
      </c>
      <c r="B3067" s="14">
        <v>328.95</v>
      </c>
      <c r="C3067" s="14">
        <v>330.38</v>
      </c>
      <c r="D3067" s="14">
        <v>333.33</v>
      </c>
      <c r="E3067" s="14">
        <v>328.43</v>
      </c>
      <c r="F3067" s="14" t="s">
        <v>2179</v>
      </c>
      <c r="G3067" s="15">
        <v>1.5699999999999999E-2</v>
      </c>
    </row>
    <row r="3068" spans="1:7" x14ac:dyDescent="0.2">
      <c r="A3068" s="17">
        <v>39006</v>
      </c>
      <c r="B3068" s="14">
        <v>330.38</v>
      </c>
      <c r="C3068" s="14">
        <v>325.27999999999997</v>
      </c>
      <c r="D3068" s="14">
        <v>330.99</v>
      </c>
      <c r="E3068" s="14">
        <v>325.27999999999997</v>
      </c>
      <c r="F3068" s="14" t="s">
        <v>2179</v>
      </c>
      <c r="G3068" s="15">
        <v>1.8499999999999999E-2</v>
      </c>
    </row>
    <row r="3069" spans="1:7" x14ac:dyDescent="0.2">
      <c r="A3069" s="17">
        <v>39003</v>
      </c>
      <c r="B3069" s="14">
        <v>325.27999999999997</v>
      </c>
      <c r="C3069" s="14">
        <v>319.37</v>
      </c>
      <c r="D3069" s="14">
        <v>325.38</v>
      </c>
      <c r="E3069" s="14">
        <v>319.37</v>
      </c>
      <c r="F3069" s="14" t="s">
        <v>2179</v>
      </c>
      <c r="G3069" s="15">
        <v>1.2200000000000001E-2</v>
      </c>
    </row>
    <row r="3070" spans="1:7" x14ac:dyDescent="0.2">
      <c r="A3070" s="17">
        <v>39002</v>
      </c>
      <c r="B3070" s="14">
        <v>319.37</v>
      </c>
      <c r="C3070" s="14">
        <v>315.52</v>
      </c>
      <c r="D3070" s="14">
        <v>319.43</v>
      </c>
      <c r="E3070" s="14">
        <v>314.95</v>
      </c>
      <c r="F3070" s="14" t="s">
        <v>2179</v>
      </c>
      <c r="G3070" s="15">
        <v>-2.5999999999999999E-3</v>
      </c>
    </row>
    <row r="3071" spans="1:7" x14ac:dyDescent="0.2">
      <c r="A3071" s="17">
        <v>39001</v>
      </c>
      <c r="B3071" s="14">
        <v>315.52</v>
      </c>
      <c r="C3071" s="14">
        <v>316.33</v>
      </c>
      <c r="D3071" s="14">
        <v>317.23</v>
      </c>
      <c r="E3071" s="14">
        <v>314.11</v>
      </c>
      <c r="F3071" s="14" t="s">
        <v>2179</v>
      </c>
      <c r="G3071" s="15">
        <v>0.01</v>
      </c>
    </row>
    <row r="3072" spans="1:7" x14ac:dyDescent="0.2">
      <c r="A3072" s="17">
        <v>39000</v>
      </c>
      <c r="B3072" s="14">
        <v>316.33</v>
      </c>
      <c r="C3072" s="14">
        <v>313.2</v>
      </c>
      <c r="D3072" s="14">
        <v>317.01</v>
      </c>
      <c r="E3072" s="14">
        <v>313.2</v>
      </c>
      <c r="F3072" s="14" t="s">
        <v>2179</v>
      </c>
      <c r="G3072" s="15">
        <v>1.09E-2</v>
      </c>
    </row>
    <row r="3073" spans="1:7" x14ac:dyDescent="0.2">
      <c r="A3073" s="17">
        <v>38999</v>
      </c>
      <c r="B3073" s="14">
        <v>313.2</v>
      </c>
      <c r="C3073" s="14">
        <v>309.83</v>
      </c>
      <c r="D3073" s="14">
        <v>313.83</v>
      </c>
      <c r="E3073" s="14">
        <v>309.83</v>
      </c>
      <c r="F3073" s="14" t="s">
        <v>2179</v>
      </c>
      <c r="G3073" s="15">
        <v>-1.1999999999999999E-3</v>
      </c>
    </row>
    <row r="3074" spans="1:7" x14ac:dyDescent="0.2">
      <c r="A3074" s="17">
        <v>38996</v>
      </c>
      <c r="B3074" s="14">
        <v>309.83</v>
      </c>
      <c r="C3074" s="14">
        <v>310.2</v>
      </c>
      <c r="D3074" s="14">
        <v>311.92</v>
      </c>
      <c r="E3074" s="14">
        <v>309.67</v>
      </c>
      <c r="F3074" s="14" t="s">
        <v>2179</v>
      </c>
      <c r="G3074" s="15">
        <v>1.7600000000000001E-2</v>
      </c>
    </row>
    <row r="3075" spans="1:7" x14ac:dyDescent="0.2">
      <c r="A3075" s="17">
        <v>38995</v>
      </c>
      <c r="B3075" s="14">
        <v>310.2</v>
      </c>
      <c r="C3075" s="14">
        <v>304.83</v>
      </c>
      <c r="D3075" s="14">
        <v>311.14</v>
      </c>
      <c r="E3075" s="14">
        <v>304.83</v>
      </c>
      <c r="F3075" s="14" t="s">
        <v>2179</v>
      </c>
      <c r="G3075" s="15">
        <v>1.0500000000000001E-2</v>
      </c>
    </row>
    <row r="3076" spans="1:7" x14ac:dyDescent="0.2">
      <c r="A3076" s="17">
        <v>38994</v>
      </c>
      <c r="B3076" s="14">
        <v>304.83</v>
      </c>
      <c r="C3076" s="14">
        <v>301.67</v>
      </c>
      <c r="D3076" s="14">
        <v>305.32</v>
      </c>
      <c r="E3076" s="14">
        <v>297.25</v>
      </c>
      <c r="F3076" s="14" t="s">
        <v>2179</v>
      </c>
      <c r="G3076" s="15">
        <v>-2.3E-2</v>
      </c>
    </row>
    <row r="3077" spans="1:7" x14ac:dyDescent="0.2">
      <c r="A3077" s="17">
        <v>38993</v>
      </c>
      <c r="B3077" s="14">
        <v>301.67</v>
      </c>
      <c r="C3077" s="14">
        <v>308.77999999999997</v>
      </c>
      <c r="D3077" s="14">
        <v>308.77999999999997</v>
      </c>
      <c r="E3077" s="14">
        <v>301.14999999999998</v>
      </c>
      <c r="F3077" s="14" t="s">
        <v>2179</v>
      </c>
      <c r="G3077" s="15">
        <v>-3.8E-3</v>
      </c>
    </row>
    <row r="3078" spans="1:7" x14ac:dyDescent="0.2">
      <c r="A3078" s="17">
        <v>38992</v>
      </c>
      <c r="B3078" s="14">
        <v>308.77999999999997</v>
      </c>
      <c r="C3078" s="14">
        <v>309.95</v>
      </c>
      <c r="D3078" s="14">
        <v>311.95</v>
      </c>
      <c r="E3078" s="14">
        <v>308.04000000000002</v>
      </c>
      <c r="F3078" s="14" t="s">
        <v>2179</v>
      </c>
      <c r="G3078" s="15">
        <v>-1E-3</v>
      </c>
    </row>
    <row r="3079" spans="1:7" x14ac:dyDescent="0.2">
      <c r="A3079" s="17">
        <v>38989</v>
      </c>
      <c r="B3079" s="14">
        <v>309.95</v>
      </c>
      <c r="C3079" s="14">
        <v>310.27</v>
      </c>
      <c r="D3079" s="14">
        <v>310.27</v>
      </c>
      <c r="E3079" s="14">
        <v>307.51</v>
      </c>
      <c r="F3079" s="14" t="s">
        <v>2179</v>
      </c>
      <c r="G3079" s="15">
        <v>4.1999999999999997E-3</v>
      </c>
    </row>
    <row r="3080" spans="1:7" x14ac:dyDescent="0.2">
      <c r="A3080" s="17">
        <v>38988</v>
      </c>
      <c r="B3080" s="14">
        <v>310.27</v>
      </c>
      <c r="C3080" s="14">
        <v>308.97000000000003</v>
      </c>
      <c r="D3080" s="14">
        <v>314.18</v>
      </c>
      <c r="E3080" s="14">
        <v>308.97000000000003</v>
      </c>
      <c r="F3080" s="14" t="s">
        <v>2179</v>
      </c>
      <c r="G3080" s="15">
        <v>1.8599999999999998E-2</v>
      </c>
    </row>
    <row r="3081" spans="1:7" x14ac:dyDescent="0.2">
      <c r="A3081" s="17">
        <v>38987</v>
      </c>
      <c r="B3081" s="14">
        <v>308.97000000000003</v>
      </c>
      <c r="C3081" s="14">
        <v>303.33</v>
      </c>
      <c r="D3081" s="14">
        <v>310.07</v>
      </c>
      <c r="E3081" s="14">
        <v>303.33</v>
      </c>
      <c r="F3081" s="14" t="s">
        <v>2179</v>
      </c>
      <c r="G3081" s="15">
        <v>3.0800000000000001E-2</v>
      </c>
    </row>
    <row r="3082" spans="1:7" x14ac:dyDescent="0.2">
      <c r="A3082" s="17">
        <v>38986</v>
      </c>
      <c r="B3082" s="14">
        <v>303.33</v>
      </c>
      <c r="C3082" s="14">
        <v>294.26</v>
      </c>
      <c r="D3082" s="14">
        <v>303.33</v>
      </c>
      <c r="E3082" s="14">
        <v>294.26</v>
      </c>
      <c r="F3082" s="14" t="s">
        <v>2179</v>
      </c>
      <c r="G3082" s="15">
        <v>-3.7100000000000001E-2</v>
      </c>
    </row>
    <row r="3083" spans="1:7" x14ac:dyDescent="0.2">
      <c r="A3083" s="17">
        <v>38985</v>
      </c>
      <c r="B3083" s="14">
        <v>294.26</v>
      </c>
      <c r="C3083" s="14">
        <v>305.58999999999997</v>
      </c>
      <c r="D3083" s="14">
        <v>305.58999999999997</v>
      </c>
      <c r="E3083" s="14">
        <v>294.24</v>
      </c>
      <c r="F3083" s="14" t="s">
        <v>2179</v>
      </c>
      <c r="G3083" s="15">
        <v>-3.7000000000000002E-3</v>
      </c>
    </row>
    <row r="3084" spans="1:7" x14ac:dyDescent="0.2">
      <c r="A3084" s="17">
        <v>38982</v>
      </c>
      <c r="B3084" s="14">
        <v>305.58999999999997</v>
      </c>
      <c r="C3084" s="14">
        <v>306.73</v>
      </c>
      <c r="D3084" s="14">
        <v>308.57</v>
      </c>
      <c r="E3084" s="14">
        <v>305.42</v>
      </c>
      <c r="F3084" s="14" t="s">
        <v>2179</v>
      </c>
      <c r="G3084" s="15">
        <v>-2.23E-2</v>
      </c>
    </row>
    <row r="3085" spans="1:7" x14ac:dyDescent="0.2">
      <c r="A3085" s="17">
        <v>38981</v>
      </c>
      <c r="B3085" s="14">
        <v>306.73</v>
      </c>
      <c r="C3085" s="14">
        <v>313.73</v>
      </c>
      <c r="D3085" s="14">
        <v>313.73</v>
      </c>
      <c r="E3085" s="14">
        <v>306.47000000000003</v>
      </c>
      <c r="F3085" s="14" t="s">
        <v>2179</v>
      </c>
      <c r="G3085" s="15">
        <v>-5.1000000000000004E-3</v>
      </c>
    </row>
    <row r="3086" spans="1:7" x14ac:dyDescent="0.2">
      <c r="A3086" s="17">
        <v>38980</v>
      </c>
      <c r="B3086" s="14">
        <v>313.74</v>
      </c>
      <c r="C3086" s="14">
        <v>315.36</v>
      </c>
      <c r="D3086" s="14">
        <v>315.36</v>
      </c>
      <c r="E3086" s="14">
        <v>311.26</v>
      </c>
      <c r="F3086" s="14" t="s">
        <v>2179</v>
      </c>
      <c r="G3086" s="15">
        <v>4.1999999999999997E-3</v>
      </c>
    </row>
    <row r="3087" spans="1:7" x14ac:dyDescent="0.2">
      <c r="A3087" s="17">
        <v>38979</v>
      </c>
      <c r="B3087" s="14">
        <v>315.36</v>
      </c>
      <c r="C3087" s="14">
        <v>314.05</v>
      </c>
      <c r="D3087" s="14">
        <v>317.36</v>
      </c>
      <c r="E3087" s="14">
        <v>313.69</v>
      </c>
      <c r="F3087" s="14" t="s">
        <v>2179</v>
      </c>
      <c r="G3087" s="15">
        <v>9.1999999999999998E-3</v>
      </c>
    </row>
    <row r="3088" spans="1:7" x14ac:dyDescent="0.2">
      <c r="A3088" s="17">
        <v>38978</v>
      </c>
      <c r="B3088" s="14">
        <v>314.05</v>
      </c>
      <c r="C3088" s="14">
        <v>311.2</v>
      </c>
      <c r="D3088" s="14">
        <v>315.02999999999997</v>
      </c>
      <c r="E3088" s="14">
        <v>311.2</v>
      </c>
      <c r="F3088" s="14" t="s">
        <v>2179</v>
      </c>
      <c r="G3088" s="15">
        <v>-9.5999999999999992E-3</v>
      </c>
    </row>
    <row r="3089" spans="1:7" x14ac:dyDescent="0.2">
      <c r="A3089" s="17">
        <v>38975</v>
      </c>
      <c r="B3089" s="14">
        <v>311.2</v>
      </c>
      <c r="C3089" s="14">
        <v>314.23</v>
      </c>
      <c r="D3089" s="14">
        <v>314.48</v>
      </c>
      <c r="E3089" s="14">
        <v>311.04000000000002</v>
      </c>
      <c r="F3089" s="14" t="s">
        <v>2179</v>
      </c>
      <c r="G3089" s="15">
        <v>-2.5000000000000001E-3</v>
      </c>
    </row>
    <row r="3090" spans="1:7" x14ac:dyDescent="0.2">
      <c r="A3090" s="17">
        <v>38974</v>
      </c>
      <c r="B3090" s="14">
        <v>314.23</v>
      </c>
      <c r="C3090" s="14">
        <v>315.01</v>
      </c>
      <c r="D3090" s="14">
        <v>320.60000000000002</v>
      </c>
      <c r="E3090" s="14">
        <v>313.68</v>
      </c>
      <c r="F3090" s="14" t="s">
        <v>2179</v>
      </c>
      <c r="G3090" s="15">
        <v>1.2500000000000001E-2</v>
      </c>
    </row>
    <row r="3091" spans="1:7" x14ac:dyDescent="0.2">
      <c r="A3091" s="17">
        <v>38973</v>
      </c>
      <c r="B3091" s="14">
        <v>315.01</v>
      </c>
      <c r="C3091" s="14">
        <v>311.11</v>
      </c>
      <c r="D3091" s="14">
        <v>315.43</v>
      </c>
      <c r="E3091" s="14">
        <v>309.97000000000003</v>
      </c>
      <c r="F3091" s="14" t="s">
        <v>2179</v>
      </c>
      <c r="G3091" s="15">
        <v>4.4000000000000003E-3</v>
      </c>
    </row>
    <row r="3092" spans="1:7" x14ac:dyDescent="0.2">
      <c r="A3092" s="17">
        <v>38972</v>
      </c>
      <c r="B3092" s="14">
        <v>311.11</v>
      </c>
      <c r="C3092" s="14">
        <v>309.74</v>
      </c>
      <c r="D3092" s="14">
        <v>312.75</v>
      </c>
      <c r="E3092" s="14">
        <v>307.91000000000003</v>
      </c>
      <c r="F3092" s="14" t="s">
        <v>2179</v>
      </c>
      <c r="G3092" s="15">
        <v>-3.5400000000000001E-2</v>
      </c>
    </row>
    <row r="3093" spans="1:7" x14ac:dyDescent="0.2">
      <c r="A3093" s="17">
        <v>38971</v>
      </c>
      <c r="B3093" s="14">
        <v>309.74</v>
      </c>
      <c r="C3093" s="14">
        <v>321.12</v>
      </c>
      <c r="D3093" s="14">
        <v>321.12</v>
      </c>
      <c r="E3093" s="14">
        <v>309.63</v>
      </c>
      <c r="F3093" s="14" t="s">
        <v>2179</v>
      </c>
      <c r="G3093" s="15">
        <v>-2.8999999999999998E-3</v>
      </c>
    </row>
    <row r="3094" spans="1:7" x14ac:dyDescent="0.2">
      <c r="A3094" s="17">
        <v>38968</v>
      </c>
      <c r="B3094" s="14">
        <v>321.12</v>
      </c>
      <c r="C3094" s="14">
        <v>322.06</v>
      </c>
      <c r="D3094" s="14">
        <v>324.64999999999998</v>
      </c>
      <c r="E3094" s="14">
        <v>320.61</v>
      </c>
      <c r="F3094" s="14" t="s">
        <v>2179</v>
      </c>
      <c r="G3094" s="15">
        <v>-8.0999999999999996E-3</v>
      </c>
    </row>
    <row r="3095" spans="1:7" x14ac:dyDescent="0.2">
      <c r="A3095" s="17">
        <v>38967</v>
      </c>
      <c r="B3095" s="14">
        <v>322.06</v>
      </c>
      <c r="C3095" s="14">
        <v>324.69</v>
      </c>
      <c r="D3095" s="14">
        <v>324.69</v>
      </c>
      <c r="E3095" s="14">
        <v>319.07</v>
      </c>
      <c r="F3095" s="14" t="s">
        <v>2179</v>
      </c>
      <c r="G3095" s="15">
        <v>-2.3400000000000001E-2</v>
      </c>
    </row>
    <row r="3096" spans="1:7" x14ac:dyDescent="0.2">
      <c r="A3096" s="17">
        <v>38966</v>
      </c>
      <c r="B3096" s="14">
        <v>324.69</v>
      </c>
      <c r="C3096" s="14">
        <v>332.46</v>
      </c>
      <c r="D3096" s="14">
        <v>334.02</v>
      </c>
      <c r="E3096" s="14">
        <v>324.33999999999997</v>
      </c>
      <c r="F3096" s="14" t="s">
        <v>2179</v>
      </c>
      <c r="G3096" s="15">
        <v>5.0000000000000001E-3</v>
      </c>
    </row>
    <row r="3097" spans="1:7" x14ac:dyDescent="0.2">
      <c r="A3097" s="17">
        <v>38965</v>
      </c>
      <c r="B3097" s="14">
        <v>332.46</v>
      </c>
      <c r="C3097" s="14">
        <v>330.82</v>
      </c>
      <c r="D3097" s="14">
        <v>333.1</v>
      </c>
      <c r="E3097" s="14">
        <v>330.02</v>
      </c>
      <c r="F3097" s="14" t="s">
        <v>2179</v>
      </c>
      <c r="G3097" s="15">
        <v>1.3899999999999999E-2</v>
      </c>
    </row>
    <row r="3098" spans="1:7" x14ac:dyDescent="0.2">
      <c r="A3098" s="17">
        <v>38964</v>
      </c>
      <c r="B3098" s="14">
        <v>330.82</v>
      </c>
      <c r="C3098" s="14">
        <v>326.27</v>
      </c>
      <c r="D3098" s="14">
        <v>331</v>
      </c>
      <c r="E3098" s="14">
        <v>326.01</v>
      </c>
      <c r="F3098" s="14" t="s">
        <v>2179</v>
      </c>
      <c r="G3098" s="15">
        <v>1.44E-2</v>
      </c>
    </row>
    <row r="3099" spans="1:7" x14ac:dyDescent="0.2">
      <c r="A3099" s="17">
        <v>38961</v>
      </c>
      <c r="B3099" s="14">
        <v>326.27</v>
      </c>
      <c r="C3099" s="14">
        <v>321.63</v>
      </c>
      <c r="D3099" s="14">
        <v>327.14999999999998</v>
      </c>
      <c r="E3099" s="14">
        <v>321.63</v>
      </c>
      <c r="F3099" s="14" t="s">
        <v>2179</v>
      </c>
      <c r="G3099" s="15">
        <v>-2.5000000000000001E-3</v>
      </c>
    </row>
    <row r="3100" spans="1:7" x14ac:dyDescent="0.2">
      <c r="A3100" s="17">
        <v>38960</v>
      </c>
      <c r="B3100" s="14">
        <v>321.63</v>
      </c>
      <c r="C3100" s="14">
        <v>322.45</v>
      </c>
      <c r="D3100" s="14">
        <v>323.93</v>
      </c>
      <c r="E3100" s="14">
        <v>320.8</v>
      </c>
      <c r="F3100" s="14" t="s">
        <v>2179</v>
      </c>
      <c r="G3100" s="15">
        <v>1.38E-2</v>
      </c>
    </row>
    <row r="3101" spans="1:7" x14ac:dyDescent="0.2">
      <c r="A3101" s="17">
        <v>38959</v>
      </c>
      <c r="B3101" s="14">
        <v>322.45</v>
      </c>
      <c r="C3101" s="14">
        <v>318.07</v>
      </c>
      <c r="D3101" s="14">
        <v>322.97000000000003</v>
      </c>
      <c r="E3101" s="14">
        <v>318.07</v>
      </c>
      <c r="F3101" s="14" t="s">
        <v>2179</v>
      </c>
      <c r="G3101" s="15">
        <v>-1.18E-2</v>
      </c>
    </row>
    <row r="3102" spans="1:7" x14ac:dyDescent="0.2">
      <c r="A3102" s="17">
        <v>38958</v>
      </c>
      <c r="B3102" s="14">
        <v>318.07</v>
      </c>
      <c r="C3102" s="14">
        <v>321.86</v>
      </c>
      <c r="D3102" s="14">
        <v>323.38</v>
      </c>
      <c r="E3102" s="14">
        <v>318.02</v>
      </c>
      <c r="F3102" s="14" t="s">
        <v>2179</v>
      </c>
      <c r="G3102" s="15">
        <v>-6.4000000000000003E-3</v>
      </c>
    </row>
    <row r="3103" spans="1:7" x14ac:dyDescent="0.2">
      <c r="A3103" s="17">
        <v>38957</v>
      </c>
      <c r="B3103" s="14">
        <v>321.86</v>
      </c>
      <c r="C3103" s="14">
        <v>323.92</v>
      </c>
      <c r="D3103" s="14">
        <v>323.92</v>
      </c>
      <c r="E3103" s="14">
        <v>320.76</v>
      </c>
      <c r="F3103" s="14" t="s">
        <v>2179</v>
      </c>
      <c r="G3103" s="15">
        <v>-1.4E-3</v>
      </c>
    </row>
    <row r="3104" spans="1:7" x14ac:dyDescent="0.2">
      <c r="A3104" s="17">
        <v>38954</v>
      </c>
      <c r="B3104" s="14">
        <v>323.92</v>
      </c>
      <c r="C3104" s="14">
        <v>324.39</v>
      </c>
      <c r="D3104" s="14">
        <v>326.51</v>
      </c>
      <c r="E3104" s="14">
        <v>323.05</v>
      </c>
      <c r="F3104" s="14" t="s">
        <v>2179</v>
      </c>
      <c r="G3104" s="15">
        <v>-6.1999999999999998E-3</v>
      </c>
    </row>
    <row r="3105" spans="1:7" x14ac:dyDescent="0.2">
      <c r="A3105" s="17">
        <v>38953</v>
      </c>
      <c r="B3105" s="14">
        <v>324.39</v>
      </c>
      <c r="C3105" s="14">
        <v>326.42</v>
      </c>
      <c r="D3105" s="14">
        <v>326.42</v>
      </c>
      <c r="E3105" s="14">
        <v>322.19</v>
      </c>
      <c r="F3105" s="14" t="s">
        <v>2179</v>
      </c>
      <c r="G3105" s="15">
        <v>8.6E-3</v>
      </c>
    </row>
    <row r="3106" spans="1:7" x14ac:dyDescent="0.2">
      <c r="A3106" s="17">
        <v>38952</v>
      </c>
      <c r="B3106" s="14">
        <v>326.42</v>
      </c>
      <c r="C3106" s="14">
        <v>323.63</v>
      </c>
      <c r="D3106" s="14">
        <v>327.38</v>
      </c>
      <c r="E3106" s="14">
        <v>323.31</v>
      </c>
      <c r="F3106" s="14" t="s">
        <v>2179</v>
      </c>
      <c r="G3106" s="15">
        <v>4.0000000000000002E-4</v>
      </c>
    </row>
    <row r="3107" spans="1:7" x14ac:dyDescent="0.2">
      <c r="A3107" s="17">
        <v>38951</v>
      </c>
      <c r="B3107" s="14">
        <v>323.63</v>
      </c>
      <c r="C3107" s="14">
        <v>323.51</v>
      </c>
      <c r="D3107" s="14">
        <v>325.45999999999998</v>
      </c>
      <c r="E3107" s="14">
        <v>321.64999999999998</v>
      </c>
      <c r="F3107" s="14" t="s">
        <v>2179</v>
      </c>
      <c r="G3107" s="15">
        <v>2.0199999999999999E-2</v>
      </c>
    </row>
    <row r="3108" spans="1:7" x14ac:dyDescent="0.2">
      <c r="A3108" s="17">
        <v>38950</v>
      </c>
      <c r="B3108" s="14">
        <v>323.51</v>
      </c>
      <c r="C3108" s="14">
        <v>317.10000000000002</v>
      </c>
      <c r="D3108" s="14">
        <v>324.44</v>
      </c>
      <c r="E3108" s="14">
        <v>317.10000000000002</v>
      </c>
      <c r="F3108" s="14" t="s">
        <v>2179</v>
      </c>
      <c r="G3108" s="15">
        <v>5.1000000000000004E-3</v>
      </c>
    </row>
    <row r="3109" spans="1:7" x14ac:dyDescent="0.2">
      <c r="A3109" s="17">
        <v>38947</v>
      </c>
      <c r="B3109" s="14">
        <v>317.10000000000002</v>
      </c>
      <c r="C3109" s="14">
        <v>315.5</v>
      </c>
      <c r="D3109" s="14">
        <v>320.10000000000002</v>
      </c>
      <c r="E3109" s="14">
        <v>314.66000000000003</v>
      </c>
      <c r="F3109" s="14" t="s">
        <v>2179</v>
      </c>
      <c r="G3109" s="15">
        <v>-8.6999999999999994E-3</v>
      </c>
    </row>
    <row r="3110" spans="1:7" x14ac:dyDescent="0.2">
      <c r="A3110" s="17">
        <v>38946</v>
      </c>
      <c r="B3110" s="14">
        <v>315.5</v>
      </c>
      <c r="C3110" s="14">
        <v>318.27</v>
      </c>
      <c r="D3110" s="14">
        <v>318.27</v>
      </c>
      <c r="E3110" s="14">
        <v>314.64</v>
      </c>
      <c r="F3110" s="14" t="s">
        <v>2179</v>
      </c>
      <c r="G3110" s="15">
        <v>3.3E-3</v>
      </c>
    </row>
    <row r="3111" spans="1:7" x14ac:dyDescent="0.2">
      <c r="A3111" s="17">
        <v>38945</v>
      </c>
      <c r="B3111" s="14">
        <v>318.27</v>
      </c>
      <c r="C3111" s="14">
        <v>317.23</v>
      </c>
      <c r="D3111" s="14">
        <v>319.62</v>
      </c>
      <c r="E3111" s="14">
        <v>315.89999999999998</v>
      </c>
      <c r="F3111" s="14" t="s">
        <v>2179</v>
      </c>
      <c r="G3111" s="15">
        <v>1.1599999999999999E-2</v>
      </c>
    </row>
    <row r="3112" spans="1:7" x14ac:dyDescent="0.2">
      <c r="A3112" s="17">
        <v>38944</v>
      </c>
      <c r="B3112" s="14">
        <v>317.23</v>
      </c>
      <c r="C3112" s="14">
        <v>313.58999999999997</v>
      </c>
      <c r="D3112" s="14">
        <v>317.49</v>
      </c>
      <c r="E3112" s="14">
        <v>312.51</v>
      </c>
      <c r="F3112" s="14" t="s">
        <v>2179</v>
      </c>
      <c r="G3112" s="15">
        <v>-6.4000000000000003E-3</v>
      </c>
    </row>
    <row r="3113" spans="1:7" x14ac:dyDescent="0.2">
      <c r="A3113" s="17">
        <v>38943</v>
      </c>
      <c r="B3113" s="14">
        <v>313.58999999999997</v>
      </c>
      <c r="C3113" s="14">
        <v>315.61</v>
      </c>
      <c r="D3113" s="14">
        <v>316.81</v>
      </c>
      <c r="E3113" s="14">
        <v>313.20999999999998</v>
      </c>
      <c r="F3113" s="14" t="s">
        <v>2179</v>
      </c>
      <c r="G3113" s="15">
        <v>-1.9E-3</v>
      </c>
    </row>
    <row r="3114" spans="1:7" x14ac:dyDescent="0.2">
      <c r="A3114" s="17">
        <v>38940</v>
      </c>
      <c r="B3114" s="14">
        <v>315.61</v>
      </c>
      <c r="C3114" s="14">
        <v>316.20999999999998</v>
      </c>
      <c r="D3114" s="14">
        <v>320.36</v>
      </c>
      <c r="E3114" s="14">
        <v>315.31</v>
      </c>
      <c r="F3114" s="14" t="s">
        <v>2179</v>
      </c>
      <c r="G3114" s="15">
        <v>-1.5100000000000001E-2</v>
      </c>
    </row>
    <row r="3115" spans="1:7" x14ac:dyDescent="0.2">
      <c r="A3115" s="17">
        <v>38939</v>
      </c>
      <c r="B3115" s="14">
        <v>316.20999999999998</v>
      </c>
      <c r="C3115" s="14">
        <v>321.05</v>
      </c>
      <c r="D3115" s="14">
        <v>321.05</v>
      </c>
      <c r="E3115" s="14">
        <v>314.20999999999998</v>
      </c>
      <c r="F3115" s="14" t="s">
        <v>2179</v>
      </c>
      <c r="G3115" s="15">
        <v>-6.7000000000000002E-3</v>
      </c>
    </row>
    <row r="3116" spans="1:7" x14ac:dyDescent="0.2">
      <c r="A3116" s="17">
        <v>38938</v>
      </c>
      <c r="B3116" s="14">
        <v>321.05</v>
      </c>
      <c r="C3116" s="14">
        <v>323.2</v>
      </c>
      <c r="D3116" s="14">
        <v>324.12</v>
      </c>
      <c r="E3116" s="14">
        <v>317.38</v>
      </c>
      <c r="F3116" s="14" t="s">
        <v>2179</v>
      </c>
      <c r="G3116" s="15">
        <v>4.0000000000000002E-4</v>
      </c>
    </row>
    <row r="3117" spans="1:7" x14ac:dyDescent="0.2">
      <c r="A3117" s="17">
        <v>38937</v>
      </c>
      <c r="B3117" s="14">
        <v>323.2</v>
      </c>
      <c r="C3117" s="14">
        <v>323.07</v>
      </c>
      <c r="D3117" s="14">
        <v>326.14999999999998</v>
      </c>
      <c r="E3117" s="14">
        <v>322.14</v>
      </c>
      <c r="F3117" s="14" t="s">
        <v>2179</v>
      </c>
      <c r="G3117" s="15">
        <v>3.0000000000000001E-3</v>
      </c>
    </row>
    <row r="3118" spans="1:7" x14ac:dyDescent="0.2">
      <c r="A3118" s="17">
        <v>38936</v>
      </c>
      <c r="B3118" s="14">
        <v>323.07</v>
      </c>
      <c r="C3118" s="14">
        <v>322.08999999999997</v>
      </c>
      <c r="D3118" s="14">
        <v>323.73</v>
      </c>
      <c r="E3118" s="14">
        <v>319.73</v>
      </c>
      <c r="F3118" s="14" t="s">
        <v>2179</v>
      </c>
      <c r="G3118" s="15">
        <v>-6.9999999999999999E-4</v>
      </c>
    </row>
    <row r="3119" spans="1:7" x14ac:dyDescent="0.2">
      <c r="A3119" s="17">
        <v>38933</v>
      </c>
      <c r="B3119" s="14">
        <v>322.08999999999997</v>
      </c>
      <c r="C3119" s="14">
        <v>322.33</v>
      </c>
      <c r="D3119" s="14">
        <v>325.45999999999998</v>
      </c>
      <c r="E3119" s="14">
        <v>321.08</v>
      </c>
      <c r="F3119" s="14" t="s">
        <v>2179</v>
      </c>
      <c r="G3119" s="15">
        <v>-1.6299999999999999E-2</v>
      </c>
    </row>
    <row r="3120" spans="1:7" x14ac:dyDescent="0.2">
      <c r="A3120" s="17">
        <v>38932</v>
      </c>
      <c r="B3120" s="14">
        <v>322.33</v>
      </c>
      <c r="C3120" s="14">
        <v>327.68</v>
      </c>
      <c r="D3120" s="14">
        <v>328.44</v>
      </c>
      <c r="E3120" s="14">
        <v>321.06</v>
      </c>
      <c r="F3120" s="14" t="s">
        <v>2179</v>
      </c>
      <c r="G3120" s="15">
        <v>1.4500000000000001E-2</v>
      </c>
    </row>
    <row r="3121" spans="1:7" x14ac:dyDescent="0.2">
      <c r="A3121" s="17">
        <v>38931</v>
      </c>
      <c r="B3121" s="14">
        <v>327.68</v>
      </c>
      <c r="C3121" s="14">
        <v>322.99</v>
      </c>
      <c r="D3121" s="14">
        <v>327.95</v>
      </c>
      <c r="E3121" s="14">
        <v>322.99</v>
      </c>
      <c r="F3121" s="14" t="s">
        <v>2179</v>
      </c>
      <c r="G3121" s="15">
        <v>3.2000000000000002E-3</v>
      </c>
    </row>
    <row r="3122" spans="1:7" x14ac:dyDescent="0.2">
      <c r="A3122" s="17">
        <v>38930</v>
      </c>
      <c r="B3122" s="14">
        <v>322.99</v>
      </c>
      <c r="C3122" s="14">
        <v>321.95</v>
      </c>
      <c r="D3122" s="14">
        <v>327.54000000000002</v>
      </c>
      <c r="E3122" s="14">
        <v>321.95</v>
      </c>
      <c r="F3122" s="14" t="s">
        <v>2179</v>
      </c>
      <c r="G3122" s="15">
        <v>6.9999999999999999E-4</v>
      </c>
    </row>
    <row r="3123" spans="1:7" x14ac:dyDescent="0.2">
      <c r="A3123" s="17">
        <v>38929</v>
      </c>
      <c r="B3123" s="14">
        <v>321.95</v>
      </c>
      <c r="C3123" s="14">
        <v>321.74</v>
      </c>
      <c r="D3123" s="14">
        <v>323.16000000000003</v>
      </c>
      <c r="E3123" s="14">
        <v>319.07</v>
      </c>
      <c r="F3123" s="14" t="s">
        <v>2179</v>
      </c>
      <c r="G3123" s="15">
        <v>-9.1000000000000004E-3</v>
      </c>
    </row>
    <row r="3124" spans="1:7" x14ac:dyDescent="0.2">
      <c r="A3124" s="17">
        <v>38926</v>
      </c>
      <c r="B3124" s="14">
        <v>321.74</v>
      </c>
      <c r="C3124" s="14">
        <v>324.68</v>
      </c>
      <c r="D3124" s="14">
        <v>324.68</v>
      </c>
      <c r="E3124" s="14">
        <v>321.73</v>
      </c>
      <c r="F3124" s="14" t="s">
        <v>2179</v>
      </c>
      <c r="G3124" s="15">
        <v>1.5800000000000002E-2</v>
      </c>
    </row>
    <row r="3125" spans="1:7" x14ac:dyDescent="0.2">
      <c r="A3125" s="17">
        <v>38925</v>
      </c>
      <c r="B3125" s="14">
        <v>324.68</v>
      </c>
      <c r="C3125" s="14">
        <v>319.64</v>
      </c>
      <c r="D3125" s="14">
        <v>325.66000000000003</v>
      </c>
      <c r="E3125" s="14">
        <v>319.64</v>
      </c>
      <c r="F3125" s="14" t="s">
        <v>2179</v>
      </c>
      <c r="G3125" s="15">
        <v>1.6999999999999999E-3</v>
      </c>
    </row>
    <row r="3126" spans="1:7" x14ac:dyDescent="0.2">
      <c r="A3126" s="17">
        <v>38924</v>
      </c>
      <c r="B3126" s="14">
        <v>319.64</v>
      </c>
      <c r="C3126" s="14">
        <v>319.11</v>
      </c>
      <c r="D3126" s="14">
        <v>320.97000000000003</v>
      </c>
      <c r="E3126" s="14">
        <v>318.01</v>
      </c>
      <c r="F3126" s="14" t="s">
        <v>2179</v>
      </c>
      <c r="G3126" s="15">
        <v>3.3700000000000001E-2</v>
      </c>
    </row>
    <row r="3127" spans="1:7" x14ac:dyDescent="0.2">
      <c r="A3127" s="17">
        <v>38923</v>
      </c>
      <c r="B3127" s="14">
        <v>319.11</v>
      </c>
      <c r="C3127" s="14">
        <v>308.70999999999998</v>
      </c>
      <c r="D3127" s="14">
        <v>319.48</v>
      </c>
      <c r="E3127" s="14">
        <v>308.70999999999998</v>
      </c>
      <c r="F3127" s="14" t="s">
        <v>2179</v>
      </c>
      <c r="G3127" s="15">
        <v>3.8E-3</v>
      </c>
    </row>
    <row r="3128" spans="1:7" x14ac:dyDescent="0.2">
      <c r="A3128" s="17">
        <v>38922</v>
      </c>
      <c r="B3128" s="14">
        <v>308.70999999999998</v>
      </c>
      <c r="C3128" s="14">
        <v>307.52999999999997</v>
      </c>
      <c r="D3128" s="14">
        <v>309.02</v>
      </c>
      <c r="E3128" s="14">
        <v>305.7</v>
      </c>
      <c r="F3128" s="14" t="s">
        <v>2179</v>
      </c>
      <c r="G3128" s="15">
        <v>-1.9900000000000001E-2</v>
      </c>
    </row>
    <row r="3129" spans="1:7" x14ac:dyDescent="0.2">
      <c r="A3129" s="17">
        <v>38919</v>
      </c>
      <c r="B3129" s="14">
        <v>307.52999999999997</v>
      </c>
      <c r="C3129" s="14">
        <v>313.79000000000002</v>
      </c>
      <c r="D3129" s="14">
        <v>313.79000000000002</v>
      </c>
      <c r="E3129" s="14">
        <v>306.87</v>
      </c>
      <c r="F3129" s="14" t="s">
        <v>2179</v>
      </c>
      <c r="G3129" s="15">
        <v>1.01E-2</v>
      </c>
    </row>
    <row r="3130" spans="1:7" x14ac:dyDescent="0.2">
      <c r="A3130" s="17">
        <v>38918</v>
      </c>
      <c r="B3130" s="14">
        <v>313.79000000000002</v>
      </c>
      <c r="C3130" s="14">
        <v>310.64999999999998</v>
      </c>
      <c r="D3130" s="14">
        <v>318.72000000000003</v>
      </c>
      <c r="E3130" s="14">
        <v>310.64999999999998</v>
      </c>
      <c r="F3130" s="14" t="s">
        <v>2179</v>
      </c>
      <c r="G3130" s="15">
        <v>4.8999999999999998E-3</v>
      </c>
    </row>
    <row r="3131" spans="1:7" x14ac:dyDescent="0.2">
      <c r="A3131" s="17">
        <v>38917</v>
      </c>
      <c r="B3131" s="14">
        <v>310.64999999999998</v>
      </c>
      <c r="C3131" s="14">
        <v>309.14999999999998</v>
      </c>
      <c r="D3131" s="14">
        <v>311.89999999999998</v>
      </c>
      <c r="E3131" s="14">
        <v>306.62</v>
      </c>
      <c r="F3131" s="14" t="s">
        <v>2179</v>
      </c>
      <c r="G3131" s="15">
        <v>-1.5900000000000001E-2</v>
      </c>
    </row>
    <row r="3132" spans="1:7" x14ac:dyDescent="0.2">
      <c r="A3132" s="17">
        <v>38916</v>
      </c>
      <c r="B3132" s="14">
        <v>309.14999999999998</v>
      </c>
      <c r="C3132" s="14">
        <v>314.14999999999998</v>
      </c>
      <c r="D3132" s="14">
        <v>314.14999999999998</v>
      </c>
      <c r="E3132" s="14">
        <v>305.19</v>
      </c>
      <c r="F3132" s="14" t="s">
        <v>2179</v>
      </c>
      <c r="G3132" s="15">
        <v>-1.89E-2</v>
      </c>
    </row>
    <row r="3133" spans="1:7" x14ac:dyDescent="0.2">
      <c r="A3133" s="17">
        <v>38915</v>
      </c>
      <c r="B3133" s="14">
        <v>314.14999999999998</v>
      </c>
      <c r="C3133" s="14">
        <v>320.20999999999998</v>
      </c>
      <c r="D3133" s="14">
        <v>321.89999999999998</v>
      </c>
      <c r="E3133" s="14">
        <v>313.48</v>
      </c>
      <c r="F3133" s="14" t="s">
        <v>2179</v>
      </c>
      <c r="G3133" s="15">
        <v>-1.2200000000000001E-2</v>
      </c>
    </row>
    <row r="3134" spans="1:7" x14ac:dyDescent="0.2">
      <c r="A3134" s="17">
        <v>38912</v>
      </c>
      <c r="B3134" s="14">
        <v>320.20999999999998</v>
      </c>
      <c r="C3134" s="14">
        <v>324.14999999999998</v>
      </c>
      <c r="D3134" s="14">
        <v>324.62</v>
      </c>
      <c r="E3134" s="14">
        <v>319.42</v>
      </c>
      <c r="F3134" s="14" t="s">
        <v>2179</v>
      </c>
      <c r="G3134" s="15">
        <v>-1.2800000000000001E-2</v>
      </c>
    </row>
    <row r="3135" spans="1:7" x14ac:dyDescent="0.2">
      <c r="A3135" s="17">
        <v>38911</v>
      </c>
      <c r="B3135" s="14">
        <v>324.14999999999998</v>
      </c>
      <c r="C3135" s="14">
        <v>328.35</v>
      </c>
      <c r="D3135" s="14">
        <v>329.35</v>
      </c>
      <c r="E3135" s="14">
        <v>322.22000000000003</v>
      </c>
      <c r="F3135" s="14" t="s">
        <v>2179</v>
      </c>
      <c r="G3135" s="15">
        <v>1.8700000000000001E-2</v>
      </c>
    </row>
    <row r="3136" spans="1:7" x14ac:dyDescent="0.2">
      <c r="A3136" s="17">
        <v>38910</v>
      </c>
      <c r="B3136" s="14">
        <v>328.35</v>
      </c>
      <c r="C3136" s="14">
        <v>322.31</v>
      </c>
      <c r="D3136" s="14">
        <v>329.22</v>
      </c>
      <c r="E3136" s="14">
        <v>322.31</v>
      </c>
      <c r="F3136" s="14" t="s">
        <v>2179</v>
      </c>
      <c r="G3136" s="15">
        <v>-1.4E-3</v>
      </c>
    </row>
    <row r="3137" spans="1:7" x14ac:dyDescent="0.2">
      <c r="A3137" s="17">
        <v>38909</v>
      </c>
      <c r="B3137" s="14">
        <v>322.31</v>
      </c>
      <c r="C3137" s="14">
        <v>322.76</v>
      </c>
      <c r="D3137" s="14">
        <v>322.76</v>
      </c>
      <c r="E3137" s="14">
        <v>319.3</v>
      </c>
      <c r="F3137" s="14" t="s">
        <v>2179</v>
      </c>
      <c r="G3137" s="15">
        <v>-8.8000000000000005E-3</v>
      </c>
    </row>
    <row r="3138" spans="1:7" x14ac:dyDescent="0.2">
      <c r="A3138" s="17">
        <v>38908</v>
      </c>
      <c r="B3138" s="14">
        <v>322.76</v>
      </c>
      <c r="C3138" s="14">
        <v>325.63</v>
      </c>
      <c r="D3138" s="14">
        <v>325.63</v>
      </c>
      <c r="E3138" s="14">
        <v>321.36</v>
      </c>
      <c r="F3138" s="14" t="s">
        <v>2179</v>
      </c>
      <c r="G3138" s="15">
        <v>1.03E-2</v>
      </c>
    </row>
    <row r="3139" spans="1:7" x14ac:dyDescent="0.2">
      <c r="A3139" s="17">
        <v>38905</v>
      </c>
      <c r="B3139" s="14">
        <v>325.63</v>
      </c>
      <c r="C3139" s="14">
        <v>322.3</v>
      </c>
      <c r="D3139" s="14">
        <v>326.60000000000002</v>
      </c>
      <c r="E3139" s="14">
        <v>319.92</v>
      </c>
      <c r="F3139" s="14" t="s">
        <v>2179</v>
      </c>
      <c r="G3139" s="15">
        <v>1.7600000000000001E-2</v>
      </c>
    </row>
    <row r="3140" spans="1:7" x14ac:dyDescent="0.2">
      <c r="A3140" s="17">
        <v>38904</v>
      </c>
      <c r="B3140" s="14">
        <v>322.3</v>
      </c>
      <c r="C3140" s="14">
        <v>316.73</v>
      </c>
      <c r="D3140" s="14">
        <v>323.26</v>
      </c>
      <c r="E3140" s="14">
        <v>316.73</v>
      </c>
      <c r="F3140" s="14" t="s">
        <v>2179</v>
      </c>
      <c r="G3140" s="15">
        <v>-1.9599999999999999E-2</v>
      </c>
    </row>
    <row r="3141" spans="1:7" x14ac:dyDescent="0.2">
      <c r="A3141" s="17">
        <v>38903</v>
      </c>
      <c r="B3141" s="14">
        <v>316.73</v>
      </c>
      <c r="C3141" s="14">
        <v>323.05</v>
      </c>
      <c r="D3141" s="14">
        <v>323.35000000000002</v>
      </c>
      <c r="E3141" s="14">
        <v>316.73</v>
      </c>
      <c r="F3141" s="14" t="s">
        <v>2179</v>
      </c>
      <c r="G3141" s="15">
        <v>6.3E-3</v>
      </c>
    </row>
    <row r="3142" spans="1:7" x14ac:dyDescent="0.2">
      <c r="A3142" s="17">
        <v>38902</v>
      </c>
      <c r="B3142" s="14">
        <v>323.05</v>
      </c>
      <c r="C3142" s="14">
        <v>321.02999999999997</v>
      </c>
      <c r="D3142" s="14">
        <v>324.63</v>
      </c>
      <c r="E3142" s="14">
        <v>321.02999999999997</v>
      </c>
      <c r="F3142" s="14" t="s">
        <v>2179</v>
      </c>
      <c r="G3142" s="15">
        <v>1.7000000000000001E-2</v>
      </c>
    </row>
    <row r="3143" spans="1:7" x14ac:dyDescent="0.2">
      <c r="A3143" s="17">
        <v>38901</v>
      </c>
      <c r="B3143" s="14">
        <v>321.02999999999997</v>
      </c>
      <c r="C3143" s="14">
        <v>315.64999999999998</v>
      </c>
      <c r="D3143" s="14">
        <v>321.93</v>
      </c>
      <c r="E3143" s="14">
        <v>315.64999999999998</v>
      </c>
      <c r="F3143" s="14" t="s">
        <v>2179</v>
      </c>
      <c r="G3143" s="15">
        <v>3.8E-3</v>
      </c>
    </row>
    <row r="3144" spans="1:7" x14ac:dyDescent="0.2">
      <c r="A3144" s="17">
        <v>38898</v>
      </c>
      <c r="B3144" s="14">
        <v>315.64999999999998</v>
      </c>
      <c r="C3144" s="14">
        <v>314.45</v>
      </c>
      <c r="D3144" s="14">
        <v>323.83999999999997</v>
      </c>
      <c r="E3144" s="14">
        <v>313.3</v>
      </c>
      <c r="F3144" s="14" t="s">
        <v>2179</v>
      </c>
      <c r="G3144" s="15">
        <v>1.1299999999999999E-2</v>
      </c>
    </row>
    <row r="3145" spans="1:7" x14ac:dyDescent="0.2">
      <c r="A3145" s="17">
        <v>38897</v>
      </c>
      <c r="B3145" s="14">
        <v>314.45</v>
      </c>
      <c r="C3145" s="14">
        <v>310.95</v>
      </c>
      <c r="D3145" s="14">
        <v>316.32</v>
      </c>
      <c r="E3145" s="14">
        <v>310.95</v>
      </c>
      <c r="F3145" s="14" t="s">
        <v>2179</v>
      </c>
      <c r="G3145" s="15">
        <v>-1.4E-2</v>
      </c>
    </row>
    <row r="3146" spans="1:7" x14ac:dyDescent="0.2">
      <c r="A3146" s="17">
        <v>38896</v>
      </c>
      <c r="B3146" s="14">
        <v>310.95</v>
      </c>
      <c r="C3146" s="14">
        <v>315.36</v>
      </c>
      <c r="D3146" s="14">
        <v>315.36</v>
      </c>
      <c r="E3146" s="14">
        <v>309.32</v>
      </c>
      <c r="F3146" s="14" t="s">
        <v>2179</v>
      </c>
      <c r="G3146" s="15">
        <v>2.5499999999999998E-2</v>
      </c>
    </row>
    <row r="3147" spans="1:7" x14ac:dyDescent="0.2">
      <c r="A3147" s="17">
        <v>38895</v>
      </c>
      <c r="B3147" s="14">
        <v>315.36</v>
      </c>
      <c r="C3147" s="14">
        <v>307.51</v>
      </c>
      <c r="D3147" s="14">
        <v>315.44</v>
      </c>
      <c r="E3147" s="14">
        <v>307.51</v>
      </c>
      <c r="F3147" s="14" t="s">
        <v>2179</v>
      </c>
      <c r="G3147" s="15">
        <v>-4.1000000000000003E-3</v>
      </c>
    </row>
    <row r="3148" spans="1:7" x14ac:dyDescent="0.2">
      <c r="A3148" s="17">
        <v>38894</v>
      </c>
      <c r="B3148" s="14">
        <v>307.51</v>
      </c>
      <c r="C3148" s="14">
        <v>308.77999999999997</v>
      </c>
      <c r="D3148" s="14">
        <v>311.37</v>
      </c>
      <c r="E3148" s="14">
        <v>307.08999999999997</v>
      </c>
      <c r="F3148" s="14" t="s">
        <v>2179</v>
      </c>
      <c r="G3148" s="15">
        <v>2.8899999999999999E-2</v>
      </c>
    </row>
    <row r="3149" spans="1:7" x14ac:dyDescent="0.2">
      <c r="A3149" s="17">
        <v>38891</v>
      </c>
      <c r="B3149" s="14">
        <v>308.77999999999997</v>
      </c>
      <c r="C3149" s="14">
        <v>300.12</v>
      </c>
      <c r="D3149" s="14">
        <v>308.83999999999997</v>
      </c>
      <c r="E3149" s="14">
        <v>300.12</v>
      </c>
      <c r="F3149" s="14" t="s">
        <v>2179</v>
      </c>
      <c r="G3149" s="15">
        <v>1.46E-2</v>
      </c>
    </row>
    <row r="3150" spans="1:7" x14ac:dyDescent="0.2">
      <c r="A3150" s="17">
        <v>38890</v>
      </c>
      <c r="B3150" s="14">
        <v>300.12</v>
      </c>
      <c r="C3150" s="14">
        <v>295.79000000000002</v>
      </c>
      <c r="D3150" s="14">
        <v>304.99</v>
      </c>
      <c r="E3150" s="14">
        <v>295.79000000000002</v>
      </c>
      <c r="F3150" s="14" t="s">
        <v>2179</v>
      </c>
      <c r="G3150" s="15">
        <v>3.7000000000000002E-3</v>
      </c>
    </row>
    <row r="3151" spans="1:7" x14ac:dyDescent="0.2">
      <c r="A3151" s="17">
        <v>38889</v>
      </c>
      <c r="B3151" s="14">
        <v>295.79000000000002</v>
      </c>
      <c r="C3151" s="14">
        <v>294.7</v>
      </c>
      <c r="D3151" s="14">
        <v>296.11</v>
      </c>
      <c r="E3151" s="14">
        <v>288.37</v>
      </c>
      <c r="F3151" s="14" t="s">
        <v>2179</v>
      </c>
      <c r="G3151" s="15">
        <v>-1.1599999999999999E-2</v>
      </c>
    </row>
    <row r="3152" spans="1:7" x14ac:dyDescent="0.2">
      <c r="A3152" s="17">
        <v>38888</v>
      </c>
      <c r="B3152" s="14">
        <v>294.7</v>
      </c>
      <c r="C3152" s="14">
        <v>298.16000000000003</v>
      </c>
      <c r="D3152" s="14">
        <v>298.16000000000003</v>
      </c>
      <c r="E3152" s="14">
        <v>292.95999999999998</v>
      </c>
      <c r="F3152" s="14" t="s">
        <v>2179</v>
      </c>
      <c r="G3152" s="15">
        <v>2.8E-3</v>
      </c>
    </row>
    <row r="3153" spans="1:7" x14ac:dyDescent="0.2">
      <c r="A3153" s="17">
        <v>38887</v>
      </c>
      <c r="B3153" s="14">
        <v>298.16000000000003</v>
      </c>
      <c r="C3153" s="14">
        <v>297.33</v>
      </c>
      <c r="D3153" s="14">
        <v>303.76</v>
      </c>
      <c r="E3153" s="14">
        <v>297.33</v>
      </c>
      <c r="F3153" s="14" t="s">
        <v>2179</v>
      </c>
      <c r="G3153" s="15">
        <v>-1.6500000000000001E-2</v>
      </c>
    </row>
    <row r="3154" spans="1:7" x14ac:dyDescent="0.2">
      <c r="A3154" s="17">
        <v>38884</v>
      </c>
      <c r="B3154" s="14">
        <v>297.33</v>
      </c>
      <c r="C3154" s="14">
        <v>302.32</v>
      </c>
      <c r="D3154" s="14">
        <v>312.55</v>
      </c>
      <c r="E3154" s="14">
        <v>296.57</v>
      </c>
      <c r="F3154" s="14" t="s">
        <v>2179</v>
      </c>
      <c r="G3154" s="15">
        <v>5.8500000000000003E-2</v>
      </c>
    </row>
    <row r="3155" spans="1:7" x14ac:dyDescent="0.2">
      <c r="A3155" s="17">
        <v>38883</v>
      </c>
      <c r="B3155" s="14">
        <v>302.32</v>
      </c>
      <c r="C3155" s="14">
        <v>285.61</v>
      </c>
      <c r="D3155" s="14">
        <v>302.32</v>
      </c>
      <c r="E3155" s="14">
        <v>285.61</v>
      </c>
      <c r="F3155" s="14" t="s">
        <v>2179</v>
      </c>
      <c r="G3155" s="15">
        <v>2.8E-3</v>
      </c>
    </row>
    <row r="3156" spans="1:7" x14ac:dyDescent="0.2">
      <c r="A3156" s="17">
        <v>38882</v>
      </c>
      <c r="B3156" s="14">
        <v>285.61</v>
      </c>
      <c r="C3156" s="14">
        <v>284.81</v>
      </c>
      <c r="D3156" s="14">
        <v>289.29000000000002</v>
      </c>
      <c r="E3156" s="14">
        <v>280.24</v>
      </c>
      <c r="F3156" s="14" t="s">
        <v>2179</v>
      </c>
      <c r="G3156" s="15">
        <v>-3.6600000000000001E-2</v>
      </c>
    </row>
    <row r="3157" spans="1:7" x14ac:dyDescent="0.2">
      <c r="A3157" s="17">
        <v>38881</v>
      </c>
      <c r="B3157" s="14">
        <v>284.81</v>
      </c>
      <c r="C3157" s="14">
        <v>295.64</v>
      </c>
      <c r="D3157" s="14">
        <v>295.64</v>
      </c>
      <c r="E3157" s="14">
        <v>280.22000000000003</v>
      </c>
      <c r="F3157" s="14" t="s">
        <v>2179</v>
      </c>
      <c r="G3157" s="15">
        <v>-2.7799999999999998E-2</v>
      </c>
    </row>
    <row r="3158" spans="1:7" x14ac:dyDescent="0.2">
      <c r="A3158" s="17">
        <v>38880</v>
      </c>
      <c r="B3158" s="14">
        <v>295.64</v>
      </c>
      <c r="C3158" s="14">
        <v>304.08999999999997</v>
      </c>
      <c r="D3158" s="14">
        <v>308.27999999999997</v>
      </c>
      <c r="E3158" s="14">
        <v>295.64</v>
      </c>
      <c r="F3158" s="14" t="s">
        <v>2179</v>
      </c>
      <c r="G3158" s="15">
        <v>2.1399999999999999E-2</v>
      </c>
    </row>
    <row r="3159" spans="1:7" x14ac:dyDescent="0.2">
      <c r="A3159" s="17">
        <v>38877</v>
      </c>
      <c r="B3159" s="14">
        <v>304.08999999999997</v>
      </c>
      <c r="C3159" s="14">
        <v>297.72000000000003</v>
      </c>
      <c r="D3159" s="14">
        <v>307.68</v>
      </c>
      <c r="E3159" s="14">
        <v>297.72000000000003</v>
      </c>
      <c r="F3159" s="14" t="s">
        <v>2179</v>
      </c>
      <c r="G3159" s="15">
        <v>-5.8000000000000003E-2</v>
      </c>
    </row>
    <row r="3160" spans="1:7" x14ac:dyDescent="0.2">
      <c r="A3160" s="17">
        <v>38876</v>
      </c>
      <c r="B3160" s="14">
        <v>297.72000000000003</v>
      </c>
      <c r="C3160" s="14">
        <v>316.05</v>
      </c>
      <c r="D3160" s="14">
        <v>316.05</v>
      </c>
      <c r="E3160" s="14">
        <v>296.94</v>
      </c>
      <c r="F3160" s="14" t="s">
        <v>2179</v>
      </c>
      <c r="G3160" s="15">
        <v>-5.0000000000000001E-3</v>
      </c>
    </row>
    <row r="3161" spans="1:7" x14ac:dyDescent="0.2">
      <c r="A3161" s="17">
        <v>38875</v>
      </c>
      <c r="B3161" s="14">
        <v>316.05</v>
      </c>
      <c r="C3161" s="14">
        <v>317.64</v>
      </c>
      <c r="D3161" s="14">
        <v>321.64999999999998</v>
      </c>
      <c r="E3161" s="14">
        <v>314.72000000000003</v>
      </c>
      <c r="F3161" s="14" t="s">
        <v>2179</v>
      </c>
      <c r="G3161" s="15">
        <v>-2.9000000000000001E-2</v>
      </c>
    </row>
    <row r="3162" spans="1:7" x14ac:dyDescent="0.2">
      <c r="A3162" s="17">
        <v>38874</v>
      </c>
      <c r="B3162" s="14">
        <v>317.64</v>
      </c>
      <c r="C3162" s="14">
        <v>327.13</v>
      </c>
      <c r="D3162" s="14">
        <v>327.13</v>
      </c>
      <c r="E3162" s="14">
        <v>316.77999999999997</v>
      </c>
      <c r="F3162" s="14" t="s">
        <v>2179</v>
      </c>
      <c r="G3162" s="15">
        <v>2.1600000000000001E-2</v>
      </c>
    </row>
    <row r="3163" spans="1:7" x14ac:dyDescent="0.2">
      <c r="A3163" s="17">
        <v>38870</v>
      </c>
      <c r="B3163" s="14">
        <v>327.13</v>
      </c>
      <c r="C3163" s="14">
        <v>320.22000000000003</v>
      </c>
      <c r="D3163" s="14">
        <v>329.34</v>
      </c>
      <c r="E3163" s="14">
        <v>320.22000000000003</v>
      </c>
      <c r="F3163" s="14" t="s">
        <v>2179</v>
      </c>
      <c r="G3163" s="15">
        <v>8.0000000000000002E-3</v>
      </c>
    </row>
    <row r="3164" spans="1:7" x14ac:dyDescent="0.2">
      <c r="A3164" s="17">
        <v>38869</v>
      </c>
      <c r="B3164" s="14">
        <v>320.22000000000003</v>
      </c>
      <c r="C3164" s="14">
        <v>317.67</v>
      </c>
      <c r="D3164" s="14">
        <v>324.02999999999997</v>
      </c>
      <c r="E3164" s="14">
        <v>317.67</v>
      </c>
      <c r="F3164" s="14" t="s">
        <v>2179</v>
      </c>
      <c r="G3164" s="15">
        <v>-6.9999999999999999E-4</v>
      </c>
    </row>
    <row r="3165" spans="1:7" x14ac:dyDescent="0.2">
      <c r="A3165" s="17">
        <v>38868</v>
      </c>
      <c r="B3165" s="14">
        <v>317.67</v>
      </c>
      <c r="C3165" s="14">
        <v>317.88</v>
      </c>
      <c r="D3165" s="14">
        <v>321.89999999999998</v>
      </c>
      <c r="E3165" s="14">
        <v>307.79000000000002</v>
      </c>
      <c r="F3165" s="14" t="s">
        <v>2179</v>
      </c>
      <c r="G3165" s="15">
        <v>-2.7900000000000001E-2</v>
      </c>
    </row>
    <row r="3166" spans="1:7" x14ac:dyDescent="0.2">
      <c r="A3166" s="17">
        <v>38867</v>
      </c>
      <c r="B3166" s="14">
        <v>317.88</v>
      </c>
      <c r="C3166" s="14">
        <v>327</v>
      </c>
      <c r="D3166" s="14">
        <v>327.07</v>
      </c>
      <c r="E3166" s="14">
        <v>317.19</v>
      </c>
      <c r="F3166" s="14" t="s">
        <v>2179</v>
      </c>
      <c r="G3166" s="15">
        <v>2.1999999999999999E-2</v>
      </c>
    </row>
    <row r="3167" spans="1:7" x14ac:dyDescent="0.2">
      <c r="A3167" s="17">
        <v>38866</v>
      </c>
      <c r="B3167" s="14">
        <v>327</v>
      </c>
      <c r="C3167" s="14">
        <v>319.97000000000003</v>
      </c>
      <c r="D3167" s="14">
        <v>328.38</v>
      </c>
      <c r="E3167" s="14">
        <v>319.97000000000003</v>
      </c>
      <c r="F3167" s="14" t="s">
        <v>2179</v>
      </c>
      <c r="G3167" s="15">
        <v>4.0300000000000002E-2</v>
      </c>
    </row>
    <row r="3168" spans="1:7" x14ac:dyDescent="0.2">
      <c r="A3168" s="17">
        <v>38863</v>
      </c>
      <c r="B3168" s="14">
        <v>319.97000000000003</v>
      </c>
      <c r="C3168" s="14">
        <v>307.56</v>
      </c>
      <c r="D3168" s="14">
        <v>322.49</v>
      </c>
      <c r="E3168" s="14">
        <v>307.56</v>
      </c>
      <c r="F3168" s="14" t="s">
        <v>2179</v>
      </c>
      <c r="G3168" s="15">
        <v>-2.8899999999999999E-2</v>
      </c>
    </row>
    <row r="3169" spans="1:7" x14ac:dyDescent="0.2">
      <c r="A3169" s="17">
        <v>38861</v>
      </c>
      <c r="B3169" s="14">
        <v>307.56</v>
      </c>
      <c r="C3169" s="14">
        <v>316.70999999999998</v>
      </c>
      <c r="D3169" s="14">
        <v>316.70999999999998</v>
      </c>
      <c r="E3169" s="14">
        <v>304.42</v>
      </c>
      <c r="F3169" s="14" t="s">
        <v>2179</v>
      </c>
      <c r="G3169" s="15">
        <v>7.1599999999999997E-2</v>
      </c>
    </row>
    <row r="3170" spans="1:7" x14ac:dyDescent="0.2">
      <c r="A3170" s="17">
        <v>38860</v>
      </c>
      <c r="B3170" s="14">
        <v>316.70999999999998</v>
      </c>
      <c r="C3170" s="14">
        <v>295.54000000000002</v>
      </c>
      <c r="D3170" s="14">
        <v>316.74</v>
      </c>
      <c r="E3170" s="14">
        <v>295.54000000000002</v>
      </c>
      <c r="F3170" s="14" t="s">
        <v>2179</v>
      </c>
      <c r="G3170" s="15">
        <v>-4.7199999999999999E-2</v>
      </c>
    </row>
    <row r="3171" spans="1:7" x14ac:dyDescent="0.2">
      <c r="A3171" s="17">
        <v>38859</v>
      </c>
      <c r="B3171" s="14">
        <v>295.54000000000002</v>
      </c>
      <c r="C3171" s="14">
        <v>310.19</v>
      </c>
      <c r="D3171" s="14">
        <v>310.19</v>
      </c>
      <c r="E3171" s="14">
        <v>294.64999999999998</v>
      </c>
      <c r="F3171" s="14" t="s">
        <v>2179</v>
      </c>
      <c r="G3171" s="15">
        <v>-2.0999999999999999E-3</v>
      </c>
    </row>
    <row r="3172" spans="1:7" x14ac:dyDescent="0.2">
      <c r="A3172" s="17">
        <v>38856</v>
      </c>
      <c r="B3172" s="14">
        <v>310.19</v>
      </c>
      <c r="C3172" s="14">
        <v>310.83999999999997</v>
      </c>
      <c r="D3172" s="14">
        <v>318.42</v>
      </c>
      <c r="E3172" s="14">
        <v>309.83999999999997</v>
      </c>
      <c r="F3172" s="14" t="s">
        <v>2179</v>
      </c>
      <c r="G3172" s="15">
        <v>-5.6300000000000003E-2</v>
      </c>
    </row>
    <row r="3173" spans="1:7" x14ac:dyDescent="0.2">
      <c r="A3173" s="17">
        <v>38855</v>
      </c>
      <c r="B3173" s="14">
        <v>310.83999999999997</v>
      </c>
      <c r="C3173" s="14">
        <v>329.4</v>
      </c>
      <c r="D3173" s="14">
        <v>329.4</v>
      </c>
      <c r="E3173" s="14">
        <v>310.62</v>
      </c>
      <c r="F3173" s="14" t="s">
        <v>2179</v>
      </c>
      <c r="G3173" s="15">
        <v>-1.6999999999999999E-3</v>
      </c>
    </row>
    <row r="3174" spans="1:7" x14ac:dyDescent="0.2">
      <c r="A3174" s="17">
        <v>38853</v>
      </c>
      <c r="B3174" s="14">
        <v>329.4</v>
      </c>
      <c r="C3174" s="14">
        <v>329.95</v>
      </c>
      <c r="D3174" s="14">
        <v>333.07</v>
      </c>
      <c r="E3174" s="14">
        <v>326.31</v>
      </c>
      <c r="F3174" s="14" t="s">
        <v>2179</v>
      </c>
      <c r="G3174" s="15">
        <v>-4.8899999999999999E-2</v>
      </c>
    </row>
    <row r="3175" spans="1:7" x14ac:dyDescent="0.2">
      <c r="A3175" s="17">
        <v>38852</v>
      </c>
      <c r="B3175" s="14">
        <v>329.95</v>
      </c>
      <c r="C3175" s="14">
        <v>346.9</v>
      </c>
      <c r="D3175" s="14">
        <v>346.9</v>
      </c>
      <c r="E3175" s="14">
        <v>328.3</v>
      </c>
      <c r="F3175" s="14" t="s">
        <v>2179</v>
      </c>
      <c r="G3175" s="15">
        <v>-2.86E-2</v>
      </c>
    </row>
    <row r="3176" spans="1:7" x14ac:dyDescent="0.2">
      <c r="A3176" s="17">
        <v>38849</v>
      </c>
      <c r="B3176" s="14">
        <v>346.9</v>
      </c>
      <c r="C3176" s="14">
        <v>357.12</v>
      </c>
      <c r="D3176" s="14">
        <v>357.12</v>
      </c>
      <c r="E3176" s="14">
        <v>346.13</v>
      </c>
      <c r="F3176" s="14" t="s">
        <v>2179</v>
      </c>
      <c r="G3176" s="15">
        <v>3.5999999999999999E-3</v>
      </c>
    </row>
    <row r="3177" spans="1:7" x14ac:dyDescent="0.2">
      <c r="A3177" s="17">
        <v>38848</v>
      </c>
      <c r="B3177" s="14">
        <v>357.12</v>
      </c>
      <c r="C3177" s="14">
        <v>355.83</v>
      </c>
      <c r="D3177" s="14">
        <v>360.37</v>
      </c>
      <c r="E3177" s="14">
        <v>355.83</v>
      </c>
      <c r="F3177" s="14" t="s">
        <v>2179</v>
      </c>
      <c r="G3177" s="15">
        <v>3.8E-3</v>
      </c>
    </row>
    <row r="3178" spans="1:7" x14ac:dyDescent="0.2">
      <c r="A3178" s="17">
        <v>38847</v>
      </c>
      <c r="B3178" s="14">
        <v>355.83</v>
      </c>
      <c r="C3178" s="14">
        <v>354.49</v>
      </c>
      <c r="D3178" s="14">
        <v>356.97</v>
      </c>
      <c r="E3178" s="14">
        <v>354.49</v>
      </c>
      <c r="F3178" s="14" t="s">
        <v>2179</v>
      </c>
      <c r="G3178" s="15">
        <v>1.2E-2</v>
      </c>
    </row>
    <row r="3179" spans="1:7" x14ac:dyDescent="0.2">
      <c r="A3179" s="17">
        <v>38846</v>
      </c>
      <c r="B3179" s="14">
        <v>354.49</v>
      </c>
      <c r="C3179" s="14">
        <v>350.27</v>
      </c>
      <c r="D3179" s="14">
        <v>354.98</v>
      </c>
      <c r="E3179" s="14">
        <v>350.27</v>
      </c>
      <c r="F3179" s="14" t="s">
        <v>2179</v>
      </c>
      <c r="G3179" s="15">
        <v>-9.9000000000000008E-3</v>
      </c>
    </row>
    <row r="3180" spans="1:7" x14ac:dyDescent="0.2">
      <c r="A3180" s="17">
        <v>38845</v>
      </c>
      <c r="B3180" s="14">
        <v>350.27</v>
      </c>
      <c r="C3180" s="14">
        <v>353.76</v>
      </c>
      <c r="D3180" s="14">
        <v>356.69</v>
      </c>
      <c r="E3180" s="14">
        <v>349.81</v>
      </c>
      <c r="F3180" s="14" t="s">
        <v>2179</v>
      </c>
      <c r="G3180" s="15">
        <v>4.3E-3</v>
      </c>
    </row>
    <row r="3181" spans="1:7" x14ac:dyDescent="0.2">
      <c r="A3181" s="17">
        <v>38842</v>
      </c>
      <c r="B3181" s="14">
        <v>353.76</v>
      </c>
      <c r="C3181" s="14">
        <v>352.24</v>
      </c>
      <c r="D3181" s="14">
        <v>354.66</v>
      </c>
      <c r="E3181" s="14">
        <v>351.05</v>
      </c>
      <c r="F3181" s="14" t="s">
        <v>2179</v>
      </c>
      <c r="G3181" s="15">
        <v>1.4800000000000001E-2</v>
      </c>
    </row>
    <row r="3182" spans="1:7" x14ac:dyDescent="0.2">
      <c r="A3182" s="17">
        <v>38841</v>
      </c>
      <c r="B3182" s="14">
        <v>352.24</v>
      </c>
      <c r="C3182" s="14">
        <v>347.11</v>
      </c>
      <c r="D3182" s="14">
        <v>352.35</v>
      </c>
      <c r="E3182" s="14">
        <v>345.71</v>
      </c>
      <c r="F3182" s="14" t="s">
        <v>2179</v>
      </c>
      <c r="G3182" s="15">
        <v>8.2000000000000007E-3</v>
      </c>
    </row>
    <row r="3183" spans="1:7" x14ac:dyDescent="0.2">
      <c r="A3183" s="17">
        <v>38840</v>
      </c>
      <c r="B3183" s="14">
        <v>347.11</v>
      </c>
      <c r="C3183" s="14">
        <v>344.28</v>
      </c>
      <c r="D3183" s="14">
        <v>349.96</v>
      </c>
      <c r="E3183" s="14">
        <v>344.28</v>
      </c>
      <c r="F3183" s="14" t="s">
        <v>2179</v>
      </c>
      <c r="G3183" s="15">
        <v>1.67E-2</v>
      </c>
    </row>
    <row r="3184" spans="1:7" x14ac:dyDescent="0.2">
      <c r="A3184" s="17">
        <v>38839</v>
      </c>
      <c r="B3184" s="14">
        <v>344.28</v>
      </c>
      <c r="C3184" s="14">
        <v>338.62</v>
      </c>
      <c r="D3184" s="14">
        <v>344.91</v>
      </c>
      <c r="E3184" s="14">
        <v>338.62</v>
      </c>
      <c r="F3184" s="14" t="s">
        <v>2179</v>
      </c>
      <c r="G3184" s="15">
        <v>-5.4999999999999997E-3</v>
      </c>
    </row>
    <row r="3185" spans="1:7" x14ac:dyDescent="0.2">
      <c r="A3185" s="17">
        <v>38835</v>
      </c>
      <c r="B3185" s="14">
        <v>338.62</v>
      </c>
      <c r="C3185" s="14">
        <v>340.49</v>
      </c>
      <c r="D3185" s="14">
        <v>340.49</v>
      </c>
      <c r="E3185" s="14">
        <v>336.25</v>
      </c>
      <c r="F3185" s="14" t="s">
        <v>2179</v>
      </c>
      <c r="G3185" s="15">
        <v>-2.5999999999999999E-2</v>
      </c>
    </row>
    <row r="3186" spans="1:7" x14ac:dyDescent="0.2">
      <c r="A3186" s="17">
        <v>38834</v>
      </c>
      <c r="B3186" s="14">
        <v>340.49</v>
      </c>
      <c r="C3186" s="14">
        <v>349.58</v>
      </c>
      <c r="D3186" s="14">
        <v>349.71</v>
      </c>
      <c r="E3186" s="14">
        <v>336.05</v>
      </c>
      <c r="F3186" s="14" t="s">
        <v>2179</v>
      </c>
      <c r="G3186" s="15">
        <v>3.0000000000000001E-3</v>
      </c>
    </row>
    <row r="3187" spans="1:7" x14ac:dyDescent="0.2">
      <c r="A3187" s="17">
        <v>38833</v>
      </c>
      <c r="B3187" s="14">
        <v>349.58</v>
      </c>
      <c r="C3187" s="14">
        <v>348.55</v>
      </c>
      <c r="D3187" s="14">
        <v>351.27</v>
      </c>
      <c r="E3187" s="14">
        <v>347.71</v>
      </c>
      <c r="F3187" s="14" t="s">
        <v>2179</v>
      </c>
      <c r="G3187" s="15">
        <v>-8.6999999999999994E-3</v>
      </c>
    </row>
    <row r="3188" spans="1:7" x14ac:dyDescent="0.2">
      <c r="A3188" s="17">
        <v>38832</v>
      </c>
      <c r="B3188" s="14">
        <v>348.55</v>
      </c>
      <c r="C3188" s="14">
        <v>351.6</v>
      </c>
      <c r="D3188" s="14">
        <v>352.48</v>
      </c>
      <c r="E3188" s="14">
        <v>348.47</v>
      </c>
      <c r="F3188" s="14" t="s">
        <v>2179</v>
      </c>
      <c r="G3188" s="15">
        <v>1.12E-2</v>
      </c>
    </row>
    <row r="3189" spans="1:7" x14ac:dyDescent="0.2">
      <c r="A3189" s="17">
        <v>38831</v>
      </c>
      <c r="B3189" s="14">
        <v>351.6</v>
      </c>
      <c r="C3189" s="14">
        <v>347.69</v>
      </c>
      <c r="D3189" s="14">
        <v>353.28</v>
      </c>
      <c r="E3189" s="14">
        <v>347.48</v>
      </c>
      <c r="F3189" s="14" t="s">
        <v>2179</v>
      </c>
      <c r="G3189" s="15">
        <v>6.1000000000000004E-3</v>
      </c>
    </row>
    <row r="3190" spans="1:7" x14ac:dyDescent="0.2">
      <c r="A3190" s="17">
        <v>38828</v>
      </c>
      <c r="B3190" s="14">
        <v>347.69</v>
      </c>
      <c r="C3190" s="14">
        <v>345.58</v>
      </c>
      <c r="D3190" s="14">
        <v>347.84</v>
      </c>
      <c r="E3190" s="14">
        <v>343.59</v>
      </c>
      <c r="F3190" s="14" t="s">
        <v>2179</v>
      </c>
      <c r="G3190" s="15">
        <v>2.2499999999999999E-2</v>
      </c>
    </row>
    <row r="3191" spans="1:7" x14ac:dyDescent="0.2">
      <c r="A3191" s="17">
        <v>38827</v>
      </c>
      <c r="B3191" s="14">
        <v>345.58</v>
      </c>
      <c r="C3191" s="14">
        <v>337.99</v>
      </c>
      <c r="D3191" s="14">
        <v>346.15</v>
      </c>
      <c r="E3191" s="14">
        <v>337.99</v>
      </c>
      <c r="F3191" s="14" t="s">
        <v>2179</v>
      </c>
      <c r="G3191" s="15">
        <v>6.7000000000000002E-3</v>
      </c>
    </row>
    <row r="3192" spans="1:7" x14ac:dyDescent="0.2">
      <c r="A3192" s="17">
        <v>38826</v>
      </c>
      <c r="B3192" s="14">
        <v>337.99</v>
      </c>
      <c r="C3192" s="14">
        <v>335.73</v>
      </c>
      <c r="D3192" s="14">
        <v>338.81</v>
      </c>
      <c r="E3192" s="14">
        <v>335.57</v>
      </c>
      <c r="F3192" s="14" t="s">
        <v>2179</v>
      </c>
      <c r="G3192" s="15">
        <v>1.6400000000000001E-2</v>
      </c>
    </row>
    <row r="3193" spans="1:7" x14ac:dyDescent="0.2">
      <c r="A3193" s="17">
        <v>38825</v>
      </c>
      <c r="B3193" s="14">
        <v>335.73</v>
      </c>
      <c r="C3193" s="14">
        <v>330.31</v>
      </c>
      <c r="D3193" s="14">
        <v>337.59</v>
      </c>
      <c r="E3193" s="14">
        <v>330.31</v>
      </c>
      <c r="F3193" s="14" t="s">
        <v>2179</v>
      </c>
      <c r="G3193" s="15">
        <v>-1.38E-2</v>
      </c>
    </row>
    <row r="3194" spans="1:7" x14ac:dyDescent="0.2">
      <c r="A3194" s="17">
        <v>38819</v>
      </c>
      <c r="B3194" s="14">
        <v>330.31</v>
      </c>
      <c r="C3194" s="14">
        <v>334.92</v>
      </c>
      <c r="D3194" s="14">
        <v>335.08</v>
      </c>
      <c r="E3194" s="14">
        <v>329.83</v>
      </c>
      <c r="F3194" s="14" t="s">
        <v>2179</v>
      </c>
      <c r="G3194" s="15">
        <v>-2.3999999999999998E-3</v>
      </c>
    </row>
    <row r="3195" spans="1:7" x14ac:dyDescent="0.2">
      <c r="A3195" s="17">
        <v>38818</v>
      </c>
      <c r="B3195" s="14">
        <v>334.92</v>
      </c>
      <c r="C3195" s="14">
        <v>335.74</v>
      </c>
      <c r="D3195" s="14">
        <v>339.86</v>
      </c>
      <c r="E3195" s="14">
        <v>334.44</v>
      </c>
      <c r="F3195" s="14" t="s">
        <v>2179</v>
      </c>
      <c r="G3195" s="15">
        <v>1.4E-2</v>
      </c>
    </row>
    <row r="3196" spans="1:7" x14ac:dyDescent="0.2">
      <c r="A3196" s="17">
        <v>38817</v>
      </c>
      <c r="B3196" s="14">
        <v>335.74</v>
      </c>
      <c r="C3196" s="14">
        <v>331.12</v>
      </c>
      <c r="D3196" s="14">
        <v>335.87</v>
      </c>
      <c r="E3196" s="14">
        <v>330.99</v>
      </c>
      <c r="F3196" s="14" t="s">
        <v>2179</v>
      </c>
      <c r="G3196" s="15">
        <v>-3.3E-3</v>
      </c>
    </row>
    <row r="3197" spans="1:7" x14ac:dyDescent="0.2">
      <c r="A3197" s="17">
        <v>38814</v>
      </c>
      <c r="B3197" s="14">
        <v>331.12</v>
      </c>
      <c r="C3197" s="14">
        <v>332.21</v>
      </c>
      <c r="D3197" s="14">
        <v>332.67</v>
      </c>
      <c r="E3197" s="14">
        <v>331.08</v>
      </c>
      <c r="F3197" s="14" t="s">
        <v>2179</v>
      </c>
      <c r="G3197" s="15">
        <v>1.2500000000000001E-2</v>
      </c>
    </row>
    <row r="3198" spans="1:7" x14ac:dyDescent="0.2">
      <c r="A3198" s="17">
        <v>38813</v>
      </c>
      <c r="B3198" s="14">
        <v>332.21</v>
      </c>
      <c r="C3198" s="14">
        <v>328.11</v>
      </c>
      <c r="D3198" s="14">
        <v>334.25</v>
      </c>
      <c r="E3198" s="14">
        <v>328.11</v>
      </c>
      <c r="F3198" s="14" t="s">
        <v>2179</v>
      </c>
      <c r="G3198" s="15">
        <v>9.5999999999999992E-3</v>
      </c>
    </row>
    <row r="3199" spans="1:7" x14ac:dyDescent="0.2">
      <c r="A3199" s="17">
        <v>38812</v>
      </c>
      <c r="B3199" s="14">
        <v>328.11</v>
      </c>
      <c r="C3199" s="14">
        <v>324.98</v>
      </c>
      <c r="D3199" s="14">
        <v>354.66</v>
      </c>
      <c r="E3199" s="14">
        <v>351.05</v>
      </c>
      <c r="F3199" s="14" t="s">
        <v>2179</v>
      </c>
      <c r="G3199" s="15">
        <v>-1.8700000000000001E-2</v>
      </c>
    </row>
    <row r="3200" spans="1:7" x14ac:dyDescent="0.2">
      <c r="A3200" s="17">
        <v>38811</v>
      </c>
      <c r="B3200" s="14">
        <v>324.98</v>
      </c>
      <c r="C3200" s="14">
        <v>331.16</v>
      </c>
      <c r="D3200" s="14">
        <v>331.16</v>
      </c>
      <c r="E3200" s="14">
        <v>324.98</v>
      </c>
      <c r="F3200" s="14" t="s">
        <v>2179</v>
      </c>
      <c r="G3200" s="15">
        <v>7.7999999999999996E-3</v>
      </c>
    </row>
    <row r="3201" spans="1:7" x14ac:dyDescent="0.2">
      <c r="A3201" s="17">
        <v>38810</v>
      </c>
      <c r="B3201" s="14">
        <v>331.16</v>
      </c>
      <c r="C3201" s="14">
        <v>328.61</v>
      </c>
      <c r="D3201" s="14">
        <v>332.5</v>
      </c>
      <c r="E3201" s="14">
        <v>328.46</v>
      </c>
      <c r="F3201" s="14" t="s">
        <v>2179</v>
      </c>
      <c r="G3201" s="15">
        <v>-8.2000000000000007E-3</v>
      </c>
    </row>
    <row r="3202" spans="1:7" x14ac:dyDescent="0.2">
      <c r="A3202" s="17">
        <v>38807</v>
      </c>
      <c r="B3202" s="14">
        <v>328.61</v>
      </c>
      <c r="C3202" s="14">
        <v>331.34</v>
      </c>
      <c r="D3202" s="14">
        <v>332.93</v>
      </c>
      <c r="E3202" s="14">
        <v>328.22</v>
      </c>
      <c r="F3202" s="14" t="s">
        <v>2179</v>
      </c>
      <c r="G3202" s="15">
        <v>0.01</v>
      </c>
    </row>
    <row r="3203" spans="1:7" x14ac:dyDescent="0.2">
      <c r="A3203" s="17">
        <v>38806</v>
      </c>
      <c r="B3203" s="14">
        <v>331.34</v>
      </c>
      <c r="C3203" s="14">
        <v>328.06</v>
      </c>
      <c r="D3203" s="14">
        <v>332.73</v>
      </c>
      <c r="E3203" s="14">
        <v>328.06</v>
      </c>
      <c r="F3203" s="14" t="s">
        <v>2179</v>
      </c>
      <c r="G3203" s="15">
        <v>1.44E-2</v>
      </c>
    </row>
    <row r="3204" spans="1:7" x14ac:dyDescent="0.2">
      <c r="A3204" s="17">
        <v>38805</v>
      </c>
      <c r="B3204" s="14">
        <v>328.06</v>
      </c>
      <c r="C3204" s="14">
        <v>323.41000000000003</v>
      </c>
      <c r="D3204" s="14">
        <v>328.72</v>
      </c>
      <c r="E3204" s="14">
        <v>323.41000000000003</v>
      </c>
      <c r="F3204" s="14" t="s">
        <v>2179</v>
      </c>
      <c r="G3204" s="15">
        <v>-1.2999999999999999E-3</v>
      </c>
    </row>
    <row r="3205" spans="1:7" x14ac:dyDescent="0.2">
      <c r="A3205" s="17">
        <v>38804</v>
      </c>
      <c r="B3205" s="14">
        <v>323.41000000000003</v>
      </c>
      <c r="C3205" s="14">
        <v>323.83</v>
      </c>
      <c r="D3205" s="14">
        <v>326.73</v>
      </c>
      <c r="E3205" s="14">
        <v>323.37</v>
      </c>
      <c r="F3205" s="14" t="s">
        <v>2179</v>
      </c>
      <c r="G3205" s="15">
        <v>1.6000000000000001E-3</v>
      </c>
    </row>
    <row r="3206" spans="1:7" x14ac:dyDescent="0.2">
      <c r="A3206" s="17">
        <v>38803</v>
      </c>
      <c r="B3206" s="14">
        <v>323.83</v>
      </c>
      <c r="C3206" s="14">
        <v>323.3</v>
      </c>
      <c r="D3206" s="14">
        <v>325.70999999999998</v>
      </c>
      <c r="E3206" s="14">
        <v>322.31</v>
      </c>
      <c r="F3206" s="14" t="s">
        <v>2179</v>
      </c>
      <c r="G3206" s="15">
        <v>1.01E-2</v>
      </c>
    </row>
    <row r="3207" spans="1:7" x14ac:dyDescent="0.2">
      <c r="A3207" s="17">
        <v>38800</v>
      </c>
      <c r="B3207" s="14">
        <v>323.3</v>
      </c>
      <c r="C3207" s="14">
        <v>320.06</v>
      </c>
      <c r="D3207" s="14">
        <v>323.95999999999998</v>
      </c>
      <c r="E3207" s="14">
        <v>318.77</v>
      </c>
      <c r="F3207" s="14" t="s">
        <v>2179</v>
      </c>
      <c r="G3207" s="15">
        <v>1.38E-2</v>
      </c>
    </row>
    <row r="3208" spans="1:7" x14ac:dyDescent="0.2">
      <c r="A3208" s="17">
        <v>38799</v>
      </c>
      <c r="B3208" s="14">
        <v>320.06</v>
      </c>
      <c r="C3208" s="14">
        <v>315.70999999999998</v>
      </c>
      <c r="D3208" s="14">
        <v>320.37</v>
      </c>
      <c r="E3208" s="14">
        <v>315.70999999999998</v>
      </c>
      <c r="F3208" s="14" t="s">
        <v>2179</v>
      </c>
      <c r="G3208" s="15">
        <v>1.2500000000000001E-2</v>
      </c>
    </row>
    <row r="3209" spans="1:7" x14ac:dyDescent="0.2">
      <c r="A3209" s="17">
        <v>38798</v>
      </c>
      <c r="B3209" s="14">
        <v>315.70999999999998</v>
      </c>
      <c r="C3209" s="14">
        <v>311.81</v>
      </c>
      <c r="D3209" s="14">
        <v>316.08</v>
      </c>
      <c r="E3209" s="14">
        <v>311.64</v>
      </c>
      <c r="F3209" s="14" t="s">
        <v>2179</v>
      </c>
      <c r="G3209" s="15">
        <v>-1.37E-2</v>
      </c>
    </row>
    <row r="3210" spans="1:7" x14ac:dyDescent="0.2">
      <c r="A3210" s="17">
        <v>38797</v>
      </c>
      <c r="B3210" s="14">
        <v>311.81</v>
      </c>
      <c r="C3210" s="14">
        <v>316.14999999999998</v>
      </c>
      <c r="D3210" s="14">
        <v>316.14999999999998</v>
      </c>
      <c r="E3210" s="14">
        <v>311.26</v>
      </c>
      <c r="F3210" s="14" t="s">
        <v>2179</v>
      </c>
      <c r="G3210" s="15">
        <v>1.1000000000000001E-3</v>
      </c>
    </row>
    <row r="3211" spans="1:7" x14ac:dyDescent="0.2">
      <c r="A3211" s="17">
        <v>38796</v>
      </c>
      <c r="B3211" s="14">
        <v>316.14999999999998</v>
      </c>
      <c r="C3211" s="14">
        <v>315.77999999999997</v>
      </c>
      <c r="D3211" s="14">
        <v>319.14</v>
      </c>
      <c r="E3211" s="14">
        <v>315.2</v>
      </c>
      <c r="F3211" s="14" t="s">
        <v>2179</v>
      </c>
      <c r="G3211" s="15">
        <v>9.9000000000000008E-3</v>
      </c>
    </row>
    <row r="3212" spans="1:7" x14ac:dyDescent="0.2">
      <c r="A3212" s="17">
        <v>38793</v>
      </c>
      <c r="B3212" s="14">
        <v>315.79000000000002</v>
      </c>
      <c r="C3212" s="14">
        <v>312.68</v>
      </c>
      <c r="D3212" s="14">
        <v>316.89999999999998</v>
      </c>
      <c r="E3212" s="14">
        <v>312.68</v>
      </c>
      <c r="F3212" s="14" t="s">
        <v>2179</v>
      </c>
      <c r="G3212" s="15">
        <v>8.6999999999999994E-3</v>
      </c>
    </row>
    <row r="3213" spans="1:7" x14ac:dyDescent="0.2">
      <c r="A3213" s="17">
        <v>38792</v>
      </c>
      <c r="B3213" s="14">
        <v>312.68</v>
      </c>
      <c r="C3213" s="14">
        <v>309.97000000000003</v>
      </c>
      <c r="D3213" s="14">
        <v>312.68</v>
      </c>
      <c r="E3213" s="14">
        <v>309.91000000000003</v>
      </c>
      <c r="F3213" s="14" t="s">
        <v>2179</v>
      </c>
      <c r="G3213" s="15">
        <v>5.0000000000000001E-3</v>
      </c>
    </row>
    <row r="3214" spans="1:7" x14ac:dyDescent="0.2">
      <c r="A3214" s="17">
        <v>38791</v>
      </c>
      <c r="B3214" s="14">
        <v>309.97000000000003</v>
      </c>
      <c r="C3214" s="14">
        <v>308.43</v>
      </c>
      <c r="D3214" s="14">
        <v>311.27</v>
      </c>
      <c r="E3214" s="14">
        <v>308.43</v>
      </c>
      <c r="F3214" s="14" t="s">
        <v>2179</v>
      </c>
      <c r="G3214" s="15">
        <v>1.9E-3</v>
      </c>
    </row>
    <row r="3215" spans="1:7" x14ac:dyDescent="0.2">
      <c r="A3215" s="17">
        <v>38790</v>
      </c>
      <c r="B3215" s="14">
        <v>308.43</v>
      </c>
      <c r="C3215" s="14">
        <v>307.85000000000002</v>
      </c>
      <c r="D3215" s="14">
        <v>309.45</v>
      </c>
      <c r="E3215" s="14">
        <v>307.85000000000002</v>
      </c>
      <c r="F3215" s="14" t="s">
        <v>2179</v>
      </c>
      <c r="G3215" s="15">
        <v>7.7999999999999996E-3</v>
      </c>
    </row>
    <row r="3216" spans="1:7" x14ac:dyDescent="0.2">
      <c r="A3216" s="17">
        <v>38789</v>
      </c>
      <c r="B3216" s="14">
        <v>307.85000000000002</v>
      </c>
      <c r="C3216" s="14">
        <v>305.47000000000003</v>
      </c>
      <c r="D3216" s="14">
        <v>308.73</v>
      </c>
      <c r="E3216" s="14">
        <v>305.47000000000003</v>
      </c>
      <c r="F3216" s="14" t="s">
        <v>2179</v>
      </c>
      <c r="G3216" s="15">
        <v>-3.0999999999999999E-3</v>
      </c>
    </row>
    <row r="3217" spans="1:7" x14ac:dyDescent="0.2">
      <c r="A3217" s="17">
        <v>38786</v>
      </c>
      <c r="B3217" s="14">
        <v>305.47000000000003</v>
      </c>
      <c r="C3217" s="14">
        <v>306.43</v>
      </c>
      <c r="D3217" s="14">
        <v>307.32</v>
      </c>
      <c r="E3217" s="14">
        <v>304.74</v>
      </c>
      <c r="F3217" s="14" t="s">
        <v>2179</v>
      </c>
      <c r="G3217" s="15">
        <v>4.7000000000000002E-3</v>
      </c>
    </row>
    <row r="3218" spans="1:7" x14ac:dyDescent="0.2">
      <c r="A3218" s="17">
        <v>38785</v>
      </c>
      <c r="B3218" s="14">
        <v>306.43</v>
      </c>
      <c r="C3218" s="14">
        <v>305</v>
      </c>
      <c r="D3218" s="14">
        <v>307.64</v>
      </c>
      <c r="E3218" s="14">
        <v>304.64</v>
      </c>
      <c r="F3218" s="14" t="s">
        <v>2179</v>
      </c>
      <c r="G3218" s="15">
        <v>-1.0500000000000001E-2</v>
      </c>
    </row>
    <row r="3219" spans="1:7" x14ac:dyDescent="0.2">
      <c r="A3219" s="17">
        <v>38784</v>
      </c>
      <c r="B3219" s="14">
        <v>305</v>
      </c>
      <c r="C3219" s="14">
        <v>308.25</v>
      </c>
      <c r="D3219" s="14">
        <v>308.68</v>
      </c>
      <c r="E3219" s="14">
        <v>302.5</v>
      </c>
      <c r="F3219" s="14" t="s">
        <v>2179</v>
      </c>
      <c r="G3219" s="15">
        <v>-8.8999999999999999E-3</v>
      </c>
    </row>
    <row r="3220" spans="1:7" x14ac:dyDescent="0.2">
      <c r="A3220" s="17">
        <v>38783</v>
      </c>
      <c r="B3220" s="14">
        <v>308.25</v>
      </c>
      <c r="C3220" s="14">
        <v>311.01</v>
      </c>
      <c r="D3220" s="14">
        <v>311.01</v>
      </c>
      <c r="E3220" s="14">
        <v>307.43</v>
      </c>
      <c r="F3220" s="14" t="s">
        <v>2179</v>
      </c>
      <c r="G3220" s="15">
        <v>-7.1999999999999998E-3</v>
      </c>
    </row>
    <row r="3221" spans="1:7" x14ac:dyDescent="0.2">
      <c r="A3221" s="17">
        <v>38782</v>
      </c>
      <c r="B3221" s="14">
        <v>311.01</v>
      </c>
      <c r="C3221" s="14">
        <v>313.25</v>
      </c>
      <c r="D3221" s="14">
        <v>315.20999999999998</v>
      </c>
      <c r="E3221" s="14">
        <v>310.99</v>
      </c>
      <c r="F3221" s="14" t="s">
        <v>2179</v>
      </c>
      <c r="G3221" s="15">
        <v>9.2999999999999992E-3</v>
      </c>
    </row>
    <row r="3222" spans="1:7" x14ac:dyDescent="0.2">
      <c r="A3222" s="17">
        <v>38779</v>
      </c>
      <c r="B3222" s="14">
        <v>313.25</v>
      </c>
      <c r="C3222" s="14">
        <v>310.35000000000002</v>
      </c>
      <c r="D3222" s="14">
        <v>313.77999999999997</v>
      </c>
      <c r="E3222" s="14">
        <v>308.39</v>
      </c>
      <c r="F3222" s="14" t="s">
        <v>2179</v>
      </c>
      <c r="G3222" s="15">
        <v>4.4999999999999997E-3</v>
      </c>
    </row>
    <row r="3223" spans="1:7" x14ac:dyDescent="0.2">
      <c r="A3223" s="17">
        <v>38778</v>
      </c>
      <c r="B3223" s="14">
        <v>310.35000000000002</v>
      </c>
      <c r="C3223" s="14">
        <v>308.95999999999998</v>
      </c>
      <c r="D3223" s="14">
        <v>312.64</v>
      </c>
      <c r="E3223" s="14">
        <v>308.95999999999998</v>
      </c>
      <c r="F3223" s="14" t="s">
        <v>2179</v>
      </c>
      <c r="G3223" s="15">
        <v>1.0999999999999999E-2</v>
      </c>
    </row>
    <row r="3224" spans="1:7" x14ac:dyDescent="0.2">
      <c r="A3224" s="17">
        <v>38777</v>
      </c>
      <c r="B3224" s="14">
        <v>308.95999999999998</v>
      </c>
      <c r="C3224" s="14">
        <v>305.58999999999997</v>
      </c>
      <c r="D3224" s="14">
        <v>309.54000000000002</v>
      </c>
      <c r="E3224" s="14">
        <v>305.58999999999997</v>
      </c>
      <c r="F3224" s="14" t="s">
        <v>2179</v>
      </c>
      <c r="G3224" s="15">
        <v>-1.4E-2</v>
      </c>
    </row>
    <row r="3225" spans="1:7" x14ac:dyDescent="0.2">
      <c r="A3225" s="17">
        <v>38776</v>
      </c>
      <c r="B3225" s="14">
        <v>305.58999999999997</v>
      </c>
      <c r="C3225" s="14">
        <v>309.94</v>
      </c>
      <c r="D3225" s="14">
        <v>309.94</v>
      </c>
      <c r="E3225" s="14">
        <v>304.58</v>
      </c>
      <c r="F3225" s="14" t="s">
        <v>2179</v>
      </c>
      <c r="G3225" s="15">
        <v>-2.3E-3</v>
      </c>
    </row>
    <row r="3226" spans="1:7" x14ac:dyDescent="0.2">
      <c r="A3226" s="17">
        <v>38775</v>
      </c>
      <c r="B3226" s="14">
        <v>309.94</v>
      </c>
      <c r="C3226" s="14">
        <v>310.67</v>
      </c>
      <c r="D3226" s="14">
        <v>311.54000000000002</v>
      </c>
      <c r="E3226" s="14">
        <v>309.38</v>
      </c>
      <c r="F3226" s="14" t="s">
        <v>2179</v>
      </c>
      <c r="G3226" s="15">
        <v>1.5900000000000001E-2</v>
      </c>
    </row>
    <row r="3227" spans="1:7" x14ac:dyDescent="0.2">
      <c r="A3227" s="17">
        <v>38772</v>
      </c>
      <c r="B3227" s="14">
        <v>310.67</v>
      </c>
      <c r="C3227" s="14">
        <v>305.82</v>
      </c>
      <c r="D3227" s="14">
        <v>310.67</v>
      </c>
      <c r="E3227" s="14">
        <v>305.82</v>
      </c>
      <c r="F3227" s="14" t="s">
        <v>2179</v>
      </c>
      <c r="G3227" s="15">
        <v>6.1000000000000004E-3</v>
      </c>
    </row>
    <row r="3228" spans="1:7" x14ac:dyDescent="0.2">
      <c r="A3228" s="17">
        <v>38771</v>
      </c>
      <c r="B3228" s="14">
        <v>305.82</v>
      </c>
      <c r="C3228" s="14">
        <v>303.97000000000003</v>
      </c>
      <c r="D3228" s="14">
        <v>307.19</v>
      </c>
      <c r="E3228" s="14">
        <v>303.26</v>
      </c>
      <c r="F3228" s="14" t="s">
        <v>2179</v>
      </c>
      <c r="G3228" s="15">
        <v>-7.1999999999999998E-3</v>
      </c>
    </row>
    <row r="3229" spans="1:7" x14ac:dyDescent="0.2">
      <c r="A3229" s="17">
        <v>38770</v>
      </c>
      <c r="B3229" s="14">
        <v>303.97000000000003</v>
      </c>
      <c r="C3229" s="14">
        <v>306.16000000000003</v>
      </c>
      <c r="D3229" s="14">
        <v>306.77</v>
      </c>
      <c r="E3229" s="14">
        <v>303.48</v>
      </c>
      <c r="F3229" s="14" t="s">
        <v>2179</v>
      </c>
      <c r="G3229" s="15">
        <v>3.3E-3</v>
      </c>
    </row>
    <row r="3230" spans="1:7" x14ac:dyDescent="0.2">
      <c r="A3230" s="17">
        <v>38769</v>
      </c>
      <c r="B3230" s="14">
        <v>306.16000000000003</v>
      </c>
      <c r="C3230" s="14">
        <v>305.14</v>
      </c>
      <c r="D3230" s="14">
        <v>308.5</v>
      </c>
      <c r="E3230" s="14">
        <v>305.04000000000002</v>
      </c>
      <c r="F3230" s="14" t="s">
        <v>2179</v>
      </c>
      <c r="G3230" s="15">
        <v>1.6199999999999999E-2</v>
      </c>
    </row>
    <row r="3231" spans="1:7" x14ac:dyDescent="0.2">
      <c r="A3231" s="17">
        <v>38768</v>
      </c>
      <c r="B3231" s="14">
        <v>305.14</v>
      </c>
      <c r="C3231" s="14">
        <v>300.27999999999997</v>
      </c>
      <c r="D3231" s="14">
        <v>306.04000000000002</v>
      </c>
      <c r="E3231" s="14">
        <v>300.27999999999997</v>
      </c>
      <c r="F3231" s="14" t="s">
        <v>2179</v>
      </c>
      <c r="G3231" s="15">
        <v>1.2E-2</v>
      </c>
    </row>
    <row r="3232" spans="1:7" x14ac:dyDescent="0.2">
      <c r="A3232" s="17">
        <v>38765</v>
      </c>
      <c r="B3232" s="14">
        <v>300.27999999999997</v>
      </c>
      <c r="C3232" s="14">
        <v>296.72000000000003</v>
      </c>
      <c r="D3232" s="14">
        <v>301.51</v>
      </c>
      <c r="E3232" s="14">
        <v>296.72000000000003</v>
      </c>
      <c r="F3232" s="14" t="s">
        <v>2179</v>
      </c>
      <c r="G3232" s="15">
        <v>4.4999999999999997E-3</v>
      </c>
    </row>
    <row r="3233" spans="1:7" x14ac:dyDescent="0.2">
      <c r="A3233" s="17">
        <v>38764</v>
      </c>
      <c r="B3233" s="14">
        <v>296.72000000000003</v>
      </c>
      <c r="C3233" s="14">
        <v>295.38</v>
      </c>
      <c r="D3233" s="14">
        <v>296.72000000000003</v>
      </c>
      <c r="E3233" s="14">
        <v>292.97000000000003</v>
      </c>
      <c r="F3233" s="14" t="s">
        <v>2179</v>
      </c>
      <c r="G3233" s="15">
        <v>1.7399999999999999E-2</v>
      </c>
    </row>
    <row r="3234" spans="1:7" x14ac:dyDescent="0.2">
      <c r="A3234" s="17">
        <v>38763</v>
      </c>
      <c r="B3234" s="14">
        <v>295.38</v>
      </c>
      <c r="C3234" s="14">
        <v>290.33999999999997</v>
      </c>
      <c r="D3234" s="14">
        <v>295.38</v>
      </c>
      <c r="E3234" s="14">
        <v>290.33999999999997</v>
      </c>
      <c r="F3234" s="14" t="s">
        <v>2179</v>
      </c>
      <c r="G3234" s="15">
        <v>-1.37E-2</v>
      </c>
    </row>
    <row r="3235" spans="1:7" x14ac:dyDescent="0.2">
      <c r="A3235" s="17">
        <v>38762</v>
      </c>
      <c r="B3235" s="14">
        <v>290.33999999999997</v>
      </c>
      <c r="C3235" s="14">
        <v>294.38</v>
      </c>
      <c r="D3235" s="14">
        <v>294.38</v>
      </c>
      <c r="E3235" s="14">
        <v>288.17</v>
      </c>
      <c r="F3235" s="14" t="s">
        <v>2179</v>
      </c>
      <c r="G3235" s="15">
        <v>-1.09E-2</v>
      </c>
    </row>
    <row r="3236" spans="1:7" x14ac:dyDescent="0.2">
      <c r="A3236" s="17">
        <v>38761</v>
      </c>
      <c r="B3236" s="14">
        <v>294.38</v>
      </c>
      <c r="C3236" s="14">
        <v>297.62</v>
      </c>
      <c r="D3236" s="14">
        <v>297.62</v>
      </c>
      <c r="E3236" s="14">
        <v>293.93</v>
      </c>
      <c r="F3236" s="14" t="s">
        <v>2179</v>
      </c>
      <c r="G3236" s="15">
        <v>1E-4</v>
      </c>
    </row>
    <row r="3237" spans="1:7" x14ac:dyDescent="0.2">
      <c r="A3237" s="17">
        <v>38758</v>
      </c>
      <c r="B3237" s="14">
        <v>297.62</v>
      </c>
      <c r="C3237" s="14">
        <v>297.58999999999997</v>
      </c>
      <c r="D3237" s="14">
        <v>298.12</v>
      </c>
      <c r="E3237" s="14">
        <v>294.61</v>
      </c>
      <c r="F3237" s="14" t="s">
        <v>2179</v>
      </c>
      <c r="G3237" s="15">
        <v>1.1900000000000001E-2</v>
      </c>
    </row>
    <row r="3238" spans="1:7" x14ac:dyDescent="0.2">
      <c r="A3238" s="17">
        <v>38757</v>
      </c>
      <c r="B3238" s="14">
        <v>297.58999999999997</v>
      </c>
      <c r="C3238" s="14">
        <v>294.08999999999997</v>
      </c>
      <c r="D3238" s="14">
        <v>298.27999999999997</v>
      </c>
      <c r="E3238" s="14">
        <v>294.08999999999997</v>
      </c>
      <c r="F3238" s="14" t="s">
        <v>2179</v>
      </c>
      <c r="G3238" s="15">
        <v>-8.3000000000000001E-3</v>
      </c>
    </row>
    <row r="3239" spans="1:7" x14ac:dyDescent="0.2">
      <c r="A3239" s="17">
        <v>38756</v>
      </c>
      <c r="B3239" s="14">
        <v>294.08999999999997</v>
      </c>
      <c r="C3239" s="14">
        <v>296.56</v>
      </c>
      <c r="D3239" s="14">
        <v>296.56</v>
      </c>
      <c r="E3239" s="14">
        <v>289.02</v>
      </c>
      <c r="F3239" s="14" t="s">
        <v>2179</v>
      </c>
      <c r="G3239" s="15">
        <v>-1.6500000000000001E-2</v>
      </c>
    </row>
    <row r="3240" spans="1:7" x14ac:dyDescent="0.2">
      <c r="A3240" s="17">
        <v>38755</v>
      </c>
      <c r="B3240" s="14">
        <v>296.55</v>
      </c>
      <c r="C3240" s="14">
        <v>301.52</v>
      </c>
      <c r="D3240" s="14">
        <v>301.63</v>
      </c>
      <c r="E3240" s="14">
        <v>296.43</v>
      </c>
      <c r="F3240" s="14" t="s">
        <v>2179</v>
      </c>
      <c r="G3240" s="15">
        <v>1.6799999999999999E-2</v>
      </c>
    </row>
    <row r="3241" spans="1:7" x14ac:dyDescent="0.2">
      <c r="A3241" s="17">
        <v>38754</v>
      </c>
      <c r="B3241" s="14">
        <v>301.52</v>
      </c>
      <c r="C3241" s="14">
        <v>296.52999999999997</v>
      </c>
      <c r="D3241" s="14">
        <v>301.86</v>
      </c>
      <c r="E3241" s="14">
        <v>296.52999999999997</v>
      </c>
      <c r="F3241" s="14" t="s">
        <v>2179</v>
      </c>
      <c r="G3241" s="15">
        <v>-1.52E-2</v>
      </c>
    </row>
    <row r="3242" spans="1:7" x14ac:dyDescent="0.2">
      <c r="A3242" s="17">
        <v>38751</v>
      </c>
      <c r="B3242" s="14">
        <v>296.52999999999997</v>
      </c>
      <c r="C3242" s="14">
        <v>301.12</v>
      </c>
      <c r="D3242" s="14">
        <v>301.12</v>
      </c>
      <c r="E3242" s="14">
        <v>296.17</v>
      </c>
      <c r="F3242" s="14" t="s">
        <v>2179</v>
      </c>
      <c r="G3242" s="15">
        <v>-2.3999999999999998E-3</v>
      </c>
    </row>
    <row r="3243" spans="1:7" x14ac:dyDescent="0.2">
      <c r="A3243" s="17">
        <v>38750</v>
      </c>
      <c r="B3243" s="14">
        <v>301.12</v>
      </c>
      <c r="C3243" s="14">
        <v>301.85000000000002</v>
      </c>
      <c r="D3243" s="14">
        <v>301.85000000000002</v>
      </c>
      <c r="E3243" s="14">
        <v>299.92</v>
      </c>
      <c r="F3243" s="14" t="s">
        <v>2179</v>
      </c>
      <c r="G3243" s="15">
        <v>1.18E-2</v>
      </c>
    </row>
    <row r="3244" spans="1:7" x14ac:dyDescent="0.2">
      <c r="A3244" s="17">
        <v>38749</v>
      </c>
      <c r="B3244" s="14">
        <v>301.85000000000002</v>
      </c>
      <c r="C3244" s="14">
        <v>298.32</v>
      </c>
      <c r="D3244" s="14">
        <v>301.97000000000003</v>
      </c>
      <c r="E3244" s="14">
        <v>296.73</v>
      </c>
      <c r="F3244" s="14" t="s">
        <v>2179</v>
      </c>
      <c r="G3244" s="15">
        <v>-1.2E-2</v>
      </c>
    </row>
    <row r="3245" spans="1:7" x14ac:dyDescent="0.2">
      <c r="A3245" s="17">
        <v>38748</v>
      </c>
      <c r="B3245" s="14">
        <v>298.32</v>
      </c>
      <c r="C3245" s="14">
        <v>301.94</v>
      </c>
      <c r="D3245" s="14">
        <v>304.23</v>
      </c>
      <c r="E3245" s="14">
        <v>298.31</v>
      </c>
      <c r="F3245" s="14" t="s">
        <v>2179</v>
      </c>
      <c r="G3245" s="15">
        <v>1.2999999999999999E-2</v>
      </c>
    </row>
    <row r="3246" spans="1:7" x14ac:dyDescent="0.2">
      <c r="A3246" s="17">
        <v>38747</v>
      </c>
      <c r="B3246" s="14">
        <v>301.94</v>
      </c>
      <c r="C3246" s="14">
        <v>298.07</v>
      </c>
      <c r="D3246" s="14">
        <v>302.07</v>
      </c>
      <c r="E3246" s="14">
        <v>298.07</v>
      </c>
      <c r="F3246" s="14" t="s">
        <v>2179</v>
      </c>
      <c r="G3246" s="15">
        <v>2.2100000000000002E-2</v>
      </c>
    </row>
    <row r="3247" spans="1:7" x14ac:dyDescent="0.2">
      <c r="A3247" s="17">
        <v>38744</v>
      </c>
      <c r="B3247" s="14">
        <v>298.07</v>
      </c>
      <c r="C3247" s="14">
        <v>291.62</v>
      </c>
      <c r="D3247" s="14">
        <v>298.66000000000003</v>
      </c>
      <c r="E3247" s="14">
        <v>291.62</v>
      </c>
      <c r="F3247" s="14" t="s">
        <v>2179</v>
      </c>
      <c r="G3247" s="15">
        <v>6.1999999999999998E-3</v>
      </c>
    </row>
    <row r="3248" spans="1:7" x14ac:dyDescent="0.2">
      <c r="A3248" s="17">
        <v>38743</v>
      </c>
      <c r="B3248" s="14">
        <v>291.62</v>
      </c>
      <c r="C3248" s="14">
        <v>289.83</v>
      </c>
      <c r="D3248" s="14">
        <v>292.99</v>
      </c>
      <c r="E3248" s="14">
        <v>288.32</v>
      </c>
      <c r="F3248" s="14" t="s">
        <v>2179</v>
      </c>
      <c r="G3248" s="15">
        <v>6.9999999999999999E-4</v>
      </c>
    </row>
    <row r="3249" spans="1:7" x14ac:dyDescent="0.2">
      <c r="A3249" s="17">
        <v>38742</v>
      </c>
      <c r="B3249" s="14">
        <v>289.83</v>
      </c>
      <c r="C3249" s="14">
        <v>289.64</v>
      </c>
      <c r="D3249" s="14">
        <v>290.87</v>
      </c>
      <c r="E3249" s="14">
        <v>288.19</v>
      </c>
      <c r="F3249" s="14" t="s">
        <v>2179</v>
      </c>
      <c r="G3249" s="15">
        <v>9.1000000000000004E-3</v>
      </c>
    </row>
    <row r="3250" spans="1:7" x14ac:dyDescent="0.2">
      <c r="A3250" s="17">
        <v>38741</v>
      </c>
      <c r="B3250" s="14">
        <v>289.64</v>
      </c>
      <c r="C3250" s="14">
        <v>287.04000000000002</v>
      </c>
      <c r="D3250" s="14">
        <v>289.91000000000003</v>
      </c>
      <c r="E3250" s="14">
        <v>287.04000000000002</v>
      </c>
      <c r="F3250" s="14" t="s">
        <v>2179</v>
      </c>
      <c r="G3250" s="15">
        <v>-1.1900000000000001E-2</v>
      </c>
    </row>
    <row r="3251" spans="1:7" x14ac:dyDescent="0.2">
      <c r="A3251" s="17">
        <v>38740</v>
      </c>
      <c r="B3251" s="14">
        <v>287.04000000000002</v>
      </c>
      <c r="C3251" s="14">
        <v>290.51</v>
      </c>
      <c r="D3251" s="14">
        <v>290.51</v>
      </c>
      <c r="E3251" s="14">
        <v>286.79000000000002</v>
      </c>
      <c r="F3251" s="14" t="s">
        <v>2179</v>
      </c>
      <c r="G3251" s="15">
        <v>1.23E-2</v>
      </c>
    </row>
    <row r="3252" spans="1:7" x14ac:dyDescent="0.2">
      <c r="A3252" s="17">
        <v>38737</v>
      </c>
      <c r="B3252" s="14">
        <v>290.51</v>
      </c>
      <c r="C3252" s="14">
        <v>286.98</v>
      </c>
      <c r="D3252" s="14">
        <v>291.85000000000002</v>
      </c>
      <c r="E3252" s="14">
        <v>286.98</v>
      </c>
      <c r="F3252" s="14" t="s">
        <v>2179</v>
      </c>
      <c r="G3252" s="15">
        <v>2.29E-2</v>
      </c>
    </row>
    <row r="3253" spans="1:7" x14ac:dyDescent="0.2">
      <c r="A3253" s="17">
        <v>38736</v>
      </c>
      <c r="B3253" s="14">
        <v>286.98</v>
      </c>
      <c r="C3253" s="14">
        <v>280.55</v>
      </c>
      <c r="D3253" s="14">
        <v>286.99</v>
      </c>
      <c r="E3253" s="14">
        <v>280.55</v>
      </c>
      <c r="F3253" s="14" t="s">
        <v>2179</v>
      </c>
      <c r="G3253" s="15">
        <v>-1.3299999999999999E-2</v>
      </c>
    </row>
    <row r="3254" spans="1:7" x14ac:dyDescent="0.2">
      <c r="A3254" s="17">
        <v>38735</v>
      </c>
      <c r="B3254" s="14">
        <v>280.55</v>
      </c>
      <c r="C3254" s="14">
        <v>284.32</v>
      </c>
      <c r="D3254" s="14">
        <v>284.48</v>
      </c>
      <c r="E3254" s="14">
        <v>280.19</v>
      </c>
      <c r="F3254" s="14" t="s">
        <v>2179</v>
      </c>
      <c r="G3254" s="15">
        <v>-4.3E-3</v>
      </c>
    </row>
    <row r="3255" spans="1:7" x14ac:dyDescent="0.2">
      <c r="A3255" s="17">
        <v>38734</v>
      </c>
      <c r="B3255" s="14">
        <v>284.32</v>
      </c>
      <c r="C3255" s="14">
        <v>285.55</v>
      </c>
      <c r="D3255" s="14">
        <v>287.95999999999998</v>
      </c>
      <c r="E3255" s="14">
        <v>284.26</v>
      </c>
      <c r="F3255" s="14" t="s">
        <v>2179</v>
      </c>
      <c r="G3255" s="15">
        <v>1.09E-2</v>
      </c>
    </row>
    <row r="3256" spans="1:7" x14ac:dyDescent="0.2">
      <c r="A3256" s="17">
        <v>38733</v>
      </c>
      <c r="B3256" s="14">
        <v>285.55</v>
      </c>
      <c r="C3256" s="14">
        <v>282.45999999999998</v>
      </c>
      <c r="D3256" s="14">
        <v>286.12</v>
      </c>
      <c r="E3256" s="14">
        <v>282.45999999999998</v>
      </c>
      <c r="F3256" s="14" t="s">
        <v>2179</v>
      </c>
      <c r="G3256" s="15">
        <v>-1.09E-2</v>
      </c>
    </row>
    <row r="3257" spans="1:7" x14ac:dyDescent="0.2">
      <c r="A3257" s="17">
        <v>38730</v>
      </c>
      <c r="B3257" s="14">
        <v>282.45999999999998</v>
      </c>
      <c r="C3257" s="14">
        <v>285.58</v>
      </c>
      <c r="D3257" s="14">
        <v>285.58</v>
      </c>
      <c r="E3257" s="14">
        <v>280.7</v>
      </c>
      <c r="F3257" s="14" t="s">
        <v>2179</v>
      </c>
      <c r="G3257" s="15">
        <v>1.32E-2</v>
      </c>
    </row>
    <row r="3258" spans="1:7" x14ac:dyDescent="0.2">
      <c r="A3258" s="17">
        <v>38729</v>
      </c>
      <c r="B3258" s="14">
        <v>285.58</v>
      </c>
      <c r="C3258" s="14">
        <v>281.87</v>
      </c>
      <c r="D3258" s="14">
        <v>285.86</v>
      </c>
      <c r="E3258" s="14">
        <v>281.87</v>
      </c>
      <c r="F3258" s="14" t="s">
        <v>2179</v>
      </c>
      <c r="G3258" s="15">
        <v>-2.9999999999999997E-4</v>
      </c>
    </row>
    <row r="3259" spans="1:7" x14ac:dyDescent="0.2">
      <c r="A3259" s="17">
        <v>38728</v>
      </c>
      <c r="B3259" s="14">
        <v>281.87</v>
      </c>
      <c r="C3259" s="14">
        <v>281.95</v>
      </c>
      <c r="D3259" s="14">
        <v>283.31</v>
      </c>
      <c r="E3259" s="14">
        <v>280.83</v>
      </c>
      <c r="F3259" s="14" t="s">
        <v>2179</v>
      </c>
      <c r="G3259" s="15">
        <v>-7.1999999999999998E-3</v>
      </c>
    </row>
    <row r="3260" spans="1:7" x14ac:dyDescent="0.2">
      <c r="A3260" s="17">
        <v>38727</v>
      </c>
      <c r="B3260" s="14">
        <v>281.95</v>
      </c>
      <c r="C3260" s="14">
        <v>283.99</v>
      </c>
      <c r="D3260" s="14">
        <v>283.99</v>
      </c>
      <c r="E3260" s="14">
        <v>279.93</v>
      </c>
      <c r="F3260" s="14" t="s">
        <v>2179</v>
      </c>
      <c r="G3260" s="15">
        <v>2.5000000000000001E-3</v>
      </c>
    </row>
    <row r="3261" spans="1:7" x14ac:dyDescent="0.2">
      <c r="A3261" s="17">
        <v>38726</v>
      </c>
      <c r="B3261" s="14">
        <v>283.99</v>
      </c>
      <c r="C3261" s="14">
        <v>283.27999999999997</v>
      </c>
      <c r="D3261" s="14">
        <v>285.49</v>
      </c>
      <c r="E3261" s="14">
        <v>283.27999999999997</v>
      </c>
      <c r="F3261" s="14" t="s">
        <v>2179</v>
      </c>
      <c r="G3261" s="15">
        <v>6.4000000000000003E-3</v>
      </c>
    </row>
    <row r="3262" spans="1:7" x14ac:dyDescent="0.2">
      <c r="A3262" s="17">
        <v>38723</v>
      </c>
      <c r="B3262" s="14">
        <v>283.27999999999997</v>
      </c>
      <c r="C3262" s="14">
        <v>281.47000000000003</v>
      </c>
      <c r="D3262" s="14">
        <v>283.55</v>
      </c>
      <c r="E3262" s="14">
        <v>280.63</v>
      </c>
      <c r="F3262" s="14" t="s">
        <v>2179</v>
      </c>
      <c r="G3262" s="15">
        <v>-3.8E-3</v>
      </c>
    </row>
    <row r="3263" spans="1:7" x14ac:dyDescent="0.2">
      <c r="A3263" s="17">
        <v>38722</v>
      </c>
      <c r="B3263" s="14">
        <v>281.47000000000003</v>
      </c>
      <c r="C3263" s="14">
        <v>282.52999999999997</v>
      </c>
      <c r="D3263" s="14">
        <v>283.92</v>
      </c>
      <c r="E3263" s="14">
        <v>281.10000000000002</v>
      </c>
      <c r="F3263" s="14" t="s">
        <v>2179</v>
      </c>
      <c r="G3263" s="15">
        <v>7.7999999999999996E-3</v>
      </c>
    </row>
    <row r="3264" spans="1:7" x14ac:dyDescent="0.2">
      <c r="A3264" s="17">
        <v>38721</v>
      </c>
      <c r="B3264" s="14">
        <v>282.52999999999997</v>
      </c>
      <c r="C3264" s="14">
        <v>280.35000000000002</v>
      </c>
      <c r="D3264" s="14">
        <v>283.70999999999998</v>
      </c>
      <c r="E3264" s="14">
        <v>280.35000000000002</v>
      </c>
      <c r="F3264" s="14" t="s">
        <v>2179</v>
      </c>
      <c r="G3264" s="15">
        <v>8.6E-3</v>
      </c>
    </row>
    <row r="3265" spans="1:7" x14ac:dyDescent="0.2">
      <c r="A3265" s="17">
        <v>38720</v>
      </c>
      <c r="B3265" s="14">
        <v>280.35000000000002</v>
      </c>
      <c r="C3265" s="14">
        <v>277.95</v>
      </c>
      <c r="D3265" s="14">
        <v>281.12</v>
      </c>
      <c r="E3265" s="14">
        <v>277.95</v>
      </c>
      <c r="F3265" s="14" t="s">
        <v>2179</v>
      </c>
      <c r="G3265" s="15">
        <v>1E-4</v>
      </c>
    </row>
    <row r="3266" spans="1:7" x14ac:dyDescent="0.2">
      <c r="A3266" s="17">
        <v>38719</v>
      </c>
      <c r="B3266" s="14">
        <v>277.95</v>
      </c>
      <c r="C3266" s="14">
        <v>277.91000000000003</v>
      </c>
      <c r="D3266" s="14">
        <v>279.27999999999997</v>
      </c>
      <c r="E3266" s="14">
        <v>277.91000000000003</v>
      </c>
      <c r="F3266" s="14" t="s">
        <v>2179</v>
      </c>
      <c r="G3266" s="15">
        <v>4.0000000000000002E-4</v>
      </c>
    </row>
    <row r="3267" spans="1:7" x14ac:dyDescent="0.2">
      <c r="A3267" s="17">
        <v>38716</v>
      </c>
      <c r="B3267" s="14">
        <v>277.91000000000003</v>
      </c>
      <c r="C3267" s="14">
        <v>277.81</v>
      </c>
      <c r="D3267" s="14">
        <v>278.47000000000003</v>
      </c>
      <c r="E3267" s="14">
        <v>277.08999999999997</v>
      </c>
      <c r="F3267" s="14" t="s">
        <v>2179</v>
      </c>
      <c r="G3267" s="15">
        <v>1.8E-3</v>
      </c>
    </row>
    <row r="3268" spans="1:7" x14ac:dyDescent="0.2">
      <c r="A3268" s="17">
        <v>38715</v>
      </c>
      <c r="B3268" s="14">
        <v>277.81</v>
      </c>
      <c r="C3268" s="14">
        <v>277.3</v>
      </c>
      <c r="D3268" s="14">
        <v>280.49</v>
      </c>
      <c r="E3268" s="14">
        <v>277.3</v>
      </c>
      <c r="F3268" s="14" t="s">
        <v>2179</v>
      </c>
      <c r="G3268" s="15">
        <v>8.0999999999999996E-3</v>
      </c>
    </row>
    <row r="3269" spans="1:7" x14ac:dyDescent="0.2">
      <c r="A3269" s="17">
        <v>38714</v>
      </c>
      <c r="B3269" s="14">
        <v>277.31</v>
      </c>
      <c r="C3269" s="14">
        <v>275.08</v>
      </c>
      <c r="D3269" s="14">
        <v>277.42</v>
      </c>
      <c r="E3269" s="14">
        <v>272.79000000000002</v>
      </c>
      <c r="F3269" s="14" t="s">
        <v>2179</v>
      </c>
      <c r="G3269" s="15">
        <v>-1.6000000000000001E-3</v>
      </c>
    </row>
    <row r="3270" spans="1:7" x14ac:dyDescent="0.2">
      <c r="A3270" s="17">
        <v>38713</v>
      </c>
      <c r="B3270" s="14">
        <v>275.08</v>
      </c>
      <c r="C3270" s="14">
        <v>275.51</v>
      </c>
      <c r="D3270" s="14">
        <v>276.64999999999998</v>
      </c>
      <c r="E3270" s="14">
        <v>274.11</v>
      </c>
      <c r="F3270" s="14" t="s">
        <v>2179</v>
      </c>
      <c r="G3270" s="15">
        <v>2E-3</v>
      </c>
    </row>
    <row r="3271" spans="1:7" x14ac:dyDescent="0.2">
      <c r="A3271" s="17">
        <v>38709</v>
      </c>
      <c r="B3271" s="14">
        <v>275.51</v>
      </c>
      <c r="C3271" s="14">
        <v>274.95</v>
      </c>
      <c r="D3271" s="14">
        <v>277.04000000000002</v>
      </c>
      <c r="E3271" s="14">
        <v>274.64</v>
      </c>
      <c r="F3271" s="14" t="s">
        <v>2179</v>
      </c>
      <c r="G3271" s="15">
        <v>8.8999999999999999E-3</v>
      </c>
    </row>
    <row r="3272" spans="1:7" x14ac:dyDescent="0.2">
      <c r="A3272" s="17">
        <v>38708</v>
      </c>
      <c r="B3272" s="14">
        <v>274.95</v>
      </c>
      <c r="C3272" s="14">
        <v>272.52999999999997</v>
      </c>
      <c r="D3272" s="14">
        <v>275.77</v>
      </c>
      <c r="E3272" s="14">
        <v>272.45</v>
      </c>
      <c r="F3272" s="14" t="s">
        <v>2179</v>
      </c>
      <c r="G3272" s="15">
        <v>4.1999999999999997E-3</v>
      </c>
    </row>
    <row r="3273" spans="1:7" x14ac:dyDescent="0.2">
      <c r="A3273" s="17">
        <v>38707</v>
      </c>
      <c r="B3273" s="14">
        <v>272.52999999999997</v>
      </c>
      <c r="C3273" s="14">
        <v>271.39</v>
      </c>
      <c r="D3273" s="14">
        <v>274.12</v>
      </c>
      <c r="E3273" s="14">
        <v>271.39</v>
      </c>
      <c r="F3273" s="14" t="s">
        <v>2179</v>
      </c>
      <c r="G3273" s="15">
        <v>1.41E-2</v>
      </c>
    </row>
    <row r="3274" spans="1:7" x14ac:dyDescent="0.2">
      <c r="A3274" s="17">
        <v>38706</v>
      </c>
      <c r="B3274" s="14">
        <v>271.39</v>
      </c>
      <c r="C3274" s="14">
        <v>267.61</v>
      </c>
      <c r="D3274" s="14">
        <v>271.43</v>
      </c>
      <c r="E3274" s="14">
        <v>266.89999999999998</v>
      </c>
      <c r="F3274" s="14" t="s">
        <v>2179</v>
      </c>
      <c r="G3274" s="15">
        <v>-1.1900000000000001E-2</v>
      </c>
    </row>
    <row r="3275" spans="1:7" x14ac:dyDescent="0.2">
      <c r="A3275" s="17">
        <v>38705</v>
      </c>
      <c r="B3275" s="14">
        <v>267.61</v>
      </c>
      <c r="C3275" s="14">
        <v>270.83</v>
      </c>
      <c r="D3275" s="14">
        <v>270.94</v>
      </c>
      <c r="E3275" s="14">
        <v>267.60000000000002</v>
      </c>
      <c r="F3275" s="14" t="s">
        <v>2179</v>
      </c>
      <c r="G3275" s="15">
        <v>-1.06E-2</v>
      </c>
    </row>
    <row r="3276" spans="1:7" x14ac:dyDescent="0.2">
      <c r="A3276" s="17">
        <v>38702</v>
      </c>
      <c r="B3276" s="14">
        <v>270.83999999999997</v>
      </c>
      <c r="C3276" s="14">
        <v>273.74</v>
      </c>
      <c r="D3276" s="14">
        <v>274.98</v>
      </c>
      <c r="E3276" s="14">
        <v>270.60000000000002</v>
      </c>
      <c r="F3276" s="14" t="s">
        <v>2179</v>
      </c>
      <c r="G3276" s="15">
        <v>-1.52E-2</v>
      </c>
    </row>
    <row r="3277" spans="1:7" x14ac:dyDescent="0.2">
      <c r="A3277" s="17">
        <v>38701</v>
      </c>
      <c r="B3277" s="14">
        <v>273.74</v>
      </c>
      <c r="C3277" s="14">
        <v>277.95999999999998</v>
      </c>
      <c r="D3277" s="14">
        <v>278.25</v>
      </c>
      <c r="E3277" s="14">
        <v>273.22000000000003</v>
      </c>
      <c r="F3277" s="14" t="s">
        <v>2179</v>
      </c>
      <c r="G3277" s="15">
        <v>1.1999999999999999E-3</v>
      </c>
    </row>
    <row r="3278" spans="1:7" x14ac:dyDescent="0.2">
      <c r="A3278" s="17">
        <v>38700</v>
      </c>
      <c r="B3278" s="14">
        <v>277.95999999999998</v>
      </c>
      <c r="C3278" s="14">
        <v>277.62</v>
      </c>
      <c r="D3278" s="14">
        <v>278.01</v>
      </c>
      <c r="E3278" s="14">
        <v>275.77</v>
      </c>
      <c r="F3278" s="14" t="s">
        <v>2179</v>
      </c>
      <c r="G3278" s="15">
        <v>7.7999999999999996E-3</v>
      </c>
    </row>
    <row r="3279" spans="1:7" x14ac:dyDescent="0.2">
      <c r="A3279" s="17">
        <v>38699</v>
      </c>
      <c r="B3279" s="14">
        <v>277.62</v>
      </c>
      <c r="C3279" s="14">
        <v>275.45999999999998</v>
      </c>
      <c r="D3279" s="14">
        <v>278.58999999999997</v>
      </c>
      <c r="E3279" s="14">
        <v>275.45999999999998</v>
      </c>
      <c r="F3279" s="14" t="s">
        <v>2179</v>
      </c>
      <c r="G3279" s="15">
        <v>-4.1000000000000003E-3</v>
      </c>
    </row>
    <row r="3280" spans="1:7" x14ac:dyDescent="0.2">
      <c r="A3280" s="17">
        <v>38698</v>
      </c>
      <c r="B3280" s="14">
        <v>275.45999999999998</v>
      </c>
      <c r="C3280" s="14">
        <v>276.58999999999997</v>
      </c>
      <c r="D3280" s="14">
        <v>277.72000000000003</v>
      </c>
      <c r="E3280" s="14">
        <v>275.45999999999998</v>
      </c>
      <c r="F3280" s="14" t="s">
        <v>2179</v>
      </c>
      <c r="G3280" s="15">
        <v>7.0000000000000001E-3</v>
      </c>
    </row>
    <row r="3281" spans="1:7" x14ac:dyDescent="0.2">
      <c r="A3281" s="17">
        <v>38695</v>
      </c>
      <c r="B3281" s="14">
        <v>276.58999999999997</v>
      </c>
      <c r="C3281" s="14">
        <v>274.66000000000003</v>
      </c>
      <c r="D3281" s="14">
        <v>277.77999999999997</v>
      </c>
      <c r="E3281" s="14">
        <v>274.66000000000003</v>
      </c>
      <c r="F3281" s="14" t="s">
        <v>2179</v>
      </c>
      <c r="G3281" s="15">
        <v>-7.7000000000000002E-3</v>
      </c>
    </row>
    <row r="3282" spans="1:7" x14ac:dyDescent="0.2">
      <c r="A3282" s="17">
        <v>38694</v>
      </c>
      <c r="B3282" s="14">
        <v>274.66000000000003</v>
      </c>
      <c r="C3282" s="14">
        <v>276.79000000000002</v>
      </c>
      <c r="D3282" s="14">
        <v>276.79000000000002</v>
      </c>
      <c r="E3282" s="14">
        <v>274.14999999999998</v>
      </c>
      <c r="F3282" s="14" t="s">
        <v>2179</v>
      </c>
      <c r="G3282" s="15">
        <v>1.37E-2</v>
      </c>
    </row>
    <row r="3283" spans="1:7" x14ac:dyDescent="0.2">
      <c r="A3283" s="17">
        <v>38693</v>
      </c>
      <c r="B3283" s="14">
        <v>276.79000000000002</v>
      </c>
      <c r="C3283" s="14">
        <v>273.04000000000002</v>
      </c>
      <c r="D3283" s="14">
        <v>277.08999999999997</v>
      </c>
      <c r="E3283" s="14">
        <v>273.04000000000002</v>
      </c>
      <c r="F3283" s="14" t="s">
        <v>2179</v>
      </c>
      <c r="G3283" s="15">
        <v>3.3E-3</v>
      </c>
    </row>
    <row r="3284" spans="1:7" x14ac:dyDescent="0.2">
      <c r="A3284" s="17">
        <v>38692</v>
      </c>
      <c r="B3284" s="14">
        <v>273.04000000000002</v>
      </c>
      <c r="C3284" s="14">
        <v>272.14999999999998</v>
      </c>
      <c r="D3284" s="14">
        <v>273.23</v>
      </c>
      <c r="E3284" s="14">
        <v>269.88</v>
      </c>
      <c r="F3284" s="14" t="s">
        <v>2179</v>
      </c>
      <c r="G3284" s="15">
        <v>1.5E-3</v>
      </c>
    </row>
    <row r="3285" spans="1:7" x14ac:dyDescent="0.2">
      <c r="A3285" s="17">
        <v>38691</v>
      </c>
      <c r="B3285" s="14">
        <v>272.14999999999998</v>
      </c>
      <c r="C3285" s="14">
        <v>271.73</v>
      </c>
      <c r="D3285" s="14">
        <v>274.08</v>
      </c>
      <c r="E3285" s="14">
        <v>271.45999999999998</v>
      </c>
      <c r="F3285" s="14" t="s">
        <v>2179</v>
      </c>
      <c r="G3285" s="15">
        <v>1.44E-2</v>
      </c>
    </row>
    <row r="3286" spans="1:7" x14ac:dyDescent="0.2">
      <c r="A3286" s="17">
        <v>38688</v>
      </c>
      <c r="B3286" s="14">
        <v>271.73</v>
      </c>
      <c r="C3286" s="14">
        <v>267.86</v>
      </c>
      <c r="D3286" s="14">
        <v>271.85000000000002</v>
      </c>
      <c r="E3286" s="14">
        <v>267.86</v>
      </c>
      <c r="F3286" s="14" t="s">
        <v>2179</v>
      </c>
      <c r="G3286" s="15">
        <v>1.8100000000000002E-2</v>
      </c>
    </row>
    <row r="3287" spans="1:7" x14ac:dyDescent="0.2">
      <c r="A3287" s="17">
        <v>38687</v>
      </c>
      <c r="B3287" s="14">
        <v>267.86</v>
      </c>
      <c r="C3287" s="14">
        <v>263.10000000000002</v>
      </c>
      <c r="D3287" s="14">
        <v>268.01</v>
      </c>
      <c r="E3287" s="14">
        <v>263.10000000000002</v>
      </c>
      <c r="F3287" s="14" t="s">
        <v>2179</v>
      </c>
      <c r="G3287" s="15">
        <v>1.4E-3</v>
      </c>
    </row>
    <row r="3288" spans="1:7" x14ac:dyDescent="0.2">
      <c r="A3288" s="17">
        <v>38686</v>
      </c>
      <c r="B3288" s="14">
        <v>263.10000000000002</v>
      </c>
      <c r="C3288" s="14">
        <v>262.70999999999998</v>
      </c>
      <c r="D3288" s="14">
        <v>263.11</v>
      </c>
      <c r="E3288" s="14">
        <v>260.67</v>
      </c>
      <c r="F3288" s="14" t="s">
        <v>2179</v>
      </c>
      <c r="G3288" s="15">
        <v>2E-3</v>
      </c>
    </row>
    <row r="3289" spans="1:7" x14ac:dyDescent="0.2">
      <c r="A3289" s="17">
        <v>38685</v>
      </c>
      <c r="B3289" s="14">
        <v>262.72000000000003</v>
      </c>
      <c r="C3289" s="14">
        <v>262.2</v>
      </c>
      <c r="D3289" s="14">
        <v>262.2</v>
      </c>
      <c r="E3289" s="14">
        <v>258.27999999999997</v>
      </c>
      <c r="F3289" s="14" t="s">
        <v>2179</v>
      </c>
      <c r="G3289" s="15">
        <v>-7.0000000000000001E-3</v>
      </c>
    </row>
    <row r="3290" spans="1:7" x14ac:dyDescent="0.2">
      <c r="A3290" s="17">
        <v>38684</v>
      </c>
      <c r="B3290" s="14">
        <v>262.2</v>
      </c>
      <c r="C3290" s="14">
        <v>264.05</v>
      </c>
      <c r="D3290" s="14">
        <v>265.49</v>
      </c>
      <c r="E3290" s="14">
        <v>264.05</v>
      </c>
      <c r="F3290" s="14" t="s">
        <v>2179</v>
      </c>
      <c r="G3290" s="15">
        <v>1.23E-2</v>
      </c>
    </row>
    <row r="3291" spans="1:7" x14ac:dyDescent="0.2">
      <c r="A3291" s="17">
        <v>38681</v>
      </c>
      <c r="B3291" s="14">
        <v>264.05</v>
      </c>
      <c r="C3291" s="14">
        <v>260.83999999999997</v>
      </c>
      <c r="D3291" s="14">
        <v>264.12</v>
      </c>
      <c r="E3291" s="14">
        <v>260.83999999999997</v>
      </c>
      <c r="F3291" s="14" t="s">
        <v>2179</v>
      </c>
      <c r="G3291" s="15">
        <v>-5.4000000000000003E-3</v>
      </c>
    </row>
    <row r="3292" spans="1:7" x14ac:dyDescent="0.2">
      <c r="A3292" s="17">
        <v>38680</v>
      </c>
      <c r="B3292" s="14">
        <v>260.83999999999997</v>
      </c>
      <c r="C3292" s="14">
        <v>262.26</v>
      </c>
      <c r="D3292" s="14">
        <v>262.54000000000002</v>
      </c>
      <c r="E3292" s="14">
        <v>260.01</v>
      </c>
      <c r="F3292" s="14" t="s">
        <v>2179</v>
      </c>
      <c r="G3292" s="15">
        <v>-3.8E-3</v>
      </c>
    </row>
    <row r="3293" spans="1:7" x14ac:dyDescent="0.2">
      <c r="A3293" s="17">
        <v>38679</v>
      </c>
      <c r="B3293" s="14">
        <v>262.26</v>
      </c>
      <c r="C3293" s="14">
        <v>263.27</v>
      </c>
      <c r="D3293" s="14">
        <v>264.01</v>
      </c>
      <c r="E3293" s="14">
        <v>261.70999999999998</v>
      </c>
      <c r="F3293" s="14" t="s">
        <v>2179</v>
      </c>
      <c r="G3293" s="15">
        <v>1.52E-2</v>
      </c>
    </row>
    <row r="3294" spans="1:7" x14ac:dyDescent="0.2">
      <c r="A3294" s="17">
        <v>38678</v>
      </c>
      <c r="B3294" s="14">
        <v>263.27</v>
      </c>
      <c r="C3294" s="14">
        <v>259.32</v>
      </c>
      <c r="D3294" s="14">
        <v>263.58</v>
      </c>
      <c r="E3294" s="14">
        <v>259.32</v>
      </c>
      <c r="F3294" s="14" t="s">
        <v>2179</v>
      </c>
      <c r="G3294" s="15">
        <v>4.7999999999999996E-3</v>
      </c>
    </row>
    <row r="3295" spans="1:7" x14ac:dyDescent="0.2">
      <c r="A3295" s="17">
        <v>38677</v>
      </c>
      <c r="B3295" s="14">
        <v>259.32</v>
      </c>
      <c r="C3295" s="14">
        <v>258.08999999999997</v>
      </c>
      <c r="D3295" s="14">
        <v>260.91000000000003</v>
      </c>
      <c r="E3295" s="14">
        <v>258.08999999999997</v>
      </c>
      <c r="F3295" s="14" t="s">
        <v>2179</v>
      </c>
      <c r="G3295" s="15">
        <v>1.9E-3</v>
      </c>
    </row>
    <row r="3296" spans="1:7" x14ac:dyDescent="0.2">
      <c r="A3296" s="17">
        <v>38674</v>
      </c>
      <c r="B3296" s="14">
        <v>258.08999999999997</v>
      </c>
      <c r="C3296" s="14">
        <v>257.58999999999997</v>
      </c>
      <c r="D3296" s="14">
        <v>259.79000000000002</v>
      </c>
      <c r="E3296" s="14">
        <v>256.87</v>
      </c>
      <c r="F3296" s="14" t="s">
        <v>2179</v>
      </c>
      <c r="G3296" s="15">
        <v>2.1100000000000001E-2</v>
      </c>
    </row>
    <row r="3297" spans="1:7" x14ac:dyDescent="0.2">
      <c r="A3297" s="17">
        <v>38673</v>
      </c>
      <c r="B3297" s="14">
        <v>257.58999999999997</v>
      </c>
      <c r="C3297" s="14">
        <v>252.27</v>
      </c>
      <c r="D3297" s="14">
        <v>257.99</v>
      </c>
      <c r="E3297" s="14">
        <v>252.27</v>
      </c>
      <c r="F3297" s="14" t="s">
        <v>2179</v>
      </c>
      <c r="G3297" s="15">
        <v>-1.38E-2</v>
      </c>
    </row>
    <row r="3298" spans="1:7" x14ac:dyDescent="0.2">
      <c r="A3298" s="17">
        <v>38672</v>
      </c>
      <c r="B3298" s="14">
        <v>252.27</v>
      </c>
      <c r="C3298" s="14">
        <v>255.8</v>
      </c>
      <c r="D3298" s="14">
        <v>255.8</v>
      </c>
      <c r="E3298" s="14">
        <v>251.47</v>
      </c>
      <c r="F3298" s="14" t="s">
        <v>2179</v>
      </c>
      <c r="G3298" s="15">
        <v>-5.1999999999999998E-3</v>
      </c>
    </row>
    <row r="3299" spans="1:7" x14ac:dyDescent="0.2">
      <c r="A3299" s="17">
        <v>38671</v>
      </c>
      <c r="B3299" s="14">
        <v>255.8</v>
      </c>
      <c r="C3299" s="14">
        <v>257.13</v>
      </c>
      <c r="D3299" s="14">
        <v>257.36</v>
      </c>
      <c r="E3299" s="14">
        <v>255.05</v>
      </c>
      <c r="F3299" s="14" t="s">
        <v>2179</v>
      </c>
      <c r="G3299" s="15">
        <v>1.06E-2</v>
      </c>
    </row>
    <row r="3300" spans="1:7" x14ac:dyDescent="0.2">
      <c r="A3300" s="17">
        <v>38670</v>
      </c>
      <c r="B3300" s="14">
        <v>257.13</v>
      </c>
      <c r="C3300" s="14">
        <v>254.43</v>
      </c>
      <c r="D3300" s="14">
        <v>257.73</v>
      </c>
      <c r="E3300" s="14">
        <v>254.32</v>
      </c>
      <c r="F3300" s="14" t="s">
        <v>2179</v>
      </c>
      <c r="G3300" s="15">
        <v>-8.0999999999999996E-3</v>
      </c>
    </row>
    <row r="3301" spans="1:7" x14ac:dyDescent="0.2">
      <c r="A3301" s="17">
        <v>38667</v>
      </c>
      <c r="B3301" s="14">
        <v>254.43</v>
      </c>
      <c r="C3301" s="14">
        <v>256.51</v>
      </c>
      <c r="D3301" s="14">
        <v>256.83</v>
      </c>
      <c r="E3301" s="14">
        <v>252.73</v>
      </c>
      <c r="F3301" s="14" t="s">
        <v>2179</v>
      </c>
      <c r="G3301" s="15">
        <v>-8.0000000000000002E-3</v>
      </c>
    </row>
    <row r="3302" spans="1:7" x14ac:dyDescent="0.2">
      <c r="A3302" s="17">
        <v>38666</v>
      </c>
      <c r="B3302" s="14">
        <v>256.52</v>
      </c>
      <c r="C3302" s="14">
        <v>258.58999999999997</v>
      </c>
      <c r="D3302" s="14">
        <v>259.02999999999997</v>
      </c>
      <c r="E3302" s="14">
        <v>256.51</v>
      </c>
      <c r="F3302" s="14" t="s">
        <v>2179</v>
      </c>
      <c r="G3302" s="15">
        <v>5.7000000000000002E-3</v>
      </c>
    </row>
    <row r="3303" spans="1:7" x14ac:dyDescent="0.2">
      <c r="A3303" s="17">
        <v>38665</v>
      </c>
      <c r="B3303" s="14">
        <v>258.58999999999997</v>
      </c>
      <c r="C3303" s="14">
        <v>257.12</v>
      </c>
      <c r="D3303" s="14">
        <v>259.41000000000003</v>
      </c>
      <c r="E3303" s="14">
        <v>256.14</v>
      </c>
      <c r="F3303" s="14" t="s">
        <v>2179</v>
      </c>
      <c r="G3303" s="15">
        <v>-0.01</v>
      </c>
    </row>
    <row r="3304" spans="1:7" x14ac:dyDescent="0.2">
      <c r="A3304" s="17">
        <v>38664</v>
      </c>
      <c r="B3304" s="14">
        <v>257.12</v>
      </c>
      <c r="C3304" s="14">
        <v>259.70999999999998</v>
      </c>
      <c r="D3304" s="14">
        <v>260.45999999999998</v>
      </c>
      <c r="E3304" s="14">
        <v>256.54000000000002</v>
      </c>
      <c r="F3304" s="14" t="s">
        <v>2179</v>
      </c>
      <c r="G3304" s="15">
        <v>-1.6000000000000001E-3</v>
      </c>
    </row>
    <row r="3305" spans="1:7" x14ac:dyDescent="0.2">
      <c r="A3305" s="17">
        <v>38663</v>
      </c>
      <c r="B3305" s="14">
        <v>259.70999999999998</v>
      </c>
      <c r="C3305" s="14">
        <v>260.12</v>
      </c>
      <c r="D3305" s="14">
        <v>261.06</v>
      </c>
      <c r="E3305" s="14">
        <v>253.55</v>
      </c>
      <c r="F3305" s="14" t="s">
        <v>2179</v>
      </c>
      <c r="G3305" s="15">
        <v>-2.3E-3</v>
      </c>
    </row>
    <row r="3306" spans="1:7" x14ac:dyDescent="0.2">
      <c r="A3306" s="17">
        <v>38660</v>
      </c>
      <c r="B3306" s="14">
        <v>260.12</v>
      </c>
      <c r="C3306" s="14">
        <v>260.70999999999998</v>
      </c>
      <c r="D3306" s="14">
        <v>261.72000000000003</v>
      </c>
      <c r="E3306" s="14">
        <v>258.55</v>
      </c>
      <c r="F3306" s="14" t="s">
        <v>2179</v>
      </c>
      <c r="G3306" s="15">
        <v>3.6799999999999999E-2</v>
      </c>
    </row>
    <row r="3307" spans="1:7" x14ac:dyDescent="0.2">
      <c r="A3307" s="17">
        <v>38659</v>
      </c>
      <c r="B3307" s="14">
        <v>260.70999999999998</v>
      </c>
      <c r="C3307" s="14">
        <v>251.46</v>
      </c>
      <c r="D3307" s="14">
        <v>260.8</v>
      </c>
      <c r="E3307" s="14">
        <v>251.46</v>
      </c>
      <c r="F3307" s="14" t="s">
        <v>2179</v>
      </c>
      <c r="G3307" s="15">
        <v>5.5999999999999999E-3</v>
      </c>
    </row>
    <row r="3308" spans="1:7" x14ac:dyDescent="0.2">
      <c r="A3308" s="17">
        <v>38658</v>
      </c>
      <c r="B3308" s="14">
        <v>251.46</v>
      </c>
      <c r="C3308" s="14">
        <v>250.05</v>
      </c>
      <c r="D3308" s="14">
        <v>251.61</v>
      </c>
      <c r="E3308" s="14">
        <v>249.87</v>
      </c>
      <c r="F3308" s="14" t="s">
        <v>2179</v>
      </c>
      <c r="G3308" s="15">
        <v>-1.21E-2</v>
      </c>
    </row>
    <row r="3309" spans="1:7" x14ac:dyDescent="0.2">
      <c r="A3309" s="17">
        <v>38657</v>
      </c>
      <c r="B3309" s="14">
        <v>250.05</v>
      </c>
      <c r="C3309" s="14">
        <v>253.11</v>
      </c>
      <c r="D3309" s="14">
        <v>253.11</v>
      </c>
      <c r="E3309" s="14">
        <v>248.19</v>
      </c>
      <c r="F3309" s="14" t="s">
        <v>2179</v>
      </c>
      <c r="G3309" s="15">
        <v>3.5799999999999998E-2</v>
      </c>
    </row>
    <row r="3310" spans="1:7" x14ac:dyDescent="0.2">
      <c r="A3310" s="17">
        <v>38656</v>
      </c>
      <c r="B3310" s="14">
        <v>253.11</v>
      </c>
      <c r="C3310" s="14">
        <v>244.37</v>
      </c>
      <c r="D3310" s="14">
        <v>253.11</v>
      </c>
      <c r="E3310" s="14">
        <v>244.37</v>
      </c>
      <c r="F3310" s="14" t="s">
        <v>2179</v>
      </c>
      <c r="G3310" s="15">
        <v>-8.8000000000000005E-3</v>
      </c>
    </row>
    <row r="3311" spans="1:7" x14ac:dyDescent="0.2">
      <c r="A3311" s="17">
        <v>38653</v>
      </c>
      <c r="B3311" s="14">
        <v>244.37</v>
      </c>
      <c r="C3311" s="14">
        <v>246.54</v>
      </c>
      <c r="D3311" s="14">
        <v>246.54</v>
      </c>
      <c r="E3311" s="14">
        <v>241.38</v>
      </c>
      <c r="F3311" s="14" t="s">
        <v>2179</v>
      </c>
      <c r="G3311" s="15">
        <v>-1.23E-2</v>
      </c>
    </row>
    <row r="3312" spans="1:7" x14ac:dyDescent="0.2">
      <c r="A3312" s="17">
        <v>38652</v>
      </c>
      <c r="B3312" s="14">
        <v>246.54</v>
      </c>
      <c r="C3312" s="14">
        <v>249.6</v>
      </c>
      <c r="D3312" s="14">
        <v>250.31</v>
      </c>
      <c r="E3312" s="14">
        <v>245.78</v>
      </c>
      <c r="F3312" s="14" t="s">
        <v>2179</v>
      </c>
      <c r="G3312" s="15">
        <v>1.54E-2</v>
      </c>
    </row>
    <row r="3313" spans="1:7" x14ac:dyDescent="0.2">
      <c r="A3313" s="17">
        <v>38651</v>
      </c>
      <c r="B3313" s="14">
        <v>249.6</v>
      </c>
      <c r="C3313" s="14">
        <v>245.82</v>
      </c>
      <c r="D3313" s="14">
        <v>251.09</v>
      </c>
      <c r="E3313" s="14">
        <v>245.82</v>
      </c>
      <c r="F3313" s="14" t="s">
        <v>2179</v>
      </c>
      <c r="G3313" s="15">
        <v>6.3E-3</v>
      </c>
    </row>
    <row r="3314" spans="1:7" x14ac:dyDescent="0.2">
      <c r="A3314" s="17">
        <v>38650</v>
      </c>
      <c r="B3314" s="14">
        <v>245.82</v>
      </c>
      <c r="C3314" s="14">
        <v>244.27</v>
      </c>
      <c r="D3314" s="14">
        <v>248.17</v>
      </c>
      <c r="E3314" s="14">
        <v>244.27</v>
      </c>
      <c r="F3314" s="14" t="s">
        <v>2179</v>
      </c>
      <c r="G3314" s="15">
        <v>2.7400000000000001E-2</v>
      </c>
    </row>
    <row r="3315" spans="1:7" x14ac:dyDescent="0.2">
      <c r="A3315" s="17">
        <v>38649</v>
      </c>
      <c r="B3315" s="14">
        <v>244.27</v>
      </c>
      <c r="C3315" s="14">
        <v>237.76</v>
      </c>
      <c r="D3315" s="14">
        <v>244.27</v>
      </c>
      <c r="E3315" s="14">
        <v>237.76</v>
      </c>
      <c r="F3315" s="14" t="s">
        <v>2179</v>
      </c>
      <c r="G3315" s="15">
        <v>-1.0200000000000001E-2</v>
      </c>
    </row>
    <row r="3316" spans="1:7" x14ac:dyDescent="0.2">
      <c r="A3316" s="17">
        <v>38646</v>
      </c>
      <c r="B3316" s="14">
        <v>237.76</v>
      </c>
      <c r="C3316" s="14">
        <v>240.22</v>
      </c>
      <c r="D3316" s="14">
        <v>240.22</v>
      </c>
      <c r="E3316" s="14">
        <v>235.27</v>
      </c>
      <c r="F3316" s="14" t="s">
        <v>2179</v>
      </c>
      <c r="G3316" s="15">
        <v>3.2199999999999999E-2</v>
      </c>
    </row>
    <row r="3317" spans="1:7" x14ac:dyDescent="0.2">
      <c r="A3317" s="17">
        <v>38645</v>
      </c>
      <c r="B3317" s="14">
        <v>240.22</v>
      </c>
      <c r="C3317" s="14">
        <v>232.73</v>
      </c>
      <c r="D3317" s="14">
        <v>241.96</v>
      </c>
      <c r="E3317" s="14">
        <v>232.73</v>
      </c>
      <c r="F3317" s="14" t="s">
        <v>2179</v>
      </c>
      <c r="G3317" s="15">
        <v>-3.1899999999999998E-2</v>
      </c>
    </row>
    <row r="3318" spans="1:7" x14ac:dyDescent="0.2">
      <c r="A3318" s="17">
        <v>38644</v>
      </c>
      <c r="B3318" s="14">
        <v>232.73</v>
      </c>
      <c r="C3318" s="14">
        <v>240.4</v>
      </c>
      <c r="D3318" s="14">
        <v>240.4</v>
      </c>
      <c r="E3318" s="14">
        <v>231.3</v>
      </c>
      <c r="F3318" s="14" t="s">
        <v>2179</v>
      </c>
      <c r="G3318" s="15">
        <v>-3.1300000000000001E-2</v>
      </c>
    </row>
    <row r="3319" spans="1:7" x14ac:dyDescent="0.2">
      <c r="A3319" s="17">
        <v>38643</v>
      </c>
      <c r="B3319" s="14">
        <v>240.4</v>
      </c>
      <c r="C3319" s="14">
        <v>248.17</v>
      </c>
      <c r="D3319" s="14">
        <v>249.71</v>
      </c>
      <c r="E3319" s="14">
        <v>239.59</v>
      </c>
      <c r="F3319" s="14" t="s">
        <v>2179</v>
      </c>
      <c r="G3319" s="15">
        <v>1.44E-2</v>
      </c>
    </row>
    <row r="3320" spans="1:7" x14ac:dyDescent="0.2">
      <c r="A3320" s="17">
        <v>38642</v>
      </c>
      <c r="B3320" s="14">
        <v>248.17</v>
      </c>
      <c r="C3320" s="14">
        <v>244.64</v>
      </c>
      <c r="D3320" s="14">
        <v>249.37</v>
      </c>
      <c r="E3320" s="14">
        <v>244.64</v>
      </c>
      <c r="F3320" s="14" t="s">
        <v>2179</v>
      </c>
      <c r="G3320" s="15">
        <v>-1.35E-2</v>
      </c>
    </row>
    <row r="3321" spans="1:7" x14ac:dyDescent="0.2">
      <c r="A3321" s="17">
        <v>38639</v>
      </c>
      <c r="B3321" s="14">
        <v>244.64</v>
      </c>
      <c r="C3321" s="14">
        <v>248</v>
      </c>
      <c r="D3321" s="14">
        <v>248</v>
      </c>
      <c r="E3321" s="14">
        <v>242.77</v>
      </c>
      <c r="F3321" s="14" t="s">
        <v>2179</v>
      </c>
      <c r="G3321" s="15">
        <v>-0.04</v>
      </c>
    </row>
    <row r="3322" spans="1:7" x14ac:dyDescent="0.2">
      <c r="A3322" s="17">
        <v>38638</v>
      </c>
      <c r="B3322" s="14">
        <v>248</v>
      </c>
      <c r="C3322" s="14">
        <v>258.33999999999997</v>
      </c>
      <c r="D3322" s="14">
        <v>258.58999999999997</v>
      </c>
      <c r="E3322" s="14">
        <v>247.55</v>
      </c>
      <c r="F3322" s="14" t="s">
        <v>2179</v>
      </c>
      <c r="G3322" s="15">
        <v>-3.5000000000000001E-3</v>
      </c>
    </row>
    <row r="3323" spans="1:7" x14ac:dyDescent="0.2">
      <c r="A3323" s="17">
        <v>38637</v>
      </c>
      <c r="B3323" s="14">
        <v>258.33999999999997</v>
      </c>
      <c r="C3323" s="14">
        <v>259.26</v>
      </c>
      <c r="D3323" s="14">
        <v>261.04000000000002</v>
      </c>
      <c r="E3323" s="14">
        <v>258.17</v>
      </c>
      <c r="F3323" s="14" t="s">
        <v>2179</v>
      </c>
      <c r="G3323" s="15">
        <v>6.4000000000000003E-3</v>
      </c>
    </row>
    <row r="3324" spans="1:7" x14ac:dyDescent="0.2">
      <c r="A3324" s="17">
        <v>38636</v>
      </c>
      <c r="B3324" s="14">
        <v>259.26</v>
      </c>
      <c r="C3324" s="14">
        <v>257.61</v>
      </c>
      <c r="D3324" s="14">
        <v>260.20999999999998</v>
      </c>
      <c r="E3324" s="14">
        <v>257.61</v>
      </c>
      <c r="F3324" s="14" t="s">
        <v>2179</v>
      </c>
      <c r="G3324" s="15">
        <v>-1.9E-3</v>
      </c>
    </row>
    <row r="3325" spans="1:7" x14ac:dyDescent="0.2">
      <c r="A3325" s="17">
        <v>38635</v>
      </c>
      <c r="B3325" s="14">
        <v>257.61</v>
      </c>
      <c r="C3325" s="14">
        <v>258.11</v>
      </c>
      <c r="D3325" s="14">
        <v>262.11</v>
      </c>
      <c r="E3325" s="14">
        <v>257.61</v>
      </c>
      <c r="F3325" s="14" t="s">
        <v>2179</v>
      </c>
      <c r="G3325" s="15">
        <v>-1.5E-3</v>
      </c>
    </row>
    <row r="3326" spans="1:7" x14ac:dyDescent="0.2">
      <c r="A3326" s="17">
        <v>38632</v>
      </c>
      <c r="B3326" s="14">
        <v>258.11</v>
      </c>
      <c r="C3326" s="14">
        <v>258.5</v>
      </c>
      <c r="D3326" s="14">
        <v>259.93</v>
      </c>
      <c r="E3326" s="14">
        <v>255.97</v>
      </c>
      <c r="F3326" s="14" t="s">
        <v>2179</v>
      </c>
      <c r="G3326" s="15">
        <v>-4.1599999999999998E-2</v>
      </c>
    </row>
    <row r="3327" spans="1:7" x14ac:dyDescent="0.2">
      <c r="A3327" s="17">
        <v>38631</v>
      </c>
      <c r="B3327" s="14">
        <v>258.5</v>
      </c>
      <c r="C3327" s="14">
        <v>269.70999999999998</v>
      </c>
      <c r="D3327" s="14">
        <v>269.70999999999998</v>
      </c>
      <c r="E3327" s="14">
        <v>257.95</v>
      </c>
      <c r="F3327" s="14" t="s">
        <v>2179</v>
      </c>
      <c r="G3327" s="15">
        <v>-1.6500000000000001E-2</v>
      </c>
    </row>
    <row r="3328" spans="1:7" x14ac:dyDescent="0.2">
      <c r="A3328" s="17">
        <v>38630</v>
      </c>
      <c r="B3328" s="14">
        <v>269.70999999999998</v>
      </c>
      <c r="C3328" s="14">
        <v>274.24</v>
      </c>
      <c r="D3328" s="14">
        <v>274.24</v>
      </c>
      <c r="E3328" s="14">
        <v>269.60000000000002</v>
      </c>
      <c r="F3328" s="14" t="s">
        <v>2179</v>
      </c>
      <c r="G3328" s="15">
        <v>-6.6E-3</v>
      </c>
    </row>
    <row r="3329" spans="1:7" x14ac:dyDescent="0.2">
      <c r="A3329" s="17">
        <v>38629</v>
      </c>
      <c r="B3329" s="14">
        <v>274.24</v>
      </c>
      <c r="C3329" s="14">
        <v>276.05</v>
      </c>
      <c r="D3329" s="14">
        <v>276.08</v>
      </c>
      <c r="E3329" s="14">
        <v>273.64999999999998</v>
      </c>
      <c r="F3329" s="14" t="s">
        <v>2179</v>
      </c>
      <c r="G3329" s="15">
        <v>4.7999999999999996E-3</v>
      </c>
    </row>
    <row r="3330" spans="1:7" x14ac:dyDescent="0.2">
      <c r="A3330" s="17">
        <v>38628</v>
      </c>
      <c r="B3330" s="14">
        <v>276.05</v>
      </c>
      <c r="C3330" s="14">
        <v>274.72000000000003</v>
      </c>
      <c r="D3330" s="14">
        <v>276.67</v>
      </c>
      <c r="E3330" s="14">
        <v>274.72000000000003</v>
      </c>
      <c r="F3330" s="14" t="s">
        <v>2179</v>
      </c>
      <c r="G3330" s="15">
        <v>-3.0000000000000001E-3</v>
      </c>
    </row>
    <row r="3331" spans="1:7" x14ac:dyDescent="0.2">
      <c r="A3331" s="17">
        <v>38625</v>
      </c>
      <c r="B3331" s="14">
        <v>274.72000000000003</v>
      </c>
      <c r="C3331" s="14">
        <v>275.56</v>
      </c>
      <c r="D3331" s="14">
        <v>276.91000000000003</v>
      </c>
      <c r="E3331" s="14">
        <v>273.7</v>
      </c>
      <c r="F3331" s="14" t="s">
        <v>2179</v>
      </c>
      <c r="G3331" s="15">
        <v>8.6999999999999994E-3</v>
      </c>
    </row>
    <row r="3332" spans="1:7" x14ac:dyDescent="0.2">
      <c r="A3332" s="17">
        <v>38624</v>
      </c>
      <c r="B3332" s="14">
        <v>275.56</v>
      </c>
      <c r="C3332" s="14">
        <v>273.18</v>
      </c>
      <c r="D3332" s="14">
        <v>276.13</v>
      </c>
      <c r="E3332" s="14">
        <v>273.14999999999998</v>
      </c>
      <c r="F3332" s="14" t="s">
        <v>2179</v>
      </c>
      <c r="G3332" s="15">
        <v>9.7999999999999997E-3</v>
      </c>
    </row>
    <row r="3333" spans="1:7" x14ac:dyDescent="0.2">
      <c r="A3333" s="17">
        <v>38623</v>
      </c>
      <c r="B3333" s="14">
        <v>273.18</v>
      </c>
      <c r="C3333" s="14">
        <v>270.52</v>
      </c>
      <c r="D3333" s="14">
        <v>274</v>
      </c>
      <c r="E3333" s="14">
        <v>270.51</v>
      </c>
      <c r="F3333" s="14" t="s">
        <v>2179</v>
      </c>
      <c r="G3333" s="15">
        <v>1.2999999999999999E-3</v>
      </c>
    </row>
    <row r="3334" spans="1:7" x14ac:dyDescent="0.2">
      <c r="A3334" s="17">
        <v>38622</v>
      </c>
      <c r="B3334" s="14">
        <v>270.52</v>
      </c>
      <c r="C3334" s="14">
        <v>270.17</v>
      </c>
      <c r="D3334" s="14">
        <v>272.77</v>
      </c>
      <c r="E3334" s="14">
        <v>270.17</v>
      </c>
      <c r="F3334" s="14" t="s">
        <v>2179</v>
      </c>
      <c r="G3334" s="15">
        <v>-7.4999999999999997E-3</v>
      </c>
    </row>
    <row r="3335" spans="1:7" x14ac:dyDescent="0.2">
      <c r="A3335" s="17">
        <v>38621</v>
      </c>
      <c r="B3335" s="14">
        <v>270.17</v>
      </c>
      <c r="C3335" s="14">
        <v>272.22000000000003</v>
      </c>
      <c r="D3335" s="14">
        <v>272.89</v>
      </c>
      <c r="E3335" s="14">
        <v>269.7</v>
      </c>
      <c r="F3335" s="14" t="s">
        <v>2179</v>
      </c>
      <c r="G3335" s="15">
        <v>-1.2E-2</v>
      </c>
    </row>
    <row r="3336" spans="1:7" x14ac:dyDescent="0.2">
      <c r="A3336" s="17">
        <v>38618</v>
      </c>
      <c r="B3336" s="14">
        <v>272.22000000000003</v>
      </c>
      <c r="C3336" s="14">
        <v>275.54000000000002</v>
      </c>
      <c r="D3336" s="14">
        <v>275.85000000000002</v>
      </c>
      <c r="E3336" s="14">
        <v>272.19</v>
      </c>
      <c r="F3336" s="14" t="s">
        <v>2179</v>
      </c>
      <c r="G3336" s="15">
        <v>1.6999999999999999E-3</v>
      </c>
    </row>
    <row r="3337" spans="1:7" x14ac:dyDescent="0.2">
      <c r="A3337" s="17">
        <v>38617</v>
      </c>
      <c r="B3337" s="14">
        <v>275.54000000000002</v>
      </c>
      <c r="C3337" s="14">
        <v>275.08</v>
      </c>
      <c r="D3337" s="14">
        <v>276.14999999999998</v>
      </c>
      <c r="E3337" s="14">
        <v>274.39999999999998</v>
      </c>
      <c r="F3337" s="14" t="s">
        <v>2179</v>
      </c>
      <c r="G3337" s="15">
        <v>2E-3</v>
      </c>
    </row>
    <row r="3338" spans="1:7" x14ac:dyDescent="0.2">
      <c r="A3338" s="17">
        <v>38616</v>
      </c>
      <c r="B3338" s="14">
        <v>275.08</v>
      </c>
      <c r="C3338" s="14">
        <v>274.54000000000002</v>
      </c>
      <c r="D3338" s="14">
        <v>275.83</v>
      </c>
      <c r="E3338" s="14">
        <v>274.20999999999998</v>
      </c>
      <c r="F3338" s="14" t="s">
        <v>2179</v>
      </c>
      <c r="G3338" s="15">
        <v>6.3E-3</v>
      </c>
    </row>
    <row r="3339" spans="1:7" x14ac:dyDescent="0.2">
      <c r="A3339" s="17">
        <v>38615</v>
      </c>
      <c r="B3339" s="14">
        <v>274.54000000000002</v>
      </c>
      <c r="C3339" s="14">
        <v>272.83</v>
      </c>
      <c r="D3339" s="14">
        <v>275.68</v>
      </c>
      <c r="E3339" s="14">
        <v>272.83</v>
      </c>
      <c r="F3339" s="14" t="s">
        <v>2179</v>
      </c>
      <c r="G3339" s="15">
        <v>1.2999999999999999E-2</v>
      </c>
    </row>
    <row r="3340" spans="1:7" x14ac:dyDescent="0.2">
      <c r="A3340" s="17">
        <v>38614</v>
      </c>
      <c r="B3340" s="14">
        <v>272.83</v>
      </c>
      <c r="C3340" s="14">
        <v>269.33</v>
      </c>
      <c r="D3340" s="14">
        <v>273</v>
      </c>
      <c r="E3340" s="14">
        <v>269.08</v>
      </c>
      <c r="F3340" s="14" t="s">
        <v>2179</v>
      </c>
      <c r="G3340" s="15">
        <v>4.0000000000000002E-4</v>
      </c>
    </row>
    <row r="3341" spans="1:7" x14ac:dyDescent="0.2">
      <c r="A3341" s="17">
        <v>38611</v>
      </c>
      <c r="B3341" s="14">
        <v>269.33</v>
      </c>
      <c r="C3341" s="14">
        <v>269.22000000000003</v>
      </c>
      <c r="D3341" s="14">
        <v>269.68</v>
      </c>
      <c r="E3341" s="14">
        <v>267.47000000000003</v>
      </c>
      <c r="F3341" s="14" t="s">
        <v>2179</v>
      </c>
      <c r="G3341" s="15">
        <v>1.0200000000000001E-2</v>
      </c>
    </row>
    <row r="3342" spans="1:7" x14ac:dyDescent="0.2">
      <c r="A3342" s="17">
        <v>38610</v>
      </c>
      <c r="B3342" s="14">
        <v>269.22000000000003</v>
      </c>
      <c r="C3342" s="14">
        <v>266.49</v>
      </c>
      <c r="D3342" s="14">
        <v>270.08999999999997</v>
      </c>
      <c r="E3342" s="14">
        <v>266.49</v>
      </c>
      <c r="F3342" s="14" t="s">
        <v>2179</v>
      </c>
      <c r="G3342" s="15">
        <v>4.7999999999999996E-3</v>
      </c>
    </row>
    <row r="3343" spans="1:7" x14ac:dyDescent="0.2">
      <c r="A3343" s="17">
        <v>38609</v>
      </c>
      <c r="B3343" s="14">
        <v>266.49</v>
      </c>
      <c r="C3343" s="14">
        <v>265.20999999999998</v>
      </c>
      <c r="D3343" s="14">
        <v>267.92</v>
      </c>
      <c r="E3343" s="14">
        <v>265.11</v>
      </c>
      <c r="F3343" s="14" t="s">
        <v>2179</v>
      </c>
      <c r="G3343" s="15">
        <v>-8.6999999999999994E-3</v>
      </c>
    </row>
    <row r="3344" spans="1:7" x14ac:dyDescent="0.2">
      <c r="A3344" s="17">
        <v>38608</v>
      </c>
      <c r="B3344" s="14">
        <v>265.20999999999998</v>
      </c>
      <c r="C3344" s="14">
        <v>267.55</v>
      </c>
      <c r="D3344" s="14">
        <v>267.55</v>
      </c>
      <c r="E3344" s="14">
        <v>264.19</v>
      </c>
      <c r="F3344" s="14" t="s">
        <v>2179</v>
      </c>
      <c r="G3344" s="15">
        <v>8.9999999999999993E-3</v>
      </c>
    </row>
    <row r="3345" spans="1:7" x14ac:dyDescent="0.2">
      <c r="A3345" s="17">
        <v>38607</v>
      </c>
      <c r="B3345" s="14">
        <v>267.55</v>
      </c>
      <c r="C3345" s="14">
        <v>265.16000000000003</v>
      </c>
      <c r="D3345" s="14">
        <v>267.86</v>
      </c>
      <c r="E3345" s="14">
        <v>265.11</v>
      </c>
      <c r="F3345" s="14" t="s">
        <v>2179</v>
      </c>
      <c r="G3345" s="15">
        <v>4.8999999999999998E-3</v>
      </c>
    </row>
    <row r="3346" spans="1:7" x14ac:dyDescent="0.2">
      <c r="A3346" s="17">
        <v>38604</v>
      </c>
      <c r="B3346" s="14">
        <v>265.16000000000003</v>
      </c>
      <c r="C3346" s="14">
        <v>263.88</v>
      </c>
      <c r="D3346" s="14">
        <v>265.60000000000002</v>
      </c>
      <c r="E3346" s="14">
        <v>263.83999999999997</v>
      </c>
      <c r="F3346" s="14" t="s">
        <v>2179</v>
      </c>
      <c r="G3346" s="15">
        <v>-7.4000000000000003E-3</v>
      </c>
    </row>
    <row r="3347" spans="1:7" x14ac:dyDescent="0.2">
      <c r="A3347" s="17">
        <v>38603</v>
      </c>
      <c r="B3347" s="14">
        <v>263.88</v>
      </c>
      <c r="C3347" s="14">
        <v>265.85000000000002</v>
      </c>
      <c r="D3347" s="14">
        <v>265.85000000000002</v>
      </c>
      <c r="E3347" s="14">
        <v>263.69</v>
      </c>
      <c r="F3347" s="14" t="s">
        <v>2179</v>
      </c>
      <c r="G3347" s="15">
        <v>-7.6E-3</v>
      </c>
    </row>
    <row r="3348" spans="1:7" x14ac:dyDescent="0.2">
      <c r="A3348" s="17">
        <v>38602</v>
      </c>
      <c r="B3348" s="14">
        <v>265.85000000000002</v>
      </c>
      <c r="C3348" s="14">
        <v>267.87</v>
      </c>
      <c r="D3348" s="14">
        <v>267.94</v>
      </c>
      <c r="E3348" s="14">
        <v>264.8</v>
      </c>
      <c r="F3348" s="14" t="s">
        <v>2179</v>
      </c>
      <c r="G3348" s="15">
        <v>9.1999999999999998E-3</v>
      </c>
    </row>
    <row r="3349" spans="1:7" x14ac:dyDescent="0.2">
      <c r="A3349" s="17">
        <v>38601</v>
      </c>
      <c r="B3349" s="14">
        <v>267.88</v>
      </c>
      <c r="C3349" s="14">
        <v>265.44</v>
      </c>
      <c r="D3349" s="14">
        <v>268.27</v>
      </c>
      <c r="E3349" s="14">
        <v>265.44</v>
      </c>
      <c r="F3349" s="14" t="s">
        <v>2179</v>
      </c>
      <c r="G3349" s="15">
        <v>-4.1000000000000003E-3</v>
      </c>
    </row>
    <row r="3350" spans="1:7" x14ac:dyDescent="0.2">
      <c r="A3350" s="17">
        <v>38600</v>
      </c>
      <c r="B3350" s="14">
        <v>265.44</v>
      </c>
      <c r="C3350" s="14">
        <v>266.54000000000002</v>
      </c>
      <c r="D3350" s="14">
        <v>266.57</v>
      </c>
      <c r="E3350" s="14">
        <v>264.38</v>
      </c>
      <c r="F3350" s="14" t="s">
        <v>2179</v>
      </c>
      <c r="G3350" s="15">
        <v>-5.5999999999999999E-3</v>
      </c>
    </row>
    <row r="3351" spans="1:7" x14ac:dyDescent="0.2">
      <c r="A3351" s="17">
        <v>38597</v>
      </c>
      <c r="B3351" s="14">
        <v>266.54000000000002</v>
      </c>
      <c r="C3351" s="14">
        <v>268.04000000000002</v>
      </c>
      <c r="D3351" s="14">
        <v>269.05</v>
      </c>
      <c r="E3351" s="14">
        <v>265.68</v>
      </c>
      <c r="F3351" s="14" t="s">
        <v>2179</v>
      </c>
      <c r="G3351" s="15">
        <v>1.0800000000000001E-2</v>
      </c>
    </row>
    <row r="3352" spans="1:7" x14ac:dyDescent="0.2">
      <c r="A3352" s="17">
        <v>38596</v>
      </c>
      <c r="B3352" s="14">
        <v>268.04000000000002</v>
      </c>
      <c r="C3352" s="14">
        <v>265.17</v>
      </c>
      <c r="D3352" s="14">
        <v>269.06</v>
      </c>
      <c r="E3352" s="14">
        <v>265.17</v>
      </c>
      <c r="F3352" s="14" t="s">
        <v>2179</v>
      </c>
      <c r="G3352" s="15">
        <v>7.1000000000000004E-3</v>
      </c>
    </row>
    <row r="3353" spans="1:7" x14ac:dyDescent="0.2">
      <c r="A3353" s="17">
        <v>38595</v>
      </c>
      <c r="B3353" s="14">
        <v>265.17</v>
      </c>
      <c r="C3353" s="14">
        <v>263.29000000000002</v>
      </c>
      <c r="D3353" s="14">
        <v>267.08</v>
      </c>
      <c r="E3353" s="14">
        <v>263.29000000000002</v>
      </c>
      <c r="F3353" s="14" t="s">
        <v>2179</v>
      </c>
      <c r="G3353" s="15">
        <v>3.3999999999999998E-3</v>
      </c>
    </row>
    <row r="3354" spans="1:7" x14ac:dyDescent="0.2">
      <c r="A3354" s="17">
        <v>38594</v>
      </c>
      <c r="B3354" s="14">
        <v>263.29000000000002</v>
      </c>
      <c r="C3354" s="14">
        <v>262.39999999999998</v>
      </c>
      <c r="D3354" s="14">
        <v>264</v>
      </c>
      <c r="E3354" s="14">
        <v>262.31</v>
      </c>
      <c r="F3354" s="14" t="s">
        <v>2179</v>
      </c>
      <c r="G3354" s="15">
        <v>5.4000000000000003E-3</v>
      </c>
    </row>
    <row r="3355" spans="1:7" x14ac:dyDescent="0.2">
      <c r="A3355" s="17">
        <v>38593</v>
      </c>
      <c r="B3355" s="14">
        <v>262.39999999999998</v>
      </c>
      <c r="C3355" s="14">
        <v>260.99</v>
      </c>
      <c r="D3355" s="14">
        <v>262.82</v>
      </c>
      <c r="E3355" s="14">
        <v>260.74</v>
      </c>
      <c r="F3355" s="14" t="s">
        <v>2179</v>
      </c>
      <c r="G3355" s="15">
        <v>6.9999999999999999E-4</v>
      </c>
    </row>
    <row r="3356" spans="1:7" x14ac:dyDescent="0.2">
      <c r="A3356" s="17">
        <v>38590</v>
      </c>
      <c r="B3356" s="14">
        <v>260.99</v>
      </c>
      <c r="C3356" s="14">
        <v>260.8</v>
      </c>
      <c r="D3356" s="14">
        <v>262.86</v>
      </c>
      <c r="E3356" s="14">
        <v>260.79000000000002</v>
      </c>
      <c r="F3356" s="14" t="s">
        <v>2179</v>
      </c>
      <c r="G3356" s="15">
        <v>-1E-3</v>
      </c>
    </row>
    <row r="3357" spans="1:7" x14ac:dyDescent="0.2">
      <c r="A3357" s="17">
        <v>38589</v>
      </c>
      <c r="B3357" s="14">
        <v>260.8</v>
      </c>
      <c r="C3357" s="14">
        <v>261.05</v>
      </c>
      <c r="D3357" s="14">
        <v>261.58999999999997</v>
      </c>
      <c r="E3357" s="14">
        <v>259.68</v>
      </c>
      <c r="F3357" s="14" t="s">
        <v>2179</v>
      </c>
      <c r="G3357" s="15">
        <v>-8.6999999999999994E-3</v>
      </c>
    </row>
    <row r="3358" spans="1:7" x14ac:dyDescent="0.2">
      <c r="A3358" s="17">
        <v>38588</v>
      </c>
      <c r="B3358" s="14">
        <v>261.05</v>
      </c>
      <c r="C3358" s="14">
        <v>263.33</v>
      </c>
      <c r="D3358" s="14">
        <v>263.64</v>
      </c>
      <c r="E3358" s="14">
        <v>259.64999999999998</v>
      </c>
      <c r="F3358" s="14" t="s">
        <v>2179</v>
      </c>
      <c r="G3358" s="15">
        <v>2.7000000000000001E-3</v>
      </c>
    </row>
    <row r="3359" spans="1:7" x14ac:dyDescent="0.2">
      <c r="A3359" s="17">
        <v>38587</v>
      </c>
      <c r="B3359" s="14">
        <v>263.33</v>
      </c>
      <c r="C3359" s="14">
        <v>262.62</v>
      </c>
      <c r="D3359" s="14">
        <v>263.38</v>
      </c>
      <c r="E3359" s="14">
        <v>261.26</v>
      </c>
      <c r="F3359" s="14" t="s">
        <v>2179</v>
      </c>
      <c r="G3359" s="15">
        <v>1.21E-2</v>
      </c>
    </row>
    <row r="3360" spans="1:7" x14ac:dyDescent="0.2">
      <c r="A3360" s="17">
        <v>38586</v>
      </c>
      <c r="B3360" s="14">
        <v>262.62</v>
      </c>
      <c r="C3360" s="14">
        <v>259.45999999999998</v>
      </c>
      <c r="D3360" s="14">
        <v>262.63</v>
      </c>
      <c r="E3360" s="14">
        <v>259.39</v>
      </c>
      <c r="F3360" s="14" t="s">
        <v>2179</v>
      </c>
      <c r="G3360" s="15">
        <v>1.8100000000000002E-2</v>
      </c>
    </row>
    <row r="3361" spans="1:7" x14ac:dyDescent="0.2">
      <c r="A3361" s="17">
        <v>38583</v>
      </c>
      <c r="B3361" s="14">
        <v>259.47000000000003</v>
      </c>
      <c r="C3361" s="14">
        <v>254.86</v>
      </c>
      <c r="D3361" s="14">
        <v>259.45999999999998</v>
      </c>
      <c r="E3361" s="14">
        <v>254.86</v>
      </c>
      <c r="F3361" s="14" t="s">
        <v>2179</v>
      </c>
      <c r="G3361" s="15">
        <v>-4.0000000000000002E-4</v>
      </c>
    </row>
    <row r="3362" spans="1:7" x14ac:dyDescent="0.2">
      <c r="A3362" s="17">
        <v>38582</v>
      </c>
      <c r="B3362" s="14">
        <v>254.86</v>
      </c>
      <c r="C3362" s="14">
        <v>254.97</v>
      </c>
      <c r="D3362" s="14">
        <v>255.11</v>
      </c>
      <c r="E3362" s="14">
        <v>252.64</v>
      </c>
      <c r="F3362" s="14" t="s">
        <v>2179</v>
      </c>
      <c r="G3362" s="15">
        <v>-5.0000000000000001E-3</v>
      </c>
    </row>
    <row r="3363" spans="1:7" x14ac:dyDescent="0.2">
      <c r="A3363" s="17">
        <v>38581</v>
      </c>
      <c r="B3363" s="14">
        <v>254.97</v>
      </c>
      <c r="C3363" s="14">
        <v>256.24</v>
      </c>
      <c r="D3363" s="14">
        <v>256.24</v>
      </c>
      <c r="E3363" s="14">
        <v>252.89</v>
      </c>
      <c r="F3363" s="14" t="s">
        <v>2179</v>
      </c>
      <c r="G3363" s="15">
        <v>-1.32E-2</v>
      </c>
    </row>
    <row r="3364" spans="1:7" x14ac:dyDescent="0.2">
      <c r="A3364" s="17">
        <v>38580</v>
      </c>
      <c r="B3364" s="14">
        <v>256.24</v>
      </c>
      <c r="C3364" s="14">
        <v>259.68</v>
      </c>
      <c r="D3364" s="14">
        <v>260.32</v>
      </c>
      <c r="E3364" s="14">
        <v>256.24</v>
      </c>
      <c r="F3364" s="14" t="s">
        <v>2179</v>
      </c>
      <c r="G3364" s="15">
        <v>5.0000000000000001E-4</v>
      </c>
    </row>
    <row r="3365" spans="1:7" x14ac:dyDescent="0.2">
      <c r="A3365" s="17">
        <v>38579</v>
      </c>
      <c r="B3365" s="14">
        <v>259.68</v>
      </c>
      <c r="C3365" s="14">
        <v>259.55</v>
      </c>
      <c r="D3365" s="14">
        <v>260.85000000000002</v>
      </c>
      <c r="E3365" s="14">
        <v>259.55</v>
      </c>
      <c r="F3365" s="14" t="s">
        <v>2179</v>
      </c>
      <c r="G3365" s="15">
        <v>1E-3</v>
      </c>
    </row>
    <row r="3366" spans="1:7" x14ac:dyDescent="0.2">
      <c r="A3366" s="17">
        <v>38576</v>
      </c>
      <c r="B3366" s="14">
        <v>259.55</v>
      </c>
      <c r="C3366" s="14">
        <v>259.29000000000002</v>
      </c>
      <c r="D3366" s="14">
        <v>261.07</v>
      </c>
      <c r="E3366" s="14">
        <v>259.29000000000002</v>
      </c>
      <c r="F3366" s="14" t="s">
        <v>2179</v>
      </c>
      <c r="G3366" s="15">
        <v>5.4999999999999997E-3</v>
      </c>
    </row>
    <row r="3367" spans="1:7" x14ac:dyDescent="0.2">
      <c r="A3367" s="17">
        <v>38575</v>
      </c>
      <c r="B3367" s="14">
        <v>259.29000000000002</v>
      </c>
      <c r="C3367" s="14">
        <v>257.86</v>
      </c>
      <c r="D3367" s="14">
        <v>260.02</v>
      </c>
      <c r="E3367" s="14">
        <v>257.86</v>
      </c>
      <c r="F3367" s="14" t="s">
        <v>2179</v>
      </c>
      <c r="G3367" s="15">
        <v>-1.5E-3</v>
      </c>
    </row>
    <row r="3368" spans="1:7" x14ac:dyDescent="0.2">
      <c r="A3368" s="17">
        <v>38574</v>
      </c>
      <c r="B3368" s="14">
        <v>257.86</v>
      </c>
      <c r="C3368" s="14">
        <v>258.24</v>
      </c>
      <c r="D3368" s="14">
        <v>259.58999999999997</v>
      </c>
      <c r="E3368" s="14">
        <v>257.68</v>
      </c>
      <c r="F3368" s="14" t="s">
        <v>2179</v>
      </c>
      <c r="G3368" s="15">
        <v>1.03E-2</v>
      </c>
    </row>
    <row r="3369" spans="1:7" x14ac:dyDescent="0.2">
      <c r="A3369" s="17">
        <v>38573</v>
      </c>
      <c r="B3369" s="14">
        <v>258.24</v>
      </c>
      <c r="C3369" s="14">
        <v>255.6</v>
      </c>
      <c r="D3369" s="14">
        <v>258.70999999999998</v>
      </c>
      <c r="E3369" s="14">
        <v>255.6</v>
      </c>
      <c r="F3369" s="14" t="s">
        <v>2179</v>
      </c>
      <c r="G3369" s="15">
        <v>1.5299999999999999E-2</v>
      </c>
    </row>
    <row r="3370" spans="1:7" x14ac:dyDescent="0.2">
      <c r="A3370" s="17">
        <v>38572</v>
      </c>
      <c r="B3370" s="14">
        <v>255.6</v>
      </c>
      <c r="C3370" s="14">
        <v>251.74</v>
      </c>
      <c r="D3370" s="14">
        <v>255.63</v>
      </c>
      <c r="E3370" s="14">
        <v>251.73</v>
      </c>
      <c r="F3370" s="14" t="s">
        <v>2179</v>
      </c>
      <c r="G3370" s="15">
        <v>-4.0000000000000001E-3</v>
      </c>
    </row>
    <row r="3371" spans="1:7" x14ac:dyDescent="0.2">
      <c r="A3371" s="17">
        <v>38569</v>
      </c>
      <c r="B3371" s="14">
        <v>251.74</v>
      </c>
      <c r="C3371" s="14">
        <v>252.76</v>
      </c>
      <c r="D3371" s="14">
        <v>253.77</v>
      </c>
      <c r="E3371" s="14">
        <v>251.74</v>
      </c>
      <c r="F3371" s="14" t="s">
        <v>2179</v>
      </c>
      <c r="G3371" s="15">
        <v>-1.0200000000000001E-2</v>
      </c>
    </row>
    <row r="3372" spans="1:7" x14ac:dyDescent="0.2">
      <c r="A3372" s="17">
        <v>38568</v>
      </c>
      <c r="B3372" s="14">
        <v>252.76</v>
      </c>
      <c r="C3372" s="14">
        <v>255.37</v>
      </c>
      <c r="D3372" s="14">
        <v>255.39</v>
      </c>
      <c r="E3372" s="14">
        <v>252.76</v>
      </c>
      <c r="F3372" s="14" t="s">
        <v>2179</v>
      </c>
      <c r="G3372" s="15">
        <v>8.5000000000000006E-3</v>
      </c>
    </row>
    <row r="3373" spans="1:7" x14ac:dyDescent="0.2">
      <c r="A3373" s="17">
        <v>38567</v>
      </c>
      <c r="B3373" s="14">
        <v>255.37</v>
      </c>
      <c r="C3373" s="14">
        <v>253.22</v>
      </c>
      <c r="D3373" s="14">
        <v>255.86</v>
      </c>
      <c r="E3373" s="14">
        <v>253.15</v>
      </c>
      <c r="F3373" s="14" t="s">
        <v>2179</v>
      </c>
      <c r="G3373" s="15">
        <v>1.23E-2</v>
      </c>
    </row>
    <row r="3374" spans="1:7" x14ac:dyDescent="0.2">
      <c r="A3374" s="17">
        <v>38566</v>
      </c>
      <c r="B3374" s="14">
        <v>253.22</v>
      </c>
      <c r="C3374" s="14">
        <v>250.14</v>
      </c>
      <c r="D3374" s="14">
        <v>253.37</v>
      </c>
      <c r="E3374" s="14">
        <v>250.14</v>
      </c>
      <c r="F3374" s="14" t="s">
        <v>2179</v>
      </c>
      <c r="G3374" s="15">
        <v>-1.1999999999999999E-3</v>
      </c>
    </row>
    <row r="3375" spans="1:7" x14ac:dyDescent="0.2">
      <c r="A3375" s="17">
        <v>38565</v>
      </c>
      <c r="B3375" s="14">
        <v>250.14</v>
      </c>
      <c r="C3375" s="14">
        <v>250.46</v>
      </c>
      <c r="D3375" s="14">
        <v>250.86</v>
      </c>
      <c r="E3375" s="14">
        <v>249.52</v>
      </c>
      <c r="F3375" s="14" t="s">
        <v>2179</v>
      </c>
      <c r="G3375" s="15">
        <v>7.0000000000000001E-3</v>
      </c>
    </row>
    <row r="3376" spans="1:7" x14ac:dyDescent="0.2">
      <c r="A3376" s="17">
        <v>38562</v>
      </c>
      <c r="B3376" s="14">
        <v>250.45</v>
      </c>
      <c r="C3376" s="14">
        <v>248.71</v>
      </c>
      <c r="D3376" s="14">
        <v>250.63</v>
      </c>
      <c r="E3376" s="14">
        <v>248.71</v>
      </c>
      <c r="F3376" s="14" t="s">
        <v>2179</v>
      </c>
      <c r="G3376" s="15">
        <v>8.9999999999999998E-4</v>
      </c>
    </row>
    <row r="3377" spans="1:7" x14ac:dyDescent="0.2">
      <c r="A3377" s="17">
        <v>38561</v>
      </c>
      <c r="B3377" s="14">
        <v>248.71</v>
      </c>
      <c r="C3377" s="14">
        <v>248.49</v>
      </c>
      <c r="D3377" s="14">
        <v>249.89</v>
      </c>
      <c r="E3377" s="14">
        <v>248.48</v>
      </c>
      <c r="F3377" s="14" t="s">
        <v>2179</v>
      </c>
      <c r="G3377" s="15">
        <v>-1.8E-3</v>
      </c>
    </row>
    <row r="3378" spans="1:7" x14ac:dyDescent="0.2">
      <c r="A3378" s="17">
        <v>38560</v>
      </c>
      <c r="B3378" s="14">
        <v>248.49</v>
      </c>
      <c r="C3378" s="14">
        <v>248.93</v>
      </c>
      <c r="D3378" s="14">
        <v>250.53</v>
      </c>
      <c r="E3378" s="14">
        <v>248.49</v>
      </c>
      <c r="F3378" s="14" t="s">
        <v>2179</v>
      </c>
      <c r="G3378" s="15">
        <v>-1E-3</v>
      </c>
    </row>
    <row r="3379" spans="1:7" x14ac:dyDescent="0.2">
      <c r="A3379" s="17">
        <v>38559</v>
      </c>
      <c r="B3379" s="14">
        <v>248.93</v>
      </c>
      <c r="C3379" s="14">
        <v>249.17</v>
      </c>
      <c r="D3379" s="14">
        <v>249.33</v>
      </c>
      <c r="E3379" s="14">
        <v>247.32</v>
      </c>
      <c r="F3379" s="14" t="s">
        <v>2179</v>
      </c>
      <c r="G3379" s="15">
        <v>9.4000000000000004E-3</v>
      </c>
    </row>
    <row r="3380" spans="1:7" x14ac:dyDescent="0.2">
      <c r="A3380" s="17">
        <v>38558</v>
      </c>
      <c r="B3380" s="14">
        <v>249.17</v>
      </c>
      <c r="C3380" s="14">
        <v>246.86</v>
      </c>
      <c r="D3380" s="14">
        <v>249.59</v>
      </c>
      <c r="E3380" s="14">
        <v>246.86</v>
      </c>
      <c r="F3380" s="14" t="s">
        <v>2179</v>
      </c>
      <c r="G3380" s="15">
        <v>1.11E-2</v>
      </c>
    </row>
    <row r="3381" spans="1:7" x14ac:dyDescent="0.2">
      <c r="A3381" s="17">
        <v>38555</v>
      </c>
      <c r="B3381" s="14">
        <v>246.86</v>
      </c>
      <c r="C3381" s="14">
        <v>244.14</v>
      </c>
      <c r="D3381" s="14">
        <v>247.06</v>
      </c>
      <c r="E3381" s="14">
        <v>243.86</v>
      </c>
      <c r="F3381" s="14" t="s">
        <v>2179</v>
      </c>
      <c r="G3381" s="15">
        <v>2.5000000000000001E-3</v>
      </c>
    </row>
    <row r="3382" spans="1:7" x14ac:dyDescent="0.2">
      <c r="A3382" s="17">
        <v>38554</v>
      </c>
      <c r="B3382" s="14">
        <v>244.14</v>
      </c>
      <c r="C3382" s="14">
        <v>243.53</v>
      </c>
      <c r="D3382" s="14">
        <v>244.14</v>
      </c>
      <c r="E3382" s="14">
        <v>241.93</v>
      </c>
      <c r="F3382" s="14" t="s">
        <v>2179</v>
      </c>
      <c r="G3382" s="15">
        <v>-8.5000000000000006E-3</v>
      </c>
    </row>
    <row r="3383" spans="1:7" x14ac:dyDescent="0.2">
      <c r="A3383" s="17">
        <v>38553</v>
      </c>
      <c r="B3383" s="14">
        <v>243.53</v>
      </c>
      <c r="C3383" s="14">
        <v>245.62</v>
      </c>
      <c r="D3383" s="14">
        <v>246.38</v>
      </c>
      <c r="E3383" s="14">
        <v>242.92</v>
      </c>
      <c r="F3383" s="14" t="s">
        <v>2179</v>
      </c>
      <c r="G3383" s="15">
        <v>3.8E-3</v>
      </c>
    </row>
    <row r="3384" spans="1:7" x14ac:dyDescent="0.2">
      <c r="A3384" s="17">
        <v>38552</v>
      </c>
      <c r="B3384" s="14">
        <v>245.62</v>
      </c>
      <c r="C3384" s="14">
        <v>244.68</v>
      </c>
      <c r="D3384" s="14">
        <v>245.8</v>
      </c>
      <c r="E3384" s="14">
        <v>243.72</v>
      </c>
      <c r="F3384" s="14" t="s">
        <v>2179</v>
      </c>
      <c r="G3384" s="15">
        <v>-5.0000000000000001E-4</v>
      </c>
    </row>
    <row r="3385" spans="1:7" x14ac:dyDescent="0.2">
      <c r="A3385" s="17">
        <v>38551</v>
      </c>
      <c r="B3385" s="14">
        <v>244.68</v>
      </c>
      <c r="C3385" s="14">
        <v>244.8</v>
      </c>
      <c r="D3385" s="14">
        <v>247.39</v>
      </c>
      <c r="E3385" s="14">
        <v>244.66</v>
      </c>
      <c r="F3385" s="14" t="s">
        <v>2179</v>
      </c>
      <c r="G3385" s="15">
        <v>-1.1599999999999999E-2</v>
      </c>
    </row>
    <row r="3386" spans="1:7" x14ac:dyDescent="0.2">
      <c r="A3386" s="17">
        <v>38548</v>
      </c>
      <c r="B3386" s="14">
        <v>244.8</v>
      </c>
      <c r="C3386" s="14">
        <v>247.67</v>
      </c>
      <c r="D3386" s="14">
        <v>247.67</v>
      </c>
      <c r="E3386" s="14">
        <v>244.33</v>
      </c>
      <c r="F3386" s="14" t="s">
        <v>2179</v>
      </c>
      <c r="G3386" s="15">
        <v>-8.0000000000000004E-4</v>
      </c>
    </row>
    <row r="3387" spans="1:7" x14ac:dyDescent="0.2">
      <c r="A3387" s="17">
        <v>38547</v>
      </c>
      <c r="B3387" s="14">
        <v>247.67</v>
      </c>
      <c r="C3387" s="14">
        <v>247.87</v>
      </c>
      <c r="D3387" s="14">
        <v>248.38</v>
      </c>
      <c r="E3387" s="14">
        <v>246.56</v>
      </c>
      <c r="F3387" s="14" t="s">
        <v>2179</v>
      </c>
      <c r="G3387" s="15">
        <v>4.0000000000000001E-3</v>
      </c>
    </row>
    <row r="3388" spans="1:7" x14ac:dyDescent="0.2">
      <c r="A3388" s="17">
        <v>38546</v>
      </c>
      <c r="B3388" s="14">
        <v>247.87</v>
      </c>
      <c r="C3388" s="14">
        <v>246.89</v>
      </c>
      <c r="D3388" s="14">
        <v>250.68</v>
      </c>
      <c r="E3388" s="14">
        <v>246.89</v>
      </c>
      <c r="F3388" s="14" t="s">
        <v>2179</v>
      </c>
      <c r="G3388" s="15">
        <v>-8.9999999999999993E-3</v>
      </c>
    </row>
    <row r="3389" spans="1:7" x14ac:dyDescent="0.2">
      <c r="A3389" s="17">
        <v>38545</v>
      </c>
      <c r="B3389" s="14">
        <v>246.89</v>
      </c>
      <c r="C3389" s="14">
        <v>249.14</v>
      </c>
      <c r="D3389" s="14">
        <v>249.2</v>
      </c>
      <c r="E3389" s="14">
        <v>246.36</v>
      </c>
      <c r="F3389" s="14" t="s">
        <v>2179</v>
      </c>
      <c r="G3389" s="15">
        <v>-2.8999999999999998E-3</v>
      </c>
    </row>
    <row r="3390" spans="1:7" x14ac:dyDescent="0.2">
      <c r="A3390" s="17">
        <v>38544</v>
      </c>
      <c r="B3390" s="14">
        <v>249.14</v>
      </c>
      <c r="C3390" s="14">
        <v>249.87</v>
      </c>
      <c r="D3390" s="14">
        <v>250.37</v>
      </c>
      <c r="E3390" s="14">
        <v>249.14</v>
      </c>
      <c r="F3390" s="14" t="s">
        <v>2179</v>
      </c>
      <c r="G3390" s="15">
        <v>2.9899999999999999E-2</v>
      </c>
    </row>
    <row r="3391" spans="1:7" x14ac:dyDescent="0.2">
      <c r="A3391" s="17">
        <v>38541</v>
      </c>
      <c r="B3391" s="14">
        <v>249.87</v>
      </c>
      <c r="C3391" s="14">
        <v>242.62</v>
      </c>
      <c r="D3391" s="14">
        <v>249.88</v>
      </c>
      <c r="E3391" s="14">
        <v>242.62</v>
      </c>
      <c r="F3391" s="14" t="s">
        <v>2179</v>
      </c>
      <c r="G3391" s="15">
        <v>-2.3199999999999998E-2</v>
      </c>
    </row>
    <row r="3392" spans="1:7" x14ac:dyDescent="0.2">
      <c r="A3392" s="17">
        <v>38540</v>
      </c>
      <c r="B3392" s="14">
        <v>242.62</v>
      </c>
      <c r="C3392" s="14">
        <v>248.39</v>
      </c>
      <c r="D3392" s="14">
        <v>248.41</v>
      </c>
      <c r="E3392" s="14">
        <v>235.87</v>
      </c>
      <c r="F3392" s="14" t="s">
        <v>2179</v>
      </c>
      <c r="G3392" s="15">
        <v>1.95E-2</v>
      </c>
    </row>
    <row r="3393" spans="1:7" x14ac:dyDescent="0.2">
      <c r="A3393" s="17">
        <v>38539</v>
      </c>
      <c r="B3393" s="14">
        <v>248.39</v>
      </c>
      <c r="C3393" s="14">
        <v>243.64</v>
      </c>
      <c r="D3393" s="14">
        <v>248.9</v>
      </c>
      <c r="E3393" s="14">
        <v>243.44</v>
      </c>
      <c r="F3393" s="14" t="s">
        <v>2179</v>
      </c>
      <c r="G3393" s="15">
        <v>-1.6000000000000001E-3</v>
      </c>
    </row>
    <row r="3394" spans="1:7" x14ac:dyDescent="0.2">
      <c r="A3394" s="17">
        <v>38538</v>
      </c>
      <c r="B3394" s="14">
        <v>243.64</v>
      </c>
      <c r="C3394" s="14">
        <v>244.02</v>
      </c>
      <c r="D3394" s="14">
        <v>246.25</v>
      </c>
      <c r="E3394" s="14">
        <v>242.72</v>
      </c>
      <c r="F3394" s="14" t="s">
        <v>2179</v>
      </c>
      <c r="G3394" s="15">
        <v>1.7000000000000001E-2</v>
      </c>
    </row>
    <row r="3395" spans="1:7" x14ac:dyDescent="0.2">
      <c r="A3395" s="17">
        <v>38537</v>
      </c>
      <c r="B3395" s="14">
        <v>244.02</v>
      </c>
      <c r="C3395" s="14">
        <v>239.94</v>
      </c>
      <c r="D3395" s="14">
        <v>244.81</v>
      </c>
      <c r="E3395" s="14">
        <v>239.94</v>
      </c>
      <c r="F3395" s="14" t="s">
        <v>2179</v>
      </c>
      <c r="G3395" s="15">
        <v>7.3000000000000001E-3</v>
      </c>
    </row>
    <row r="3396" spans="1:7" x14ac:dyDescent="0.2">
      <c r="A3396" s="17">
        <v>38534</v>
      </c>
      <c r="B3396" s="14">
        <v>239.94</v>
      </c>
      <c r="C3396" s="14">
        <v>238.21</v>
      </c>
      <c r="D3396" s="14">
        <v>240.74</v>
      </c>
      <c r="E3396" s="14">
        <v>238.17</v>
      </c>
      <c r="F3396" s="14" t="s">
        <v>2179</v>
      </c>
      <c r="G3396" s="15">
        <v>3.2000000000000002E-3</v>
      </c>
    </row>
    <row r="3397" spans="1:7" x14ac:dyDescent="0.2">
      <c r="A3397" s="17">
        <v>38533</v>
      </c>
      <c r="B3397" s="14">
        <v>238.21</v>
      </c>
      <c r="C3397" s="14">
        <v>237.46</v>
      </c>
      <c r="D3397" s="14">
        <v>238.48</v>
      </c>
      <c r="E3397" s="14">
        <v>236.72</v>
      </c>
      <c r="F3397" s="14" t="s">
        <v>2179</v>
      </c>
      <c r="G3397" s="15">
        <v>3.3E-3</v>
      </c>
    </row>
    <row r="3398" spans="1:7" x14ac:dyDescent="0.2">
      <c r="A3398" s="17">
        <v>38532</v>
      </c>
      <c r="B3398" s="14">
        <v>237.46</v>
      </c>
      <c r="C3398" s="14">
        <v>236.68</v>
      </c>
      <c r="D3398" s="14">
        <v>237.81</v>
      </c>
      <c r="E3398" s="14">
        <v>235.72</v>
      </c>
      <c r="F3398" s="14" t="s">
        <v>2179</v>
      </c>
      <c r="G3398" s="15">
        <v>1.43E-2</v>
      </c>
    </row>
    <row r="3399" spans="1:7" x14ac:dyDescent="0.2">
      <c r="A3399" s="17">
        <v>38531</v>
      </c>
      <c r="B3399" s="14">
        <v>236.68</v>
      </c>
      <c r="C3399" s="14">
        <v>233.35</v>
      </c>
      <c r="D3399" s="14">
        <v>236.81</v>
      </c>
      <c r="E3399" s="14">
        <v>233.35</v>
      </c>
      <c r="F3399" s="14" t="s">
        <v>2179</v>
      </c>
      <c r="G3399" s="15">
        <v>-1.04E-2</v>
      </c>
    </row>
    <row r="3400" spans="1:7" x14ac:dyDescent="0.2">
      <c r="A3400" s="17">
        <v>38530</v>
      </c>
      <c r="B3400" s="14">
        <v>233.35</v>
      </c>
      <c r="C3400" s="14">
        <v>235.8</v>
      </c>
      <c r="D3400" s="14">
        <v>235.8</v>
      </c>
      <c r="E3400" s="14">
        <v>232.82</v>
      </c>
      <c r="F3400" s="14" t="s">
        <v>2179</v>
      </c>
      <c r="G3400" s="15">
        <v>9.7999999999999997E-3</v>
      </c>
    </row>
    <row r="3401" spans="1:7" x14ac:dyDescent="0.2">
      <c r="A3401" s="17">
        <v>38527</v>
      </c>
      <c r="B3401" s="14">
        <v>235.8</v>
      </c>
      <c r="C3401" s="14">
        <v>233.52</v>
      </c>
      <c r="D3401" s="14">
        <v>235.84</v>
      </c>
      <c r="E3401" s="14">
        <v>233.16</v>
      </c>
      <c r="F3401" s="14" t="s">
        <v>2179</v>
      </c>
      <c r="G3401" s="15">
        <v>1.29E-2</v>
      </c>
    </row>
    <row r="3402" spans="1:7" x14ac:dyDescent="0.2">
      <c r="A3402" s="17">
        <v>38526</v>
      </c>
      <c r="B3402" s="14">
        <v>233.52</v>
      </c>
      <c r="C3402" s="14">
        <v>230.55</v>
      </c>
      <c r="D3402" s="14">
        <v>233.71</v>
      </c>
      <c r="E3402" s="14">
        <v>230.55</v>
      </c>
      <c r="F3402" s="14" t="s">
        <v>2179</v>
      </c>
      <c r="G3402" s="15">
        <v>-1.5E-3</v>
      </c>
    </row>
    <row r="3403" spans="1:7" x14ac:dyDescent="0.2">
      <c r="A3403" s="17">
        <v>38525</v>
      </c>
      <c r="B3403" s="14">
        <v>230.55</v>
      </c>
      <c r="C3403" s="14">
        <v>230.89</v>
      </c>
      <c r="D3403" s="14">
        <v>231.42</v>
      </c>
      <c r="E3403" s="14">
        <v>229.75</v>
      </c>
      <c r="F3403" s="14" t="s">
        <v>2179</v>
      </c>
      <c r="G3403" s="15">
        <v>6.9999999999999999E-4</v>
      </c>
    </row>
    <row r="3404" spans="1:7" x14ac:dyDescent="0.2">
      <c r="A3404" s="17">
        <v>38524</v>
      </c>
      <c r="B3404" s="14">
        <v>230.89</v>
      </c>
      <c r="C3404" s="14">
        <v>230.72</v>
      </c>
      <c r="D3404" s="14">
        <v>233.04</v>
      </c>
      <c r="E3404" s="14">
        <v>230.72</v>
      </c>
      <c r="F3404" s="14" t="s">
        <v>2179</v>
      </c>
      <c r="G3404" s="15">
        <v>-5.9999999999999995E-4</v>
      </c>
    </row>
    <row r="3405" spans="1:7" x14ac:dyDescent="0.2">
      <c r="A3405" s="17">
        <v>38523</v>
      </c>
      <c r="B3405" s="14">
        <v>230.72</v>
      </c>
      <c r="C3405" s="14">
        <v>230.85</v>
      </c>
      <c r="D3405" s="14">
        <v>232.2</v>
      </c>
      <c r="E3405" s="14">
        <v>230.53</v>
      </c>
      <c r="F3405" s="14" t="s">
        <v>2179</v>
      </c>
      <c r="G3405" s="15">
        <v>7.4999999999999997E-3</v>
      </c>
    </row>
    <row r="3406" spans="1:7" x14ac:dyDescent="0.2">
      <c r="A3406" s="17">
        <v>38520</v>
      </c>
      <c r="B3406" s="14">
        <v>230.85</v>
      </c>
      <c r="C3406" s="14">
        <v>229.14</v>
      </c>
      <c r="D3406" s="14">
        <v>231.28</v>
      </c>
      <c r="E3406" s="14">
        <v>229.14</v>
      </c>
      <c r="F3406" s="14" t="s">
        <v>2179</v>
      </c>
      <c r="G3406" s="15">
        <v>6.6E-3</v>
      </c>
    </row>
    <row r="3407" spans="1:7" x14ac:dyDescent="0.2">
      <c r="A3407" s="17">
        <v>38519</v>
      </c>
      <c r="B3407" s="14">
        <v>229.14</v>
      </c>
      <c r="C3407" s="14">
        <v>227.63</v>
      </c>
      <c r="D3407" s="14">
        <v>229.22</v>
      </c>
      <c r="E3407" s="14">
        <v>227.38</v>
      </c>
      <c r="F3407" s="14" t="s">
        <v>2179</v>
      </c>
      <c r="G3407" s="15">
        <v>-2.8E-3</v>
      </c>
    </row>
    <row r="3408" spans="1:7" x14ac:dyDescent="0.2">
      <c r="A3408" s="17">
        <v>38518</v>
      </c>
      <c r="B3408" s="14">
        <v>227.63</v>
      </c>
      <c r="C3408" s="14">
        <v>228.27</v>
      </c>
      <c r="D3408" s="14">
        <v>229.54</v>
      </c>
      <c r="E3408" s="14">
        <v>227.01</v>
      </c>
      <c r="F3408" s="14" t="s">
        <v>2179</v>
      </c>
      <c r="G3408" s="15">
        <v>1.1299999999999999E-2</v>
      </c>
    </row>
    <row r="3409" spans="1:7" x14ac:dyDescent="0.2">
      <c r="A3409" s="17">
        <v>38517</v>
      </c>
      <c r="B3409" s="14">
        <v>228.27</v>
      </c>
      <c r="C3409" s="14">
        <v>225.72</v>
      </c>
      <c r="D3409" s="14">
        <v>228.3</v>
      </c>
      <c r="E3409" s="14">
        <v>225.72</v>
      </c>
      <c r="F3409" s="14" t="s">
        <v>2179</v>
      </c>
      <c r="G3409" s="15">
        <v>-2.3E-3</v>
      </c>
    </row>
    <row r="3410" spans="1:7" x14ac:dyDescent="0.2">
      <c r="A3410" s="17">
        <v>38516</v>
      </c>
      <c r="B3410" s="14">
        <v>225.72</v>
      </c>
      <c r="C3410" s="14">
        <v>226.23</v>
      </c>
      <c r="D3410" s="14">
        <v>226.38</v>
      </c>
      <c r="E3410" s="14">
        <v>224.78</v>
      </c>
      <c r="F3410" s="14" t="s">
        <v>2179</v>
      </c>
      <c r="G3410" s="15">
        <v>1.4E-2</v>
      </c>
    </row>
    <row r="3411" spans="1:7" x14ac:dyDescent="0.2">
      <c r="A3411" s="17">
        <v>38513</v>
      </c>
      <c r="B3411" s="14">
        <v>226.23</v>
      </c>
      <c r="C3411" s="14">
        <v>223.1</v>
      </c>
      <c r="D3411" s="14">
        <v>226.41</v>
      </c>
      <c r="E3411" s="14">
        <v>223.1</v>
      </c>
      <c r="F3411" s="14" t="s">
        <v>2179</v>
      </c>
      <c r="G3411" s="15">
        <v>-1.5E-3</v>
      </c>
    </row>
    <row r="3412" spans="1:7" x14ac:dyDescent="0.2">
      <c r="A3412" s="17">
        <v>38512</v>
      </c>
      <c r="B3412" s="14">
        <v>223.1</v>
      </c>
      <c r="C3412" s="14">
        <v>223.43</v>
      </c>
      <c r="D3412" s="14">
        <v>223.72</v>
      </c>
      <c r="E3412" s="14">
        <v>222.16</v>
      </c>
      <c r="F3412" s="14" t="s">
        <v>2179</v>
      </c>
      <c r="G3412" s="15">
        <v>1.1599999999999999E-2</v>
      </c>
    </row>
    <row r="3413" spans="1:7" x14ac:dyDescent="0.2">
      <c r="A3413" s="17">
        <v>38511</v>
      </c>
      <c r="B3413" s="14">
        <v>223.43</v>
      </c>
      <c r="C3413" s="14">
        <v>220.87</v>
      </c>
      <c r="D3413" s="14">
        <v>223.68</v>
      </c>
      <c r="E3413" s="14">
        <v>220.5</v>
      </c>
      <c r="F3413" s="14" t="s">
        <v>2179</v>
      </c>
      <c r="G3413" s="15">
        <v>6.4000000000000003E-3</v>
      </c>
    </row>
    <row r="3414" spans="1:7" x14ac:dyDescent="0.2">
      <c r="A3414" s="17">
        <v>38510</v>
      </c>
      <c r="B3414" s="14">
        <v>220.87</v>
      </c>
      <c r="C3414" s="14">
        <v>219.47</v>
      </c>
      <c r="D3414" s="14">
        <v>220.96</v>
      </c>
      <c r="E3414" s="14">
        <v>219.47</v>
      </c>
      <c r="F3414" s="14" t="s">
        <v>2179</v>
      </c>
      <c r="G3414" s="15">
        <v>2.9999999999999997E-4</v>
      </c>
    </row>
    <row r="3415" spans="1:7" x14ac:dyDescent="0.2">
      <c r="A3415" s="17">
        <v>38509</v>
      </c>
      <c r="B3415" s="14">
        <v>219.47</v>
      </c>
      <c r="C3415" s="14">
        <v>219.41</v>
      </c>
      <c r="D3415" s="14">
        <v>220.38</v>
      </c>
      <c r="E3415" s="14">
        <v>215.3</v>
      </c>
      <c r="F3415" s="14" t="s">
        <v>2179</v>
      </c>
      <c r="G3415" s="15">
        <v>-3.0000000000000001E-3</v>
      </c>
    </row>
    <row r="3416" spans="1:7" x14ac:dyDescent="0.2">
      <c r="A3416" s="17">
        <v>38506</v>
      </c>
      <c r="B3416" s="14">
        <v>219.41</v>
      </c>
      <c r="C3416" s="14">
        <v>220.06</v>
      </c>
      <c r="D3416" s="14">
        <v>221.58</v>
      </c>
      <c r="E3416" s="14">
        <v>218.88</v>
      </c>
      <c r="F3416" s="14" t="s">
        <v>2179</v>
      </c>
      <c r="G3416" s="15">
        <v>6.0000000000000001E-3</v>
      </c>
    </row>
    <row r="3417" spans="1:7" x14ac:dyDescent="0.2">
      <c r="A3417" s="17">
        <v>38505</v>
      </c>
      <c r="B3417" s="14">
        <v>220.06</v>
      </c>
      <c r="C3417" s="14">
        <v>218.75</v>
      </c>
      <c r="D3417" s="14">
        <v>220.88</v>
      </c>
      <c r="E3417" s="14">
        <v>218.75</v>
      </c>
      <c r="F3417" s="14" t="s">
        <v>2179</v>
      </c>
      <c r="G3417" s="15">
        <v>1.46E-2</v>
      </c>
    </row>
    <row r="3418" spans="1:7" x14ac:dyDescent="0.2">
      <c r="A3418" s="17">
        <v>38504</v>
      </c>
      <c r="B3418" s="14">
        <v>218.75</v>
      </c>
      <c r="C3418" s="14">
        <v>215.61</v>
      </c>
      <c r="D3418" s="14">
        <v>219.45</v>
      </c>
      <c r="E3418" s="14">
        <v>215.6</v>
      </c>
      <c r="F3418" s="14" t="s">
        <v>2179</v>
      </c>
      <c r="G3418" s="15">
        <v>-8.6999999999999994E-3</v>
      </c>
    </row>
    <row r="3419" spans="1:7" x14ac:dyDescent="0.2">
      <c r="A3419" s="17">
        <v>38503</v>
      </c>
      <c r="B3419" s="14">
        <v>215.61</v>
      </c>
      <c r="C3419" s="14">
        <v>217.51</v>
      </c>
      <c r="D3419" s="14">
        <v>217.51</v>
      </c>
      <c r="E3419" s="14">
        <v>215.59</v>
      </c>
      <c r="F3419" s="14" t="s">
        <v>2179</v>
      </c>
      <c r="G3419" s="15">
        <v>4.4000000000000003E-3</v>
      </c>
    </row>
    <row r="3420" spans="1:7" x14ac:dyDescent="0.2">
      <c r="A3420" s="17">
        <v>38502</v>
      </c>
      <c r="B3420" s="14">
        <v>217.51</v>
      </c>
      <c r="C3420" s="14">
        <v>216.55</v>
      </c>
      <c r="D3420" s="14">
        <v>217.69</v>
      </c>
      <c r="E3420" s="14">
        <v>216.29</v>
      </c>
      <c r="F3420" s="14" t="s">
        <v>2179</v>
      </c>
      <c r="G3420" s="15">
        <v>8.9999999999999998E-4</v>
      </c>
    </row>
    <row r="3421" spans="1:7" x14ac:dyDescent="0.2">
      <c r="A3421" s="17">
        <v>38499</v>
      </c>
      <c r="B3421" s="14">
        <v>216.55</v>
      </c>
      <c r="C3421" s="14">
        <v>216.35</v>
      </c>
      <c r="D3421" s="14">
        <v>217.42</v>
      </c>
      <c r="E3421" s="14">
        <v>216.01</v>
      </c>
      <c r="F3421" s="14" t="s">
        <v>2179</v>
      </c>
      <c r="G3421" s="15">
        <v>1.35E-2</v>
      </c>
    </row>
    <row r="3422" spans="1:7" x14ac:dyDescent="0.2">
      <c r="A3422" s="17">
        <v>38498</v>
      </c>
      <c r="B3422" s="14">
        <v>216.35</v>
      </c>
      <c r="C3422" s="14">
        <v>213.46</v>
      </c>
      <c r="D3422" s="14">
        <v>216.37</v>
      </c>
      <c r="E3422" s="14">
        <v>213.43</v>
      </c>
      <c r="F3422" s="14" t="s">
        <v>2179</v>
      </c>
      <c r="G3422" s="15">
        <v>-1.1999999999999999E-3</v>
      </c>
    </row>
    <row r="3423" spans="1:7" x14ac:dyDescent="0.2">
      <c r="A3423" s="17">
        <v>38497</v>
      </c>
      <c r="B3423" s="14">
        <v>213.46</v>
      </c>
      <c r="C3423" s="14">
        <v>213.72</v>
      </c>
      <c r="D3423" s="14">
        <v>214.65</v>
      </c>
      <c r="E3423" s="14">
        <v>213.44</v>
      </c>
      <c r="F3423" s="14" t="s">
        <v>2179</v>
      </c>
      <c r="G3423" s="15">
        <v>5.4999999999999997E-3</v>
      </c>
    </row>
    <row r="3424" spans="1:7" x14ac:dyDescent="0.2">
      <c r="A3424" s="17">
        <v>38496</v>
      </c>
      <c r="B3424" s="14">
        <v>213.71</v>
      </c>
      <c r="C3424" s="14">
        <v>212.55</v>
      </c>
      <c r="D3424" s="14">
        <v>214.79</v>
      </c>
      <c r="E3424" s="14">
        <v>212.55</v>
      </c>
      <c r="F3424" s="14" t="s">
        <v>2179</v>
      </c>
      <c r="G3424" s="15">
        <v>-4.1000000000000003E-3</v>
      </c>
    </row>
    <row r="3425" spans="1:7" x14ac:dyDescent="0.2">
      <c r="A3425" s="17">
        <v>38495</v>
      </c>
      <c r="B3425" s="14">
        <v>212.55</v>
      </c>
      <c r="C3425" s="14">
        <v>213.42</v>
      </c>
      <c r="D3425" s="14">
        <v>213.42</v>
      </c>
      <c r="E3425" s="14">
        <v>212.55</v>
      </c>
      <c r="F3425" s="14" t="s">
        <v>2179</v>
      </c>
      <c r="G3425" s="15">
        <v>7.4000000000000003E-3</v>
      </c>
    </row>
    <row r="3426" spans="1:7" x14ac:dyDescent="0.2">
      <c r="A3426" s="17">
        <v>38492</v>
      </c>
      <c r="B3426" s="14">
        <v>213.42</v>
      </c>
      <c r="C3426" s="14">
        <v>211.86</v>
      </c>
      <c r="D3426" s="14">
        <v>213.72</v>
      </c>
      <c r="E3426" s="14">
        <v>211.64</v>
      </c>
      <c r="F3426" s="14" t="s">
        <v>2179</v>
      </c>
      <c r="G3426" s="15">
        <v>6.4999999999999997E-3</v>
      </c>
    </row>
    <row r="3427" spans="1:7" x14ac:dyDescent="0.2">
      <c r="A3427" s="17">
        <v>38491</v>
      </c>
      <c r="B3427" s="14">
        <v>211.86</v>
      </c>
      <c r="C3427" s="14">
        <v>210.5</v>
      </c>
      <c r="D3427" s="14">
        <v>212.52</v>
      </c>
      <c r="E3427" s="14">
        <v>210.37</v>
      </c>
      <c r="F3427" s="14" t="s">
        <v>2179</v>
      </c>
      <c r="G3427" s="15">
        <v>1.4200000000000001E-2</v>
      </c>
    </row>
    <row r="3428" spans="1:7" x14ac:dyDescent="0.2">
      <c r="A3428" s="17">
        <v>38490</v>
      </c>
      <c r="B3428" s="14">
        <v>210.5</v>
      </c>
      <c r="C3428" s="14">
        <v>207.55</v>
      </c>
      <c r="D3428" s="14">
        <v>210.5</v>
      </c>
      <c r="E3428" s="14">
        <v>207.55</v>
      </c>
      <c r="F3428" s="14" t="s">
        <v>2179</v>
      </c>
      <c r="G3428" s="15">
        <v>-1.5699999999999999E-2</v>
      </c>
    </row>
    <row r="3429" spans="1:7" x14ac:dyDescent="0.2">
      <c r="A3429" s="17">
        <v>38485</v>
      </c>
      <c r="B3429" s="14">
        <v>207.55</v>
      </c>
      <c r="C3429" s="14">
        <v>210.85</v>
      </c>
      <c r="D3429" s="14">
        <v>210.85</v>
      </c>
      <c r="E3429" s="14">
        <v>207.5</v>
      </c>
      <c r="F3429" s="14" t="s">
        <v>2179</v>
      </c>
      <c r="G3429" s="15">
        <v>-4.0000000000000002E-4</v>
      </c>
    </row>
    <row r="3430" spans="1:7" x14ac:dyDescent="0.2">
      <c r="A3430" s="17">
        <v>38484</v>
      </c>
      <c r="B3430" s="14">
        <v>210.85</v>
      </c>
      <c r="C3430" s="14">
        <v>210.93</v>
      </c>
      <c r="D3430" s="14">
        <v>211.81</v>
      </c>
      <c r="E3430" s="14">
        <v>210.11</v>
      </c>
      <c r="F3430" s="14" t="s">
        <v>2179</v>
      </c>
      <c r="G3430" s="15">
        <v>2.3999999999999998E-3</v>
      </c>
    </row>
    <row r="3431" spans="1:7" x14ac:dyDescent="0.2">
      <c r="A3431" s="17">
        <v>38483</v>
      </c>
      <c r="B3431" s="14">
        <v>210.93</v>
      </c>
      <c r="C3431" s="14">
        <v>210.43</v>
      </c>
      <c r="D3431" s="14">
        <v>210.97</v>
      </c>
      <c r="E3431" s="14">
        <v>209.39</v>
      </c>
      <c r="F3431" s="14" t="s">
        <v>2179</v>
      </c>
      <c r="G3431" s="15">
        <v>-5.4999999999999997E-3</v>
      </c>
    </row>
    <row r="3432" spans="1:7" x14ac:dyDescent="0.2">
      <c r="A3432" s="17">
        <v>38482</v>
      </c>
      <c r="B3432" s="14">
        <v>210.43</v>
      </c>
      <c r="C3432" s="14">
        <v>211.59</v>
      </c>
      <c r="D3432" s="14">
        <v>212.84</v>
      </c>
      <c r="E3432" s="14">
        <v>209.95</v>
      </c>
      <c r="F3432" s="14" t="s">
        <v>2179</v>
      </c>
      <c r="G3432" s="15">
        <v>8.0999999999999996E-3</v>
      </c>
    </row>
    <row r="3433" spans="1:7" x14ac:dyDescent="0.2">
      <c r="A3433" s="17">
        <v>38481</v>
      </c>
      <c r="B3433" s="14">
        <v>211.6</v>
      </c>
      <c r="C3433" s="14">
        <v>209.9</v>
      </c>
      <c r="D3433" s="14">
        <v>211.93</v>
      </c>
      <c r="E3433" s="14">
        <v>209.27</v>
      </c>
      <c r="F3433" s="14" t="s">
        <v>2179</v>
      </c>
      <c r="G3433" s="15">
        <v>2.3599999999999999E-2</v>
      </c>
    </row>
    <row r="3434" spans="1:7" x14ac:dyDescent="0.2">
      <c r="A3434" s="17">
        <v>38478</v>
      </c>
      <c r="B3434" s="14">
        <v>209.9</v>
      </c>
      <c r="C3434" s="14">
        <v>205.06</v>
      </c>
      <c r="D3434" s="14">
        <v>209.9</v>
      </c>
      <c r="E3434" s="14">
        <v>205.06</v>
      </c>
      <c r="F3434" s="14" t="s">
        <v>2179</v>
      </c>
      <c r="G3434" s="15">
        <v>-2.3E-3</v>
      </c>
    </row>
    <row r="3435" spans="1:7" x14ac:dyDescent="0.2">
      <c r="A3435" s="17">
        <v>38476</v>
      </c>
      <c r="B3435" s="14">
        <v>205.06</v>
      </c>
      <c r="C3435" s="14">
        <v>205.54</v>
      </c>
      <c r="D3435" s="14">
        <v>206.51</v>
      </c>
      <c r="E3435" s="14">
        <v>204.38</v>
      </c>
      <c r="F3435" s="14" t="s">
        <v>2179</v>
      </c>
      <c r="G3435" s="15">
        <v>5.7999999999999996E-3</v>
      </c>
    </row>
    <row r="3436" spans="1:7" x14ac:dyDescent="0.2">
      <c r="A3436" s="17">
        <v>38475</v>
      </c>
      <c r="B3436" s="14">
        <v>205.54</v>
      </c>
      <c r="C3436" s="14">
        <v>204.36</v>
      </c>
      <c r="D3436" s="14">
        <v>205.8</v>
      </c>
      <c r="E3436" s="14">
        <v>204.16</v>
      </c>
      <c r="F3436" s="14" t="s">
        <v>2179</v>
      </c>
      <c r="G3436" s="15">
        <v>6.4999999999999997E-3</v>
      </c>
    </row>
    <row r="3437" spans="1:7" x14ac:dyDescent="0.2">
      <c r="A3437" s="17">
        <v>38474</v>
      </c>
      <c r="B3437" s="14">
        <v>204.36</v>
      </c>
      <c r="C3437" s="14">
        <v>203.04</v>
      </c>
      <c r="D3437" s="14">
        <v>204.77</v>
      </c>
      <c r="E3437" s="14">
        <v>203.04</v>
      </c>
      <c r="F3437" s="14" t="s">
        <v>2179</v>
      </c>
      <c r="G3437" s="15">
        <v>2.5000000000000001E-3</v>
      </c>
    </row>
    <row r="3438" spans="1:7" x14ac:dyDescent="0.2">
      <c r="A3438" s="17">
        <v>38471</v>
      </c>
      <c r="B3438" s="14">
        <v>203.04</v>
      </c>
      <c r="C3438" s="14">
        <v>202.53</v>
      </c>
      <c r="D3438" s="14">
        <v>203.64</v>
      </c>
      <c r="E3438" s="14">
        <v>202.06</v>
      </c>
      <c r="F3438" s="14" t="s">
        <v>2179</v>
      </c>
      <c r="G3438" s="15">
        <v>-1.1599999999999999E-2</v>
      </c>
    </row>
    <row r="3439" spans="1:7" x14ac:dyDescent="0.2">
      <c r="A3439" s="17">
        <v>38470</v>
      </c>
      <c r="B3439" s="14">
        <v>202.53</v>
      </c>
      <c r="C3439" s="14">
        <v>204.9</v>
      </c>
      <c r="D3439" s="14">
        <v>205.53</v>
      </c>
      <c r="E3439" s="14">
        <v>201.87</v>
      </c>
      <c r="F3439" s="14" t="s">
        <v>2179</v>
      </c>
      <c r="G3439" s="15">
        <v>-2.8199999999999999E-2</v>
      </c>
    </row>
    <row r="3440" spans="1:7" x14ac:dyDescent="0.2">
      <c r="A3440" s="17">
        <v>38469</v>
      </c>
      <c r="B3440" s="14">
        <v>204.9</v>
      </c>
      <c r="C3440" s="14">
        <v>210.84</v>
      </c>
      <c r="D3440" s="14">
        <v>210.84</v>
      </c>
      <c r="E3440" s="14">
        <v>204.79</v>
      </c>
      <c r="F3440" s="14" t="s">
        <v>2179</v>
      </c>
      <c r="G3440" s="15">
        <v>-1.5100000000000001E-2</v>
      </c>
    </row>
    <row r="3441" spans="1:7" x14ac:dyDescent="0.2">
      <c r="A3441" s="17">
        <v>38468</v>
      </c>
      <c r="B3441" s="14">
        <v>210.84</v>
      </c>
      <c r="C3441" s="14">
        <v>214.07</v>
      </c>
      <c r="D3441" s="14">
        <v>214.64</v>
      </c>
      <c r="E3441" s="14">
        <v>210.83</v>
      </c>
      <c r="F3441" s="14" t="s">
        <v>2179</v>
      </c>
      <c r="G3441" s="15">
        <v>6.3E-3</v>
      </c>
    </row>
    <row r="3442" spans="1:7" x14ac:dyDescent="0.2">
      <c r="A3442" s="17">
        <v>38467</v>
      </c>
      <c r="B3442" s="14">
        <v>214.07</v>
      </c>
      <c r="C3442" s="14">
        <v>212.74</v>
      </c>
      <c r="D3442" s="14">
        <v>214.16</v>
      </c>
      <c r="E3442" s="14">
        <v>212.5</v>
      </c>
      <c r="F3442" s="14" t="s">
        <v>2179</v>
      </c>
      <c r="G3442" s="15">
        <v>8.3999999999999995E-3</v>
      </c>
    </row>
    <row r="3443" spans="1:7" x14ac:dyDescent="0.2">
      <c r="A3443" s="17">
        <v>38464</v>
      </c>
      <c r="B3443" s="14">
        <v>212.74</v>
      </c>
      <c r="C3443" s="14">
        <v>210.96</v>
      </c>
      <c r="D3443" s="14">
        <v>213.35</v>
      </c>
      <c r="E3443" s="14">
        <v>210.91</v>
      </c>
      <c r="F3443" s="14" t="s">
        <v>2179</v>
      </c>
      <c r="G3443" s="15">
        <v>4.4000000000000003E-3</v>
      </c>
    </row>
    <row r="3444" spans="1:7" x14ac:dyDescent="0.2">
      <c r="A3444" s="17">
        <v>38463</v>
      </c>
      <c r="B3444" s="14">
        <v>210.96</v>
      </c>
      <c r="C3444" s="14">
        <v>210.03</v>
      </c>
      <c r="D3444" s="14">
        <v>211.02</v>
      </c>
      <c r="E3444" s="14">
        <v>209.52</v>
      </c>
      <c r="F3444" s="14" t="s">
        <v>2179</v>
      </c>
      <c r="G3444" s="15">
        <v>2.8999999999999998E-3</v>
      </c>
    </row>
    <row r="3445" spans="1:7" x14ac:dyDescent="0.2">
      <c r="A3445" s="17">
        <v>38462</v>
      </c>
      <c r="B3445" s="14">
        <v>210.03</v>
      </c>
      <c r="C3445" s="14">
        <v>209.43</v>
      </c>
      <c r="D3445" s="14">
        <v>212.22</v>
      </c>
      <c r="E3445" s="14">
        <v>209.43</v>
      </c>
      <c r="F3445" s="14" t="s">
        <v>2179</v>
      </c>
      <c r="G3445" s="15">
        <v>9.1000000000000004E-3</v>
      </c>
    </row>
    <row r="3446" spans="1:7" x14ac:dyDescent="0.2">
      <c r="A3446" s="17">
        <v>38461</v>
      </c>
      <c r="B3446" s="14">
        <v>209.43</v>
      </c>
      <c r="C3446" s="14">
        <v>207.54</v>
      </c>
      <c r="D3446" s="14">
        <v>209.7</v>
      </c>
      <c r="E3446" s="14">
        <v>207.53</v>
      </c>
      <c r="F3446" s="14" t="s">
        <v>2179</v>
      </c>
      <c r="G3446" s="15">
        <v>-0.03</v>
      </c>
    </row>
    <row r="3447" spans="1:7" x14ac:dyDescent="0.2">
      <c r="A3447" s="17">
        <v>38460</v>
      </c>
      <c r="B3447" s="14">
        <v>207.54</v>
      </c>
      <c r="C3447" s="14">
        <v>213.95</v>
      </c>
      <c r="D3447" s="14">
        <v>213.95</v>
      </c>
      <c r="E3447" s="14">
        <v>204.87</v>
      </c>
      <c r="F3447" s="14" t="s">
        <v>2179</v>
      </c>
      <c r="G3447" s="15">
        <v>-2.1600000000000001E-2</v>
      </c>
    </row>
    <row r="3448" spans="1:7" x14ac:dyDescent="0.2">
      <c r="A3448" s="17">
        <v>38457</v>
      </c>
      <c r="B3448" s="14">
        <v>213.95</v>
      </c>
      <c r="C3448" s="14">
        <v>218.67</v>
      </c>
      <c r="D3448" s="14">
        <v>218.67</v>
      </c>
      <c r="E3448" s="14">
        <v>213.64</v>
      </c>
      <c r="F3448" s="14" t="s">
        <v>2179</v>
      </c>
      <c r="G3448" s="15">
        <v>-3.5000000000000001E-3</v>
      </c>
    </row>
    <row r="3449" spans="1:7" x14ac:dyDescent="0.2">
      <c r="A3449" s="17">
        <v>38456</v>
      </c>
      <c r="B3449" s="14">
        <v>218.67</v>
      </c>
      <c r="C3449" s="14">
        <v>219.43</v>
      </c>
      <c r="D3449" s="14">
        <v>219.47</v>
      </c>
      <c r="E3449" s="14">
        <v>217.38</v>
      </c>
      <c r="F3449" s="14" t="s">
        <v>2179</v>
      </c>
      <c r="G3449" s="15">
        <v>8.0000000000000004E-4</v>
      </c>
    </row>
    <row r="3450" spans="1:7" x14ac:dyDescent="0.2">
      <c r="A3450" s="17">
        <v>38455</v>
      </c>
      <c r="B3450" s="14">
        <v>219.43</v>
      </c>
      <c r="C3450" s="14">
        <v>219.26</v>
      </c>
      <c r="D3450" s="14">
        <v>220.1</v>
      </c>
      <c r="E3450" s="14">
        <v>219.08</v>
      </c>
      <c r="F3450" s="14" t="s">
        <v>2179</v>
      </c>
      <c r="G3450" s="15">
        <v>1E-3</v>
      </c>
    </row>
    <row r="3451" spans="1:7" x14ac:dyDescent="0.2">
      <c r="A3451" s="17">
        <v>38454</v>
      </c>
      <c r="B3451" s="14">
        <v>219.26</v>
      </c>
      <c r="C3451" s="14">
        <v>219.04</v>
      </c>
      <c r="D3451" s="14">
        <v>220.12</v>
      </c>
      <c r="E3451" s="14">
        <v>218.93</v>
      </c>
      <c r="F3451" s="14" t="s">
        <v>2179</v>
      </c>
      <c r="G3451" s="15">
        <v>-4.4000000000000003E-3</v>
      </c>
    </row>
    <row r="3452" spans="1:7" x14ac:dyDescent="0.2">
      <c r="A3452" s="17">
        <v>38453</v>
      </c>
      <c r="B3452" s="14">
        <v>219.04</v>
      </c>
      <c r="C3452" s="14">
        <v>220.01</v>
      </c>
      <c r="D3452" s="14">
        <v>220.13</v>
      </c>
      <c r="E3452" s="14">
        <v>218.95</v>
      </c>
      <c r="F3452" s="14" t="s">
        <v>2179</v>
      </c>
      <c r="G3452" s="15">
        <v>1E-4</v>
      </c>
    </row>
    <row r="3453" spans="1:7" x14ac:dyDescent="0.2">
      <c r="A3453" s="17">
        <v>38450</v>
      </c>
      <c r="B3453" s="14">
        <v>220.01</v>
      </c>
      <c r="C3453" s="14">
        <v>219.99</v>
      </c>
      <c r="D3453" s="14">
        <v>221.02</v>
      </c>
      <c r="E3453" s="14">
        <v>219.96</v>
      </c>
      <c r="F3453" s="14" t="s">
        <v>2179</v>
      </c>
      <c r="G3453" s="15">
        <v>6.1000000000000004E-3</v>
      </c>
    </row>
    <row r="3454" spans="1:7" x14ac:dyDescent="0.2">
      <c r="A3454" s="17">
        <v>38449</v>
      </c>
      <c r="B3454" s="14">
        <v>219.99</v>
      </c>
      <c r="C3454" s="14">
        <v>218.66</v>
      </c>
      <c r="D3454" s="14">
        <v>220.59</v>
      </c>
      <c r="E3454" s="14">
        <v>218.66</v>
      </c>
      <c r="F3454" s="14" t="s">
        <v>2179</v>
      </c>
      <c r="G3454" s="15">
        <v>3.0999999999999999E-3</v>
      </c>
    </row>
    <row r="3455" spans="1:7" x14ac:dyDescent="0.2">
      <c r="A3455" s="17">
        <v>38448</v>
      </c>
      <c r="B3455" s="14">
        <v>218.66</v>
      </c>
      <c r="C3455" s="14">
        <v>217.98</v>
      </c>
      <c r="D3455" s="14">
        <v>218.79</v>
      </c>
      <c r="E3455" s="14">
        <v>217.34</v>
      </c>
      <c r="F3455" s="14" t="s">
        <v>2179</v>
      </c>
      <c r="G3455" s="15">
        <v>1.6000000000000001E-3</v>
      </c>
    </row>
    <row r="3456" spans="1:7" x14ac:dyDescent="0.2">
      <c r="A3456" s="17">
        <v>38447</v>
      </c>
      <c r="B3456" s="14">
        <v>217.98</v>
      </c>
      <c r="C3456" s="14">
        <v>217.64</v>
      </c>
      <c r="D3456" s="14">
        <v>218.33</v>
      </c>
      <c r="E3456" s="14">
        <v>217.35</v>
      </c>
      <c r="F3456" s="14" t="s">
        <v>2179</v>
      </c>
      <c r="G3456" s="15">
        <v>1.04E-2</v>
      </c>
    </row>
    <row r="3457" spans="1:7" x14ac:dyDescent="0.2">
      <c r="A3457" s="17">
        <v>38446</v>
      </c>
      <c r="B3457" s="14">
        <v>217.64</v>
      </c>
      <c r="C3457" s="14">
        <v>215.4</v>
      </c>
      <c r="D3457" s="14">
        <v>217.7</v>
      </c>
      <c r="E3457" s="14">
        <v>215.16</v>
      </c>
      <c r="F3457" s="14" t="s">
        <v>2179</v>
      </c>
      <c r="G3457" s="15">
        <v>8.3000000000000001E-3</v>
      </c>
    </row>
    <row r="3458" spans="1:7" x14ac:dyDescent="0.2">
      <c r="A3458" s="17">
        <v>38443</v>
      </c>
      <c r="B3458" s="14">
        <v>215.4</v>
      </c>
      <c r="C3458" s="14">
        <v>213.63</v>
      </c>
      <c r="D3458" s="14">
        <v>215.53</v>
      </c>
      <c r="E3458" s="14">
        <v>213.56</v>
      </c>
      <c r="F3458" s="14" t="s">
        <v>2179</v>
      </c>
      <c r="G3458" s="15">
        <v>1.12E-2</v>
      </c>
    </row>
    <row r="3459" spans="1:7" x14ac:dyDescent="0.2">
      <c r="A3459" s="17">
        <v>38442</v>
      </c>
      <c r="B3459" s="14">
        <v>213.63</v>
      </c>
      <c r="C3459" s="14">
        <v>211.27</v>
      </c>
      <c r="D3459" s="14">
        <v>213.7</v>
      </c>
      <c r="E3459" s="14">
        <v>211.27</v>
      </c>
      <c r="F3459" s="14" t="s">
        <v>2179</v>
      </c>
      <c r="G3459" s="15">
        <v>-9.1999999999999998E-3</v>
      </c>
    </row>
    <row r="3460" spans="1:7" x14ac:dyDescent="0.2">
      <c r="A3460" s="17">
        <v>38441</v>
      </c>
      <c r="B3460" s="14">
        <v>211.27</v>
      </c>
      <c r="C3460" s="14">
        <v>213.23</v>
      </c>
      <c r="D3460" s="14">
        <v>213.23</v>
      </c>
      <c r="E3460" s="14">
        <v>210.83</v>
      </c>
      <c r="F3460" s="14" t="s">
        <v>2179</v>
      </c>
      <c r="G3460" s="15">
        <v>-1E-3</v>
      </c>
    </row>
    <row r="3461" spans="1:7" x14ac:dyDescent="0.2">
      <c r="A3461" s="17">
        <v>38440</v>
      </c>
      <c r="B3461" s="14">
        <v>213.23</v>
      </c>
      <c r="C3461" s="14">
        <v>213.44</v>
      </c>
      <c r="D3461" s="14">
        <v>213.57</v>
      </c>
      <c r="E3461" s="14">
        <v>212.09</v>
      </c>
      <c r="F3461" s="14" t="s">
        <v>2179</v>
      </c>
      <c r="G3461" s="15">
        <v>-1.4999999999999999E-2</v>
      </c>
    </row>
    <row r="3462" spans="1:7" x14ac:dyDescent="0.2">
      <c r="A3462" s="17">
        <v>38434</v>
      </c>
      <c r="B3462" s="14">
        <v>213.44</v>
      </c>
      <c r="C3462" s="14">
        <v>216.68</v>
      </c>
      <c r="D3462" s="14">
        <v>216.68</v>
      </c>
      <c r="E3462" s="14">
        <v>213.12</v>
      </c>
      <c r="F3462" s="14" t="s">
        <v>2179</v>
      </c>
      <c r="G3462" s="15">
        <v>-3.3999999999999998E-3</v>
      </c>
    </row>
    <row r="3463" spans="1:7" x14ac:dyDescent="0.2">
      <c r="A3463" s="17">
        <v>38433</v>
      </c>
      <c r="B3463" s="14">
        <v>216.68</v>
      </c>
      <c r="C3463" s="14">
        <v>217.42</v>
      </c>
      <c r="D3463" s="14">
        <v>217.42</v>
      </c>
      <c r="E3463" s="14">
        <v>215.83</v>
      </c>
      <c r="F3463" s="14" t="s">
        <v>2179</v>
      </c>
      <c r="G3463" s="15">
        <v>-2.2000000000000001E-3</v>
      </c>
    </row>
    <row r="3464" spans="1:7" x14ac:dyDescent="0.2">
      <c r="A3464" s="17">
        <v>38432</v>
      </c>
      <c r="B3464" s="14">
        <v>217.42</v>
      </c>
      <c r="C3464" s="14">
        <v>217.9</v>
      </c>
      <c r="D3464" s="14">
        <v>218.97</v>
      </c>
      <c r="E3464" s="14">
        <v>217.32</v>
      </c>
      <c r="F3464" s="14" t="s">
        <v>2179</v>
      </c>
      <c r="G3464" s="15">
        <v>-2.3999999999999998E-3</v>
      </c>
    </row>
    <row r="3465" spans="1:7" x14ac:dyDescent="0.2">
      <c r="A3465" s="17">
        <v>38429</v>
      </c>
      <c r="B3465" s="14">
        <v>217.9</v>
      </c>
      <c r="C3465" s="14">
        <v>218.42</v>
      </c>
      <c r="D3465" s="14">
        <v>218.98</v>
      </c>
      <c r="E3465" s="14">
        <v>217.52</v>
      </c>
      <c r="F3465" s="14" t="s">
        <v>2179</v>
      </c>
      <c r="G3465" s="15">
        <v>1.7899999999999999E-2</v>
      </c>
    </row>
    <row r="3466" spans="1:7" x14ac:dyDescent="0.2">
      <c r="A3466" s="17">
        <v>38428</v>
      </c>
      <c r="B3466" s="14">
        <v>218.42</v>
      </c>
      <c r="C3466" s="14">
        <v>214.57</v>
      </c>
      <c r="D3466" s="14">
        <v>218.45</v>
      </c>
      <c r="E3466" s="14">
        <v>214.44</v>
      </c>
      <c r="F3466" s="14" t="s">
        <v>2179</v>
      </c>
      <c r="G3466" s="15">
        <v>-8.5000000000000006E-3</v>
      </c>
    </row>
    <row r="3467" spans="1:7" x14ac:dyDescent="0.2">
      <c r="A3467" s="17">
        <v>38427</v>
      </c>
      <c r="B3467" s="14">
        <v>214.57</v>
      </c>
      <c r="C3467" s="14">
        <v>216.42</v>
      </c>
      <c r="D3467" s="14">
        <v>216.55</v>
      </c>
      <c r="E3467" s="14">
        <v>214.34</v>
      </c>
      <c r="F3467" s="14" t="s">
        <v>2179</v>
      </c>
      <c r="G3467" s="15">
        <v>5.1999999999999998E-3</v>
      </c>
    </row>
    <row r="3468" spans="1:7" x14ac:dyDescent="0.2">
      <c r="A3468" s="17">
        <v>38426</v>
      </c>
      <c r="B3468" s="14">
        <v>216.42</v>
      </c>
      <c r="C3468" s="14">
        <v>215.31</v>
      </c>
      <c r="D3468" s="14">
        <v>217.55</v>
      </c>
      <c r="E3468" s="14">
        <v>215.3</v>
      </c>
      <c r="F3468" s="14" t="s">
        <v>2179</v>
      </c>
      <c r="G3468" s="15">
        <v>-2.2000000000000001E-3</v>
      </c>
    </row>
    <row r="3469" spans="1:7" x14ac:dyDescent="0.2">
      <c r="A3469" s="17">
        <v>38425</v>
      </c>
      <c r="B3469" s="14">
        <v>215.31</v>
      </c>
      <c r="C3469" s="14">
        <v>215.79</v>
      </c>
      <c r="D3469" s="14">
        <v>216.73</v>
      </c>
      <c r="E3469" s="14">
        <v>215.31</v>
      </c>
      <c r="F3469" s="14" t="s">
        <v>2179</v>
      </c>
      <c r="G3469" s="15">
        <v>3.0999999999999999E-3</v>
      </c>
    </row>
    <row r="3470" spans="1:7" x14ac:dyDescent="0.2">
      <c r="A3470" s="17">
        <v>38422</v>
      </c>
      <c r="B3470" s="14">
        <v>215.79</v>
      </c>
      <c r="C3470" s="14">
        <v>215.13</v>
      </c>
      <c r="D3470" s="14">
        <v>216.67</v>
      </c>
      <c r="E3470" s="14">
        <v>215.08</v>
      </c>
      <c r="F3470" s="14" t="s">
        <v>2179</v>
      </c>
      <c r="G3470" s="15">
        <v>-1.21E-2</v>
      </c>
    </row>
    <row r="3471" spans="1:7" x14ac:dyDescent="0.2">
      <c r="A3471" s="17">
        <v>38421</v>
      </c>
      <c r="B3471" s="14">
        <v>215.13</v>
      </c>
      <c r="C3471" s="14">
        <v>217.76</v>
      </c>
      <c r="D3471" s="14">
        <v>217.76</v>
      </c>
      <c r="E3471" s="14">
        <v>214.42</v>
      </c>
      <c r="F3471" s="14" t="s">
        <v>2179</v>
      </c>
      <c r="G3471" s="15">
        <v>-2.3999999999999998E-3</v>
      </c>
    </row>
    <row r="3472" spans="1:7" x14ac:dyDescent="0.2">
      <c r="A3472" s="17">
        <v>38420</v>
      </c>
      <c r="B3472" s="14">
        <v>217.76</v>
      </c>
      <c r="C3472" s="14">
        <v>218.28</v>
      </c>
      <c r="D3472" s="14">
        <v>219.82</v>
      </c>
      <c r="E3472" s="14">
        <v>217.27</v>
      </c>
      <c r="F3472" s="14" t="s">
        <v>2179</v>
      </c>
      <c r="G3472" s="15">
        <v>-4.7000000000000002E-3</v>
      </c>
    </row>
    <row r="3473" spans="1:7" x14ac:dyDescent="0.2">
      <c r="A3473" s="17">
        <v>38419</v>
      </c>
      <c r="B3473" s="14">
        <v>218.28</v>
      </c>
      <c r="C3473" s="14">
        <v>219.31</v>
      </c>
      <c r="D3473" s="14">
        <v>219.47</v>
      </c>
      <c r="E3473" s="14">
        <v>217.69</v>
      </c>
      <c r="F3473" s="14" t="s">
        <v>2179</v>
      </c>
      <c r="G3473" s="15">
        <v>-2.3999999999999998E-3</v>
      </c>
    </row>
    <row r="3474" spans="1:7" x14ac:dyDescent="0.2">
      <c r="A3474" s="17">
        <v>38418</v>
      </c>
      <c r="B3474" s="14">
        <v>219.31</v>
      </c>
      <c r="C3474" s="14">
        <v>219.84</v>
      </c>
      <c r="D3474" s="14">
        <v>221.2</v>
      </c>
      <c r="E3474" s="14">
        <v>219.19</v>
      </c>
      <c r="F3474" s="14" t="s">
        <v>2179</v>
      </c>
      <c r="G3474" s="15">
        <v>1.11E-2</v>
      </c>
    </row>
    <row r="3475" spans="1:7" x14ac:dyDescent="0.2">
      <c r="A3475" s="17">
        <v>38415</v>
      </c>
      <c r="B3475" s="14">
        <v>219.84</v>
      </c>
      <c r="C3475" s="14">
        <v>217.43</v>
      </c>
      <c r="D3475" s="14">
        <v>219.98</v>
      </c>
      <c r="E3475" s="14">
        <v>217.33</v>
      </c>
      <c r="F3475" s="14" t="s">
        <v>2179</v>
      </c>
      <c r="G3475" s="15">
        <v>1.1900000000000001E-2</v>
      </c>
    </row>
    <row r="3476" spans="1:7" x14ac:dyDescent="0.2">
      <c r="A3476" s="17">
        <v>38414</v>
      </c>
      <c r="B3476" s="14">
        <v>217.43</v>
      </c>
      <c r="C3476" s="14">
        <v>214.88</v>
      </c>
      <c r="D3476" s="14">
        <v>217.48</v>
      </c>
      <c r="E3476" s="14">
        <v>214.86</v>
      </c>
      <c r="F3476" s="14" t="s">
        <v>2179</v>
      </c>
      <c r="G3476" s="15">
        <v>-8.3000000000000001E-3</v>
      </c>
    </row>
    <row r="3477" spans="1:7" x14ac:dyDescent="0.2">
      <c r="A3477" s="17">
        <v>38413</v>
      </c>
      <c r="B3477" s="14">
        <v>214.88</v>
      </c>
      <c r="C3477" s="14">
        <v>216.67</v>
      </c>
      <c r="D3477" s="14">
        <v>216.78</v>
      </c>
      <c r="E3477" s="14">
        <v>214.33</v>
      </c>
      <c r="F3477" s="14" t="s">
        <v>2179</v>
      </c>
      <c r="G3477" s="15">
        <v>-4.0000000000000002E-4</v>
      </c>
    </row>
    <row r="3478" spans="1:7" x14ac:dyDescent="0.2">
      <c r="A3478" s="17">
        <v>38412</v>
      </c>
      <c r="B3478" s="14">
        <v>216.67</v>
      </c>
      <c r="C3478" s="14">
        <v>216.75</v>
      </c>
      <c r="D3478" s="14">
        <v>217.38</v>
      </c>
      <c r="E3478" s="14">
        <v>216.5</v>
      </c>
      <c r="F3478" s="14" t="s">
        <v>2179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29BCA-A11E-7B4A-A7EB-F3A9AB95EBC1}">
  <dimension ref="A1:G3478"/>
  <sheetViews>
    <sheetView workbookViewId="0">
      <selection activeCell="I8" sqref="I8"/>
    </sheetView>
  </sheetViews>
  <sheetFormatPr baseColWidth="10" defaultRowHeight="16" x14ac:dyDescent="0.2"/>
  <cols>
    <col min="1" max="16384" width="10.83203125" style="14"/>
  </cols>
  <sheetData>
    <row r="1" spans="1:7" x14ac:dyDescent="0.2">
      <c r="A1" s="14" t="s">
        <v>2168</v>
      </c>
      <c r="B1" s="14" t="s">
        <v>2169</v>
      </c>
      <c r="C1" s="14" t="s">
        <v>2170</v>
      </c>
      <c r="D1" s="14" t="s">
        <v>2171</v>
      </c>
      <c r="E1" s="14" t="s">
        <v>2172</v>
      </c>
      <c r="F1" s="14" t="s">
        <v>2173</v>
      </c>
      <c r="G1" s="14" t="s">
        <v>2174</v>
      </c>
    </row>
    <row r="2" spans="1:7" x14ac:dyDescent="0.2">
      <c r="A2" s="20">
        <v>43463</v>
      </c>
      <c r="G2" s="15">
        <v>1.9E-2</v>
      </c>
    </row>
    <row r="3" spans="1:7" x14ac:dyDescent="0.2">
      <c r="A3" s="17">
        <v>43462</v>
      </c>
      <c r="B3" s="14">
        <v>525.16</v>
      </c>
      <c r="C3" s="14">
        <v>519.27</v>
      </c>
      <c r="D3" s="14">
        <v>527.35</v>
      </c>
      <c r="E3" s="14">
        <v>519.27</v>
      </c>
      <c r="F3" s="14" t="s">
        <v>3964</v>
      </c>
      <c r="G3" s="15">
        <v>-1.61E-2</v>
      </c>
    </row>
    <row r="4" spans="1:7" x14ac:dyDescent="0.2">
      <c r="A4" s="17">
        <v>43461</v>
      </c>
      <c r="B4" s="14">
        <v>515.36</v>
      </c>
      <c r="C4" s="14">
        <v>524.73</v>
      </c>
      <c r="D4" s="14">
        <v>527.94000000000005</v>
      </c>
      <c r="E4" s="14">
        <v>513.36</v>
      </c>
      <c r="F4" s="14" t="s">
        <v>3965</v>
      </c>
      <c r="G4" s="15">
        <v>-6.3E-3</v>
      </c>
    </row>
    <row r="5" spans="1:7" x14ac:dyDescent="0.2">
      <c r="A5" s="17">
        <v>43455</v>
      </c>
      <c r="B5" s="14">
        <v>523.77</v>
      </c>
      <c r="C5" s="14">
        <v>526.20000000000005</v>
      </c>
      <c r="D5" s="14">
        <v>526.49</v>
      </c>
      <c r="E5" s="14">
        <v>519.98</v>
      </c>
      <c r="F5" s="14" t="s">
        <v>3966</v>
      </c>
      <c r="G5" s="15">
        <v>-0.02</v>
      </c>
    </row>
    <row r="6" spans="1:7" x14ac:dyDescent="0.2">
      <c r="A6" s="17">
        <v>43454</v>
      </c>
      <c r="B6" s="14">
        <v>527.07000000000005</v>
      </c>
      <c r="C6" s="14">
        <v>531.6</v>
      </c>
      <c r="D6" s="14">
        <v>531.6</v>
      </c>
      <c r="E6" s="14">
        <v>527.07000000000005</v>
      </c>
      <c r="F6" s="14" t="s">
        <v>3967</v>
      </c>
      <c r="G6" s="15">
        <v>2.8999999999999998E-3</v>
      </c>
    </row>
    <row r="7" spans="1:7" x14ac:dyDescent="0.2">
      <c r="A7" s="17">
        <v>43453</v>
      </c>
      <c r="B7" s="14">
        <v>537.83000000000004</v>
      </c>
      <c r="C7" s="14">
        <v>535.89</v>
      </c>
      <c r="D7" s="14">
        <v>539.04</v>
      </c>
      <c r="E7" s="14">
        <v>535.89</v>
      </c>
      <c r="F7" s="14" t="s">
        <v>3968</v>
      </c>
      <c r="G7" s="15">
        <v>-3.8E-3</v>
      </c>
    </row>
    <row r="8" spans="1:7" x14ac:dyDescent="0.2">
      <c r="A8" s="17">
        <v>43452</v>
      </c>
      <c r="B8" s="14">
        <v>536.28</v>
      </c>
      <c r="C8" s="14">
        <v>536.41</v>
      </c>
      <c r="D8" s="14">
        <v>539.16</v>
      </c>
      <c r="E8" s="14">
        <v>533.28</v>
      </c>
      <c r="F8" s="14" t="s">
        <v>3969</v>
      </c>
      <c r="G8" s="15">
        <v>-1.24E-2</v>
      </c>
    </row>
    <row r="9" spans="1:7" x14ac:dyDescent="0.2">
      <c r="A9" s="17">
        <v>43451</v>
      </c>
      <c r="B9" s="14">
        <v>538.30999999999995</v>
      </c>
      <c r="C9" s="14">
        <v>544.01</v>
      </c>
      <c r="D9" s="14">
        <v>544.30999999999995</v>
      </c>
      <c r="E9" s="14">
        <v>537.42999999999995</v>
      </c>
      <c r="F9" s="14" t="s">
        <v>3970</v>
      </c>
      <c r="G9" s="15">
        <v>-5.4000000000000003E-3</v>
      </c>
    </row>
    <row r="10" spans="1:7" x14ac:dyDescent="0.2">
      <c r="A10" s="17">
        <v>43448</v>
      </c>
      <c r="B10" s="14">
        <v>545.09</v>
      </c>
      <c r="C10" s="14">
        <v>544.15</v>
      </c>
      <c r="D10" s="14">
        <v>548.28</v>
      </c>
      <c r="E10" s="14">
        <v>540.85</v>
      </c>
      <c r="F10" s="14" t="s">
        <v>3971</v>
      </c>
      <c r="G10" s="15">
        <v>-7.4000000000000003E-3</v>
      </c>
    </row>
    <row r="11" spans="1:7" x14ac:dyDescent="0.2">
      <c r="A11" s="17">
        <v>43447</v>
      </c>
      <c r="B11" s="14">
        <v>548.04</v>
      </c>
      <c r="C11" s="14">
        <v>552.08000000000004</v>
      </c>
      <c r="D11" s="14">
        <v>552.88</v>
      </c>
      <c r="E11" s="14">
        <v>547.52</v>
      </c>
      <c r="F11" s="14" t="s">
        <v>3972</v>
      </c>
      <c r="G11" s="15">
        <v>2.01E-2</v>
      </c>
    </row>
    <row r="12" spans="1:7" x14ac:dyDescent="0.2">
      <c r="A12" s="17">
        <v>43446</v>
      </c>
      <c r="B12" s="14">
        <v>552.14</v>
      </c>
      <c r="C12" s="14">
        <v>542.08000000000004</v>
      </c>
      <c r="D12" s="14">
        <v>552.14</v>
      </c>
      <c r="E12" s="14">
        <v>541.48</v>
      </c>
      <c r="F12" s="14" t="s">
        <v>3973</v>
      </c>
      <c r="G12" s="15">
        <v>0.02</v>
      </c>
    </row>
    <row r="13" spans="1:7" x14ac:dyDescent="0.2">
      <c r="A13" s="17">
        <v>43445</v>
      </c>
      <c r="B13" s="14">
        <v>541.27</v>
      </c>
      <c r="C13" s="14">
        <v>534.95000000000005</v>
      </c>
      <c r="D13" s="14">
        <v>543.4</v>
      </c>
      <c r="E13" s="14">
        <v>534.95000000000005</v>
      </c>
      <c r="F13" s="14" t="s">
        <v>3974</v>
      </c>
      <c r="G13" s="15">
        <v>-1.37E-2</v>
      </c>
    </row>
    <row r="14" spans="1:7" x14ac:dyDescent="0.2">
      <c r="A14" s="17">
        <v>43444</v>
      </c>
      <c r="B14" s="14">
        <v>530.67999999999995</v>
      </c>
      <c r="C14" s="14">
        <v>536.01</v>
      </c>
      <c r="D14" s="14">
        <v>536.09</v>
      </c>
      <c r="E14" s="14">
        <v>530.67999999999995</v>
      </c>
      <c r="F14" s="14" t="s">
        <v>3975</v>
      </c>
      <c r="G14" s="15">
        <v>1.0999999999999999E-2</v>
      </c>
    </row>
    <row r="15" spans="1:7" x14ac:dyDescent="0.2">
      <c r="A15" s="17">
        <v>43441</v>
      </c>
      <c r="B15" s="14">
        <v>538.07000000000005</v>
      </c>
      <c r="C15" s="14">
        <v>535.64</v>
      </c>
      <c r="D15" s="14">
        <v>542.48</v>
      </c>
      <c r="E15" s="14">
        <v>535.64</v>
      </c>
      <c r="F15" s="14" t="s">
        <v>3976</v>
      </c>
      <c r="G15" s="15">
        <v>-2.81E-2</v>
      </c>
    </row>
    <row r="16" spans="1:7" x14ac:dyDescent="0.2">
      <c r="A16" s="17">
        <v>43440</v>
      </c>
      <c r="B16" s="14">
        <v>532.24</v>
      </c>
      <c r="C16" s="14">
        <v>543.52</v>
      </c>
      <c r="D16" s="14">
        <v>543.52</v>
      </c>
      <c r="E16" s="14">
        <v>532.24</v>
      </c>
      <c r="F16" s="14" t="s">
        <v>3977</v>
      </c>
      <c r="G16" s="15">
        <v>-1.5100000000000001E-2</v>
      </c>
    </row>
    <row r="17" spans="1:7" x14ac:dyDescent="0.2">
      <c r="A17" s="17">
        <v>43439</v>
      </c>
      <c r="B17" s="14">
        <v>547.65</v>
      </c>
      <c r="C17" s="14">
        <v>551.73</v>
      </c>
      <c r="D17" s="14">
        <v>552.35</v>
      </c>
      <c r="E17" s="14">
        <v>547.65</v>
      </c>
      <c r="F17" s="14" t="s">
        <v>3978</v>
      </c>
      <c r="G17" s="15">
        <v>-1.3100000000000001E-2</v>
      </c>
    </row>
    <row r="18" spans="1:7" x14ac:dyDescent="0.2">
      <c r="A18" s="17">
        <v>43438</v>
      </c>
      <c r="B18" s="14">
        <v>556.02</v>
      </c>
      <c r="C18" s="14">
        <v>562.05999999999995</v>
      </c>
      <c r="D18" s="14">
        <v>562.54</v>
      </c>
      <c r="E18" s="14">
        <v>556.02</v>
      </c>
      <c r="F18" s="14" t="s">
        <v>3979</v>
      </c>
      <c r="G18" s="15">
        <v>8.8000000000000005E-3</v>
      </c>
    </row>
    <row r="19" spans="1:7" x14ac:dyDescent="0.2">
      <c r="A19" s="17">
        <v>43437</v>
      </c>
      <c r="B19" s="14">
        <v>563.41999999999996</v>
      </c>
      <c r="C19" s="14">
        <v>566.80999999999995</v>
      </c>
      <c r="D19" s="14">
        <v>568.9</v>
      </c>
      <c r="E19" s="14">
        <v>563.04999999999995</v>
      </c>
      <c r="F19" s="14" t="s">
        <v>3980</v>
      </c>
      <c r="G19" s="15">
        <v>5.9999999999999995E-4</v>
      </c>
    </row>
    <row r="20" spans="1:7" x14ac:dyDescent="0.2">
      <c r="A20" s="17">
        <v>43434</v>
      </c>
      <c r="B20" s="14">
        <v>558.5</v>
      </c>
      <c r="C20" s="14">
        <v>557.58000000000004</v>
      </c>
      <c r="D20" s="14">
        <v>559.38</v>
      </c>
      <c r="E20" s="14">
        <v>556.19000000000005</v>
      </c>
      <c r="F20" s="14" t="s">
        <v>3981</v>
      </c>
      <c r="G20" s="15">
        <v>1.0200000000000001E-2</v>
      </c>
    </row>
    <row r="21" spans="1:7" x14ac:dyDescent="0.2">
      <c r="A21" s="17">
        <v>43433</v>
      </c>
      <c r="B21" s="14">
        <v>558.15</v>
      </c>
      <c r="C21" s="14">
        <v>553.20000000000005</v>
      </c>
      <c r="D21" s="14">
        <v>558.92999999999995</v>
      </c>
      <c r="E21" s="14">
        <v>553.20000000000005</v>
      </c>
      <c r="F21" s="14" t="s">
        <v>3982</v>
      </c>
      <c r="G21" s="15">
        <v>3.3E-3</v>
      </c>
    </row>
    <row r="22" spans="1:7" x14ac:dyDescent="0.2">
      <c r="A22" s="17">
        <v>43432</v>
      </c>
      <c r="B22" s="14">
        <v>552.53</v>
      </c>
      <c r="C22" s="14">
        <v>552.54999999999995</v>
      </c>
      <c r="D22" s="14">
        <v>553.86</v>
      </c>
      <c r="E22" s="14">
        <v>550.32000000000005</v>
      </c>
      <c r="F22" s="14" t="s">
        <v>3983</v>
      </c>
      <c r="G22" s="15">
        <v>-1.5E-3</v>
      </c>
    </row>
    <row r="23" spans="1:7" x14ac:dyDescent="0.2">
      <c r="A23" s="17">
        <v>43431</v>
      </c>
      <c r="B23" s="14">
        <v>550.70000000000005</v>
      </c>
      <c r="C23" s="14">
        <v>551.13</v>
      </c>
      <c r="D23" s="14">
        <v>553.54</v>
      </c>
      <c r="E23" s="14">
        <v>548.61</v>
      </c>
      <c r="F23" s="14" t="s">
        <v>3984</v>
      </c>
      <c r="G23" s="15">
        <v>1.38E-2</v>
      </c>
    </row>
    <row r="24" spans="1:7" x14ac:dyDescent="0.2">
      <c r="A24" s="17">
        <v>43430</v>
      </c>
      <c r="B24" s="14">
        <v>551.5</v>
      </c>
      <c r="C24" s="14">
        <v>545.49</v>
      </c>
      <c r="D24" s="14">
        <v>551.5</v>
      </c>
      <c r="E24" s="14">
        <v>545.49</v>
      </c>
      <c r="F24" s="14" t="s">
        <v>3985</v>
      </c>
      <c r="G24" s="15">
        <v>5.0000000000000001E-3</v>
      </c>
    </row>
    <row r="25" spans="1:7" x14ac:dyDescent="0.2">
      <c r="A25" s="17">
        <v>43427</v>
      </c>
      <c r="B25" s="14">
        <v>543.99</v>
      </c>
      <c r="C25" s="14">
        <v>541.12</v>
      </c>
      <c r="D25" s="14">
        <v>544.21</v>
      </c>
      <c r="E25" s="14">
        <v>539.98</v>
      </c>
      <c r="F25" s="14" t="s">
        <v>3986</v>
      </c>
      <c r="G25" s="15">
        <v>-6.7999999999999996E-3</v>
      </c>
    </row>
    <row r="26" spans="1:7" x14ac:dyDescent="0.2">
      <c r="A26" s="17">
        <v>43426</v>
      </c>
      <c r="B26" s="14">
        <v>541.26</v>
      </c>
      <c r="C26" s="14">
        <v>544.16</v>
      </c>
      <c r="D26" s="14">
        <v>544.16</v>
      </c>
      <c r="E26" s="14">
        <v>540.14</v>
      </c>
      <c r="F26" s="14" t="s">
        <v>3987</v>
      </c>
      <c r="G26" s="15">
        <v>1.3299999999999999E-2</v>
      </c>
    </row>
    <row r="27" spans="1:7" x14ac:dyDescent="0.2">
      <c r="A27" s="17">
        <v>43425</v>
      </c>
      <c r="B27" s="14">
        <v>544.99</v>
      </c>
      <c r="C27" s="14">
        <v>539.70000000000005</v>
      </c>
      <c r="D27" s="14">
        <v>544.99</v>
      </c>
      <c r="E27" s="14">
        <v>538.26</v>
      </c>
      <c r="F27" s="14" t="s">
        <v>3988</v>
      </c>
      <c r="G27" s="15">
        <v>-1.8700000000000001E-2</v>
      </c>
    </row>
    <row r="28" spans="1:7" x14ac:dyDescent="0.2">
      <c r="A28" s="17">
        <v>43424</v>
      </c>
      <c r="B28" s="14">
        <v>537.82000000000005</v>
      </c>
      <c r="C28" s="14">
        <v>547.33000000000004</v>
      </c>
      <c r="D28" s="14">
        <v>547.33000000000004</v>
      </c>
      <c r="E28" s="14">
        <v>534.49</v>
      </c>
      <c r="F28" s="14" t="s">
        <v>3989</v>
      </c>
      <c r="G28" s="15">
        <v>-1.1299999999999999E-2</v>
      </c>
    </row>
    <row r="29" spans="1:7" x14ac:dyDescent="0.2">
      <c r="A29" s="17">
        <v>43423</v>
      </c>
      <c r="B29" s="14">
        <v>548.08000000000004</v>
      </c>
      <c r="C29" s="14">
        <v>555.05999999999995</v>
      </c>
      <c r="D29" s="14">
        <v>557.36</v>
      </c>
      <c r="E29" s="14">
        <v>547.86</v>
      </c>
      <c r="F29" s="14" t="s">
        <v>3990</v>
      </c>
      <c r="G29" s="15">
        <v>7.1999999999999998E-3</v>
      </c>
    </row>
    <row r="30" spans="1:7" x14ac:dyDescent="0.2">
      <c r="A30" s="17">
        <v>43420</v>
      </c>
      <c r="B30" s="14">
        <v>554.36</v>
      </c>
      <c r="C30" s="14">
        <v>552.80999999999995</v>
      </c>
      <c r="D30" s="14">
        <v>556.38</v>
      </c>
      <c r="E30" s="14">
        <v>550.74</v>
      </c>
      <c r="F30" s="14" t="s">
        <v>3991</v>
      </c>
      <c r="G30" s="15">
        <v>-9.2999999999999992E-3</v>
      </c>
    </row>
    <row r="31" spans="1:7" x14ac:dyDescent="0.2">
      <c r="A31" s="17">
        <v>43419</v>
      </c>
      <c r="B31" s="14">
        <v>550.38</v>
      </c>
      <c r="C31" s="14">
        <v>556.05999999999995</v>
      </c>
      <c r="D31" s="14">
        <v>558.63</v>
      </c>
      <c r="E31" s="14">
        <v>547.91</v>
      </c>
      <c r="F31" s="14" t="s">
        <v>3992</v>
      </c>
      <c r="G31" s="15">
        <v>-8.0000000000000002E-3</v>
      </c>
    </row>
    <row r="32" spans="1:7" x14ac:dyDescent="0.2">
      <c r="A32" s="17">
        <v>43418</v>
      </c>
      <c r="B32" s="14">
        <v>555.54999999999995</v>
      </c>
      <c r="C32" s="14">
        <v>556.75</v>
      </c>
      <c r="D32" s="14">
        <v>558.92999999999995</v>
      </c>
      <c r="E32" s="14">
        <v>551.78</v>
      </c>
      <c r="F32" s="14" t="s">
        <v>3993</v>
      </c>
      <c r="G32" s="15">
        <v>-6.9999999999999999E-4</v>
      </c>
    </row>
    <row r="33" spans="1:7" x14ac:dyDescent="0.2">
      <c r="A33" s="17">
        <v>43417</v>
      </c>
      <c r="B33" s="14">
        <v>560.02</v>
      </c>
      <c r="C33" s="14">
        <v>562.04</v>
      </c>
      <c r="D33" s="14">
        <v>564.15</v>
      </c>
      <c r="E33" s="14">
        <v>555</v>
      </c>
      <c r="F33" s="14" t="s">
        <v>3994</v>
      </c>
      <c r="G33" s="15">
        <v>-1.1599999999999999E-2</v>
      </c>
    </row>
    <row r="34" spans="1:7" x14ac:dyDescent="0.2">
      <c r="A34" s="17">
        <v>43416</v>
      </c>
      <c r="B34" s="14">
        <v>560.4</v>
      </c>
      <c r="C34" s="14">
        <v>568.35</v>
      </c>
      <c r="D34" s="14">
        <v>569.46</v>
      </c>
      <c r="E34" s="14">
        <v>560.20000000000005</v>
      </c>
      <c r="F34" s="14" t="s">
        <v>3995</v>
      </c>
      <c r="G34" s="15">
        <v>-4.7000000000000002E-3</v>
      </c>
    </row>
    <row r="35" spans="1:7" x14ac:dyDescent="0.2">
      <c r="A35" s="17">
        <v>43413</v>
      </c>
      <c r="B35" s="14">
        <v>567</v>
      </c>
      <c r="C35" s="14">
        <v>568.05999999999995</v>
      </c>
      <c r="D35" s="14">
        <v>568.86</v>
      </c>
      <c r="E35" s="14">
        <v>566.21</v>
      </c>
      <c r="F35" s="14" t="s">
        <v>3996</v>
      </c>
      <c r="G35" s="15">
        <v>-2.2000000000000001E-3</v>
      </c>
    </row>
    <row r="36" spans="1:7" x14ac:dyDescent="0.2">
      <c r="A36" s="17">
        <v>43412</v>
      </c>
      <c r="B36" s="14">
        <v>569.67999999999995</v>
      </c>
      <c r="C36" s="14">
        <v>573.79999999999995</v>
      </c>
      <c r="D36" s="14">
        <v>575.16</v>
      </c>
      <c r="E36" s="14">
        <v>568.91</v>
      </c>
      <c r="F36" s="14" t="s">
        <v>3997</v>
      </c>
      <c r="G36" s="15">
        <v>3.5999999999999999E-3</v>
      </c>
    </row>
    <row r="37" spans="1:7" x14ac:dyDescent="0.2">
      <c r="A37" s="17">
        <v>43411</v>
      </c>
      <c r="B37" s="14">
        <v>570.92999999999995</v>
      </c>
      <c r="C37" s="14">
        <v>570.64</v>
      </c>
      <c r="D37" s="14">
        <v>572.36</v>
      </c>
      <c r="E37" s="14">
        <v>569.54999999999995</v>
      </c>
      <c r="F37" s="14" t="s">
        <v>3998</v>
      </c>
      <c r="G37" s="15">
        <v>-2.0000000000000001E-4</v>
      </c>
    </row>
    <row r="38" spans="1:7" x14ac:dyDescent="0.2">
      <c r="A38" s="17">
        <v>43410</v>
      </c>
      <c r="B38" s="14">
        <v>568.91</v>
      </c>
      <c r="C38" s="14">
        <v>570.04</v>
      </c>
      <c r="D38" s="14">
        <v>570.21</v>
      </c>
      <c r="E38" s="14">
        <v>566.75</v>
      </c>
      <c r="F38" s="14" t="s">
        <v>3999</v>
      </c>
      <c r="G38" s="15">
        <v>-1.01E-2</v>
      </c>
    </row>
    <row r="39" spans="1:7" x14ac:dyDescent="0.2">
      <c r="A39" s="17">
        <v>43409</v>
      </c>
      <c r="B39" s="14">
        <v>569.03</v>
      </c>
      <c r="C39" s="14">
        <v>572.75</v>
      </c>
      <c r="D39" s="14">
        <v>572.75</v>
      </c>
      <c r="E39" s="14">
        <v>568.29999999999995</v>
      </c>
      <c r="F39" s="14" t="s">
        <v>4000</v>
      </c>
      <c r="G39" s="15">
        <v>1.4800000000000001E-2</v>
      </c>
    </row>
    <row r="40" spans="1:7" x14ac:dyDescent="0.2">
      <c r="A40" s="17">
        <v>43406</v>
      </c>
      <c r="B40" s="14">
        <v>574.86</v>
      </c>
      <c r="C40" s="14">
        <v>568.5</v>
      </c>
      <c r="D40" s="14">
        <v>574.86</v>
      </c>
      <c r="E40" s="14">
        <v>568.5</v>
      </c>
      <c r="F40" s="14" t="s">
        <v>4001</v>
      </c>
      <c r="G40" s="15">
        <v>-3.5000000000000001E-3</v>
      </c>
    </row>
    <row r="41" spans="1:7" x14ac:dyDescent="0.2">
      <c r="A41" s="17">
        <v>43405</v>
      </c>
      <c r="B41" s="14">
        <v>566.45000000000005</v>
      </c>
      <c r="C41" s="14">
        <v>566.05999999999995</v>
      </c>
      <c r="D41" s="14">
        <v>570.33000000000004</v>
      </c>
      <c r="E41" s="14">
        <v>564.66999999999996</v>
      </c>
      <c r="F41" s="14" t="s">
        <v>4002</v>
      </c>
      <c r="G41" s="15">
        <v>1.7600000000000001E-2</v>
      </c>
    </row>
    <row r="42" spans="1:7" x14ac:dyDescent="0.2">
      <c r="A42" s="17">
        <v>43404</v>
      </c>
      <c r="B42" s="14">
        <v>568.42999999999995</v>
      </c>
      <c r="C42" s="14">
        <v>562.86</v>
      </c>
      <c r="D42" s="14">
        <v>570.07000000000005</v>
      </c>
      <c r="E42" s="14">
        <v>562.86</v>
      </c>
      <c r="F42" s="14" t="s">
        <v>4003</v>
      </c>
      <c r="G42" s="15">
        <v>7.4000000000000003E-3</v>
      </c>
    </row>
    <row r="43" spans="1:7" x14ac:dyDescent="0.2">
      <c r="A43" s="17">
        <v>43403</v>
      </c>
      <c r="B43" s="14">
        <v>558.61</v>
      </c>
      <c r="C43" s="14">
        <v>555.35</v>
      </c>
      <c r="D43" s="14">
        <v>558.61</v>
      </c>
      <c r="E43" s="14">
        <v>551.54999999999995</v>
      </c>
      <c r="F43" s="14" t="s">
        <v>4004</v>
      </c>
      <c r="G43" s="15">
        <v>1.43E-2</v>
      </c>
    </row>
    <row r="44" spans="1:7" x14ac:dyDescent="0.2">
      <c r="A44" s="17">
        <v>43402</v>
      </c>
      <c r="B44" s="14">
        <v>554.5</v>
      </c>
      <c r="C44" s="14">
        <v>548.35</v>
      </c>
      <c r="D44" s="14">
        <v>558.78</v>
      </c>
      <c r="E44" s="14">
        <v>548.35</v>
      </c>
      <c r="F44" s="14" t="s">
        <v>4005</v>
      </c>
      <c r="G44" s="15">
        <v>-9.2999999999999992E-3</v>
      </c>
    </row>
    <row r="45" spans="1:7" x14ac:dyDescent="0.2">
      <c r="A45" s="17">
        <v>43399</v>
      </c>
      <c r="B45" s="14">
        <v>546.69000000000005</v>
      </c>
      <c r="C45" s="14">
        <v>550.22</v>
      </c>
      <c r="D45" s="14">
        <v>550.22</v>
      </c>
      <c r="E45" s="14">
        <v>541.36</v>
      </c>
      <c r="F45" s="14" t="s">
        <v>4006</v>
      </c>
      <c r="G45" s="15">
        <v>-8.0000000000000004E-4</v>
      </c>
    </row>
    <row r="46" spans="1:7" x14ac:dyDescent="0.2">
      <c r="A46" s="17">
        <v>43398</v>
      </c>
      <c r="B46" s="14">
        <v>551.79999999999995</v>
      </c>
      <c r="C46" s="14">
        <v>547.26</v>
      </c>
      <c r="D46" s="14">
        <v>554.72</v>
      </c>
      <c r="E46" s="14">
        <v>545.59</v>
      </c>
      <c r="F46" s="14" t="s">
        <v>4007</v>
      </c>
      <c r="G46" s="15">
        <v>-3.3999999999999998E-3</v>
      </c>
    </row>
    <row r="47" spans="1:7" x14ac:dyDescent="0.2">
      <c r="A47" s="17">
        <v>43397</v>
      </c>
      <c r="B47" s="14">
        <v>552.23</v>
      </c>
      <c r="C47" s="14">
        <v>554.01</v>
      </c>
      <c r="D47" s="14">
        <v>559.64</v>
      </c>
      <c r="E47" s="14">
        <v>551.54999999999995</v>
      </c>
      <c r="F47" s="14" t="s">
        <v>4008</v>
      </c>
      <c r="G47" s="15">
        <v>-1.72E-2</v>
      </c>
    </row>
    <row r="48" spans="1:7" x14ac:dyDescent="0.2">
      <c r="A48" s="17">
        <v>43396</v>
      </c>
      <c r="B48" s="14">
        <v>554.12</v>
      </c>
      <c r="C48" s="14">
        <v>559.87</v>
      </c>
      <c r="D48" s="14">
        <v>559.87</v>
      </c>
      <c r="E48" s="14">
        <v>552.55999999999995</v>
      </c>
      <c r="F48" s="14" t="s">
        <v>4009</v>
      </c>
      <c r="G48" s="15">
        <v>-3.8E-3</v>
      </c>
    </row>
    <row r="49" spans="1:7" x14ac:dyDescent="0.2">
      <c r="A49" s="17">
        <v>43395</v>
      </c>
      <c r="B49" s="14">
        <v>563.79</v>
      </c>
      <c r="C49" s="14">
        <v>569.27</v>
      </c>
      <c r="D49" s="14">
        <v>570.26</v>
      </c>
      <c r="E49" s="14">
        <v>562.98</v>
      </c>
      <c r="F49" s="14" t="s">
        <v>4010</v>
      </c>
      <c r="G49" s="15">
        <v>-1.0800000000000001E-2</v>
      </c>
    </row>
    <row r="50" spans="1:7" x14ac:dyDescent="0.2">
      <c r="A50" s="17">
        <v>43392</v>
      </c>
      <c r="B50" s="14">
        <v>565.96</v>
      </c>
      <c r="C50" s="14">
        <v>572.78</v>
      </c>
      <c r="D50" s="14">
        <v>572.87</v>
      </c>
      <c r="E50" s="14">
        <v>560.24</v>
      </c>
      <c r="F50" s="14" t="s">
        <v>4011</v>
      </c>
      <c r="G50" s="15">
        <v>-5.0000000000000001E-4</v>
      </c>
    </row>
    <row r="51" spans="1:7" x14ac:dyDescent="0.2">
      <c r="A51" s="17">
        <v>43391</v>
      </c>
      <c r="B51" s="14">
        <v>572.12</v>
      </c>
      <c r="C51" s="14">
        <v>573.6</v>
      </c>
      <c r="D51" s="14">
        <v>576.34</v>
      </c>
      <c r="E51" s="14">
        <v>570.95000000000005</v>
      </c>
      <c r="F51" s="14" t="s">
        <v>4012</v>
      </c>
      <c r="G51" s="15">
        <v>-1.5E-3</v>
      </c>
    </row>
    <row r="52" spans="1:7" x14ac:dyDescent="0.2">
      <c r="A52" s="17">
        <v>43390</v>
      </c>
      <c r="B52" s="14">
        <v>572.41</v>
      </c>
      <c r="C52" s="14">
        <v>575.62</v>
      </c>
      <c r="D52" s="14">
        <v>577.76</v>
      </c>
      <c r="E52" s="14">
        <v>571.24</v>
      </c>
      <c r="F52" s="14" t="s">
        <v>4013</v>
      </c>
      <c r="G52" s="15">
        <v>1.37E-2</v>
      </c>
    </row>
    <row r="53" spans="1:7" x14ac:dyDescent="0.2">
      <c r="A53" s="17">
        <v>43389</v>
      </c>
      <c r="B53" s="14">
        <v>573.25</v>
      </c>
      <c r="C53" s="14">
        <v>564.83000000000004</v>
      </c>
      <c r="D53" s="14">
        <v>573.25</v>
      </c>
      <c r="E53" s="14">
        <v>562.29</v>
      </c>
      <c r="F53" s="14" t="s">
        <v>4014</v>
      </c>
      <c r="G53" s="15">
        <v>-3.5999999999999999E-3</v>
      </c>
    </row>
    <row r="54" spans="1:7" x14ac:dyDescent="0.2">
      <c r="A54" s="17">
        <v>43388</v>
      </c>
      <c r="B54" s="14">
        <v>565.5</v>
      </c>
      <c r="C54" s="14">
        <v>567.96</v>
      </c>
      <c r="D54" s="14">
        <v>568.04999999999995</v>
      </c>
      <c r="E54" s="14">
        <v>561.34</v>
      </c>
      <c r="F54" s="14" t="s">
        <v>3471</v>
      </c>
      <c r="G54" s="15">
        <v>-7.0000000000000001E-3</v>
      </c>
    </row>
    <row r="55" spans="1:7" x14ac:dyDescent="0.2">
      <c r="A55" s="17">
        <v>43385</v>
      </c>
      <c r="B55" s="14">
        <v>567.53</v>
      </c>
      <c r="C55" s="14">
        <v>574.59</v>
      </c>
      <c r="D55" s="14">
        <v>576.86</v>
      </c>
      <c r="E55" s="14">
        <v>567.53</v>
      </c>
      <c r="F55" s="14" t="s">
        <v>4015</v>
      </c>
      <c r="G55" s="15">
        <v>-2.5600000000000001E-2</v>
      </c>
    </row>
    <row r="56" spans="1:7" x14ac:dyDescent="0.2">
      <c r="A56" s="17">
        <v>43384</v>
      </c>
      <c r="B56" s="14">
        <v>571.53</v>
      </c>
      <c r="C56" s="14">
        <v>576.54</v>
      </c>
      <c r="D56" s="14">
        <v>577.41999999999996</v>
      </c>
      <c r="E56" s="14">
        <v>570.41</v>
      </c>
      <c r="F56" s="14" t="s">
        <v>4016</v>
      </c>
      <c r="G56" s="15">
        <v>-1.95E-2</v>
      </c>
    </row>
    <row r="57" spans="1:7" x14ac:dyDescent="0.2">
      <c r="A57" s="17">
        <v>43383</v>
      </c>
      <c r="B57" s="14">
        <v>586.53</v>
      </c>
      <c r="C57" s="14">
        <v>598.69000000000005</v>
      </c>
      <c r="D57" s="14">
        <v>598.69000000000005</v>
      </c>
      <c r="E57" s="14">
        <v>585.19000000000005</v>
      </c>
      <c r="F57" s="14" t="s">
        <v>4017</v>
      </c>
      <c r="G57" s="15">
        <v>1.8E-3</v>
      </c>
    </row>
    <row r="58" spans="1:7" x14ac:dyDescent="0.2">
      <c r="A58" s="17">
        <v>43382</v>
      </c>
      <c r="B58" s="14">
        <v>598.21</v>
      </c>
      <c r="C58" s="14">
        <v>597.32000000000005</v>
      </c>
      <c r="D58" s="14">
        <v>598.62</v>
      </c>
      <c r="E58" s="14">
        <v>592.62</v>
      </c>
      <c r="F58" s="14" t="s">
        <v>4018</v>
      </c>
      <c r="G58" s="15">
        <v>-9.1999999999999998E-3</v>
      </c>
    </row>
    <row r="59" spans="1:7" x14ac:dyDescent="0.2">
      <c r="A59" s="17">
        <v>43381</v>
      </c>
      <c r="B59" s="14">
        <v>597.11</v>
      </c>
      <c r="C59" s="14">
        <v>602.23</v>
      </c>
      <c r="D59" s="14">
        <v>602.23</v>
      </c>
      <c r="E59" s="14">
        <v>596.76</v>
      </c>
      <c r="F59" s="14" t="s">
        <v>4019</v>
      </c>
      <c r="G59" s="15">
        <v>-1.2E-2</v>
      </c>
    </row>
    <row r="60" spans="1:7" x14ac:dyDescent="0.2">
      <c r="A60" s="17">
        <v>43378</v>
      </c>
      <c r="B60" s="14">
        <v>602.63</v>
      </c>
      <c r="C60" s="14">
        <v>608.99</v>
      </c>
      <c r="D60" s="14">
        <v>609.20000000000005</v>
      </c>
      <c r="E60" s="14">
        <v>602.30999999999995</v>
      </c>
      <c r="F60" s="14" t="s">
        <v>4020</v>
      </c>
      <c r="G60" s="15">
        <v>-1.21E-2</v>
      </c>
    </row>
    <row r="61" spans="1:7" x14ac:dyDescent="0.2">
      <c r="A61" s="17">
        <v>43377</v>
      </c>
      <c r="B61" s="14">
        <v>609.97</v>
      </c>
      <c r="C61" s="14">
        <v>616.80999999999995</v>
      </c>
      <c r="D61" s="14">
        <v>616.94000000000005</v>
      </c>
      <c r="E61" s="14">
        <v>608.89</v>
      </c>
      <c r="F61" s="14" t="s">
        <v>4021</v>
      </c>
      <c r="G61" s="15">
        <v>7.9000000000000008E-3</v>
      </c>
    </row>
    <row r="62" spans="1:7" x14ac:dyDescent="0.2">
      <c r="A62" s="17">
        <v>43376</v>
      </c>
      <c r="B62" s="14">
        <v>617.46</v>
      </c>
      <c r="C62" s="14">
        <v>613.74</v>
      </c>
      <c r="D62" s="14">
        <v>619.03</v>
      </c>
      <c r="E62" s="14">
        <v>613.74</v>
      </c>
      <c r="F62" s="14" t="s">
        <v>4022</v>
      </c>
      <c r="G62" s="15">
        <v>-3.8999999999999998E-3</v>
      </c>
    </row>
    <row r="63" spans="1:7" x14ac:dyDescent="0.2">
      <c r="A63" s="17">
        <v>43375</v>
      </c>
      <c r="B63" s="14">
        <v>612.59</v>
      </c>
      <c r="C63" s="14">
        <v>613.46</v>
      </c>
      <c r="D63" s="14">
        <v>613.64</v>
      </c>
      <c r="E63" s="14">
        <v>610.28</v>
      </c>
      <c r="F63" s="14" t="s">
        <v>4023</v>
      </c>
      <c r="G63" s="15">
        <v>3.3E-3</v>
      </c>
    </row>
    <row r="64" spans="1:7" x14ac:dyDescent="0.2">
      <c r="A64" s="17">
        <v>43374</v>
      </c>
      <c r="B64" s="14">
        <v>614.96</v>
      </c>
      <c r="C64" s="14">
        <v>612.97</v>
      </c>
      <c r="D64" s="14">
        <v>615.6</v>
      </c>
      <c r="E64" s="14">
        <v>612.77</v>
      </c>
      <c r="F64" s="14" t="s">
        <v>4024</v>
      </c>
      <c r="G64" s="15">
        <v>-5.7999999999999996E-3</v>
      </c>
    </row>
    <row r="65" spans="1:7" x14ac:dyDescent="0.2">
      <c r="A65" s="17">
        <v>43371</v>
      </c>
      <c r="B65" s="14">
        <v>612.91999999999996</v>
      </c>
      <c r="C65" s="14">
        <v>614.88</v>
      </c>
      <c r="D65" s="14">
        <v>615.04999999999995</v>
      </c>
      <c r="E65" s="14">
        <v>610.33000000000004</v>
      </c>
      <c r="F65" s="14" t="s">
        <v>4025</v>
      </c>
      <c r="G65" s="15">
        <v>7.3000000000000001E-3</v>
      </c>
    </row>
    <row r="66" spans="1:7" x14ac:dyDescent="0.2">
      <c r="A66" s="17">
        <v>43370</v>
      </c>
      <c r="B66" s="14">
        <v>616.51</v>
      </c>
      <c r="C66" s="14">
        <v>611.41999999999996</v>
      </c>
      <c r="D66" s="14">
        <v>616.62</v>
      </c>
      <c r="E66" s="14">
        <v>610.13</v>
      </c>
      <c r="F66" s="14" t="s">
        <v>4026</v>
      </c>
      <c r="G66" s="15">
        <v>-4.0000000000000002E-4</v>
      </c>
    </row>
    <row r="67" spans="1:7" x14ac:dyDescent="0.2">
      <c r="A67" s="17">
        <v>43369</v>
      </c>
      <c r="B67" s="14">
        <v>612.04999999999995</v>
      </c>
      <c r="C67" s="14">
        <v>612.98</v>
      </c>
      <c r="D67" s="14">
        <v>613.08000000000004</v>
      </c>
      <c r="E67" s="14">
        <v>609.89</v>
      </c>
      <c r="F67" s="14" t="s">
        <v>4027</v>
      </c>
      <c r="G67" s="15">
        <v>2E-3</v>
      </c>
    </row>
    <row r="68" spans="1:7" x14ac:dyDescent="0.2">
      <c r="A68" s="17">
        <v>43368</v>
      </c>
      <c r="B68" s="14">
        <v>612.27</v>
      </c>
      <c r="C68" s="14">
        <v>611.09</v>
      </c>
      <c r="D68" s="14">
        <v>612.99</v>
      </c>
      <c r="E68" s="14">
        <v>610.5</v>
      </c>
      <c r="F68" s="14" t="s">
        <v>4028</v>
      </c>
      <c r="G68" s="15">
        <v>-3.8E-3</v>
      </c>
    </row>
    <row r="69" spans="1:7" x14ac:dyDescent="0.2">
      <c r="A69" s="17">
        <v>43367</v>
      </c>
      <c r="B69" s="14">
        <v>611.04</v>
      </c>
      <c r="C69" s="14">
        <v>612.53</v>
      </c>
      <c r="D69" s="14">
        <v>613.51</v>
      </c>
      <c r="E69" s="14">
        <v>610.27</v>
      </c>
      <c r="F69" s="14" t="s">
        <v>4029</v>
      </c>
      <c r="G69" s="15">
        <v>6.4000000000000003E-3</v>
      </c>
    </row>
    <row r="70" spans="1:7" x14ac:dyDescent="0.2">
      <c r="A70" s="17">
        <v>43364</v>
      </c>
      <c r="B70" s="14">
        <v>613.35</v>
      </c>
      <c r="C70" s="14">
        <v>611.12</v>
      </c>
      <c r="D70" s="14">
        <v>614.17999999999995</v>
      </c>
      <c r="E70" s="14">
        <v>611.12</v>
      </c>
      <c r="F70" s="14" t="s">
        <v>4030</v>
      </c>
      <c r="G70" s="15">
        <v>7.0000000000000001E-3</v>
      </c>
    </row>
    <row r="71" spans="1:7" x14ac:dyDescent="0.2">
      <c r="A71" s="17">
        <v>43363</v>
      </c>
      <c r="B71" s="14">
        <v>609.41999999999996</v>
      </c>
      <c r="C71" s="14">
        <v>605.78</v>
      </c>
      <c r="D71" s="14">
        <v>609.75</v>
      </c>
      <c r="E71" s="14">
        <v>605.66999999999996</v>
      </c>
      <c r="F71" s="14" t="s">
        <v>4031</v>
      </c>
      <c r="G71" s="15">
        <v>1.6999999999999999E-3</v>
      </c>
    </row>
    <row r="72" spans="1:7" x14ac:dyDescent="0.2">
      <c r="A72" s="17">
        <v>43362</v>
      </c>
      <c r="B72" s="14">
        <v>605.16</v>
      </c>
      <c r="C72" s="14">
        <v>604.96</v>
      </c>
      <c r="D72" s="14">
        <v>607.95000000000005</v>
      </c>
      <c r="E72" s="14">
        <v>604.86</v>
      </c>
      <c r="F72" s="14" t="s">
        <v>4032</v>
      </c>
      <c r="G72" s="15">
        <v>-7.3000000000000001E-3</v>
      </c>
    </row>
    <row r="73" spans="1:7" x14ac:dyDescent="0.2">
      <c r="A73" s="17">
        <v>43361</v>
      </c>
      <c r="B73" s="14">
        <v>604.14</v>
      </c>
      <c r="C73" s="14">
        <v>607.11</v>
      </c>
      <c r="D73" s="14">
        <v>608.34</v>
      </c>
      <c r="E73" s="14">
        <v>601.37</v>
      </c>
      <c r="F73" s="14" t="s">
        <v>4033</v>
      </c>
      <c r="G73" s="15">
        <v>3.3999999999999998E-3</v>
      </c>
    </row>
    <row r="74" spans="1:7" x14ac:dyDescent="0.2">
      <c r="A74" s="17">
        <v>43360</v>
      </c>
      <c r="B74" s="14">
        <v>608.59</v>
      </c>
      <c r="C74" s="14">
        <v>604.39</v>
      </c>
      <c r="D74" s="14">
        <v>609.94000000000005</v>
      </c>
      <c r="E74" s="14">
        <v>604.39</v>
      </c>
      <c r="F74" s="14" t="s">
        <v>4034</v>
      </c>
      <c r="G74" s="15">
        <v>7.4999999999999997E-3</v>
      </c>
    </row>
    <row r="75" spans="1:7" x14ac:dyDescent="0.2">
      <c r="A75" s="17">
        <v>43357</v>
      </c>
      <c r="B75" s="14">
        <v>606.51</v>
      </c>
      <c r="C75" s="14">
        <v>603.91999999999996</v>
      </c>
      <c r="D75" s="14">
        <v>606.51</v>
      </c>
      <c r="E75" s="14">
        <v>602.92999999999995</v>
      </c>
      <c r="F75" s="14" t="s">
        <v>4035</v>
      </c>
      <c r="G75" s="15">
        <v>2E-3</v>
      </c>
    </row>
    <row r="76" spans="1:7" x14ac:dyDescent="0.2">
      <c r="A76" s="17">
        <v>43356</v>
      </c>
      <c r="B76" s="14">
        <v>602.01</v>
      </c>
      <c r="C76" s="14">
        <v>600.64</v>
      </c>
      <c r="D76" s="14">
        <v>604.38</v>
      </c>
      <c r="E76" s="14">
        <v>600.51</v>
      </c>
      <c r="F76" s="14" t="s">
        <v>4036</v>
      </c>
      <c r="G76" s="15">
        <v>2.3999999999999998E-3</v>
      </c>
    </row>
    <row r="77" spans="1:7" x14ac:dyDescent="0.2">
      <c r="A77" s="17">
        <v>43355</v>
      </c>
      <c r="B77" s="14">
        <v>600.79</v>
      </c>
      <c r="C77" s="14">
        <v>599.79</v>
      </c>
      <c r="D77" s="14">
        <v>604.24</v>
      </c>
      <c r="E77" s="14">
        <v>599.4</v>
      </c>
      <c r="F77" s="14" t="s">
        <v>4037</v>
      </c>
      <c r="G77" s="15">
        <v>-5.0000000000000001E-4</v>
      </c>
    </row>
    <row r="78" spans="1:7" x14ac:dyDescent="0.2">
      <c r="A78" s="17">
        <v>43354</v>
      </c>
      <c r="B78" s="14">
        <v>599.38</v>
      </c>
      <c r="C78" s="14">
        <v>599.98</v>
      </c>
      <c r="D78" s="14">
        <v>599.98</v>
      </c>
      <c r="E78" s="14">
        <v>595.55999999999995</v>
      </c>
      <c r="F78" s="14" t="s">
        <v>4038</v>
      </c>
      <c r="G78" s="15">
        <v>3.0999999999999999E-3</v>
      </c>
    </row>
    <row r="79" spans="1:7" x14ac:dyDescent="0.2">
      <c r="A79" s="17">
        <v>43353</v>
      </c>
      <c r="B79" s="14">
        <v>599.66</v>
      </c>
      <c r="C79" s="14">
        <v>597.22</v>
      </c>
      <c r="D79" s="14">
        <v>601.30999999999995</v>
      </c>
      <c r="E79" s="14">
        <v>596.62</v>
      </c>
      <c r="F79" s="14" t="s">
        <v>4039</v>
      </c>
      <c r="G79" s="15">
        <v>-7.1000000000000004E-3</v>
      </c>
    </row>
    <row r="80" spans="1:7" x14ac:dyDescent="0.2">
      <c r="A80" s="17">
        <v>43350</v>
      </c>
      <c r="B80" s="14">
        <v>597.80999999999995</v>
      </c>
      <c r="C80" s="14">
        <v>602.41999999999996</v>
      </c>
      <c r="D80" s="14">
        <v>602.41999999999996</v>
      </c>
      <c r="E80" s="14">
        <v>595.37</v>
      </c>
      <c r="F80" s="14" t="s">
        <v>4040</v>
      </c>
      <c r="G80" s="15">
        <v>-8.9999999999999998E-4</v>
      </c>
    </row>
    <row r="81" spans="1:7" x14ac:dyDescent="0.2">
      <c r="A81" s="17">
        <v>43349</v>
      </c>
      <c r="B81" s="14">
        <v>602.1</v>
      </c>
      <c r="C81" s="14">
        <v>601.82000000000005</v>
      </c>
      <c r="D81" s="14">
        <v>606.21</v>
      </c>
      <c r="E81" s="14">
        <v>601</v>
      </c>
      <c r="F81" s="14" t="s">
        <v>4041</v>
      </c>
      <c r="G81" s="15">
        <v>-9.4000000000000004E-3</v>
      </c>
    </row>
    <row r="82" spans="1:7" x14ac:dyDescent="0.2">
      <c r="A82" s="17">
        <v>43348</v>
      </c>
      <c r="B82" s="14">
        <v>602.64</v>
      </c>
      <c r="C82" s="14">
        <v>607.03</v>
      </c>
      <c r="D82" s="14">
        <v>607.61</v>
      </c>
      <c r="E82" s="14">
        <v>602.64</v>
      </c>
      <c r="F82" s="14" t="s">
        <v>4042</v>
      </c>
      <c r="G82" s="15">
        <v>-8.5000000000000006E-3</v>
      </c>
    </row>
    <row r="83" spans="1:7" x14ac:dyDescent="0.2">
      <c r="A83" s="17">
        <v>43347</v>
      </c>
      <c r="B83" s="14">
        <v>608.37</v>
      </c>
      <c r="C83" s="14">
        <v>614.24</v>
      </c>
      <c r="D83" s="14">
        <v>614.29999999999995</v>
      </c>
      <c r="E83" s="14">
        <v>605.97</v>
      </c>
      <c r="F83" s="14" t="s">
        <v>4043</v>
      </c>
      <c r="G83" s="15">
        <v>8.9999999999999998E-4</v>
      </c>
    </row>
    <row r="84" spans="1:7" x14ac:dyDescent="0.2">
      <c r="A84" s="17">
        <v>43346</v>
      </c>
      <c r="B84" s="14">
        <v>613.61</v>
      </c>
      <c r="C84" s="14">
        <v>613.16</v>
      </c>
      <c r="D84" s="14">
        <v>615.4</v>
      </c>
      <c r="E84" s="14">
        <v>613.16</v>
      </c>
      <c r="F84" s="14" t="s">
        <v>4044</v>
      </c>
      <c r="G84" s="15">
        <v>-5.4000000000000003E-3</v>
      </c>
    </row>
    <row r="85" spans="1:7" x14ac:dyDescent="0.2">
      <c r="A85" s="17">
        <v>43343</v>
      </c>
      <c r="B85" s="14">
        <v>613.03</v>
      </c>
      <c r="C85" s="14">
        <v>615.66</v>
      </c>
      <c r="D85" s="14">
        <v>615.82000000000005</v>
      </c>
      <c r="E85" s="14">
        <v>612.86</v>
      </c>
      <c r="F85" s="14" t="s">
        <v>4045</v>
      </c>
      <c r="G85" s="15">
        <v>-2.0999999999999999E-3</v>
      </c>
    </row>
    <row r="86" spans="1:7" x14ac:dyDescent="0.2">
      <c r="A86" s="17">
        <v>43342</v>
      </c>
      <c r="B86" s="14">
        <v>616.37</v>
      </c>
      <c r="C86" s="14">
        <v>616.54</v>
      </c>
      <c r="D86" s="14">
        <v>617.61</v>
      </c>
      <c r="E86" s="14">
        <v>614.89</v>
      </c>
      <c r="F86" s="14" t="s">
        <v>4046</v>
      </c>
      <c r="G86" s="15">
        <v>1.6000000000000001E-3</v>
      </c>
    </row>
    <row r="87" spans="1:7" x14ac:dyDescent="0.2">
      <c r="A87" s="17">
        <v>43341</v>
      </c>
      <c r="B87" s="14">
        <v>617.64</v>
      </c>
      <c r="C87" s="14">
        <v>616.70000000000005</v>
      </c>
      <c r="D87" s="14">
        <v>618.23</v>
      </c>
      <c r="E87" s="14">
        <v>615.70000000000005</v>
      </c>
      <c r="F87" s="14" t="s">
        <v>4047</v>
      </c>
      <c r="G87" s="15">
        <v>4.7000000000000002E-3</v>
      </c>
    </row>
    <row r="88" spans="1:7" x14ac:dyDescent="0.2">
      <c r="A88" s="17">
        <v>43340</v>
      </c>
      <c r="B88" s="14">
        <v>616.66</v>
      </c>
      <c r="C88" s="14">
        <v>615.20000000000005</v>
      </c>
      <c r="D88" s="14">
        <v>616.66999999999996</v>
      </c>
      <c r="E88" s="14">
        <v>614.54</v>
      </c>
      <c r="F88" s="14" t="s">
        <v>4048</v>
      </c>
      <c r="G88" s="15">
        <v>1.0200000000000001E-2</v>
      </c>
    </row>
    <row r="89" spans="1:7" x14ac:dyDescent="0.2">
      <c r="A89" s="17">
        <v>43339</v>
      </c>
      <c r="B89" s="14">
        <v>613.77</v>
      </c>
      <c r="C89" s="14">
        <v>609.66999999999996</v>
      </c>
      <c r="D89" s="14">
        <v>613.78</v>
      </c>
      <c r="E89" s="14">
        <v>609.66999999999996</v>
      </c>
      <c r="F89" s="14" t="s">
        <v>4049</v>
      </c>
      <c r="G89" s="15">
        <v>1.4E-3</v>
      </c>
    </row>
    <row r="90" spans="1:7" x14ac:dyDescent="0.2">
      <c r="A90" s="17">
        <v>43336</v>
      </c>
      <c r="B90" s="14">
        <v>607.6</v>
      </c>
      <c r="C90" s="14">
        <v>606.67999999999995</v>
      </c>
      <c r="D90" s="14">
        <v>608.24</v>
      </c>
      <c r="E90" s="14">
        <v>606.4</v>
      </c>
      <c r="F90" s="14" t="s">
        <v>4050</v>
      </c>
      <c r="G90" s="15">
        <v>8.0000000000000004E-4</v>
      </c>
    </row>
    <row r="91" spans="1:7" x14ac:dyDescent="0.2">
      <c r="A91" s="17">
        <v>43335</v>
      </c>
      <c r="B91" s="14">
        <v>606.78</v>
      </c>
      <c r="C91" s="14">
        <v>606.59</v>
      </c>
      <c r="D91" s="14">
        <v>608.64</v>
      </c>
      <c r="E91" s="14">
        <v>606.33000000000004</v>
      </c>
      <c r="F91" s="14" t="s">
        <v>4051</v>
      </c>
      <c r="G91" s="15">
        <v>3.8E-3</v>
      </c>
    </row>
    <row r="92" spans="1:7" x14ac:dyDescent="0.2">
      <c r="A92" s="17">
        <v>43334</v>
      </c>
      <c r="B92" s="14">
        <v>606.30999999999995</v>
      </c>
      <c r="C92" s="14">
        <v>603.9</v>
      </c>
      <c r="D92" s="14">
        <v>606.80999999999995</v>
      </c>
      <c r="E92" s="14">
        <v>603.80999999999995</v>
      </c>
      <c r="F92" s="14" t="s">
        <v>4052</v>
      </c>
      <c r="G92" s="15">
        <v>3.2000000000000002E-3</v>
      </c>
    </row>
    <row r="93" spans="1:7" x14ac:dyDescent="0.2">
      <c r="A93" s="17">
        <v>43333</v>
      </c>
      <c r="B93" s="14">
        <v>604</v>
      </c>
      <c r="C93" s="14">
        <v>602.12</v>
      </c>
      <c r="D93" s="14">
        <v>604.91</v>
      </c>
      <c r="E93" s="14">
        <v>602.12</v>
      </c>
      <c r="F93" s="14" t="s">
        <v>4053</v>
      </c>
      <c r="G93" s="15">
        <v>5.4000000000000003E-3</v>
      </c>
    </row>
    <row r="94" spans="1:7" x14ac:dyDescent="0.2">
      <c r="A94" s="17">
        <v>43332</v>
      </c>
      <c r="B94" s="14">
        <v>602.04999999999995</v>
      </c>
      <c r="C94" s="14">
        <v>599.05999999999995</v>
      </c>
      <c r="D94" s="14">
        <v>602.52</v>
      </c>
      <c r="E94" s="14">
        <v>598.63</v>
      </c>
      <c r="F94" s="14" t="s">
        <v>4054</v>
      </c>
      <c r="G94" s="15">
        <v>7.1999999999999998E-3</v>
      </c>
    </row>
    <row r="95" spans="1:7" x14ac:dyDescent="0.2">
      <c r="A95" s="17">
        <v>43329</v>
      </c>
      <c r="B95" s="14">
        <v>598.82000000000005</v>
      </c>
      <c r="C95" s="14">
        <v>594.54</v>
      </c>
      <c r="D95" s="14">
        <v>598.82000000000005</v>
      </c>
      <c r="E95" s="14">
        <v>594.09</v>
      </c>
      <c r="F95" s="14" t="s">
        <v>4055</v>
      </c>
      <c r="G95" s="15">
        <v>9.4999999999999998E-3</v>
      </c>
    </row>
    <row r="96" spans="1:7" x14ac:dyDescent="0.2">
      <c r="A96" s="17">
        <v>43328</v>
      </c>
      <c r="B96" s="14">
        <v>594.54999999999995</v>
      </c>
      <c r="C96" s="14">
        <v>591.69000000000005</v>
      </c>
      <c r="D96" s="14">
        <v>594.76</v>
      </c>
      <c r="E96" s="14">
        <v>591.09</v>
      </c>
      <c r="F96" s="14" t="s">
        <v>4056</v>
      </c>
      <c r="G96" s="15">
        <v>-8.6E-3</v>
      </c>
    </row>
    <row r="97" spans="1:7" x14ac:dyDescent="0.2">
      <c r="A97" s="17">
        <v>43327</v>
      </c>
      <c r="B97" s="14">
        <v>588.95000000000005</v>
      </c>
      <c r="C97" s="14">
        <v>594.91999999999996</v>
      </c>
      <c r="D97" s="14">
        <v>596.9</v>
      </c>
      <c r="E97" s="14">
        <v>588.38</v>
      </c>
      <c r="F97" s="14" t="s">
        <v>3767</v>
      </c>
      <c r="G97" s="15">
        <v>-4.0000000000000001E-3</v>
      </c>
    </row>
    <row r="98" spans="1:7" x14ac:dyDescent="0.2">
      <c r="A98" s="17">
        <v>43326</v>
      </c>
      <c r="B98" s="14">
        <v>594.07000000000005</v>
      </c>
      <c r="C98" s="14">
        <v>598.25</v>
      </c>
      <c r="D98" s="14">
        <v>598.97</v>
      </c>
      <c r="E98" s="14">
        <v>592.34</v>
      </c>
      <c r="F98" s="14" t="s">
        <v>4057</v>
      </c>
      <c r="G98" s="15">
        <v>-3.7000000000000002E-3</v>
      </c>
    </row>
    <row r="99" spans="1:7" x14ac:dyDescent="0.2">
      <c r="A99" s="17">
        <v>43325</v>
      </c>
      <c r="B99" s="14">
        <v>596.47</v>
      </c>
      <c r="C99" s="14">
        <v>597.48</v>
      </c>
      <c r="D99" s="14">
        <v>597.73</v>
      </c>
      <c r="E99" s="14">
        <v>595.58000000000004</v>
      </c>
      <c r="F99" s="14" t="s">
        <v>4058</v>
      </c>
      <c r="G99" s="15">
        <v>-7.4999999999999997E-3</v>
      </c>
    </row>
    <row r="100" spans="1:7" x14ac:dyDescent="0.2">
      <c r="A100" s="17">
        <v>43322</v>
      </c>
      <c r="B100" s="14">
        <v>598.66</v>
      </c>
      <c r="C100" s="14">
        <v>600.44000000000005</v>
      </c>
      <c r="D100" s="14">
        <v>601.42999999999995</v>
      </c>
      <c r="E100" s="14">
        <v>597.49</v>
      </c>
      <c r="F100" s="14" t="s">
        <v>4059</v>
      </c>
      <c r="G100" s="15">
        <v>4.1000000000000003E-3</v>
      </c>
    </row>
    <row r="101" spans="1:7" x14ac:dyDescent="0.2">
      <c r="A101" s="17">
        <v>43321</v>
      </c>
      <c r="B101" s="14">
        <v>603.21</v>
      </c>
      <c r="C101" s="14">
        <v>600.29999999999995</v>
      </c>
      <c r="D101" s="14">
        <v>603.21</v>
      </c>
      <c r="E101" s="14">
        <v>599.45000000000005</v>
      </c>
      <c r="F101" s="14" t="s">
        <v>4060</v>
      </c>
      <c r="G101" s="15">
        <v>2.3999999999999998E-3</v>
      </c>
    </row>
    <row r="102" spans="1:7" x14ac:dyDescent="0.2">
      <c r="A102" s="17">
        <v>43320</v>
      </c>
      <c r="B102" s="14">
        <v>600.76</v>
      </c>
      <c r="C102" s="14">
        <v>599.15</v>
      </c>
      <c r="D102" s="14">
        <v>601.12</v>
      </c>
      <c r="E102" s="14">
        <v>598.20000000000005</v>
      </c>
      <c r="F102" s="14" t="s">
        <v>4061</v>
      </c>
      <c r="G102" s="15">
        <v>6.1000000000000004E-3</v>
      </c>
    </row>
    <row r="103" spans="1:7" x14ac:dyDescent="0.2">
      <c r="A103" s="17">
        <v>43319</v>
      </c>
      <c r="B103" s="14">
        <v>599.35</v>
      </c>
      <c r="C103" s="14">
        <v>596.94000000000005</v>
      </c>
      <c r="D103" s="14">
        <v>599.66999999999996</v>
      </c>
      <c r="E103" s="14">
        <v>596.82000000000005</v>
      </c>
      <c r="F103" s="14" t="s">
        <v>4062</v>
      </c>
      <c r="G103" s="15">
        <v>-8.0000000000000004E-4</v>
      </c>
    </row>
    <row r="104" spans="1:7" x14ac:dyDescent="0.2">
      <c r="A104" s="17">
        <v>43318</v>
      </c>
      <c r="B104" s="14">
        <v>595.72</v>
      </c>
      <c r="C104" s="14">
        <v>596.79999999999995</v>
      </c>
      <c r="D104" s="14">
        <v>598.17999999999995</v>
      </c>
      <c r="E104" s="14">
        <v>594.05999999999995</v>
      </c>
      <c r="F104" s="14" t="s">
        <v>4063</v>
      </c>
      <c r="G104" s="15">
        <v>6.6E-3</v>
      </c>
    </row>
    <row r="105" spans="1:7" x14ac:dyDescent="0.2">
      <c r="A105" s="17">
        <v>43315</v>
      </c>
      <c r="B105" s="14">
        <v>596.16999999999996</v>
      </c>
      <c r="C105" s="14">
        <v>594.15</v>
      </c>
      <c r="D105" s="14">
        <v>597.29999999999995</v>
      </c>
      <c r="E105" s="14">
        <v>594.15</v>
      </c>
      <c r="F105" s="14" t="s">
        <v>4064</v>
      </c>
      <c r="G105" s="15">
        <v>-7.3000000000000001E-3</v>
      </c>
    </row>
    <row r="106" spans="1:7" x14ac:dyDescent="0.2">
      <c r="A106" s="17">
        <v>43314</v>
      </c>
      <c r="B106" s="14">
        <v>592.25</v>
      </c>
      <c r="C106" s="14">
        <v>594.99</v>
      </c>
      <c r="D106" s="14">
        <v>594.99</v>
      </c>
      <c r="E106" s="14">
        <v>590.36</v>
      </c>
      <c r="F106" s="14" t="s">
        <v>4065</v>
      </c>
      <c r="G106" s="15">
        <v>-1.4E-3</v>
      </c>
    </row>
    <row r="107" spans="1:7" x14ac:dyDescent="0.2">
      <c r="A107" s="17">
        <v>43313</v>
      </c>
      <c r="B107" s="14">
        <v>596.62</v>
      </c>
      <c r="C107" s="14">
        <v>597.83000000000004</v>
      </c>
      <c r="D107" s="14">
        <v>598.91999999999996</v>
      </c>
      <c r="E107" s="14">
        <v>596.21</v>
      </c>
      <c r="F107" s="14" t="s">
        <v>4066</v>
      </c>
      <c r="G107" s="15">
        <v>2.8E-3</v>
      </c>
    </row>
    <row r="108" spans="1:7" x14ac:dyDescent="0.2">
      <c r="A108" s="17">
        <v>43312</v>
      </c>
      <c r="B108" s="14">
        <v>597.47</v>
      </c>
      <c r="C108" s="14">
        <v>596.54999999999995</v>
      </c>
      <c r="D108" s="14">
        <v>598.24</v>
      </c>
      <c r="E108" s="14">
        <v>596.32000000000005</v>
      </c>
      <c r="F108" s="14" t="s">
        <v>4067</v>
      </c>
      <c r="G108" s="15">
        <v>-1.4E-3</v>
      </c>
    </row>
    <row r="109" spans="1:7" x14ac:dyDescent="0.2">
      <c r="A109" s="17">
        <v>43311</v>
      </c>
      <c r="B109" s="14">
        <v>595.82000000000005</v>
      </c>
      <c r="C109" s="14">
        <v>596.16999999999996</v>
      </c>
      <c r="D109" s="14">
        <v>597.25</v>
      </c>
      <c r="E109" s="14">
        <v>594.92999999999995</v>
      </c>
      <c r="F109" s="14" t="s">
        <v>4068</v>
      </c>
      <c r="G109" s="15">
        <v>3.5999999999999999E-3</v>
      </c>
    </row>
    <row r="110" spans="1:7" x14ac:dyDescent="0.2">
      <c r="A110" s="17">
        <v>43308</v>
      </c>
      <c r="B110" s="14">
        <v>596.65</v>
      </c>
      <c r="C110" s="14">
        <v>595.34</v>
      </c>
      <c r="D110" s="14">
        <v>597.5</v>
      </c>
      <c r="E110" s="14">
        <v>594.79</v>
      </c>
      <c r="F110" s="14" t="s">
        <v>4069</v>
      </c>
      <c r="G110" s="15">
        <v>7.1999999999999998E-3</v>
      </c>
    </row>
    <row r="111" spans="1:7" x14ac:dyDescent="0.2">
      <c r="A111" s="17">
        <v>43307</v>
      </c>
      <c r="B111" s="14">
        <v>594.53</v>
      </c>
      <c r="C111" s="14">
        <v>593.6</v>
      </c>
      <c r="D111" s="14">
        <v>594.75</v>
      </c>
      <c r="E111" s="14">
        <v>592.42999999999995</v>
      </c>
      <c r="F111" s="14" t="s">
        <v>4070</v>
      </c>
      <c r="G111" s="15">
        <v>-4.7999999999999996E-3</v>
      </c>
    </row>
    <row r="112" spans="1:7" x14ac:dyDescent="0.2">
      <c r="A112" s="17">
        <v>43306</v>
      </c>
      <c r="B112" s="14">
        <v>590.27</v>
      </c>
      <c r="C112" s="14">
        <v>593</v>
      </c>
      <c r="D112" s="14">
        <v>593.98</v>
      </c>
      <c r="E112" s="14">
        <v>590.27</v>
      </c>
      <c r="F112" s="14" t="s">
        <v>4071</v>
      </c>
      <c r="G112" s="15">
        <v>1.2800000000000001E-2</v>
      </c>
    </row>
    <row r="113" spans="1:7" x14ac:dyDescent="0.2">
      <c r="A113" s="17">
        <v>43305</v>
      </c>
      <c r="B113" s="14">
        <v>593.12</v>
      </c>
      <c r="C113" s="14">
        <v>587.36</v>
      </c>
      <c r="D113" s="14">
        <v>594.29</v>
      </c>
      <c r="E113" s="14">
        <v>587.24</v>
      </c>
      <c r="F113" s="14" t="s">
        <v>4072</v>
      </c>
      <c r="G113" s="15">
        <v>-2.0000000000000001E-4</v>
      </c>
    </row>
    <row r="114" spans="1:7" x14ac:dyDescent="0.2">
      <c r="A114" s="17">
        <v>43304</v>
      </c>
      <c r="B114" s="14">
        <v>585.65</v>
      </c>
      <c r="C114" s="14">
        <v>585.26</v>
      </c>
      <c r="D114" s="14">
        <v>586.72</v>
      </c>
      <c r="E114" s="14">
        <v>583.75</v>
      </c>
      <c r="F114" s="14" t="s">
        <v>4073</v>
      </c>
      <c r="G114" s="15">
        <v>-1.1000000000000001E-3</v>
      </c>
    </row>
    <row r="115" spans="1:7" x14ac:dyDescent="0.2">
      <c r="A115" s="17">
        <v>43301</v>
      </c>
      <c r="B115" s="14">
        <v>585.74</v>
      </c>
      <c r="C115" s="14">
        <v>585.55999999999995</v>
      </c>
      <c r="D115" s="14">
        <v>588.74</v>
      </c>
      <c r="E115" s="14">
        <v>582.52</v>
      </c>
      <c r="F115" s="14" t="s">
        <v>4074</v>
      </c>
      <c r="G115" s="15">
        <v>6.1999999999999998E-3</v>
      </c>
    </row>
    <row r="116" spans="1:7" x14ac:dyDescent="0.2">
      <c r="A116" s="17">
        <v>43300</v>
      </c>
      <c r="B116" s="14">
        <v>586.37</v>
      </c>
      <c r="C116" s="14">
        <v>585.22</v>
      </c>
      <c r="D116" s="14">
        <v>587.72</v>
      </c>
      <c r="E116" s="14">
        <v>584.15</v>
      </c>
      <c r="F116" s="14" t="s">
        <v>4075</v>
      </c>
      <c r="G116" s="15">
        <v>8.0000000000000002E-3</v>
      </c>
    </row>
    <row r="117" spans="1:7" x14ac:dyDescent="0.2">
      <c r="A117" s="17">
        <v>43299</v>
      </c>
      <c r="B117" s="14">
        <v>582.76</v>
      </c>
      <c r="C117" s="14">
        <v>580.96</v>
      </c>
      <c r="D117" s="14">
        <v>583.24</v>
      </c>
      <c r="E117" s="14">
        <v>580.44000000000005</v>
      </c>
      <c r="F117" s="14" t="s">
        <v>4076</v>
      </c>
      <c r="G117" s="15">
        <v>-1E-4</v>
      </c>
    </row>
    <row r="118" spans="1:7" x14ac:dyDescent="0.2">
      <c r="A118" s="17">
        <v>43298</v>
      </c>
      <c r="B118" s="14">
        <v>578.15</v>
      </c>
      <c r="C118" s="14">
        <v>579.41</v>
      </c>
      <c r="D118" s="14">
        <v>581.20000000000005</v>
      </c>
      <c r="E118" s="14">
        <v>576.58000000000004</v>
      </c>
      <c r="F118" s="14" t="s">
        <v>4077</v>
      </c>
      <c r="G118" s="15">
        <v>2.2000000000000001E-3</v>
      </c>
    </row>
    <row r="119" spans="1:7" x14ac:dyDescent="0.2">
      <c r="A119" s="17">
        <v>43297</v>
      </c>
      <c r="B119" s="14">
        <v>578.20000000000005</v>
      </c>
      <c r="C119" s="14">
        <v>577.5</v>
      </c>
      <c r="D119" s="14">
        <v>579.05999999999995</v>
      </c>
      <c r="E119" s="14">
        <v>575.96</v>
      </c>
      <c r="F119" s="14" t="s">
        <v>4078</v>
      </c>
      <c r="G119" s="15">
        <v>5.1000000000000004E-3</v>
      </c>
    </row>
    <row r="120" spans="1:7" x14ac:dyDescent="0.2">
      <c r="A120" s="17">
        <v>43294</v>
      </c>
      <c r="B120" s="14">
        <v>576.92999999999995</v>
      </c>
      <c r="C120" s="14">
        <v>575.46</v>
      </c>
      <c r="D120" s="14">
        <v>578.09</v>
      </c>
      <c r="E120" s="14">
        <v>575.4</v>
      </c>
      <c r="F120" s="14" t="s">
        <v>4079</v>
      </c>
      <c r="G120" s="15">
        <v>9.2999999999999992E-3</v>
      </c>
    </row>
    <row r="121" spans="1:7" x14ac:dyDescent="0.2">
      <c r="A121" s="17">
        <v>43293</v>
      </c>
      <c r="B121" s="14">
        <v>573.99</v>
      </c>
      <c r="C121" s="14">
        <v>570.27</v>
      </c>
      <c r="D121" s="14">
        <v>574.64</v>
      </c>
      <c r="E121" s="14">
        <v>567.92999999999995</v>
      </c>
      <c r="F121" s="14" t="s">
        <v>4080</v>
      </c>
      <c r="G121" s="15">
        <v>-1.23E-2</v>
      </c>
    </row>
    <row r="122" spans="1:7" x14ac:dyDescent="0.2">
      <c r="A122" s="17">
        <v>43292</v>
      </c>
      <c r="B122" s="14">
        <v>568.70000000000005</v>
      </c>
      <c r="C122" s="14">
        <v>572.6</v>
      </c>
      <c r="D122" s="14">
        <v>572.6</v>
      </c>
      <c r="E122" s="14">
        <v>568.05999999999995</v>
      </c>
      <c r="F122" s="14" t="s">
        <v>4081</v>
      </c>
      <c r="G122" s="15">
        <v>7.1999999999999998E-3</v>
      </c>
    </row>
    <row r="123" spans="1:7" x14ac:dyDescent="0.2">
      <c r="A123" s="17">
        <v>43291</v>
      </c>
      <c r="B123" s="14">
        <v>575.77</v>
      </c>
      <c r="C123" s="14">
        <v>572.66999999999996</v>
      </c>
      <c r="D123" s="14">
        <v>575.91999999999996</v>
      </c>
      <c r="E123" s="14">
        <v>572.04999999999995</v>
      </c>
      <c r="F123" s="14" t="s">
        <v>4082</v>
      </c>
      <c r="G123" s="15">
        <v>1.0800000000000001E-2</v>
      </c>
    </row>
    <row r="124" spans="1:7" x14ac:dyDescent="0.2">
      <c r="A124" s="17">
        <v>43290</v>
      </c>
      <c r="B124" s="14">
        <v>571.66</v>
      </c>
      <c r="C124" s="14">
        <v>567.11</v>
      </c>
      <c r="D124" s="14">
        <v>571.66</v>
      </c>
      <c r="E124" s="14">
        <v>567.11</v>
      </c>
      <c r="F124" s="14" t="s">
        <v>4083</v>
      </c>
      <c r="G124" s="15">
        <v>2.3E-3</v>
      </c>
    </row>
    <row r="125" spans="1:7" x14ac:dyDescent="0.2">
      <c r="A125" s="17">
        <v>43287</v>
      </c>
      <c r="B125" s="14">
        <v>565.54</v>
      </c>
      <c r="C125" s="14">
        <v>566.29999999999995</v>
      </c>
      <c r="D125" s="14">
        <v>567.04999999999995</v>
      </c>
      <c r="E125" s="14">
        <v>561.87</v>
      </c>
      <c r="F125" s="14" t="s">
        <v>4084</v>
      </c>
      <c r="G125" s="15">
        <v>3.5000000000000001E-3</v>
      </c>
    </row>
    <row r="126" spans="1:7" x14ac:dyDescent="0.2">
      <c r="A126" s="17">
        <v>43286</v>
      </c>
      <c r="B126" s="14">
        <v>564.26</v>
      </c>
      <c r="C126" s="14">
        <v>563.03</v>
      </c>
      <c r="D126" s="14">
        <v>566.91</v>
      </c>
      <c r="E126" s="14">
        <v>562.35</v>
      </c>
      <c r="F126" s="14" t="s">
        <v>4085</v>
      </c>
      <c r="G126" s="15">
        <v>-9.1999999999999998E-3</v>
      </c>
    </row>
    <row r="127" spans="1:7" x14ac:dyDescent="0.2">
      <c r="A127" s="17">
        <v>43285</v>
      </c>
      <c r="B127" s="14">
        <v>562.29999999999995</v>
      </c>
      <c r="C127" s="14">
        <v>567.28</v>
      </c>
      <c r="D127" s="14">
        <v>567.42999999999995</v>
      </c>
      <c r="E127" s="14">
        <v>562.29</v>
      </c>
      <c r="F127" s="14" t="s">
        <v>4086</v>
      </c>
      <c r="G127" s="15">
        <v>-1.2999999999999999E-3</v>
      </c>
    </row>
    <row r="128" spans="1:7" x14ac:dyDescent="0.2">
      <c r="A128" s="17">
        <v>43284</v>
      </c>
      <c r="B128" s="14">
        <v>567.53</v>
      </c>
      <c r="C128" s="14">
        <v>569.91999999999996</v>
      </c>
      <c r="D128" s="14">
        <v>570.83000000000004</v>
      </c>
      <c r="E128" s="14">
        <v>567.37</v>
      </c>
      <c r="F128" s="14" t="s">
        <v>4087</v>
      </c>
      <c r="G128" s="15">
        <v>-9.9000000000000008E-3</v>
      </c>
    </row>
    <row r="129" spans="1:7" x14ac:dyDescent="0.2">
      <c r="A129" s="17">
        <v>43283</v>
      </c>
      <c r="B129" s="14">
        <v>568.28</v>
      </c>
      <c r="C129" s="14">
        <v>570.66999999999996</v>
      </c>
      <c r="D129" s="14">
        <v>570.66999999999996</v>
      </c>
      <c r="E129" s="14">
        <v>566.42999999999995</v>
      </c>
      <c r="F129" s="14" t="s">
        <v>4088</v>
      </c>
      <c r="G129" s="15">
        <v>1.5900000000000001E-2</v>
      </c>
    </row>
    <row r="130" spans="1:7" x14ac:dyDescent="0.2">
      <c r="A130" s="17">
        <v>43280</v>
      </c>
      <c r="B130" s="14">
        <v>573.97</v>
      </c>
      <c r="C130" s="14">
        <v>570.41</v>
      </c>
      <c r="D130" s="14">
        <v>574.74</v>
      </c>
      <c r="E130" s="14">
        <v>569.15</v>
      </c>
      <c r="F130" s="14" t="s">
        <v>4089</v>
      </c>
      <c r="G130" s="15">
        <v>-6.6E-3</v>
      </c>
    </row>
    <row r="131" spans="1:7" x14ac:dyDescent="0.2">
      <c r="A131" s="17">
        <v>43279</v>
      </c>
      <c r="B131" s="14">
        <v>565.01</v>
      </c>
      <c r="C131" s="14">
        <v>566.4</v>
      </c>
      <c r="D131" s="14">
        <v>569.73</v>
      </c>
      <c r="E131" s="14">
        <v>561.79999999999995</v>
      </c>
      <c r="F131" s="14" t="s">
        <v>4090</v>
      </c>
      <c r="G131" s="15">
        <v>6.0000000000000001E-3</v>
      </c>
    </row>
    <row r="132" spans="1:7" x14ac:dyDescent="0.2">
      <c r="A132" s="17">
        <v>43278</v>
      </c>
      <c r="B132" s="14">
        <v>568.78</v>
      </c>
      <c r="C132" s="14">
        <v>564.91999999999996</v>
      </c>
      <c r="D132" s="14">
        <v>571.36</v>
      </c>
      <c r="E132" s="14">
        <v>560.48</v>
      </c>
      <c r="F132" s="14" t="s">
        <v>4091</v>
      </c>
      <c r="G132" s="15">
        <v>-2.8E-3</v>
      </c>
    </row>
    <row r="133" spans="1:7" x14ac:dyDescent="0.2">
      <c r="A133" s="17">
        <v>43277</v>
      </c>
      <c r="B133" s="14">
        <v>565.36</v>
      </c>
      <c r="C133" s="14">
        <v>566.96</v>
      </c>
      <c r="D133" s="14">
        <v>567.99</v>
      </c>
      <c r="E133" s="14">
        <v>564.48</v>
      </c>
      <c r="F133" s="14" t="s">
        <v>4092</v>
      </c>
      <c r="G133" s="15">
        <v>-8.0000000000000002E-3</v>
      </c>
    </row>
    <row r="134" spans="1:7" x14ac:dyDescent="0.2">
      <c r="A134" s="17">
        <v>43276</v>
      </c>
      <c r="B134" s="14">
        <v>566.94000000000005</v>
      </c>
      <c r="C134" s="14">
        <v>572.66</v>
      </c>
      <c r="D134" s="14">
        <v>572.95000000000005</v>
      </c>
      <c r="E134" s="14">
        <v>566.92999999999995</v>
      </c>
      <c r="F134" s="14" t="s">
        <v>4093</v>
      </c>
      <c r="G134" s="15">
        <v>-1.14E-2</v>
      </c>
    </row>
    <row r="135" spans="1:7" x14ac:dyDescent="0.2">
      <c r="A135" s="17">
        <v>43272</v>
      </c>
      <c r="B135" s="14">
        <v>571.51</v>
      </c>
      <c r="C135" s="14">
        <v>578.52</v>
      </c>
      <c r="D135" s="14">
        <v>579.59</v>
      </c>
      <c r="E135" s="14">
        <v>571.01</v>
      </c>
      <c r="F135" s="14" t="s">
        <v>4094</v>
      </c>
      <c r="G135" s="15">
        <v>1.8E-3</v>
      </c>
    </row>
    <row r="136" spans="1:7" x14ac:dyDescent="0.2">
      <c r="A136" s="17">
        <v>43271</v>
      </c>
      <c r="B136" s="14">
        <v>578.11</v>
      </c>
      <c r="C136" s="14">
        <v>578.37</v>
      </c>
      <c r="D136" s="14">
        <v>581.79999999999995</v>
      </c>
      <c r="E136" s="14">
        <v>577.54999999999995</v>
      </c>
      <c r="F136" s="14" t="s">
        <v>4095</v>
      </c>
      <c r="G136" s="15">
        <v>-4.0000000000000002E-4</v>
      </c>
    </row>
    <row r="137" spans="1:7" x14ac:dyDescent="0.2">
      <c r="A137" s="17">
        <v>43270</v>
      </c>
      <c r="B137" s="14">
        <v>577.04999999999995</v>
      </c>
      <c r="C137" s="14">
        <v>573.14</v>
      </c>
      <c r="D137" s="14">
        <v>577.04999999999995</v>
      </c>
      <c r="E137" s="14">
        <v>571.32000000000005</v>
      </c>
      <c r="F137" s="14" t="s">
        <v>4096</v>
      </c>
      <c r="G137" s="15">
        <v>-3.8999999999999998E-3</v>
      </c>
    </row>
    <row r="138" spans="1:7" x14ac:dyDescent="0.2">
      <c r="A138" s="17">
        <v>43269</v>
      </c>
      <c r="B138" s="14">
        <v>577.27</v>
      </c>
      <c r="C138" s="14">
        <v>578.39</v>
      </c>
      <c r="D138" s="14">
        <v>578.49</v>
      </c>
      <c r="E138" s="14">
        <v>573.96</v>
      </c>
      <c r="F138" s="14" t="s">
        <v>4097</v>
      </c>
      <c r="G138" s="15">
        <v>-1.03E-2</v>
      </c>
    </row>
    <row r="139" spans="1:7" x14ac:dyDescent="0.2">
      <c r="A139" s="17">
        <v>43266</v>
      </c>
      <c r="B139" s="14">
        <v>579.52</v>
      </c>
      <c r="C139" s="14">
        <v>584.33000000000004</v>
      </c>
      <c r="D139" s="14">
        <v>585.02</v>
      </c>
      <c r="E139" s="14">
        <v>579.52</v>
      </c>
      <c r="F139" s="14" t="s">
        <v>4098</v>
      </c>
      <c r="G139" s="15">
        <v>9.4999999999999998E-3</v>
      </c>
    </row>
    <row r="140" spans="1:7" x14ac:dyDescent="0.2">
      <c r="A140" s="17">
        <v>43265</v>
      </c>
      <c r="B140" s="14">
        <v>585.58000000000004</v>
      </c>
      <c r="C140" s="14">
        <v>578.21</v>
      </c>
      <c r="D140" s="14">
        <v>586.39</v>
      </c>
      <c r="E140" s="14">
        <v>576.05999999999995</v>
      </c>
      <c r="F140" s="14" t="s">
        <v>4099</v>
      </c>
      <c r="G140" s="15">
        <v>-6.9999999999999999E-4</v>
      </c>
    </row>
    <row r="141" spans="1:7" x14ac:dyDescent="0.2">
      <c r="A141" s="17">
        <v>43264</v>
      </c>
      <c r="B141" s="14">
        <v>580.04999999999995</v>
      </c>
      <c r="C141" s="14">
        <v>580.79999999999995</v>
      </c>
      <c r="D141" s="14">
        <v>581.23</v>
      </c>
      <c r="E141" s="14">
        <v>578.41</v>
      </c>
      <c r="F141" s="14" t="s">
        <v>4100</v>
      </c>
      <c r="G141" s="15">
        <v>-1.4E-3</v>
      </c>
    </row>
    <row r="142" spans="1:7" x14ac:dyDescent="0.2">
      <c r="A142" s="17">
        <v>43263</v>
      </c>
      <c r="B142" s="14">
        <v>580.44000000000005</v>
      </c>
      <c r="C142" s="14">
        <v>582.73</v>
      </c>
      <c r="D142" s="14">
        <v>583</v>
      </c>
      <c r="E142" s="14">
        <v>579.35</v>
      </c>
      <c r="F142" s="14" t="s">
        <v>4101</v>
      </c>
      <c r="G142" s="15">
        <v>6.3E-3</v>
      </c>
    </row>
    <row r="143" spans="1:7" x14ac:dyDescent="0.2">
      <c r="A143" s="17">
        <v>43262</v>
      </c>
      <c r="B143" s="14">
        <v>581.28</v>
      </c>
      <c r="C143" s="14">
        <v>579.25</v>
      </c>
      <c r="D143" s="14">
        <v>581.28</v>
      </c>
      <c r="E143" s="14">
        <v>577.55999999999995</v>
      </c>
      <c r="F143" s="14" t="s">
        <v>4102</v>
      </c>
      <c r="G143" s="15">
        <v>-2.0000000000000001E-4</v>
      </c>
    </row>
    <row r="144" spans="1:7" x14ac:dyDescent="0.2">
      <c r="A144" s="17">
        <v>43259</v>
      </c>
      <c r="B144" s="14">
        <v>577.62</v>
      </c>
      <c r="C144" s="14">
        <v>575.91</v>
      </c>
      <c r="D144" s="14">
        <v>579.6</v>
      </c>
      <c r="E144" s="14">
        <v>573.42999999999995</v>
      </c>
      <c r="F144" s="14" t="s">
        <v>4103</v>
      </c>
      <c r="G144" s="15">
        <v>-5.0000000000000001E-4</v>
      </c>
    </row>
    <row r="145" spans="1:7" x14ac:dyDescent="0.2">
      <c r="A145" s="17">
        <v>43258</v>
      </c>
      <c r="B145" s="14">
        <v>577.75</v>
      </c>
      <c r="C145" s="14">
        <v>581.69000000000005</v>
      </c>
      <c r="D145" s="14">
        <v>583.29999999999995</v>
      </c>
      <c r="E145" s="14">
        <v>576.62</v>
      </c>
      <c r="F145" s="14" t="s">
        <v>4104</v>
      </c>
      <c r="G145" s="15">
        <v>-2.3E-3</v>
      </c>
    </row>
    <row r="146" spans="1:7" x14ac:dyDescent="0.2">
      <c r="A146" s="17">
        <v>43256</v>
      </c>
      <c r="B146" s="14">
        <v>578.05999999999995</v>
      </c>
      <c r="C146" s="14">
        <v>579.5</v>
      </c>
      <c r="D146" s="14">
        <v>581.82000000000005</v>
      </c>
      <c r="E146" s="14">
        <v>578.05999999999995</v>
      </c>
      <c r="F146" s="14" t="s">
        <v>4073</v>
      </c>
      <c r="G146" s="15">
        <v>5.9999999999999995E-4</v>
      </c>
    </row>
    <row r="147" spans="1:7" x14ac:dyDescent="0.2">
      <c r="A147" s="17">
        <v>43255</v>
      </c>
      <c r="B147" s="14">
        <v>579.39</v>
      </c>
      <c r="C147" s="14">
        <v>581.88</v>
      </c>
      <c r="D147" s="14">
        <v>582.16999999999996</v>
      </c>
      <c r="E147" s="14">
        <v>577.80999999999995</v>
      </c>
      <c r="F147" s="14" t="s">
        <v>4105</v>
      </c>
      <c r="G147" s="15">
        <v>1.11E-2</v>
      </c>
    </row>
    <row r="148" spans="1:7" x14ac:dyDescent="0.2">
      <c r="A148" s="17">
        <v>43252</v>
      </c>
      <c r="B148" s="14">
        <v>579.07000000000005</v>
      </c>
      <c r="C148" s="14">
        <v>573.89</v>
      </c>
      <c r="D148" s="14">
        <v>580.04</v>
      </c>
      <c r="E148" s="14">
        <v>572.98</v>
      </c>
      <c r="F148" s="14" t="s">
        <v>4106</v>
      </c>
      <c r="G148" s="15">
        <v>-3.8999999999999998E-3</v>
      </c>
    </row>
    <row r="149" spans="1:7" x14ac:dyDescent="0.2">
      <c r="A149" s="17">
        <v>43251</v>
      </c>
      <c r="B149" s="14">
        <v>572.69000000000005</v>
      </c>
      <c r="C149" s="14">
        <v>577.74</v>
      </c>
      <c r="D149" s="14">
        <v>578.32000000000005</v>
      </c>
      <c r="E149" s="14">
        <v>570.66</v>
      </c>
      <c r="F149" s="14" t="s">
        <v>4107</v>
      </c>
      <c r="G149" s="15">
        <v>-3.7000000000000002E-3</v>
      </c>
    </row>
    <row r="150" spans="1:7" x14ac:dyDescent="0.2">
      <c r="A150" s="17">
        <v>43250</v>
      </c>
      <c r="B150" s="14">
        <v>574.91999999999996</v>
      </c>
      <c r="C150" s="14">
        <v>576.78</v>
      </c>
      <c r="D150" s="14">
        <v>578.04999999999995</v>
      </c>
      <c r="E150" s="14">
        <v>574.16</v>
      </c>
      <c r="F150" s="14" t="s">
        <v>4108</v>
      </c>
      <c r="G150" s="15">
        <v>-6.7000000000000002E-3</v>
      </c>
    </row>
    <row r="151" spans="1:7" x14ac:dyDescent="0.2">
      <c r="A151" s="17">
        <v>43249</v>
      </c>
      <c r="B151" s="14">
        <v>577.03</v>
      </c>
      <c r="C151" s="14">
        <v>578.29</v>
      </c>
      <c r="D151" s="14">
        <v>578.29</v>
      </c>
      <c r="E151" s="14">
        <v>571.94000000000005</v>
      </c>
      <c r="F151" s="14" t="s">
        <v>4109</v>
      </c>
      <c r="G151" s="15">
        <v>-3.0999999999999999E-3</v>
      </c>
    </row>
    <row r="152" spans="1:7" x14ac:dyDescent="0.2">
      <c r="A152" s="17">
        <v>43248</v>
      </c>
      <c r="B152" s="14">
        <v>580.9</v>
      </c>
      <c r="C152" s="14">
        <v>585.57000000000005</v>
      </c>
      <c r="D152" s="14">
        <v>586.41</v>
      </c>
      <c r="E152" s="14">
        <v>580.01</v>
      </c>
      <c r="F152" s="14" t="s">
        <v>4110</v>
      </c>
      <c r="G152" s="15">
        <v>-1.2999999999999999E-3</v>
      </c>
    </row>
    <row r="153" spans="1:7" x14ac:dyDescent="0.2">
      <c r="A153" s="17">
        <v>43245</v>
      </c>
      <c r="B153" s="14">
        <v>582.71</v>
      </c>
      <c r="C153" s="14">
        <v>585.67999999999995</v>
      </c>
      <c r="D153" s="14">
        <v>586.98</v>
      </c>
      <c r="E153" s="14">
        <v>582.08000000000004</v>
      </c>
      <c r="F153" s="14" t="s">
        <v>4111</v>
      </c>
      <c r="G153" s="15">
        <v>-4.4999999999999997E-3</v>
      </c>
    </row>
    <row r="154" spans="1:7" x14ac:dyDescent="0.2">
      <c r="A154" s="17">
        <v>43244</v>
      </c>
      <c r="B154" s="14">
        <v>583.46</v>
      </c>
      <c r="C154" s="14">
        <v>587.41999999999996</v>
      </c>
      <c r="D154" s="14">
        <v>589.1</v>
      </c>
      <c r="E154" s="14">
        <v>581.79</v>
      </c>
      <c r="F154" s="14" t="s">
        <v>4112</v>
      </c>
      <c r="G154" s="15">
        <v>-1.2E-2</v>
      </c>
    </row>
    <row r="155" spans="1:7" x14ac:dyDescent="0.2">
      <c r="A155" s="17">
        <v>43243</v>
      </c>
      <c r="B155" s="14">
        <v>586.11</v>
      </c>
      <c r="C155" s="14">
        <v>591.55999999999995</v>
      </c>
      <c r="D155" s="14">
        <v>591.55999999999995</v>
      </c>
      <c r="E155" s="14">
        <v>584.70000000000005</v>
      </c>
      <c r="F155" s="14" t="s">
        <v>4113</v>
      </c>
      <c r="G155" s="15">
        <v>-1.5E-3</v>
      </c>
    </row>
    <row r="156" spans="1:7" x14ac:dyDescent="0.2">
      <c r="A156" s="17">
        <v>43242</v>
      </c>
      <c r="B156" s="14">
        <v>593.22</v>
      </c>
      <c r="C156" s="14">
        <v>595.34</v>
      </c>
      <c r="D156" s="14">
        <v>595.88</v>
      </c>
      <c r="E156" s="14">
        <v>591.11</v>
      </c>
      <c r="F156" s="14" t="s">
        <v>4114</v>
      </c>
      <c r="G156" s="15">
        <v>4.7000000000000002E-3</v>
      </c>
    </row>
    <row r="157" spans="1:7" x14ac:dyDescent="0.2">
      <c r="A157" s="17">
        <v>43241</v>
      </c>
      <c r="B157" s="14">
        <v>594.1</v>
      </c>
      <c r="C157" s="14">
        <v>593.44000000000005</v>
      </c>
      <c r="D157" s="14">
        <v>596.34</v>
      </c>
      <c r="E157" s="14">
        <v>593.44000000000005</v>
      </c>
      <c r="F157" s="14" t="s">
        <v>4115</v>
      </c>
      <c r="G157" s="15">
        <v>2.3E-3</v>
      </c>
    </row>
    <row r="158" spans="1:7" x14ac:dyDescent="0.2">
      <c r="A158" s="17">
        <v>43238</v>
      </c>
      <c r="B158" s="14">
        <v>591.30999999999995</v>
      </c>
      <c r="C158" s="14">
        <v>590.55999999999995</v>
      </c>
      <c r="D158" s="14">
        <v>592.75</v>
      </c>
      <c r="E158" s="14">
        <v>590.04999999999995</v>
      </c>
      <c r="F158" s="14" t="s">
        <v>4116</v>
      </c>
      <c r="G158" s="15">
        <v>7.0000000000000001E-3</v>
      </c>
    </row>
    <row r="159" spans="1:7" x14ac:dyDescent="0.2">
      <c r="A159" s="17">
        <v>43237</v>
      </c>
      <c r="B159" s="14">
        <v>589.98</v>
      </c>
      <c r="C159" s="14">
        <v>586.65</v>
      </c>
      <c r="D159" s="14">
        <v>589.98</v>
      </c>
      <c r="E159" s="14">
        <v>585.52</v>
      </c>
      <c r="F159" s="14" t="s">
        <v>4117</v>
      </c>
      <c r="G159" s="15">
        <v>-1.5E-3</v>
      </c>
    </row>
    <row r="160" spans="1:7" x14ac:dyDescent="0.2">
      <c r="A160" s="17">
        <v>43236</v>
      </c>
      <c r="B160" s="14">
        <v>585.88</v>
      </c>
      <c r="C160" s="14">
        <v>585.9</v>
      </c>
      <c r="D160" s="14">
        <v>587.04</v>
      </c>
      <c r="E160" s="14">
        <v>583.26</v>
      </c>
      <c r="F160" s="14" t="s">
        <v>4118</v>
      </c>
      <c r="G160" s="15">
        <v>4.1999999999999997E-3</v>
      </c>
    </row>
    <row r="161" spans="1:7" x14ac:dyDescent="0.2">
      <c r="A161" s="17">
        <v>43235</v>
      </c>
      <c r="B161" s="14">
        <v>586.78</v>
      </c>
      <c r="C161" s="14">
        <v>583.85</v>
      </c>
      <c r="D161" s="14">
        <v>587.44000000000005</v>
      </c>
      <c r="E161" s="14">
        <v>583.35</v>
      </c>
      <c r="F161" s="14" t="s">
        <v>4119</v>
      </c>
      <c r="G161" s="15">
        <v>-2.5999999999999999E-3</v>
      </c>
    </row>
    <row r="162" spans="1:7" x14ac:dyDescent="0.2">
      <c r="A162" s="17">
        <v>43234</v>
      </c>
      <c r="B162" s="14">
        <v>584.29999999999995</v>
      </c>
      <c r="C162" s="14">
        <v>586.87</v>
      </c>
      <c r="D162" s="14">
        <v>586.96</v>
      </c>
      <c r="E162" s="14">
        <v>582.6</v>
      </c>
      <c r="F162" s="14" t="s">
        <v>4120</v>
      </c>
      <c r="G162" s="15">
        <v>-5.5999999999999999E-3</v>
      </c>
    </row>
    <row r="163" spans="1:7" x14ac:dyDescent="0.2">
      <c r="A163" s="17">
        <v>43231</v>
      </c>
      <c r="B163" s="14">
        <v>585.83000000000004</v>
      </c>
      <c r="C163" s="14">
        <v>589.59</v>
      </c>
      <c r="D163" s="14">
        <v>589.59</v>
      </c>
      <c r="E163" s="14">
        <v>585.27</v>
      </c>
      <c r="F163" s="14" t="s">
        <v>4121</v>
      </c>
      <c r="G163" s="15">
        <v>2.0999999999999999E-3</v>
      </c>
    </row>
    <row r="164" spans="1:7" x14ac:dyDescent="0.2">
      <c r="A164" s="17">
        <v>43229</v>
      </c>
      <c r="B164" s="14">
        <v>589.15</v>
      </c>
      <c r="C164" s="14">
        <v>586.45000000000005</v>
      </c>
      <c r="D164" s="14">
        <v>590.72</v>
      </c>
      <c r="E164" s="14">
        <v>586.45000000000005</v>
      </c>
      <c r="F164" s="14" t="s">
        <v>4122</v>
      </c>
      <c r="G164" s="15">
        <v>6.0000000000000001E-3</v>
      </c>
    </row>
    <row r="165" spans="1:7" x14ac:dyDescent="0.2">
      <c r="A165" s="17">
        <v>43228</v>
      </c>
      <c r="B165" s="14">
        <v>587.91</v>
      </c>
      <c r="C165" s="14">
        <v>584.32000000000005</v>
      </c>
      <c r="D165" s="14">
        <v>587.91</v>
      </c>
      <c r="E165" s="14">
        <v>582.52</v>
      </c>
      <c r="F165" s="14" t="s">
        <v>4123</v>
      </c>
      <c r="G165" s="15">
        <v>1.12E-2</v>
      </c>
    </row>
    <row r="166" spans="1:7" x14ac:dyDescent="0.2">
      <c r="A166" s="17">
        <v>43227</v>
      </c>
      <c r="B166" s="14">
        <v>584.38</v>
      </c>
      <c r="C166" s="14">
        <v>578.23</v>
      </c>
      <c r="D166" s="14">
        <v>584.96</v>
      </c>
      <c r="E166" s="14">
        <v>578.23</v>
      </c>
      <c r="F166" s="14" t="s">
        <v>4124</v>
      </c>
      <c r="G166" s="15">
        <v>2.5999999999999999E-3</v>
      </c>
    </row>
    <row r="167" spans="1:7" x14ac:dyDescent="0.2">
      <c r="A167" s="17">
        <v>43224</v>
      </c>
      <c r="B167" s="14">
        <v>577.89</v>
      </c>
      <c r="C167" s="14">
        <v>578.26</v>
      </c>
      <c r="D167" s="14">
        <v>579.21</v>
      </c>
      <c r="E167" s="14">
        <v>574.99</v>
      </c>
      <c r="F167" s="14" t="s">
        <v>4125</v>
      </c>
      <c r="G167" s="15">
        <v>-1.0800000000000001E-2</v>
      </c>
    </row>
    <row r="168" spans="1:7" x14ac:dyDescent="0.2">
      <c r="A168" s="17">
        <v>43223</v>
      </c>
      <c r="B168" s="14">
        <v>576.37</v>
      </c>
      <c r="C168" s="14">
        <v>582.35</v>
      </c>
      <c r="D168" s="14">
        <v>582.48</v>
      </c>
      <c r="E168" s="14">
        <v>575.66</v>
      </c>
      <c r="F168" s="14" t="s">
        <v>4126</v>
      </c>
      <c r="G168" s="15">
        <v>8.9999999999999993E-3</v>
      </c>
    </row>
    <row r="169" spans="1:7" x14ac:dyDescent="0.2">
      <c r="A169" s="17">
        <v>43222</v>
      </c>
      <c r="B169" s="14">
        <v>582.65</v>
      </c>
      <c r="C169" s="14">
        <v>579.96</v>
      </c>
      <c r="D169" s="14">
        <v>583.26</v>
      </c>
      <c r="E169" s="14">
        <v>579.96</v>
      </c>
      <c r="F169" s="14" t="s">
        <v>4127</v>
      </c>
      <c r="G169" s="15">
        <v>-3.3E-3</v>
      </c>
    </row>
    <row r="170" spans="1:7" x14ac:dyDescent="0.2">
      <c r="A170" s="17">
        <v>43220</v>
      </c>
      <c r="B170" s="14">
        <v>577.45000000000005</v>
      </c>
      <c r="C170" s="14">
        <v>578.78</v>
      </c>
      <c r="D170" s="14">
        <v>580.21</v>
      </c>
      <c r="E170" s="14">
        <v>576.79999999999995</v>
      </c>
      <c r="F170" s="14" t="s">
        <v>4128</v>
      </c>
      <c r="G170" s="15">
        <v>1.9E-3</v>
      </c>
    </row>
    <row r="171" spans="1:7" x14ac:dyDescent="0.2">
      <c r="A171" s="17">
        <v>43217</v>
      </c>
      <c r="B171" s="14">
        <v>579.38</v>
      </c>
      <c r="C171" s="14">
        <v>579.28</v>
      </c>
      <c r="D171" s="14">
        <v>580.26</v>
      </c>
      <c r="E171" s="14">
        <v>577.16999999999996</v>
      </c>
      <c r="F171" s="14" t="s">
        <v>4129</v>
      </c>
      <c r="G171" s="15">
        <v>1.2E-2</v>
      </c>
    </row>
    <row r="172" spans="1:7" x14ac:dyDescent="0.2">
      <c r="A172" s="17">
        <v>43216</v>
      </c>
      <c r="B172" s="14">
        <v>578.30999999999995</v>
      </c>
      <c r="C172" s="14">
        <v>572.1</v>
      </c>
      <c r="D172" s="14">
        <v>578.30999999999995</v>
      </c>
      <c r="E172" s="14">
        <v>570.37</v>
      </c>
      <c r="F172" s="14" t="s">
        <v>4130</v>
      </c>
      <c r="G172" s="15">
        <v>-9.1000000000000004E-3</v>
      </c>
    </row>
    <row r="173" spans="1:7" x14ac:dyDescent="0.2">
      <c r="A173" s="17">
        <v>43215</v>
      </c>
      <c r="B173" s="14">
        <v>571.46</v>
      </c>
      <c r="C173" s="14">
        <v>572.46</v>
      </c>
      <c r="D173" s="14">
        <v>572.64</v>
      </c>
      <c r="E173" s="14">
        <v>567.30999999999995</v>
      </c>
      <c r="F173" s="14" t="s">
        <v>4131</v>
      </c>
      <c r="G173" s="15">
        <v>-7.1000000000000004E-3</v>
      </c>
    </row>
    <row r="174" spans="1:7" x14ac:dyDescent="0.2">
      <c r="A174" s="17">
        <v>43214</v>
      </c>
      <c r="B174" s="14">
        <v>576.69000000000005</v>
      </c>
      <c r="C174" s="14">
        <v>581.71</v>
      </c>
      <c r="D174" s="14">
        <v>583.17999999999995</v>
      </c>
      <c r="E174" s="14">
        <v>575.51</v>
      </c>
      <c r="F174" s="14" t="s">
        <v>4132</v>
      </c>
      <c r="G174" s="15">
        <v>8.3000000000000001E-3</v>
      </c>
    </row>
    <row r="175" spans="1:7" x14ac:dyDescent="0.2">
      <c r="A175" s="17">
        <v>43213</v>
      </c>
      <c r="B175" s="14">
        <v>580.79999999999995</v>
      </c>
      <c r="C175" s="14">
        <v>576.66</v>
      </c>
      <c r="D175" s="14">
        <v>580.80999999999995</v>
      </c>
      <c r="E175" s="14">
        <v>576.04</v>
      </c>
      <c r="F175" s="14" t="s">
        <v>4133</v>
      </c>
      <c r="G175" s="15">
        <v>5.5999999999999999E-3</v>
      </c>
    </row>
    <row r="176" spans="1:7" x14ac:dyDescent="0.2">
      <c r="A176" s="17">
        <v>43210</v>
      </c>
      <c r="B176" s="14">
        <v>576.01</v>
      </c>
      <c r="C176" s="14">
        <v>573.24</v>
      </c>
      <c r="D176" s="14">
        <v>577.79</v>
      </c>
      <c r="E176" s="14">
        <v>573.15</v>
      </c>
      <c r="F176" s="14" t="s">
        <v>4134</v>
      </c>
      <c r="G176" s="15">
        <v>5.4000000000000003E-3</v>
      </c>
    </row>
    <row r="177" spans="1:7" x14ac:dyDescent="0.2">
      <c r="A177" s="17">
        <v>43209</v>
      </c>
      <c r="B177" s="14">
        <v>572.78</v>
      </c>
      <c r="C177" s="14">
        <v>570.52</v>
      </c>
      <c r="D177" s="14">
        <v>573.36</v>
      </c>
      <c r="E177" s="14">
        <v>570.37</v>
      </c>
      <c r="F177" s="14" t="s">
        <v>4135</v>
      </c>
      <c r="G177" s="15">
        <v>4.5999999999999999E-3</v>
      </c>
    </row>
    <row r="178" spans="1:7" x14ac:dyDescent="0.2">
      <c r="A178" s="17">
        <v>43208</v>
      </c>
      <c r="B178" s="14">
        <v>569.69000000000005</v>
      </c>
      <c r="C178" s="14">
        <v>567.09</v>
      </c>
      <c r="D178" s="14">
        <v>569.72</v>
      </c>
      <c r="E178" s="14">
        <v>566.79</v>
      </c>
      <c r="F178" s="14" t="s">
        <v>2862</v>
      </c>
      <c r="G178" s="15">
        <v>1.24E-2</v>
      </c>
    </row>
    <row r="179" spans="1:7" x14ac:dyDescent="0.2">
      <c r="A179" s="17">
        <v>43207</v>
      </c>
      <c r="B179" s="14">
        <v>567.09</v>
      </c>
      <c r="C179" s="14">
        <v>562.14</v>
      </c>
      <c r="D179" s="14">
        <v>568.05999999999995</v>
      </c>
      <c r="E179" s="14">
        <v>562.14</v>
      </c>
      <c r="F179" s="14" t="s">
        <v>4136</v>
      </c>
      <c r="G179" s="15">
        <v>4.0000000000000002E-4</v>
      </c>
    </row>
    <row r="180" spans="1:7" x14ac:dyDescent="0.2">
      <c r="A180" s="17">
        <v>43206</v>
      </c>
      <c r="B180" s="14">
        <v>560.13</v>
      </c>
      <c r="C180" s="14">
        <v>560.29999999999995</v>
      </c>
      <c r="D180" s="14">
        <v>562.08000000000004</v>
      </c>
      <c r="E180" s="14">
        <v>559.51</v>
      </c>
      <c r="F180" s="14" t="s">
        <v>4137</v>
      </c>
      <c r="G180" s="15">
        <v>4.5999999999999999E-3</v>
      </c>
    </row>
    <row r="181" spans="1:7" x14ac:dyDescent="0.2">
      <c r="A181" s="17">
        <v>43203</v>
      </c>
      <c r="B181" s="14">
        <v>559.91</v>
      </c>
      <c r="C181" s="14">
        <v>558.69000000000005</v>
      </c>
      <c r="D181" s="14">
        <v>562.16</v>
      </c>
      <c r="E181" s="14">
        <v>557.12</v>
      </c>
      <c r="F181" s="14" t="s">
        <v>4138</v>
      </c>
      <c r="G181" s="15">
        <v>1.0999999999999999E-2</v>
      </c>
    </row>
    <row r="182" spans="1:7" x14ac:dyDescent="0.2">
      <c r="A182" s="17">
        <v>43202</v>
      </c>
      <c r="B182" s="14">
        <v>557.36</v>
      </c>
      <c r="C182" s="14">
        <v>551.95000000000005</v>
      </c>
      <c r="D182" s="14">
        <v>557.66999999999996</v>
      </c>
      <c r="E182" s="14">
        <v>550.9</v>
      </c>
      <c r="F182" s="14" t="s">
        <v>4139</v>
      </c>
      <c r="G182" s="15">
        <v>-1.2E-2</v>
      </c>
    </row>
    <row r="183" spans="1:7" x14ac:dyDescent="0.2">
      <c r="A183" s="17">
        <v>43201</v>
      </c>
      <c r="B183" s="14">
        <v>551.27</v>
      </c>
      <c r="C183" s="14">
        <v>557.80999999999995</v>
      </c>
      <c r="D183" s="14">
        <v>557.80999999999995</v>
      </c>
      <c r="E183" s="14">
        <v>549.65</v>
      </c>
      <c r="F183" s="14" t="s">
        <v>4140</v>
      </c>
      <c r="G183" s="15">
        <v>8.3000000000000001E-3</v>
      </c>
    </row>
    <row r="184" spans="1:7" x14ac:dyDescent="0.2">
      <c r="A184" s="17">
        <v>43200</v>
      </c>
      <c r="B184" s="14">
        <v>557.94000000000005</v>
      </c>
      <c r="C184" s="14">
        <v>557.27</v>
      </c>
      <c r="D184" s="14">
        <v>558.05999999999995</v>
      </c>
      <c r="E184" s="14">
        <v>553.96</v>
      </c>
      <c r="F184" s="14" t="s">
        <v>4141</v>
      </c>
      <c r="G184" s="15">
        <v>-6.9999999999999999E-4</v>
      </c>
    </row>
    <row r="185" spans="1:7" x14ac:dyDescent="0.2">
      <c r="A185" s="17">
        <v>43199</v>
      </c>
      <c r="B185" s="14">
        <v>553.34</v>
      </c>
      <c r="C185" s="14">
        <v>556.62</v>
      </c>
      <c r="D185" s="14">
        <v>559.13</v>
      </c>
      <c r="E185" s="14">
        <v>550.76</v>
      </c>
      <c r="F185" s="14" t="s">
        <v>4142</v>
      </c>
      <c r="G185" s="15">
        <v>-6.8999999999999999E-3</v>
      </c>
    </row>
    <row r="186" spans="1:7" x14ac:dyDescent="0.2">
      <c r="A186" s="17">
        <v>43196</v>
      </c>
      <c r="B186" s="14">
        <v>553.70000000000005</v>
      </c>
      <c r="C186" s="14">
        <v>554.76</v>
      </c>
      <c r="D186" s="14">
        <v>557.79</v>
      </c>
      <c r="E186" s="14">
        <v>552.28</v>
      </c>
      <c r="F186" s="14" t="s">
        <v>4143</v>
      </c>
      <c r="G186" s="15">
        <v>2.07E-2</v>
      </c>
    </row>
    <row r="187" spans="1:7" x14ac:dyDescent="0.2">
      <c r="A187" s="17">
        <v>43195</v>
      </c>
      <c r="B187" s="14">
        <v>557.54</v>
      </c>
      <c r="C187" s="14">
        <v>553.1</v>
      </c>
      <c r="D187" s="14">
        <v>557.54</v>
      </c>
      <c r="E187" s="14">
        <v>552.11</v>
      </c>
      <c r="F187" s="14" t="s">
        <v>4144</v>
      </c>
      <c r="G187" s="15">
        <v>-9.5999999999999992E-3</v>
      </c>
    </row>
    <row r="188" spans="1:7" x14ac:dyDescent="0.2">
      <c r="A188" s="17">
        <v>43194</v>
      </c>
      <c r="B188" s="14">
        <v>546.21</v>
      </c>
      <c r="C188" s="14">
        <v>551.71</v>
      </c>
      <c r="D188" s="14">
        <v>552.09</v>
      </c>
      <c r="E188" s="14">
        <v>542.70000000000005</v>
      </c>
      <c r="F188" s="14" t="s">
        <v>4145</v>
      </c>
      <c r="G188" s="15">
        <v>-1.46E-2</v>
      </c>
    </row>
    <row r="189" spans="1:7" x14ac:dyDescent="0.2">
      <c r="A189" s="17">
        <v>43193</v>
      </c>
      <c r="B189" s="14">
        <v>551.51</v>
      </c>
      <c r="C189" s="14">
        <v>555.74</v>
      </c>
      <c r="D189" s="14">
        <v>555.74</v>
      </c>
      <c r="E189" s="14">
        <v>549.72</v>
      </c>
      <c r="F189" s="14" t="s">
        <v>4146</v>
      </c>
      <c r="G189" s="15">
        <v>1.2699999999999999E-2</v>
      </c>
    </row>
    <row r="190" spans="1:7" x14ac:dyDescent="0.2">
      <c r="A190" s="17">
        <v>43188</v>
      </c>
      <c r="B190" s="14">
        <v>559.66999999999996</v>
      </c>
      <c r="C190" s="14">
        <v>553.61</v>
      </c>
      <c r="D190" s="14">
        <v>560.15</v>
      </c>
      <c r="E190" s="14">
        <v>553.61</v>
      </c>
      <c r="F190" s="14" t="s">
        <v>3098</v>
      </c>
      <c r="G190" s="15">
        <v>8.9999999999999998E-4</v>
      </c>
    </row>
    <row r="191" spans="1:7" x14ac:dyDescent="0.2">
      <c r="A191" s="17">
        <v>43187</v>
      </c>
      <c r="B191" s="14">
        <v>552.64</v>
      </c>
      <c r="C191" s="14">
        <v>547.4</v>
      </c>
      <c r="D191" s="14">
        <v>552.64</v>
      </c>
      <c r="E191" s="14">
        <v>543.57000000000005</v>
      </c>
      <c r="F191" s="14" t="s">
        <v>4147</v>
      </c>
      <c r="G191" s="15">
        <v>1.04E-2</v>
      </c>
    </row>
    <row r="192" spans="1:7" x14ac:dyDescent="0.2">
      <c r="A192" s="17">
        <v>43186</v>
      </c>
      <c r="B192" s="14">
        <v>552.16</v>
      </c>
      <c r="C192" s="14">
        <v>552.73</v>
      </c>
      <c r="D192" s="14">
        <v>554.26</v>
      </c>
      <c r="E192" s="14">
        <v>550.67999999999995</v>
      </c>
      <c r="F192" s="14" t="s">
        <v>4148</v>
      </c>
      <c r="G192" s="15">
        <v>-9.7000000000000003E-3</v>
      </c>
    </row>
    <row r="193" spans="1:7" x14ac:dyDescent="0.2">
      <c r="A193" s="17">
        <v>43185</v>
      </c>
      <c r="B193" s="14">
        <v>546.47</v>
      </c>
      <c r="C193" s="14">
        <v>552</v>
      </c>
      <c r="D193" s="14">
        <v>554.25</v>
      </c>
      <c r="E193" s="14">
        <v>545.61</v>
      </c>
      <c r="F193" s="14" t="s">
        <v>4149</v>
      </c>
      <c r="G193" s="15">
        <v>-1.1999999999999999E-3</v>
      </c>
    </row>
    <row r="194" spans="1:7" x14ac:dyDescent="0.2">
      <c r="A194" s="17">
        <v>43182</v>
      </c>
      <c r="B194" s="14">
        <v>551.82000000000005</v>
      </c>
      <c r="C194" s="14">
        <v>548.4</v>
      </c>
      <c r="D194" s="14">
        <v>554.07000000000005</v>
      </c>
      <c r="E194" s="14">
        <v>544.32000000000005</v>
      </c>
      <c r="F194" s="14" t="s">
        <v>4150</v>
      </c>
      <c r="G194" s="15">
        <v>-2.01E-2</v>
      </c>
    </row>
    <row r="195" spans="1:7" x14ac:dyDescent="0.2">
      <c r="A195" s="17">
        <v>43181</v>
      </c>
      <c r="B195" s="14">
        <v>552.49</v>
      </c>
      <c r="C195" s="14">
        <v>561.02</v>
      </c>
      <c r="D195" s="14">
        <v>561.02</v>
      </c>
      <c r="E195" s="14">
        <v>550.29</v>
      </c>
      <c r="F195" s="14" t="s">
        <v>4151</v>
      </c>
      <c r="G195" s="15">
        <v>-1.1000000000000001E-3</v>
      </c>
    </row>
    <row r="196" spans="1:7" x14ac:dyDescent="0.2">
      <c r="A196" s="17">
        <v>43180</v>
      </c>
      <c r="B196" s="14">
        <v>563.80999999999995</v>
      </c>
      <c r="C196" s="14">
        <v>564.79999999999995</v>
      </c>
      <c r="D196" s="14">
        <v>564.80999999999995</v>
      </c>
      <c r="E196" s="14">
        <v>561.92999999999995</v>
      </c>
      <c r="F196" s="14" t="s">
        <v>4152</v>
      </c>
      <c r="G196" s="15">
        <v>2.0999999999999999E-3</v>
      </c>
    </row>
    <row r="197" spans="1:7" x14ac:dyDescent="0.2">
      <c r="A197" s="17">
        <v>43179</v>
      </c>
      <c r="B197" s="14">
        <v>564.42999999999995</v>
      </c>
      <c r="C197" s="14">
        <v>565.47</v>
      </c>
      <c r="D197" s="14">
        <v>565.55999999999995</v>
      </c>
      <c r="E197" s="14">
        <v>561.57000000000005</v>
      </c>
      <c r="F197" s="14" t="s">
        <v>4153</v>
      </c>
      <c r="G197" s="15">
        <v>-1.4500000000000001E-2</v>
      </c>
    </row>
    <row r="198" spans="1:7" x14ac:dyDescent="0.2">
      <c r="A198" s="17">
        <v>43178</v>
      </c>
      <c r="B198" s="14">
        <v>563.27</v>
      </c>
      <c r="C198" s="14">
        <v>570.86</v>
      </c>
      <c r="D198" s="14">
        <v>570.86</v>
      </c>
      <c r="E198" s="14">
        <v>562.78</v>
      </c>
      <c r="F198" s="14" t="s">
        <v>4154</v>
      </c>
      <c r="G198" s="15">
        <v>-1.03E-2</v>
      </c>
    </row>
    <row r="199" spans="1:7" x14ac:dyDescent="0.2">
      <c r="A199" s="17">
        <v>43175</v>
      </c>
      <c r="B199" s="14">
        <v>571.54999999999995</v>
      </c>
      <c r="C199" s="14">
        <v>577.19000000000005</v>
      </c>
      <c r="D199" s="14">
        <v>577.19000000000005</v>
      </c>
      <c r="E199" s="14">
        <v>571.4</v>
      </c>
      <c r="F199" s="14" t="s">
        <v>4155</v>
      </c>
      <c r="G199" s="15">
        <v>3.8E-3</v>
      </c>
    </row>
    <row r="200" spans="1:7" x14ac:dyDescent="0.2">
      <c r="A200" s="17">
        <v>43174</v>
      </c>
      <c r="B200" s="14">
        <v>577.49</v>
      </c>
      <c r="C200" s="14">
        <v>576.09</v>
      </c>
      <c r="D200" s="14">
        <v>577.49</v>
      </c>
      <c r="E200" s="14">
        <v>573.62</v>
      </c>
      <c r="F200" s="14" t="s">
        <v>4156</v>
      </c>
      <c r="G200" s="15">
        <v>2.3999999999999998E-3</v>
      </c>
    </row>
    <row r="201" spans="1:7" x14ac:dyDescent="0.2">
      <c r="A201" s="17">
        <v>43173</v>
      </c>
      <c r="B201" s="14">
        <v>575.32000000000005</v>
      </c>
      <c r="C201" s="14">
        <v>574.75</v>
      </c>
      <c r="D201" s="14">
        <v>579.49</v>
      </c>
      <c r="E201" s="14">
        <v>574.62</v>
      </c>
      <c r="F201" s="14" t="s">
        <v>4157</v>
      </c>
      <c r="G201" s="15">
        <v>-7.4000000000000003E-3</v>
      </c>
    </row>
    <row r="202" spans="1:7" x14ac:dyDescent="0.2">
      <c r="A202" s="17">
        <v>43172</v>
      </c>
      <c r="B202" s="14">
        <v>573.95000000000005</v>
      </c>
      <c r="C202" s="14">
        <v>578.80999999999995</v>
      </c>
      <c r="D202" s="14">
        <v>581.55999999999995</v>
      </c>
      <c r="E202" s="14">
        <v>572.91999999999996</v>
      </c>
      <c r="F202" s="14" t="s">
        <v>4158</v>
      </c>
      <c r="G202" s="15">
        <v>2.8E-3</v>
      </c>
    </row>
    <row r="203" spans="1:7" x14ac:dyDescent="0.2">
      <c r="A203" s="17">
        <v>43171</v>
      </c>
      <c r="B203" s="14">
        <v>578.21</v>
      </c>
      <c r="C203" s="14">
        <v>579.54999999999995</v>
      </c>
      <c r="D203" s="14">
        <v>580.51</v>
      </c>
      <c r="E203" s="14">
        <v>576.63</v>
      </c>
      <c r="F203" s="14" t="s">
        <v>4159</v>
      </c>
      <c r="G203" s="15">
        <v>2.3E-3</v>
      </c>
    </row>
    <row r="204" spans="1:7" x14ac:dyDescent="0.2">
      <c r="A204" s="17">
        <v>43168</v>
      </c>
      <c r="B204" s="14">
        <v>576.61</v>
      </c>
      <c r="C204" s="14">
        <v>574.48</v>
      </c>
      <c r="D204" s="14">
        <v>577.28</v>
      </c>
      <c r="E204" s="14">
        <v>573.83000000000004</v>
      </c>
      <c r="F204" s="14" t="s">
        <v>4160</v>
      </c>
      <c r="G204" s="15">
        <v>1.38E-2</v>
      </c>
    </row>
    <row r="205" spans="1:7" x14ac:dyDescent="0.2">
      <c r="A205" s="17">
        <v>43167</v>
      </c>
      <c r="B205" s="14">
        <v>575.29999999999995</v>
      </c>
      <c r="C205" s="14">
        <v>568.12</v>
      </c>
      <c r="D205" s="14">
        <v>575.57000000000005</v>
      </c>
      <c r="E205" s="14">
        <v>568.12</v>
      </c>
      <c r="F205" s="14" t="s">
        <v>4161</v>
      </c>
      <c r="G205" s="15">
        <v>2E-3</v>
      </c>
    </row>
    <row r="206" spans="1:7" x14ac:dyDescent="0.2">
      <c r="A206" s="17">
        <v>43166</v>
      </c>
      <c r="B206" s="14">
        <v>567.46</v>
      </c>
      <c r="C206" s="14">
        <v>564.79999999999995</v>
      </c>
      <c r="D206" s="14">
        <v>567.48</v>
      </c>
      <c r="E206" s="14">
        <v>562.62</v>
      </c>
      <c r="F206" s="14" t="s">
        <v>4162</v>
      </c>
      <c r="G206" s="15">
        <v>8.3000000000000001E-3</v>
      </c>
    </row>
    <row r="207" spans="1:7" x14ac:dyDescent="0.2">
      <c r="A207" s="17">
        <v>43165</v>
      </c>
      <c r="B207" s="14">
        <v>566.34</v>
      </c>
      <c r="C207" s="14">
        <v>565.83000000000004</v>
      </c>
      <c r="D207" s="14">
        <v>568.97</v>
      </c>
      <c r="E207" s="14">
        <v>565.72</v>
      </c>
      <c r="F207" s="14" t="s">
        <v>4163</v>
      </c>
      <c r="G207" s="15">
        <v>1.2800000000000001E-2</v>
      </c>
    </row>
    <row r="208" spans="1:7" x14ac:dyDescent="0.2">
      <c r="A208" s="17">
        <v>43164</v>
      </c>
      <c r="B208" s="14">
        <v>561.69000000000005</v>
      </c>
      <c r="C208" s="14">
        <v>554.21</v>
      </c>
      <c r="D208" s="14">
        <v>561.69000000000005</v>
      </c>
      <c r="E208" s="14">
        <v>554.21</v>
      </c>
      <c r="F208" s="14" t="s">
        <v>4164</v>
      </c>
      <c r="G208" s="15">
        <v>-1.9E-2</v>
      </c>
    </row>
    <row r="209" spans="1:7" x14ac:dyDescent="0.2">
      <c r="A209" s="17">
        <v>43161</v>
      </c>
      <c r="B209" s="14">
        <v>554.58000000000004</v>
      </c>
      <c r="C209" s="14">
        <v>561.41999999999996</v>
      </c>
      <c r="D209" s="14">
        <v>562.52</v>
      </c>
      <c r="E209" s="14">
        <v>554.1</v>
      </c>
      <c r="F209" s="14" t="s">
        <v>4165</v>
      </c>
      <c r="G209" s="15">
        <v>-1.49E-2</v>
      </c>
    </row>
    <row r="210" spans="1:7" x14ac:dyDescent="0.2">
      <c r="A210" s="17">
        <v>43160</v>
      </c>
      <c r="B210" s="14">
        <v>565.29999999999995</v>
      </c>
      <c r="C210" s="14">
        <v>571.99</v>
      </c>
      <c r="D210" s="14">
        <v>572.66999999999996</v>
      </c>
      <c r="E210" s="14">
        <v>565.29999999999995</v>
      </c>
      <c r="F210" s="14" t="s">
        <v>4166</v>
      </c>
      <c r="G210" s="15">
        <v>-3.3999999999999998E-3</v>
      </c>
    </row>
    <row r="211" spans="1:7" x14ac:dyDescent="0.2">
      <c r="A211" s="17">
        <v>43159</v>
      </c>
      <c r="B211" s="14">
        <v>573.87</v>
      </c>
      <c r="C211" s="14">
        <v>574.47</v>
      </c>
      <c r="D211" s="14">
        <v>577.13</v>
      </c>
      <c r="E211" s="14">
        <v>573.20000000000005</v>
      </c>
      <c r="F211" s="14" t="s">
        <v>4167</v>
      </c>
      <c r="G211" s="15">
        <v>5.9999999999999995E-4</v>
      </c>
    </row>
    <row r="212" spans="1:7" x14ac:dyDescent="0.2">
      <c r="A212" s="17">
        <v>43158</v>
      </c>
      <c r="B212" s="14">
        <v>575.85</v>
      </c>
      <c r="C212" s="14">
        <v>577.12</v>
      </c>
      <c r="D212" s="14">
        <v>577.96</v>
      </c>
      <c r="E212" s="14">
        <v>574.62</v>
      </c>
      <c r="F212" s="14" t="s">
        <v>4168</v>
      </c>
      <c r="G212" s="15">
        <v>5.4000000000000003E-3</v>
      </c>
    </row>
    <row r="213" spans="1:7" x14ac:dyDescent="0.2">
      <c r="A213" s="17">
        <v>43157</v>
      </c>
      <c r="B213" s="14">
        <v>575.52</v>
      </c>
      <c r="C213" s="14">
        <v>574.95000000000005</v>
      </c>
      <c r="D213" s="14">
        <v>577.47</v>
      </c>
      <c r="E213" s="14">
        <v>574.6</v>
      </c>
      <c r="F213" s="14" t="s">
        <v>4169</v>
      </c>
      <c r="G213" s="15">
        <v>1.4E-3</v>
      </c>
    </row>
    <row r="214" spans="1:7" x14ac:dyDescent="0.2">
      <c r="A214" s="17">
        <v>43154</v>
      </c>
      <c r="B214" s="14">
        <v>572.45000000000005</v>
      </c>
      <c r="C214" s="14">
        <v>572.38</v>
      </c>
      <c r="D214" s="14">
        <v>573.25</v>
      </c>
      <c r="E214" s="14">
        <v>569.80999999999995</v>
      </c>
      <c r="F214" s="14" t="s">
        <v>4170</v>
      </c>
      <c r="G214" s="15">
        <v>1E-4</v>
      </c>
    </row>
    <row r="215" spans="1:7" x14ac:dyDescent="0.2">
      <c r="A215" s="17">
        <v>43153</v>
      </c>
      <c r="B215" s="14">
        <v>571.66999999999996</v>
      </c>
      <c r="C215" s="14">
        <v>568.1</v>
      </c>
      <c r="D215" s="14">
        <v>571.91999999999996</v>
      </c>
      <c r="E215" s="14">
        <v>565.58000000000004</v>
      </c>
      <c r="F215" s="14" t="s">
        <v>4171</v>
      </c>
      <c r="G215" s="15">
        <v>2E-3</v>
      </c>
    </row>
    <row r="216" spans="1:7" x14ac:dyDescent="0.2">
      <c r="A216" s="17">
        <v>43152</v>
      </c>
      <c r="B216" s="14">
        <v>571.63</v>
      </c>
      <c r="C216" s="14">
        <v>569.42999999999995</v>
      </c>
      <c r="D216" s="14">
        <v>572.34</v>
      </c>
      <c r="E216" s="14">
        <v>566.54999999999995</v>
      </c>
      <c r="F216" s="14" t="s">
        <v>4172</v>
      </c>
      <c r="G216" s="15">
        <v>1.0800000000000001E-2</v>
      </c>
    </row>
    <row r="217" spans="1:7" x14ac:dyDescent="0.2">
      <c r="A217" s="17">
        <v>43151</v>
      </c>
      <c r="B217" s="14">
        <v>570.5</v>
      </c>
      <c r="C217" s="14">
        <v>565.05999999999995</v>
      </c>
      <c r="D217" s="14">
        <v>570.61</v>
      </c>
      <c r="E217" s="14">
        <v>564.46</v>
      </c>
      <c r="F217" s="14" t="s">
        <v>4173</v>
      </c>
      <c r="G217" s="15">
        <v>-3.5999999999999999E-3</v>
      </c>
    </row>
    <row r="218" spans="1:7" x14ac:dyDescent="0.2">
      <c r="A218" s="17">
        <v>43150</v>
      </c>
      <c r="B218" s="14">
        <v>564.38</v>
      </c>
      <c r="C218" s="14">
        <v>568.36</v>
      </c>
      <c r="D218" s="14">
        <v>568.36</v>
      </c>
      <c r="E218" s="14">
        <v>563.79999999999995</v>
      </c>
      <c r="F218" s="14" t="s">
        <v>4174</v>
      </c>
      <c r="G218" s="15">
        <v>9.7000000000000003E-3</v>
      </c>
    </row>
    <row r="219" spans="1:7" x14ac:dyDescent="0.2">
      <c r="A219" s="17">
        <v>43147</v>
      </c>
      <c r="B219" s="14">
        <v>566.41</v>
      </c>
      <c r="C219" s="14">
        <v>564.05999999999995</v>
      </c>
      <c r="D219" s="14">
        <v>566.51</v>
      </c>
      <c r="E219" s="14">
        <v>563.38</v>
      </c>
      <c r="F219" s="14" t="s">
        <v>4175</v>
      </c>
      <c r="G219" s="15">
        <v>5.1000000000000004E-3</v>
      </c>
    </row>
    <row r="220" spans="1:7" x14ac:dyDescent="0.2">
      <c r="A220" s="17">
        <v>43146</v>
      </c>
      <c r="B220" s="14">
        <v>560.96</v>
      </c>
      <c r="C220" s="14">
        <v>560.61</v>
      </c>
      <c r="D220" s="14">
        <v>563.16</v>
      </c>
      <c r="E220" s="14">
        <v>558.91999999999996</v>
      </c>
      <c r="F220" s="14" t="s">
        <v>4176</v>
      </c>
      <c r="G220" s="15">
        <v>1.1900000000000001E-2</v>
      </c>
    </row>
    <row r="221" spans="1:7" x14ac:dyDescent="0.2">
      <c r="A221" s="17">
        <v>43145</v>
      </c>
      <c r="B221" s="14">
        <v>558.11</v>
      </c>
      <c r="C221" s="14">
        <v>555.62</v>
      </c>
      <c r="D221" s="14">
        <v>558.57000000000005</v>
      </c>
      <c r="E221" s="14">
        <v>548.89</v>
      </c>
      <c r="F221" s="14" t="s">
        <v>4177</v>
      </c>
      <c r="G221" s="15">
        <v>-4.1999999999999997E-3</v>
      </c>
    </row>
    <row r="222" spans="1:7" x14ac:dyDescent="0.2">
      <c r="A222" s="17">
        <v>43144</v>
      </c>
      <c r="B222" s="14">
        <v>551.54999999999995</v>
      </c>
      <c r="C222" s="14">
        <v>554.35</v>
      </c>
      <c r="D222" s="14">
        <v>555.85</v>
      </c>
      <c r="E222" s="14">
        <v>551.54999999999995</v>
      </c>
      <c r="F222" s="14" t="s">
        <v>4178</v>
      </c>
      <c r="G222" s="15">
        <v>1.4E-2</v>
      </c>
    </row>
    <row r="223" spans="1:7" x14ac:dyDescent="0.2">
      <c r="A223" s="17">
        <v>43143</v>
      </c>
      <c r="B223" s="14">
        <v>553.87</v>
      </c>
      <c r="C223" s="14">
        <v>553.51</v>
      </c>
      <c r="D223" s="14">
        <v>556.88</v>
      </c>
      <c r="E223" s="14">
        <v>551.77</v>
      </c>
      <c r="F223" s="14" t="s">
        <v>4179</v>
      </c>
      <c r="G223" s="15">
        <v>-1.1599999999999999E-2</v>
      </c>
    </row>
    <row r="224" spans="1:7" x14ac:dyDescent="0.2">
      <c r="A224" s="17">
        <v>43140</v>
      </c>
      <c r="B224" s="14">
        <v>546.24</v>
      </c>
      <c r="C224" s="14">
        <v>550.24</v>
      </c>
      <c r="D224" s="14">
        <v>553.37</v>
      </c>
      <c r="E224" s="14">
        <v>545.73</v>
      </c>
      <c r="F224" s="14" t="s">
        <v>4180</v>
      </c>
      <c r="G224" s="15">
        <v>-2.01E-2</v>
      </c>
    </row>
    <row r="225" spans="1:7" x14ac:dyDescent="0.2">
      <c r="A225" s="17">
        <v>43139</v>
      </c>
      <c r="B225" s="14">
        <v>552.63</v>
      </c>
      <c r="C225" s="14">
        <v>562.97</v>
      </c>
      <c r="D225" s="14">
        <v>563.19000000000005</v>
      </c>
      <c r="E225" s="14">
        <v>552.62</v>
      </c>
      <c r="F225" s="14" t="s">
        <v>4181</v>
      </c>
      <c r="G225" s="15">
        <v>2.8799999999999999E-2</v>
      </c>
    </row>
    <row r="226" spans="1:7" x14ac:dyDescent="0.2">
      <c r="A226" s="17">
        <v>43138</v>
      </c>
      <c r="B226" s="14">
        <v>563.95000000000005</v>
      </c>
      <c r="C226" s="14">
        <v>554.80999999999995</v>
      </c>
      <c r="D226" s="14">
        <v>564.85</v>
      </c>
      <c r="E226" s="14">
        <v>552.29</v>
      </c>
      <c r="F226" s="14" t="s">
        <v>4182</v>
      </c>
      <c r="G226" s="15">
        <v>-2.07E-2</v>
      </c>
    </row>
    <row r="227" spans="1:7" x14ac:dyDescent="0.2">
      <c r="A227" s="17">
        <v>43137</v>
      </c>
      <c r="B227" s="14">
        <v>548.16999999999996</v>
      </c>
      <c r="C227" s="14">
        <v>537.59</v>
      </c>
      <c r="D227" s="14">
        <v>554.59</v>
      </c>
      <c r="E227" s="14">
        <v>537.34</v>
      </c>
      <c r="F227" s="14" t="s">
        <v>4183</v>
      </c>
      <c r="G227" s="15">
        <v>-2.5899999999999999E-2</v>
      </c>
    </row>
    <row r="228" spans="1:7" x14ac:dyDescent="0.2">
      <c r="A228" s="17">
        <v>43136</v>
      </c>
      <c r="B228" s="14">
        <v>559.76</v>
      </c>
      <c r="C228" s="14">
        <v>570.20000000000005</v>
      </c>
      <c r="D228" s="14">
        <v>570.20000000000005</v>
      </c>
      <c r="E228" s="14">
        <v>559.54999999999995</v>
      </c>
      <c r="F228" s="14" t="s">
        <v>4184</v>
      </c>
      <c r="G228" s="15">
        <v>-1.11E-2</v>
      </c>
    </row>
    <row r="229" spans="1:7" x14ac:dyDescent="0.2">
      <c r="A229" s="17">
        <v>43133</v>
      </c>
      <c r="B229" s="14">
        <v>574.66999999999996</v>
      </c>
      <c r="C229" s="14">
        <v>580.80999999999995</v>
      </c>
      <c r="D229" s="14">
        <v>581.01</v>
      </c>
      <c r="E229" s="14">
        <v>573.97</v>
      </c>
      <c r="F229" s="14" t="s">
        <v>4185</v>
      </c>
      <c r="G229" s="15">
        <v>4.8999999999999998E-3</v>
      </c>
    </row>
    <row r="230" spans="1:7" x14ac:dyDescent="0.2">
      <c r="A230" s="17">
        <v>43132</v>
      </c>
      <c r="B230" s="14">
        <v>581.12</v>
      </c>
      <c r="C230" s="14">
        <v>581.01</v>
      </c>
      <c r="D230" s="14">
        <v>583.89</v>
      </c>
      <c r="E230" s="14">
        <v>580.28</v>
      </c>
      <c r="F230" s="14" t="s">
        <v>4186</v>
      </c>
      <c r="G230" s="15">
        <v>-3.7000000000000002E-3</v>
      </c>
    </row>
    <row r="231" spans="1:7" x14ac:dyDescent="0.2">
      <c r="A231" s="17">
        <v>43131</v>
      </c>
      <c r="B231" s="14">
        <v>578.29999999999995</v>
      </c>
      <c r="C231" s="14">
        <v>581.91</v>
      </c>
      <c r="D231" s="14">
        <v>583.15</v>
      </c>
      <c r="E231" s="14">
        <v>577.89</v>
      </c>
      <c r="F231" s="14" t="s">
        <v>4187</v>
      </c>
      <c r="G231" s="15">
        <v>-6.1999999999999998E-3</v>
      </c>
    </row>
    <row r="232" spans="1:7" x14ac:dyDescent="0.2">
      <c r="A232" s="17">
        <v>43130</v>
      </c>
      <c r="B232" s="14">
        <v>580.42999999999995</v>
      </c>
      <c r="C232" s="14">
        <v>582.5</v>
      </c>
      <c r="D232" s="14">
        <v>584.23</v>
      </c>
      <c r="E232" s="14">
        <v>580.23</v>
      </c>
      <c r="F232" s="14" t="s">
        <v>4188</v>
      </c>
      <c r="G232" s="15">
        <v>-2.3999999999999998E-3</v>
      </c>
    </row>
    <row r="233" spans="1:7" x14ac:dyDescent="0.2">
      <c r="A233" s="17">
        <v>43129</v>
      </c>
      <c r="B233" s="14">
        <v>584.08000000000004</v>
      </c>
      <c r="C233" s="14">
        <v>585.52</v>
      </c>
      <c r="D233" s="14">
        <v>587.83000000000004</v>
      </c>
      <c r="E233" s="14">
        <v>583.66</v>
      </c>
      <c r="F233" s="14" t="s">
        <v>4189</v>
      </c>
      <c r="G233" s="15">
        <v>5.1999999999999998E-3</v>
      </c>
    </row>
    <row r="234" spans="1:7" x14ac:dyDescent="0.2">
      <c r="A234" s="17">
        <v>43126</v>
      </c>
      <c r="B234" s="14">
        <v>585.49</v>
      </c>
      <c r="C234" s="14">
        <v>582.95000000000005</v>
      </c>
      <c r="D234" s="14">
        <v>586.09</v>
      </c>
      <c r="E234" s="14">
        <v>581.85</v>
      </c>
      <c r="F234" s="14" t="s">
        <v>4190</v>
      </c>
      <c r="G234" s="15">
        <v>-1.4999999999999999E-2</v>
      </c>
    </row>
    <row r="235" spans="1:7" x14ac:dyDescent="0.2">
      <c r="A235" s="17">
        <v>43125</v>
      </c>
      <c r="B235" s="14">
        <v>582.44000000000005</v>
      </c>
      <c r="C235" s="14">
        <v>588.53</v>
      </c>
      <c r="D235" s="14">
        <v>588.53</v>
      </c>
      <c r="E235" s="14">
        <v>581.66999999999996</v>
      </c>
      <c r="F235" s="14" t="s">
        <v>4191</v>
      </c>
      <c r="G235" s="15">
        <v>-6.3E-3</v>
      </c>
    </row>
    <row r="236" spans="1:7" x14ac:dyDescent="0.2">
      <c r="A236" s="17">
        <v>43124</v>
      </c>
      <c r="B236" s="14">
        <v>591.32000000000005</v>
      </c>
      <c r="C236" s="14">
        <v>595.22</v>
      </c>
      <c r="D236" s="14">
        <v>595.48</v>
      </c>
      <c r="E236" s="14">
        <v>591.11</v>
      </c>
      <c r="F236" s="14" t="s">
        <v>4192</v>
      </c>
      <c r="G236" s="15">
        <v>4.7000000000000002E-3</v>
      </c>
    </row>
    <row r="237" spans="1:7" x14ac:dyDescent="0.2">
      <c r="A237" s="17">
        <v>43123</v>
      </c>
      <c r="B237" s="14">
        <v>595.04999999999995</v>
      </c>
      <c r="C237" s="14">
        <v>594.98</v>
      </c>
      <c r="D237" s="14">
        <v>596.03</v>
      </c>
      <c r="E237" s="14">
        <v>593.35</v>
      </c>
      <c r="F237" s="14" t="s">
        <v>4193</v>
      </c>
      <c r="G237" s="15">
        <v>2.8E-3</v>
      </c>
    </row>
    <row r="238" spans="1:7" x14ac:dyDescent="0.2">
      <c r="A238" s="17">
        <v>43122</v>
      </c>
      <c r="B238" s="14">
        <v>592.26</v>
      </c>
      <c r="C238" s="14">
        <v>591.04999999999995</v>
      </c>
      <c r="D238" s="14">
        <v>593.12</v>
      </c>
      <c r="E238" s="14">
        <v>590.25</v>
      </c>
      <c r="F238" s="14" t="s">
        <v>4194</v>
      </c>
      <c r="G238" s="15">
        <v>5.1000000000000004E-3</v>
      </c>
    </row>
    <row r="239" spans="1:7" x14ac:dyDescent="0.2">
      <c r="A239" s="17">
        <v>43119</v>
      </c>
      <c r="B239" s="14">
        <v>590.63</v>
      </c>
      <c r="C239" s="14">
        <v>587.86</v>
      </c>
      <c r="D239" s="14">
        <v>590.83000000000004</v>
      </c>
      <c r="E239" s="14">
        <v>587.65</v>
      </c>
      <c r="F239" s="14" t="s">
        <v>4195</v>
      </c>
      <c r="G239" s="15">
        <v>5.9999999999999995E-4</v>
      </c>
    </row>
    <row r="240" spans="1:7" x14ac:dyDescent="0.2">
      <c r="A240" s="17">
        <v>43118</v>
      </c>
      <c r="B240" s="14">
        <v>587.65</v>
      </c>
      <c r="C240" s="14">
        <v>589.04999999999995</v>
      </c>
      <c r="D240" s="14">
        <v>589.64</v>
      </c>
      <c r="E240" s="14">
        <v>586.87</v>
      </c>
      <c r="F240" s="14" t="s">
        <v>4196</v>
      </c>
      <c r="G240" s="15">
        <v>-5.9999999999999995E-4</v>
      </c>
    </row>
    <row r="241" spans="1:7" x14ac:dyDescent="0.2">
      <c r="A241" s="17">
        <v>43117</v>
      </c>
      <c r="B241" s="14">
        <v>587.30999999999995</v>
      </c>
      <c r="C241" s="14">
        <v>586.34</v>
      </c>
      <c r="D241" s="14">
        <v>589.19000000000005</v>
      </c>
      <c r="E241" s="14">
        <v>584.92999999999995</v>
      </c>
      <c r="F241" s="14" t="s">
        <v>4197</v>
      </c>
      <c r="G241" s="15">
        <v>-2.8E-3</v>
      </c>
    </row>
    <row r="242" spans="1:7" x14ac:dyDescent="0.2">
      <c r="A242" s="17">
        <v>43116</v>
      </c>
      <c r="B242" s="14">
        <v>587.66</v>
      </c>
      <c r="C242" s="14">
        <v>588.75</v>
      </c>
      <c r="D242" s="14">
        <v>589.76</v>
      </c>
      <c r="E242" s="14">
        <v>586.89</v>
      </c>
      <c r="F242" s="14" t="s">
        <v>4198</v>
      </c>
      <c r="G242" s="15">
        <v>-5.0000000000000001E-4</v>
      </c>
    </row>
    <row r="243" spans="1:7" x14ac:dyDescent="0.2">
      <c r="A243" s="17">
        <v>43115</v>
      </c>
      <c r="B243" s="14">
        <v>589.29</v>
      </c>
      <c r="C243" s="14">
        <v>589.59</v>
      </c>
      <c r="D243" s="14">
        <v>590.08000000000004</v>
      </c>
      <c r="E243" s="14">
        <v>588.42999999999995</v>
      </c>
      <c r="F243" s="14" t="s">
        <v>4199</v>
      </c>
      <c r="G243" s="15">
        <v>-4.0000000000000002E-4</v>
      </c>
    </row>
    <row r="244" spans="1:7" x14ac:dyDescent="0.2">
      <c r="A244" s="17">
        <v>43112</v>
      </c>
      <c r="B244" s="14">
        <v>589.59</v>
      </c>
      <c r="C244" s="14">
        <v>591.09</v>
      </c>
      <c r="D244" s="14">
        <v>591.09</v>
      </c>
      <c r="E244" s="14">
        <v>587.48</v>
      </c>
      <c r="F244" s="14" t="s">
        <v>4200</v>
      </c>
      <c r="G244" s="15">
        <v>1.2999999999999999E-3</v>
      </c>
    </row>
    <row r="245" spans="1:7" x14ac:dyDescent="0.2">
      <c r="A245" s="17">
        <v>43111</v>
      </c>
      <c r="B245" s="14">
        <v>589.85</v>
      </c>
      <c r="C245" s="14">
        <v>590.24</v>
      </c>
      <c r="D245" s="14">
        <v>590.74</v>
      </c>
      <c r="E245" s="14">
        <v>586.96</v>
      </c>
      <c r="F245" s="14" t="s">
        <v>4201</v>
      </c>
      <c r="G245" s="15">
        <v>-3.3999999999999998E-3</v>
      </c>
    </row>
    <row r="246" spans="1:7" x14ac:dyDescent="0.2">
      <c r="A246" s="17">
        <v>43110</v>
      </c>
      <c r="B246" s="14">
        <v>589.07000000000005</v>
      </c>
      <c r="C246" s="14">
        <v>590.94000000000005</v>
      </c>
      <c r="D246" s="14">
        <v>590.94000000000005</v>
      </c>
      <c r="E246" s="14">
        <v>587.36</v>
      </c>
      <c r="F246" s="14" t="s">
        <v>4202</v>
      </c>
      <c r="G246" s="15">
        <v>7.7999999999999996E-3</v>
      </c>
    </row>
    <row r="247" spans="1:7" x14ac:dyDescent="0.2">
      <c r="A247" s="17">
        <v>43109</v>
      </c>
      <c r="B247" s="14">
        <v>591.1</v>
      </c>
      <c r="C247" s="14">
        <v>587.25</v>
      </c>
      <c r="D247" s="14">
        <v>591.44000000000005</v>
      </c>
      <c r="E247" s="14">
        <v>587.22</v>
      </c>
      <c r="F247" s="14" t="s">
        <v>4203</v>
      </c>
      <c r="G247" s="15">
        <v>6.0000000000000001E-3</v>
      </c>
    </row>
    <row r="248" spans="1:7" x14ac:dyDescent="0.2">
      <c r="A248" s="17">
        <v>43108</v>
      </c>
      <c r="B248" s="14">
        <v>586.53</v>
      </c>
      <c r="C248" s="14">
        <v>585.41999999999996</v>
      </c>
      <c r="D248" s="14">
        <v>586.69000000000005</v>
      </c>
      <c r="E248" s="14">
        <v>584.19000000000005</v>
      </c>
      <c r="F248" s="14" t="s">
        <v>4204</v>
      </c>
      <c r="G248" s="15">
        <v>6.4000000000000003E-3</v>
      </c>
    </row>
    <row r="249" spans="1:7" x14ac:dyDescent="0.2">
      <c r="A249" s="17">
        <v>43105</v>
      </c>
      <c r="B249" s="14">
        <v>583.04999999999995</v>
      </c>
      <c r="C249" s="14">
        <v>580.67999999999995</v>
      </c>
      <c r="D249" s="14">
        <v>583.04999999999995</v>
      </c>
      <c r="E249" s="14">
        <v>580.63</v>
      </c>
      <c r="F249" s="14" t="s">
        <v>4205</v>
      </c>
      <c r="G249" s="15">
        <v>0.01</v>
      </c>
    </row>
    <row r="250" spans="1:7" x14ac:dyDescent="0.2">
      <c r="A250" s="17">
        <v>43104</v>
      </c>
      <c r="B250" s="14">
        <v>579.36</v>
      </c>
      <c r="C250" s="14">
        <v>575.28</v>
      </c>
      <c r="D250" s="14">
        <v>579.92999999999995</v>
      </c>
      <c r="E250" s="14">
        <v>575.28</v>
      </c>
      <c r="F250" s="14" t="s">
        <v>4206</v>
      </c>
      <c r="G250" s="15">
        <v>6.7000000000000002E-3</v>
      </c>
    </row>
    <row r="251" spans="1:7" x14ac:dyDescent="0.2">
      <c r="A251" s="17">
        <v>43103</v>
      </c>
      <c r="B251" s="14">
        <v>573.6</v>
      </c>
      <c r="C251" s="14">
        <v>571.04</v>
      </c>
      <c r="D251" s="14">
        <v>574.30999999999995</v>
      </c>
      <c r="E251" s="14">
        <v>570.21</v>
      </c>
      <c r="F251" s="14" t="s">
        <v>4207</v>
      </c>
      <c r="G251" s="15">
        <v>1.8E-3</v>
      </c>
    </row>
    <row r="252" spans="1:7" x14ac:dyDescent="0.2">
      <c r="A252" s="17">
        <v>43102</v>
      </c>
      <c r="B252" s="14">
        <v>569.79999999999995</v>
      </c>
      <c r="C252" s="14">
        <v>569.51</v>
      </c>
      <c r="D252" s="14">
        <v>570.79</v>
      </c>
      <c r="E252" s="14">
        <v>567.46</v>
      </c>
      <c r="F252" s="14" t="s">
        <v>4208</v>
      </c>
      <c r="G252" s="15">
        <v>-5.4000000000000003E-3</v>
      </c>
    </row>
    <row r="253" spans="1:7" x14ac:dyDescent="0.2">
      <c r="A253" s="17">
        <v>43098</v>
      </c>
      <c r="B253" s="14">
        <v>568.79999999999995</v>
      </c>
      <c r="C253" s="14">
        <v>571.91999999999996</v>
      </c>
      <c r="D253" s="14">
        <v>572.75</v>
      </c>
      <c r="E253" s="14">
        <v>567.71</v>
      </c>
      <c r="F253" s="14" t="s">
        <v>4209</v>
      </c>
      <c r="G253" s="15">
        <v>-2.3999999999999998E-3</v>
      </c>
    </row>
    <row r="254" spans="1:7" x14ac:dyDescent="0.2">
      <c r="A254" s="17">
        <v>43097</v>
      </c>
      <c r="B254" s="14">
        <v>571.9</v>
      </c>
      <c r="C254" s="14">
        <v>573.02</v>
      </c>
      <c r="D254" s="14">
        <v>573.33000000000004</v>
      </c>
      <c r="E254" s="14">
        <v>570.29999999999995</v>
      </c>
      <c r="F254" s="14" t="s">
        <v>4210</v>
      </c>
      <c r="G254" s="15">
        <v>-4.1000000000000003E-3</v>
      </c>
    </row>
    <row r="255" spans="1:7" x14ac:dyDescent="0.2">
      <c r="A255" s="17">
        <v>43096</v>
      </c>
      <c r="B255" s="14">
        <v>573.29999999999995</v>
      </c>
      <c r="C255" s="14">
        <v>575.62</v>
      </c>
      <c r="D255" s="14">
        <v>577.86</v>
      </c>
      <c r="E255" s="14">
        <v>571.49</v>
      </c>
      <c r="F255" s="14" t="s">
        <v>4211</v>
      </c>
      <c r="G255" s="15">
        <v>-5.1000000000000004E-3</v>
      </c>
    </row>
    <row r="256" spans="1:7" x14ac:dyDescent="0.2">
      <c r="A256" s="17">
        <v>43091</v>
      </c>
      <c r="B256" s="14">
        <v>575.65</v>
      </c>
      <c r="C256" s="14">
        <v>577.37</v>
      </c>
      <c r="D256" s="14">
        <v>578.35</v>
      </c>
      <c r="E256" s="14">
        <v>574.5</v>
      </c>
      <c r="F256" s="14" t="s">
        <v>4212</v>
      </c>
      <c r="G256" s="15">
        <v>7.4999999999999997E-3</v>
      </c>
    </row>
    <row r="257" spans="1:7" x14ac:dyDescent="0.2">
      <c r="A257" s="17">
        <v>43090</v>
      </c>
      <c r="B257" s="14">
        <v>578.61</v>
      </c>
      <c r="C257" s="14">
        <v>574.27</v>
      </c>
      <c r="D257" s="14">
        <v>578.61</v>
      </c>
      <c r="E257" s="14">
        <v>572.1</v>
      </c>
      <c r="F257" s="14" t="s">
        <v>4213</v>
      </c>
      <c r="G257" s="15">
        <v>-5.4000000000000003E-3</v>
      </c>
    </row>
    <row r="258" spans="1:7" x14ac:dyDescent="0.2">
      <c r="A258" s="17">
        <v>43089</v>
      </c>
      <c r="B258" s="14">
        <v>574.28</v>
      </c>
      <c r="C258" s="14">
        <v>577.52</v>
      </c>
      <c r="D258" s="14">
        <v>578.03</v>
      </c>
      <c r="E258" s="14">
        <v>573.52</v>
      </c>
      <c r="F258" s="14" t="s">
        <v>4214</v>
      </c>
      <c r="G258" s="15">
        <v>-2.7000000000000001E-3</v>
      </c>
    </row>
    <row r="259" spans="1:7" x14ac:dyDescent="0.2">
      <c r="A259" s="17">
        <v>43088</v>
      </c>
      <c r="B259" s="14">
        <v>577.39</v>
      </c>
      <c r="C259" s="14">
        <v>578.1</v>
      </c>
      <c r="D259" s="14">
        <v>579.73</v>
      </c>
      <c r="E259" s="14">
        <v>577.11</v>
      </c>
      <c r="F259" s="14" t="s">
        <v>4215</v>
      </c>
      <c r="G259" s="15">
        <v>1.15E-2</v>
      </c>
    </row>
    <row r="260" spans="1:7" x14ac:dyDescent="0.2">
      <c r="A260" s="17">
        <v>43087</v>
      </c>
      <c r="B260" s="14">
        <v>578.94000000000005</v>
      </c>
      <c r="C260" s="14">
        <v>574.28</v>
      </c>
      <c r="D260" s="14">
        <v>578.99</v>
      </c>
      <c r="E260" s="14">
        <v>574.28</v>
      </c>
      <c r="F260" s="14" t="s">
        <v>4216</v>
      </c>
      <c r="G260" s="15">
        <v>-6.8999999999999999E-3</v>
      </c>
    </row>
    <row r="261" spans="1:7" x14ac:dyDescent="0.2">
      <c r="A261" s="17">
        <v>43084</v>
      </c>
      <c r="B261" s="14">
        <v>572.36</v>
      </c>
      <c r="C261" s="14">
        <v>575.76</v>
      </c>
      <c r="D261" s="14">
        <v>575.76</v>
      </c>
      <c r="E261" s="14">
        <v>569.55999999999995</v>
      </c>
      <c r="F261" s="14" t="s">
        <v>4217</v>
      </c>
      <c r="G261" s="15">
        <v>-5.8999999999999999E-3</v>
      </c>
    </row>
    <row r="262" spans="1:7" x14ac:dyDescent="0.2">
      <c r="A262" s="17">
        <v>43083</v>
      </c>
      <c r="B262" s="14">
        <v>576.36</v>
      </c>
      <c r="C262" s="14">
        <v>578.52</v>
      </c>
      <c r="D262" s="14">
        <v>579.79999999999995</v>
      </c>
      <c r="E262" s="14">
        <v>576.36</v>
      </c>
      <c r="F262" s="14" t="s">
        <v>4218</v>
      </c>
      <c r="G262" s="15">
        <v>-2.2000000000000001E-3</v>
      </c>
    </row>
    <row r="263" spans="1:7" x14ac:dyDescent="0.2">
      <c r="A263" s="17">
        <v>43082</v>
      </c>
      <c r="B263" s="14">
        <v>579.76</v>
      </c>
      <c r="C263" s="14">
        <v>581.01</v>
      </c>
      <c r="D263" s="14">
        <v>581.01</v>
      </c>
      <c r="E263" s="14">
        <v>577.32000000000005</v>
      </c>
      <c r="F263" s="14" t="s">
        <v>4219</v>
      </c>
      <c r="G263" s="15">
        <v>3.0000000000000001E-3</v>
      </c>
    </row>
    <row r="264" spans="1:7" x14ac:dyDescent="0.2">
      <c r="A264" s="17">
        <v>43081</v>
      </c>
      <c r="B264" s="14">
        <v>581.01</v>
      </c>
      <c r="C264" s="14">
        <v>579.98</v>
      </c>
      <c r="D264" s="14">
        <v>581.16</v>
      </c>
      <c r="E264" s="14">
        <v>577.44000000000005</v>
      </c>
      <c r="F264" s="14" t="s">
        <v>4220</v>
      </c>
      <c r="G264" s="15">
        <v>5.4000000000000003E-3</v>
      </c>
    </row>
    <row r="265" spans="1:7" x14ac:dyDescent="0.2">
      <c r="A265" s="17">
        <v>43080</v>
      </c>
      <c r="B265" s="14">
        <v>579.27</v>
      </c>
      <c r="C265" s="14">
        <v>577.02</v>
      </c>
      <c r="D265" s="14">
        <v>581.42999999999995</v>
      </c>
      <c r="E265" s="14">
        <v>576.96</v>
      </c>
      <c r="F265" s="14" t="s">
        <v>4221</v>
      </c>
      <c r="G265" s="15">
        <v>5.7000000000000002E-3</v>
      </c>
    </row>
    <row r="266" spans="1:7" x14ac:dyDescent="0.2">
      <c r="A266" s="17">
        <v>43077</v>
      </c>
      <c r="B266" s="14">
        <v>576.14</v>
      </c>
      <c r="C266" s="14">
        <v>575.91</v>
      </c>
      <c r="D266" s="14">
        <v>578.82000000000005</v>
      </c>
      <c r="E266" s="14">
        <v>575.91</v>
      </c>
      <c r="F266" s="14" t="s">
        <v>4222</v>
      </c>
      <c r="G266" s="15">
        <v>2.5999999999999999E-3</v>
      </c>
    </row>
    <row r="267" spans="1:7" x14ac:dyDescent="0.2">
      <c r="A267" s="17">
        <v>43076</v>
      </c>
      <c r="B267" s="14">
        <v>572.85</v>
      </c>
      <c r="C267" s="14">
        <v>572.34</v>
      </c>
      <c r="D267" s="14">
        <v>575.16999999999996</v>
      </c>
      <c r="E267" s="14">
        <v>572.34</v>
      </c>
      <c r="F267" s="14" t="s">
        <v>4223</v>
      </c>
      <c r="G267" s="15">
        <v>-1.0200000000000001E-2</v>
      </c>
    </row>
    <row r="268" spans="1:7" x14ac:dyDescent="0.2">
      <c r="A268" s="17">
        <v>43075</v>
      </c>
      <c r="B268" s="14">
        <v>571.38</v>
      </c>
      <c r="C268" s="14">
        <v>573.45000000000005</v>
      </c>
      <c r="D268" s="14">
        <v>573.45000000000005</v>
      </c>
      <c r="E268" s="14">
        <v>569.72</v>
      </c>
      <c r="F268" s="14" t="s">
        <v>4224</v>
      </c>
      <c r="G268" s="15">
        <v>-1.4E-3</v>
      </c>
    </row>
    <row r="269" spans="1:7" x14ac:dyDescent="0.2">
      <c r="A269" s="17">
        <v>43074</v>
      </c>
      <c r="B269" s="14">
        <v>577.24</v>
      </c>
      <c r="C269" s="14">
        <v>577.21</v>
      </c>
      <c r="D269" s="14">
        <v>579.19000000000005</v>
      </c>
      <c r="E269" s="14">
        <v>575.12</v>
      </c>
      <c r="F269" s="14" t="s">
        <v>4225</v>
      </c>
      <c r="G269" s="15">
        <v>1.3899999999999999E-2</v>
      </c>
    </row>
    <row r="270" spans="1:7" x14ac:dyDescent="0.2">
      <c r="A270" s="17">
        <v>43073</v>
      </c>
      <c r="B270" s="14">
        <v>578.04999999999995</v>
      </c>
      <c r="C270" s="14">
        <v>573.55999999999995</v>
      </c>
      <c r="D270" s="14">
        <v>579.95000000000005</v>
      </c>
      <c r="E270" s="14">
        <v>572.6</v>
      </c>
      <c r="F270" s="14" t="s">
        <v>4226</v>
      </c>
      <c r="G270" s="15">
        <v>-9.9000000000000008E-3</v>
      </c>
    </row>
    <row r="271" spans="1:7" x14ac:dyDescent="0.2">
      <c r="A271" s="17">
        <v>43070</v>
      </c>
      <c r="B271" s="14">
        <v>570.1</v>
      </c>
      <c r="C271" s="14">
        <v>575.30999999999995</v>
      </c>
      <c r="D271" s="14">
        <v>576.21</v>
      </c>
      <c r="E271" s="14">
        <v>570.1</v>
      </c>
      <c r="F271" s="14" t="s">
        <v>4227</v>
      </c>
      <c r="G271" s="15">
        <v>-6.9999999999999999E-4</v>
      </c>
    </row>
    <row r="272" spans="1:7" x14ac:dyDescent="0.2">
      <c r="A272" s="17">
        <v>43069</v>
      </c>
      <c r="B272" s="14">
        <v>575.79999999999995</v>
      </c>
      <c r="C272" s="14">
        <v>577.73</v>
      </c>
      <c r="D272" s="14">
        <v>579.44000000000005</v>
      </c>
      <c r="E272" s="14">
        <v>574.82000000000005</v>
      </c>
      <c r="F272" s="14" t="s">
        <v>4228</v>
      </c>
      <c r="G272" s="15">
        <v>-4.1000000000000003E-3</v>
      </c>
    </row>
    <row r="273" spans="1:7" x14ac:dyDescent="0.2">
      <c r="A273" s="17">
        <v>43068</v>
      </c>
      <c r="B273" s="14">
        <v>576.22</v>
      </c>
      <c r="C273" s="14">
        <v>580.22</v>
      </c>
      <c r="D273" s="14">
        <v>581.25</v>
      </c>
      <c r="E273" s="14">
        <v>576.22</v>
      </c>
      <c r="F273" s="14" t="s">
        <v>4229</v>
      </c>
      <c r="G273" s="15">
        <v>6.8999999999999999E-3</v>
      </c>
    </row>
    <row r="274" spans="1:7" x14ac:dyDescent="0.2">
      <c r="A274" s="17">
        <v>43067</v>
      </c>
      <c r="B274" s="14">
        <v>578.58000000000004</v>
      </c>
      <c r="C274" s="14">
        <v>574.63</v>
      </c>
      <c r="D274" s="14">
        <v>578.85</v>
      </c>
      <c r="E274" s="14">
        <v>574.63</v>
      </c>
      <c r="F274" s="14" t="s">
        <v>4230</v>
      </c>
      <c r="G274" s="15">
        <v>-4.3E-3</v>
      </c>
    </row>
    <row r="275" spans="1:7" x14ac:dyDescent="0.2">
      <c r="A275" s="17">
        <v>43066</v>
      </c>
      <c r="B275" s="14">
        <v>574.61</v>
      </c>
      <c r="C275" s="14">
        <v>576.72</v>
      </c>
      <c r="D275" s="14">
        <v>578.16999999999996</v>
      </c>
      <c r="E275" s="14">
        <v>574.61</v>
      </c>
      <c r="F275" s="14" t="s">
        <v>4231</v>
      </c>
      <c r="G275" s="15">
        <v>1.4E-3</v>
      </c>
    </row>
    <row r="276" spans="1:7" x14ac:dyDescent="0.2">
      <c r="A276" s="17">
        <v>43063</v>
      </c>
      <c r="B276" s="14">
        <v>577.11</v>
      </c>
      <c r="C276" s="14">
        <v>576.54</v>
      </c>
      <c r="D276" s="14">
        <v>578.73</v>
      </c>
      <c r="E276" s="14">
        <v>574.70000000000005</v>
      </c>
      <c r="F276" s="14" t="s">
        <v>4232</v>
      </c>
      <c r="G276" s="15">
        <v>-2.8E-3</v>
      </c>
    </row>
    <row r="277" spans="1:7" x14ac:dyDescent="0.2">
      <c r="A277" s="17">
        <v>43062</v>
      </c>
      <c r="B277" s="14">
        <v>576.28</v>
      </c>
      <c r="C277" s="14">
        <v>576.85</v>
      </c>
      <c r="D277" s="14">
        <v>577.4</v>
      </c>
      <c r="E277" s="14">
        <v>574.84</v>
      </c>
      <c r="F277" s="14" t="s">
        <v>4233</v>
      </c>
      <c r="G277" s="15">
        <v>-9.4999999999999998E-3</v>
      </c>
    </row>
    <row r="278" spans="1:7" x14ac:dyDescent="0.2">
      <c r="A278" s="17">
        <v>43061</v>
      </c>
      <c r="B278" s="14">
        <v>577.87</v>
      </c>
      <c r="C278" s="14">
        <v>582.83000000000004</v>
      </c>
      <c r="D278" s="14">
        <v>583.39</v>
      </c>
      <c r="E278" s="14">
        <v>577.87</v>
      </c>
      <c r="F278" s="14" t="s">
        <v>4234</v>
      </c>
      <c r="G278" s="15">
        <v>7.7000000000000002E-3</v>
      </c>
    </row>
    <row r="279" spans="1:7" x14ac:dyDescent="0.2">
      <c r="A279" s="17">
        <v>43060</v>
      </c>
      <c r="B279" s="14">
        <v>583.44000000000005</v>
      </c>
      <c r="C279" s="14">
        <v>579</v>
      </c>
      <c r="D279" s="14">
        <v>584.01</v>
      </c>
      <c r="E279" s="14">
        <v>577.5</v>
      </c>
      <c r="F279" s="14" t="s">
        <v>4235</v>
      </c>
      <c r="G279" s="15">
        <v>2.8E-3</v>
      </c>
    </row>
    <row r="280" spans="1:7" x14ac:dyDescent="0.2">
      <c r="A280" s="17">
        <v>43059</v>
      </c>
      <c r="B280" s="14">
        <v>578.99</v>
      </c>
      <c r="C280" s="14">
        <v>575.87</v>
      </c>
      <c r="D280" s="14">
        <v>579.55999999999995</v>
      </c>
      <c r="E280" s="14">
        <v>574.61</v>
      </c>
      <c r="F280" s="14" t="s">
        <v>4236</v>
      </c>
      <c r="G280" s="15">
        <v>-7.9000000000000008E-3</v>
      </c>
    </row>
    <row r="281" spans="1:7" x14ac:dyDescent="0.2">
      <c r="A281" s="17">
        <v>43056</v>
      </c>
      <c r="B281" s="14">
        <v>577.36</v>
      </c>
      <c r="C281" s="14">
        <v>581.97</v>
      </c>
      <c r="D281" s="14">
        <v>582.16</v>
      </c>
      <c r="E281" s="14">
        <v>576.28</v>
      </c>
      <c r="F281" s="14" t="s">
        <v>4237</v>
      </c>
      <c r="G281" s="15">
        <v>7.3000000000000001E-3</v>
      </c>
    </row>
    <row r="282" spans="1:7" x14ac:dyDescent="0.2">
      <c r="A282" s="17">
        <v>43055</v>
      </c>
      <c r="B282" s="14">
        <v>581.97</v>
      </c>
      <c r="C282" s="14">
        <v>579.52</v>
      </c>
      <c r="D282" s="14">
        <v>582.84</v>
      </c>
      <c r="E282" s="14">
        <v>578.02</v>
      </c>
      <c r="F282" s="14" t="s">
        <v>4238</v>
      </c>
      <c r="G282" s="15">
        <v>-2.3999999999999998E-3</v>
      </c>
    </row>
    <row r="283" spans="1:7" x14ac:dyDescent="0.2">
      <c r="A283" s="17">
        <v>43054</v>
      </c>
      <c r="B283" s="14">
        <v>577.73</v>
      </c>
      <c r="C283" s="14">
        <v>579.12</v>
      </c>
      <c r="D283" s="14">
        <v>579.12</v>
      </c>
      <c r="E283" s="14">
        <v>573.17999999999995</v>
      </c>
      <c r="F283" s="14" t="s">
        <v>4239</v>
      </c>
      <c r="G283" s="15">
        <v>2.9999999999999997E-4</v>
      </c>
    </row>
    <row r="284" spans="1:7" x14ac:dyDescent="0.2">
      <c r="A284" s="17">
        <v>43053</v>
      </c>
      <c r="B284" s="14">
        <v>579.12</v>
      </c>
      <c r="C284" s="14">
        <v>579.04</v>
      </c>
      <c r="D284" s="14">
        <v>581.54</v>
      </c>
      <c r="E284" s="14">
        <v>577.84</v>
      </c>
      <c r="F284" s="14" t="s">
        <v>4240</v>
      </c>
      <c r="G284" s="15">
        <v>-5.4000000000000003E-3</v>
      </c>
    </row>
    <row r="285" spans="1:7" x14ac:dyDescent="0.2">
      <c r="A285" s="17">
        <v>43052</v>
      </c>
      <c r="B285" s="14">
        <v>578.92999999999995</v>
      </c>
      <c r="C285" s="14">
        <v>582.11</v>
      </c>
      <c r="D285" s="14">
        <v>582.11</v>
      </c>
      <c r="E285" s="14">
        <v>575.26</v>
      </c>
      <c r="F285" s="14" t="s">
        <v>4241</v>
      </c>
      <c r="G285" s="15">
        <v>-4.7000000000000002E-3</v>
      </c>
    </row>
    <row r="286" spans="1:7" x14ac:dyDescent="0.2">
      <c r="A286" s="17">
        <v>43049</v>
      </c>
      <c r="B286" s="14">
        <v>582.08000000000004</v>
      </c>
      <c r="C286" s="14">
        <v>584.95000000000005</v>
      </c>
      <c r="D286" s="14">
        <v>585.52</v>
      </c>
      <c r="E286" s="14">
        <v>581.70000000000005</v>
      </c>
      <c r="F286" s="14" t="s">
        <v>2303</v>
      </c>
      <c r="G286" s="15">
        <v>-1.2800000000000001E-2</v>
      </c>
    </row>
    <row r="287" spans="1:7" x14ac:dyDescent="0.2">
      <c r="A287" s="17">
        <v>43048</v>
      </c>
      <c r="B287" s="14">
        <v>584.84</v>
      </c>
      <c r="C287" s="14">
        <v>592.32000000000005</v>
      </c>
      <c r="D287" s="14">
        <v>592.32000000000005</v>
      </c>
      <c r="E287" s="14">
        <v>584.55999999999995</v>
      </c>
      <c r="F287" s="14" t="s">
        <v>4242</v>
      </c>
      <c r="G287" s="15">
        <v>-5.3E-3</v>
      </c>
    </row>
    <row r="288" spans="1:7" x14ac:dyDescent="0.2">
      <c r="A288" s="17">
        <v>43047</v>
      </c>
      <c r="B288" s="14">
        <v>592.44000000000005</v>
      </c>
      <c r="C288" s="14">
        <v>595.95000000000005</v>
      </c>
      <c r="D288" s="14">
        <v>596.48</v>
      </c>
      <c r="E288" s="14">
        <v>589.89</v>
      </c>
      <c r="F288" s="14" t="s">
        <v>4243</v>
      </c>
      <c r="G288" s="15">
        <v>-5.1999999999999998E-3</v>
      </c>
    </row>
    <row r="289" spans="1:7" x14ac:dyDescent="0.2">
      <c r="A289" s="17">
        <v>43046</v>
      </c>
      <c r="B289" s="14">
        <v>595.61</v>
      </c>
      <c r="C289" s="14">
        <v>600</v>
      </c>
      <c r="D289" s="14">
        <v>600</v>
      </c>
      <c r="E289" s="14">
        <v>595.52</v>
      </c>
      <c r="F289" s="14" t="s">
        <v>4244</v>
      </c>
      <c r="G289" s="15">
        <v>-2.5000000000000001E-3</v>
      </c>
    </row>
    <row r="290" spans="1:7" x14ac:dyDescent="0.2">
      <c r="A290" s="17">
        <v>43045</v>
      </c>
      <c r="B290" s="14">
        <v>598.70000000000005</v>
      </c>
      <c r="C290" s="14">
        <v>601.01</v>
      </c>
      <c r="D290" s="14">
        <v>601.5</v>
      </c>
      <c r="E290" s="14">
        <v>597.33000000000004</v>
      </c>
      <c r="F290" s="14" t="s">
        <v>4245</v>
      </c>
      <c r="G290" s="15">
        <v>4.7000000000000002E-3</v>
      </c>
    </row>
    <row r="291" spans="1:7" x14ac:dyDescent="0.2">
      <c r="A291" s="17">
        <v>43042</v>
      </c>
      <c r="B291" s="14">
        <v>600.20000000000005</v>
      </c>
      <c r="C291" s="14">
        <v>598.62</v>
      </c>
      <c r="D291" s="14">
        <v>600.28</v>
      </c>
      <c r="E291" s="14">
        <v>598.38</v>
      </c>
      <c r="F291" s="14" t="s">
        <v>4246</v>
      </c>
      <c r="G291" s="15">
        <v>-2.9999999999999997E-4</v>
      </c>
    </row>
    <row r="292" spans="1:7" x14ac:dyDescent="0.2">
      <c r="A292" s="17">
        <v>43041</v>
      </c>
      <c r="B292" s="14">
        <v>597.41</v>
      </c>
      <c r="C292" s="14">
        <v>597.76</v>
      </c>
      <c r="D292" s="14">
        <v>598.39</v>
      </c>
      <c r="E292" s="14">
        <v>595.27</v>
      </c>
      <c r="F292" s="14" t="s">
        <v>4247</v>
      </c>
      <c r="G292" s="15">
        <v>6.9999999999999999E-4</v>
      </c>
    </row>
    <row r="293" spans="1:7" x14ac:dyDescent="0.2">
      <c r="A293" s="17">
        <v>43040</v>
      </c>
      <c r="B293" s="14">
        <v>597.6</v>
      </c>
      <c r="C293" s="14">
        <v>598.83000000000004</v>
      </c>
      <c r="D293" s="14">
        <v>600.54</v>
      </c>
      <c r="E293" s="14">
        <v>597.58000000000004</v>
      </c>
      <c r="F293" s="14" t="s">
        <v>4248</v>
      </c>
      <c r="G293" s="15">
        <v>5.5999999999999999E-3</v>
      </c>
    </row>
    <row r="294" spans="1:7" x14ac:dyDescent="0.2">
      <c r="A294" s="17">
        <v>43039</v>
      </c>
      <c r="B294" s="14">
        <v>597.16</v>
      </c>
      <c r="C294" s="14">
        <v>594.52</v>
      </c>
      <c r="D294" s="14">
        <v>597.77</v>
      </c>
      <c r="E294" s="14">
        <v>594.52</v>
      </c>
      <c r="F294" s="14" t="s">
        <v>4249</v>
      </c>
      <c r="G294" s="15">
        <v>-2.3999999999999998E-3</v>
      </c>
    </row>
    <row r="295" spans="1:7" x14ac:dyDescent="0.2">
      <c r="A295" s="17">
        <v>43038</v>
      </c>
      <c r="B295" s="14">
        <v>593.85</v>
      </c>
      <c r="C295" s="14">
        <v>595.29</v>
      </c>
      <c r="D295" s="14">
        <v>595.75</v>
      </c>
      <c r="E295" s="14">
        <v>593.42999999999995</v>
      </c>
      <c r="F295" s="14" t="s">
        <v>4250</v>
      </c>
      <c r="G295" s="15">
        <v>6.0000000000000001E-3</v>
      </c>
    </row>
    <row r="296" spans="1:7" x14ac:dyDescent="0.2">
      <c r="A296" s="17">
        <v>43035</v>
      </c>
      <c r="B296" s="14">
        <v>595.29</v>
      </c>
      <c r="C296" s="14">
        <v>592.55999999999995</v>
      </c>
      <c r="D296" s="14">
        <v>595.29</v>
      </c>
      <c r="E296" s="14">
        <v>592.55999999999995</v>
      </c>
      <c r="F296" s="14" t="s">
        <v>4251</v>
      </c>
      <c r="G296" s="15">
        <v>6.7000000000000002E-3</v>
      </c>
    </row>
    <row r="297" spans="1:7" x14ac:dyDescent="0.2">
      <c r="A297" s="17">
        <v>43034</v>
      </c>
      <c r="B297" s="14">
        <v>591.74</v>
      </c>
      <c r="C297" s="14">
        <v>585.98</v>
      </c>
      <c r="D297" s="14">
        <v>591.74</v>
      </c>
      <c r="E297" s="14">
        <v>585.47</v>
      </c>
      <c r="F297" s="14" t="s">
        <v>4252</v>
      </c>
      <c r="G297" s="15">
        <v>-1E-3</v>
      </c>
    </row>
    <row r="298" spans="1:7" x14ac:dyDescent="0.2">
      <c r="A298" s="17">
        <v>43033</v>
      </c>
      <c r="B298" s="14">
        <v>587.82000000000005</v>
      </c>
      <c r="C298" s="14">
        <v>587.87</v>
      </c>
      <c r="D298" s="14">
        <v>589.86</v>
      </c>
      <c r="E298" s="14">
        <v>585.89</v>
      </c>
      <c r="F298" s="14" t="s">
        <v>4253</v>
      </c>
      <c r="G298" s="15">
        <v>-5.8999999999999999E-3</v>
      </c>
    </row>
    <row r="299" spans="1:7" x14ac:dyDescent="0.2">
      <c r="A299" s="17">
        <v>43032</v>
      </c>
      <c r="B299" s="14">
        <v>588.38</v>
      </c>
      <c r="C299" s="14">
        <v>591.63</v>
      </c>
      <c r="D299" s="14">
        <v>592.12</v>
      </c>
      <c r="E299" s="14">
        <v>586.5</v>
      </c>
      <c r="F299" s="14" t="s">
        <v>4254</v>
      </c>
      <c r="G299" s="15">
        <v>-2.5000000000000001E-3</v>
      </c>
    </row>
    <row r="300" spans="1:7" x14ac:dyDescent="0.2">
      <c r="A300" s="17">
        <v>43031</v>
      </c>
      <c r="B300" s="14">
        <v>591.86</v>
      </c>
      <c r="C300" s="14">
        <v>592.91999999999996</v>
      </c>
      <c r="D300" s="14">
        <v>594.37</v>
      </c>
      <c r="E300" s="14">
        <v>591.63</v>
      </c>
      <c r="F300" s="14" t="s">
        <v>4255</v>
      </c>
      <c r="G300" s="15">
        <v>0.01</v>
      </c>
    </row>
    <row r="301" spans="1:7" x14ac:dyDescent="0.2">
      <c r="A301" s="17">
        <v>43028</v>
      </c>
      <c r="B301" s="14">
        <v>593.32000000000005</v>
      </c>
      <c r="C301" s="14">
        <v>587.85</v>
      </c>
      <c r="D301" s="14">
        <v>594.49</v>
      </c>
      <c r="E301" s="14">
        <v>587.85</v>
      </c>
      <c r="F301" s="14" t="s">
        <v>4256</v>
      </c>
      <c r="G301" s="15">
        <v>-6.9999999999999999E-4</v>
      </c>
    </row>
    <row r="302" spans="1:7" x14ac:dyDescent="0.2">
      <c r="A302" s="17">
        <v>43027</v>
      </c>
      <c r="B302" s="14">
        <v>587.46</v>
      </c>
      <c r="C302" s="14">
        <v>587.84</v>
      </c>
      <c r="D302" s="14">
        <v>588.46</v>
      </c>
      <c r="E302" s="14">
        <v>584.80999999999995</v>
      </c>
      <c r="F302" s="14" t="s">
        <v>4257</v>
      </c>
      <c r="G302" s="15">
        <v>4.7999999999999996E-3</v>
      </c>
    </row>
    <row r="303" spans="1:7" x14ac:dyDescent="0.2">
      <c r="A303" s="17">
        <v>43026</v>
      </c>
      <c r="B303" s="14">
        <v>587.86</v>
      </c>
      <c r="C303" s="14">
        <v>585.46</v>
      </c>
      <c r="D303" s="14">
        <v>588.85</v>
      </c>
      <c r="E303" s="14">
        <v>584.08000000000004</v>
      </c>
      <c r="F303" s="14" t="s">
        <v>4258</v>
      </c>
      <c r="G303" s="15">
        <v>-1.4E-3</v>
      </c>
    </row>
    <row r="304" spans="1:7" x14ac:dyDescent="0.2">
      <c r="A304" s="17">
        <v>43025</v>
      </c>
      <c r="B304" s="14">
        <v>585.08000000000004</v>
      </c>
      <c r="C304" s="14">
        <v>585.98</v>
      </c>
      <c r="D304" s="14">
        <v>586.55999999999995</v>
      </c>
      <c r="E304" s="14">
        <v>584.55999999999995</v>
      </c>
      <c r="F304" s="14" t="s">
        <v>3986</v>
      </c>
      <c r="G304" s="15">
        <v>-3.0999999999999999E-3</v>
      </c>
    </row>
    <row r="305" spans="1:7" x14ac:dyDescent="0.2">
      <c r="A305" s="17">
        <v>43024</v>
      </c>
      <c r="B305" s="14">
        <v>585.9</v>
      </c>
      <c r="C305" s="14">
        <v>587.97</v>
      </c>
      <c r="D305" s="14">
        <v>588.08000000000004</v>
      </c>
      <c r="E305" s="14">
        <v>585.76</v>
      </c>
      <c r="F305" s="14" t="s">
        <v>4259</v>
      </c>
      <c r="G305" s="15">
        <v>1.1000000000000001E-3</v>
      </c>
    </row>
    <row r="306" spans="1:7" x14ac:dyDescent="0.2">
      <c r="A306" s="17">
        <v>43021</v>
      </c>
      <c r="B306" s="14">
        <v>587.70000000000005</v>
      </c>
      <c r="C306" s="14">
        <v>586.76</v>
      </c>
      <c r="D306" s="14">
        <v>588.26</v>
      </c>
      <c r="E306" s="14">
        <v>586.02</v>
      </c>
      <c r="F306" s="14" t="s">
        <v>4260</v>
      </c>
      <c r="G306" s="15">
        <v>2.5000000000000001E-3</v>
      </c>
    </row>
    <row r="307" spans="1:7" x14ac:dyDescent="0.2">
      <c r="A307" s="17">
        <v>43020</v>
      </c>
      <c r="B307" s="14">
        <v>587.08000000000004</v>
      </c>
      <c r="C307" s="14">
        <v>585.66</v>
      </c>
      <c r="D307" s="14">
        <v>588.26</v>
      </c>
      <c r="E307" s="14">
        <v>584.55999999999995</v>
      </c>
      <c r="F307" s="14" t="s">
        <v>4261</v>
      </c>
      <c r="G307" s="15">
        <v>-2E-3</v>
      </c>
    </row>
    <row r="308" spans="1:7" x14ac:dyDescent="0.2">
      <c r="A308" s="17">
        <v>43019</v>
      </c>
      <c r="B308" s="14">
        <v>585.61</v>
      </c>
      <c r="C308" s="14">
        <v>587.05999999999995</v>
      </c>
      <c r="D308" s="14">
        <v>587.05999999999995</v>
      </c>
      <c r="E308" s="14">
        <v>584.73</v>
      </c>
      <c r="F308" s="14" t="s">
        <v>4262</v>
      </c>
      <c r="G308" s="15">
        <v>-2.0999999999999999E-3</v>
      </c>
    </row>
    <row r="309" spans="1:7" x14ac:dyDescent="0.2">
      <c r="A309" s="17">
        <v>43018</v>
      </c>
      <c r="B309" s="14">
        <v>586.79999999999995</v>
      </c>
      <c r="C309" s="14">
        <v>587.79</v>
      </c>
      <c r="D309" s="14">
        <v>588.74</v>
      </c>
      <c r="E309" s="14">
        <v>586.14</v>
      </c>
      <c r="F309" s="14" t="s">
        <v>4263</v>
      </c>
      <c r="G309" s="15">
        <v>5.0000000000000001E-4</v>
      </c>
    </row>
    <row r="310" spans="1:7" x14ac:dyDescent="0.2">
      <c r="A310" s="17">
        <v>43017</v>
      </c>
      <c r="B310" s="14">
        <v>588.03</v>
      </c>
      <c r="C310" s="14">
        <v>588.6</v>
      </c>
      <c r="D310" s="14">
        <v>589.94000000000005</v>
      </c>
      <c r="E310" s="14">
        <v>587.79999999999995</v>
      </c>
      <c r="F310" s="14" t="s">
        <v>4264</v>
      </c>
      <c r="G310" s="15">
        <v>-4.7000000000000002E-3</v>
      </c>
    </row>
    <row r="311" spans="1:7" x14ac:dyDescent="0.2">
      <c r="A311" s="17">
        <v>43014</v>
      </c>
      <c r="B311" s="14">
        <v>587.71</v>
      </c>
      <c r="C311" s="14">
        <v>590.79</v>
      </c>
      <c r="D311" s="14">
        <v>590.79</v>
      </c>
      <c r="E311" s="14">
        <v>586.95000000000005</v>
      </c>
      <c r="F311" s="14" t="s">
        <v>4265</v>
      </c>
      <c r="G311" s="15">
        <v>1.2999999999999999E-3</v>
      </c>
    </row>
    <row r="312" spans="1:7" x14ac:dyDescent="0.2">
      <c r="A312" s="17">
        <v>43013</v>
      </c>
      <c r="B312" s="14">
        <v>590.5</v>
      </c>
      <c r="C312" s="14">
        <v>588.96</v>
      </c>
      <c r="D312" s="14">
        <v>590.99</v>
      </c>
      <c r="E312" s="14">
        <v>588.48</v>
      </c>
      <c r="F312" s="14" t="s">
        <v>4266</v>
      </c>
      <c r="G312" s="15">
        <v>1E-4</v>
      </c>
    </row>
    <row r="313" spans="1:7" x14ac:dyDescent="0.2">
      <c r="A313" s="17">
        <v>43012</v>
      </c>
      <c r="B313" s="14">
        <v>589.75</v>
      </c>
      <c r="C313" s="14">
        <v>590.17999999999995</v>
      </c>
      <c r="D313" s="14">
        <v>590.17999999999995</v>
      </c>
      <c r="E313" s="14">
        <v>588.05999999999995</v>
      </c>
      <c r="F313" s="14" t="s">
        <v>4267</v>
      </c>
      <c r="G313" s="15">
        <v>4.4999999999999997E-3</v>
      </c>
    </row>
    <row r="314" spans="1:7" x14ac:dyDescent="0.2">
      <c r="A314" s="17">
        <v>43011</v>
      </c>
      <c r="B314" s="14">
        <v>589.72</v>
      </c>
      <c r="C314" s="14">
        <v>588.02</v>
      </c>
      <c r="D314" s="14">
        <v>589.91</v>
      </c>
      <c r="E314" s="14">
        <v>587.45000000000005</v>
      </c>
      <c r="F314" s="14" t="s">
        <v>4268</v>
      </c>
      <c r="G314" s="15">
        <v>2.3999999999999998E-3</v>
      </c>
    </row>
    <row r="315" spans="1:7" x14ac:dyDescent="0.2">
      <c r="A315" s="17">
        <v>43010</v>
      </c>
      <c r="B315" s="14">
        <v>587.09</v>
      </c>
      <c r="C315" s="14">
        <v>586.54999999999995</v>
      </c>
      <c r="D315" s="14">
        <v>587.21</v>
      </c>
      <c r="E315" s="14">
        <v>585.48</v>
      </c>
      <c r="F315" s="14" t="s">
        <v>4269</v>
      </c>
      <c r="G315" s="15">
        <v>8.3999999999999995E-3</v>
      </c>
    </row>
    <row r="316" spans="1:7" x14ac:dyDescent="0.2">
      <c r="A316" s="17">
        <v>43007</v>
      </c>
      <c r="B316" s="14">
        <v>585.66999999999996</v>
      </c>
      <c r="C316" s="14">
        <v>580.91999999999996</v>
      </c>
      <c r="D316" s="14">
        <v>585.66999999999996</v>
      </c>
      <c r="E316" s="14">
        <v>580.01</v>
      </c>
      <c r="F316" s="14" t="s">
        <v>4270</v>
      </c>
      <c r="G316" s="15">
        <v>2.0999999999999999E-3</v>
      </c>
    </row>
    <row r="317" spans="1:7" x14ac:dyDescent="0.2">
      <c r="A317" s="17">
        <v>43006</v>
      </c>
      <c r="B317" s="14">
        <v>580.77</v>
      </c>
      <c r="C317" s="14">
        <v>580.14</v>
      </c>
      <c r="D317" s="14">
        <v>580.88</v>
      </c>
      <c r="E317" s="14">
        <v>578.25</v>
      </c>
      <c r="F317" s="14" t="s">
        <v>4271</v>
      </c>
      <c r="G317" s="15">
        <v>6.1000000000000004E-3</v>
      </c>
    </row>
    <row r="318" spans="1:7" x14ac:dyDescent="0.2">
      <c r="A318" s="17">
        <v>43005</v>
      </c>
      <c r="B318" s="14">
        <v>579.54999999999995</v>
      </c>
      <c r="C318" s="14">
        <v>577.12</v>
      </c>
      <c r="D318" s="14">
        <v>580.35</v>
      </c>
      <c r="E318" s="14">
        <v>576.69000000000005</v>
      </c>
      <c r="F318" s="14" t="s">
        <v>4272</v>
      </c>
      <c r="G318" s="15">
        <v>2.0999999999999999E-3</v>
      </c>
    </row>
    <row r="319" spans="1:7" x14ac:dyDescent="0.2">
      <c r="A319" s="17">
        <v>43004</v>
      </c>
      <c r="B319" s="14">
        <v>576.03</v>
      </c>
      <c r="C319" s="14">
        <v>575.04999999999995</v>
      </c>
      <c r="D319" s="14">
        <v>576.96</v>
      </c>
      <c r="E319" s="14">
        <v>574.07000000000005</v>
      </c>
      <c r="F319" s="14" t="s">
        <v>4273</v>
      </c>
      <c r="G319" s="15">
        <v>1.9E-3</v>
      </c>
    </row>
    <row r="320" spans="1:7" x14ac:dyDescent="0.2">
      <c r="A320" s="17">
        <v>43003</v>
      </c>
      <c r="B320" s="14">
        <v>574.82000000000005</v>
      </c>
      <c r="C320" s="14">
        <v>573.79999999999995</v>
      </c>
      <c r="D320" s="14">
        <v>575.97</v>
      </c>
      <c r="E320" s="14">
        <v>572.98</v>
      </c>
      <c r="F320" s="14" t="s">
        <v>4274</v>
      </c>
      <c r="G320" s="15">
        <v>2.7000000000000001E-3</v>
      </c>
    </row>
    <row r="321" spans="1:7" x14ac:dyDescent="0.2">
      <c r="A321" s="17">
        <v>43000</v>
      </c>
      <c r="B321" s="14">
        <v>573.73</v>
      </c>
      <c r="C321" s="14">
        <v>571.77</v>
      </c>
      <c r="D321" s="14">
        <v>573.78</v>
      </c>
      <c r="E321" s="14">
        <v>570.76</v>
      </c>
      <c r="F321" s="14" t="s">
        <v>4275</v>
      </c>
      <c r="G321" s="15">
        <v>5.3E-3</v>
      </c>
    </row>
    <row r="322" spans="1:7" x14ac:dyDescent="0.2">
      <c r="A322" s="17">
        <v>42999</v>
      </c>
      <c r="B322" s="14">
        <v>572.20000000000005</v>
      </c>
      <c r="C322" s="14">
        <v>570.41</v>
      </c>
      <c r="D322" s="14">
        <v>572.5</v>
      </c>
      <c r="E322" s="14">
        <v>569.5</v>
      </c>
      <c r="F322" s="14" t="s">
        <v>4276</v>
      </c>
      <c r="G322" s="15">
        <v>4.0000000000000002E-4</v>
      </c>
    </row>
    <row r="323" spans="1:7" x14ac:dyDescent="0.2">
      <c r="A323" s="17">
        <v>42998</v>
      </c>
      <c r="B323" s="14">
        <v>569.16999999999996</v>
      </c>
      <c r="C323" s="14">
        <v>568.67999999999995</v>
      </c>
      <c r="D323" s="14">
        <v>569.91999999999996</v>
      </c>
      <c r="E323" s="14">
        <v>568.33000000000004</v>
      </c>
      <c r="F323" s="14" t="s">
        <v>4277</v>
      </c>
      <c r="G323" s="15">
        <v>1.1000000000000001E-3</v>
      </c>
    </row>
    <row r="324" spans="1:7" x14ac:dyDescent="0.2">
      <c r="A324" s="17">
        <v>42997</v>
      </c>
      <c r="B324" s="14">
        <v>568.97</v>
      </c>
      <c r="C324" s="14">
        <v>568.22</v>
      </c>
      <c r="D324" s="14">
        <v>569.82000000000005</v>
      </c>
      <c r="E324" s="14">
        <v>568.22</v>
      </c>
      <c r="F324" s="14" t="s">
        <v>4278</v>
      </c>
      <c r="G324" s="15">
        <v>2.8E-3</v>
      </c>
    </row>
    <row r="325" spans="1:7" x14ac:dyDescent="0.2">
      <c r="A325" s="17">
        <v>42996</v>
      </c>
      <c r="B325" s="14">
        <v>568.34</v>
      </c>
      <c r="C325" s="14">
        <v>567.83000000000004</v>
      </c>
      <c r="D325" s="14">
        <v>569.17999999999995</v>
      </c>
      <c r="E325" s="14">
        <v>567.19000000000005</v>
      </c>
      <c r="F325" s="14" t="s">
        <v>4279</v>
      </c>
      <c r="G325" s="15">
        <v>-4.4000000000000003E-3</v>
      </c>
    </row>
    <row r="326" spans="1:7" x14ac:dyDescent="0.2">
      <c r="A326" s="17">
        <v>42993</v>
      </c>
      <c r="B326" s="14">
        <v>566.77</v>
      </c>
      <c r="C326" s="14">
        <v>569.26</v>
      </c>
      <c r="D326" s="14">
        <v>570.5</v>
      </c>
      <c r="E326" s="14">
        <v>566.32000000000005</v>
      </c>
      <c r="F326" s="14" t="s">
        <v>4280</v>
      </c>
      <c r="G326" s="15">
        <v>4.5999999999999999E-3</v>
      </c>
    </row>
    <row r="327" spans="1:7" x14ac:dyDescent="0.2">
      <c r="A327" s="17">
        <v>42992</v>
      </c>
      <c r="B327" s="14">
        <v>569.27</v>
      </c>
      <c r="C327" s="14">
        <v>566.6</v>
      </c>
      <c r="D327" s="14">
        <v>569.27</v>
      </c>
      <c r="E327" s="14">
        <v>566.34</v>
      </c>
      <c r="F327" s="14" t="s">
        <v>4281</v>
      </c>
      <c r="G327" s="15">
        <v>1.1000000000000001E-3</v>
      </c>
    </row>
    <row r="328" spans="1:7" x14ac:dyDescent="0.2">
      <c r="A328" s="17">
        <v>42991</v>
      </c>
      <c r="B328" s="14">
        <v>566.64</v>
      </c>
      <c r="C328" s="14">
        <v>566.21</v>
      </c>
      <c r="D328" s="14">
        <v>566.64</v>
      </c>
      <c r="E328" s="14">
        <v>564.96</v>
      </c>
      <c r="F328" s="14" t="s">
        <v>4282</v>
      </c>
      <c r="G328" s="15">
        <v>4.3E-3</v>
      </c>
    </row>
    <row r="329" spans="1:7" x14ac:dyDescent="0.2">
      <c r="A329" s="17">
        <v>42990</v>
      </c>
      <c r="B329" s="14">
        <v>566.01</v>
      </c>
      <c r="C329" s="14">
        <v>563.58000000000004</v>
      </c>
      <c r="D329" s="14">
        <v>566.22</v>
      </c>
      <c r="E329" s="14">
        <v>563.58000000000004</v>
      </c>
      <c r="F329" s="14" t="s">
        <v>4283</v>
      </c>
      <c r="G329" s="15">
        <v>1.14E-2</v>
      </c>
    </row>
    <row r="330" spans="1:7" x14ac:dyDescent="0.2">
      <c r="A330" s="17">
        <v>42989</v>
      </c>
      <c r="B330" s="14">
        <v>563.57000000000005</v>
      </c>
      <c r="C330" s="14">
        <v>560.30999999999995</v>
      </c>
      <c r="D330" s="14">
        <v>563.99</v>
      </c>
      <c r="E330" s="14">
        <v>560.30999999999995</v>
      </c>
      <c r="F330" s="14" t="s">
        <v>4284</v>
      </c>
      <c r="G330" s="15">
        <v>2.0000000000000001E-4</v>
      </c>
    </row>
    <row r="331" spans="1:7" x14ac:dyDescent="0.2">
      <c r="A331" s="17">
        <v>42986</v>
      </c>
      <c r="B331" s="14">
        <v>557.23</v>
      </c>
      <c r="C331" s="14">
        <v>556.33000000000004</v>
      </c>
      <c r="D331" s="14">
        <v>557.58000000000004</v>
      </c>
      <c r="E331" s="14">
        <v>555.03</v>
      </c>
      <c r="F331" s="14" t="s">
        <v>4285</v>
      </c>
      <c r="G331" s="15">
        <v>7.7999999999999996E-3</v>
      </c>
    </row>
    <row r="332" spans="1:7" x14ac:dyDescent="0.2">
      <c r="A332" s="17">
        <v>42985</v>
      </c>
      <c r="B332" s="14">
        <v>557.1</v>
      </c>
      <c r="C332" s="14">
        <v>554.52</v>
      </c>
      <c r="D332" s="14">
        <v>557.30999999999995</v>
      </c>
      <c r="E332" s="14">
        <v>552.16999999999996</v>
      </c>
      <c r="F332" s="14" t="s">
        <v>4286</v>
      </c>
      <c r="G332" s="15">
        <v>-4.0000000000000001E-3</v>
      </c>
    </row>
    <row r="333" spans="1:7" x14ac:dyDescent="0.2">
      <c r="A333" s="17">
        <v>42984</v>
      </c>
      <c r="B333" s="14">
        <v>552.77</v>
      </c>
      <c r="C333" s="14">
        <v>553.03</v>
      </c>
      <c r="D333" s="14">
        <v>553.95000000000005</v>
      </c>
      <c r="E333" s="14">
        <v>550.83000000000004</v>
      </c>
      <c r="F333" s="14" t="s">
        <v>4287</v>
      </c>
      <c r="G333" s="15">
        <v>-2E-3</v>
      </c>
    </row>
    <row r="334" spans="1:7" x14ac:dyDescent="0.2">
      <c r="A334" s="17">
        <v>42983</v>
      </c>
      <c r="B334" s="14">
        <v>554.97</v>
      </c>
      <c r="C334" s="14">
        <v>556.62</v>
      </c>
      <c r="D334" s="14">
        <v>557.96</v>
      </c>
      <c r="E334" s="14">
        <v>554.95000000000005</v>
      </c>
      <c r="F334" s="14" t="s">
        <v>4242</v>
      </c>
      <c r="G334" s="15">
        <v>-5.5999999999999999E-3</v>
      </c>
    </row>
    <row r="335" spans="1:7" x14ac:dyDescent="0.2">
      <c r="A335" s="17">
        <v>42982</v>
      </c>
      <c r="B335" s="14">
        <v>556.09</v>
      </c>
      <c r="C335" s="14">
        <v>558.98</v>
      </c>
      <c r="D335" s="14">
        <v>558.98</v>
      </c>
      <c r="E335" s="14">
        <v>555.29999999999995</v>
      </c>
      <c r="F335" s="14" t="s">
        <v>4288</v>
      </c>
      <c r="G335" s="15">
        <v>7.7999999999999996E-3</v>
      </c>
    </row>
    <row r="336" spans="1:7" x14ac:dyDescent="0.2">
      <c r="A336" s="17">
        <v>42979</v>
      </c>
      <c r="B336" s="14">
        <v>559.23</v>
      </c>
      <c r="C336" s="14">
        <v>557.57000000000005</v>
      </c>
      <c r="D336" s="14">
        <v>559.98</v>
      </c>
      <c r="E336" s="14">
        <v>557.57000000000005</v>
      </c>
      <c r="F336" s="14" t="s">
        <v>4289</v>
      </c>
      <c r="G336" s="15">
        <v>8.0999999999999996E-3</v>
      </c>
    </row>
    <row r="337" spans="1:7" x14ac:dyDescent="0.2">
      <c r="A337" s="17">
        <v>42978</v>
      </c>
      <c r="B337" s="14">
        <v>554.91</v>
      </c>
      <c r="C337" s="14">
        <v>551.6</v>
      </c>
      <c r="D337" s="14">
        <v>555.65</v>
      </c>
      <c r="E337" s="14">
        <v>551.6</v>
      </c>
      <c r="F337" s="14" t="s">
        <v>4290</v>
      </c>
      <c r="G337" s="15">
        <v>8.5000000000000006E-3</v>
      </c>
    </row>
    <row r="338" spans="1:7" x14ac:dyDescent="0.2">
      <c r="A338" s="17">
        <v>42977</v>
      </c>
      <c r="B338" s="14">
        <v>550.46</v>
      </c>
      <c r="C338" s="14">
        <v>549.04999999999995</v>
      </c>
      <c r="D338" s="14">
        <v>550.9</v>
      </c>
      <c r="E338" s="14">
        <v>548.21</v>
      </c>
      <c r="F338" s="14" t="s">
        <v>4291</v>
      </c>
      <c r="G338" s="15">
        <v>-1.04E-2</v>
      </c>
    </row>
    <row r="339" spans="1:7" x14ac:dyDescent="0.2">
      <c r="A339" s="17">
        <v>42976</v>
      </c>
      <c r="B339" s="14">
        <v>545.83000000000004</v>
      </c>
      <c r="C339" s="14">
        <v>548.32000000000005</v>
      </c>
      <c r="D339" s="14">
        <v>548.32000000000005</v>
      </c>
      <c r="E339" s="14">
        <v>544.36</v>
      </c>
      <c r="F339" s="14" t="s">
        <v>4292</v>
      </c>
      <c r="G339" s="15">
        <v>-4.8999999999999998E-3</v>
      </c>
    </row>
    <row r="340" spans="1:7" x14ac:dyDescent="0.2">
      <c r="A340" s="17">
        <v>42975</v>
      </c>
      <c r="B340" s="14">
        <v>551.55999999999995</v>
      </c>
      <c r="C340" s="14">
        <v>552.6</v>
      </c>
      <c r="D340" s="14">
        <v>553.65</v>
      </c>
      <c r="E340" s="14">
        <v>550.72</v>
      </c>
      <c r="F340" s="14" t="s">
        <v>4293</v>
      </c>
      <c r="G340" s="15">
        <v>3.0999999999999999E-3</v>
      </c>
    </row>
    <row r="341" spans="1:7" x14ac:dyDescent="0.2">
      <c r="A341" s="17">
        <v>42972</v>
      </c>
      <c r="B341" s="14">
        <v>554.29</v>
      </c>
      <c r="C341" s="14">
        <v>553.83000000000004</v>
      </c>
      <c r="D341" s="14">
        <v>557.47</v>
      </c>
      <c r="E341" s="14">
        <v>552.53</v>
      </c>
      <c r="F341" s="14" t="s">
        <v>4294</v>
      </c>
      <c r="G341" s="15">
        <v>-4.3E-3</v>
      </c>
    </row>
    <row r="342" spans="1:7" x14ac:dyDescent="0.2">
      <c r="A342" s="17">
        <v>42971</v>
      </c>
      <c r="B342" s="14">
        <v>552.57000000000005</v>
      </c>
      <c r="C342" s="14">
        <v>555.5</v>
      </c>
      <c r="D342" s="14">
        <v>556.25</v>
      </c>
      <c r="E342" s="14">
        <v>552.57000000000005</v>
      </c>
      <c r="F342" s="14" t="s">
        <v>4295</v>
      </c>
      <c r="G342" s="15">
        <v>-1.1999999999999999E-3</v>
      </c>
    </row>
    <row r="343" spans="1:7" x14ac:dyDescent="0.2">
      <c r="A343" s="17">
        <v>42970</v>
      </c>
      <c r="B343" s="14">
        <v>554.94000000000005</v>
      </c>
      <c r="C343" s="14">
        <v>555.14</v>
      </c>
      <c r="D343" s="14">
        <v>556.34</v>
      </c>
      <c r="E343" s="14">
        <v>554.19000000000005</v>
      </c>
      <c r="F343" s="14" t="s">
        <v>4296</v>
      </c>
      <c r="G343" s="15">
        <v>1.1599999999999999E-2</v>
      </c>
    </row>
    <row r="344" spans="1:7" x14ac:dyDescent="0.2">
      <c r="A344" s="17">
        <v>42969</v>
      </c>
      <c r="B344" s="14">
        <v>555.61</v>
      </c>
      <c r="C344" s="14">
        <v>552.26</v>
      </c>
      <c r="D344" s="14">
        <v>555.61</v>
      </c>
      <c r="E344" s="14">
        <v>551.58000000000004</v>
      </c>
      <c r="F344" s="14" t="s">
        <v>4297</v>
      </c>
      <c r="G344" s="15">
        <v>-4.4999999999999997E-3</v>
      </c>
    </row>
    <row r="345" spans="1:7" x14ac:dyDescent="0.2">
      <c r="A345" s="17">
        <v>42968</v>
      </c>
      <c r="B345" s="14">
        <v>549.24</v>
      </c>
      <c r="C345" s="14">
        <v>549.54999999999995</v>
      </c>
      <c r="D345" s="14">
        <v>550.85</v>
      </c>
      <c r="E345" s="14">
        <v>547.89</v>
      </c>
      <c r="F345" s="14" t="s">
        <v>4298</v>
      </c>
      <c r="G345" s="15">
        <v>-7.0000000000000001E-3</v>
      </c>
    </row>
    <row r="346" spans="1:7" x14ac:dyDescent="0.2">
      <c r="A346" s="17">
        <v>42965</v>
      </c>
      <c r="B346" s="14">
        <v>551.72</v>
      </c>
      <c r="C346" s="14">
        <v>551.46</v>
      </c>
      <c r="D346" s="14">
        <v>551.82000000000005</v>
      </c>
      <c r="E346" s="14">
        <v>549.55999999999995</v>
      </c>
      <c r="F346" s="14" t="s">
        <v>4198</v>
      </c>
      <c r="G346" s="15">
        <v>-6.6E-3</v>
      </c>
    </row>
    <row r="347" spans="1:7" x14ac:dyDescent="0.2">
      <c r="A347" s="17">
        <v>42964</v>
      </c>
      <c r="B347" s="14">
        <v>555.6</v>
      </c>
      <c r="C347" s="14">
        <v>559.32000000000005</v>
      </c>
      <c r="D347" s="14">
        <v>559.53</v>
      </c>
      <c r="E347" s="14">
        <v>555.23</v>
      </c>
      <c r="F347" s="14" t="s">
        <v>4299</v>
      </c>
      <c r="G347" s="15">
        <v>4.8999999999999998E-3</v>
      </c>
    </row>
    <row r="348" spans="1:7" x14ac:dyDescent="0.2">
      <c r="A348" s="17">
        <v>42963</v>
      </c>
      <c r="B348" s="14">
        <v>559.30999999999995</v>
      </c>
      <c r="C348" s="14">
        <v>558.09</v>
      </c>
      <c r="D348" s="14">
        <v>560.44000000000005</v>
      </c>
      <c r="E348" s="14">
        <v>557.89</v>
      </c>
      <c r="F348" s="14" t="s">
        <v>4300</v>
      </c>
      <c r="G348" s="15">
        <v>-7.1999999999999998E-3</v>
      </c>
    </row>
    <row r="349" spans="1:7" x14ac:dyDescent="0.2">
      <c r="A349" s="17">
        <v>42962</v>
      </c>
      <c r="B349" s="14">
        <v>556.61</v>
      </c>
      <c r="C349" s="14">
        <v>561.52</v>
      </c>
      <c r="D349" s="14">
        <v>562.41999999999996</v>
      </c>
      <c r="E349" s="14">
        <v>556.38</v>
      </c>
      <c r="F349" s="14" t="s">
        <v>4301</v>
      </c>
      <c r="G349" s="15">
        <v>1.03E-2</v>
      </c>
    </row>
    <row r="350" spans="1:7" x14ac:dyDescent="0.2">
      <c r="A350" s="17">
        <v>42961</v>
      </c>
      <c r="B350" s="14">
        <v>560.62</v>
      </c>
      <c r="C350" s="14">
        <v>557.9</v>
      </c>
      <c r="D350" s="14">
        <v>561</v>
      </c>
      <c r="E350" s="14">
        <v>557.9</v>
      </c>
      <c r="F350" s="14" t="s">
        <v>4302</v>
      </c>
      <c r="G350" s="15">
        <v>-1.1299999999999999E-2</v>
      </c>
    </row>
    <row r="351" spans="1:7" x14ac:dyDescent="0.2">
      <c r="A351" s="17">
        <v>42958</v>
      </c>
      <c r="B351" s="14">
        <v>554.92999999999995</v>
      </c>
      <c r="C351" s="14">
        <v>561.29</v>
      </c>
      <c r="D351" s="14">
        <v>561.29</v>
      </c>
      <c r="E351" s="14">
        <v>553.62</v>
      </c>
      <c r="F351" s="14" t="s">
        <v>4303</v>
      </c>
      <c r="G351" s="15">
        <v>-1.0800000000000001E-2</v>
      </c>
    </row>
    <row r="352" spans="1:7" x14ac:dyDescent="0.2">
      <c r="A352" s="17">
        <v>42957</v>
      </c>
      <c r="B352" s="14">
        <v>561.29</v>
      </c>
      <c r="C352" s="14">
        <v>566.89</v>
      </c>
      <c r="D352" s="14">
        <v>566.89</v>
      </c>
      <c r="E352" s="14">
        <v>561.29</v>
      </c>
      <c r="F352" s="14" t="s">
        <v>4304</v>
      </c>
      <c r="G352" s="15">
        <v>-6.7000000000000002E-3</v>
      </c>
    </row>
    <row r="353" spans="1:7" x14ac:dyDescent="0.2">
      <c r="A353" s="17">
        <v>42956</v>
      </c>
      <c r="B353" s="14">
        <v>567.41999999999996</v>
      </c>
      <c r="C353" s="14">
        <v>567.73</v>
      </c>
      <c r="D353" s="14">
        <v>567.91</v>
      </c>
      <c r="E353" s="14">
        <v>564.97</v>
      </c>
      <c r="F353" s="14" t="s">
        <v>4305</v>
      </c>
      <c r="G353" s="15">
        <v>3.2000000000000002E-3</v>
      </c>
    </row>
    <row r="354" spans="1:7" x14ac:dyDescent="0.2">
      <c r="A354" s="17">
        <v>42955</v>
      </c>
      <c r="B354" s="14">
        <v>571.22</v>
      </c>
      <c r="C354" s="14">
        <v>568.54999999999995</v>
      </c>
      <c r="D354" s="14">
        <v>571.74</v>
      </c>
      <c r="E354" s="14">
        <v>568.54999999999995</v>
      </c>
      <c r="F354" s="14" t="s">
        <v>4306</v>
      </c>
      <c r="G354" s="15">
        <v>1.8E-3</v>
      </c>
    </row>
    <row r="355" spans="1:7" x14ac:dyDescent="0.2">
      <c r="A355" s="17">
        <v>42954</v>
      </c>
      <c r="B355" s="14">
        <v>569.4</v>
      </c>
      <c r="C355" s="14">
        <v>567.98</v>
      </c>
      <c r="D355" s="14">
        <v>570.33000000000004</v>
      </c>
      <c r="E355" s="14">
        <v>567.37</v>
      </c>
      <c r="F355" s="14" t="s">
        <v>4307</v>
      </c>
      <c r="G355" s="15">
        <v>7.4000000000000003E-3</v>
      </c>
    </row>
    <row r="356" spans="1:7" x14ac:dyDescent="0.2">
      <c r="A356" s="17">
        <v>42951</v>
      </c>
      <c r="B356" s="14">
        <v>568.35</v>
      </c>
      <c r="C356" s="14">
        <v>564.75</v>
      </c>
      <c r="D356" s="14">
        <v>569.17999999999995</v>
      </c>
      <c r="E356" s="14">
        <v>562.80999999999995</v>
      </c>
      <c r="F356" s="14" t="s">
        <v>4308</v>
      </c>
      <c r="G356" s="15">
        <v>-1.2999999999999999E-3</v>
      </c>
    </row>
    <row r="357" spans="1:7" x14ac:dyDescent="0.2">
      <c r="A357" s="17">
        <v>42950</v>
      </c>
      <c r="B357" s="14">
        <v>564.20000000000005</v>
      </c>
      <c r="C357" s="14">
        <v>564.24</v>
      </c>
      <c r="D357" s="14">
        <v>566.28</v>
      </c>
      <c r="E357" s="14">
        <v>562.89</v>
      </c>
      <c r="F357" s="14" t="s">
        <v>4309</v>
      </c>
      <c r="G357" s="15">
        <v>-1.4E-3</v>
      </c>
    </row>
    <row r="358" spans="1:7" x14ac:dyDescent="0.2">
      <c r="A358" s="17">
        <v>42949</v>
      </c>
      <c r="B358" s="14">
        <v>564.94000000000005</v>
      </c>
      <c r="C358" s="14">
        <v>567.12</v>
      </c>
      <c r="D358" s="14">
        <v>567.64</v>
      </c>
      <c r="E358" s="14">
        <v>563.83000000000004</v>
      </c>
      <c r="F358" s="14" t="s">
        <v>4310</v>
      </c>
      <c r="G358" s="15">
        <v>1.1299999999999999E-2</v>
      </c>
    </row>
    <row r="359" spans="1:7" x14ac:dyDescent="0.2">
      <c r="A359" s="17">
        <v>42948</v>
      </c>
      <c r="B359" s="14">
        <v>565.76</v>
      </c>
      <c r="C359" s="14">
        <v>560.67999999999995</v>
      </c>
      <c r="D359" s="14">
        <v>566.66999999999996</v>
      </c>
      <c r="E359" s="14">
        <v>560.67999999999995</v>
      </c>
      <c r="F359" s="14" t="s">
        <v>4311</v>
      </c>
      <c r="G359" s="15">
        <v>-4.0000000000000001E-3</v>
      </c>
    </row>
    <row r="360" spans="1:7" x14ac:dyDescent="0.2">
      <c r="A360" s="17">
        <v>42947</v>
      </c>
      <c r="B360" s="14">
        <v>559.45000000000005</v>
      </c>
      <c r="C360" s="14">
        <v>561.62</v>
      </c>
      <c r="D360" s="14">
        <v>562.9</v>
      </c>
      <c r="E360" s="14">
        <v>559.45000000000005</v>
      </c>
      <c r="F360" s="14" t="s">
        <v>4312</v>
      </c>
      <c r="G360" s="15">
        <v>-8.6E-3</v>
      </c>
    </row>
    <row r="361" spans="1:7" x14ac:dyDescent="0.2">
      <c r="A361" s="17">
        <v>42944</v>
      </c>
      <c r="B361" s="14">
        <v>561.69000000000005</v>
      </c>
      <c r="C361" s="14">
        <v>565.78</v>
      </c>
      <c r="D361" s="14">
        <v>565.78</v>
      </c>
      <c r="E361" s="14">
        <v>560.24</v>
      </c>
      <c r="F361" s="14" t="s">
        <v>4313</v>
      </c>
      <c r="G361" s="15">
        <v>-2.7000000000000001E-3</v>
      </c>
    </row>
    <row r="362" spans="1:7" x14ac:dyDescent="0.2">
      <c r="A362" s="17">
        <v>42943</v>
      </c>
      <c r="B362" s="14">
        <v>566.59</v>
      </c>
      <c r="C362" s="14">
        <v>567.12</v>
      </c>
      <c r="D362" s="14">
        <v>569.24</v>
      </c>
      <c r="E362" s="14">
        <v>566.53</v>
      </c>
      <c r="F362" s="14" t="s">
        <v>4314</v>
      </c>
      <c r="G362" s="15">
        <v>5.7000000000000002E-3</v>
      </c>
    </row>
    <row r="363" spans="1:7" x14ac:dyDescent="0.2">
      <c r="A363" s="17">
        <v>42942</v>
      </c>
      <c r="B363" s="14">
        <v>568.1</v>
      </c>
      <c r="C363" s="14">
        <v>563.91999999999996</v>
      </c>
      <c r="D363" s="14">
        <v>568.66</v>
      </c>
      <c r="E363" s="14">
        <v>563.91999999999996</v>
      </c>
      <c r="F363" s="14" t="s">
        <v>4315</v>
      </c>
      <c r="G363" s="15">
        <v>5.9999999999999995E-4</v>
      </c>
    </row>
    <row r="364" spans="1:7" x14ac:dyDescent="0.2">
      <c r="A364" s="17">
        <v>42941</v>
      </c>
      <c r="B364" s="14">
        <v>564.86</v>
      </c>
      <c r="C364" s="14">
        <v>564.67999999999995</v>
      </c>
      <c r="D364" s="14">
        <v>566.75</v>
      </c>
      <c r="E364" s="14">
        <v>564.67999999999995</v>
      </c>
      <c r="F364" s="14" t="s">
        <v>4316</v>
      </c>
      <c r="G364" s="15">
        <v>-8.6999999999999994E-3</v>
      </c>
    </row>
    <row r="365" spans="1:7" x14ac:dyDescent="0.2">
      <c r="A365" s="17">
        <v>42940</v>
      </c>
      <c r="B365" s="14">
        <v>564.5</v>
      </c>
      <c r="C365" s="14">
        <v>569.5</v>
      </c>
      <c r="D365" s="14">
        <v>569.85</v>
      </c>
      <c r="E365" s="14">
        <v>564.5</v>
      </c>
      <c r="F365" s="14" t="s">
        <v>4317</v>
      </c>
      <c r="G365" s="15">
        <v>-9.4000000000000004E-3</v>
      </c>
    </row>
    <row r="366" spans="1:7" x14ac:dyDescent="0.2">
      <c r="A366" s="17">
        <v>42937</v>
      </c>
      <c r="B366" s="14">
        <v>569.47</v>
      </c>
      <c r="C366" s="14">
        <v>573.80999999999995</v>
      </c>
      <c r="D366" s="14">
        <v>574.29999999999995</v>
      </c>
      <c r="E366" s="14">
        <v>567.01</v>
      </c>
      <c r="F366" s="14" t="s">
        <v>4318</v>
      </c>
      <c r="G366" s="15">
        <v>-6.3E-3</v>
      </c>
    </row>
    <row r="367" spans="1:7" x14ac:dyDescent="0.2">
      <c r="A367" s="17">
        <v>42936</v>
      </c>
      <c r="B367" s="14">
        <v>574.89</v>
      </c>
      <c r="C367" s="14">
        <v>576.86</v>
      </c>
      <c r="D367" s="14">
        <v>579.13</v>
      </c>
      <c r="E367" s="14">
        <v>573.30999999999995</v>
      </c>
      <c r="F367" s="14" t="s">
        <v>4319</v>
      </c>
      <c r="G367" s="15">
        <v>1.6000000000000001E-3</v>
      </c>
    </row>
    <row r="368" spans="1:7" x14ac:dyDescent="0.2">
      <c r="A368" s="17">
        <v>42935</v>
      </c>
      <c r="B368" s="14">
        <v>578.54</v>
      </c>
      <c r="C368" s="14">
        <v>580.04999999999995</v>
      </c>
      <c r="D368" s="14">
        <v>580.04999999999995</v>
      </c>
      <c r="E368" s="14">
        <v>573.04</v>
      </c>
      <c r="F368" s="14" t="s">
        <v>4320</v>
      </c>
      <c r="G368" s="15">
        <v>-1.61E-2</v>
      </c>
    </row>
    <row r="369" spans="1:7" x14ac:dyDescent="0.2">
      <c r="A369" s="17">
        <v>42934</v>
      </c>
      <c r="B369" s="14">
        <v>577.64</v>
      </c>
      <c r="C369" s="14">
        <v>585.55999999999995</v>
      </c>
      <c r="D369" s="14">
        <v>585.55999999999995</v>
      </c>
      <c r="E369" s="14">
        <v>576.54999999999995</v>
      </c>
      <c r="F369" s="14" t="s">
        <v>4321</v>
      </c>
      <c r="G369" s="15">
        <v>-1.6000000000000001E-3</v>
      </c>
    </row>
    <row r="370" spans="1:7" x14ac:dyDescent="0.2">
      <c r="A370" s="17">
        <v>42933</v>
      </c>
      <c r="B370" s="14">
        <v>587.11</v>
      </c>
      <c r="C370" s="14">
        <v>588.53</v>
      </c>
      <c r="D370" s="14">
        <v>589.59</v>
      </c>
      <c r="E370" s="14">
        <v>583.52</v>
      </c>
      <c r="F370" s="14" t="s">
        <v>4322</v>
      </c>
      <c r="G370" s="15">
        <v>2.5000000000000001E-3</v>
      </c>
    </row>
    <row r="371" spans="1:7" x14ac:dyDescent="0.2">
      <c r="A371" s="17">
        <v>42930</v>
      </c>
      <c r="B371" s="14">
        <v>588.07000000000005</v>
      </c>
      <c r="C371" s="14">
        <v>587.66</v>
      </c>
      <c r="D371" s="14">
        <v>588.91</v>
      </c>
      <c r="E371" s="14">
        <v>586.42999999999995</v>
      </c>
      <c r="F371" s="14" t="s">
        <v>4323</v>
      </c>
      <c r="G371" s="15">
        <v>-4.0000000000000001E-3</v>
      </c>
    </row>
    <row r="372" spans="1:7" x14ac:dyDescent="0.2">
      <c r="A372" s="17">
        <v>42929</v>
      </c>
      <c r="B372" s="14">
        <v>586.62</v>
      </c>
      <c r="C372" s="14">
        <v>589.27</v>
      </c>
      <c r="D372" s="14">
        <v>589.27</v>
      </c>
      <c r="E372" s="14">
        <v>585.92999999999995</v>
      </c>
      <c r="F372" s="14" t="s">
        <v>4324</v>
      </c>
      <c r="G372" s="15">
        <v>1.67E-2</v>
      </c>
    </row>
    <row r="373" spans="1:7" x14ac:dyDescent="0.2">
      <c r="A373" s="17">
        <v>42928</v>
      </c>
      <c r="B373" s="14">
        <v>589</v>
      </c>
      <c r="C373" s="14">
        <v>580.47</v>
      </c>
      <c r="D373" s="14">
        <v>589</v>
      </c>
      <c r="E373" s="14">
        <v>580.47</v>
      </c>
      <c r="F373" s="14" t="s">
        <v>4325</v>
      </c>
      <c r="G373" s="15">
        <v>-3.7000000000000002E-3</v>
      </c>
    </row>
    <row r="374" spans="1:7" x14ac:dyDescent="0.2">
      <c r="A374" s="17">
        <v>42927</v>
      </c>
      <c r="B374" s="14">
        <v>579.32000000000005</v>
      </c>
      <c r="C374" s="14">
        <v>582.19000000000005</v>
      </c>
      <c r="D374" s="14">
        <v>583.34</v>
      </c>
      <c r="E374" s="14">
        <v>579.25</v>
      </c>
      <c r="F374" s="14" t="s">
        <v>4308</v>
      </c>
      <c r="G374" s="15">
        <v>4.3E-3</v>
      </c>
    </row>
    <row r="375" spans="1:7" x14ac:dyDescent="0.2">
      <c r="A375" s="17">
        <v>42926</v>
      </c>
      <c r="B375" s="14">
        <v>581.48</v>
      </c>
      <c r="C375" s="14">
        <v>581</v>
      </c>
      <c r="D375" s="14">
        <v>582.27</v>
      </c>
      <c r="E375" s="14">
        <v>580.33000000000004</v>
      </c>
      <c r="F375" s="14" t="s">
        <v>4326</v>
      </c>
      <c r="G375" s="15">
        <v>-1.1000000000000001E-3</v>
      </c>
    </row>
    <row r="376" spans="1:7" x14ac:dyDescent="0.2">
      <c r="A376" s="17">
        <v>42923</v>
      </c>
      <c r="B376" s="14">
        <v>578.99</v>
      </c>
      <c r="C376" s="14">
        <v>579.63</v>
      </c>
      <c r="D376" s="14">
        <v>579.74</v>
      </c>
      <c r="E376" s="14">
        <v>577.79999999999995</v>
      </c>
      <c r="F376" s="14" t="s">
        <v>4327</v>
      </c>
      <c r="G376" s="15">
        <v>-5.7000000000000002E-3</v>
      </c>
    </row>
    <row r="377" spans="1:7" x14ac:dyDescent="0.2">
      <c r="A377" s="17">
        <v>42922</v>
      </c>
      <c r="B377" s="14">
        <v>579.61</v>
      </c>
      <c r="C377" s="14">
        <v>582.63</v>
      </c>
      <c r="D377" s="14">
        <v>583.13</v>
      </c>
      <c r="E377" s="14">
        <v>576.69000000000005</v>
      </c>
      <c r="F377" s="14" t="s">
        <v>4328</v>
      </c>
      <c r="G377" s="15">
        <v>3.5999999999999999E-3</v>
      </c>
    </row>
    <row r="378" spans="1:7" x14ac:dyDescent="0.2">
      <c r="A378" s="17">
        <v>42921</v>
      </c>
      <c r="B378" s="14">
        <v>582.95000000000005</v>
      </c>
      <c r="C378" s="14">
        <v>580.11</v>
      </c>
      <c r="D378" s="14">
        <v>583.35</v>
      </c>
      <c r="E378" s="14">
        <v>578.4</v>
      </c>
      <c r="F378" s="14" t="s">
        <v>4329</v>
      </c>
      <c r="G378" s="15">
        <v>-4.3E-3</v>
      </c>
    </row>
    <row r="379" spans="1:7" x14ac:dyDescent="0.2">
      <c r="A379" s="17">
        <v>42920</v>
      </c>
      <c r="B379" s="14">
        <v>580.85</v>
      </c>
      <c r="C379" s="14">
        <v>581.13</v>
      </c>
      <c r="D379" s="14">
        <v>582.45000000000005</v>
      </c>
      <c r="E379" s="14">
        <v>580.34</v>
      </c>
      <c r="F379" s="14" t="s">
        <v>4330</v>
      </c>
      <c r="G379" s="15">
        <v>1.12E-2</v>
      </c>
    </row>
    <row r="380" spans="1:7" x14ac:dyDescent="0.2">
      <c r="A380" s="17">
        <v>42919</v>
      </c>
      <c r="B380" s="14">
        <v>583.37</v>
      </c>
      <c r="C380" s="14">
        <v>579.47</v>
      </c>
      <c r="D380" s="14">
        <v>583.6</v>
      </c>
      <c r="E380" s="14">
        <v>579.47</v>
      </c>
      <c r="F380" s="14" t="s">
        <v>4331</v>
      </c>
      <c r="G380" s="15">
        <v>-3.5999999999999999E-3</v>
      </c>
    </row>
    <row r="381" spans="1:7" x14ac:dyDescent="0.2">
      <c r="A381" s="17">
        <v>42916</v>
      </c>
      <c r="B381" s="14">
        <v>576.91</v>
      </c>
      <c r="C381" s="14">
        <v>579.03</v>
      </c>
      <c r="D381" s="14">
        <v>581.67999999999995</v>
      </c>
      <c r="E381" s="14">
        <v>576.91</v>
      </c>
      <c r="F381" s="14" t="s">
        <v>4332</v>
      </c>
      <c r="G381" s="15">
        <v>-1.3100000000000001E-2</v>
      </c>
    </row>
    <row r="382" spans="1:7" x14ac:dyDescent="0.2">
      <c r="A382" s="17">
        <v>42915</v>
      </c>
      <c r="B382" s="14">
        <v>579.01</v>
      </c>
      <c r="C382" s="14">
        <v>589.09</v>
      </c>
      <c r="D382" s="14">
        <v>589.94000000000005</v>
      </c>
      <c r="E382" s="14">
        <v>578.79999999999995</v>
      </c>
      <c r="F382" s="14" t="s">
        <v>4333</v>
      </c>
      <c r="G382" s="15">
        <v>-6.9999999999999999E-4</v>
      </c>
    </row>
    <row r="383" spans="1:7" x14ac:dyDescent="0.2">
      <c r="A383" s="17">
        <v>42914</v>
      </c>
      <c r="B383" s="14">
        <v>586.66999999999996</v>
      </c>
      <c r="C383" s="14">
        <v>585.77</v>
      </c>
      <c r="D383" s="14">
        <v>586.66999999999996</v>
      </c>
      <c r="E383" s="14">
        <v>581.15</v>
      </c>
      <c r="F383" s="14" t="s">
        <v>4334</v>
      </c>
      <c r="G383" s="15">
        <v>-9.7999999999999997E-3</v>
      </c>
    </row>
    <row r="384" spans="1:7" x14ac:dyDescent="0.2">
      <c r="A384" s="17">
        <v>42913</v>
      </c>
      <c r="B384" s="14">
        <v>587.07000000000005</v>
      </c>
      <c r="C384" s="14">
        <v>592.19000000000005</v>
      </c>
      <c r="D384" s="14">
        <v>592.19000000000005</v>
      </c>
      <c r="E384" s="14">
        <v>587.07000000000005</v>
      </c>
      <c r="F384" s="14" t="s">
        <v>4335</v>
      </c>
      <c r="G384" s="15">
        <v>-2.3E-3</v>
      </c>
    </row>
    <row r="385" spans="1:7" x14ac:dyDescent="0.2">
      <c r="A385" s="17">
        <v>42912</v>
      </c>
      <c r="B385" s="14">
        <v>592.89</v>
      </c>
      <c r="C385" s="14">
        <v>594.83000000000004</v>
      </c>
      <c r="D385" s="14">
        <v>597.19000000000005</v>
      </c>
      <c r="E385" s="14">
        <v>592.42999999999995</v>
      </c>
      <c r="F385" s="14" t="s">
        <v>4336</v>
      </c>
      <c r="G385" s="15">
        <v>2.5999999999999999E-3</v>
      </c>
    </row>
    <row r="386" spans="1:7" x14ac:dyDescent="0.2">
      <c r="A386" s="17">
        <v>42908</v>
      </c>
      <c r="B386" s="14">
        <v>594.26</v>
      </c>
      <c r="C386" s="14">
        <v>592.76</v>
      </c>
      <c r="D386" s="14">
        <v>594.26</v>
      </c>
      <c r="E386" s="14">
        <v>590.91</v>
      </c>
      <c r="F386" s="14" t="s">
        <v>4337</v>
      </c>
      <c r="G386" s="15">
        <v>-3.5000000000000001E-3</v>
      </c>
    </row>
    <row r="387" spans="1:7" x14ac:dyDescent="0.2">
      <c r="A387" s="17">
        <v>42907</v>
      </c>
      <c r="B387" s="14">
        <v>592.69000000000005</v>
      </c>
      <c r="C387" s="14">
        <v>593.97</v>
      </c>
      <c r="D387" s="14">
        <v>593.97</v>
      </c>
      <c r="E387" s="14">
        <v>589.64</v>
      </c>
      <c r="F387" s="14" t="s">
        <v>4338</v>
      </c>
      <c r="G387" s="15">
        <v>-3.3E-3</v>
      </c>
    </row>
    <row r="388" spans="1:7" x14ac:dyDescent="0.2">
      <c r="A388" s="17">
        <v>42906</v>
      </c>
      <c r="B388" s="14">
        <v>594.75</v>
      </c>
      <c r="C388" s="14">
        <v>597.51</v>
      </c>
      <c r="D388" s="14">
        <v>598.41999999999996</v>
      </c>
      <c r="E388" s="14">
        <v>594.75</v>
      </c>
      <c r="F388" s="14" t="s">
        <v>4339</v>
      </c>
      <c r="G388" s="15">
        <v>8.0999999999999996E-3</v>
      </c>
    </row>
    <row r="389" spans="1:7" x14ac:dyDescent="0.2">
      <c r="A389" s="17">
        <v>42905</v>
      </c>
      <c r="B389" s="14">
        <v>596.72</v>
      </c>
      <c r="C389" s="14">
        <v>594.82000000000005</v>
      </c>
      <c r="D389" s="14">
        <v>597.36</v>
      </c>
      <c r="E389" s="14">
        <v>594.66999999999996</v>
      </c>
      <c r="F389" s="14" t="s">
        <v>4340</v>
      </c>
      <c r="G389" s="15">
        <v>8.5000000000000006E-3</v>
      </c>
    </row>
    <row r="390" spans="1:7" x14ac:dyDescent="0.2">
      <c r="A390" s="17">
        <v>42902</v>
      </c>
      <c r="B390" s="14">
        <v>591.91</v>
      </c>
      <c r="C390" s="14">
        <v>588.38</v>
      </c>
      <c r="D390" s="14">
        <v>591.91</v>
      </c>
      <c r="E390" s="14">
        <v>588.38</v>
      </c>
      <c r="F390" s="14" t="s">
        <v>4341</v>
      </c>
      <c r="G390" s="15">
        <v>-9.5999999999999992E-3</v>
      </c>
    </row>
    <row r="391" spans="1:7" x14ac:dyDescent="0.2">
      <c r="A391" s="17">
        <v>42901</v>
      </c>
      <c r="B391" s="14">
        <v>586.95000000000005</v>
      </c>
      <c r="C391" s="14">
        <v>591.4</v>
      </c>
      <c r="D391" s="14">
        <v>591.4</v>
      </c>
      <c r="E391" s="14">
        <v>584.78</v>
      </c>
      <c r="F391" s="14" t="s">
        <v>4342</v>
      </c>
      <c r="G391" s="15">
        <v>-5.0000000000000001E-4</v>
      </c>
    </row>
    <row r="392" spans="1:7" x14ac:dyDescent="0.2">
      <c r="A392" s="17">
        <v>42900</v>
      </c>
      <c r="B392" s="14">
        <v>592.65</v>
      </c>
      <c r="C392" s="14">
        <v>594.16</v>
      </c>
      <c r="D392" s="14">
        <v>598.08000000000004</v>
      </c>
      <c r="E392" s="14">
        <v>592.29999999999995</v>
      </c>
      <c r="F392" s="14" t="s">
        <v>4343</v>
      </c>
      <c r="G392" s="15">
        <v>7.4000000000000003E-3</v>
      </c>
    </row>
    <row r="393" spans="1:7" x14ac:dyDescent="0.2">
      <c r="A393" s="17">
        <v>42899</v>
      </c>
      <c r="B393" s="14">
        <v>592.94000000000005</v>
      </c>
      <c r="C393" s="14">
        <v>589.73</v>
      </c>
      <c r="D393" s="14">
        <v>594.07000000000005</v>
      </c>
      <c r="E393" s="14">
        <v>589.73</v>
      </c>
      <c r="F393" s="14" t="s">
        <v>4344</v>
      </c>
      <c r="G393" s="15">
        <v>-1.0800000000000001E-2</v>
      </c>
    </row>
    <row r="394" spans="1:7" x14ac:dyDescent="0.2">
      <c r="A394" s="17">
        <v>42898</v>
      </c>
      <c r="B394" s="14">
        <v>588.6</v>
      </c>
      <c r="C394" s="14">
        <v>593.28</v>
      </c>
      <c r="D394" s="14">
        <v>593.28</v>
      </c>
      <c r="E394" s="14">
        <v>588.6</v>
      </c>
      <c r="F394" s="14" t="s">
        <v>4345</v>
      </c>
      <c r="G394" s="15">
        <v>6.3E-3</v>
      </c>
    </row>
    <row r="395" spans="1:7" x14ac:dyDescent="0.2">
      <c r="A395" s="17">
        <v>42895</v>
      </c>
      <c r="B395" s="14">
        <v>595.03</v>
      </c>
      <c r="C395" s="14">
        <v>590.83000000000004</v>
      </c>
      <c r="D395" s="14">
        <v>595.45000000000005</v>
      </c>
      <c r="E395" s="14">
        <v>590.83000000000004</v>
      </c>
      <c r="F395" s="14" t="s">
        <v>4346</v>
      </c>
      <c r="G395" s="15">
        <v>-8.0000000000000004E-4</v>
      </c>
    </row>
    <row r="396" spans="1:7" x14ac:dyDescent="0.2">
      <c r="A396" s="17">
        <v>42894</v>
      </c>
      <c r="B396" s="14">
        <v>591.28</v>
      </c>
      <c r="C396" s="14">
        <v>591.76</v>
      </c>
      <c r="D396" s="14">
        <v>594.64</v>
      </c>
      <c r="E396" s="14">
        <v>590.59</v>
      </c>
      <c r="F396" s="14" t="s">
        <v>4347</v>
      </c>
      <c r="G396" s="15">
        <v>2E-3</v>
      </c>
    </row>
    <row r="397" spans="1:7" x14ac:dyDescent="0.2">
      <c r="A397" s="17">
        <v>42893</v>
      </c>
      <c r="B397" s="14">
        <v>591.77</v>
      </c>
      <c r="C397" s="14">
        <v>589.67999999999995</v>
      </c>
      <c r="D397" s="14">
        <v>593.83000000000004</v>
      </c>
      <c r="E397" s="14">
        <v>589</v>
      </c>
      <c r="F397" s="14" t="s">
        <v>4348</v>
      </c>
      <c r="G397" s="15">
        <v>-4.0000000000000001E-3</v>
      </c>
    </row>
    <row r="398" spans="1:7" x14ac:dyDescent="0.2">
      <c r="A398" s="17">
        <v>42891</v>
      </c>
      <c r="B398" s="14">
        <v>590.55999999999995</v>
      </c>
      <c r="C398" s="14">
        <v>593.27</v>
      </c>
      <c r="D398" s="14">
        <v>593.97</v>
      </c>
      <c r="E398" s="14">
        <v>590.55999999999995</v>
      </c>
      <c r="F398" s="14" t="s">
        <v>4349</v>
      </c>
      <c r="G398" s="15">
        <v>4.7999999999999996E-3</v>
      </c>
    </row>
    <row r="399" spans="1:7" x14ac:dyDescent="0.2">
      <c r="A399" s="17">
        <v>42888</v>
      </c>
      <c r="B399" s="14">
        <v>592.96</v>
      </c>
      <c r="C399" s="14">
        <v>592.15</v>
      </c>
      <c r="D399" s="14">
        <v>594.66999999999996</v>
      </c>
      <c r="E399" s="14">
        <v>592.15</v>
      </c>
      <c r="F399" s="14" t="s">
        <v>4350</v>
      </c>
      <c r="G399" s="15">
        <v>2.8999999999999998E-3</v>
      </c>
    </row>
    <row r="400" spans="1:7" x14ac:dyDescent="0.2">
      <c r="A400" s="17">
        <v>42887</v>
      </c>
      <c r="B400" s="14">
        <v>590.15</v>
      </c>
      <c r="C400" s="14">
        <v>587.87</v>
      </c>
      <c r="D400" s="14">
        <v>591.61</v>
      </c>
      <c r="E400" s="14">
        <v>587.53</v>
      </c>
      <c r="F400" s="14" t="s">
        <v>4351</v>
      </c>
      <c r="G400" s="15">
        <v>2.9999999999999997E-4</v>
      </c>
    </row>
    <row r="401" spans="1:7" x14ac:dyDescent="0.2">
      <c r="A401" s="17">
        <v>42886</v>
      </c>
      <c r="B401" s="14">
        <v>588.46</v>
      </c>
      <c r="C401" s="14">
        <v>588.5</v>
      </c>
      <c r="D401" s="14">
        <v>591.24</v>
      </c>
      <c r="E401" s="14">
        <v>587.17999999999995</v>
      </c>
      <c r="F401" s="14" t="s">
        <v>4352</v>
      </c>
      <c r="G401" s="15">
        <v>5.4000000000000003E-3</v>
      </c>
    </row>
    <row r="402" spans="1:7" x14ac:dyDescent="0.2">
      <c r="A402" s="17">
        <v>42885</v>
      </c>
      <c r="B402" s="14">
        <v>588.27</v>
      </c>
      <c r="C402" s="14">
        <v>583.47</v>
      </c>
      <c r="D402" s="14">
        <v>588.27</v>
      </c>
      <c r="E402" s="14">
        <v>582.61</v>
      </c>
      <c r="F402" s="14" t="s">
        <v>4353</v>
      </c>
      <c r="G402" s="15">
        <v>-2.8E-3</v>
      </c>
    </row>
    <row r="403" spans="1:7" x14ac:dyDescent="0.2">
      <c r="A403" s="17">
        <v>42884</v>
      </c>
      <c r="B403" s="14">
        <v>585.1</v>
      </c>
      <c r="C403" s="14">
        <v>586.62</v>
      </c>
      <c r="D403" s="14">
        <v>586.70000000000005</v>
      </c>
      <c r="E403" s="14">
        <v>584.53</v>
      </c>
      <c r="F403" s="14" t="s">
        <v>4354</v>
      </c>
      <c r="G403" s="15">
        <v>-2.0000000000000001E-4</v>
      </c>
    </row>
    <row r="404" spans="1:7" x14ac:dyDescent="0.2">
      <c r="A404" s="17">
        <v>42881</v>
      </c>
      <c r="B404" s="14">
        <v>586.77</v>
      </c>
      <c r="C404" s="14">
        <v>586.58000000000004</v>
      </c>
      <c r="D404" s="14">
        <v>587.22</v>
      </c>
      <c r="E404" s="14">
        <v>583.91</v>
      </c>
      <c r="F404" s="14" t="s">
        <v>4355</v>
      </c>
      <c r="G404" s="15">
        <v>4.0000000000000002E-4</v>
      </c>
    </row>
    <row r="405" spans="1:7" x14ac:dyDescent="0.2">
      <c r="A405" s="17">
        <v>42879</v>
      </c>
      <c r="B405" s="14">
        <v>586.9</v>
      </c>
      <c r="C405" s="14">
        <v>585.57000000000005</v>
      </c>
      <c r="D405" s="14">
        <v>586.95000000000005</v>
      </c>
      <c r="E405" s="14">
        <v>585.03</v>
      </c>
      <c r="F405" s="14" t="s">
        <v>4356</v>
      </c>
      <c r="G405" s="15">
        <v>6.7000000000000002E-3</v>
      </c>
    </row>
    <row r="406" spans="1:7" x14ac:dyDescent="0.2">
      <c r="A406" s="17">
        <v>42878</v>
      </c>
      <c r="B406" s="14">
        <v>586.67999999999995</v>
      </c>
      <c r="C406" s="14">
        <v>582.92999999999995</v>
      </c>
      <c r="D406" s="14">
        <v>586.67999999999995</v>
      </c>
      <c r="E406" s="14">
        <v>582.92999999999995</v>
      </c>
      <c r="F406" s="14" t="s">
        <v>4357</v>
      </c>
      <c r="G406" s="15">
        <v>4.0000000000000002E-4</v>
      </c>
    </row>
    <row r="407" spans="1:7" x14ac:dyDescent="0.2">
      <c r="A407" s="17">
        <v>42877</v>
      </c>
      <c r="B407" s="14">
        <v>582.78</v>
      </c>
      <c r="C407" s="14">
        <v>583.6</v>
      </c>
      <c r="D407" s="14">
        <v>584.70000000000005</v>
      </c>
      <c r="E407" s="14">
        <v>582.08000000000004</v>
      </c>
      <c r="F407" s="14" t="s">
        <v>4358</v>
      </c>
      <c r="G407" s="15">
        <v>8.5000000000000006E-3</v>
      </c>
    </row>
    <row r="408" spans="1:7" x14ac:dyDescent="0.2">
      <c r="A408" s="17">
        <v>42874</v>
      </c>
      <c r="B408" s="14">
        <v>582.53</v>
      </c>
      <c r="C408" s="14">
        <v>577.92999999999995</v>
      </c>
      <c r="D408" s="14">
        <v>583.16999999999996</v>
      </c>
      <c r="E408" s="14">
        <v>577.92999999999995</v>
      </c>
      <c r="F408" s="14" t="s">
        <v>4359</v>
      </c>
      <c r="G408" s="15">
        <v>-1.04E-2</v>
      </c>
    </row>
    <row r="409" spans="1:7" x14ac:dyDescent="0.2">
      <c r="A409" s="17">
        <v>42873</v>
      </c>
      <c r="B409" s="14">
        <v>577.62</v>
      </c>
      <c r="C409" s="14">
        <v>580.91</v>
      </c>
      <c r="D409" s="14">
        <v>582.62</v>
      </c>
      <c r="E409" s="14">
        <v>573.78</v>
      </c>
      <c r="F409" s="14" t="s">
        <v>4360</v>
      </c>
      <c r="G409" s="15">
        <v>-1.44E-2</v>
      </c>
    </row>
    <row r="410" spans="1:7" x14ac:dyDescent="0.2">
      <c r="A410" s="17">
        <v>42872</v>
      </c>
      <c r="B410" s="14">
        <v>583.71</v>
      </c>
      <c r="C410" s="14">
        <v>589.52</v>
      </c>
      <c r="D410" s="14">
        <v>590.26</v>
      </c>
      <c r="E410" s="14">
        <v>582.61</v>
      </c>
      <c r="F410" s="14" t="s">
        <v>4361</v>
      </c>
      <c r="G410" s="15">
        <v>1.8E-3</v>
      </c>
    </row>
    <row r="411" spans="1:7" x14ac:dyDescent="0.2">
      <c r="A411" s="17">
        <v>42871</v>
      </c>
      <c r="B411" s="14">
        <v>592.21</v>
      </c>
      <c r="C411" s="14">
        <v>591.27</v>
      </c>
      <c r="D411" s="14">
        <v>593.34</v>
      </c>
      <c r="E411" s="14">
        <v>590.67999999999995</v>
      </c>
      <c r="F411" s="14" t="s">
        <v>4362</v>
      </c>
      <c r="G411" s="15">
        <v>1.2999999999999999E-3</v>
      </c>
    </row>
    <row r="412" spans="1:7" x14ac:dyDescent="0.2">
      <c r="A412" s="17">
        <v>42870</v>
      </c>
      <c r="B412" s="14">
        <v>591.15</v>
      </c>
      <c r="C412" s="14">
        <v>591.33000000000004</v>
      </c>
      <c r="D412" s="14">
        <v>591.55999999999995</v>
      </c>
      <c r="E412" s="14">
        <v>589.54999999999995</v>
      </c>
      <c r="F412" s="14" t="s">
        <v>4363</v>
      </c>
      <c r="G412" s="15">
        <v>8.9999999999999998E-4</v>
      </c>
    </row>
    <row r="413" spans="1:7" x14ac:dyDescent="0.2">
      <c r="A413" s="17">
        <v>42867</v>
      </c>
      <c r="B413" s="14">
        <v>590.4</v>
      </c>
      <c r="C413" s="14">
        <v>590.92999999999995</v>
      </c>
      <c r="D413" s="14">
        <v>591.11</v>
      </c>
      <c r="E413" s="14">
        <v>588.72</v>
      </c>
      <c r="F413" s="14" t="s">
        <v>4364</v>
      </c>
      <c r="G413" s="15">
        <v>-2.8E-3</v>
      </c>
    </row>
    <row r="414" spans="1:7" x14ac:dyDescent="0.2">
      <c r="A414" s="17">
        <v>42866</v>
      </c>
      <c r="B414" s="14">
        <v>589.88</v>
      </c>
      <c r="C414" s="14">
        <v>591.05999999999995</v>
      </c>
      <c r="D414" s="14">
        <v>591.49</v>
      </c>
      <c r="E414" s="14">
        <v>588.64</v>
      </c>
      <c r="F414" s="14" t="s">
        <v>4365</v>
      </c>
      <c r="G414" s="15">
        <v>-2.0999999999999999E-3</v>
      </c>
    </row>
    <row r="415" spans="1:7" x14ac:dyDescent="0.2">
      <c r="A415" s="17">
        <v>42865</v>
      </c>
      <c r="B415" s="14">
        <v>591.53</v>
      </c>
      <c r="C415" s="14">
        <v>591.36</v>
      </c>
      <c r="D415" s="14">
        <v>591.62</v>
      </c>
      <c r="E415" s="14">
        <v>589.05999999999995</v>
      </c>
      <c r="F415" s="14" t="s">
        <v>4366</v>
      </c>
      <c r="G415" s="15">
        <v>8.6E-3</v>
      </c>
    </row>
    <row r="416" spans="1:7" x14ac:dyDescent="0.2">
      <c r="A416" s="17">
        <v>42864</v>
      </c>
      <c r="B416" s="14">
        <v>592.79999999999995</v>
      </c>
      <c r="C416" s="14">
        <v>588.6</v>
      </c>
      <c r="D416" s="14">
        <v>593.04</v>
      </c>
      <c r="E416" s="14">
        <v>588.6</v>
      </c>
      <c r="F416" s="14" t="s">
        <v>4367</v>
      </c>
      <c r="G416" s="15">
        <v>-1.6000000000000001E-3</v>
      </c>
    </row>
    <row r="417" spans="1:7" x14ac:dyDescent="0.2">
      <c r="A417" s="17">
        <v>42863</v>
      </c>
      <c r="B417" s="14">
        <v>587.77</v>
      </c>
      <c r="C417" s="14">
        <v>589.24</v>
      </c>
      <c r="D417" s="14">
        <v>589.32000000000005</v>
      </c>
      <c r="E417" s="14">
        <v>584.79999999999995</v>
      </c>
      <c r="F417" s="14" t="s">
        <v>4368</v>
      </c>
      <c r="G417" s="15">
        <v>2.2000000000000001E-3</v>
      </c>
    </row>
    <row r="418" spans="1:7" x14ac:dyDescent="0.2">
      <c r="A418" s="17">
        <v>42860</v>
      </c>
      <c r="B418" s="14">
        <v>588.72</v>
      </c>
      <c r="C418" s="14">
        <v>586.30999999999995</v>
      </c>
      <c r="D418" s="14">
        <v>588.72</v>
      </c>
      <c r="E418" s="14">
        <v>585.34</v>
      </c>
      <c r="F418" s="14" t="s">
        <v>4369</v>
      </c>
      <c r="G418" s="15">
        <v>3.3999999999999998E-3</v>
      </c>
    </row>
    <row r="419" spans="1:7" x14ac:dyDescent="0.2">
      <c r="A419" s="17">
        <v>42859</v>
      </c>
      <c r="B419" s="14">
        <v>587.4</v>
      </c>
      <c r="C419" s="14">
        <v>586.05999999999995</v>
      </c>
      <c r="D419" s="14">
        <v>587.5</v>
      </c>
      <c r="E419" s="14">
        <v>585.07000000000005</v>
      </c>
      <c r="F419" s="14" t="s">
        <v>4370</v>
      </c>
      <c r="G419" s="15">
        <v>-2E-3</v>
      </c>
    </row>
    <row r="420" spans="1:7" x14ac:dyDescent="0.2">
      <c r="A420" s="17">
        <v>42858</v>
      </c>
      <c r="B420" s="14">
        <v>585.4</v>
      </c>
      <c r="C420" s="14">
        <v>586.01</v>
      </c>
      <c r="D420" s="14">
        <v>586.01</v>
      </c>
      <c r="E420" s="14">
        <v>583.03</v>
      </c>
      <c r="F420" s="14" t="s">
        <v>4371</v>
      </c>
      <c r="G420" s="15">
        <v>6.6E-3</v>
      </c>
    </row>
    <row r="421" spans="1:7" x14ac:dyDescent="0.2">
      <c r="A421" s="17">
        <v>42857</v>
      </c>
      <c r="B421" s="14">
        <v>586.54999999999995</v>
      </c>
      <c r="C421" s="14">
        <v>583.88</v>
      </c>
      <c r="D421" s="14">
        <v>586.54999999999995</v>
      </c>
      <c r="E421" s="14">
        <v>582.86</v>
      </c>
      <c r="F421" s="14" t="s">
        <v>4372</v>
      </c>
      <c r="G421" s="15">
        <v>4.8999999999999998E-3</v>
      </c>
    </row>
    <row r="422" spans="1:7" x14ac:dyDescent="0.2">
      <c r="A422" s="17">
        <v>42853</v>
      </c>
      <c r="B422" s="14">
        <v>582.70000000000005</v>
      </c>
      <c r="C422" s="14">
        <v>580.64</v>
      </c>
      <c r="D422" s="14">
        <v>582.70000000000005</v>
      </c>
      <c r="E422" s="14">
        <v>580.01</v>
      </c>
      <c r="F422" s="14" t="s">
        <v>4373</v>
      </c>
      <c r="G422" s="15">
        <v>-1.6000000000000001E-3</v>
      </c>
    </row>
    <row r="423" spans="1:7" x14ac:dyDescent="0.2">
      <c r="A423" s="17">
        <v>42852</v>
      </c>
      <c r="B423" s="14">
        <v>579.88</v>
      </c>
      <c r="C423" s="14">
        <v>579.94000000000005</v>
      </c>
      <c r="D423" s="14">
        <v>580.51</v>
      </c>
      <c r="E423" s="14">
        <v>578.75</v>
      </c>
      <c r="F423" s="14" t="s">
        <v>4374</v>
      </c>
      <c r="G423" s="15">
        <v>3.5000000000000001E-3</v>
      </c>
    </row>
    <row r="424" spans="1:7" x14ac:dyDescent="0.2">
      <c r="A424" s="17">
        <v>42851</v>
      </c>
      <c r="B424" s="14">
        <v>580.83000000000004</v>
      </c>
      <c r="C424" s="14">
        <v>578.32000000000005</v>
      </c>
      <c r="D424" s="14">
        <v>580.83000000000004</v>
      </c>
      <c r="E424" s="14">
        <v>576.79</v>
      </c>
      <c r="F424" s="14" t="s">
        <v>4375</v>
      </c>
      <c r="G424" s="15">
        <v>7.1999999999999998E-3</v>
      </c>
    </row>
    <row r="425" spans="1:7" x14ac:dyDescent="0.2">
      <c r="A425" s="17">
        <v>42850</v>
      </c>
      <c r="B425" s="14">
        <v>578.80999999999995</v>
      </c>
      <c r="C425" s="14">
        <v>575.28</v>
      </c>
      <c r="D425" s="14">
        <v>579.74</v>
      </c>
      <c r="E425" s="14">
        <v>575.28</v>
      </c>
      <c r="F425" s="14" t="s">
        <v>4376</v>
      </c>
      <c r="G425" s="15">
        <v>1.89E-2</v>
      </c>
    </row>
    <row r="426" spans="1:7" x14ac:dyDescent="0.2">
      <c r="A426" s="17">
        <v>42849</v>
      </c>
      <c r="B426" s="14">
        <v>574.70000000000005</v>
      </c>
      <c r="C426" s="14">
        <v>570.96</v>
      </c>
      <c r="D426" s="14">
        <v>574.70000000000005</v>
      </c>
      <c r="E426" s="14">
        <v>569.79999999999995</v>
      </c>
      <c r="F426" s="14" t="s">
        <v>4377</v>
      </c>
      <c r="G426" s="15">
        <v>1.6999999999999999E-3</v>
      </c>
    </row>
    <row r="427" spans="1:7" x14ac:dyDescent="0.2">
      <c r="A427" s="17">
        <v>42846</v>
      </c>
      <c r="B427" s="14">
        <v>564.02</v>
      </c>
      <c r="C427" s="14">
        <v>563.65</v>
      </c>
      <c r="D427" s="14">
        <v>565.47</v>
      </c>
      <c r="E427" s="14">
        <v>562.80999999999995</v>
      </c>
      <c r="F427" s="14" t="s">
        <v>4378</v>
      </c>
      <c r="G427" s="15">
        <v>1.5E-3</v>
      </c>
    </row>
    <row r="428" spans="1:7" x14ac:dyDescent="0.2">
      <c r="A428" s="17">
        <v>42845</v>
      </c>
      <c r="B428" s="14">
        <v>563.09</v>
      </c>
      <c r="C428" s="14">
        <v>561.13</v>
      </c>
      <c r="D428" s="14">
        <v>563.67999999999995</v>
      </c>
      <c r="E428" s="14">
        <v>560.86</v>
      </c>
      <c r="F428" s="14" t="s">
        <v>4379</v>
      </c>
      <c r="G428" s="15">
        <v>5.0000000000000001E-3</v>
      </c>
    </row>
    <row r="429" spans="1:7" x14ac:dyDescent="0.2">
      <c r="A429" s="17">
        <v>42844</v>
      </c>
      <c r="B429" s="14">
        <v>562.24</v>
      </c>
      <c r="C429" s="14">
        <v>558.74</v>
      </c>
      <c r="D429" s="14">
        <v>563.46</v>
      </c>
      <c r="E429" s="14">
        <v>558.6</v>
      </c>
      <c r="F429" s="14" t="s">
        <v>4380</v>
      </c>
      <c r="G429" s="15">
        <v>-6.3E-3</v>
      </c>
    </row>
    <row r="430" spans="1:7" x14ac:dyDescent="0.2">
      <c r="A430" s="17">
        <v>42843</v>
      </c>
      <c r="B430" s="14">
        <v>559.46</v>
      </c>
      <c r="C430" s="14">
        <v>563.96</v>
      </c>
      <c r="D430" s="14">
        <v>564.09</v>
      </c>
      <c r="E430" s="14">
        <v>557.66</v>
      </c>
      <c r="F430" s="14" t="s">
        <v>4381</v>
      </c>
      <c r="G430" s="15">
        <v>-8.9999999999999998E-4</v>
      </c>
    </row>
    <row r="431" spans="1:7" x14ac:dyDescent="0.2">
      <c r="A431" s="17">
        <v>42838</v>
      </c>
      <c r="B431" s="14">
        <v>563.03</v>
      </c>
      <c r="C431" s="14">
        <v>562.82000000000005</v>
      </c>
      <c r="D431" s="14">
        <v>563.74</v>
      </c>
      <c r="E431" s="14">
        <v>561.73</v>
      </c>
      <c r="F431" s="14" t="s">
        <v>4382</v>
      </c>
      <c r="G431" s="15">
        <v>4.1000000000000003E-3</v>
      </c>
    </row>
    <row r="432" spans="1:7" x14ac:dyDescent="0.2">
      <c r="A432" s="17">
        <v>42837</v>
      </c>
      <c r="B432" s="14">
        <v>563.54</v>
      </c>
      <c r="C432" s="14">
        <v>562.15</v>
      </c>
      <c r="D432" s="14">
        <v>565.80999999999995</v>
      </c>
      <c r="E432" s="14">
        <v>562.15</v>
      </c>
      <c r="F432" s="14" t="s">
        <v>4383</v>
      </c>
      <c r="G432" s="15">
        <v>-1.5E-3</v>
      </c>
    </row>
    <row r="433" spans="1:7" x14ac:dyDescent="0.2">
      <c r="A433" s="17">
        <v>42836</v>
      </c>
      <c r="B433" s="14">
        <v>561.25</v>
      </c>
      <c r="C433" s="14">
        <v>560.79</v>
      </c>
      <c r="D433" s="14">
        <v>563.4</v>
      </c>
      <c r="E433" s="14">
        <v>559.72</v>
      </c>
      <c r="F433" s="14" t="s">
        <v>4384</v>
      </c>
      <c r="G433" s="15">
        <v>2.3E-3</v>
      </c>
    </row>
    <row r="434" spans="1:7" x14ac:dyDescent="0.2">
      <c r="A434" s="17">
        <v>42835</v>
      </c>
      <c r="B434" s="14">
        <v>562.12</v>
      </c>
      <c r="C434" s="14">
        <v>560.51</v>
      </c>
      <c r="D434" s="14">
        <v>562.12</v>
      </c>
      <c r="E434" s="14">
        <v>559.92999999999995</v>
      </c>
      <c r="F434" s="14" t="s">
        <v>4385</v>
      </c>
      <c r="G434" s="15">
        <v>3.8999999999999998E-3</v>
      </c>
    </row>
    <row r="435" spans="1:7" x14ac:dyDescent="0.2">
      <c r="A435" s="17">
        <v>42832</v>
      </c>
      <c r="B435" s="14">
        <v>560.80999999999995</v>
      </c>
      <c r="C435" s="14">
        <v>556.19000000000005</v>
      </c>
      <c r="D435" s="14">
        <v>560.80999999999995</v>
      </c>
      <c r="E435" s="14">
        <v>555.57000000000005</v>
      </c>
      <c r="F435" s="14" t="s">
        <v>4386</v>
      </c>
      <c r="G435" s="15">
        <v>3.3999999999999998E-3</v>
      </c>
    </row>
    <row r="436" spans="1:7" x14ac:dyDescent="0.2">
      <c r="A436" s="17">
        <v>42831</v>
      </c>
      <c r="B436" s="14">
        <v>558.64</v>
      </c>
      <c r="C436" s="14">
        <v>553.69000000000005</v>
      </c>
      <c r="D436" s="14">
        <v>558.64</v>
      </c>
      <c r="E436" s="14">
        <v>552.38</v>
      </c>
      <c r="F436" s="14" t="s">
        <v>4387</v>
      </c>
      <c r="G436" s="15">
        <v>-2.2000000000000001E-3</v>
      </c>
    </row>
    <row r="437" spans="1:7" x14ac:dyDescent="0.2">
      <c r="A437" s="17">
        <v>42830</v>
      </c>
      <c r="B437" s="14">
        <v>556.72</v>
      </c>
      <c r="C437" s="14">
        <v>558.07000000000005</v>
      </c>
      <c r="D437" s="14">
        <v>559.15</v>
      </c>
      <c r="E437" s="14">
        <v>556.53</v>
      </c>
      <c r="F437" s="14" t="s">
        <v>4388</v>
      </c>
      <c r="G437" s="15">
        <v>-1.1000000000000001E-3</v>
      </c>
    </row>
    <row r="438" spans="1:7" x14ac:dyDescent="0.2">
      <c r="A438" s="17">
        <v>42829</v>
      </c>
      <c r="B438" s="14">
        <v>557.91999999999996</v>
      </c>
      <c r="C438" s="14">
        <v>558.57000000000005</v>
      </c>
      <c r="D438" s="14">
        <v>560.71</v>
      </c>
      <c r="E438" s="14">
        <v>556.9</v>
      </c>
      <c r="F438" s="14" t="s">
        <v>4389</v>
      </c>
      <c r="G438" s="15">
        <v>-7.7999999999999996E-3</v>
      </c>
    </row>
    <row r="439" spans="1:7" x14ac:dyDescent="0.2">
      <c r="A439" s="17">
        <v>42828</v>
      </c>
      <c r="B439" s="14">
        <v>558.53</v>
      </c>
      <c r="C439" s="14">
        <v>563.67999999999995</v>
      </c>
      <c r="D439" s="14">
        <v>563.71</v>
      </c>
      <c r="E439" s="14">
        <v>558.26</v>
      </c>
      <c r="F439" s="14" t="s">
        <v>4390</v>
      </c>
      <c r="G439" s="15">
        <v>4.1000000000000003E-3</v>
      </c>
    </row>
    <row r="440" spans="1:7" x14ac:dyDescent="0.2">
      <c r="A440" s="17">
        <v>42825</v>
      </c>
      <c r="B440" s="14">
        <v>562.94000000000005</v>
      </c>
      <c r="C440" s="14">
        <v>560.49</v>
      </c>
      <c r="D440" s="14">
        <v>563.41999999999996</v>
      </c>
      <c r="E440" s="14">
        <v>557.49</v>
      </c>
      <c r="F440" s="14" t="s">
        <v>4391</v>
      </c>
      <c r="G440" s="15">
        <v>8.0000000000000004E-4</v>
      </c>
    </row>
    <row r="441" spans="1:7" x14ac:dyDescent="0.2">
      <c r="A441" s="17">
        <v>42824</v>
      </c>
      <c r="B441" s="14">
        <v>560.62</v>
      </c>
      <c r="C441" s="14">
        <v>559.63</v>
      </c>
      <c r="D441" s="14">
        <v>560.62</v>
      </c>
      <c r="E441" s="14">
        <v>557.05999999999995</v>
      </c>
      <c r="F441" s="14" t="s">
        <v>4226</v>
      </c>
      <c r="G441" s="15">
        <v>4.3E-3</v>
      </c>
    </row>
    <row r="442" spans="1:7" x14ac:dyDescent="0.2">
      <c r="A442" s="17">
        <v>42823</v>
      </c>
      <c r="B442" s="14">
        <v>560.19000000000005</v>
      </c>
      <c r="C442" s="14">
        <v>558.22</v>
      </c>
      <c r="D442" s="14">
        <v>560.19000000000005</v>
      </c>
      <c r="E442" s="14">
        <v>557.47</v>
      </c>
      <c r="F442" s="14" t="s">
        <v>4392</v>
      </c>
      <c r="G442" s="15">
        <v>3.8999999999999998E-3</v>
      </c>
    </row>
    <row r="443" spans="1:7" x14ac:dyDescent="0.2">
      <c r="A443" s="17">
        <v>42822</v>
      </c>
      <c r="B443" s="14">
        <v>557.79</v>
      </c>
      <c r="C443" s="14">
        <v>556.05999999999995</v>
      </c>
      <c r="D443" s="14">
        <v>557.96</v>
      </c>
      <c r="E443" s="14">
        <v>553.57000000000005</v>
      </c>
      <c r="F443" s="14" t="s">
        <v>4393</v>
      </c>
      <c r="G443" s="15">
        <v>-4.1999999999999997E-3</v>
      </c>
    </row>
    <row r="444" spans="1:7" x14ac:dyDescent="0.2">
      <c r="A444" s="17">
        <v>42821</v>
      </c>
      <c r="B444" s="14">
        <v>555.61</v>
      </c>
      <c r="C444" s="14">
        <v>555.1</v>
      </c>
      <c r="D444" s="14">
        <v>555.70000000000005</v>
      </c>
      <c r="E444" s="14">
        <v>550.79999999999995</v>
      </c>
      <c r="F444" s="14" t="s">
        <v>4394</v>
      </c>
      <c r="G444" s="15">
        <v>-2.0999999999999999E-3</v>
      </c>
    </row>
    <row r="445" spans="1:7" x14ac:dyDescent="0.2">
      <c r="A445" s="17">
        <v>42818</v>
      </c>
      <c r="B445" s="14">
        <v>557.97</v>
      </c>
      <c r="C445" s="14">
        <v>558.34</v>
      </c>
      <c r="D445" s="14">
        <v>559.23</v>
      </c>
      <c r="E445" s="14">
        <v>555.99</v>
      </c>
      <c r="F445" s="14" t="s">
        <v>4395</v>
      </c>
      <c r="G445" s="15">
        <v>1.11E-2</v>
      </c>
    </row>
    <row r="446" spans="1:7" x14ac:dyDescent="0.2">
      <c r="A446" s="17">
        <v>42817</v>
      </c>
      <c r="B446" s="14">
        <v>559.12</v>
      </c>
      <c r="C446" s="14">
        <v>553.35</v>
      </c>
      <c r="D446" s="14">
        <v>559.12</v>
      </c>
      <c r="E446" s="14">
        <v>552.73</v>
      </c>
      <c r="F446" s="14" t="s">
        <v>4396</v>
      </c>
      <c r="G446" s="15">
        <v>-6.3E-3</v>
      </c>
    </row>
    <row r="447" spans="1:7" x14ac:dyDescent="0.2">
      <c r="A447" s="17">
        <v>42816</v>
      </c>
      <c r="B447" s="14">
        <v>552.97</v>
      </c>
      <c r="C447" s="14">
        <v>553.65</v>
      </c>
      <c r="D447" s="14">
        <v>553.65</v>
      </c>
      <c r="E447" s="14">
        <v>549.12</v>
      </c>
      <c r="F447" s="14" t="s">
        <v>4397</v>
      </c>
      <c r="G447" s="15">
        <v>-8.6999999999999994E-3</v>
      </c>
    </row>
    <row r="448" spans="1:7" x14ac:dyDescent="0.2">
      <c r="A448" s="17">
        <v>42815</v>
      </c>
      <c r="B448" s="14">
        <v>556.45000000000005</v>
      </c>
      <c r="C448" s="14">
        <v>561.66</v>
      </c>
      <c r="D448" s="14">
        <v>562.19000000000005</v>
      </c>
      <c r="E448" s="14">
        <v>556.29999999999995</v>
      </c>
      <c r="F448" s="14" t="s">
        <v>4398</v>
      </c>
      <c r="G448" s="15">
        <v>-2.0000000000000001E-4</v>
      </c>
    </row>
    <row r="449" spans="1:7" x14ac:dyDescent="0.2">
      <c r="A449" s="17">
        <v>42814</v>
      </c>
      <c r="B449" s="14">
        <v>561.36</v>
      </c>
      <c r="C449" s="14">
        <v>560.78</v>
      </c>
      <c r="D449" s="14">
        <v>562.45000000000005</v>
      </c>
      <c r="E449" s="14">
        <v>560.70000000000005</v>
      </c>
      <c r="F449" s="14" t="s">
        <v>4399</v>
      </c>
      <c r="G449" s="15">
        <v>-2E-3</v>
      </c>
    </row>
    <row r="450" spans="1:7" x14ac:dyDescent="0.2">
      <c r="A450" s="17">
        <v>42811</v>
      </c>
      <c r="B450" s="14">
        <v>561.5</v>
      </c>
      <c r="C450" s="14">
        <v>562.35</v>
      </c>
      <c r="D450" s="14">
        <v>562.45000000000005</v>
      </c>
      <c r="E450" s="14">
        <v>559.14</v>
      </c>
      <c r="F450" s="14" t="s">
        <v>4400</v>
      </c>
      <c r="G450" s="15">
        <v>3.2000000000000002E-3</v>
      </c>
    </row>
    <row r="451" spans="1:7" x14ac:dyDescent="0.2">
      <c r="A451" s="17">
        <v>42810</v>
      </c>
      <c r="B451" s="14">
        <v>562.63</v>
      </c>
      <c r="C451" s="14">
        <v>562.79999999999995</v>
      </c>
      <c r="D451" s="14">
        <v>564.73</v>
      </c>
      <c r="E451" s="14">
        <v>560.53</v>
      </c>
      <c r="F451" s="14" t="s">
        <v>4401</v>
      </c>
      <c r="G451" s="15">
        <v>1.6000000000000001E-3</v>
      </c>
    </row>
    <row r="452" spans="1:7" x14ac:dyDescent="0.2">
      <c r="A452" s="17">
        <v>42809</v>
      </c>
      <c r="B452" s="14">
        <v>560.86</v>
      </c>
      <c r="C452" s="14">
        <v>559.64</v>
      </c>
      <c r="D452" s="14">
        <v>561.09</v>
      </c>
      <c r="E452" s="14">
        <v>558.80999999999995</v>
      </c>
      <c r="F452" s="14" t="s">
        <v>4402</v>
      </c>
      <c r="G452" s="15">
        <v>-4.7999999999999996E-3</v>
      </c>
    </row>
    <row r="453" spans="1:7" x14ac:dyDescent="0.2">
      <c r="A453" s="17">
        <v>42808</v>
      </c>
      <c r="B453" s="14">
        <v>559.94000000000005</v>
      </c>
      <c r="C453" s="14">
        <v>562.42999999999995</v>
      </c>
      <c r="D453" s="14">
        <v>562.42999999999995</v>
      </c>
      <c r="E453" s="14">
        <v>557.12</v>
      </c>
      <c r="F453" s="14" t="s">
        <v>4175</v>
      </c>
      <c r="G453" s="15">
        <v>4.4000000000000003E-3</v>
      </c>
    </row>
    <row r="454" spans="1:7" x14ac:dyDescent="0.2">
      <c r="A454" s="17">
        <v>42807</v>
      </c>
      <c r="B454" s="14">
        <v>562.65</v>
      </c>
      <c r="C454" s="14">
        <v>560.82000000000005</v>
      </c>
      <c r="D454" s="14">
        <v>563.54</v>
      </c>
      <c r="E454" s="14">
        <v>559.88</v>
      </c>
      <c r="F454" s="14" t="s">
        <v>4403</v>
      </c>
      <c r="G454" s="15">
        <v>1.9E-3</v>
      </c>
    </row>
    <row r="455" spans="1:7" x14ac:dyDescent="0.2">
      <c r="A455" s="17">
        <v>42804</v>
      </c>
      <c r="B455" s="14">
        <v>560.21</v>
      </c>
      <c r="C455" s="14">
        <v>560.47</v>
      </c>
      <c r="D455" s="14">
        <v>561.97</v>
      </c>
      <c r="E455" s="14">
        <v>559.51</v>
      </c>
      <c r="F455" s="14" t="s">
        <v>4069</v>
      </c>
      <c r="G455" s="15">
        <v>2.2000000000000001E-3</v>
      </c>
    </row>
    <row r="456" spans="1:7" x14ac:dyDescent="0.2">
      <c r="A456" s="17">
        <v>42803</v>
      </c>
      <c r="B456" s="14">
        <v>559.15</v>
      </c>
      <c r="C456" s="14">
        <v>557.09</v>
      </c>
      <c r="D456" s="14">
        <v>559.39</v>
      </c>
      <c r="E456" s="14">
        <v>556.16</v>
      </c>
      <c r="F456" s="14" t="s">
        <v>4404</v>
      </c>
      <c r="G456" s="15">
        <v>5.0000000000000001E-4</v>
      </c>
    </row>
    <row r="457" spans="1:7" x14ac:dyDescent="0.2">
      <c r="A457" s="17">
        <v>42802</v>
      </c>
      <c r="B457" s="14">
        <v>557.94000000000005</v>
      </c>
      <c r="C457" s="14">
        <v>557.37</v>
      </c>
      <c r="D457" s="14">
        <v>559.35</v>
      </c>
      <c r="E457" s="14">
        <v>556.74</v>
      </c>
      <c r="F457" s="14" t="s">
        <v>4405</v>
      </c>
      <c r="G457" s="15">
        <v>-5.0000000000000001E-4</v>
      </c>
    </row>
    <row r="458" spans="1:7" x14ac:dyDescent="0.2">
      <c r="A458" s="17">
        <v>42801</v>
      </c>
      <c r="B458" s="14">
        <v>557.64</v>
      </c>
      <c r="C458" s="14">
        <v>557.66</v>
      </c>
      <c r="D458" s="14">
        <v>558.63</v>
      </c>
      <c r="E458" s="14">
        <v>555.65</v>
      </c>
      <c r="F458" s="14" t="s">
        <v>4406</v>
      </c>
      <c r="G458" s="15">
        <v>-3.0000000000000001E-3</v>
      </c>
    </row>
    <row r="459" spans="1:7" x14ac:dyDescent="0.2">
      <c r="A459" s="17">
        <v>42800</v>
      </c>
      <c r="B459" s="14">
        <v>557.91999999999996</v>
      </c>
      <c r="C459" s="14">
        <v>558.25</v>
      </c>
      <c r="D459" s="14">
        <v>558.5</v>
      </c>
      <c r="E459" s="14">
        <v>556.35</v>
      </c>
      <c r="F459" s="14" t="s">
        <v>4407</v>
      </c>
      <c r="G459" s="15">
        <v>-1.5E-3</v>
      </c>
    </row>
    <row r="460" spans="1:7" x14ac:dyDescent="0.2">
      <c r="A460" s="17">
        <v>42797</v>
      </c>
      <c r="B460" s="14">
        <v>559.59</v>
      </c>
      <c r="C460" s="14">
        <v>559.11</v>
      </c>
      <c r="D460" s="14">
        <v>560.85</v>
      </c>
      <c r="E460" s="14">
        <v>558.51</v>
      </c>
      <c r="F460" s="14" t="s">
        <v>4408</v>
      </c>
      <c r="G460" s="15">
        <v>-6.1999999999999998E-3</v>
      </c>
    </row>
    <row r="461" spans="1:7" x14ac:dyDescent="0.2">
      <c r="A461" s="17">
        <v>42796</v>
      </c>
      <c r="B461" s="14">
        <v>560.45000000000005</v>
      </c>
      <c r="C461" s="14">
        <v>563.9</v>
      </c>
      <c r="D461" s="14">
        <v>564.84</v>
      </c>
      <c r="E461" s="14">
        <v>559.79999999999995</v>
      </c>
      <c r="F461" s="14" t="s">
        <v>4409</v>
      </c>
      <c r="G461" s="15">
        <v>1.18E-2</v>
      </c>
    </row>
    <row r="462" spans="1:7" x14ac:dyDescent="0.2">
      <c r="A462" s="17">
        <v>42795</v>
      </c>
      <c r="B462" s="14">
        <v>563.91999999999996</v>
      </c>
      <c r="C462" s="14">
        <v>559.38</v>
      </c>
      <c r="D462" s="14">
        <v>564.69000000000005</v>
      </c>
      <c r="E462" s="14">
        <v>559.38</v>
      </c>
      <c r="F462" s="14" t="s">
        <v>4410</v>
      </c>
      <c r="G462" s="15">
        <v>4.0000000000000001E-3</v>
      </c>
    </row>
    <row r="463" spans="1:7" x14ac:dyDescent="0.2">
      <c r="A463" s="17">
        <v>42794</v>
      </c>
      <c r="B463" s="14">
        <v>557.33000000000004</v>
      </c>
      <c r="C463" s="14">
        <v>556.6</v>
      </c>
      <c r="D463" s="14">
        <v>557.52</v>
      </c>
      <c r="E463" s="14">
        <v>554.03</v>
      </c>
      <c r="F463" s="14" t="s">
        <v>4411</v>
      </c>
      <c r="G463" s="15">
        <v>-2.8999999999999998E-3</v>
      </c>
    </row>
    <row r="464" spans="1:7" x14ac:dyDescent="0.2">
      <c r="A464" s="17">
        <v>42793</v>
      </c>
      <c r="B464" s="14">
        <v>555.09</v>
      </c>
      <c r="C464" s="14">
        <v>558.80999999999995</v>
      </c>
      <c r="D464" s="14">
        <v>559</v>
      </c>
      <c r="E464" s="14">
        <v>553.9</v>
      </c>
      <c r="F464" s="14" t="s">
        <v>4412</v>
      </c>
      <c r="G464" s="15">
        <v>-1.1299999999999999E-2</v>
      </c>
    </row>
    <row r="465" spans="1:7" x14ac:dyDescent="0.2">
      <c r="A465" s="17">
        <v>42790</v>
      </c>
      <c r="B465" s="14">
        <v>556.67999999999995</v>
      </c>
      <c r="C465" s="14">
        <v>562.89</v>
      </c>
      <c r="D465" s="14">
        <v>563.38</v>
      </c>
      <c r="E465" s="14">
        <v>554.79999999999995</v>
      </c>
      <c r="F465" s="14" t="s">
        <v>4413</v>
      </c>
      <c r="G465" s="15">
        <v>2.5999999999999999E-3</v>
      </c>
    </row>
    <row r="466" spans="1:7" x14ac:dyDescent="0.2">
      <c r="A466" s="17">
        <v>42789</v>
      </c>
      <c r="B466" s="14">
        <v>563.04</v>
      </c>
      <c r="C466" s="14">
        <v>562.53</v>
      </c>
      <c r="D466" s="14">
        <v>564.61</v>
      </c>
      <c r="E466" s="14">
        <v>561.64</v>
      </c>
      <c r="F466" s="14" t="s">
        <v>4414</v>
      </c>
      <c r="G466" s="15">
        <v>-3.8E-3</v>
      </c>
    </row>
    <row r="467" spans="1:7" x14ac:dyDescent="0.2">
      <c r="A467" s="17">
        <v>42788</v>
      </c>
      <c r="B467" s="14">
        <v>561.6</v>
      </c>
      <c r="C467" s="14">
        <v>563.94000000000005</v>
      </c>
      <c r="D467" s="14">
        <v>564.92999999999995</v>
      </c>
      <c r="E467" s="14">
        <v>560.66</v>
      </c>
      <c r="F467" s="14" t="s">
        <v>4415</v>
      </c>
      <c r="G467" s="15">
        <v>7.9000000000000008E-3</v>
      </c>
    </row>
    <row r="468" spans="1:7" x14ac:dyDescent="0.2">
      <c r="A468" s="17">
        <v>42787</v>
      </c>
      <c r="B468" s="14">
        <v>563.72</v>
      </c>
      <c r="C468" s="14">
        <v>559.26</v>
      </c>
      <c r="D468" s="14">
        <v>564.29999999999995</v>
      </c>
      <c r="E468" s="14">
        <v>557.80999999999995</v>
      </c>
      <c r="F468" s="14" t="s">
        <v>4416</v>
      </c>
      <c r="G468" s="15">
        <v>4.4000000000000003E-3</v>
      </c>
    </row>
    <row r="469" spans="1:7" x14ac:dyDescent="0.2">
      <c r="A469" s="17">
        <v>42786</v>
      </c>
      <c r="B469" s="14">
        <v>559.32000000000005</v>
      </c>
      <c r="C469" s="14">
        <v>558.82000000000005</v>
      </c>
      <c r="D469" s="14">
        <v>560.41999999999996</v>
      </c>
      <c r="E469" s="14">
        <v>558.73</v>
      </c>
      <c r="F469" s="14" t="s">
        <v>4417</v>
      </c>
      <c r="G469" s="15">
        <v>-3.3E-3</v>
      </c>
    </row>
    <row r="470" spans="1:7" x14ac:dyDescent="0.2">
      <c r="A470" s="17">
        <v>42783</v>
      </c>
      <c r="B470" s="14">
        <v>556.89</v>
      </c>
      <c r="C470" s="14">
        <v>559.11</v>
      </c>
      <c r="D470" s="14">
        <v>559.62</v>
      </c>
      <c r="E470" s="14">
        <v>556.25</v>
      </c>
      <c r="F470" s="14" t="s">
        <v>4418</v>
      </c>
      <c r="G470" s="15">
        <v>1.8E-3</v>
      </c>
    </row>
    <row r="471" spans="1:7" x14ac:dyDescent="0.2">
      <c r="A471" s="17">
        <v>42782</v>
      </c>
      <c r="B471" s="14">
        <v>558.75</v>
      </c>
      <c r="C471" s="14">
        <v>557.92999999999995</v>
      </c>
      <c r="D471" s="14">
        <v>559.85</v>
      </c>
      <c r="E471" s="14">
        <v>557.46</v>
      </c>
      <c r="F471" s="14" t="s">
        <v>4419</v>
      </c>
      <c r="G471" s="15">
        <v>3.2000000000000002E-3</v>
      </c>
    </row>
    <row r="472" spans="1:7" x14ac:dyDescent="0.2">
      <c r="A472" s="17">
        <v>42781</v>
      </c>
      <c r="B472" s="14">
        <v>557.74</v>
      </c>
      <c r="C472" s="14">
        <v>557.61</v>
      </c>
      <c r="D472" s="14">
        <v>558.34</v>
      </c>
      <c r="E472" s="14">
        <v>555.94000000000005</v>
      </c>
      <c r="F472" s="14" t="s">
        <v>4420</v>
      </c>
      <c r="G472" s="15">
        <v>2.0000000000000001E-4</v>
      </c>
    </row>
    <row r="473" spans="1:7" x14ac:dyDescent="0.2">
      <c r="A473" s="17">
        <v>42780</v>
      </c>
      <c r="B473" s="14">
        <v>555.95000000000005</v>
      </c>
      <c r="C473" s="14">
        <v>555.91</v>
      </c>
      <c r="D473" s="14">
        <v>556.78</v>
      </c>
      <c r="E473" s="14">
        <v>553.19000000000005</v>
      </c>
      <c r="F473" s="14" t="s">
        <v>4421</v>
      </c>
      <c r="G473" s="15">
        <v>5.7000000000000002E-3</v>
      </c>
    </row>
    <row r="474" spans="1:7" x14ac:dyDescent="0.2">
      <c r="A474" s="17">
        <v>42779</v>
      </c>
      <c r="B474" s="14">
        <v>555.84</v>
      </c>
      <c r="C474" s="14">
        <v>554.44000000000005</v>
      </c>
      <c r="D474" s="14">
        <v>555.92999999999995</v>
      </c>
      <c r="E474" s="14">
        <v>553.12</v>
      </c>
      <c r="F474" s="14" t="s">
        <v>4422</v>
      </c>
      <c r="G474" s="15">
        <v>2.7000000000000001E-3</v>
      </c>
    </row>
    <row r="475" spans="1:7" x14ac:dyDescent="0.2">
      <c r="A475" s="17">
        <v>42776</v>
      </c>
      <c r="B475" s="14">
        <v>552.67999999999995</v>
      </c>
      <c r="C475" s="14">
        <v>553.22</v>
      </c>
      <c r="D475" s="14">
        <v>554.36</v>
      </c>
      <c r="E475" s="14">
        <v>551.09</v>
      </c>
      <c r="F475" s="14" t="s">
        <v>4423</v>
      </c>
      <c r="G475" s="15">
        <v>3.8999999999999998E-3</v>
      </c>
    </row>
    <row r="476" spans="1:7" x14ac:dyDescent="0.2">
      <c r="A476" s="17">
        <v>42775</v>
      </c>
      <c r="B476" s="14">
        <v>551.19000000000005</v>
      </c>
      <c r="C476" s="14">
        <v>549.67999999999995</v>
      </c>
      <c r="D476" s="14">
        <v>551.23</v>
      </c>
      <c r="E476" s="14">
        <v>548.19000000000005</v>
      </c>
      <c r="F476" s="14" t="s">
        <v>4424</v>
      </c>
      <c r="G476" s="15">
        <v>5.0000000000000001E-4</v>
      </c>
    </row>
    <row r="477" spans="1:7" x14ac:dyDescent="0.2">
      <c r="A477" s="17">
        <v>42774</v>
      </c>
      <c r="B477" s="14">
        <v>549.04</v>
      </c>
      <c r="C477" s="14">
        <v>548.91</v>
      </c>
      <c r="D477" s="14">
        <v>549.66999999999996</v>
      </c>
      <c r="E477" s="14">
        <v>546.4</v>
      </c>
      <c r="F477" s="14" t="s">
        <v>4425</v>
      </c>
      <c r="G477" s="15">
        <v>2.8999999999999998E-3</v>
      </c>
    </row>
    <row r="478" spans="1:7" x14ac:dyDescent="0.2">
      <c r="A478" s="17">
        <v>42773</v>
      </c>
      <c r="B478" s="14">
        <v>548.75</v>
      </c>
      <c r="C478" s="14">
        <v>547.14</v>
      </c>
      <c r="D478" s="14">
        <v>551.16999999999996</v>
      </c>
      <c r="E478" s="14">
        <v>546.48</v>
      </c>
      <c r="F478" s="14" t="s">
        <v>4426</v>
      </c>
      <c r="G478" s="15">
        <v>-4.4999999999999997E-3</v>
      </c>
    </row>
    <row r="479" spans="1:7" x14ac:dyDescent="0.2">
      <c r="A479" s="17">
        <v>42772</v>
      </c>
      <c r="B479" s="14">
        <v>547.15</v>
      </c>
      <c r="C479" s="14">
        <v>549.33000000000004</v>
      </c>
      <c r="D479" s="14">
        <v>549.73</v>
      </c>
      <c r="E479" s="14">
        <v>546.9</v>
      </c>
      <c r="F479" s="14" t="s">
        <v>4427</v>
      </c>
      <c r="G479" s="15">
        <v>2.8E-3</v>
      </c>
    </row>
    <row r="480" spans="1:7" x14ac:dyDescent="0.2">
      <c r="A480" s="17">
        <v>42769</v>
      </c>
      <c r="B480" s="14">
        <v>549.61</v>
      </c>
      <c r="C480" s="14">
        <v>548.41999999999996</v>
      </c>
      <c r="D480" s="14">
        <v>550.04</v>
      </c>
      <c r="E480" s="14">
        <v>547.77</v>
      </c>
      <c r="F480" s="14" t="s">
        <v>4428</v>
      </c>
      <c r="G480" s="15">
        <v>4.4999999999999997E-3</v>
      </c>
    </row>
    <row r="481" spans="1:7" x14ac:dyDescent="0.2">
      <c r="A481" s="17">
        <v>42768</v>
      </c>
      <c r="B481" s="14">
        <v>548.05999999999995</v>
      </c>
      <c r="C481" s="14">
        <v>545.82000000000005</v>
      </c>
      <c r="D481" s="14">
        <v>548.72</v>
      </c>
      <c r="E481" s="14">
        <v>545.72</v>
      </c>
      <c r="F481" s="14" t="s">
        <v>4429</v>
      </c>
      <c r="G481" s="15">
        <v>7.6E-3</v>
      </c>
    </row>
    <row r="482" spans="1:7" x14ac:dyDescent="0.2">
      <c r="A482" s="17">
        <v>42767</v>
      </c>
      <c r="B482" s="14">
        <v>545.58000000000004</v>
      </c>
      <c r="C482" s="14">
        <v>544.16</v>
      </c>
      <c r="D482" s="14">
        <v>547.34</v>
      </c>
      <c r="E482" s="14">
        <v>543.91</v>
      </c>
      <c r="F482" s="14" t="s">
        <v>4430</v>
      </c>
      <c r="G482" s="15">
        <v>4.0000000000000001E-3</v>
      </c>
    </row>
    <row r="483" spans="1:7" x14ac:dyDescent="0.2">
      <c r="A483" s="17">
        <v>42766</v>
      </c>
      <c r="B483" s="14">
        <v>541.48</v>
      </c>
      <c r="C483" s="14">
        <v>541.5</v>
      </c>
      <c r="D483" s="14">
        <v>544.74</v>
      </c>
      <c r="E483" s="14">
        <v>541.38</v>
      </c>
      <c r="F483" s="14" t="s">
        <v>4431</v>
      </c>
      <c r="G483" s="15">
        <v>-6.3E-3</v>
      </c>
    </row>
    <row r="484" spans="1:7" x14ac:dyDescent="0.2">
      <c r="A484" s="17">
        <v>42765</v>
      </c>
      <c r="B484" s="14">
        <v>539.33000000000004</v>
      </c>
      <c r="C484" s="14">
        <v>542.67999999999995</v>
      </c>
      <c r="D484" s="14">
        <v>542.70000000000005</v>
      </c>
      <c r="E484" s="14">
        <v>538.88</v>
      </c>
      <c r="F484" s="14" t="s">
        <v>4432</v>
      </c>
      <c r="G484" s="15">
        <v>-6.6E-3</v>
      </c>
    </row>
    <row r="485" spans="1:7" x14ac:dyDescent="0.2">
      <c r="A485" s="17">
        <v>42762</v>
      </c>
      <c r="B485" s="14">
        <v>542.75</v>
      </c>
      <c r="C485" s="14">
        <v>546.41</v>
      </c>
      <c r="D485" s="14">
        <v>546.41</v>
      </c>
      <c r="E485" s="14">
        <v>542.09</v>
      </c>
      <c r="F485" s="14" t="s">
        <v>4433</v>
      </c>
      <c r="G485" s="15">
        <v>5.3E-3</v>
      </c>
    </row>
    <row r="486" spans="1:7" x14ac:dyDescent="0.2">
      <c r="A486" s="17">
        <v>42761</v>
      </c>
      <c r="B486" s="14">
        <v>546.36</v>
      </c>
      <c r="C486" s="14">
        <v>545.72</v>
      </c>
      <c r="D486" s="14">
        <v>548.64</v>
      </c>
      <c r="E486" s="14">
        <v>545.72</v>
      </c>
      <c r="F486" s="14" t="s">
        <v>4434</v>
      </c>
      <c r="G486" s="15">
        <v>1.2E-2</v>
      </c>
    </row>
    <row r="487" spans="1:7" x14ac:dyDescent="0.2">
      <c r="A487" s="17">
        <v>42760</v>
      </c>
      <c r="B487" s="14">
        <v>543.49</v>
      </c>
      <c r="C487" s="14">
        <v>540.03</v>
      </c>
      <c r="D487" s="14">
        <v>543.49</v>
      </c>
      <c r="E487" s="14">
        <v>539.83000000000004</v>
      </c>
      <c r="F487" s="14" t="s">
        <v>4435</v>
      </c>
      <c r="G487" s="15">
        <v>1.01E-2</v>
      </c>
    </row>
    <row r="488" spans="1:7" x14ac:dyDescent="0.2">
      <c r="A488" s="17">
        <v>42759</v>
      </c>
      <c r="B488" s="14">
        <v>537.02</v>
      </c>
      <c r="C488" s="14">
        <v>532.11</v>
      </c>
      <c r="D488" s="14">
        <v>537.02</v>
      </c>
      <c r="E488" s="14">
        <v>532.11</v>
      </c>
      <c r="F488" s="14" t="s">
        <v>4436</v>
      </c>
      <c r="G488" s="15">
        <v>-1.0699999999999999E-2</v>
      </c>
    </row>
    <row r="489" spans="1:7" x14ac:dyDescent="0.2">
      <c r="A489" s="17">
        <v>42758</v>
      </c>
      <c r="B489" s="14">
        <v>531.66999999999996</v>
      </c>
      <c r="C489" s="14">
        <v>535.15</v>
      </c>
      <c r="D489" s="14">
        <v>535.66</v>
      </c>
      <c r="E489" s="14">
        <v>531.26</v>
      </c>
      <c r="F489" s="14" t="s">
        <v>4437</v>
      </c>
      <c r="G489" s="15">
        <v>6.3E-3</v>
      </c>
    </row>
    <row r="490" spans="1:7" x14ac:dyDescent="0.2">
      <c r="A490" s="17">
        <v>42755</v>
      </c>
      <c r="B490" s="14">
        <v>537.41999999999996</v>
      </c>
      <c r="C490" s="14">
        <v>533.88</v>
      </c>
      <c r="D490" s="14">
        <v>537.78</v>
      </c>
      <c r="E490" s="14">
        <v>532.57000000000005</v>
      </c>
      <c r="F490" s="14" t="s">
        <v>4438</v>
      </c>
      <c r="G490" s="15">
        <v>-8.0000000000000004E-4</v>
      </c>
    </row>
    <row r="491" spans="1:7" x14ac:dyDescent="0.2">
      <c r="A491" s="17">
        <v>42754</v>
      </c>
      <c r="B491" s="14">
        <v>534.07000000000005</v>
      </c>
      <c r="C491" s="14">
        <v>534.69000000000005</v>
      </c>
      <c r="D491" s="14">
        <v>536.19000000000005</v>
      </c>
      <c r="E491" s="14">
        <v>532.34</v>
      </c>
      <c r="F491" s="14" t="s">
        <v>4439</v>
      </c>
      <c r="G491" s="15">
        <v>4.7999999999999996E-3</v>
      </c>
    </row>
    <row r="492" spans="1:7" x14ac:dyDescent="0.2">
      <c r="A492" s="17">
        <v>42753</v>
      </c>
      <c r="B492" s="14">
        <v>534.48</v>
      </c>
      <c r="C492" s="14">
        <v>532.9</v>
      </c>
      <c r="D492" s="14">
        <v>534.48</v>
      </c>
      <c r="E492" s="14">
        <v>530.74</v>
      </c>
      <c r="F492" s="14" t="s">
        <v>4440</v>
      </c>
      <c r="G492" s="15">
        <v>-4.1999999999999997E-3</v>
      </c>
    </row>
    <row r="493" spans="1:7" x14ac:dyDescent="0.2">
      <c r="A493" s="17">
        <v>42752</v>
      </c>
      <c r="B493" s="14">
        <v>531.91</v>
      </c>
      <c r="C493" s="14">
        <v>533.58000000000004</v>
      </c>
      <c r="D493" s="14">
        <v>533.65</v>
      </c>
      <c r="E493" s="14">
        <v>529.51</v>
      </c>
      <c r="F493" s="14" t="s">
        <v>4441</v>
      </c>
      <c r="G493" s="15">
        <v>-4.5999999999999999E-3</v>
      </c>
    </row>
    <row r="494" spans="1:7" x14ac:dyDescent="0.2">
      <c r="A494" s="17">
        <v>42751</v>
      </c>
      <c r="B494" s="14">
        <v>534.16999999999996</v>
      </c>
      <c r="C494" s="14">
        <v>534.57000000000005</v>
      </c>
      <c r="D494" s="14">
        <v>535.11</v>
      </c>
      <c r="E494" s="14">
        <v>533.71</v>
      </c>
      <c r="F494" s="14" t="s">
        <v>4442</v>
      </c>
      <c r="G494" s="15">
        <v>1.0500000000000001E-2</v>
      </c>
    </row>
    <row r="495" spans="1:7" x14ac:dyDescent="0.2">
      <c r="A495" s="17">
        <v>42748</v>
      </c>
      <c r="B495" s="14">
        <v>536.65</v>
      </c>
      <c r="C495" s="14">
        <v>533.4</v>
      </c>
      <c r="D495" s="14">
        <v>536.65</v>
      </c>
      <c r="E495" s="14">
        <v>532.35</v>
      </c>
      <c r="F495" s="14" t="s">
        <v>4443</v>
      </c>
      <c r="G495" s="15">
        <v>-5.3E-3</v>
      </c>
    </row>
    <row r="496" spans="1:7" x14ac:dyDescent="0.2">
      <c r="A496" s="17">
        <v>42747</v>
      </c>
      <c r="B496" s="14">
        <v>531.09</v>
      </c>
      <c r="C496" s="14">
        <v>532.83000000000004</v>
      </c>
      <c r="D496" s="14">
        <v>533.61</v>
      </c>
      <c r="E496" s="14">
        <v>530.09</v>
      </c>
      <c r="F496" s="14" t="s">
        <v>4444</v>
      </c>
      <c r="G496" s="15">
        <v>1.1999999999999999E-3</v>
      </c>
    </row>
    <row r="497" spans="1:7" x14ac:dyDescent="0.2">
      <c r="A497" s="17">
        <v>42746</v>
      </c>
      <c r="B497" s="14">
        <v>533.94000000000005</v>
      </c>
      <c r="C497" s="14">
        <v>532.57000000000005</v>
      </c>
      <c r="D497" s="14">
        <v>535.45000000000005</v>
      </c>
      <c r="E497" s="14">
        <v>530.97</v>
      </c>
      <c r="F497" s="14" t="s">
        <v>4445</v>
      </c>
      <c r="G497" s="15">
        <v>8.9999999999999998E-4</v>
      </c>
    </row>
    <row r="498" spans="1:7" x14ac:dyDescent="0.2">
      <c r="A498" s="17">
        <v>42745</v>
      </c>
      <c r="B498" s="14">
        <v>533.28</v>
      </c>
      <c r="C498" s="14">
        <v>534.16</v>
      </c>
      <c r="D498" s="14">
        <v>534.63</v>
      </c>
      <c r="E498" s="14">
        <v>532.01</v>
      </c>
      <c r="F498" s="14" t="s">
        <v>4446</v>
      </c>
      <c r="G498" s="15">
        <v>-6.3E-3</v>
      </c>
    </row>
    <row r="499" spans="1:7" x14ac:dyDescent="0.2">
      <c r="A499" s="17">
        <v>42744</v>
      </c>
      <c r="B499" s="14">
        <v>532.80999999999995</v>
      </c>
      <c r="C499" s="14">
        <v>535.94000000000005</v>
      </c>
      <c r="D499" s="14">
        <v>537.32000000000005</v>
      </c>
      <c r="E499" s="14">
        <v>531.21</v>
      </c>
      <c r="F499" s="14" t="s">
        <v>4447</v>
      </c>
      <c r="G499" s="15">
        <v>-4.7000000000000002E-3</v>
      </c>
    </row>
    <row r="500" spans="1:7" x14ac:dyDescent="0.2">
      <c r="A500" s="17">
        <v>42740</v>
      </c>
      <c r="B500" s="14">
        <v>536.20000000000005</v>
      </c>
      <c r="C500" s="14">
        <v>538.4</v>
      </c>
      <c r="D500" s="14">
        <v>538.4</v>
      </c>
      <c r="E500" s="14">
        <v>536.20000000000005</v>
      </c>
      <c r="F500" s="14" t="s">
        <v>4448</v>
      </c>
      <c r="G500" s="15">
        <v>-1.9E-3</v>
      </c>
    </row>
    <row r="501" spans="1:7" x14ac:dyDescent="0.2">
      <c r="A501" s="17">
        <v>42739</v>
      </c>
      <c r="B501" s="14">
        <v>538.72</v>
      </c>
      <c r="C501" s="14">
        <v>540.67999999999995</v>
      </c>
      <c r="D501" s="14">
        <v>541.17999999999995</v>
      </c>
      <c r="E501" s="14">
        <v>537.65</v>
      </c>
      <c r="F501" s="14" t="s">
        <v>4449</v>
      </c>
      <c r="G501" s="15">
        <v>2.5000000000000001E-3</v>
      </c>
    </row>
    <row r="502" spans="1:7" x14ac:dyDescent="0.2">
      <c r="A502" s="17">
        <v>42738</v>
      </c>
      <c r="B502" s="14">
        <v>539.74</v>
      </c>
      <c r="C502" s="14">
        <v>539.35</v>
      </c>
      <c r="D502" s="14">
        <v>541.70000000000005</v>
      </c>
      <c r="E502" s="14">
        <v>538.30999999999995</v>
      </c>
      <c r="F502" s="14" t="s">
        <v>4295</v>
      </c>
      <c r="G502" s="15">
        <v>7.1000000000000004E-3</v>
      </c>
    </row>
    <row r="503" spans="1:7" x14ac:dyDescent="0.2">
      <c r="A503" s="17">
        <v>42737</v>
      </c>
      <c r="B503" s="14">
        <v>538.38</v>
      </c>
      <c r="C503" s="14">
        <v>534.23</v>
      </c>
      <c r="D503" s="14">
        <v>539.37</v>
      </c>
      <c r="E503" s="14">
        <v>533.16</v>
      </c>
      <c r="F503" s="14" t="s">
        <v>4450</v>
      </c>
      <c r="G503" s="15">
        <v>1.1000000000000001E-3</v>
      </c>
    </row>
    <row r="504" spans="1:7" x14ac:dyDescent="0.2">
      <c r="A504" s="17">
        <v>42734</v>
      </c>
      <c r="B504" s="14">
        <v>534.55999999999995</v>
      </c>
      <c r="C504" s="14">
        <v>533.51</v>
      </c>
      <c r="D504" s="14">
        <v>535.59</v>
      </c>
      <c r="E504" s="14">
        <v>533.05999999999995</v>
      </c>
      <c r="F504" s="14" t="s">
        <v>4451</v>
      </c>
      <c r="G504" s="15">
        <v>-4.1000000000000003E-3</v>
      </c>
    </row>
    <row r="505" spans="1:7" x14ac:dyDescent="0.2">
      <c r="A505" s="17">
        <v>42733</v>
      </c>
      <c r="B505" s="14">
        <v>533.99</v>
      </c>
      <c r="C505" s="14">
        <v>533.77</v>
      </c>
      <c r="D505" s="14">
        <v>535.03</v>
      </c>
      <c r="E505" s="14">
        <v>533.66</v>
      </c>
      <c r="F505" s="14" t="s">
        <v>4452</v>
      </c>
      <c r="G505" s="15">
        <v>-2.8999999999999998E-3</v>
      </c>
    </row>
    <row r="506" spans="1:7" x14ac:dyDescent="0.2">
      <c r="A506" s="17">
        <v>42732</v>
      </c>
      <c r="B506" s="14">
        <v>536.19000000000005</v>
      </c>
      <c r="C506" s="14">
        <v>537.12</v>
      </c>
      <c r="D506" s="14">
        <v>537.76</v>
      </c>
      <c r="E506" s="14">
        <v>535.91</v>
      </c>
      <c r="F506" s="14" t="s">
        <v>4453</v>
      </c>
      <c r="G506" s="15">
        <v>5.7000000000000002E-3</v>
      </c>
    </row>
    <row r="507" spans="1:7" x14ac:dyDescent="0.2">
      <c r="A507" s="17">
        <v>42731</v>
      </c>
      <c r="B507" s="14">
        <v>537.73</v>
      </c>
      <c r="C507" s="14">
        <v>534.86</v>
      </c>
      <c r="D507" s="14">
        <v>538.58000000000004</v>
      </c>
      <c r="E507" s="14">
        <v>534.86</v>
      </c>
      <c r="F507" s="14" t="s">
        <v>4454</v>
      </c>
      <c r="G507" s="15">
        <v>4.7999999999999996E-3</v>
      </c>
    </row>
    <row r="508" spans="1:7" x14ac:dyDescent="0.2">
      <c r="A508" s="17">
        <v>42727</v>
      </c>
      <c r="B508" s="14">
        <v>534.66999999999996</v>
      </c>
      <c r="C508" s="14">
        <v>532.66999999999996</v>
      </c>
      <c r="D508" s="14">
        <v>535.17999999999995</v>
      </c>
      <c r="E508" s="14">
        <v>532.66999999999996</v>
      </c>
      <c r="F508" s="14" t="s">
        <v>4455</v>
      </c>
      <c r="G508" s="15">
        <v>-3.5000000000000001E-3</v>
      </c>
    </row>
    <row r="509" spans="1:7" x14ac:dyDescent="0.2">
      <c r="A509" s="17">
        <v>42726</v>
      </c>
      <c r="B509" s="14">
        <v>532.1</v>
      </c>
      <c r="C509" s="14">
        <v>533.29</v>
      </c>
      <c r="D509" s="14">
        <v>533.29</v>
      </c>
      <c r="E509" s="14">
        <v>531.09</v>
      </c>
      <c r="F509" s="14" t="s">
        <v>4038</v>
      </c>
      <c r="G509" s="15">
        <v>-4.8999999999999998E-3</v>
      </c>
    </row>
    <row r="510" spans="1:7" x14ac:dyDescent="0.2">
      <c r="A510" s="17">
        <v>42725</v>
      </c>
      <c r="B510" s="14">
        <v>533.99</v>
      </c>
      <c r="C510" s="14">
        <v>535.83000000000004</v>
      </c>
      <c r="D510" s="14">
        <v>537.05999999999995</v>
      </c>
      <c r="E510" s="14">
        <v>532.66</v>
      </c>
      <c r="F510" s="14" t="s">
        <v>4456</v>
      </c>
      <c r="G510" s="15">
        <v>-3.0000000000000001E-3</v>
      </c>
    </row>
    <row r="511" spans="1:7" x14ac:dyDescent="0.2">
      <c r="A511" s="17">
        <v>42724</v>
      </c>
      <c r="B511" s="14">
        <v>536.61</v>
      </c>
      <c r="C511" s="14">
        <v>538.13</v>
      </c>
      <c r="D511" s="14">
        <v>539.65</v>
      </c>
      <c r="E511" s="14">
        <v>536.14</v>
      </c>
      <c r="F511" s="14" t="s">
        <v>4457</v>
      </c>
      <c r="G511" s="15">
        <v>-1.2999999999999999E-3</v>
      </c>
    </row>
    <row r="512" spans="1:7" x14ac:dyDescent="0.2">
      <c r="A512" s="17">
        <v>42723</v>
      </c>
      <c r="B512" s="14">
        <v>538.24</v>
      </c>
      <c r="C512" s="14">
        <v>538.65</v>
      </c>
      <c r="D512" s="14">
        <v>540.15</v>
      </c>
      <c r="E512" s="14">
        <v>537.88</v>
      </c>
      <c r="F512" s="14" t="s">
        <v>4458</v>
      </c>
      <c r="G512" s="15">
        <v>-1.1000000000000001E-3</v>
      </c>
    </row>
    <row r="513" spans="1:7" x14ac:dyDescent="0.2">
      <c r="A513" s="17">
        <v>42720</v>
      </c>
      <c r="B513" s="14">
        <v>538.92999999999995</v>
      </c>
      <c r="C513" s="14">
        <v>538.84</v>
      </c>
      <c r="D513" s="14">
        <v>540.65</v>
      </c>
      <c r="E513" s="14">
        <v>538.01</v>
      </c>
      <c r="F513" s="14" t="s">
        <v>4459</v>
      </c>
      <c r="G513" s="15">
        <v>6.6E-3</v>
      </c>
    </row>
    <row r="514" spans="1:7" x14ac:dyDescent="0.2">
      <c r="A514" s="17">
        <v>42719</v>
      </c>
      <c r="B514" s="14">
        <v>539.52</v>
      </c>
      <c r="C514" s="14">
        <v>534.26</v>
      </c>
      <c r="D514" s="14">
        <v>539.54999999999995</v>
      </c>
      <c r="E514" s="14">
        <v>533.4</v>
      </c>
      <c r="F514" s="14" t="s">
        <v>4460</v>
      </c>
      <c r="G514" s="15">
        <v>-4.4000000000000003E-3</v>
      </c>
    </row>
    <row r="515" spans="1:7" x14ac:dyDescent="0.2">
      <c r="A515" s="17">
        <v>42718</v>
      </c>
      <c r="B515" s="14">
        <v>535.96</v>
      </c>
      <c r="C515" s="14">
        <v>537.20000000000005</v>
      </c>
      <c r="D515" s="14">
        <v>537.92999999999995</v>
      </c>
      <c r="E515" s="14">
        <v>535.29</v>
      </c>
      <c r="F515" s="14" t="s">
        <v>4461</v>
      </c>
      <c r="G515" s="15">
        <v>8.3999999999999995E-3</v>
      </c>
    </row>
    <row r="516" spans="1:7" x14ac:dyDescent="0.2">
      <c r="A516" s="17">
        <v>42717</v>
      </c>
      <c r="B516" s="14">
        <v>538.30999999999995</v>
      </c>
      <c r="C516" s="14">
        <v>533.47</v>
      </c>
      <c r="D516" s="14">
        <v>538.53</v>
      </c>
      <c r="E516" s="14">
        <v>533.36</v>
      </c>
      <c r="F516" s="14" t="s">
        <v>4462</v>
      </c>
      <c r="G516" s="15">
        <v>-8.9999999999999998E-4</v>
      </c>
    </row>
    <row r="517" spans="1:7" x14ac:dyDescent="0.2">
      <c r="A517" s="17">
        <v>42716</v>
      </c>
      <c r="B517" s="14">
        <v>533.82000000000005</v>
      </c>
      <c r="C517" s="14">
        <v>534.04</v>
      </c>
      <c r="D517" s="14">
        <v>534.79999999999995</v>
      </c>
      <c r="E517" s="14">
        <v>531.73</v>
      </c>
      <c r="F517" s="14" t="s">
        <v>4463</v>
      </c>
      <c r="G517" s="15">
        <v>1.06E-2</v>
      </c>
    </row>
    <row r="518" spans="1:7" x14ac:dyDescent="0.2">
      <c r="A518" s="17">
        <v>42713</v>
      </c>
      <c r="B518" s="14">
        <v>534.28</v>
      </c>
      <c r="C518" s="14">
        <v>528.07000000000005</v>
      </c>
      <c r="D518" s="14">
        <v>535.34</v>
      </c>
      <c r="E518" s="14">
        <v>527.42999999999995</v>
      </c>
      <c r="F518" s="14" t="s">
        <v>4464</v>
      </c>
      <c r="G518" s="15">
        <v>9.4000000000000004E-3</v>
      </c>
    </row>
    <row r="519" spans="1:7" x14ac:dyDescent="0.2">
      <c r="A519" s="17">
        <v>42712</v>
      </c>
      <c r="B519" s="14">
        <v>528.66</v>
      </c>
      <c r="C519" s="14">
        <v>525.74</v>
      </c>
      <c r="D519" s="14">
        <v>528.66</v>
      </c>
      <c r="E519" s="14">
        <v>524.16</v>
      </c>
      <c r="F519" s="14" t="s">
        <v>4465</v>
      </c>
      <c r="G519" s="15">
        <v>5.7000000000000002E-3</v>
      </c>
    </row>
    <row r="520" spans="1:7" x14ac:dyDescent="0.2">
      <c r="A520" s="17">
        <v>42711</v>
      </c>
      <c r="B520" s="14">
        <v>523.76</v>
      </c>
      <c r="C520" s="14">
        <v>522.92999999999995</v>
      </c>
      <c r="D520" s="14">
        <v>523.85</v>
      </c>
      <c r="E520" s="14">
        <v>521.16999999999996</v>
      </c>
      <c r="F520" s="14" t="s">
        <v>4466</v>
      </c>
      <c r="G520" s="15">
        <v>4.5999999999999999E-3</v>
      </c>
    </row>
    <row r="521" spans="1:7" x14ac:dyDescent="0.2">
      <c r="A521" s="17">
        <v>42710</v>
      </c>
      <c r="B521" s="14">
        <v>520.79999999999995</v>
      </c>
      <c r="C521" s="14">
        <v>518.61</v>
      </c>
      <c r="D521" s="14">
        <v>520.79999999999995</v>
      </c>
      <c r="E521" s="14">
        <v>517.32000000000005</v>
      </c>
      <c r="F521" s="14" t="s">
        <v>4467</v>
      </c>
      <c r="G521" s="15">
        <v>7.7000000000000002E-3</v>
      </c>
    </row>
    <row r="522" spans="1:7" x14ac:dyDescent="0.2">
      <c r="A522" s="17">
        <v>42709</v>
      </c>
      <c r="B522" s="14">
        <v>518.39</v>
      </c>
      <c r="C522" s="14">
        <v>513.01</v>
      </c>
      <c r="D522" s="14">
        <v>519.99</v>
      </c>
      <c r="E522" s="14">
        <v>513.01</v>
      </c>
      <c r="F522" s="14" t="s">
        <v>4468</v>
      </c>
      <c r="G522" s="15">
        <v>-5.4999999999999997E-3</v>
      </c>
    </row>
    <row r="523" spans="1:7" x14ac:dyDescent="0.2">
      <c r="A523" s="17">
        <v>42706</v>
      </c>
      <c r="B523" s="14">
        <v>514.42999999999995</v>
      </c>
      <c r="C523" s="14">
        <v>515.69000000000005</v>
      </c>
      <c r="D523" s="14">
        <v>515.69000000000005</v>
      </c>
      <c r="E523" s="14">
        <v>512.29999999999995</v>
      </c>
      <c r="F523" s="14" t="s">
        <v>4469</v>
      </c>
      <c r="G523" s="15">
        <v>-3.5000000000000001E-3</v>
      </c>
    </row>
    <row r="524" spans="1:7" x14ac:dyDescent="0.2">
      <c r="A524" s="17">
        <v>42705</v>
      </c>
      <c r="B524" s="14">
        <v>517.26</v>
      </c>
      <c r="C524" s="14">
        <v>518.03</v>
      </c>
      <c r="D524" s="14">
        <v>518.83000000000004</v>
      </c>
      <c r="E524" s="14">
        <v>516</v>
      </c>
      <c r="F524" s="14" t="s">
        <v>4470</v>
      </c>
      <c r="G524" s="15">
        <v>7.6E-3</v>
      </c>
    </row>
    <row r="525" spans="1:7" x14ac:dyDescent="0.2">
      <c r="A525" s="17">
        <v>42704</v>
      </c>
      <c r="B525" s="14">
        <v>519.1</v>
      </c>
      <c r="C525" s="14">
        <v>516.16999999999996</v>
      </c>
      <c r="D525" s="14">
        <v>519.63</v>
      </c>
      <c r="E525" s="14">
        <v>515.9</v>
      </c>
      <c r="F525" s="14" t="s">
        <v>4471</v>
      </c>
      <c r="G525" s="15">
        <v>-2.3999999999999998E-3</v>
      </c>
    </row>
    <row r="526" spans="1:7" x14ac:dyDescent="0.2">
      <c r="A526" s="17">
        <v>42703</v>
      </c>
      <c r="B526" s="14">
        <v>515.17999999999995</v>
      </c>
      <c r="C526" s="14">
        <v>516.05999999999995</v>
      </c>
      <c r="D526" s="14">
        <v>518.29</v>
      </c>
      <c r="E526" s="14">
        <v>513.92999999999995</v>
      </c>
      <c r="F526" s="14" t="s">
        <v>4472</v>
      </c>
      <c r="G526" s="15">
        <v>-9.1999999999999998E-3</v>
      </c>
    </row>
    <row r="527" spans="1:7" x14ac:dyDescent="0.2">
      <c r="A527" s="17">
        <v>42702</v>
      </c>
      <c r="B527" s="14">
        <v>516.41999999999996</v>
      </c>
      <c r="C527" s="14">
        <v>520.15</v>
      </c>
      <c r="D527" s="14">
        <v>520.15</v>
      </c>
      <c r="E527" s="14">
        <v>515.67999999999995</v>
      </c>
      <c r="F527" s="14" t="s">
        <v>4473</v>
      </c>
      <c r="G527" s="15">
        <v>3.8E-3</v>
      </c>
    </row>
    <row r="528" spans="1:7" x14ac:dyDescent="0.2">
      <c r="A528" s="17">
        <v>42699</v>
      </c>
      <c r="B528" s="14">
        <v>521.23</v>
      </c>
      <c r="C528" s="14">
        <v>519.30999999999995</v>
      </c>
      <c r="D528" s="14">
        <v>521.23</v>
      </c>
      <c r="E528" s="14">
        <v>517.54</v>
      </c>
      <c r="F528" s="14" t="s">
        <v>4474</v>
      </c>
      <c r="G528" s="15">
        <v>1.6000000000000001E-3</v>
      </c>
    </row>
    <row r="529" spans="1:7" x14ac:dyDescent="0.2">
      <c r="A529" s="17">
        <v>42698</v>
      </c>
      <c r="B529" s="14">
        <v>519.24</v>
      </c>
      <c r="C529" s="14">
        <v>519.20000000000005</v>
      </c>
      <c r="D529" s="14">
        <v>519.97</v>
      </c>
      <c r="E529" s="14">
        <v>517.80999999999995</v>
      </c>
      <c r="F529" s="14" t="s">
        <v>4475</v>
      </c>
      <c r="G529" s="15">
        <v>-8.9999999999999998E-4</v>
      </c>
    </row>
    <row r="530" spans="1:7" x14ac:dyDescent="0.2">
      <c r="A530" s="17">
        <v>42697</v>
      </c>
      <c r="B530" s="14">
        <v>518.39</v>
      </c>
      <c r="C530" s="14">
        <v>519.16999999999996</v>
      </c>
      <c r="D530" s="14">
        <v>520.46</v>
      </c>
      <c r="E530" s="14">
        <v>516.97</v>
      </c>
      <c r="F530" s="14" t="s">
        <v>4476</v>
      </c>
      <c r="G530" s="15">
        <v>3.3999999999999998E-3</v>
      </c>
    </row>
    <row r="531" spans="1:7" x14ac:dyDescent="0.2">
      <c r="A531" s="17">
        <v>42696</v>
      </c>
      <c r="B531" s="14">
        <v>518.84</v>
      </c>
      <c r="C531" s="14">
        <v>519.71</v>
      </c>
      <c r="D531" s="14">
        <v>520.19000000000005</v>
      </c>
      <c r="E531" s="14">
        <v>516.74</v>
      </c>
      <c r="F531" s="14" t="s">
        <v>4477</v>
      </c>
      <c r="G531" s="15">
        <v>5.0000000000000001E-4</v>
      </c>
    </row>
    <row r="532" spans="1:7" x14ac:dyDescent="0.2">
      <c r="A532" s="17">
        <v>42695</v>
      </c>
      <c r="B532" s="14">
        <v>517.1</v>
      </c>
      <c r="C532" s="14">
        <v>518.37</v>
      </c>
      <c r="D532" s="14">
        <v>518.38</v>
      </c>
      <c r="E532" s="14">
        <v>513.58000000000004</v>
      </c>
      <c r="F532" s="14" t="s">
        <v>4478</v>
      </c>
      <c r="G532" s="15">
        <v>5.0000000000000001E-3</v>
      </c>
    </row>
    <row r="533" spans="1:7" x14ac:dyDescent="0.2">
      <c r="A533" s="17">
        <v>42692</v>
      </c>
      <c r="B533" s="14">
        <v>516.84</v>
      </c>
      <c r="C533" s="14">
        <v>515.16999999999996</v>
      </c>
      <c r="D533" s="14">
        <v>517.25</v>
      </c>
      <c r="E533" s="14">
        <v>513.88</v>
      </c>
      <c r="F533" s="14" t="s">
        <v>4479</v>
      </c>
      <c r="G533" s="15">
        <v>8.6E-3</v>
      </c>
    </row>
    <row r="534" spans="1:7" x14ac:dyDescent="0.2">
      <c r="A534" s="17">
        <v>42691</v>
      </c>
      <c r="B534" s="14">
        <v>514.25</v>
      </c>
      <c r="C534" s="14">
        <v>509.25</v>
      </c>
      <c r="D534" s="14">
        <v>514.36</v>
      </c>
      <c r="E534" s="14">
        <v>508.81</v>
      </c>
      <c r="F534" s="14" t="s">
        <v>4480</v>
      </c>
      <c r="G534" s="15">
        <v>-2.8999999999999998E-3</v>
      </c>
    </row>
    <row r="535" spans="1:7" x14ac:dyDescent="0.2">
      <c r="A535" s="17">
        <v>42690</v>
      </c>
      <c r="B535" s="14">
        <v>509.86</v>
      </c>
      <c r="C535" s="14">
        <v>512.84</v>
      </c>
      <c r="D535" s="14">
        <v>513.79999999999995</v>
      </c>
      <c r="E535" s="14">
        <v>508.74</v>
      </c>
      <c r="F535" s="14" t="s">
        <v>4481</v>
      </c>
      <c r="G535" s="15">
        <v>1.37E-2</v>
      </c>
    </row>
    <row r="536" spans="1:7" x14ac:dyDescent="0.2">
      <c r="A536" s="17">
        <v>42689</v>
      </c>
      <c r="B536" s="14">
        <v>511.35</v>
      </c>
      <c r="C536" s="14">
        <v>505.95</v>
      </c>
      <c r="D536" s="14">
        <v>511.51</v>
      </c>
      <c r="E536" s="14">
        <v>505.95</v>
      </c>
      <c r="F536" s="14" t="s">
        <v>4482</v>
      </c>
      <c r="G536" s="15">
        <v>-4.4000000000000003E-3</v>
      </c>
    </row>
    <row r="537" spans="1:7" x14ac:dyDescent="0.2">
      <c r="A537" s="17">
        <v>42688</v>
      </c>
      <c r="B537" s="14">
        <v>504.44</v>
      </c>
      <c r="C537" s="14">
        <v>510.9</v>
      </c>
      <c r="D537" s="14">
        <v>513.09</v>
      </c>
      <c r="E537" s="14">
        <v>503.6</v>
      </c>
      <c r="F537" s="14" t="s">
        <v>4483</v>
      </c>
      <c r="G537" s="15">
        <v>-8.2000000000000007E-3</v>
      </c>
    </row>
    <row r="538" spans="1:7" x14ac:dyDescent="0.2">
      <c r="A538" s="17">
        <v>42685</v>
      </c>
      <c r="B538" s="14">
        <v>506.67</v>
      </c>
      <c r="C538" s="14">
        <v>513.42999999999995</v>
      </c>
      <c r="D538" s="14">
        <v>513.87</v>
      </c>
      <c r="E538" s="14">
        <v>506.46</v>
      </c>
      <c r="F538" s="14" t="s">
        <v>4484</v>
      </c>
      <c r="G538" s="15">
        <v>1.1000000000000001E-3</v>
      </c>
    </row>
    <row r="539" spans="1:7" x14ac:dyDescent="0.2">
      <c r="A539" s="17">
        <v>42684</v>
      </c>
      <c r="B539" s="14">
        <v>510.88</v>
      </c>
      <c r="C539" s="14">
        <v>513.54</v>
      </c>
      <c r="D539" s="14">
        <v>517.42999999999995</v>
      </c>
      <c r="E539" s="14">
        <v>509.51</v>
      </c>
      <c r="F539" s="14" t="s">
        <v>4485</v>
      </c>
      <c r="G539" s="15">
        <v>7.7999999999999996E-3</v>
      </c>
    </row>
    <row r="540" spans="1:7" x14ac:dyDescent="0.2">
      <c r="A540" s="17">
        <v>42683</v>
      </c>
      <c r="B540" s="14">
        <v>510.32</v>
      </c>
      <c r="C540" s="14">
        <v>489.12</v>
      </c>
      <c r="D540" s="14">
        <v>510.45</v>
      </c>
      <c r="E540" s="14">
        <v>489.12</v>
      </c>
      <c r="F540" s="14" t="s">
        <v>4486</v>
      </c>
      <c r="G540" s="15">
        <v>3.3999999999999998E-3</v>
      </c>
    </row>
    <row r="541" spans="1:7" x14ac:dyDescent="0.2">
      <c r="A541" s="17">
        <v>42682</v>
      </c>
      <c r="B541" s="14">
        <v>506.38</v>
      </c>
      <c r="C541" s="14">
        <v>505.15</v>
      </c>
      <c r="D541" s="14">
        <v>506.83</v>
      </c>
      <c r="E541" s="14">
        <v>503.19</v>
      </c>
      <c r="F541" s="14" t="s">
        <v>4487</v>
      </c>
      <c r="G541" s="15">
        <v>1.61E-2</v>
      </c>
    </row>
    <row r="542" spans="1:7" x14ac:dyDescent="0.2">
      <c r="A542" s="17">
        <v>42681</v>
      </c>
      <c r="B542" s="14">
        <v>504.65</v>
      </c>
      <c r="C542" s="14">
        <v>500.56</v>
      </c>
      <c r="D542" s="14">
        <v>505.21</v>
      </c>
      <c r="E542" s="14">
        <v>500.56</v>
      </c>
      <c r="F542" s="14" t="s">
        <v>4488</v>
      </c>
      <c r="G542" s="15">
        <v>-1.0699999999999999E-2</v>
      </c>
    </row>
    <row r="543" spans="1:7" x14ac:dyDescent="0.2">
      <c r="A543" s="17">
        <v>42678</v>
      </c>
      <c r="B543" s="14">
        <v>496.66</v>
      </c>
      <c r="C543" s="14">
        <v>500.47</v>
      </c>
      <c r="D543" s="14">
        <v>500.47</v>
      </c>
      <c r="E543" s="14">
        <v>496.34</v>
      </c>
      <c r="F543" s="14" t="s">
        <v>4489</v>
      </c>
      <c r="G543" s="15">
        <v>1.4E-3</v>
      </c>
    </row>
    <row r="544" spans="1:7" x14ac:dyDescent="0.2">
      <c r="A544" s="17">
        <v>42677</v>
      </c>
      <c r="B544" s="14">
        <v>502.02</v>
      </c>
      <c r="C544" s="14">
        <v>500.46</v>
      </c>
      <c r="D544" s="14">
        <v>504.53</v>
      </c>
      <c r="E544" s="14">
        <v>500.46</v>
      </c>
      <c r="F544" s="14" t="s">
        <v>4490</v>
      </c>
      <c r="G544" s="15">
        <v>-9.5999999999999992E-3</v>
      </c>
    </row>
    <row r="545" spans="1:7" x14ac:dyDescent="0.2">
      <c r="A545" s="17">
        <v>42676</v>
      </c>
      <c r="B545" s="14">
        <v>501.32</v>
      </c>
      <c r="C545" s="14">
        <v>504.79</v>
      </c>
      <c r="D545" s="14">
        <v>504.79</v>
      </c>
      <c r="E545" s="14">
        <v>501.03</v>
      </c>
      <c r="F545" s="14" t="s">
        <v>4491</v>
      </c>
      <c r="G545" s="15">
        <v>-1.12E-2</v>
      </c>
    </row>
    <row r="546" spans="1:7" x14ac:dyDescent="0.2">
      <c r="A546" s="17">
        <v>42675</v>
      </c>
      <c r="B546" s="14">
        <v>506.16</v>
      </c>
      <c r="C546" s="14">
        <v>514.29</v>
      </c>
      <c r="D546" s="14">
        <v>514.44000000000005</v>
      </c>
      <c r="E546" s="14">
        <v>506.15</v>
      </c>
      <c r="F546" s="14" t="s">
        <v>4492</v>
      </c>
      <c r="G546" s="15">
        <v>-9.4999999999999998E-3</v>
      </c>
    </row>
    <row r="547" spans="1:7" x14ac:dyDescent="0.2">
      <c r="A547" s="17">
        <v>42674</v>
      </c>
      <c r="B547" s="14">
        <v>511.88</v>
      </c>
      <c r="C547" s="14">
        <v>515.48</v>
      </c>
      <c r="D547" s="14">
        <v>515.59</v>
      </c>
      <c r="E547" s="14">
        <v>511.16</v>
      </c>
      <c r="F547" s="14" t="s">
        <v>4493</v>
      </c>
      <c r="G547" s="15">
        <v>6.9999999999999999E-4</v>
      </c>
    </row>
    <row r="548" spans="1:7" x14ac:dyDescent="0.2">
      <c r="A548" s="17">
        <v>42671</v>
      </c>
      <c r="B548" s="14">
        <v>516.78</v>
      </c>
      <c r="C548" s="14">
        <v>513.87</v>
      </c>
      <c r="D548" s="14">
        <v>517.19000000000005</v>
      </c>
      <c r="E548" s="14">
        <v>512.09</v>
      </c>
      <c r="F548" s="14" t="s">
        <v>4494</v>
      </c>
      <c r="G548" s="15">
        <v>-5.0000000000000001E-4</v>
      </c>
    </row>
    <row r="549" spans="1:7" x14ac:dyDescent="0.2">
      <c r="A549" s="17">
        <v>42670</v>
      </c>
      <c r="B549" s="14">
        <v>516.42999999999995</v>
      </c>
      <c r="C549" s="14">
        <v>516.73</v>
      </c>
      <c r="D549" s="14">
        <v>518.49</v>
      </c>
      <c r="E549" s="14">
        <v>514.15</v>
      </c>
      <c r="F549" s="14" t="s">
        <v>4495</v>
      </c>
      <c r="G549" s="15">
        <v>-1.1999999999999999E-3</v>
      </c>
    </row>
    <row r="550" spans="1:7" x14ac:dyDescent="0.2">
      <c r="A550" s="17">
        <v>42669</v>
      </c>
      <c r="B550" s="14">
        <v>516.69000000000005</v>
      </c>
      <c r="C550" s="14">
        <v>519.19000000000005</v>
      </c>
      <c r="D550" s="14">
        <v>519.19000000000005</v>
      </c>
      <c r="E550" s="14">
        <v>513.21</v>
      </c>
      <c r="F550" s="14" t="s">
        <v>4496</v>
      </c>
      <c r="G550" s="15">
        <v>-4.3E-3</v>
      </c>
    </row>
    <row r="551" spans="1:7" x14ac:dyDescent="0.2">
      <c r="A551" s="17">
        <v>42668</v>
      </c>
      <c r="B551" s="14">
        <v>517.32000000000005</v>
      </c>
      <c r="C551" s="14">
        <v>519.63</v>
      </c>
      <c r="D551" s="14">
        <v>520.53</v>
      </c>
      <c r="E551" s="14">
        <v>517.07000000000005</v>
      </c>
      <c r="F551" s="14" t="s">
        <v>4497</v>
      </c>
      <c r="G551" s="15">
        <v>-4.4000000000000003E-3</v>
      </c>
    </row>
    <row r="552" spans="1:7" x14ac:dyDescent="0.2">
      <c r="A552" s="17">
        <v>42667</v>
      </c>
      <c r="B552" s="14">
        <v>519.54</v>
      </c>
      <c r="C552" s="14">
        <v>523</v>
      </c>
      <c r="D552" s="14">
        <v>524.29</v>
      </c>
      <c r="E552" s="14">
        <v>518.86</v>
      </c>
      <c r="F552" s="14" t="s">
        <v>4498</v>
      </c>
      <c r="G552" s="15">
        <v>-8.9999999999999998E-4</v>
      </c>
    </row>
    <row r="553" spans="1:7" x14ac:dyDescent="0.2">
      <c r="A553" s="17">
        <v>42664</v>
      </c>
      <c r="B553" s="14">
        <v>521.80999999999995</v>
      </c>
      <c r="C553" s="14">
        <v>521.33000000000004</v>
      </c>
      <c r="D553" s="14">
        <v>523.54</v>
      </c>
      <c r="E553" s="14">
        <v>520.08000000000004</v>
      </c>
      <c r="F553" s="14" t="s">
        <v>4499</v>
      </c>
      <c r="G553" s="15">
        <v>5.7000000000000002E-3</v>
      </c>
    </row>
    <row r="554" spans="1:7" x14ac:dyDescent="0.2">
      <c r="A554" s="17">
        <v>42663</v>
      </c>
      <c r="B554" s="14">
        <v>522.29</v>
      </c>
      <c r="C554" s="14">
        <v>519.75</v>
      </c>
      <c r="D554" s="14">
        <v>522.85</v>
      </c>
      <c r="E554" s="14">
        <v>518</v>
      </c>
      <c r="F554" s="14" t="s">
        <v>4500</v>
      </c>
      <c r="G554" s="15">
        <v>-4.0000000000000002E-4</v>
      </c>
    </row>
    <row r="555" spans="1:7" x14ac:dyDescent="0.2">
      <c r="A555" s="17">
        <v>42662</v>
      </c>
      <c r="B555" s="14">
        <v>519.30999999999995</v>
      </c>
      <c r="C555" s="14">
        <v>520.53</v>
      </c>
      <c r="D555" s="14">
        <v>520.76</v>
      </c>
      <c r="E555" s="14">
        <v>517.16</v>
      </c>
      <c r="F555" s="14" t="s">
        <v>4501</v>
      </c>
      <c r="G555" s="15">
        <v>1.3100000000000001E-2</v>
      </c>
    </row>
    <row r="556" spans="1:7" x14ac:dyDescent="0.2">
      <c r="A556" s="17">
        <v>42661</v>
      </c>
      <c r="B556" s="14">
        <v>519.51</v>
      </c>
      <c r="C556" s="14">
        <v>516.12</v>
      </c>
      <c r="D556" s="14">
        <v>519.88</v>
      </c>
      <c r="E556" s="14">
        <v>516.03</v>
      </c>
      <c r="F556" s="14" t="s">
        <v>4502</v>
      </c>
      <c r="G556" s="15">
        <v>-6.4000000000000003E-3</v>
      </c>
    </row>
    <row r="557" spans="1:7" x14ac:dyDescent="0.2">
      <c r="A557" s="17">
        <v>42660</v>
      </c>
      <c r="B557" s="14">
        <v>512.79</v>
      </c>
      <c r="C557" s="14">
        <v>514.66</v>
      </c>
      <c r="D557" s="14">
        <v>515.70000000000005</v>
      </c>
      <c r="E557" s="14">
        <v>512.42999999999995</v>
      </c>
      <c r="F557" s="14" t="s">
        <v>4503</v>
      </c>
      <c r="G557" s="15">
        <v>1.0999999999999999E-2</v>
      </c>
    </row>
    <row r="558" spans="1:7" x14ac:dyDescent="0.2">
      <c r="A558" s="17">
        <v>42657</v>
      </c>
      <c r="B558" s="14">
        <v>516.11</v>
      </c>
      <c r="C558" s="14">
        <v>513.52</v>
      </c>
      <c r="D558" s="14">
        <v>516.38</v>
      </c>
      <c r="E558" s="14">
        <v>513.04999999999995</v>
      </c>
      <c r="F558" s="14" t="s">
        <v>4504</v>
      </c>
      <c r="G558" s="15">
        <v>-7.9000000000000008E-3</v>
      </c>
    </row>
    <row r="559" spans="1:7" x14ac:dyDescent="0.2">
      <c r="A559" s="17">
        <v>42656</v>
      </c>
      <c r="B559" s="14">
        <v>510.5</v>
      </c>
      <c r="C559" s="14">
        <v>512.66</v>
      </c>
      <c r="D559" s="14">
        <v>513.70000000000005</v>
      </c>
      <c r="E559" s="14">
        <v>509.07</v>
      </c>
      <c r="F559" s="14" t="s">
        <v>4505</v>
      </c>
      <c r="G559" s="15">
        <v>-8.6E-3</v>
      </c>
    </row>
    <row r="560" spans="1:7" x14ac:dyDescent="0.2">
      <c r="A560" s="17">
        <v>42655</v>
      </c>
      <c r="B560" s="14">
        <v>514.59</v>
      </c>
      <c r="C560" s="14">
        <v>518.66</v>
      </c>
      <c r="D560" s="14">
        <v>519.41</v>
      </c>
      <c r="E560" s="14">
        <v>514.57000000000005</v>
      </c>
      <c r="F560" s="14" t="s">
        <v>4506</v>
      </c>
      <c r="G560" s="15">
        <v>-7.4000000000000003E-3</v>
      </c>
    </row>
    <row r="561" spans="1:7" x14ac:dyDescent="0.2">
      <c r="A561" s="17">
        <v>42654</v>
      </c>
      <c r="B561" s="14">
        <v>519.08000000000004</v>
      </c>
      <c r="C561" s="14">
        <v>522.26</v>
      </c>
      <c r="D561" s="14">
        <v>522.78</v>
      </c>
      <c r="E561" s="14">
        <v>518.91</v>
      </c>
      <c r="F561" s="14" t="s">
        <v>4507</v>
      </c>
      <c r="G561" s="15">
        <v>9.1999999999999998E-3</v>
      </c>
    </row>
    <row r="562" spans="1:7" x14ac:dyDescent="0.2">
      <c r="A562" s="17">
        <v>42653</v>
      </c>
      <c r="B562" s="14">
        <v>522.97</v>
      </c>
      <c r="C562" s="14">
        <v>518.53</v>
      </c>
      <c r="D562" s="14">
        <v>522.97</v>
      </c>
      <c r="E562" s="14">
        <v>517.29</v>
      </c>
      <c r="F562" s="14" t="s">
        <v>4508</v>
      </c>
      <c r="G562" s="15">
        <v>-5.3E-3</v>
      </c>
    </row>
    <row r="563" spans="1:7" x14ac:dyDescent="0.2">
      <c r="A563" s="17">
        <v>42650</v>
      </c>
      <c r="B563" s="14">
        <v>518.21</v>
      </c>
      <c r="C563" s="14">
        <v>520.22</v>
      </c>
      <c r="D563" s="14">
        <v>520.22</v>
      </c>
      <c r="E563" s="14">
        <v>516.63</v>
      </c>
      <c r="F563" s="14" t="s">
        <v>4509</v>
      </c>
      <c r="G563" s="15">
        <v>-2.9999999999999997E-4</v>
      </c>
    </row>
    <row r="564" spans="1:7" x14ac:dyDescent="0.2">
      <c r="A564" s="17">
        <v>42649</v>
      </c>
      <c r="B564" s="14">
        <v>520.96</v>
      </c>
      <c r="C564" s="14">
        <v>521.96</v>
      </c>
      <c r="D564" s="14">
        <v>523.29</v>
      </c>
      <c r="E564" s="14">
        <v>519.76</v>
      </c>
      <c r="F564" s="14" t="s">
        <v>4510</v>
      </c>
      <c r="G564" s="15">
        <v>-2.8999999999999998E-3</v>
      </c>
    </row>
    <row r="565" spans="1:7" x14ac:dyDescent="0.2">
      <c r="A565" s="17">
        <v>42648</v>
      </c>
      <c r="B565" s="14">
        <v>521.13</v>
      </c>
      <c r="C565" s="14">
        <v>520.14</v>
      </c>
      <c r="D565" s="14">
        <v>521.80999999999995</v>
      </c>
      <c r="E565" s="14">
        <v>519.41999999999996</v>
      </c>
      <c r="F565" s="14" t="s">
        <v>4511</v>
      </c>
      <c r="G565" s="15">
        <v>6.4999999999999997E-3</v>
      </c>
    </row>
    <row r="566" spans="1:7" x14ac:dyDescent="0.2">
      <c r="A566" s="17">
        <v>42647</v>
      </c>
      <c r="B566" s="14">
        <v>522.62</v>
      </c>
      <c r="C566" s="14">
        <v>519.72</v>
      </c>
      <c r="D566" s="14">
        <v>522.66999999999996</v>
      </c>
      <c r="E566" s="14">
        <v>519.48</v>
      </c>
      <c r="F566" s="14" t="s">
        <v>4512</v>
      </c>
      <c r="G566" s="15">
        <v>2.8E-3</v>
      </c>
    </row>
    <row r="567" spans="1:7" x14ac:dyDescent="0.2">
      <c r="A567" s="17">
        <v>42646</v>
      </c>
      <c r="B567" s="14">
        <v>519.26</v>
      </c>
      <c r="C567" s="14">
        <v>517.89</v>
      </c>
      <c r="D567" s="14">
        <v>521.23</v>
      </c>
      <c r="E567" s="14">
        <v>517.89</v>
      </c>
      <c r="F567" s="14" t="s">
        <v>4513</v>
      </c>
      <c r="G567" s="15">
        <v>3.0000000000000001E-3</v>
      </c>
    </row>
    <row r="568" spans="1:7" x14ac:dyDescent="0.2">
      <c r="A568" s="17">
        <v>42643</v>
      </c>
      <c r="B568" s="14">
        <v>517.83000000000004</v>
      </c>
      <c r="C568" s="14">
        <v>511.12</v>
      </c>
      <c r="D568" s="14">
        <v>517.83000000000004</v>
      </c>
      <c r="E568" s="14">
        <v>507.97</v>
      </c>
      <c r="F568" s="14" t="s">
        <v>4514</v>
      </c>
      <c r="G568" s="15">
        <v>4.4000000000000003E-3</v>
      </c>
    </row>
    <row r="569" spans="1:7" x14ac:dyDescent="0.2">
      <c r="A569" s="17">
        <v>42642</v>
      </c>
      <c r="B569" s="14">
        <v>516.29</v>
      </c>
      <c r="C569" s="14">
        <v>518.19000000000005</v>
      </c>
      <c r="D569" s="14">
        <v>518.80999999999995</v>
      </c>
      <c r="E569" s="14">
        <v>515.64</v>
      </c>
      <c r="F569" s="14" t="s">
        <v>4515</v>
      </c>
      <c r="G569" s="15">
        <v>3.3999999999999998E-3</v>
      </c>
    </row>
    <row r="570" spans="1:7" x14ac:dyDescent="0.2">
      <c r="A570" s="17">
        <v>42641</v>
      </c>
      <c r="B570" s="14">
        <v>514.01</v>
      </c>
      <c r="C570" s="14">
        <v>514.42999999999995</v>
      </c>
      <c r="D570" s="14">
        <v>516.91999999999996</v>
      </c>
      <c r="E570" s="14">
        <v>513.33000000000004</v>
      </c>
      <c r="F570" s="14" t="s">
        <v>4516</v>
      </c>
      <c r="G570" s="15">
        <v>2.2000000000000001E-3</v>
      </c>
    </row>
    <row r="571" spans="1:7" x14ac:dyDescent="0.2">
      <c r="A571" s="17">
        <v>42640</v>
      </c>
      <c r="B571" s="14">
        <v>512.28</v>
      </c>
      <c r="C571" s="14">
        <v>512.69000000000005</v>
      </c>
      <c r="D571" s="14">
        <v>514.20000000000005</v>
      </c>
      <c r="E571" s="14">
        <v>506.95</v>
      </c>
      <c r="F571" s="14" t="s">
        <v>4118</v>
      </c>
      <c r="G571" s="15">
        <v>-1.1599999999999999E-2</v>
      </c>
    </row>
    <row r="572" spans="1:7" x14ac:dyDescent="0.2">
      <c r="A572" s="17">
        <v>42639</v>
      </c>
      <c r="B572" s="14">
        <v>511.14</v>
      </c>
      <c r="C572" s="14">
        <v>515.57000000000005</v>
      </c>
      <c r="D572" s="14">
        <v>515.57000000000005</v>
      </c>
      <c r="E572" s="14">
        <v>510.28</v>
      </c>
      <c r="F572" s="14" t="s">
        <v>4497</v>
      </c>
      <c r="G572" s="15">
        <v>-5.0000000000000001E-3</v>
      </c>
    </row>
    <row r="573" spans="1:7" x14ac:dyDescent="0.2">
      <c r="A573" s="17">
        <v>42636</v>
      </c>
      <c r="B573" s="14">
        <v>517.12</v>
      </c>
      <c r="C573" s="14">
        <v>519.20000000000005</v>
      </c>
      <c r="D573" s="14">
        <v>519.20000000000005</v>
      </c>
      <c r="E573" s="14">
        <v>515.53</v>
      </c>
      <c r="F573" s="14" t="s">
        <v>4517</v>
      </c>
      <c r="G573" s="15">
        <v>1.5299999999999999E-2</v>
      </c>
    </row>
    <row r="574" spans="1:7" x14ac:dyDescent="0.2">
      <c r="A574" s="17">
        <v>42635</v>
      </c>
      <c r="B574" s="14">
        <v>519.70000000000005</v>
      </c>
      <c r="C574" s="14">
        <v>514.86</v>
      </c>
      <c r="D574" s="14">
        <v>520.04999999999995</v>
      </c>
      <c r="E574" s="14">
        <v>514.80999999999995</v>
      </c>
      <c r="F574" s="14" t="s">
        <v>4518</v>
      </c>
      <c r="G574" s="15">
        <v>2E-3</v>
      </c>
    </row>
    <row r="575" spans="1:7" x14ac:dyDescent="0.2">
      <c r="A575" s="17">
        <v>42634</v>
      </c>
      <c r="B575" s="14">
        <v>511.87</v>
      </c>
      <c r="C575" s="14">
        <v>513.89</v>
      </c>
      <c r="D575" s="14">
        <v>515.64</v>
      </c>
      <c r="E575" s="14">
        <v>511.19</v>
      </c>
      <c r="F575" s="14" t="s">
        <v>4519</v>
      </c>
      <c r="G575" s="15">
        <v>-1.1999999999999999E-3</v>
      </c>
    </row>
    <row r="576" spans="1:7" x14ac:dyDescent="0.2">
      <c r="A576" s="17">
        <v>42633</v>
      </c>
      <c r="B576" s="14">
        <v>510.86</v>
      </c>
      <c r="C576" s="14">
        <v>511.33</v>
      </c>
      <c r="D576" s="14">
        <v>512.82000000000005</v>
      </c>
      <c r="E576" s="14">
        <v>510.44</v>
      </c>
      <c r="F576" s="14" t="s">
        <v>4520</v>
      </c>
      <c r="G576" s="15">
        <v>1.0200000000000001E-2</v>
      </c>
    </row>
    <row r="577" spans="1:7" x14ac:dyDescent="0.2">
      <c r="A577" s="17">
        <v>42632</v>
      </c>
      <c r="B577" s="14">
        <v>511.47</v>
      </c>
      <c r="C577" s="14">
        <v>508.65</v>
      </c>
      <c r="D577" s="14">
        <v>511.97</v>
      </c>
      <c r="E577" s="14">
        <v>508.65</v>
      </c>
      <c r="F577" s="14" t="s">
        <v>4521</v>
      </c>
      <c r="G577" s="15">
        <v>-5.1000000000000004E-3</v>
      </c>
    </row>
    <row r="578" spans="1:7" x14ac:dyDescent="0.2">
      <c r="A578" s="17">
        <v>42629</v>
      </c>
      <c r="B578" s="14">
        <v>506.29</v>
      </c>
      <c r="C578" s="14">
        <v>507.85</v>
      </c>
      <c r="D578" s="14">
        <v>508.6</v>
      </c>
      <c r="E578" s="14">
        <v>505.8</v>
      </c>
      <c r="F578" s="14" t="s">
        <v>4522</v>
      </c>
      <c r="G578" s="15">
        <v>5.3E-3</v>
      </c>
    </row>
    <row r="579" spans="1:7" x14ac:dyDescent="0.2">
      <c r="A579" s="17">
        <v>42628</v>
      </c>
      <c r="B579" s="14">
        <v>508.89</v>
      </c>
      <c r="C579" s="14">
        <v>504.42</v>
      </c>
      <c r="D579" s="14">
        <v>508.97</v>
      </c>
      <c r="E579" s="14">
        <v>504.42</v>
      </c>
      <c r="F579" s="14" t="s">
        <v>4523</v>
      </c>
      <c r="G579" s="15">
        <v>4.0000000000000002E-4</v>
      </c>
    </row>
    <row r="580" spans="1:7" x14ac:dyDescent="0.2">
      <c r="A580" s="17">
        <v>42627</v>
      </c>
      <c r="B580" s="14">
        <v>506.22</v>
      </c>
      <c r="C580" s="14">
        <v>507.25</v>
      </c>
      <c r="D580" s="14">
        <v>508.32</v>
      </c>
      <c r="E580" s="14">
        <v>505.35</v>
      </c>
      <c r="F580" s="14" t="s">
        <v>4524</v>
      </c>
      <c r="G580" s="15">
        <v>-4.4000000000000003E-3</v>
      </c>
    </row>
    <row r="581" spans="1:7" x14ac:dyDescent="0.2">
      <c r="A581" s="17">
        <v>42626</v>
      </c>
      <c r="B581" s="14">
        <v>506.03</v>
      </c>
      <c r="C581" s="14">
        <v>510.27</v>
      </c>
      <c r="D581" s="14">
        <v>511.78</v>
      </c>
      <c r="E581" s="14">
        <v>506.03</v>
      </c>
      <c r="F581" s="14" t="s">
        <v>4525</v>
      </c>
      <c r="G581" s="15">
        <v>-7.3000000000000001E-3</v>
      </c>
    </row>
    <row r="582" spans="1:7" x14ac:dyDescent="0.2">
      <c r="A582" s="17">
        <v>42625</v>
      </c>
      <c r="B582" s="14">
        <v>508.25</v>
      </c>
      <c r="C582" s="14">
        <v>504.37</v>
      </c>
      <c r="D582" s="14">
        <v>508.3</v>
      </c>
      <c r="E582" s="14">
        <v>502.36</v>
      </c>
      <c r="F582" s="14" t="s">
        <v>4526</v>
      </c>
      <c r="G582" s="15">
        <v>-9.4000000000000004E-3</v>
      </c>
    </row>
    <row r="583" spans="1:7" x14ac:dyDescent="0.2">
      <c r="A583" s="17">
        <v>42622</v>
      </c>
      <c r="B583" s="14">
        <v>512</v>
      </c>
      <c r="C583" s="14">
        <v>515.98</v>
      </c>
      <c r="D583" s="14">
        <v>517.09</v>
      </c>
      <c r="E583" s="14">
        <v>511.45</v>
      </c>
      <c r="F583" s="14" t="s">
        <v>4527</v>
      </c>
      <c r="G583" s="15">
        <v>-1.6999999999999999E-3</v>
      </c>
    </row>
    <row r="584" spans="1:7" x14ac:dyDescent="0.2">
      <c r="A584" s="17">
        <v>42621</v>
      </c>
      <c r="B584" s="14">
        <v>516.86</v>
      </c>
      <c r="C584" s="14">
        <v>518.21</v>
      </c>
      <c r="D584" s="14">
        <v>518.4</v>
      </c>
      <c r="E584" s="14">
        <v>514.47</v>
      </c>
      <c r="F584" s="14" t="s">
        <v>4528</v>
      </c>
      <c r="G584" s="15">
        <v>4.7000000000000002E-3</v>
      </c>
    </row>
    <row r="585" spans="1:7" x14ac:dyDescent="0.2">
      <c r="A585" s="17">
        <v>42620</v>
      </c>
      <c r="B585" s="14">
        <v>517.75</v>
      </c>
      <c r="C585" s="14">
        <v>517.20000000000005</v>
      </c>
      <c r="D585" s="14">
        <v>517.97</v>
      </c>
      <c r="E585" s="14">
        <v>515.9</v>
      </c>
      <c r="F585" s="14" t="s">
        <v>4529</v>
      </c>
      <c r="G585" s="15">
        <v>-2E-3</v>
      </c>
    </row>
    <row r="586" spans="1:7" x14ac:dyDescent="0.2">
      <c r="A586" s="17">
        <v>42619</v>
      </c>
      <c r="B586" s="14">
        <v>515.30999999999995</v>
      </c>
      <c r="C586" s="14">
        <v>517.20000000000005</v>
      </c>
      <c r="D586" s="14">
        <v>517.66</v>
      </c>
      <c r="E586" s="14">
        <v>515.05999999999995</v>
      </c>
      <c r="F586" s="14" t="s">
        <v>4530</v>
      </c>
      <c r="G586" s="15">
        <v>3.7000000000000002E-3</v>
      </c>
    </row>
    <row r="587" spans="1:7" x14ac:dyDescent="0.2">
      <c r="A587" s="17">
        <v>42618</v>
      </c>
      <c r="B587" s="14">
        <v>516.33000000000004</v>
      </c>
      <c r="C587" s="14">
        <v>515.30999999999995</v>
      </c>
      <c r="D587" s="14">
        <v>516.52</v>
      </c>
      <c r="E587" s="14">
        <v>515.30999999999995</v>
      </c>
      <c r="F587" s="14" t="s">
        <v>4531</v>
      </c>
      <c r="G587" s="15">
        <v>1.21E-2</v>
      </c>
    </row>
    <row r="588" spans="1:7" x14ac:dyDescent="0.2">
      <c r="A588" s="17">
        <v>42615</v>
      </c>
      <c r="B588" s="14">
        <v>514.41999999999996</v>
      </c>
      <c r="C588" s="14">
        <v>509.58</v>
      </c>
      <c r="D588" s="14">
        <v>514.41999999999996</v>
      </c>
      <c r="E588" s="14">
        <v>508.87</v>
      </c>
      <c r="F588" s="14" t="s">
        <v>4532</v>
      </c>
      <c r="G588" s="15">
        <v>-8.0000000000000004E-4</v>
      </c>
    </row>
    <row r="589" spans="1:7" x14ac:dyDescent="0.2">
      <c r="A589" s="17">
        <v>42614</v>
      </c>
      <c r="B589" s="14">
        <v>508.27</v>
      </c>
      <c r="C589" s="14">
        <v>509.76</v>
      </c>
      <c r="D589" s="14">
        <v>512.16999999999996</v>
      </c>
      <c r="E589" s="14">
        <v>508.18</v>
      </c>
      <c r="F589" s="14" t="s">
        <v>4533</v>
      </c>
      <c r="G589" s="15">
        <v>-2.0999999999999999E-3</v>
      </c>
    </row>
    <row r="590" spans="1:7" x14ac:dyDescent="0.2">
      <c r="A590" s="17">
        <v>42613</v>
      </c>
      <c r="B590" s="14">
        <v>508.66</v>
      </c>
      <c r="C590" s="14">
        <v>509.35</v>
      </c>
      <c r="D590" s="14">
        <v>512.30999999999995</v>
      </c>
      <c r="E590" s="14">
        <v>508.66</v>
      </c>
      <c r="F590" s="14" t="s">
        <v>4534</v>
      </c>
      <c r="G590" s="15">
        <v>4.0000000000000001E-3</v>
      </c>
    </row>
    <row r="591" spans="1:7" x14ac:dyDescent="0.2">
      <c r="A591" s="17">
        <v>42612</v>
      </c>
      <c r="B591" s="14">
        <v>509.74</v>
      </c>
      <c r="C591" s="14">
        <v>508.59</v>
      </c>
      <c r="D591" s="14">
        <v>511.54</v>
      </c>
      <c r="E591" s="14">
        <v>508.59</v>
      </c>
      <c r="F591" s="14" t="s">
        <v>4535</v>
      </c>
      <c r="G591" s="15">
        <v>1E-3</v>
      </c>
    </row>
    <row r="592" spans="1:7" x14ac:dyDescent="0.2">
      <c r="A592" s="17">
        <v>42611</v>
      </c>
      <c r="B592" s="14">
        <v>507.72</v>
      </c>
      <c r="C592" s="14">
        <v>506</v>
      </c>
      <c r="D592" s="14">
        <v>507.72</v>
      </c>
      <c r="E592" s="14">
        <v>503.5</v>
      </c>
      <c r="F592" s="14" t="s">
        <v>4536</v>
      </c>
      <c r="G592" s="15">
        <v>6.0000000000000001E-3</v>
      </c>
    </row>
    <row r="593" spans="1:7" x14ac:dyDescent="0.2">
      <c r="A593" s="17">
        <v>42608</v>
      </c>
      <c r="B593" s="14">
        <v>507.22</v>
      </c>
      <c r="C593" s="14">
        <v>503.2</v>
      </c>
      <c r="D593" s="14">
        <v>507.81</v>
      </c>
      <c r="E593" s="14">
        <v>502.14</v>
      </c>
      <c r="F593" s="14" t="s">
        <v>4537</v>
      </c>
      <c r="G593" s="15">
        <v>-4.4000000000000003E-3</v>
      </c>
    </row>
    <row r="594" spans="1:7" x14ac:dyDescent="0.2">
      <c r="A594" s="17">
        <v>42607</v>
      </c>
      <c r="B594" s="14">
        <v>504.2</v>
      </c>
      <c r="C594" s="14">
        <v>505.36</v>
      </c>
      <c r="D594" s="14">
        <v>505.57</v>
      </c>
      <c r="E594" s="14">
        <v>503.05</v>
      </c>
      <c r="F594" s="14" t="s">
        <v>4538</v>
      </c>
      <c r="G594" s="15">
        <v>4.3E-3</v>
      </c>
    </row>
    <row r="595" spans="1:7" x14ac:dyDescent="0.2">
      <c r="A595" s="17">
        <v>42606</v>
      </c>
      <c r="B595" s="14">
        <v>506.45</v>
      </c>
      <c r="C595" s="14">
        <v>502.48</v>
      </c>
      <c r="D595" s="14">
        <v>508.2</v>
      </c>
      <c r="E595" s="14">
        <v>502.06</v>
      </c>
      <c r="F595" s="14" t="s">
        <v>4539</v>
      </c>
      <c r="G595" s="15">
        <v>1.0200000000000001E-2</v>
      </c>
    </row>
    <row r="596" spans="1:7" x14ac:dyDescent="0.2">
      <c r="A596" s="17">
        <v>42605</v>
      </c>
      <c r="B596" s="14">
        <v>504.29</v>
      </c>
      <c r="C596" s="14">
        <v>501.25</v>
      </c>
      <c r="D596" s="14">
        <v>504.83</v>
      </c>
      <c r="E596" s="14">
        <v>501.25</v>
      </c>
      <c r="F596" s="14" t="s">
        <v>4540</v>
      </c>
      <c r="G596" s="15">
        <v>-8.9999999999999998E-4</v>
      </c>
    </row>
    <row r="597" spans="1:7" x14ac:dyDescent="0.2">
      <c r="A597" s="17">
        <v>42604</v>
      </c>
      <c r="B597" s="14">
        <v>499.21</v>
      </c>
      <c r="C597" s="14">
        <v>499.28</v>
      </c>
      <c r="D597" s="14">
        <v>502.56</v>
      </c>
      <c r="E597" s="14">
        <v>497.9</v>
      </c>
      <c r="F597" s="14" t="s">
        <v>4541</v>
      </c>
      <c r="G597" s="15">
        <v>-5.7999999999999996E-3</v>
      </c>
    </row>
    <row r="598" spans="1:7" x14ac:dyDescent="0.2">
      <c r="A598" s="17">
        <v>42601</v>
      </c>
      <c r="B598" s="14">
        <v>499.65</v>
      </c>
      <c r="C598" s="14">
        <v>503.49</v>
      </c>
      <c r="D598" s="14">
        <v>503.49</v>
      </c>
      <c r="E598" s="14">
        <v>497.79</v>
      </c>
      <c r="F598" s="14" t="s">
        <v>4542</v>
      </c>
      <c r="G598" s="15">
        <v>8.2000000000000007E-3</v>
      </c>
    </row>
    <row r="599" spans="1:7" x14ac:dyDescent="0.2">
      <c r="A599" s="17">
        <v>42600</v>
      </c>
      <c r="B599" s="14">
        <v>502.57</v>
      </c>
      <c r="C599" s="14">
        <v>500.77</v>
      </c>
      <c r="D599" s="14">
        <v>502.94</v>
      </c>
      <c r="E599" s="14">
        <v>500.77</v>
      </c>
      <c r="F599" s="14" t="s">
        <v>4543</v>
      </c>
      <c r="G599" s="15">
        <v>-1.01E-2</v>
      </c>
    </row>
    <row r="600" spans="1:7" x14ac:dyDescent="0.2">
      <c r="A600" s="17">
        <v>42599</v>
      </c>
      <c r="B600" s="14">
        <v>498.47</v>
      </c>
      <c r="C600" s="14">
        <v>503.82</v>
      </c>
      <c r="D600" s="14">
        <v>504.95</v>
      </c>
      <c r="E600" s="14">
        <v>498.13</v>
      </c>
      <c r="F600" s="14" t="s">
        <v>4544</v>
      </c>
      <c r="G600" s="15">
        <v>-9.7000000000000003E-3</v>
      </c>
    </row>
    <row r="601" spans="1:7" x14ac:dyDescent="0.2">
      <c r="A601" s="17">
        <v>42598</v>
      </c>
      <c r="B601" s="14">
        <v>503.55</v>
      </c>
      <c r="C601" s="14">
        <v>506.88</v>
      </c>
      <c r="D601" s="14">
        <v>506.88</v>
      </c>
      <c r="E601" s="14">
        <v>503.55</v>
      </c>
      <c r="F601" s="14" t="s">
        <v>4545</v>
      </c>
      <c r="G601" s="15">
        <v>5.0000000000000001E-3</v>
      </c>
    </row>
    <row r="602" spans="1:7" x14ac:dyDescent="0.2">
      <c r="A602" s="17">
        <v>42597</v>
      </c>
      <c r="B602" s="14">
        <v>508.5</v>
      </c>
      <c r="C602" s="14">
        <v>506.7</v>
      </c>
      <c r="D602" s="14">
        <v>509.42</v>
      </c>
      <c r="E602" s="14">
        <v>506.29</v>
      </c>
      <c r="F602" s="14" t="s">
        <v>4546</v>
      </c>
      <c r="G602" s="15">
        <v>-1.5E-3</v>
      </c>
    </row>
    <row r="603" spans="1:7" x14ac:dyDescent="0.2">
      <c r="A603" s="17">
        <v>42594</v>
      </c>
      <c r="B603" s="14">
        <v>505.97</v>
      </c>
      <c r="C603" s="14">
        <v>506.69</v>
      </c>
      <c r="D603" s="14">
        <v>507.38</v>
      </c>
      <c r="E603" s="14">
        <v>505.17</v>
      </c>
      <c r="F603" s="14" t="s">
        <v>4547</v>
      </c>
      <c r="G603" s="15">
        <v>6.1999999999999998E-3</v>
      </c>
    </row>
    <row r="604" spans="1:7" x14ac:dyDescent="0.2">
      <c r="A604" s="17">
        <v>42593</v>
      </c>
      <c r="B604" s="14">
        <v>506.72</v>
      </c>
      <c r="C604" s="14">
        <v>504.31</v>
      </c>
      <c r="D604" s="14">
        <v>506.72</v>
      </c>
      <c r="E604" s="14">
        <v>502.13</v>
      </c>
      <c r="F604" s="14" t="s">
        <v>4548</v>
      </c>
      <c r="G604" s="15">
        <v>-3.2000000000000002E-3</v>
      </c>
    </row>
    <row r="605" spans="1:7" x14ac:dyDescent="0.2">
      <c r="A605" s="17">
        <v>42592</v>
      </c>
      <c r="B605" s="14">
        <v>503.58</v>
      </c>
      <c r="C605" s="14">
        <v>503.26</v>
      </c>
      <c r="D605" s="14">
        <v>504.27</v>
      </c>
      <c r="E605" s="14">
        <v>502.99</v>
      </c>
      <c r="F605" s="14" t="s">
        <v>4549</v>
      </c>
      <c r="G605" s="15">
        <v>1.67E-2</v>
      </c>
    </row>
    <row r="606" spans="1:7" x14ac:dyDescent="0.2">
      <c r="A606" s="17">
        <v>42591</v>
      </c>
      <c r="B606" s="14">
        <v>505.19</v>
      </c>
      <c r="C606" s="14">
        <v>496.66</v>
      </c>
      <c r="D606" s="14">
        <v>505.19</v>
      </c>
      <c r="E606" s="14">
        <v>496.32</v>
      </c>
      <c r="F606" s="14" t="s">
        <v>3304</v>
      </c>
      <c r="G606" s="15">
        <v>3.8999999999999998E-3</v>
      </c>
    </row>
    <row r="607" spans="1:7" x14ac:dyDescent="0.2">
      <c r="A607" s="17">
        <v>42590</v>
      </c>
      <c r="B607" s="14">
        <v>496.91</v>
      </c>
      <c r="C607" s="14">
        <v>496.29</v>
      </c>
      <c r="D607" s="14">
        <v>497.75</v>
      </c>
      <c r="E607" s="14">
        <v>495.87</v>
      </c>
      <c r="F607" s="14" t="s">
        <v>4550</v>
      </c>
      <c r="G607" s="15">
        <v>9.9000000000000008E-3</v>
      </c>
    </row>
    <row r="608" spans="1:7" x14ac:dyDescent="0.2">
      <c r="A608" s="17">
        <v>42587</v>
      </c>
      <c r="B608" s="14">
        <v>494.98</v>
      </c>
      <c r="C608" s="14">
        <v>490.74</v>
      </c>
      <c r="D608" s="14">
        <v>495.56</v>
      </c>
      <c r="E608" s="14">
        <v>490.74</v>
      </c>
      <c r="F608" s="14" t="s">
        <v>4551</v>
      </c>
      <c r="G608" s="15">
        <v>1.01E-2</v>
      </c>
    </row>
    <row r="609" spans="1:7" x14ac:dyDescent="0.2">
      <c r="A609" s="17">
        <v>42586</v>
      </c>
      <c r="B609" s="14">
        <v>490.15</v>
      </c>
      <c r="C609" s="14">
        <v>487.3</v>
      </c>
      <c r="D609" s="14">
        <v>490.15</v>
      </c>
      <c r="E609" s="14">
        <v>486.65</v>
      </c>
      <c r="F609" s="14" t="s">
        <v>4552</v>
      </c>
      <c r="G609" s="15">
        <v>-5.7000000000000002E-3</v>
      </c>
    </row>
    <row r="610" spans="1:7" x14ac:dyDescent="0.2">
      <c r="A610" s="17">
        <v>42585</v>
      </c>
      <c r="B610" s="14">
        <v>485.25</v>
      </c>
      <c r="C610" s="14">
        <v>488.74</v>
      </c>
      <c r="D610" s="14">
        <v>488.74</v>
      </c>
      <c r="E610" s="14">
        <v>483.91</v>
      </c>
      <c r="F610" s="14" t="s">
        <v>4553</v>
      </c>
      <c r="G610" s="15">
        <v>-1.2999999999999999E-2</v>
      </c>
    </row>
    <row r="611" spans="1:7" x14ac:dyDescent="0.2">
      <c r="A611" s="17">
        <v>42584</v>
      </c>
      <c r="B611" s="14">
        <v>488.02</v>
      </c>
      <c r="C611" s="14">
        <v>494.5</v>
      </c>
      <c r="D611" s="14">
        <v>494.61</v>
      </c>
      <c r="E611" s="14">
        <v>487.46</v>
      </c>
      <c r="F611" s="14" t="s">
        <v>4554</v>
      </c>
      <c r="G611" s="15">
        <v>-4.0000000000000001E-3</v>
      </c>
    </row>
    <row r="612" spans="1:7" x14ac:dyDescent="0.2">
      <c r="A612" s="17">
        <v>42583</v>
      </c>
      <c r="B612" s="14">
        <v>494.47</v>
      </c>
      <c r="C612" s="14">
        <v>499.03</v>
      </c>
      <c r="D612" s="14">
        <v>499.43</v>
      </c>
      <c r="E612" s="14">
        <v>493.02</v>
      </c>
      <c r="F612" s="14" t="s">
        <v>4555</v>
      </c>
      <c r="G612" s="15">
        <v>3.2000000000000002E-3</v>
      </c>
    </row>
    <row r="613" spans="1:7" x14ac:dyDescent="0.2">
      <c r="A613" s="17">
        <v>42580</v>
      </c>
      <c r="B613" s="14">
        <v>496.47</v>
      </c>
      <c r="C613" s="14">
        <v>496.44</v>
      </c>
      <c r="D613" s="14">
        <v>497.24</v>
      </c>
      <c r="E613" s="14">
        <v>494.82</v>
      </c>
      <c r="F613" s="14" t="s">
        <v>4556</v>
      </c>
      <c r="G613" s="15">
        <v>-3.0999999999999999E-3</v>
      </c>
    </row>
    <row r="614" spans="1:7" x14ac:dyDescent="0.2">
      <c r="A614" s="17">
        <v>42579</v>
      </c>
      <c r="B614" s="14">
        <v>494.88</v>
      </c>
      <c r="C614" s="14">
        <v>496.25</v>
      </c>
      <c r="D614" s="14">
        <v>498.34</v>
      </c>
      <c r="E614" s="14">
        <v>494.64</v>
      </c>
      <c r="F614" s="14" t="s">
        <v>4557</v>
      </c>
      <c r="G614" s="15">
        <v>4.3E-3</v>
      </c>
    </row>
    <row r="615" spans="1:7" x14ac:dyDescent="0.2">
      <c r="A615" s="17">
        <v>42578</v>
      </c>
      <c r="B615" s="14">
        <v>496.44</v>
      </c>
      <c r="C615" s="14">
        <v>496.77</v>
      </c>
      <c r="D615" s="14">
        <v>498.2</v>
      </c>
      <c r="E615" s="14">
        <v>496.07</v>
      </c>
      <c r="F615" s="14" t="s">
        <v>4558</v>
      </c>
      <c r="G615" s="15">
        <v>-1.5E-3</v>
      </c>
    </row>
    <row r="616" spans="1:7" x14ac:dyDescent="0.2">
      <c r="A616" s="17">
        <v>42577</v>
      </c>
      <c r="B616" s="14">
        <v>494.3</v>
      </c>
      <c r="C616" s="14">
        <v>495.57</v>
      </c>
      <c r="D616" s="14">
        <v>496.11</v>
      </c>
      <c r="E616" s="14">
        <v>492.17</v>
      </c>
      <c r="F616" s="14" t="s">
        <v>4559</v>
      </c>
      <c r="G616" s="15">
        <v>7.0000000000000001E-3</v>
      </c>
    </row>
    <row r="617" spans="1:7" x14ac:dyDescent="0.2">
      <c r="A617" s="17">
        <v>42576</v>
      </c>
      <c r="B617" s="14">
        <v>495.02</v>
      </c>
      <c r="C617" s="14">
        <v>493.24</v>
      </c>
      <c r="D617" s="14">
        <v>497.7</v>
      </c>
      <c r="E617" s="14">
        <v>493.24</v>
      </c>
      <c r="F617" s="14" t="s">
        <v>4560</v>
      </c>
      <c r="G617" s="15">
        <v>-3.0999999999999999E-3</v>
      </c>
    </row>
    <row r="618" spans="1:7" x14ac:dyDescent="0.2">
      <c r="A618" s="17">
        <v>42573</v>
      </c>
      <c r="B618" s="14">
        <v>491.57</v>
      </c>
      <c r="C618" s="14">
        <v>492.2</v>
      </c>
      <c r="D618" s="14">
        <v>493.14</v>
      </c>
      <c r="E618" s="14">
        <v>490.37</v>
      </c>
      <c r="F618" s="14" t="s">
        <v>4561</v>
      </c>
      <c r="G618" s="15">
        <v>-4.0000000000000001E-3</v>
      </c>
    </row>
    <row r="619" spans="1:7" x14ac:dyDescent="0.2">
      <c r="A619" s="17">
        <v>42572</v>
      </c>
      <c r="B619" s="14">
        <v>493.1</v>
      </c>
      <c r="C619" s="14">
        <v>495.54</v>
      </c>
      <c r="D619" s="14">
        <v>496.01</v>
      </c>
      <c r="E619" s="14">
        <v>490.76</v>
      </c>
      <c r="F619" s="14" t="s">
        <v>4562</v>
      </c>
      <c r="G619" s="15">
        <v>1.01E-2</v>
      </c>
    </row>
    <row r="620" spans="1:7" x14ac:dyDescent="0.2">
      <c r="A620" s="17">
        <v>42571</v>
      </c>
      <c r="B620" s="14">
        <v>495.08</v>
      </c>
      <c r="C620" s="14">
        <v>491.94</v>
      </c>
      <c r="D620" s="14">
        <v>495.08</v>
      </c>
      <c r="E620" s="14">
        <v>491.37</v>
      </c>
      <c r="F620" s="14" t="s">
        <v>4563</v>
      </c>
      <c r="G620" s="15">
        <v>2.8E-3</v>
      </c>
    </row>
    <row r="621" spans="1:7" x14ac:dyDescent="0.2">
      <c r="A621" s="17">
        <v>42570</v>
      </c>
      <c r="B621" s="14">
        <v>490.14</v>
      </c>
      <c r="C621" s="14">
        <v>488.86</v>
      </c>
      <c r="D621" s="14">
        <v>491.24</v>
      </c>
      <c r="E621" s="14">
        <v>486.76</v>
      </c>
      <c r="F621" s="14" t="s">
        <v>4564</v>
      </c>
      <c r="G621" s="15">
        <v>-4.0000000000000002E-4</v>
      </c>
    </row>
    <row r="622" spans="1:7" x14ac:dyDescent="0.2">
      <c r="A622" s="17">
        <v>42569</v>
      </c>
      <c r="B622" s="14">
        <v>488.76</v>
      </c>
      <c r="C622" s="14">
        <v>488.75</v>
      </c>
      <c r="D622" s="14">
        <v>491.42</v>
      </c>
      <c r="E622" s="14">
        <v>486.62</v>
      </c>
      <c r="F622" s="14" t="s">
        <v>4565</v>
      </c>
      <c r="G622" s="15">
        <v>4.1000000000000003E-3</v>
      </c>
    </row>
    <row r="623" spans="1:7" x14ac:dyDescent="0.2">
      <c r="A623" s="17">
        <v>42566</v>
      </c>
      <c r="B623" s="14">
        <v>488.98</v>
      </c>
      <c r="C623" s="14">
        <v>486.68</v>
      </c>
      <c r="D623" s="14">
        <v>490.08</v>
      </c>
      <c r="E623" s="14">
        <v>486.3</v>
      </c>
      <c r="F623" s="14" t="s">
        <v>4566</v>
      </c>
      <c r="G623" s="15">
        <v>5.1999999999999998E-3</v>
      </c>
    </row>
    <row r="624" spans="1:7" x14ac:dyDescent="0.2">
      <c r="A624" s="17">
        <v>42565</v>
      </c>
      <c r="B624" s="14">
        <v>487</v>
      </c>
      <c r="C624" s="14">
        <v>485.89</v>
      </c>
      <c r="D624" s="14">
        <v>488.18</v>
      </c>
      <c r="E624" s="14">
        <v>485.12</v>
      </c>
      <c r="F624" s="14" t="s">
        <v>3464</v>
      </c>
      <c r="G624" s="15">
        <v>2.5999999999999999E-3</v>
      </c>
    </row>
    <row r="625" spans="1:7" x14ac:dyDescent="0.2">
      <c r="A625" s="17">
        <v>42564</v>
      </c>
      <c r="B625" s="14">
        <v>484.49</v>
      </c>
      <c r="C625" s="14">
        <v>482.92</v>
      </c>
      <c r="D625" s="14">
        <v>486.18</v>
      </c>
      <c r="E625" s="14">
        <v>482.48</v>
      </c>
      <c r="F625" s="14" t="s">
        <v>4567</v>
      </c>
      <c r="G625" s="15">
        <v>3.3999999999999998E-3</v>
      </c>
    </row>
    <row r="626" spans="1:7" x14ac:dyDescent="0.2">
      <c r="A626" s="17">
        <v>42563</v>
      </c>
      <c r="B626" s="14">
        <v>483.21</v>
      </c>
      <c r="C626" s="14">
        <v>481.39</v>
      </c>
      <c r="D626" s="14">
        <v>484.65</v>
      </c>
      <c r="E626" s="14">
        <v>480.93</v>
      </c>
      <c r="F626" s="14" t="s">
        <v>4568</v>
      </c>
      <c r="G626" s="15">
        <v>1.78E-2</v>
      </c>
    </row>
    <row r="627" spans="1:7" x14ac:dyDescent="0.2">
      <c r="A627" s="17">
        <v>42562</v>
      </c>
      <c r="B627" s="14">
        <v>481.58</v>
      </c>
      <c r="C627" s="14">
        <v>475.7</v>
      </c>
      <c r="D627" s="14">
        <v>481.93</v>
      </c>
      <c r="E627" s="14">
        <v>475.7</v>
      </c>
      <c r="F627" s="14" t="s">
        <v>4569</v>
      </c>
      <c r="G627" s="15">
        <v>1.55E-2</v>
      </c>
    </row>
    <row r="628" spans="1:7" x14ac:dyDescent="0.2">
      <c r="A628" s="17">
        <v>42559</v>
      </c>
      <c r="B628" s="14">
        <v>473.16</v>
      </c>
      <c r="C628" s="14">
        <v>465.2</v>
      </c>
      <c r="D628" s="14">
        <v>473.16</v>
      </c>
      <c r="E628" s="14">
        <v>464.97</v>
      </c>
      <c r="F628" s="14" t="s">
        <v>4570</v>
      </c>
      <c r="G628" s="15">
        <v>1.41E-2</v>
      </c>
    </row>
    <row r="629" spans="1:7" x14ac:dyDescent="0.2">
      <c r="A629" s="17">
        <v>42558</v>
      </c>
      <c r="B629" s="14">
        <v>465.96</v>
      </c>
      <c r="C629" s="14">
        <v>462.04</v>
      </c>
      <c r="D629" s="14">
        <v>468.49</v>
      </c>
      <c r="E629" s="14">
        <v>462.04</v>
      </c>
      <c r="F629" s="14" t="s">
        <v>3726</v>
      </c>
      <c r="G629" s="15">
        <v>-1.35E-2</v>
      </c>
    </row>
    <row r="630" spans="1:7" x14ac:dyDescent="0.2">
      <c r="A630" s="17">
        <v>42557</v>
      </c>
      <c r="B630" s="14">
        <v>459.48</v>
      </c>
      <c r="C630" s="14">
        <v>463.01</v>
      </c>
      <c r="D630" s="14">
        <v>465.08</v>
      </c>
      <c r="E630" s="14">
        <v>457.08</v>
      </c>
      <c r="F630" s="14" t="s">
        <v>4571</v>
      </c>
      <c r="G630" s="15">
        <v>-1.4999999999999999E-2</v>
      </c>
    </row>
    <row r="631" spans="1:7" x14ac:dyDescent="0.2">
      <c r="A631" s="17">
        <v>42556</v>
      </c>
      <c r="B631" s="14">
        <v>465.77</v>
      </c>
      <c r="C631" s="14">
        <v>472.28</v>
      </c>
      <c r="D631" s="14">
        <v>472.28</v>
      </c>
      <c r="E631" s="14">
        <v>465.02</v>
      </c>
      <c r="F631" s="14" t="s">
        <v>4572</v>
      </c>
      <c r="G631" s="15">
        <v>-8.8000000000000005E-3</v>
      </c>
    </row>
    <row r="632" spans="1:7" x14ac:dyDescent="0.2">
      <c r="A632" s="17">
        <v>42555</v>
      </c>
      <c r="B632" s="14">
        <v>472.87</v>
      </c>
      <c r="C632" s="14">
        <v>478.46</v>
      </c>
      <c r="D632" s="14">
        <v>478.94</v>
      </c>
      <c r="E632" s="14">
        <v>472.52</v>
      </c>
      <c r="F632" s="14" t="s">
        <v>4573</v>
      </c>
      <c r="G632" s="15">
        <v>1.32E-2</v>
      </c>
    </row>
    <row r="633" spans="1:7" x14ac:dyDescent="0.2">
      <c r="A633" s="17">
        <v>42552</v>
      </c>
      <c r="B633" s="14">
        <v>477.09</v>
      </c>
      <c r="C633" s="14">
        <v>474.48</v>
      </c>
      <c r="D633" s="14">
        <v>477.43</v>
      </c>
      <c r="E633" s="14">
        <v>472.43</v>
      </c>
      <c r="F633" s="14" t="s">
        <v>4574</v>
      </c>
      <c r="G633" s="15">
        <v>1.0999999999999999E-2</v>
      </c>
    </row>
    <row r="634" spans="1:7" x14ac:dyDescent="0.2">
      <c r="A634" s="17">
        <v>42551</v>
      </c>
      <c r="B634" s="14">
        <v>470.87</v>
      </c>
      <c r="C634" s="14">
        <v>467.21</v>
      </c>
      <c r="D634" s="14">
        <v>471.1</v>
      </c>
      <c r="E634" s="14">
        <v>463.66</v>
      </c>
      <c r="F634" s="14" t="s">
        <v>4575</v>
      </c>
      <c r="G634" s="15">
        <v>2.3699999999999999E-2</v>
      </c>
    </row>
    <row r="635" spans="1:7" x14ac:dyDescent="0.2">
      <c r="A635" s="17">
        <v>42550</v>
      </c>
      <c r="B635" s="14">
        <v>465.73</v>
      </c>
      <c r="C635" s="14">
        <v>460.05</v>
      </c>
      <c r="D635" s="14">
        <v>465.73</v>
      </c>
      <c r="E635" s="14">
        <v>456.66</v>
      </c>
      <c r="F635" s="14" t="s">
        <v>4576</v>
      </c>
      <c r="G635" s="15">
        <v>2.24E-2</v>
      </c>
    </row>
    <row r="636" spans="1:7" x14ac:dyDescent="0.2">
      <c r="A636" s="17">
        <v>42549</v>
      </c>
      <c r="B636" s="14">
        <v>454.95</v>
      </c>
      <c r="C636" s="14">
        <v>453.1</v>
      </c>
      <c r="D636" s="14">
        <v>458.16</v>
      </c>
      <c r="E636" s="14">
        <v>453.08</v>
      </c>
      <c r="F636" s="14" t="s">
        <v>4577</v>
      </c>
      <c r="G636" s="15">
        <v>-7.7499999999999999E-2</v>
      </c>
    </row>
    <row r="637" spans="1:7" x14ac:dyDescent="0.2">
      <c r="A637" s="17">
        <v>42548</v>
      </c>
      <c r="B637" s="14">
        <v>445</v>
      </c>
      <c r="C637" s="14">
        <v>453.7</v>
      </c>
      <c r="D637" s="14">
        <v>459.27</v>
      </c>
      <c r="E637" s="14">
        <v>443.66</v>
      </c>
      <c r="F637" s="14" t="s">
        <v>4578</v>
      </c>
      <c r="G637" s="15">
        <v>6.4999999999999997E-3</v>
      </c>
    </row>
    <row r="638" spans="1:7" x14ac:dyDescent="0.2">
      <c r="A638" s="17">
        <v>42544</v>
      </c>
      <c r="B638" s="14">
        <v>482.41</v>
      </c>
      <c r="C638" s="14">
        <v>478.99</v>
      </c>
      <c r="D638" s="14">
        <v>483.72</v>
      </c>
      <c r="E638" s="14">
        <v>477.87</v>
      </c>
      <c r="F638" s="14" t="s">
        <v>4579</v>
      </c>
      <c r="G638" s="15">
        <v>5.7999999999999996E-3</v>
      </c>
    </row>
    <row r="639" spans="1:7" x14ac:dyDescent="0.2">
      <c r="A639" s="17">
        <v>42543</v>
      </c>
      <c r="B639" s="14">
        <v>479.29</v>
      </c>
      <c r="C639" s="14">
        <v>476.54</v>
      </c>
      <c r="D639" s="14">
        <v>480.19</v>
      </c>
      <c r="E639" s="14">
        <v>475.04</v>
      </c>
      <c r="F639" s="14" t="s">
        <v>4580</v>
      </c>
      <c r="G639" s="15">
        <v>4.7000000000000002E-3</v>
      </c>
    </row>
    <row r="640" spans="1:7" x14ac:dyDescent="0.2">
      <c r="A640" s="17">
        <v>42542</v>
      </c>
      <c r="B640" s="14">
        <v>476.54</v>
      </c>
      <c r="C640" s="14">
        <v>473.88</v>
      </c>
      <c r="D640" s="14">
        <v>477.03</v>
      </c>
      <c r="E640" s="14">
        <v>471.9</v>
      </c>
      <c r="F640" s="14" t="s">
        <v>4581</v>
      </c>
      <c r="G640" s="15">
        <v>2.9600000000000001E-2</v>
      </c>
    </row>
    <row r="641" spans="1:7" x14ac:dyDescent="0.2">
      <c r="A641" s="17">
        <v>42541</v>
      </c>
      <c r="B641" s="14">
        <v>474.33</v>
      </c>
      <c r="C641" s="14">
        <v>468.74</v>
      </c>
      <c r="D641" s="14">
        <v>474.35</v>
      </c>
      <c r="E641" s="14">
        <v>468.74</v>
      </c>
      <c r="F641" s="14" t="s">
        <v>4582</v>
      </c>
      <c r="G641" s="15">
        <v>1.47E-2</v>
      </c>
    </row>
    <row r="642" spans="1:7" x14ac:dyDescent="0.2">
      <c r="A642" s="17">
        <v>42538</v>
      </c>
      <c r="B642" s="14">
        <v>460.68</v>
      </c>
      <c r="C642" s="14">
        <v>456.32</v>
      </c>
      <c r="D642" s="14">
        <v>460.86</v>
      </c>
      <c r="E642" s="14">
        <v>456.32</v>
      </c>
      <c r="F642" s="14" t="s">
        <v>4583</v>
      </c>
      <c r="G642" s="15">
        <v>-1.9E-2</v>
      </c>
    </row>
    <row r="643" spans="1:7" x14ac:dyDescent="0.2">
      <c r="A643" s="17">
        <v>42537</v>
      </c>
      <c r="B643" s="14">
        <v>454.01</v>
      </c>
      <c r="C643" s="14">
        <v>457.04</v>
      </c>
      <c r="D643" s="14">
        <v>458.13</v>
      </c>
      <c r="E643" s="14">
        <v>451.99</v>
      </c>
      <c r="F643" s="14" t="s">
        <v>4584</v>
      </c>
      <c r="G643" s="15">
        <v>1.6400000000000001E-2</v>
      </c>
    </row>
    <row r="644" spans="1:7" x14ac:dyDescent="0.2">
      <c r="A644" s="17">
        <v>42536</v>
      </c>
      <c r="B644" s="14">
        <v>462.8</v>
      </c>
      <c r="C644" s="14">
        <v>457.87</v>
      </c>
      <c r="D644" s="14">
        <v>463.59</v>
      </c>
      <c r="E644" s="14">
        <v>457.87</v>
      </c>
      <c r="F644" s="14" t="s">
        <v>4585</v>
      </c>
      <c r="G644" s="15">
        <v>-1.6199999999999999E-2</v>
      </c>
    </row>
    <row r="645" spans="1:7" x14ac:dyDescent="0.2">
      <c r="A645" s="17">
        <v>42535</v>
      </c>
      <c r="B645" s="14">
        <v>455.33</v>
      </c>
      <c r="C645" s="14">
        <v>459.32</v>
      </c>
      <c r="D645" s="14">
        <v>459.82</v>
      </c>
      <c r="E645" s="14">
        <v>453.77</v>
      </c>
      <c r="F645" s="14" t="s">
        <v>4586</v>
      </c>
      <c r="G645" s="15">
        <v>-1.7299999999999999E-2</v>
      </c>
    </row>
    <row r="646" spans="1:7" x14ac:dyDescent="0.2">
      <c r="A646" s="17">
        <v>42534</v>
      </c>
      <c r="B646" s="14">
        <v>462.85</v>
      </c>
      <c r="C646" s="14">
        <v>470.04</v>
      </c>
      <c r="D646" s="14">
        <v>470.04</v>
      </c>
      <c r="E646" s="14">
        <v>461.66</v>
      </c>
      <c r="F646" s="14" t="s">
        <v>4587</v>
      </c>
      <c r="G646" s="15">
        <v>-2.1399999999999999E-2</v>
      </c>
    </row>
    <row r="647" spans="1:7" x14ac:dyDescent="0.2">
      <c r="A647" s="17">
        <v>42531</v>
      </c>
      <c r="B647" s="14">
        <v>470.99</v>
      </c>
      <c r="C647" s="14">
        <v>480.27</v>
      </c>
      <c r="D647" s="14">
        <v>480.3</v>
      </c>
      <c r="E647" s="14">
        <v>470.4</v>
      </c>
      <c r="F647" s="14" t="s">
        <v>4588</v>
      </c>
      <c r="G647" s="15">
        <v>-0.01</v>
      </c>
    </row>
    <row r="648" spans="1:7" x14ac:dyDescent="0.2">
      <c r="A648" s="17">
        <v>42530</v>
      </c>
      <c r="B648" s="14">
        <v>481.3</v>
      </c>
      <c r="C648" s="14">
        <v>486.17</v>
      </c>
      <c r="D648" s="14">
        <v>486.17</v>
      </c>
      <c r="E648" s="14">
        <v>480.73</v>
      </c>
      <c r="F648" s="14" t="s">
        <v>4589</v>
      </c>
      <c r="G648" s="15">
        <v>-2.3E-3</v>
      </c>
    </row>
    <row r="649" spans="1:7" x14ac:dyDescent="0.2">
      <c r="A649" s="17">
        <v>42529</v>
      </c>
      <c r="B649" s="14">
        <v>486.16</v>
      </c>
      <c r="C649" s="14">
        <v>485.74</v>
      </c>
      <c r="D649" s="14">
        <v>487.12</v>
      </c>
      <c r="E649" s="14">
        <v>485.09</v>
      </c>
      <c r="F649" s="14" t="s">
        <v>4590</v>
      </c>
      <c r="G649" s="15">
        <v>1.38E-2</v>
      </c>
    </row>
    <row r="650" spans="1:7" x14ac:dyDescent="0.2">
      <c r="A650" s="17">
        <v>42528</v>
      </c>
      <c r="B650" s="14">
        <v>487.3</v>
      </c>
      <c r="C650" s="14">
        <v>485.2</v>
      </c>
      <c r="D650" s="14">
        <v>487.3</v>
      </c>
      <c r="E650" s="14">
        <v>484.4</v>
      </c>
      <c r="F650" s="14" t="s">
        <v>4591</v>
      </c>
      <c r="G650" s="15">
        <v>-8.8999999999999999E-3</v>
      </c>
    </row>
    <row r="651" spans="1:7" x14ac:dyDescent="0.2">
      <c r="A651" s="17">
        <v>42524</v>
      </c>
      <c r="B651" s="14">
        <v>480.68</v>
      </c>
      <c r="C651" s="14">
        <v>485.37</v>
      </c>
      <c r="D651" s="14">
        <v>487.68</v>
      </c>
      <c r="E651" s="14">
        <v>478.5</v>
      </c>
      <c r="F651" s="14" t="s">
        <v>4592</v>
      </c>
      <c r="G651" s="15">
        <v>1.8E-3</v>
      </c>
    </row>
    <row r="652" spans="1:7" x14ac:dyDescent="0.2">
      <c r="A652" s="17">
        <v>42523</v>
      </c>
      <c r="B652" s="14">
        <v>485.01</v>
      </c>
      <c r="C652" s="14">
        <v>484.85</v>
      </c>
      <c r="D652" s="14">
        <v>485.57</v>
      </c>
      <c r="E652" s="14">
        <v>483.15</v>
      </c>
      <c r="F652" s="14" t="s">
        <v>4593</v>
      </c>
      <c r="G652" s="15">
        <v>-8.8000000000000005E-3</v>
      </c>
    </row>
    <row r="653" spans="1:7" x14ac:dyDescent="0.2">
      <c r="A653" s="17">
        <v>42522</v>
      </c>
      <c r="B653" s="14">
        <v>484.15</v>
      </c>
      <c r="C653" s="14">
        <v>487.53</v>
      </c>
      <c r="D653" s="14">
        <v>487.53</v>
      </c>
      <c r="E653" s="14">
        <v>482.87</v>
      </c>
      <c r="F653" s="14" t="s">
        <v>4594</v>
      </c>
      <c r="G653" s="15">
        <v>-3.3999999999999998E-3</v>
      </c>
    </row>
    <row r="654" spans="1:7" x14ac:dyDescent="0.2">
      <c r="A654" s="17">
        <v>42521</v>
      </c>
      <c r="B654" s="14">
        <v>488.45</v>
      </c>
      <c r="C654" s="14">
        <v>490.19</v>
      </c>
      <c r="D654" s="14">
        <v>491.01</v>
      </c>
      <c r="E654" s="14">
        <v>488.32</v>
      </c>
      <c r="F654" s="14" t="s">
        <v>4595</v>
      </c>
      <c r="G654" s="15">
        <v>1.9E-3</v>
      </c>
    </row>
    <row r="655" spans="1:7" x14ac:dyDescent="0.2">
      <c r="A655" s="17">
        <v>42520</v>
      </c>
      <c r="B655" s="14">
        <v>490.11</v>
      </c>
      <c r="C655" s="14">
        <v>489.34</v>
      </c>
      <c r="D655" s="14">
        <v>490.61</v>
      </c>
      <c r="E655" s="14">
        <v>488.32</v>
      </c>
      <c r="F655" s="14" t="s">
        <v>4596</v>
      </c>
      <c r="G655" s="15">
        <v>1.4E-3</v>
      </c>
    </row>
    <row r="656" spans="1:7" x14ac:dyDescent="0.2">
      <c r="A656" s="17">
        <v>42517</v>
      </c>
      <c r="B656" s="14">
        <v>489.19</v>
      </c>
      <c r="C656" s="14">
        <v>487.86</v>
      </c>
      <c r="D656" s="14">
        <v>489.92</v>
      </c>
      <c r="E656" s="14">
        <v>486.84</v>
      </c>
      <c r="F656" s="14" t="s">
        <v>4597</v>
      </c>
      <c r="G656" s="15">
        <v>5.4999999999999997E-3</v>
      </c>
    </row>
    <row r="657" spans="1:7" x14ac:dyDescent="0.2">
      <c r="A657" s="17">
        <v>42516</v>
      </c>
      <c r="B657" s="14">
        <v>488.49</v>
      </c>
      <c r="C657" s="14">
        <v>485.55</v>
      </c>
      <c r="D657" s="14">
        <v>488.49</v>
      </c>
      <c r="E657" s="14">
        <v>485.05</v>
      </c>
      <c r="F657" s="14" t="s">
        <v>4598</v>
      </c>
      <c r="G657" s="15">
        <v>6.1000000000000004E-3</v>
      </c>
    </row>
    <row r="658" spans="1:7" x14ac:dyDescent="0.2">
      <c r="A658" s="17">
        <v>42515</v>
      </c>
      <c r="B658" s="14">
        <v>485.84</v>
      </c>
      <c r="C658" s="14">
        <v>485.53</v>
      </c>
      <c r="D658" s="14">
        <v>486.73</v>
      </c>
      <c r="E658" s="14">
        <v>484.64</v>
      </c>
      <c r="F658" s="14" t="s">
        <v>4599</v>
      </c>
      <c r="G658" s="15">
        <v>9.7000000000000003E-3</v>
      </c>
    </row>
    <row r="659" spans="1:7" x14ac:dyDescent="0.2">
      <c r="A659" s="17">
        <v>42514</v>
      </c>
      <c r="B659" s="14">
        <v>482.89</v>
      </c>
      <c r="C659" s="14">
        <v>475.91</v>
      </c>
      <c r="D659" s="14">
        <v>483.17</v>
      </c>
      <c r="E659" s="14">
        <v>474.83</v>
      </c>
      <c r="F659" s="14" t="s">
        <v>4600</v>
      </c>
      <c r="G659" s="15">
        <v>2.9999999999999997E-4</v>
      </c>
    </row>
    <row r="660" spans="1:7" x14ac:dyDescent="0.2">
      <c r="A660" s="17">
        <v>42513</v>
      </c>
      <c r="B660" s="14">
        <v>478.25</v>
      </c>
      <c r="C660" s="14">
        <v>478.63</v>
      </c>
      <c r="D660" s="14">
        <v>479.12</v>
      </c>
      <c r="E660" s="14">
        <v>475.3</v>
      </c>
      <c r="F660" s="14" t="s">
        <v>4601</v>
      </c>
      <c r="G660" s="15">
        <v>1.41E-2</v>
      </c>
    </row>
    <row r="661" spans="1:7" x14ac:dyDescent="0.2">
      <c r="A661" s="17">
        <v>42510</v>
      </c>
      <c r="B661" s="14">
        <v>478.09</v>
      </c>
      <c r="C661" s="14">
        <v>474.04</v>
      </c>
      <c r="D661" s="14">
        <v>478.09</v>
      </c>
      <c r="E661" s="14">
        <v>474.04</v>
      </c>
      <c r="F661" s="14" t="s">
        <v>4602</v>
      </c>
      <c r="G661" s="15">
        <v>-1.1900000000000001E-2</v>
      </c>
    </row>
    <row r="662" spans="1:7" x14ac:dyDescent="0.2">
      <c r="A662" s="17">
        <v>42509</v>
      </c>
      <c r="B662" s="14">
        <v>471.44</v>
      </c>
      <c r="C662" s="14">
        <v>475.24</v>
      </c>
      <c r="D662" s="14">
        <v>475.47</v>
      </c>
      <c r="E662" s="14">
        <v>471.44</v>
      </c>
      <c r="F662" s="14" t="s">
        <v>4603</v>
      </c>
      <c r="G662" s="15">
        <v>4.4000000000000003E-3</v>
      </c>
    </row>
    <row r="663" spans="1:7" x14ac:dyDescent="0.2">
      <c r="A663" s="17">
        <v>42508</v>
      </c>
      <c r="B663" s="14">
        <v>477.13</v>
      </c>
      <c r="C663" s="14">
        <v>473.02</v>
      </c>
      <c r="D663" s="14">
        <v>477.13</v>
      </c>
      <c r="E663" s="14">
        <v>471.91</v>
      </c>
      <c r="F663" s="14" t="s">
        <v>4604</v>
      </c>
      <c r="G663" s="15">
        <v>-1.6000000000000001E-3</v>
      </c>
    </row>
    <row r="664" spans="1:7" x14ac:dyDescent="0.2">
      <c r="A664" s="17">
        <v>42507</v>
      </c>
      <c r="B664" s="14">
        <v>475.02</v>
      </c>
      <c r="C664" s="14">
        <v>475.84</v>
      </c>
      <c r="D664" s="14">
        <v>479.4</v>
      </c>
      <c r="E664" s="14">
        <v>473.73</v>
      </c>
      <c r="F664" s="14" t="s">
        <v>4605</v>
      </c>
      <c r="G664" s="15">
        <v>7.1000000000000004E-3</v>
      </c>
    </row>
    <row r="665" spans="1:7" x14ac:dyDescent="0.2">
      <c r="A665" s="17">
        <v>42506</v>
      </c>
      <c r="B665" s="14">
        <v>475.76</v>
      </c>
      <c r="C665" s="14">
        <v>470.17</v>
      </c>
      <c r="D665" s="14">
        <v>475.81</v>
      </c>
      <c r="E665" s="14">
        <v>469.29</v>
      </c>
      <c r="F665" s="14" t="s">
        <v>4606</v>
      </c>
      <c r="G665" s="15">
        <v>8.9999999999999993E-3</v>
      </c>
    </row>
    <row r="666" spans="1:7" x14ac:dyDescent="0.2">
      <c r="A666" s="17">
        <v>42503</v>
      </c>
      <c r="B666" s="14">
        <v>472.42</v>
      </c>
      <c r="C666" s="14">
        <v>467.09</v>
      </c>
      <c r="D666" s="14">
        <v>472.68</v>
      </c>
      <c r="E666" s="14">
        <v>466.3</v>
      </c>
      <c r="F666" s="14" t="s">
        <v>4607</v>
      </c>
      <c r="G666" s="15">
        <v>-8.2000000000000007E-3</v>
      </c>
    </row>
    <row r="667" spans="1:7" x14ac:dyDescent="0.2">
      <c r="A667" s="17">
        <v>42502</v>
      </c>
      <c r="B667" s="14">
        <v>468.19</v>
      </c>
      <c r="C667" s="14">
        <v>470.18</v>
      </c>
      <c r="D667" s="14">
        <v>473.86</v>
      </c>
      <c r="E667" s="14">
        <v>468</v>
      </c>
      <c r="F667" s="14" t="s">
        <v>4608</v>
      </c>
      <c r="G667" s="15">
        <v>-4.1000000000000003E-3</v>
      </c>
    </row>
    <row r="668" spans="1:7" x14ac:dyDescent="0.2">
      <c r="A668" s="17">
        <v>42501</v>
      </c>
      <c r="B668" s="14">
        <v>472.07</v>
      </c>
      <c r="C668" s="14">
        <v>474.97</v>
      </c>
      <c r="D668" s="14">
        <v>475.5</v>
      </c>
      <c r="E668" s="14">
        <v>470.7</v>
      </c>
      <c r="F668" s="14" t="s">
        <v>4609</v>
      </c>
      <c r="G668" s="15">
        <v>1.6000000000000001E-3</v>
      </c>
    </row>
    <row r="669" spans="1:7" x14ac:dyDescent="0.2">
      <c r="A669" s="17">
        <v>42500</v>
      </c>
      <c r="B669" s="14">
        <v>474.02</v>
      </c>
      <c r="C669" s="14">
        <v>475.85</v>
      </c>
      <c r="D669" s="14">
        <v>477.24</v>
      </c>
      <c r="E669" s="14">
        <v>473.07</v>
      </c>
      <c r="F669" s="14" t="s">
        <v>4610</v>
      </c>
      <c r="G669" s="15">
        <v>1.1900000000000001E-2</v>
      </c>
    </row>
    <row r="670" spans="1:7" x14ac:dyDescent="0.2">
      <c r="A670" s="17">
        <v>42499</v>
      </c>
      <c r="B670" s="14">
        <v>473.27</v>
      </c>
      <c r="C670" s="14">
        <v>470.8</v>
      </c>
      <c r="D670" s="14">
        <v>475.63</v>
      </c>
      <c r="E670" s="14">
        <v>469.59</v>
      </c>
      <c r="F670" s="14" t="s">
        <v>4611</v>
      </c>
      <c r="G670" s="15">
        <v>-3.8999999999999998E-3</v>
      </c>
    </row>
    <row r="671" spans="1:7" x14ac:dyDescent="0.2">
      <c r="A671" s="17">
        <v>42496</v>
      </c>
      <c r="B671" s="14">
        <v>467.71</v>
      </c>
      <c r="C671" s="14">
        <v>467.77</v>
      </c>
      <c r="D671" s="14">
        <v>469.31</v>
      </c>
      <c r="E671" s="14">
        <v>465.24</v>
      </c>
      <c r="F671" s="14" t="s">
        <v>3923</v>
      </c>
      <c r="G671" s="15">
        <v>-8.8000000000000005E-3</v>
      </c>
    </row>
    <row r="672" spans="1:7" x14ac:dyDescent="0.2">
      <c r="A672" s="17">
        <v>42494</v>
      </c>
      <c r="B672" s="14">
        <v>469.52</v>
      </c>
      <c r="C672" s="14">
        <v>471.99</v>
      </c>
      <c r="D672" s="14">
        <v>473.35</v>
      </c>
      <c r="E672" s="14">
        <v>469.11</v>
      </c>
      <c r="F672" s="14" t="s">
        <v>4612</v>
      </c>
      <c r="G672" s="15">
        <v>-1.01E-2</v>
      </c>
    </row>
    <row r="673" spans="1:7" x14ac:dyDescent="0.2">
      <c r="A673" s="17">
        <v>42493</v>
      </c>
      <c r="B673" s="14">
        <v>473.68</v>
      </c>
      <c r="C673" s="14">
        <v>478.5</v>
      </c>
      <c r="D673" s="14">
        <v>478.5</v>
      </c>
      <c r="E673" s="14">
        <v>470.94</v>
      </c>
      <c r="F673" s="14" t="s">
        <v>4613</v>
      </c>
      <c r="G673" s="15">
        <v>-4.1999999999999997E-3</v>
      </c>
    </row>
    <row r="674" spans="1:7" x14ac:dyDescent="0.2">
      <c r="A674" s="17">
        <v>42492</v>
      </c>
      <c r="B674" s="14">
        <v>478.5</v>
      </c>
      <c r="C674" s="14">
        <v>480.5</v>
      </c>
      <c r="D674" s="14">
        <v>481.75</v>
      </c>
      <c r="E674" s="14">
        <v>477.77</v>
      </c>
      <c r="F674" s="14" t="s">
        <v>4614</v>
      </c>
      <c r="G674" s="15">
        <v>-1.83E-2</v>
      </c>
    </row>
    <row r="675" spans="1:7" x14ac:dyDescent="0.2">
      <c r="A675" s="17">
        <v>42489</v>
      </c>
      <c r="B675" s="14">
        <v>480.5</v>
      </c>
      <c r="C675" s="14">
        <v>486.13</v>
      </c>
      <c r="D675" s="14">
        <v>486.13</v>
      </c>
      <c r="E675" s="14">
        <v>479.51</v>
      </c>
      <c r="F675" s="14" t="s">
        <v>4615</v>
      </c>
      <c r="G675" s="15">
        <v>2.0000000000000001E-4</v>
      </c>
    </row>
    <row r="676" spans="1:7" x14ac:dyDescent="0.2">
      <c r="A676" s="17">
        <v>42488</v>
      </c>
      <c r="B676" s="14">
        <v>489.44</v>
      </c>
      <c r="C676" s="14">
        <v>487.74</v>
      </c>
      <c r="D676" s="14">
        <v>489.77</v>
      </c>
      <c r="E676" s="14">
        <v>482.28</v>
      </c>
      <c r="F676" s="14" t="s">
        <v>4616</v>
      </c>
      <c r="G676" s="15">
        <v>-2.0000000000000001E-4</v>
      </c>
    </row>
    <row r="677" spans="1:7" x14ac:dyDescent="0.2">
      <c r="A677" s="17">
        <v>42487</v>
      </c>
      <c r="B677" s="14">
        <v>489.36</v>
      </c>
      <c r="C677" s="14">
        <v>489.58</v>
      </c>
      <c r="D677" s="14">
        <v>491.54</v>
      </c>
      <c r="E677" s="14">
        <v>487.55</v>
      </c>
      <c r="F677" s="14" t="s">
        <v>4617</v>
      </c>
      <c r="G677" s="15">
        <v>1.6000000000000001E-3</v>
      </c>
    </row>
    <row r="678" spans="1:7" x14ac:dyDescent="0.2">
      <c r="A678" s="17">
        <v>42486</v>
      </c>
      <c r="B678" s="14">
        <v>489.46</v>
      </c>
      <c r="C678" s="14">
        <v>489.67</v>
      </c>
      <c r="D678" s="14">
        <v>492.08</v>
      </c>
      <c r="E678" s="14">
        <v>488.4</v>
      </c>
      <c r="F678" s="14" t="s">
        <v>4618</v>
      </c>
      <c r="G678" s="15">
        <v>-2.8999999999999998E-3</v>
      </c>
    </row>
    <row r="679" spans="1:7" x14ac:dyDescent="0.2">
      <c r="A679" s="17">
        <v>42485</v>
      </c>
      <c r="B679" s="14">
        <v>488.7</v>
      </c>
      <c r="C679" s="14">
        <v>490.75</v>
      </c>
      <c r="D679" s="14">
        <v>491.62</v>
      </c>
      <c r="E679" s="14">
        <v>487.24</v>
      </c>
      <c r="F679" s="14" t="s">
        <v>4619</v>
      </c>
      <c r="G679" s="15">
        <v>-9.9000000000000008E-3</v>
      </c>
    </row>
    <row r="680" spans="1:7" x14ac:dyDescent="0.2">
      <c r="A680" s="17">
        <v>42482</v>
      </c>
      <c r="B680" s="14">
        <v>490.1</v>
      </c>
      <c r="C680" s="14">
        <v>493.85</v>
      </c>
      <c r="D680" s="14">
        <v>493.9</v>
      </c>
      <c r="E680" s="14">
        <v>489.36</v>
      </c>
      <c r="F680" s="14" t="s">
        <v>4620</v>
      </c>
      <c r="G680" s="15">
        <v>-5.7999999999999996E-3</v>
      </c>
    </row>
    <row r="681" spans="1:7" x14ac:dyDescent="0.2">
      <c r="A681" s="17">
        <v>42481</v>
      </c>
      <c r="B681" s="14">
        <v>494.98</v>
      </c>
      <c r="C681" s="14">
        <v>498.24</v>
      </c>
      <c r="D681" s="14">
        <v>498.59</v>
      </c>
      <c r="E681" s="14">
        <v>492.68</v>
      </c>
      <c r="F681" s="14" t="s">
        <v>4621</v>
      </c>
      <c r="G681" s="15">
        <v>4.3E-3</v>
      </c>
    </row>
    <row r="682" spans="1:7" x14ac:dyDescent="0.2">
      <c r="A682" s="17">
        <v>42480</v>
      </c>
      <c r="B682" s="14">
        <v>497.89</v>
      </c>
      <c r="C682" s="14">
        <v>494.24</v>
      </c>
      <c r="D682" s="14">
        <v>497.89</v>
      </c>
      <c r="E682" s="14">
        <v>494.16</v>
      </c>
      <c r="F682" s="14" t="s">
        <v>4622</v>
      </c>
      <c r="G682" s="15">
        <v>1.8700000000000001E-2</v>
      </c>
    </row>
    <row r="683" spans="1:7" x14ac:dyDescent="0.2">
      <c r="A683" s="17">
        <v>42479</v>
      </c>
      <c r="B683" s="14">
        <v>495.75</v>
      </c>
      <c r="C683" s="14">
        <v>488.89</v>
      </c>
      <c r="D683" s="14">
        <v>496.51</v>
      </c>
      <c r="E683" s="14">
        <v>488.77</v>
      </c>
      <c r="F683" s="14" t="s">
        <v>4623</v>
      </c>
      <c r="G683" s="15">
        <v>4.0000000000000002E-4</v>
      </c>
    </row>
    <row r="684" spans="1:7" x14ac:dyDescent="0.2">
      <c r="A684" s="17">
        <v>42478</v>
      </c>
      <c r="B684" s="14">
        <v>486.67</v>
      </c>
      <c r="C684" s="14">
        <v>483.22</v>
      </c>
      <c r="D684" s="14">
        <v>487.9</v>
      </c>
      <c r="E684" s="14">
        <v>481.32</v>
      </c>
      <c r="F684" s="14" t="s">
        <v>4624</v>
      </c>
      <c r="G684" s="15">
        <v>-2.3E-3</v>
      </c>
    </row>
    <row r="685" spans="1:7" x14ac:dyDescent="0.2">
      <c r="A685" s="17">
        <v>42475</v>
      </c>
      <c r="B685" s="14">
        <v>486.49</v>
      </c>
      <c r="C685" s="14">
        <v>487.48</v>
      </c>
      <c r="D685" s="14">
        <v>488.04</v>
      </c>
      <c r="E685" s="14">
        <v>486.18</v>
      </c>
      <c r="F685" s="14" t="s">
        <v>4625</v>
      </c>
      <c r="G685" s="15">
        <v>-5.1000000000000004E-3</v>
      </c>
    </row>
    <row r="686" spans="1:7" x14ac:dyDescent="0.2">
      <c r="A686" s="17">
        <v>42474</v>
      </c>
      <c r="B686" s="14">
        <v>487.63</v>
      </c>
      <c r="C686" s="14">
        <v>490.51</v>
      </c>
      <c r="D686" s="14">
        <v>491.37</v>
      </c>
      <c r="E686" s="14">
        <v>486.9</v>
      </c>
      <c r="F686" s="14" t="s">
        <v>4626</v>
      </c>
      <c r="G686" s="15">
        <v>1.49E-2</v>
      </c>
    </row>
    <row r="687" spans="1:7" x14ac:dyDescent="0.2">
      <c r="A687" s="17">
        <v>42473</v>
      </c>
      <c r="B687" s="14">
        <v>490.12</v>
      </c>
      <c r="C687" s="14">
        <v>486.47</v>
      </c>
      <c r="D687" s="14">
        <v>490.7</v>
      </c>
      <c r="E687" s="14">
        <v>486.44</v>
      </c>
      <c r="F687" s="14" t="s">
        <v>4627</v>
      </c>
      <c r="G687" s="15">
        <v>-1.6999999999999999E-3</v>
      </c>
    </row>
    <row r="688" spans="1:7" x14ac:dyDescent="0.2">
      <c r="A688" s="17">
        <v>42472</v>
      </c>
      <c r="B688" s="14">
        <v>482.92</v>
      </c>
      <c r="C688" s="14">
        <v>483.53</v>
      </c>
      <c r="D688" s="14">
        <v>483.53</v>
      </c>
      <c r="E688" s="14">
        <v>479.18</v>
      </c>
      <c r="F688" s="14" t="s">
        <v>4628</v>
      </c>
      <c r="G688" s="15">
        <v>2.3999999999999998E-3</v>
      </c>
    </row>
    <row r="689" spans="1:7" x14ac:dyDescent="0.2">
      <c r="A689" s="17">
        <v>42471</v>
      </c>
      <c r="B689" s="14">
        <v>483.76</v>
      </c>
      <c r="C689" s="14">
        <v>481.52</v>
      </c>
      <c r="D689" s="14">
        <v>485.52</v>
      </c>
      <c r="E689" s="14">
        <v>479.32</v>
      </c>
      <c r="F689" s="14" t="s">
        <v>4629</v>
      </c>
      <c r="G689" s="15">
        <v>2.1399999999999999E-2</v>
      </c>
    </row>
    <row r="690" spans="1:7" x14ac:dyDescent="0.2">
      <c r="A690" s="17">
        <v>42468</v>
      </c>
      <c r="B690" s="14">
        <v>482.6</v>
      </c>
      <c r="C690" s="14">
        <v>474.67</v>
      </c>
      <c r="D690" s="14">
        <v>482.6</v>
      </c>
      <c r="E690" s="14">
        <v>474.67</v>
      </c>
      <c r="F690" s="14" t="s">
        <v>4630</v>
      </c>
      <c r="G690" s="15">
        <v>-1.29E-2</v>
      </c>
    </row>
    <row r="691" spans="1:7" x14ac:dyDescent="0.2">
      <c r="A691" s="17">
        <v>42467</v>
      </c>
      <c r="B691" s="14">
        <v>472.48</v>
      </c>
      <c r="C691" s="14">
        <v>477.89</v>
      </c>
      <c r="D691" s="14">
        <v>477.92</v>
      </c>
      <c r="E691" s="14">
        <v>472.41</v>
      </c>
      <c r="F691" s="14" t="s">
        <v>4631</v>
      </c>
      <c r="G691" s="15">
        <v>1.0200000000000001E-2</v>
      </c>
    </row>
    <row r="692" spans="1:7" x14ac:dyDescent="0.2">
      <c r="A692" s="17">
        <v>42466</v>
      </c>
      <c r="B692" s="14">
        <v>478.64</v>
      </c>
      <c r="C692" s="14">
        <v>474.54</v>
      </c>
      <c r="D692" s="14">
        <v>478.64</v>
      </c>
      <c r="E692" s="14">
        <v>471.56</v>
      </c>
      <c r="F692" s="14" t="s">
        <v>4632</v>
      </c>
      <c r="G692" s="15">
        <v>-1.6400000000000001E-2</v>
      </c>
    </row>
    <row r="693" spans="1:7" x14ac:dyDescent="0.2">
      <c r="A693" s="17">
        <v>42465</v>
      </c>
      <c r="B693" s="14">
        <v>473.79</v>
      </c>
      <c r="C693" s="14">
        <v>478.32</v>
      </c>
      <c r="D693" s="14">
        <v>478.32</v>
      </c>
      <c r="E693" s="14">
        <v>471.08</v>
      </c>
      <c r="F693" s="14" t="s">
        <v>4633</v>
      </c>
      <c r="G693" s="15">
        <v>8.0000000000000004E-4</v>
      </c>
    </row>
    <row r="694" spans="1:7" x14ac:dyDescent="0.2">
      <c r="A694" s="17">
        <v>42464</v>
      </c>
      <c r="B694" s="14">
        <v>481.71</v>
      </c>
      <c r="C694" s="14">
        <v>481.05</v>
      </c>
      <c r="D694" s="14">
        <v>484.39</v>
      </c>
      <c r="E694" s="14">
        <v>479.26</v>
      </c>
      <c r="F694" s="14" t="s">
        <v>4634</v>
      </c>
      <c r="G694" s="15">
        <v>-4.3E-3</v>
      </c>
    </row>
    <row r="695" spans="1:7" x14ac:dyDescent="0.2">
      <c r="A695" s="17">
        <v>42461</v>
      </c>
      <c r="B695" s="14">
        <v>481.33</v>
      </c>
      <c r="C695" s="14">
        <v>479.54</v>
      </c>
      <c r="D695" s="14">
        <v>481.76</v>
      </c>
      <c r="E695" s="14">
        <v>476.52</v>
      </c>
      <c r="F695" s="14" t="s">
        <v>4635</v>
      </c>
      <c r="G695" s="15">
        <v>-5.1999999999999998E-3</v>
      </c>
    </row>
    <row r="696" spans="1:7" x14ac:dyDescent="0.2">
      <c r="A696" s="17">
        <v>42460</v>
      </c>
      <c r="B696" s="14">
        <v>483.41</v>
      </c>
      <c r="C696" s="14">
        <v>484.06</v>
      </c>
      <c r="D696" s="14">
        <v>484.25</v>
      </c>
      <c r="E696" s="14">
        <v>481.98</v>
      </c>
      <c r="F696" s="14" t="s">
        <v>4636</v>
      </c>
      <c r="G696" s="15">
        <v>0.02</v>
      </c>
    </row>
    <row r="697" spans="1:7" x14ac:dyDescent="0.2">
      <c r="A697" s="17">
        <v>42459</v>
      </c>
      <c r="B697" s="14">
        <v>485.96</v>
      </c>
      <c r="C697" s="14">
        <v>479.69</v>
      </c>
      <c r="D697" s="14">
        <v>487.88</v>
      </c>
      <c r="E697" s="14">
        <v>479.69</v>
      </c>
      <c r="F697" s="14" t="s">
        <v>4637</v>
      </c>
      <c r="G697" s="15">
        <v>1.1000000000000001E-3</v>
      </c>
    </row>
    <row r="698" spans="1:7" x14ac:dyDescent="0.2">
      <c r="A698" s="17">
        <v>42458</v>
      </c>
      <c r="B698" s="14">
        <v>476.42</v>
      </c>
      <c r="C698" s="14">
        <v>477.23</v>
      </c>
      <c r="D698" s="14">
        <v>479.17</v>
      </c>
      <c r="E698" s="14">
        <v>473.8</v>
      </c>
      <c r="F698" s="14" t="s">
        <v>4638</v>
      </c>
      <c r="G698" s="15">
        <v>-1.15E-2</v>
      </c>
    </row>
    <row r="699" spans="1:7" x14ac:dyDescent="0.2">
      <c r="A699" s="17">
        <v>42453</v>
      </c>
      <c r="B699" s="14">
        <v>475.89</v>
      </c>
      <c r="C699" s="14">
        <v>478.94</v>
      </c>
      <c r="D699" s="14">
        <v>479.35</v>
      </c>
      <c r="E699" s="14">
        <v>475.89</v>
      </c>
      <c r="F699" s="14" t="s">
        <v>4639</v>
      </c>
      <c r="G699" s="15">
        <v>-5.0000000000000001E-3</v>
      </c>
    </row>
    <row r="700" spans="1:7" x14ac:dyDescent="0.2">
      <c r="A700" s="17">
        <v>42452</v>
      </c>
      <c r="B700" s="14">
        <v>481.45</v>
      </c>
      <c r="C700" s="14">
        <v>483.99</v>
      </c>
      <c r="D700" s="14">
        <v>484.91</v>
      </c>
      <c r="E700" s="14">
        <v>479.97</v>
      </c>
      <c r="F700" s="14" t="s">
        <v>4640</v>
      </c>
      <c r="G700" s="15">
        <v>3.3E-3</v>
      </c>
    </row>
    <row r="701" spans="1:7" x14ac:dyDescent="0.2">
      <c r="A701" s="17">
        <v>42451</v>
      </c>
      <c r="B701" s="14">
        <v>483.88</v>
      </c>
      <c r="C701" s="14">
        <v>481.04</v>
      </c>
      <c r="D701" s="14">
        <v>483.88</v>
      </c>
      <c r="E701" s="14">
        <v>475.42</v>
      </c>
      <c r="F701" s="14" t="s">
        <v>4641</v>
      </c>
      <c r="G701" s="15">
        <v>-6.0000000000000001E-3</v>
      </c>
    </row>
    <row r="702" spans="1:7" x14ac:dyDescent="0.2">
      <c r="A702" s="17">
        <v>42450</v>
      </c>
      <c r="B702" s="14">
        <v>482.31</v>
      </c>
      <c r="C702" s="14">
        <v>482.29</v>
      </c>
      <c r="D702" s="14">
        <v>485.65</v>
      </c>
      <c r="E702" s="14">
        <v>481.13</v>
      </c>
      <c r="F702" s="14" t="s">
        <v>4642</v>
      </c>
      <c r="G702" s="15">
        <v>1.6999999999999999E-3</v>
      </c>
    </row>
    <row r="703" spans="1:7" x14ac:dyDescent="0.2">
      <c r="A703" s="17">
        <v>42447</v>
      </c>
      <c r="B703" s="14">
        <v>485.2</v>
      </c>
      <c r="C703" s="14">
        <v>484.68</v>
      </c>
      <c r="D703" s="14">
        <v>485.2</v>
      </c>
      <c r="E703" s="14">
        <v>479.89</v>
      </c>
      <c r="F703" s="14" t="s">
        <v>4643</v>
      </c>
      <c r="G703" s="15">
        <v>-1.8E-3</v>
      </c>
    </row>
    <row r="704" spans="1:7" x14ac:dyDescent="0.2">
      <c r="A704" s="17">
        <v>42446</v>
      </c>
      <c r="B704" s="14">
        <v>484.36</v>
      </c>
      <c r="C704" s="14">
        <v>488.04</v>
      </c>
      <c r="D704" s="14">
        <v>488.04</v>
      </c>
      <c r="E704" s="14">
        <v>476.19</v>
      </c>
      <c r="F704" s="14" t="s">
        <v>4644</v>
      </c>
      <c r="G704" s="15">
        <v>-4.5999999999999999E-3</v>
      </c>
    </row>
    <row r="705" spans="1:7" x14ac:dyDescent="0.2">
      <c r="A705" s="17">
        <v>42445</v>
      </c>
      <c r="B705" s="14">
        <v>485.22</v>
      </c>
      <c r="C705" s="14">
        <v>489.28</v>
      </c>
      <c r="D705" s="14">
        <v>490.17</v>
      </c>
      <c r="E705" s="14">
        <v>483.54</v>
      </c>
      <c r="F705" s="14" t="s">
        <v>4645</v>
      </c>
      <c r="G705" s="15">
        <v>-1.0200000000000001E-2</v>
      </c>
    </row>
    <row r="706" spans="1:7" x14ac:dyDescent="0.2">
      <c r="A706" s="17">
        <v>42444</v>
      </c>
      <c r="B706" s="14">
        <v>487.46</v>
      </c>
      <c r="C706" s="14">
        <v>490.3</v>
      </c>
      <c r="D706" s="14">
        <v>490.3</v>
      </c>
      <c r="E706" s="14">
        <v>487.24</v>
      </c>
      <c r="F706" s="14" t="s">
        <v>4646</v>
      </c>
      <c r="G706" s="15">
        <v>4.5999999999999999E-3</v>
      </c>
    </row>
    <row r="707" spans="1:7" x14ac:dyDescent="0.2">
      <c r="A707" s="17">
        <v>42443</v>
      </c>
      <c r="B707" s="14">
        <v>492.47</v>
      </c>
      <c r="C707" s="14">
        <v>492.72</v>
      </c>
      <c r="D707" s="14">
        <v>494.41</v>
      </c>
      <c r="E707" s="14">
        <v>489.76</v>
      </c>
      <c r="F707" s="14" t="s">
        <v>4453</v>
      </c>
      <c r="G707" s="15">
        <v>2.0799999999999999E-2</v>
      </c>
    </row>
    <row r="708" spans="1:7" x14ac:dyDescent="0.2">
      <c r="A708" s="17">
        <v>42440</v>
      </c>
      <c r="B708" s="14">
        <v>490.21</v>
      </c>
      <c r="C708" s="14">
        <v>486.15</v>
      </c>
      <c r="D708" s="14">
        <v>490.38</v>
      </c>
      <c r="E708" s="14">
        <v>485.76</v>
      </c>
      <c r="F708" s="14" t="s">
        <v>4647</v>
      </c>
      <c r="G708" s="15">
        <v>-8.2000000000000007E-3</v>
      </c>
    </row>
    <row r="709" spans="1:7" x14ac:dyDescent="0.2">
      <c r="A709" s="17">
        <v>42439</v>
      </c>
      <c r="B709" s="14">
        <v>480.23</v>
      </c>
      <c r="C709" s="14">
        <v>484</v>
      </c>
      <c r="D709" s="14">
        <v>492.19</v>
      </c>
      <c r="E709" s="14">
        <v>480.23</v>
      </c>
      <c r="F709" s="14" t="s">
        <v>4648</v>
      </c>
      <c r="G709" s="15">
        <v>4.8999999999999998E-3</v>
      </c>
    </row>
    <row r="710" spans="1:7" x14ac:dyDescent="0.2">
      <c r="A710" s="17">
        <v>42438</v>
      </c>
      <c r="B710" s="14">
        <v>484.22</v>
      </c>
      <c r="C710" s="14">
        <v>481.44</v>
      </c>
      <c r="D710" s="14">
        <v>485.4</v>
      </c>
      <c r="E710" s="14">
        <v>480.65</v>
      </c>
      <c r="F710" s="14" t="s">
        <v>4649</v>
      </c>
      <c r="G710" s="15">
        <v>-6.6E-3</v>
      </c>
    </row>
    <row r="711" spans="1:7" x14ac:dyDescent="0.2">
      <c r="A711" s="17">
        <v>42437</v>
      </c>
      <c r="B711" s="14">
        <v>481.88</v>
      </c>
      <c r="C711" s="14">
        <v>483.87</v>
      </c>
      <c r="D711" s="14">
        <v>484.78</v>
      </c>
      <c r="E711" s="14">
        <v>480.65</v>
      </c>
      <c r="F711" s="14" t="s">
        <v>4650</v>
      </c>
      <c r="G711" s="15">
        <v>-3.8999999999999998E-3</v>
      </c>
    </row>
    <row r="712" spans="1:7" x14ac:dyDescent="0.2">
      <c r="A712" s="17">
        <v>42436</v>
      </c>
      <c r="B712" s="14">
        <v>485.08</v>
      </c>
      <c r="C712" s="14">
        <v>486.51</v>
      </c>
      <c r="D712" s="14">
        <v>487.31</v>
      </c>
      <c r="E712" s="14">
        <v>482.73</v>
      </c>
      <c r="F712" s="14" t="s">
        <v>4651</v>
      </c>
      <c r="G712" s="15">
        <v>1.0200000000000001E-2</v>
      </c>
    </row>
    <row r="713" spans="1:7" x14ac:dyDescent="0.2">
      <c r="A713" s="17">
        <v>42433</v>
      </c>
      <c r="B713" s="14">
        <v>487</v>
      </c>
      <c r="C713" s="14">
        <v>484.1</v>
      </c>
      <c r="D713" s="14">
        <v>488.76</v>
      </c>
      <c r="E713" s="14">
        <v>482.74</v>
      </c>
      <c r="F713" s="14" t="s">
        <v>4652</v>
      </c>
      <c r="G713" s="15">
        <v>1.1999999999999999E-3</v>
      </c>
    </row>
    <row r="714" spans="1:7" x14ac:dyDescent="0.2">
      <c r="A714" s="17">
        <v>42432</v>
      </c>
      <c r="B714" s="14">
        <v>482.06</v>
      </c>
      <c r="C714" s="14">
        <v>483.23</v>
      </c>
      <c r="D714" s="14">
        <v>483.76</v>
      </c>
      <c r="E714" s="14">
        <v>481.04</v>
      </c>
      <c r="F714" s="14" t="s">
        <v>4653</v>
      </c>
      <c r="G714" s="15">
        <v>-6.4000000000000003E-3</v>
      </c>
    </row>
    <row r="715" spans="1:7" x14ac:dyDescent="0.2">
      <c r="A715" s="17">
        <v>42431</v>
      </c>
      <c r="B715" s="14">
        <v>481.49</v>
      </c>
      <c r="C715" s="14">
        <v>486.86</v>
      </c>
      <c r="D715" s="14">
        <v>488.12</v>
      </c>
      <c r="E715" s="14">
        <v>478.5</v>
      </c>
      <c r="F715" s="14" t="s">
        <v>4654</v>
      </c>
      <c r="G715" s="15">
        <v>1.2699999999999999E-2</v>
      </c>
    </row>
    <row r="716" spans="1:7" x14ac:dyDescent="0.2">
      <c r="A716" s="17">
        <v>42430</v>
      </c>
      <c r="B716" s="14">
        <v>484.61</v>
      </c>
      <c r="C716" s="14">
        <v>477.08</v>
      </c>
      <c r="D716" s="14">
        <v>484.66</v>
      </c>
      <c r="E716" s="14">
        <v>474.82</v>
      </c>
      <c r="F716" s="14" t="s">
        <v>4655</v>
      </c>
      <c r="G716" s="15">
        <v>3.0000000000000001E-3</v>
      </c>
    </row>
    <row r="717" spans="1:7" x14ac:dyDescent="0.2">
      <c r="A717" s="17">
        <v>42429</v>
      </c>
      <c r="B717" s="14">
        <v>478.52</v>
      </c>
      <c r="C717" s="14">
        <v>476.01</v>
      </c>
      <c r="D717" s="14">
        <v>478.93</v>
      </c>
      <c r="E717" s="14">
        <v>470.24</v>
      </c>
      <c r="F717" s="14" t="s">
        <v>4656</v>
      </c>
      <c r="G717" s="15">
        <v>6.4000000000000003E-3</v>
      </c>
    </row>
    <row r="718" spans="1:7" x14ac:dyDescent="0.2">
      <c r="A718" s="17">
        <v>42426</v>
      </c>
      <c r="B718" s="14">
        <v>477.08</v>
      </c>
      <c r="C718" s="14">
        <v>478.44</v>
      </c>
      <c r="D718" s="14">
        <v>479.44</v>
      </c>
      <c r="E718" s="14">
        <v>475.19</v>
      </c>
      <c r="F718" s="14" t="s">
        <v>4657</v>
      </c>
      <c r="G718" s="15">
        <v>2.1100000000000001E-2</v>
      </c>
    </row>
    <row r="719" spans="1:7" x14ac:dyDescent="0.2">
      <c r="A719" s="17">
        <v>42425</v>
      </c>
      <c r="B719" s="14">
        <v>474.06</v>
      </c>
      <c r="C719" s="14">
        <v>469.28</v>
      </c>
      <c r="D719" s="14">
        <v>474.06</v>
      </c>
      <c r="E719" s="14">
        <v>467.51</v>
      </c>
      <c r="F719" s="14" t="s">
        <v>4658</v>
      </c>
      <c r="G719" s="15">
        <v>-2.3099999999999999E-2</v>
      </c>
    </row>
    <row r="720" spans="1:7" x14ac:dyDescent="0.2">
      <c r="A720" s="17">
        <v>42424</v>
      </c>
      <c r="B720" s="14">
        <v>464.28</v>
      </c>
      <c r="C720" s="14">
        <v>476.11</v>
      </c>
      <c r="D720" s="14">
        <v>476.11</v>
      </c>
      <c r="E720" s="14">
        <v>463.24</v>
      </c>
      <c r="F720" s="14" t="s">
        <v>4659</v>
      </c>
      <c r="G720" s="15">
        <v>-1.21E-2</v>
      </c>
    </row>
    <row r="721" spans="1:7" x14ac:dyDescent="0.2">
      <c r="A721" s="17">
        <v>42423</v>
      </c>
      <c r="B721" s="14">
        <v>475.24</v>
      </c>
      <c r="C721" s="14">
        <v>479.2</v>
      </c>
      <c r="D721" s="14">
        <v>480.85</v>
      </c>
      <c r="E721" s="14">
        <v>475.24</v>
      </c>
      <c r="F721" s="14" t="s">
        <v>4660</v>
      </c>
      <c r="G721" s="15">
        <v>1.9599999999999999E-2</v>
      </c>
    </row>
    <row r="722" spans="1:7" x14ac:dyDescent="0.2">
      <c r="A722" s="17">
        <v>42422</v>
      </c>
      <c r="B722" s="14">
        <v>481.08</v>
      </c>
      <c r="C722" s="14">
        <v>476.19</v>
      </c>
      <c r="D722" s="14">
        <v>481.19</v>
      </c>
      <c r="E722" s="14">
        <v>476.19</v>
      </c>
      <c r="F722" s="14" t="s">
        <v>4661</v>
      </c>
      <c r="G722" s="15">
        <v>-4.7999999999999996E-3</v>
      </c>
    </row>
    <row r="723" spans="1:7" x14ac:dyDescent="0.2">
      <c r="A723" s="17">
        <v>42419</v>
      </c>
      <c r="B723" s="14">
        <v>471.83</v>
      </c>
      <c r="C723" s="14">
        <v>473.35</v>
      </c>
      <c r="D723" s="14">
        <v>476.07</v>
      </c>
      <c r="E723" s="14">
        <v>470.05</v>
      </c>
      <c r="F723" s="14" t="s">
        <v>4662</v>
      </c>
      <c r="G723" s="15">
        <v>-1.4E-3</v>
      </c>
    </row>
    <row r="724" spans="1:7" x14ac:dyDescent="0.2">
      <c r="A724" s="17">
        <v>42418</v>
      </c>
      <c r="B724" s="14">
        <v>474.12</v>
      </c>
      <c r="C724" s="14">
        <v>477.55</v>
      </c>
      <c r="D724" s="14">
        <v>477.83</v>
      </c>
      <c r="E724" s="14">
        <v>471.85</v>
      </c>
      <c r="F724" s="14" t="s">
        <v>4663</v>
      </c>
      <c r="G724" s="15">
        <v>3.2599999999999997E-2</v>
      </c>
    </row>
    <row r="725" spans="1:7" x14ac:dyDescent="0.2">
      <c r="A725" s="17">
        <v>42417</v>
      </c>
      <c r="B725" s="14">
        <v>474.77</v>
      </c>
      <c r="C725" s="14">
        <v>463.46</v>
      </c>
      <c r="D725" s="14">
        <v>474.77</v>
      </c>
      <c r="E725" s="14">
        <v>462.51</v>
      </c>
      <c r="F725" s="14" t="s">
        <v>4664</v>
      </c>
      <c r="G725" s="15">
        <v>-5.1000000000000004E-3</v>
      </c>
    </row>
    <row r="726" spans="1:7" x14ac:dyDescent="0.2">
      <c r="A726" s="17">
        <v>42416</v>
      </c>
      <c r="B726" s="14">
        <v>459.8</v>
      </c>
      <c r="C726" s="14">
        <v>465.55</v>
      </c>
      <c r="D726" s="14">
        <v>466.64</v>
      </c>
      <c r="E726" s="14">
        <v>458.23</v>
      </c>
      <c r="F726" s="14" t="s">
        <v>4665</v>
      </c>
      <c r="G726" s="15">
        <v>3.4099999999999998E-2</v>
      </c>
    </row>
    <row r="727" spans="1:7" x14ac:dyDescent="0.2">
      <c r="A727" s="17">
        <v>42415</v>
      </c>
      <c r="B727" s="14">
        <v>462.14</v>
      </c>
      <c r="C727" s="14">
        <v>456.78</v>
      </c>
      <c r="D727" s="14">
        <v>462.14</v>
      </c>
      <c r="E727" s="14">
        <v>456.03</v>
      </c>
      <c r="F727" s="14" t="s">
        <v>4666</v>
      </c>
      <c r="G727" s="15">
        <v>2.6800000000000001E-2</v>
      </c>
    </row>
    <row r="728" spans="1:7" x14ac:dyDescent="0.2">
      <c r="A728" s="17">
        <v>42412</v>
      </c>
      <c r="B728" s="14">
        <v>446.88</v>
      </c>
      <c r="C728" s="14">
        <v>438.58</v>
      </c>
      <c r="D728" s="14">
        <v>446.88</v>
      </c>
      <c r="E728" s="14">
        <v>438.58</v>
      </c>
      <c r="F728" s="14" t="s">
        <v>4667</v>
      </c>
      <c r="G728" s="15">
        <v>-2.7400000000000001E-2</v>
      </c>
    </row>
    <row r="729" spans="1:7" x14ac:dyDescent="0.2">
      <c r="A729" s="17">
        <v>42411</v>
      </c>
      <c r="B729" s="14">
        <v>435.21</v>
      </c>
      <c r="C729" s="14">
        <v>444.27</v>
      </c>
      <c r="D729" s="14">
        <v>444.27</v>
      </c>
      <c r="E729" s="14">
        <v>435.21</v>
      </c>
      <c r="F729" s="14" t="s">
        <v>4668</v>
      </c>
      <c r="G729" s="15">
        <v>1.9599999999999999E-2</v>
      </c>
    </row>
    <row r="730" spans="1:7" x14ac:dyDescent="0.2">
      <c r="A730" s="17">
        <v>42410</v>
      </c>
      <c r="B730" s="14">
        <v>447.49</v>
      </c>
      <c r="C730" s="14">
        <v>441.88</v>
      </c>
      <c r="D730" s="14">
        <v>449.92</v>
      </c>
      <c r="E730" s="14">
        <v>439.27</v>
      </c>
      <c r="F730" s="14" t="s">
        <v>4669</v>
      </c>
      <c r="G730" s="15">
        <v>-3.5000000000000001E-3</v>
      </c>
    </row>
    <row r="731" spans="1:7" x14ac:dyDescent="0.2">
      <c r="A731" s="17">
        <v>42409</v>
      </c>
      <c r="B731" s="14">
        <v>438.9</v>
      </c>
      <c r="C731" s="14">
        <v>441.03</v>
      </c>
      <c r="D731" s="14">
        <v>443.46</v>
      </c>
      <c r="E731" s="14">
        <v>432.78</v>
      </c>
      <c r="F731" s="14" t="s">
        <v>4670</v>
      </c>
      <c r="G731" s="15">
        <v>-4.2999999999999997E-2</v>
      </c>
    </row>
    <row r="732" spans="1:7" x14ac:dyDescent="0.2">
      <c r="A732" s="17">
        <v>42408</v>
      </c>
      <c r="B732" s="14">
        <v>440.45</v>
      </c>
      <c r="C732" s="14">
        <v>462.33</v>
      </c>
      <c r="D732" s="14">
        <v>463.2</v>
      </c>
      <c r="E732" s="14">
        <v>440.29</v>
      </c>
      <c r="F732" s="14" t="s">
        <v>4671</v>
      </c>
      <c r="G732" s="15">
        <v>-2.8999999999999998E-3</v>
      </c>
    </row>
    <row r="733" spans="1:7" x14ac:dyDescent="0.2">
      <c r="A733" s="17">
        <v>42405</v>
      </c>
      <c r="B733" s="14">
        <v>460.22</v>
      </c>
      <c r="C733" s="14">
        <v>462.16</v>
      </c>
      <c r="D733" s="14">
        <v>466.12</v>
      </c>
      <c r="E733" s="14">
        <v>459.54</v>
      </c>
      <c r="F733" s="14" t="s">
        <v>4672</v>
      </c>
      <c r="G733" s="15">
        <v>1.55E-2</v>
      </c>
    </row>
    <row r="734" spans="1:7" x14ac:dyDescent="0.2">
      <c r="A734" s="17">
        <v>42404</v>
      </c>
      <c r="B734" s="14">
        <v>461.55</v>
      </c>
      <c r="C734" s="14">
        <v>460.34</v>
      </c>
      <c r="D734" s="14">
        <v>461.82</v>
      </c>
      <c r="E734" s="14">
        <v>453.21</v>
      </c>
      <c r="F734" s="14" t="s">
        <v>4673</v>
      </c>
      <c r="G734" s="15">
        <v>-1.0200000000000001E-2</v>
      </c>
    </row>
    <row r="735" spans="1:7" x14ac:dyDescent="0.2">
      <c r="A735" s="17">
        <v>42403</v>
      </c>
      <c r="B735" s="14">
        <v>454.51</v>
      </c>
      <c r="C735" s="14">
        <v>459.57</v>
      </c>
      <c r="D735" s="14">
        <v>462.54</v>
      </c>
      <c r="E735" s="14">
        <v>451.25</v>
      </c>
      <c r="F735" s="14" t="s">
        <v>4674</v>
      </c>
      <c r="G735" s="15">
        <v>-1.5699999999999999E-2</v>
      </c>
    </row>
    <row r="736" spans="1:7" x14ac:dyDescent="0.2">
      <c r="A736" s="17">
        <v>42402</v>
      </c>
      <c r="B736" s="14">
        <v>459.21</v>
      </c>
      <c r="C736" s="14">
        <v>465.39</v>
      </c>
      <c r="D736" s="14">
        <v>465.91</v>
      </c>
      <c r="E736" s="14">
        <v>457.59</v>
      </c>
      <c r="F736" s="14" t="s">
        <v>4675</v>
      </c>
      <c r="G736" s="15">
        <v>-6.1000000000000004E-3</v>
      </c>
    </row>
    <row r="737" spans="1:7" x14ac:dyDescent="0.2">
      <c r="A737" s="17">
        <v>42401</v>
      </c>
      <c r="B737" s="14">
        <v>466.52</v>
      </c>
      <c r="C737" s="14">
        <v>472.24</v>
      </c>
      <c r="D737" s="14">
        <v>472.24</v>
      </c>
      <c r="E737" s="14">
        <v>464.22</v>
      </c>
      <c r="F737" s="14" t="s">
        <v>4676</v>
      </c>
      <c r="G737" s="15">
        <v>1.4200000000000001E-2</v>
      </c>
    </row>
    <row r="738" spans="1:7" x14ac:dyDescent="0.2">
      <c r="A738" s="17">
        <v>42398</v>
      </c>
      <c r="B738" s="14">
        <v>469.4</v>
      </c>
      <c r="C738" s="14">
        <v>469.53</v>
      </c>
      <c r="D738" s="14">
        <v>469.62</v>
      </c>
      <c r="E738" s="14">
        <v>463.74</v>
      </c>
      <c r="F738" s="14" t="s">
        <v>4677</v>
      </c>
      <c r="G738" s="15">
        <v>-1.7399999999999999E-2</v>
      </c>
    </row>
    <row r="739" spans="1:7" x14ac:dyDescent="0.2">
      <c r="A739" s="17">
        <v>42397</v>
      </c>
      <c r="B739" s="14">
        <v>462.84</v>
      </c>
      <c r="C739" s="14">
        <v>470.04</v>
      </c>
      <c r="D739" s="14">
        <v>472.09</v>
      </c>
      <c r="E739" s="14">
        <v>461.48</v>
      </c>
      <c r="F739" s="14" t="s">
        <v>4678</v>
      </c>
      <c r="G739" s="15">
        <v>-6.0000000000000001E-3</v>
      </c>
    </row>
    <row r="740" spans="1:7" x14ac:dyDescent="0.2">
      <c r="A740" s="17">
        <v>42396</v>
      </c>
      <c r="B740" s="14">
        <v>471.05</v>
      </c>
      <c r="C740" s="14">
        <v>472.9</v>
      </c>
      <c r="D740" s="14">
        <v>474.21</v>
      </c>
      <c r="E740" s="14">
        <v>467.75</v>
      </c>
      <c r="F740" s="14" t="s">
        <v>4679</v>
      </c>
      <c r="G740" s="15">
        <v>1.29E-2</v>
      </c>
    </row>
    <row r="741" spans="1:7" x14ac:dyDescent="0.2">
      <c r="A741" s="17">
        <v>42395</v>
      </c>
      <c r="B741" s="14">
        <v>473.87</v>
      </c>
      <c r="C741" s="14">
        <v>461.3</v>
      </c>
      <c r="D741" s="14">
        <v>473.94</v>
      </c>
      <c r="E741" s="14">
        <v>460.42</v>
      </c>
      <c r="F741" s="14" t="s">
        <v>4680</v>
      </c>
      <c r="G741" s="15">
        <v>-2.8999999999999998E-3</v>
      </c>
    </row>
    <row r="742" spans="1:7" x14ac:dyDescent="0.2">
      <c r="A742" s="17">
        <v>42394</v>
      </c>
      <c r="B742" s="14">
        <v>467.82</v>
      </c>
      <c r="C742" s="14">
        <v>471.58</v>
      </c>
      <c r="D742" s="14">
        <v>471.58</v>
      </c>
      <c r="E742" s="14">
        <v>465.18</v>
      </c>
      <c r="F742" s="14" t="s">
        <v>4681</v>
      </c>
      <c r="G742" s="15">
        <v>3.4599999999999999E-2</v>
      </c>
    </row>
    <row r="743" spans="1:7" x14ac:dyDescent="0.2">
      <c r="A743" s="17">
        <v>42391</v>
      </c>
      <c r="B743" s="14">
        <v>469.16</v>
      </c>
      <c r="C743" s="14">
        <v>462.65</v>
      </c>
      <c r="D743" s="14">
        <v>470.08</v>
      </c>
      <c r="E743" s="14">
        <v>461.86</v>
      </c>
      <c r="F743" s="14" t="s">
        <v>4682</v>
      </c>
      <c r="G743" s="15">
        <v>1.4500000000000001E-2</v>
      </c>
    </row>
    <row r="744" spans="1:7" x14ac:dyDescent="0.2">
      <c r="A744" s="17">
        <v>42390</v>
      </c>
      <c r="B744" s="14">
        <v>453.48</v>
      </c>
      <c r="C744" s="14">
        <v>447.42</v>
      </c>
      <c r="D744" s="14">
        <v>455.42</v>
      </c>
      <c r="E744" s="14">
        <v>444.97</v>
      </c>
      <c r="F744" s="14" t="s">
        <v>4683</v>
      </c>
      <c r="G744" s="15">
        <v>-3.0200000000000001E-2</v>
      </c>
    </row>
    <row r="745" spans="1:7" x14ac:dyDescent="0.2">
      <c r="A745" s="17">
        <v>42389</v>
      </c>
      <c r="B745" s="14">
        <v>446.99</v>
      </c>
      <c r="C745" s="14">
        <v>452.63</v>
      </c>
      <c r="D745" s="14">
        <v>452.96</v>
      </c>
      <c r="E745" s="14">
        <v>446.7</v>
      </c>
      <c r="F745" s="14" t="s">
        <v>4684</v>
      </c>
      <c r="G745" s="15">
        <v>1.8200000000000001E-2</v>
      </c>
    </row>
    <row r="746" spans="1:7" x14ac:dyDescent="0.2">
      <c r="A746" s="17">
        <v>42388</v>
      </c>
      <c r="B746" s="14">
        <v>460.9</v>
      </c>
      <c r="C746" s="14">
        <v>459.5</v>
      </c>
      <c r="D746" s="14">
        <v>463.5</v>
      </c>
      <c r="E746" s="14">
        <v>459.09</v>
      </c>
      <c r="F746" s="14" t="s">
        <v>4685</v>
      </c>
      <c r="G746" s="15">
        <v>-1.6000000000000001E-3</v>
      </c>
    </row>
    <row r="747" spans="1:7" x14ac:dyDescent="0.2">
      <c r="A747" s="17">
        <v>42387</v>
      </c>
      <c r="B747" s="14">
        <v>452.65</v>
      </c>
      <c r="C747" s="14">
        <v>453.65</v>
      </c>
      <c r="D747" s="14">
        <v>458.63</v>
      </c>
      <c r="E747" s="14">
        <v>451.38</v>
      </c>
      <c r="F747" s="14" t="s">
        <v>4686</v>
      </c>
      <c r="G747" s="15">
        <v>-2.63E-2</v>
      </c>
    </row>
    <row r="748" spans="1:7" x14ac:dyDescent="0.2">
      <c r="A748" s="17">
        <v>42384</v>
      </c>
      <c r="B748" s="14">
        <v>453.37</v>
      </c>
      <c r="C748" s="14">
        <v>465.98</v>
      </c>
      <c r="D748" s="14">
        <v>468.21</v>
      </c>
      <c r="E748" s="14">
        <v>450.49</v>
      </c>
      <c r="F748" s="14" t="s">
        <v>4687</v>
      </c>
      <c r="G748" s="15">
        <v>-1.8200000000000001E-2</v>
      </c>
    </row>
    <row r="749" spans="1:7" x14ac:dyDescent="0.2">
      <c r="A749" s="17">
        <v>42383</v>
      </c>
      <c r="B749" s="14">
        <v>465.62</v>
      </c>
      <c r="C749" s="14">
        <v>470.19</v>
      </c>
      <c r="D749" s="14">
        <v>470.19</v>
      </c>
      <c r="E749" s="14">
        <v>461.52</v>
      </c>
      <c r="F749" s="14" t="s">
        <v>4688</v>
      </c>
      <c r="G749" s="15">
        <v>3.8E-3</v>
      </c>
    </row>
    <row r="750" spans="1:7" x14ac:dyDescent="0.2">
      <c r="A750" s="17">
        <v>42382</v>
      </c>
      <c r="B750" s="14">
        <v>474.23</v>
      </c>
      <c r="C750" s="14">
        <v>476.74</v>
      </c>
      <c r="D750" s="14">
        <v>480.37</v>
      </c>
      <c r="E750" s="14">
        <v>473.06</v>
      </c>
      <c r="F750" s="14" t="s">
        <v>4689</v>
      </c>
      <c r="G750" s="15">
        <v>3.3999999999999998E-3</v>
      </c>
    </row>
    <row r="751" spans="1:7" x14ac:dyDescent="0.2">
      <c r="A751" s="17">
        <v>42381</v>
      </c>
      <c r="B751" s="14">
        <v>472.42</v>
      </c>
      <c r="C751" s="14">
        <v>470.86</v>
      </c>
      <c r="D751" s="14">
        <v>477.27</v>
      </c>
      <c r="E751" s="14">
        <v>470.37</v>
      </c>
      <c r="F751" s="14" t="s">
        <v>4690</v>
      </c>
      <c r="G751" s="15">
        <v>-2.3999999999999998E-3</v>
      </c>
    </row>
    <row r="752" spans="1:7" x14ac:dyDescent="0.2">
      <c r="A752" s="17">
        <v>42380</v>
      </c>
      <c r="B752" s="14">
        <v>470.83</v>
      </c>
      <c r="C752" s="14">
        <v>470.25</v>
      </c>
      <c r="D752" s="14">
        <v>475.4</v>
      </c>
      <c r="E752" s="14">
        <v>468.89</v>
      </c>
      <c r="F752" s="14" t="s">
        <v>4691</v>
      </c>
      <c r="G752" s="15">
        <v>-7.4000000000000003E-3</v>
      </c>
    </row>
    <row r="753" spans="1:7" x14ac:dyDescent="0.2">
      <c r="A753" s="17">
        <v>42377</v>
      </c>
      <c r="B753" s="14">
        <v>471.97</v>
      </c>
      <c r="C753" s="14">
        <v>477.26</v>
      </c>
      <c r="D753" s="14">
        <v>482.15</v>
      </c>
      <c r="E753" s="14">
        <v>471.97</v>
      </c>
      <c r="F753" s="14" t="s">
        <v>4692</v>
      </c>
      <c r="G753" s="15">
        <v>-2.2700000000000001E-2</v>
      </c>
    </row>
    <row r="754" spans="1:7" x14ac:dyDescent="0.2">
      <c r="A754" s="17">
        <v>42376</v>
      </c>
      <c r="B754" s="14">
        <v>475.51</v>
      </c>
      <c r="C754" s="14">
        <v>475.22</v>
      </c>
      <c r="D754" s="14">
        <v>478.4</v>
      </c>
      <c r="E754" s="14">
        <v>465.37</v>
      </c>
      <c r="F754" s="14" t="s">
        <v>4693</v>
      </c>
      <c r="G754" s="15">
        <v>-5.4000000000000003E-3</v>
      </c>
    </row>
    <row r="755" spans="1:7" x14ac:dyDescent="0.2">
      <c r="A755" s="17">
        <v>42374</v>
      </c>
      <c r="B755" s="14">
        <v>486.55</v>
      </c>
      <c r="C755" s="14">
        <v>493.11</v>
      </c>
      <c r="D755" s="14">
        <v>493.9</v>
      </c>
      <c r="E755" s="14">
        <v>485.6</v>
      </c>
      <c r="F755" s="14" t="s">
        <v>4694</v>
      </c>
      <c r="G755" s="15">
        <v>-3.1600000000000003E-2</v>
      </c>
    </row>
    <row r="756" spans="1:7" x14ac:dyDescent="0.2">
      <c r="A756" s="17">
        <v>42373</v>
      </c>
      <c r="B756" s="14">
        <v>489.17</v>
      </c>
      <c r="C756" s="14">
        <v>497.61</v>
      </c>
      <c r="D756" s="14">
        <v>497.61</v>
      </c>
      <c r="E756" s="14">
        <v>488.18</v>
      </c>
      <c r="F756" s="14" t="s">
        <v>4695</v>
      </c>
      <c r="G756" s="15">
        <v>-1.1000000000000001E-3</v>
      </c>
    </row>
    <row r="757" spans="1:7" x14ac:dyDescent="0.2">
      <c r="A757" s="17">
        <v>42368</v>
      </c>
      <c r="B757" s="14">
        <v>505.13</v>
      </c>
      <c r="C757" s="14">
        <v>506.1</v>
      </c>
      <c r="D757" s="14">
        <v>506.43</v>
      </c>
      <c r="E757" s="14">
        <v>502.72</v>
      </c>
      <c r="F757" s="14" t="s">
        <v>4696</v>
      </c>
      <c r="G757" s="15">
        <v>1.2E-2</v>
      </c>
    </row>
    <row r="758" spans="1:7" x14ac:dyDescent="0.2">
      <c r="A758" s="17">
        <v>42367</v>
      </c>
      <c r="B758" s="14">
        <v>505.7</v>
      </c>
      <c r="C758" s="14">
        <v>502.08</v>
      </c>
      <c r="D758" s="14">
        <v>505.7</v>
      </c>
      <c r="E758" s="14">
        <v>502.08</v>
      </c>
      <c r="F758" s="14" t="s">
        <v>4697</v>
      </c>
      <c r="G758" s="15">
        <v>-6.1999999999999998E-3</v>
      </c>
    </row>
    <row r="759" spans="1:7" x14ac:dyDescent="0.2">
      <c r="A759" s="17">
        <v>42366</v>
      </c>
      <c r="B759" s="14">
        <v>499.7</v>
      </c>
      <c r="C759" s="14">
        <v>503.08</v>
      </c>
      <c r="D759" s="14">
        <v>504.18</v>
      </c>
      <c r="E759" s="14">
        <v>498.4</v>
      </c>
      <c r="F759" s="14" t="s">
        <v>4698</v>
      </c>
      <c r="G759" s="15">
        <v>2.0299999999999999E-2</v>
      </c>
    </row>
    <row r="760" spans="1:7" x14ac:dyDescent="0.2">
      <c r="A760" s="17">
        <v>42361</v>
      </c>
      <c r="B760" s="14">
        <v>502.81</v>
      </c>
      <c r="C760" s="14">
        <v>496.96</v>
      </c>
      <c r="D760" s="14">
        <v>502.81</v>
      </c>
      <c r="E760" s="14">
        <v>496.96</v>
      </c>
      <c r="F760" s="14" t="s">
        <v>4699</v>
      </c>
      <c r="G760" s="15">
        <v>-3.0999999999999999E-3</v>
      </c>
    </row>
    <row r="761" spans="1:7" x14ac:dyDescent="0.2">
      <c r="A761" s="17">
        <v>42360</v>
      </c>
      <c r="B761" s="14">
        <v>492.81</v>
      </c>
      <c r="C761" s="14">
        <v>496.27</v>
      </c>
      <c r="D761" s="14">
        <v>496.98</v>
      </c>
      <c r="E761" s="14">
        <v>491.38</v>
      </c>
      <c r="F761" s="14" t="s">
        <v>4700</v>
      </c>
      <c r="G761" s="15">
        <v>-2.3E-3</v>
      </c>
    </row>
    <row r="762" spans="1:7" x14ac:dyDescent="0.2">
      <c r="A762" s="17">
        <v>42359</v>
      </c>
      <c r="B762" s="14">
        <v>494.34</v>
      </c>
      <c r="C762" s="14">
        <v>496.28</v>
      </c>
      <c r="D762" s="14">
        <v>501.62</v>
      </c>
      <c r="E762" s="14">
        <v>494.34</v>
      </c>
      <c r="F762" s="14" t="s">
        <v>4701</v>
      </c>
      <c r="G762" s="15">
        <v>-9.2999999999999992E-3</v>
      </c>
    </row>
    <row r="763" spans="1:7" x14ac:dyDescent="0.2">
      <c r="A763" s="17">
        <v>42356</v>
      </c>
      <c r="B763" s="14">
        <v>495.47</v>
      </c>
      <c r="C763" s="14">
        <v>496.51</v>
      </c>
      <c r="D763" s="14">
        <v>498.25</v>
      </c>
      <c r="E763" s="14">
        <v>492.95</v>
      </c>
      <c r="F763" s="14" t="s">
        <v>4702</v>
      </c>
      <c r="G763" s="15">
        <v>8.6E-3</v>
      </c>
    </row>
    <row r="764" spans="1:7" x14ac:dyDescent="0.2">
      <c r="A764" s="17">
        <v>42355</v>
      </c>
      <c r="B764" s="14">
        <v>500.12</v>
      </c>
      <c r="C764" s="14">
        <v>503.85</v>
      </c>
      <c r="D764" s="14">
        <v>506.26</v>
      </c>
      <c r="E764" s="14">
        <v>499.11</v>
      </c>
      <c r="F764" s="14" t="s">
        <v>4703</v>
      </c>
      <c r="G764" s="15">
        <v>2E-3</v>
      </c>
    </row>
    <row r="765" spans="1:7" x14ac:dyDescent="0.2">
      <c r="A765" s="17">
        <v>42354</v>
      </c>
      <c r="B765" s="14">
        <v>495.85</v>
      </c>
      <c r="C765" s="14">
        <v>495.76</v>
      </c>
      <c r="D765" s="14">
        <v>499.53</v>
      </c>
      <c r="E765" s="14">
        <v>493.16</v>
      </c>
      <c r="F765" s="14" t="s">
        <v>4704</v>
      </c>
      <c r="G765" s="15">
        <v>2.3400000000000001E-2</v>
      </c>
    </row>
    <row r="766" spans="1:7" x14ac:dyDescent="0.2">
      <c r="A766" s="17">
        <v>42353</v>
      </c>
      <c r="B766" s="14">
        <v>494.86</v>
      </c>
      <c r="C766" s="14">
        <v>485.63</v>
      </c>
      <c r="D766" s="14">
        <v>494.93</v>
      </c>
      <c r="E766" s="14">
        <v>485.47</v>
      </c>
      <c r="F766" s="14" t="s">
        <v>4705</v>
      </c>
      <c r="G766" s="15">
        <v>-9.4999999999999998E-3</v>
      </c>
    </row>
    <row r="767" spans="1:7" x14ac:dyDescent="0.2">
      <c r="A767" s="17">
        <v>42352</v>
      </c>
      <c r="B767" s="14">
        <v>483.56</v>
      </c>
      <c r="C767" s="14">
        <v>490.63</v>
      </c>
      <c r="D767" s="14">
        <v>492.95</v>
      </c>
      <c r="E767" s="14">
        <v>483.26</v>
      </c>
      <c r="F767" s="14" t="s">
        <v>4706</v>
      </c>
      <c r="G767" s="15">
        <v>-2.1499999999999998E-2</v>
      </c>
    </row>
    <row r="768" spans="1:7" x14ac:dyDescent="0.2">
      <c r="A768" s="17">
        <v>42349</v>
      </c>
      <c r="B768" s="14">
        <v>488.18</v>
      </c>
      <c r="C768" s="14">
        <v>498.38</v>
      </c>
      <c r="D768" s="14">
        <v>498.38</v>
      </c>
      <c r="E768" s="14">
        <v>487.46</v>
      </c>
      <c r="F768" s="14" t="s">
        <v>4707</v>
      </c>
      <c r="G768" s="15">
        <v>-5.1999999999999998E-3</v>
      </c>
    </row>
    <row r="769" spans="1:7" x14ac:dyDescent="0.2">
      <c r="A769" s="17">
        <v>42348</v>
      </c>
      <c r="B769" s="14">
        <v>498.89</v>
      </c>
      <c r="C769" s="14">
        <v>499.88</v>
      </c>
      <c r="D769" s="14">
        <v>501.66</v>
      </c>
      <c r="E769" s="14">
        <v>497.09</v>
      </c>
      <c r="F769" s="14" t="s">
        <v>4708</v>
      </c>
      <c r="G769" s="15">
        <v>-7.4999999999999997E-3</v>
      </c>
    </row>
    <row r="770" spans="1:7" x14ac:dyDescent="0.2">
      <c r="A770" s="17">
        <v>42347</v>
      </c>
      <c r="B770" s="14">
        <v>501.49</v>
      </c>
      <c r="C770" s="14">
        <v>506.22</v>
      </c>
      <c r="D770" s="14">
        <v>507.02</v>
      </c>
      <c r="E770" s="14">
        <v>497.35</v>
      </c>
      <c r="F770" s="14" t="s">
        <v>4709</v>
      </c>
      <c r="G770" s="15">
        <v>-2.3400000000000001E-2</v>
      </c>
    </row>
    <row r="771" spans="1:7" x14ac:dyDescent="0.2">
      <c r="A771" s="17">
        <v>42346</v>
      </c>
      <c r="B771" s="14">
        <v>505.29</v>
      </c>
      <c r="C771" s="14">
        <v>516.6</v>
      </c>
      <c r="D771" s="14">
        <v>516.6</v>
      </c>
      <c r="E771" s="14">
        <v>503.72</v>
      </c>
      <c r="F771" s="14" t="s">
        <v>4710</v>
      </c>
      <c r="G771" s="15">
        <v>6.4999999999999997E-3</v>
      </c>
    </row>
    <row r="772" spans="1:7" x14ac:dyDescent="0.2">
      <c r="A772" s="17">
        <v>42345</v>
      </c>
      <c r="B772" s="14">
        <v>517.38</v>
      </c>
      <c r="C772" s="14">
        <v>518.32000000000005</v>
      </c>
      <c r="D772" s="14">
        <v>520.69000000000005</v>
      </c>
      <c r="E772" s="14">
        <v>516.09</v>
      </c>
      <c r="F772" s="14" t="s">
        <v>4711</v>
      </c>
      <c r="G772" s="15">
        <v>-9.9000000000000008E-3</v>
      </c>
    </row>
    <row r="773" spans="1:7" x14ac:dyDescent="0.2">
      <c r="A773" s="17">
        <v>42342</v>
      </c>
      <c r="B773" s="14">
        <v>514.02</v>
      </c>
      <c r="C773" s="14">
        <v>518.15</v>
      </c>
      <c r="D773" s="14">
        <v>518.15</v>
      </c>
      <c r="E773" s="14">
        <v>510.43</v>
      </c>
      <c r="F773" s="14" t="s">
        <v>4712</v>
      </c>
      <c r="G773" s="15">
        <v>-1.7399999999999999E-2</v>
      </c>
    </row>
    <row r="774" spans="1:7" x14ac:dyDescent="0.2">
      <c r="A774" s="17">
        <v>42341</v>
      </c>
      <c r="B774" s="14">
        <v>519.16999999999996</v>
      </c>
      <c r="C774" s="14">
        <v>526.95000000000005</v>
      </c>
      <c r="D774" s="14">
        <v>530.82000000000005</v>
      </c>
      <c r="E774" s="14">
        <v>519.16999999999996</v>
      </c>
      <c r="F774" s="14" t="s">
        <v>4713</v>
      </c>
      <c r="G774" s="15">
        <v>4.1000000000000003E-3</v>
      </c>
    </row>
    <row r="775" spans="1:7" x14ac:dyDescent="0.2">
      <c r="A775" s="17">
        <v>42340</v>
      </c>
      <c r="B775" s="14">
        <v>528.37</v>
      </c>
      <c r="C775" s="14">
        <v>526.76</v>
      </c>
      <c r="D775" s="14">
        <v>529.77</v>
      </c>
      <c r="E775" s="14">
        <v>525.38</v>
      </c>
      <c r="F775" s="14" t="s">
        <v>4714</v>
      </c>
      <c r="G775" s="15">
        <v>-6.9999999999999999E-4</v>
      </c>
    </row>
    <row r="776" spans="1:7" x14ac:dyDescent="0.2">
      <c r="A776" s="17">
        <v>42339</v>
      </c>
      <c r="B776" s="14">
        <v>526.22</v>
      </c>
      <c r="C776" s="14">
        <v>527.79</v>
      </c>
      <c r="D776" s="14">
        <v>529.92999999999995</v>
      </c>
      <c r="E776" s="14">
        <v>525.33000000000004</v>
      </c>
      <c r="F776" s="14" t="s">
        <v>4715</v>
      </c>
      <c r="G776" s="15">
        <v>1.0800000000000001E-2</v>
      </c>
    </row>
    <row r="777" spans="1:7" x14ac:dyDescent="0.2">
      <c r="A777" s="17">
        <v>42338</v>
      </c>
      <c r="B777" s="14">
        <v>526.6</v>
      </c>
      <c r="C777" s="14">
        <v>520.63</v>
      </c>
      <c r="D777" s="14">
        <v>527.87</v>
      </c>
      <c r="E777" s="14">
        <v>519.36</v>
      </c>
      <c r="F777" s="14" t="s">
        <v>4716</v>
      </c>
      <c r="G777" s="15">
        <v>1.4E-3</v>
      </c>
    </row>
    <row r="778" spans="1:7" x14ac:dyDescent="0.2">
      <c r="A778" s="17">
        <v>42335</v>
      </c>
      <c r="B778" s="14">
        <v>520.96</v>
      </c>
      <c r="C778" s="14">
        <v>518.69000000000005</v>
      </c>
      <c r="D778" s="14">
        <v>522.03</v>
      </c>
      <c r="E778" s="14">
        <v>516.6</v>
      </c>
      <c r="F778" s="14" t="s">
        <v>4717</v>
      </c>
      <c r="G778" s="15">
        <v>7.4999999999999997E-3</v>
      </c>
    </row>
    <row r="779" spans="1:7" x14ac:dyDescent="0.2">
      <c r="A779" s="17">
        <v>42334</v>
      </c>
      <c r="B779" s="14">
        <v>520.24</v>
      </c>
      <c r="C779" s="14">
        <v>516.24</v>
      </c>
      <c r="D779" s="14">
        <v>520.67999999999995</v>
      </c>
      <c r="E779" s="14">
        <v>515.5</v>
      </c>
      <c r="F779" s="14" t="s">
        <v>4718</v>
      </c>
      <c r="G779" s="15">
        <v>1.0999999999999999E-2</v>
      </c>
    </row>
    <row r="780" spans="1:7" x14ac:dyDescent="0.2">
      <c r="A780" s="17">
        <v>42333</v>
      </c>
      <c r="B780" s="14">
        <v>516.38</v>
      </c>
      <c r="C780" s="14">
        <v>512.89</v>
      </c>
      <c r="D780" s="14">
        <v>516.78</v>
      </c>
      <c r="E780" s="14">
        <v>511.1</v>
      </c>
      <c r="F780" s="14" t="s">
        <v>4719</v>
      </c>
      <c r="G780" s="15">
        <v>-1.67E-2</v>
      </c>
    </row>
    <row r="781" spans="1:7" x14ac:dyDescent="0.2">
      <c r="A781" s="17">
        <v>42332</v>
      </c>
      <c r="B781" s="14">
        <v>510.78</v>
      </c>
      <c r="C781" s="14">
        <v>518.44000000000005</v>
      </c>
      <c r="D781" s="14">
        <v>518.44000000000005</v>
      </c>
      <c r="E781" s="14">
        <v>509.87</v>
      </c>
      <c r="F781" s="14" t="s">
        <v>4720</v>
      </c>
      <c r="G781" s="15">
        <v>-1.5E-3</v>
      </c>
    </row>
    <row r="782" spans="1:7" x14ac:dyDescent="0.2">
      <c r="A782" s="17">
        <v>42331</v>
      </c>
      <c r="B782" s="14">
        <v>519.46</v>
      </c>
      <c r="C782" s="14">
        <v>519.62</v>
      </c>
      <c r="D782" s="14">
        <v>520.30999999999995</v>
      </c>
      <c r="E782" s="14">
        <v>516.89</v>
      </c>
      <c r="F782" s="14" t="s">
        <v>4721</v>
      </c>
      <c r="G782" s="15">
        <v>5.1000000000000004E-3</v>
      </c>
    </row>
    <row r="783" spans="1:7" x14ac:dyDescent="0.2">
      <c r="A783" s="17">
        <v>42328</v>
      </c>
      <c r="B783" s="14">
        <v>520.25</v>
      </c>
      <c r="C783" s="14">
        <v>518.79999999999995</v>
      </c>
      <c r="D783" s="14">
        <v>520.79</v>
      </c>
      <c r="E783" s="14">
        <v>515.32000000000005</v>
      </c>
      <c r="F783" s="14" t="s">
        <v>4722</v>
      </c>
      <c r="G783" s="15">
        <v>1.1000000000000001E-3</v>
      </c>
    </row>
    <row r="784" spans="1:7" x14ac:dyDescent="0.2">
      <c r="A784" s="17">
        <v>42327</v>
      </c>
      <c r="B784" s="14">
        <v>517.61</v>
      </c>
      <c r="C784" s="14">
        <v>519.66</v>
      </c>
      <c r="D784" s="14">
        <v>522.12</v>
      </c>
      <c r="E784" s="14">
        <v>516.26</v>
      </c>
      <c r="F784" s="14" t="s">
        <v>4723</v>
      </c>
      <c r="G784" s="15">
        <v>5.9999999999999995E-4</v>
      </c>
    </row>
    <row r="785" spans="1:7" x14ac:dyDescent="0.2">
      <c r="A785" s="17">
        <v>42326</v>
      </c>
      <c r="B785" s="14">
        <v>517.05999999999995</v>
      </c>
      <c r="C785" s="14">
        <v>514.92999999999995</v>
      </c>
      <c r="D785" s="14">
        <v>517.36</v>
      </c>
      <c r="E785" s="14">
        <v>514.41999999999996</v>
      </c>
      <c r="F785" s="14" t="s">
        <v>4724</v>
      </c>
      <c r="G785" s="15">
        <v>1.9900000000000001E-2</v>
      </c>
    </row>
    <row r="786" spans="1:7" x14ac:dyDescent="0.2">
      <c r="A786" s="17">
        <v>42325</v>
      </c>
      <c r="B786" s="14">
        <v>516.73</v>
      </c>
      <c r="C786" s="14">
        <v>510.55</v>
      </c>
      <c r="D786" s="14">
        <v>516.73</v>
      </c>
      <c r="E786" s="14">
        <v>510.55</v>
      </c>
      <c r="F786" s="14" t="s">
        <v>4725</v>
      </c>
      <c r="G786" s="15">
        <v>3.8E-3</v>
      </c>
    </row>
    <row r="787" spans="1:7" x14ac:dyDescent="0.2">
      <c r="A787" s="17">
        <v>42324</v>
      </c>
      <c r="B787" s="14">
        <v>506.67</v>
      </c>
      <c r="C787" s="14">
        <v>500.31</v>
      </c>
      <c r="D787" s="14">
        <v>508.22</v>
      </c>
      <c r="E787" s="14">
        <v>499.9</v>
      </c>
      <c r="F787" s="14" t="s">
        <v>4726</v>
      </c>
      <c r="G787" s="15">
        <v>-8.2000000000000007E-3</v>
      </c>
    </row>
    <row r="788" spans="1:7" x14ac:dyDescent="0.2">
      <c r="A788" s="17">
        <v>42321</v>
      </c>
      <c r="B788" s="14">
        <v>504.75</v>
      </c>
      <c r="C788" s="14">
        <v>507.15</v>
      </c>
      <c r="D788" s="14">
        <v>507.89</v>
      </c>
      <c r="E788" s="14">
        <v>503.09</v>
      </c>
      <c r="F788" s="14" t="s">
        <v>4727</v>
      </c>
      <c r="G788" s="15">
        <v>-1.29E-2</v>
      </c>
    </row>
    <row r="789" spans="1:7" x14ac:dyDescent="0.2">
      <c r="A789" s="17">
        <v>42320</v>
      </c>
      <c r="B789" s="14">
        <v>508.94</v>
      </c>
      <c r="C789" s="14">
        <v>515.80999999999995</v>
      </c>
      <c r="D789" s="14">
        <v>516.05999999999995</v>
      </c>
      <c r="E789" s="14">
        <v>508.86</v>
      </c>
      <c r="F789" s="14" t="s">
        <v>4728</v>
      </c>
      <c r="G789" s="15">
        <v>8.0999999999999996E-3</v>
      </c>
    </row>
    <row r="790" spans="1:7" x14ac:dyDescent="0.2">
      <c r="A790" s="17">
        <v>42319</v>
      </c>
      <c r="B790" s="14">
        <v>515.59</v>
      </c>
      <c r="C790" s="14">
        <v>513.11</v>
      </c>
      <c r="D790" s="14">
        <v>517.54999999999995</v>
      </c>
      <c r="E790" s="14">
        <v>513.07000000000005</v>
      </c>
      <c r="F790" s="14" t="s">
        <v>4729</v>
      </c>
      <c r="G790" s="15">
        <v>-8.0000000000000002E-3</v>
      </c>
    </row>
    <row r="791" spans="1:7" x14ac:dyDescent="0.2">
      <c r="A791" s="17">
        <v>42318</v>
      </c>
      <c r="B791" s="14">
        <v>511.46</v>
      </c>
      <c r="C791" s="14">
        <v>516.65</v>
      </c>
      <c r="D791" s="14">
        <v>517.16</v>
      </c>
      <c r="E791" s="14">
        <v>508.26</v>
      </c>
      <c r="F791" s="14" t="s">
        <v>4730</v>
      </c>
      <c r="G791" s="15">
        <v>-7.1000000000000004E-3</v>
      </c>
    </row>
    <row r="792" spans="1:7" x14ac:dyDescent="0.2">
      <c r="A792" s="17">
        <v>42317</v>
      </c>
      <c r="B792" s="14">
        <v>515.55999999999995</v>
      </c>
      <c r="C792" s="14">
        <v>520.92999999999995</v>
      </c>
      <c r="D792" s="14">
        <v>522.67999999999995</v>
      </c>
      <c r="E792" s="14">
        <v>515.55999999999995</v>
      </c>
      <c r="F792" s="14" t="s">
        <v>4731</v>
      </c>
      <c r="G792" s="15">
        <v>2.8E-3</v>
      </c>
    </row>
    <row r="793" spans="1:7" x14ac:dyDescent="0.2">
      <c r="A793" s="17">
        <v>42314</v>
      </c>
      <c r="B793" s="14">
        <v>519.26</v>
      </c>
      <c r="C793" s="14">
        <v>518.15</v>
      </c>
      <c r="D793" s="14">
        <v>521.9</v>
      </c>
      <c r="E793" s="14">
        <v>516.30999999999995</v>
      </c>
      <c r="F793" s="14" t="s">
        <v>4732</v>
      </c>
      <c r="G793" s="15">
        <v>-2.0999999999999999E-3</v>
      </c>
    </row>
    <row r="794" spans="1:7" x14ac:dyDescent="0.2">
      <c r="A794" s="17">
        <v>42313</v>
      </c>
      <c r="B794" s="14">
        <v>517.79999999999995</v>
      </c>
      <c r="C794" s="14">
        <v>520.04</v>
      </c>
      <c r="D794" s="14">
        <v>520.54</v>
      </c>
      <c r="E794" s="14">
        <v>517.23</v>
      </c>
      <c r="F794" s="14" t="s">
        <v>4733</v>
      </c>
      <c r="G794" s="15">
        <v>1.2800000000000001E-2</v>
      </c>
    </row>
    <row r="795" spans="1:7" x14ac:dyDescent="0.2">
      <c r="A795" s="17">
        <v>42312</v>
      </c>
      <c r="B795" s="14">
        <v>518.88</v>
      </c>
      <c r="C795" s="14">
        <v>514.45000000000005</v>
      </c>
      <c r="D795" s="14">
        <v>520.14</v>
      </c>
      <c r="E795" s="14">
        <v>514.45000000000005</v>
      </c>
      <c r="F795" s="14" t="s">
        <v>4734</v>
      </c>
      <c r="G795" s="15">
        <v>4.1999999999999997E-3</v>
      </c>
    </row>
    <row r="796" spans="1:7" x14ac:dyDescent="0.2">
      <c r="A796" s="17">
        <v>42311</v>
      </c>
      <c r="B796" s="14">
        <v>512.32000000000005</v>
      </c>
      <c r="C796" s="14">
        <v>511.18</v>
      </c>
      <c r="D796" s="14">
        <v>512.69000000000005</v>
      </c>
      <c r="E796" s="14">
        <v>508.98</v>
      </c>
      <c r="F796" s="14" t="s">
        <v>4735</v>
      </c>
      <c r="G796" s="15">
        <v>4.1000000000000003E-3</v>
      </c>
    </row>
    <row r="797" spans="1:7" x14ac:dyDescent="0.2">
      <c r="A797" s="17">
        <v>42310</v>
      </c>
      <c r="B797" s="14">
        <v>510.18</v>
      </c>
      <c r="C797" s="14">
        <v>505.15</v>
      </c>
      <c r="D797" s="14">
        <v>511.9</v>
      </c>
      <c r="E797" s="14">
        <v>504.09</v>
      </c>
      <c r="F797" s="14" t="s">
        <v>4736</v>
      </c>
      <c r="G797" s="15">
        <v>3.5000000000000001E-3</v>
      </c>
    </row>
    <row r="798" spans="1:7" x14ac:dyDescent="0.2">
      <c r="A798" s="17">
        <v>42307</v>
      </c>
      <c r="B798" s="14">
        <v>508.1</v>
      </c>
      <c r="C798" s="14">
        <v>507.31</v>
      </c>
      <c r="D798" s="14">
        <v>510.42</v>
      </c>
      <c r="E798" s="14">
        <v>506.92</v>
      </c>
      <c r="F798" s="14" t="s">
        <v>4737</v>
      </c>
      <c r="G798" s="15">
        <v>-2.9999999999999997E-4</v>
      </c>
    </row>
    <row r="799" spans="1:7" x14ac:dyDescent="0.2">
      <c r="A799" s="17">
        <v>42306</v>
      </c>
      <c r="B799" s="14">
        <v>506.33</v>
      </c>
      <c r="C799" s="14">
        <v>508.26</v>
      </c>
      <c r="D799" s="14">
        <v>508.29</v>
      </c>
      <c r="E799" s="14">
        <v>503.14</v>
      </c>
      <c r="F799" s="14" t="s">
        <v>4738</v>
      </c>
      <c r="G799" s="15">
        <v>5.1000000000000004E-3</v>
      </c>
    </row>
    <row r="800" spans="1:7" x14ac:dyDescent="0.2">
      <c r="A800" s="17">
        <v>42305</v>
      </c>
      <c r="B800" s="14">
        <v>506.49</v>
      </c>
      <c r="C800" s="14">
        <v>505.05</v>
      </c>
      <c r="D800" s="14">
        <v>507.59</v>
      </c>
      <c r="E800" s="14">
        <v>502.66</v>
      </c>
      <c r="F800" s="14" t="s">
        <v>4739</v>
      </c>
      <c r="G800" s="15">
        <v>-7.4000000000000003E-3</v>
      </c>
    </row>
    <row r="801" spans="1:7" x14ac:dyDescent="0.2">
      <c r="A801" s="17">
        <v>42304</v>
      </c>
      <c r="B801" s="14">
        <v>503.91</v>
      </c>
      <c r="C801" s="14">
        <v>507.04</v>
      </c>
      <c r="D801" s="14">
        <v>507.35</v>
      </c>
      <c r="E801" s="14">
        <v>503.04</v>
      </c>
      <c r="F801" s="14" t="s">
        <v>4740</v>
      </c>
      <c r="G801" s="15">
        <v>1.4E-3</v>
      </c>
    </row>
    <row r="802" spans="1:7" x14ac:dyDescent="0.2">
      <c r="A802" s="17">
        <v>42303</v>
      </c>
      <c r="B802" s="14">
        <v>507.67</v>
      </c>
      <c r="C802" s="14">
        <v>507.18</v>
      </c>
      <c r="D802" s="14">
        <v>509.79</v>
      </c>
      <c r="E802" s="14">
        <v>505.21</v>
      </c>
      <c r="F802" s="14" t="s">
        <v>4741</v>
      </c>
      <c r="G802" s="15">
        <v>1.43E-2</v>
      </c>
    </row>
    <row r="803" spans="1:7" x14ac:dyDescent="0.2">
      <c r="A803" s="17">
        <v>42300</v>
      </c>
      <c r="B803" s="14">
        <v>506.97</v>
      </c>
      <c r="C803" s="14">
        <v>501.66</v>
      </c>
      <c r="D803" s="14">
        <v>509.04</v>
      </c>
      <c r="E803" s="14">
        <v>500.81</v>
      </c>
      <c r="F803" s="14" t="s">
        <v>4742</v>
      </c>
      <c r="G803" s="15">
        <v>1.9099999999999999E-2</v>
      </c>
    </row>
    <row r="804" spans="1:7" x14ac:dyDescent="0.2">
      <c r="A804" s="17">
        <v>42299</v>
      </c>
      <c r="B804" s="14">
        <v>499.82</v>
      </c>
      <c r="C804" s="14">
        <v>489.68</v>
      </c>
      <c r="D804" s="14">
        <v>499.96</v>
      </c>
      <c r="E804" s="14">
        <v>485.7</v>
      </c>
      <c r="F804" s="14" t="s">
        <v>4743</v>
      </c>
      <c r="G804" s="15">
        <v>-5.4999999999999997E-3</v>
      </c>
    </row>
    <row r="805" spans="1:7" x14ac:dyDescent="0.2">
      <c r="A805" s="17">
        <v>42298</v>
      </c>
      <c r="B805" s="14">
        <v>490.46</v>
      </c>
      <c r="C805" s="14">
        <v>492.27</v>
      </c>
      <c r="D805" s="14">
        <v>492.74</v>
      </c>
      <c r="E805" s="14">
        <v>487.55</v>
      </c>
      <c r="F805" s="14" t="s">
        <v>4744</v>
      </c>
      <c r="G805" s="15">
        <v>6.7000000000000002E-3</v>
      </c>
    </row>
    <row r="806" spans="1:7" x14ac:dyDescent="0.2">
      <c r="A806" s="17">
        <v>42297</v>
      </c>
      <c r="B806" s="14">
        <v>493.19</v>
      </c>
      <c r="C806" s="14">
        <v>491.83</v>
      </c>
      <c r="D806" s="14">
        <v>494.55</v>
      </c>
      <c r="E806" s="14">
        <v>487.85</v>
      </c>
      <c r="F806" s="14" t="s">
        <v>4745</v>
      </c>
      <c r="G806" s="15">
        <v>3.8999999999999998E-3</v>
      </c>
    </row>
    <row r="807" spans="1:7" x14ac:dyDescent="0.2">
      <c r="A807" s="17">
        <v>42296</v>
      </c>
      <c r="B807" s="14">
        <v>489.9</v>
      </c>
      <c r="C807" s="14">
        <v>488.89</v>
      </c>
      <c r="D807" s="14">
        <v>492.35</v>
      </c>
      <c r="E807" s="14">
        <v>488.2</v>
      </c>
      <c r="F807" s="14" t="s">
        <v>4746</v>
      </c>
      <c r="G807" s="15">
        <v>-1.4E-3</v>
      </c>
    </row>
    <row r="808" spans="1:7" x14ac:dyDescent="0.2">
      <c r="A808" s="17">
        <v>42293</v>
      </c>
      <c r="B808" s="14">
        <v>488.02</v>
      </c>
      <c r="C808" s="14">
        <v>491.32</v>
      </c>
      <c r="D808" s="14">
        <v>493.32</v>
      </c>
      <c r="E808" s="14">
        <v>486.13</v>
      </c>
      <c r="F808" s="14" t="s">
        <v>4747</v>
      </c>
      <c r="G808" s="15">
        <v>7.1999999999999998E-3</v>
      </c>
    </row>
    <row r="809" spans="1:7" x14ac:dyDescent="0.2">
      <c r="A809" s="17">
        <v>42292</v>
      </c>
      <c r="B809" s="14">
        <v>488.72</v>
      </c>
      <c r="C809" s="14">
        <v>488.22</v>
      </c>
      <c r="D809" s="14">
        <v>488.72</v>
      </c>
      <c r="E809" s="14">
        <v>485.52</v>
      </c>
      <c r="F809" s="14" t="s">
        <v>4748</v>
      </c>
      <c r="G809" s="15">
        <v>-1.06E-2</v>
      </c>
    </row>
    <row r="810" spans="1:7" x14ac:dyDescent="0.2">
      <c r="A810" s="17">
        <v>42291</v>
      </c>
      <c r="B810" s="14">
        <v>485.23</v>
      </c>
      <c r="C810" s="14">
        <v>488.23</v>
      </c>
      <c r="D810" s="14">
        <v>488.79</v>
      </c>
      <c r="E810" s="14">
        <v>484.82</v>
      </c>
      <c r="F810" s="14" t="s">
        <v>4213</v>
      </c>
      <c r="G810" s="15">
        <v>-1.2699999999999999E-2</v>
      </c>
    </row>
    <row r="811" spans="1:7" x14ac:dyDescent="0.2">
      <c r="A811" s="17">
        <v>42290</v>
      </c>
      <c r="B811" s="14">
        <v>490.42</v>
      </c>
      <c r="C811" s="14">
        <v>497.48</v>
      </c>
      <c r="D811" s="14">
        <v>497.48</v>
      </c>
      <c r="E811" s="14">
        <v>488.42</v>
      </c>
      <c r="F811" s="14" t="s">
        <v>4749</v>
      </c>
      <c r="G811" s="15">
        <v>-5.9999999999999995E-4</v>
      </c>
    </row>
    <row r="812" spans="1:7" x14ac:dyDescent="0.2">
      <c r="A812" s="17">
        <v>42289</v>
      </c>
      <c r="B812" s="14">
        <v>496.71</v>
      </c>
      <c r="C812" s="14">
        <v>498.66</v>
      </c>
      <c r="D812" s="14">
        <v>503.34</v>
      </c>
      <c r="E812" s="14">
        <v>494.26</v>
      </c>
      <c r="F812" s="14" t="s">
        <v>4750</v>
      </c>
      <c r="G812" s="15">
        <v>1.2E-2</v>
      </c>
    </row>
    <row r="813" spans="1:7" x14ac:dyDescent="0.2">
      <c r="A813" s="17">
        <v>42286</v>
      </c>
      <c r="B813" s="14">
        <v>496.99</v>
      </c>
      <c r="C813" s="14">
        <v>495.18</v>
      </c>
      <c r="D813" s="14">
        <v>498.84</v>
      </c>
      <c r="E813" s="14">
        <v>494.6</v>
      </c>
      <c r="F813" s="14" t="s">
        <v>4751</v>
      </c>
      <c r="G813" s="15">
        <v>7.3000000000000001E-3</v>
      </c>
    </row>
    <row r="814" spans="1:7" x14ac:dyDescent="0.2">
      <c r="A814" s="17">
        <v>42285</v>
      </c>
      <c r="B814" s="14">
        <v>491.08</v>
      </c>
      <c r="C814" s="14">
        <v>487.71</v>
      </c>
      <c r="D814" s="14">
        <v>491.19</v>
      </c>
      <c r="E814" s="14">
        <v>486.35</v>
      </c>
      <c r="F814" s="14" t="s">
        <v>4752</v>
      </c>
      <c r="G814" s="15">
        <v>-3.8999999999999998E-3</v>
      </c>
    </row>
    <row r="815" spans="1:7" x14ac:dyDescent="0.2">
      <c r="A815" s="17">
        <v>42284</v>
      </c>
      <c r="B815" s="14">
        <v>487.54</v>
      </c>
      <c r="C815" s="14">
        <v>490.86</v>
      </c>
      <c r="D815" s="14">
        <v>493.78</v>
      </c>
      <c r="E815" s="14">
        <v>487.54</v>
      </c>
      <c r="F815" s="14" t="s">
        <v>4753</v>
      </c>
      <c r="G815" s="15">
        <v>1.6000000000000001E-3</v>
      </c>
    </row>
    <row r="816" spans="1:7" x14ac:dyDescent="0.2">
      <c r="A816" s="17">
        <v>42283</v>
      </c>
      <c r="B816" s="14">
        <v>489.43</v>
      </c>
      <c r="C816" s="14">
        <v>488.95</v>
      </c>
      <c r="D816" s="14">
        <v>491.73</v>
      </c>
      <c r="E816" s="14">
        <v>484.28</v>
      </c>
      <c r="F816" s="14" t="s">
        <v>4754</v>
      </c>
      <c r="G816" s="15">
        <v>0.03</v>
      </c>
    </row>
    <row r="817" spans="1:7" x14ac:dyDescent="0.2">
      <c r="A817" s="17">
        <v>42282</v>
      </c>
      <c r="B817" s="14">
        <v>488.64</v>
      </c>
      <c r="C817" s="14">
        <v>481.62</v>
      </c>
      <c r="D817" s="14">
        <v>488.64</v>
      </c>
      <c r="E817" s="14">
        <v>479.96</v>
      </c>
      <c r="F817" s="14" t="s">
        <v>4755</v>
      </c>
      <c r="G817" s="15">
        <v>4.4999999999999997E-3</v>
      </c>
    </row>
    <row r="818" spans="1:7" x14ac:dyDescent="0.2">
      <c r="A818" s="17">
        <v>42279</v>
      </c>
      <c r="B818" s="14">
        <v>474.42</v>
      </c>
      <c r="C818" s="14">
        <v>476.03</v>
      </c>
      <c r="D818" s="14">
        <v>479.74</v>
      </c>
      <c r="E818" s="14">
        <v>469.52</v>
      </c>
      <c r="F818" s="14" t="s">
        <v>4756</v>
      </c>
      <c r="G818" s="15">
        <v>-7.1000000000000004E-3</v>
      </c>
    </row>
    <row r="819" spans="1:7" x14ac:dyDescent="0.2">
      <c r="A819" s="17">
        <v>42278</v>
      </c>
      <c r="B819" s="14">
        <v>472.29</v>
      </c>
      <c r="C819" s="14">
        <v>480.55</v>
      </c>
      <c r="D819" s="14">
        <v>481.77</v>
      </c>
      <c r="E819" s="14">
        <v>470.96</v>
      </c>
      <c r="F819" s="14" t="s">
        <v>4757</v>
      </c>
      <c r="G819" s="15">
        <v>1.8599999999999998E-2</v>
      </c>
    </row>
    <row r="820" spans="1:7" x14ac:dyDescent="0.2">
      <c r="A820" s="17">
        <v>42277</v>
      </c>
      <c r="B820" s="14">
        <v>475.68</v>
      </c>
      <c r="C820" s="14">
        <v>473.71</v>
      </c>
      <c r="D820" s="14">
        <v>477.44</v>
      </c>
      <c r="E820" s="14">
        <v>472.41</v>
      </c>
      <c r="F820" s="14" t="s">
        <v>4758</v>
      </c>
      <c r="G820" s="15">
        <v>1.1999999999999999E-3</v>
      </c>
    </row>
    <row r="821" spans="1:7" x14ac:dyDescent="0.2">
      <c r="A821" s="17">
        <v>42276</v>
      </c>
      <c r="B821" s="14">
        <v>466.99</v>
      </c>
      <c r="C821" s="14">
        <v>461.72</v>
      </c>
      <c r="D821" s="14">
        <v>469.52</v>
      </c>
      <c r="E821" s="14">
        <v>459.28</v>
      </c>
      <c r="F821" s="14" t="s">
        <v>4759</v>
      </c>
      <c r="G821" s="15">
        <v>-1.8599999999999998E-2</v>
      </c>
    </row>
    <row r="822" spans="1:7" x14ac:dyDescent="0.2">
      <c r="A822" s="17">
        <v>42275</v>
      </c>
      <c r="B822" s="14">
        <v>466.45</v>
      </c>
      <c r="C822" s="14">
        <v>474.03</v>
      </c>
      <c r="D822" s="14">
        <v>474.27</v>
      </c>
      <c r="E822" s="14">
        <v>466.45</v>
      </c>
      <c r="F822" s="14" t="s">
        <v>4760</v>
      </c>
      <c r="G822" s="15">
        <v>2.4500000000000001E-2</v>
      </c>
    </row>
    <row r="823" spans="1:7" x14ac:dyDescent="0.2">
      <c r="A823" s="17">
        <v>42272</v>
      </c>
      <c r="B823" s="14">
        <v>475.29</v>
      </c>
      <c r="C823" s="14">
        <v>470.48</v>
      </c>
      <c r="D823" s="14">
        <v>476.43</v>
      </c>
      <c r="E823" s="14">
        <v>470.48</v>
      </c>
      <c r="F823" s="14" t="s">
        <v>4761</v>
      </c>
      <c r="G823" s="15">
        <v>-2.69E-2</v>
      </c>
    </row>
    <row r="824" spans="1:7" x14ac:dyDescent="0.2">
      <c r="A824" s="17">
        <v>42271</v>
      </c>
      <c r="B824" s="14">
        <v>463.91</v>
      </c>
      <c r="C824" s="14">
        <v>477.04</v>
      </c>
      <c r="D824" s="14">
        <v>477.04</v>
      </c>
      <c r="E824" s="14">
        <v>463.05</v>
      </c>
      <c r="F824" s="14" t="s">
        <v>4762</v>
      </c>
      <c r="G824" s="15">
        <v>4.0000000000000002E-4</v>
      </c>
    </row>
    <row r="825" spans="1:7" x14ac:dyDescent="0.2">
      <c r="A825" s="17">
        <v>42270</v>
      </c>
      <c r="B825" s="14">
        <v>476.75</v>
      </c>
      <c r="C825" s="14">
        <v>476.26</v>
      </c>
      <c r="D825" s="14">
        <v>479.37</v>
      </c>
      <c r="E825" s="14">
        <v>473.78</v>
      </c>
      <c r="F825" s="14" t="s">
        <v>4501</v>
      </c>
      <c r="G825" s="15">
        <v>-2.35E-2</v>
      </c>
    </row>
    <row r="826" spans="1:7" x14ac:dyDescent="0.2">
      <c r="A826" s="17">
        <v>42269</v>
      </c>
      <c r="B826" s="14">
        <v>476.58</v>
      </c>
      <c r="C826" s="14">
        <v>469.07</v>
      </c>
      <c r="D826" s="14">
        <v>484.55</v>
      </c>
      <c r="E826" s="14">
        <v>468.59</v>
      </c>
      <c r="F826" s="14" t="s">
        <v>4763</v>
      </c>
      <c r="G826" s="15">
        <v>6.8999999999999999E-3</v>
      </c>
    </row>
    <row r="827" spans="1:7" x14ac:dyDescent="0.2">
      <c r="A827" s="17">
        <v>42268</v>
      </c>
      <c r="B827" s="14">
        <v>488.05</v>
      </c>
      <c r="C827" s="14">
        <v>483.5</v>
      </c>
      <c r="D827" s="14">
        <v>489.37</v>
      </c>
      <c r="E827" s="14">
        <v>482.03</v>
      </c>
      <c r="F827" s="14" t="s">
        <v>4764</v>
      </c>
      <c r="G827" s="15">
        <v>-1.83E-2</v>
      </c>
    </row>
    <row r="828" spans="1:7" x14ac:dyDescent="0.2">
      <c r="A828" s="17">
        <v>42265</v>
      </c>
      <c r="B828" s="14">
        <v>484.72</v>
      </c>
      <c r="C828" s="14">
        <v>491.21</v>
      </c>
      <c r="D828" s="14">
        <v>491.21</v>
      </c>
      <c r="E828" s="14">
        <v>482.47</v>
      </c>
      <c r="F828" s="14" t="s">
        <v>4765</v>
      </c>
      <c r="G828" s="15">
        <v>1.8E-3</v>
      </c>
    </row>
    <row r="829" spans="1:7" x14ac:dyDescent="0.2">
      <c r="A829" s="17">
        <v>42264</v>
      </c>
      <c r="B829" s="14">
        <v>493.77</v>
      </c>
      <c r="C829" s="14">
        <v>494.2</v>
      </c>
      <c r="D829" s="14">
        <v>494.37</v>
      </c>
      <c r="E829" s="14">
        <v>492.08</v>
      </c>
      <c r="F829" s="14" t="s">
        <v>4766</v>
      </c>
      <c r="G829" s="15">
        <v>9.4000000000000004E-3</v>
      </c>
    </row>
    <row r="830" spans="1:7" x14ac:dyDescent="0.2">
      <c r="A830" s="17">
        <v>42263</v>
      </c>
      <c r="B830" s="14">
        <v>492.86</v>
      </c>
      <c r="C830" s="14">
        <v>491.56</v>
      </c>
      <c r="D830" s="14">
        <v>494.9</v>
      </c>
      <c r="E830" s="14">
        <v>491.08</v>
      </c>
      <c r="F830" s="14" t="s">
        <v>4767</v>
      </c>
      <c r="G830" s="15">
        <v>-6.9999999999999999E-4</v>
      </c>
    </row>
    <row r="831" spans="1:7" x14ac:dyDescent="0.2">
      <c r="A831" s="17">
        <v>42262</v>
      </c>
      <c r="B831" s="14">
        <v>488.26</v>
      </c>
      <c r="C831" s="14">
        <v>488.47</v>
      </c>
      <c r="D831" s="14">
        <v>489.47</v>
      </c>
      <c r="E831" s="14">
        <v>482.78</v>
      </c>
      <c r="F831" s="14" t="s">
        <v>4768</v>
      </c>
      <c r="G831" s="15">
        <v>-1.3299999999999999E-2</v>
      </c>
    </row>
    <row r="832" spans="1:7" x14ac:dyDescent="0.2">
      <c r="A832" s="17">
        <v>42261</v>
      </c>
      <c r="B832" s="14">
        <v>488.61</v>
      </c>
      <c r="C832" s="14">
        <v>495.23</v>
      </c>
      <c r="D832" s="14">
        <v>496.24</v>
      </c>
      <c r="E832" s="14">
        <v>487.5</v>
      </c>
      <c r="F832" s="14" t="s">
        <v>4769</v>
      </c>
      <c r="G832" s="15">
        <v>-4.1000000000000003E-3</v>
      </c>
    </row>
    <row r="833" spans="1:7" x14ac:dyDescent="0.2">
      <c r="A833" s="17">
        <v>42258</v>
      </c>
      <c r="B833" s="14">
        <v>495.21</v>
      </c>
      <c r="C833" s="14">
        <v>498.67</v>
      </c>
      <c r="D833" s="14">
        <v>498.67</v>
      </c>
      <c r="E833" s="14">
        <v>494.16</v>
      </c>
      <c r="F833" s="14" t="s">
        <v>4770</v>
      </c>
      <c r="G833" s="15">
        <v>-8.3000000000000001E-3</v>
      </c>
    </row>
    <row r="834" spans="1:7" x14ac:dyDescent="0.2">
      <c r="A834" s="17">
        <v>42257</v>
      </c>
      <c r="B834" s="14">
        <v>497.27</v>
      </c>
      <c r="C834" s="14">
        <v>497.76</v>
      </c>
      <c r="D834" s="14">
        <v>500.74</v>
      </c>
      <c r="E834" s="14">
        <v>495.59</v>
      </c>
      <c r="F834" s="14" t="s">
        <v>4771</v>
      </c>
      <c r="G834" s="15">
        <v>1.24E-2</v>
      </c>
    </row>
    <row r="835" spans="1:7" x14ac:dyDescent="0.2">
      <c r="A835" s="17">
        <v>42256</v>
      </c>
      <c r="B835" s="14">
        <v>501.44</v>
      </c>
      <c r="C835" s="14">
        <v>504.7</v>
      </c>
      <c r="D835" s="14">
        <v>506.59</v>
      </c>
      <c r="E835" s="14">
        <v>501.15</v>
      </c>
      <c r="F835" s="14" t="s">
        <v>4772</v>
      </c>
      <c r="G835" s="15">
        <v>1.09E-2</v>
      </c>
    </row>
    <row r="836" spans="1:7" x14ac:dyDescent="0.2">
      <c r="A836" s="17">
        <v>42255</v>
      </c>
      <c r="B836" s="14">
        <v>495.31</v>
      </c>
      <c r="C836" s="14">
        <v>492.73</v>
      </c>
      <c r="D836" s="14">
        <v>498.26</v>
      </c>
      <c r="E836" s="14">
        <v>492.61</v>
      </c>
      <c r="F836" s="14" t="s">
        <v>4773</v>
      </c>
      <c r="G836" s="15">
        <v>6.6E-3</v>
      </c>
    </row>
    <row r="837" spans="1:7" x14ac:dyDescent="0.2">
      <c r="A837" s="17">
        <v>42254</v>
      </c>
      <c r="B837" s="14">
        <v>489.98</v>
      </c>
      <c r="C837" s="14">
        <v>491.62</v>
      </c>
      <c r="D837" s="14">
        <v>492.6</v>
      </c>
      <c r="E837" s="14">
        <v>488.46</v>
      </c>
      <c r="F837" s="14" t="s">
        <v>3885</v>
      </c>
      <c r="G837" s="15">
        <v>-2.29E-2</v>
      </c>
    </row>
    <row r="838" spans="1:7" x14ac:dyDescent="0.2">
      <c r="A838" s="17">
        <v>42251</v>
      </c>
      <c r="B838" s="14">
        <v>486.76</v>
      </c>
      <c r="C838" s="14">
        <v>493.39</v>
      </c>
      <c r="D838" s="14">
        <v>493.39</v>
      </c>
      <c r="E838" s="14">
        <v>486.25</v>
      </c>
      <c r="F838" s="14" t="s">
        <v>4774</v>
      </c>
      <c r="G838" s="15">
        <v>2.0799999999999999E-2</v>
      </c>
    </row>
    <row r="839" spans="1:7" x14ac:dyDescent="0.2">
      <c r="A839" s="17">
        <v>42250</v>
      </c>
      <c r="B839" s="14">
        <v>498.17</v>
      </c>
      <c r="C839" s="14">
        <v>493.21</v>
      </c>
      <c r="D839" s="14">
        <v>499.81</v>
      </c>
      <c r="E839" s="14">
        <v>491.19</v>
      </c>
      <c r="F839" s="14" t="s">
        <v>4425</v>
      </c>
      <c r="G839" s="15">
        <v>1.4E-3</v>
      </c>
    </row>
    <row r="840" spans="1:7" x14ac:dyDescent="0.2">
      <c r="A840" s="17">
        <v>42249</v>
      </c>
      <c r="B840" s="14">
        <v>488.04</v>
      </c>
      <c r="C840" s="14">
        <v>490.07</v>
      </c>
      <c r="D840" s="14">
        <v>492.1</v>
      </c>
      <c r="E840" s="14">
        <v>485.51</v>
      </c>
      <c r="F840" s="14" t="s">
        <v>4775</v>
      </c>
      <c r="G840" s="15">
        <v>-2.1000000000000001E-2</v>
      </c>
    </row>
    <row r="841" spans="1:7" x14ac:dyDescent="0.2">
      <c r="A841" s="17">
        <v>42248</v>
      </c>
      <c r="B841" s="14">
        <v>487.37</v>
      </c>
      <c r="C841" s="14">
        <v>492.96</v>
      </c>
      <c r="D841" s="14">
        <v>493.94</v>
      </c>
      <c r="E841" s="14">
        <v>484.75</v>
      </c>
      <c r="F841" s="14" t="s">
        <v>4776</v>
      </c>
      <c r="G841" s="15">
        <v>-2.8999999999999998E-3</v>
      </c>
    </row>
    <row r="842" spans="1:7" x14ac:dyDescent="0.2">
      <c r="A842" s="17">
        <v>42247</v>
      </c>
      <c r="B842" s="14">
        <v>497.82</v>
      </c>
      <c r="C842" s="14">
        <v>496.95</v>
      </c>
      <c r="D842" s="14">
        <v>498.11</v>
      </c>
      <c r="E842" s="14">
        <v>492.39</v>
      </c>
      <c r="F842" s="14" t="s">
        <v>4777</v>
      </c>
      <c r="G842" s="15">
        <v>3.7000000000000002E-3</v>
      </c>
    </row>
    <row r="843" spans="1:7" x14ac:dyDescent="0.2">
      <c r="A843" s="17">
        <v>42244</v>
      </c>
      <c r="B843" s="14">
        <v>499.26</v>
      </c>
      <c r="C843" s="14">
        <v>499.23</v>
      </c>
      <c r="D843" s="14">
        <v>499.64</v>
      </c>
      <c r="E843" s="14">
        <v>494.02</v>
      </c>
      <c r="F843" s="14" t="s">
        <v>4778</v>
      </c>
      <c r="G843" s="15">
        <v>2.8199999999999999E-2</v>
      </c>
    </row>
    <row r="844" spans="1:7" x14ac:dyDescent="0.2">
      <c r="A844" s="17">
        <v>42243</v>
      </c>
      <c r="B844" s="14">
        <v>497.44</v>
      </c>
      <c r="C844" s="14">
        <v>495.64</v>
      </c>
      <c r="D844" s="14">
        <v>497.79</v>
      </c>
      <c r="E844" s="14">
        <v>492.82</v>
      </c>
      <c r="F844" s="14" t="s">
        <v>4779</v>
      </c>
      <c r="G844" s="15">
        <v>-1.18E-2</v>
      </c>
    </row>
    <row r="845" spans="1:7" x14ac:dyDescent="0.2">
      <c r="A845" s="17">
        <v>42242</v>
      </c>
      <c r="B845" s="14">
        <v>483.81</v>
      </c>
      <c r="C845" s="14">
        <v>483.37</v>
      </c>
      <c r="D845" s="14">
        <v>492.96</v>
      </c>
      <c r="E845" s="14">
        <v>477.71</v>
      </c>
      <c r="F845" s="14" t="s">
        <v>4780</v>
      </c>
      <c r="G845" s="15">
        <v>3.6900000000000002E-2</v>
      </c>
    </row>
    <row r="846" spans="1:7" x14ac:dyDescent="0.2">
      <c r="A846" s="17">
        <v>42241</v>
      </c>
      <c r="B846" s="14">
        <v>489.57</v>
      </c>
      <c r="C846" s="14">
        <v>477.2</v>
      </c>
      <c r="D846" s="14">
        <v>490.66</v>
      </c>
      <c r="E846" s="14">
        <v>476.3</v>
      </c>
      <c r="F846" s="14" t="s">
        <v>4781</v>
      </c>
      <c r="G846" s="15">
        <v>-4.5400000000000003E-2</v>
      </c>
    </row>
    <row r="847" spans="1:7" x14ac:dyDescent="0.2">
      <c r="A847" s="17">
        <v>42240</v>
      </c>
      <c r="B847" s="14">
        <v>472.17</v>
      </c>
      <c r="C847" s="14">
        <v>478.93</v>
      </c>
      <c r="D847" s="14">
        <v>484.55</v>
      </c>
      <c r="E847" s="14">
        <v>464.56</v>
      </c>
      <c r="F847" s="14" t="s">
        <v>4782</v>
      </c>
      <c r="G847" s="15">
        <v>-2.53E-2</v>
      </c>
    </row>
    <row r="848" spans="1:7" x14ac:dyDescent="0.2">
      <c r="A848" s="17">
        <v>42237</v>
      </c>
      <c r="B848" s="14">
        <v>494.65</v>
      </c>
      <c r="C848" s="14">
        <v>500.42</v>
      </c>
      <c r="D848" s="14">
        <v>505.95</v>
      </c>
      <c r="E848" s="14">
        <v>494.65</v>
      </c>
      <c r="F848" s="14" t="s">
        <v>4783</v>
      </c>
      <c r="G848" s="15">
        <v>-1.4E-2</v>
      </c>
    </row>
    <row r="849" spans="1:7" x14ac:dyDescent="0.2">
      <c r="A849" s="17">
        <v>42236</v>
      </c>
      <c r="B849" s="14">
        <v>507.49</v>
      </c>
      <c r="C849" s="14">
        <v>512.44000000000005</v>
      </c>
      <c r="D849" s="14">
        <v>514.07000000000005</v>
      </c>
      <c r="E849" s="14">
        <v>507.02</v>
      </c>
      <c r="F849" s="14" t="s">
        <v>4784</v>
      </c>
      <c r="G849" s="15">
        <v>-1.8800000000000001E-2</v>
      </c>
    </row>
    <row r="850" spans="1:7" x14ac:dyDescent="0.2">
      <c r="A850" s="17">
        <v>42235</v>
      </c>
      <c r="B850" s="14">
        <v>514.67999999999995</v>
      </c>
      <c r="C850" s="14">
        <v>521.85</v>
      </c>
      <c r="D850" s="14">
        <v>522.24</v>
      </c>
      <c r="E850" s="14">
        <v>514.65</v>
      </c>
      <c r="F850" s="14" t="s">
        <v>4785</v>
      </c>
      <c r="G850" s="15">
        <v>-4.0000000000000001E-3</v>
      </c>
    </row>
    <row r="851" spans="1:7" x14ac:dyDescent="0.2">
      <c r="A851" s="17">
        <v>42234</v>
      </c>
      <c r="B851" s="14">
        <v>524.55999999999995</v>
      </c>
      <c r="C851" s="14">
        <v>525.66</v>
      </c>
      <c r="D851" s="14">
        <v>527.19000000000005</v>
      </c>
      <c r="E851" s="14">
        <v>523.6</v>
      </c>
      <c r="F851" s="14" t="s">
        <v>4786</v>
      </c>
      <c r="G851" s="15">
        <v>2.7000000000000001E-3</v>
      </c>
    </row>
    <row r="852" spans="1:7" x14ac:dyDescent="0.2">
      <c r="A852" s="17">
        <v>42233</v>
      </c>
      <c r="B852" s="14">
        <v>526.67999999999995</v>
      </c>
      <c r="C852" s="14">
        <v>528.4</v>
      </c>
      <c r="D852" s="14">
        <v>530.26</v>
      </c>
      <c r="E852" s="14">
        <v>522.53</v>
      </c>
      <c r="F852" s="14" t="s">
        <v>4787</v>
      </c>
      <c r="G852" s="15">
        <v>-2.8E-3</v>
      </c>
    </row>
    <row r="853" spans="1:7" x14ac:dyDescent="0.2">
      <c r="A853" s="17">
        <v>42230</v>
      </c>
      <c r="B853" s="14">
        <v>525.24</v>
      </c>
      <c r="C853" s="14">
        <v>526.98</v>
      </c>
      <c r="D853" s="14">
        <v>528.49</v>
      </c>
      <c r="E853" s="14">
        <v>524.20000000000005</v>
      </c>
      <c r="F853" s="14" t="s">
        <v>4788</v>
      </c>
      <c r="G853" s="15">
        <v>1.24E-2</v>
      </c>
    </row>
    <row r="854" spans="1:7" x14ac:dyDescent="0.2">
      <c r="A854" s="17">
        <v>42229</v>
      </c>
      <c r="B854" s="14">
        <v>526.70000000000005</v>
      </c>
      <c r="C854" s="14">
        <v>526.9</v>
      </c>
      <c r="D854" s="14">
        <v>528.37</v>
      </c>
      <c r="E854" s="14">
        <v>524.79</v>
      </c>
      <c r="F854" s="14" t="s">
        <v>4789</v>
      </c>
      <c r="G854" s="15">
        <v>-2.29E-2</v>
      </c>
    </row>
    <row r="855" spans="1:7" x14ac:dyDescent="0.2">
      <c r="A855" s="17">
        <v>42228</v>
      </c>
      <c r="B855" s="14">
        <v>520.23</v>
      </c>
      <c r="C855" s="14">
        <v>528.79</v>
      </c>
      <c r="D855" s="14">
        <v>528.95000000000005</v>
      </c>
      <c r="E855" s="14">
        <v>519.66</v>
      </c>
      <c r="F855" s="14" t="s">
        <v>4790</v>
      </c>
      <c r="G855" s="15">
        <v>-1.12E-2</v>
      </c>
    </row>
    <row r="856" spans="1:7" x14ac:dyDescent="0.2">
      <c r="A856" s="17">
        <v>42227</v>
      </c>
      <c r="B856" s="14">
        <v>532.42999999999995</v>
      </c>
      <c r="C856" s="14">
        <v>537.48</v>
      </c>
      <c r="D856" s="14">
        <v>539.07000000000005</v>
      </c>
      <c r="E856" s="14">
        <v>531.47</v>
      </c>
      <c r="F856" s="14" t="s">
        <v>4791</v>
      </c>
      <c r="G856" s="15">
        <v>1.54E-2</v>
      </c>
    </row>
    <row r="857" spans="1:7" x14ac:dyDescent="0.2">
      <c r="A857" s="17">
        <v>42226</v>
      </c>
      <c r="B857" s="14">
        <v>538.47</v>
      </c>
      <c r="C857" s="14">
        <v>532.94000000000005</v>
      </c>
      <c r="D857" s="14">
        <v>538.47</v>
      </c>
      <c r="E857" s="14">
        <v>529.47</v>
      </c>
      <c r="F857" s="14" t="s">
        <v>4792</v>
      </c>
      <c r="G857" s="15">
        <v>-5.7999999999999996E-3</v>
      </c>
    </row>
    <row r="858" spans="1:7" x14ac:dyDescent="0.2">
      <c r="A858" s="17">
        <v>42223</v>
      </c>
      <c r="B858" s="14">
        <v>530.28</v>
      </c>
      <c r="C858" s="14">
        <v>532.98</v>
      </c>
      <c r="D858" s="14">
        <v>533.28</v>
      </c>
      <c r="E858" s="14">
        <v>530.28</v>
      </c>
      <c r="F858" s="14" t="s">
        <v>4793</v>
      </c>
      <c r="G858" s="15">
        <v>-2.3999999999999998E-3</v>
      </c>
    </row>
    <row r="859" spans="1:7" x14ac:dyDescent="0.2">
      <c r="A859" s="17">
        <v>42222</v>
      </c>
      <c r="B859" s="14">
        <v>533.36</v>
      </c>
      <c r="C859" s="14">
        <v>534.15</v>
      </c>
      <c r="D859" s="14">
        <v>534.87</v>
      </c>
      <c r="E859" s="14">
        <v>532.94000000000005</v>
      </c>
      <c r="F859" s="14" t="s">
        <v>4794</v>
      </c>
      <c r="G859" s="15">
        <v>9.4000000000000004E-3</v>
      </c>
    </row>
    <row r="860" spans="1:7" x14ac:dyDescent="0.2">
      <c r="A860" s="17">
        <v>42221</v>
      </c>
      <c r="B860" s="14">
        <v>534.66</v>
      </c>
      <c r="C860" s="14">
        <v>530.82000000000005</v>
      </c>
      <c r="D860" s="14">
        <v>534.96</v>
      </c>
      <c r="E860" s="14">
        <v>530.75</v>
      </c>
      <c r="F860" s="14" t="s">
        <v>4795</v>
      </c>
      <c r="G860" s="15">
        <v>-3.2000000000000002E-3</v>
      </c>
    </row>
    <row r="861" spans="1:7" x14ac:dyDescent="0.2">
      <c r="A861" s="17">
        <v>42220</v>
      </c>
      <c r="B861" s="14">
        <v>529.66999999999996</v>
      </c>
      <c r="C861" s="14">
        <v>530.62</v>
      </c>
      <c r="D861" s="14">
        <v>531.13</v>
      </c>
      <c r="E861" s="14">
        <v>528.21</v>
      </c>
      <c r="F861" s="14" t="s">
        <v>4796</v>
      </c>
      <c r="G861" s="15">
        <v>3.0000000000000001E-3</v>
      </c>
    </row>
    <row r="862" spans="1:7" x14ac:dyDescent="0.2">
      <c r="A862" s="17">
        <v>42219</v>
      </c>
      <c r="B862" s="14">
        <v>531.39</v>
      </c>
      <c r="C862" s="14">
        <v>529.65</v>
      </c>
      <c r="D862" s="14">
        <v>531.84</v>
      </c>
      <c r="E862" s="14">
        <v>528.66999999999996</v>
      </c>
      <c r="F862" s="14" t="s">
        <v>4797</v>
      </c>
      <c r="G862" s="15">
        <v>6.1999999999999998E-3</v>
      </c>
    </row>
    <row r="863" spans="1:7" x14ac:dyDescent="0.2">
      <c r="A863" s="17">
        <v>42216</v>
      </c>
      <c r="B863" s="14">
        <v>529.79999999999995</v>
      </c>
      <c r="C863" s="14">
        <v>527.34</v>
      </c>
      <c r="D863" s="14">
        <v>529.79999999999995</v>
      </c>
      <c r="E863" s="14">
        <v>525.54999999999995</v>
      </c>
      <c r="F863" s="14" t="s">
        <v>4798</v>
      </c>
      <c r="G863" s="15">
        <v>3.3999999999999998E-3</v>
      </c>
    </row>
    <row r="864" spans="1:7" x14ac:dyDescent="0.2">
      <c r="A864" s="17">
        <v>42215</v>
      </c>
      <c r="B864" s="14">
        <v>526.52</v>
      </c>
      <c r="C864" s="14">
        <v>527.38</v>
      </c>
      <c r="D864" s="14">
        <v>528.11</v>
      </c>
      <c r="E864" s="14">
        <v>523.37</v>
      </c>
      <c r="F864" s="14" t="s">
        <v>4799</v>
      </c>
      <c r="G864" s="15">
        <v>5.7999999999999996E-3</v>
      </c>
    </row>
    <row r="865" spans="1:7" x14ac:dyDescent="0.2">
      <c r="A865" s="17">
        <v>42214</v>
      </c>
      <c r="B865" s="14">
        <v>524.74</v>
      </c>
      <c r="C865" s="14">
        <v>524.65</v>
      </c>
      <c r="D865" s="14">
        <v>525.99</v>
      </c>
      <c r="E865" s="14">
        <v>520.66999999999996</v>
      </c>
      <c r="F865" s="14" t="s">
        <v>4800</v>
      </c>
      <c r="G865" s="15">
        <v>4.8999999999999998E-3</v>
      </c>
    </row>
    <row r="866" spans="1:7" x14ac:dyDescent="0.2">
      <c r="A866" s="17">
        <v>42213</v>
      </c>
      <c r="B866" s="14">
        <v>521.69000000000005</v>
      </c>
      <c r="C866" s="14">
        <v>521.78</v>
      </c>
      <c r="D866" s="14">
        <v>523.54</v>
      </c>
      <c r="E866" s="14">
        <v>518.73</v>
      </c>
      <c r="F866" s="14" t="s">
        <v>4801</v>
      </c>
      <c r="G866" s="15">
        <v>-2.01E-2</v>
      </c>
    </row>
    <row r="867" spans="1:7" x14ac:dyDescent="0.2">
      <c r="A867" s="17">
        <v>42212</v>
      </c>
      <c r="B867" s="14">
        <v>519.16999999999996</v>
      </c>
      <c r="C867" s="14">
        <v>528.23</v>
      </c>
      <c r="D867" s="14">
        <v>528.23</v>
      </c>
      <c r="E867" s="14">
        <v>519.04999999999995</v>
      </c>
      <c r="F867" s="14" t="s">
        <v>4802</v>
      </c>
      <c r="G867" s="15">
        <v>-4.3E-3</v>
      </c>
    </row>
    <row r="868" spans="1:7" x14ac:dyDescent="0.2">
      <c r="A868" s="17">
        <v>42209</v>
      </c>
      <c r="B868" s="14">
        <v>529.79999999999995</v>
      </c>
      <c r="C868" s="14">
        <v>531.82000000000005</v>
      </c>
      <c r="D868" s="14">
        <v>534.05999999999995</v>
      </c>
      <c r="E868" s="14">
        <v>529.24</v>
      </c>
      <c r="F868" s="14" t="s">
        <v>4803</v>
      </c>
      <c r="G868" s="15">
        <v>2.0000000000000001E-4</v>
      </c>
    </row>
    <row r="869" spans="1:7" x14ac:dyDescent="0.2">
      <c r="A869" s="17">
        <v>42208</v>
      </c>
      <c r="B869" s="14">
        <v>532.11</v>
      </c>
      <c r="C869" s="14">
        <v>535.82000000000005</v>
      </c>
      <c r="D869" s="14">
        <v>536.37</v>
      </c>
      <c r="E869" s="14">
        <v>531.05999999999995</v>
      </c>
      <c r="F869" s="14" t="s">
        <v>4804</v>
      </c>
      <c r="G869" s="15">
        <v>-9.7999999999999997E-3</v>
      </c>
    </row>
    <row r="870" spans="1:7" x14ac:dyDescent="0.2">
      <c r="A870" s="17">
        <v>42207</v>
      </c>
      <c r="B870" s="14">
        <v>532.01</v>
      </c>
      <c r="C870" s="14">
        <v>535.11</v>
      </c>
      <c r="D870" s="14">
        <v>535.65</v>
      </c>
      <c r="E870" s="14">
        <v>532.01</v>
      </c>
      <c r="F870" s="14" t="s">
        <v>4805</v>
      </c>
      <c r="G870" s="15">
        <v>-7.9000000000000008E-3</v>
      </c>
    </row>
    <row r="871" spans="1:7" x14ac:dyDescent="0.2">
      <c r="A871" s="17">
        <v>42206</v>
      </c>
      <c r="B871" s="14">
        <v>537.29999999999995</v>
      </c>
      <c r="C871" s="14">
        <v>543.04999999999995</v>
      </c>
      <c r="D871" s="14">
        <v>543.12</v>
      </c>
      <c r="E871" s="14">
        <v>536.95000000000005</v>
      </c>
      <c r="F871" s="14" t="s">
        <v>4806</v>
      </c>
      <c r="G871" s="15">
        <v>1.0999999999999999E-2</v>
      </c>
    </row>
    <row r="872" spans="1:7" x14ac:dyDescent="0.2">
      <c r="A872" s="17">
        <v>42205</v>
      </c>
      <c r="B872" s="14">
        <v>541.6</v>
      </c>
      <c r="C872" s="14">
        <v>538.03</v>
      </c>
      <c r="D872" s="14">
        <v>542.58000000000004</v>
      </c>
      <c r="E872" s="14">
        <v>538.03</v>
      </c>
      <c r="F872" s="14" t="s">
        <v>4807</v>
      </c>
      <c r="G872" s="15">
        <v>-5.0000000000000001E-4</v>
      </c>
    </row>
    <row r="873" spans="1:7" x14ac:dyDescent="0.2">
      <c r="A873" s="17">
        <v>42202</v>
      </c>
      <c r="B873" s="14">
        <v>535.72</v>
      </c>
      <c r="C873" s="14">
        <v>538.71</v>
      </c>
      <c r="D873" s="14">
        <v>538.86</v>
      </c>
      <c r="E873" s="14">
        <v>534.04</v>
      </c>
      <c r="F873" s="14" t="s">
        <v>4808</v>
      </c>
      <c r="G873" s="15">
        <v>2.0199999999999999E-2</v>
      </c>
    </row>
    <row r="874" spans="1:7" x14ac:dyDescent="0.2">
      <c r="A874" s="17">
        <v>42201</v>
      </c>
      <c r="B874" s="14">
        <v>535.98</v>
      </c>
      <c r="C874" s="14">
        <v>528.38</v>
      </c>
      <c r="D874" s="14">
        <v>536.25</v>
      </c>
      <c r="E874" s="14">
        <v>528.38</v>
      </c>
      <c r="F874" s="14" t="s">
        <v>4809</v>
      </c>
      <c r="G874" s="15">
        <v>-8.3999999999999995E-3</v>
      </c>
    </row>
    <row r="875" spans="1:7" x14ac:dyDescent="0.2">
      <c r="A875" s="17">
        <v>42200</v>
      </c>
      <c r="B875" s="14">
        <v>525.37</v>
      </c>
      <c r="C875" s="14">
        <v>528.94000000000005</v>
      </c>
      <c r="D875" s="14">
        <v>528.94000000000005</v>
      </c>
      <c r="E875" s="14">
        <v>524.92999999999995</v>
      </c>
      <c r="F875" s="14" t="s">
        <v>4810</v>
      </c>
      <c r="G875" s="15">
        <v>-2.9999999999999997E-4</v>
      </c>
    </row>
    <row r="876" spans="1:7" x14ac:dyDescent="0.2">
      <c r="A876" s="17">
        <v>42199</v>
      </c>
      <c r="B876" s="14">
        <v>529.84</v>
      </c>
      <c r="C876" s="14">
        <v>529.87</v>
      </c>
      <c r="D876" s="14">
        <v>530.32000000000005</v>
      </c>
      <c r="E876" s="14">
        <v>527.42999999999995</v>
      </c>
      <c r="F876" s="14" t="s">
        <v>4811</v>
      </c>
      <c r="G876" s="15">
        <v>1.5900000000000001E-2</v>
      </c>
    </row>
    <row r="877" spans="1:7" x14ac:dyDescent="0.2">
      <c r="A877" s="17">
        <v>42198</v>
      </c>
      <c r="B877" s="14">
        <v>530.02</v>
      </c>
      <c r="C877" s="14">
        <v>526.09</v>
      </c>
      <c r="D877" s="14">
        <v>530.47</v>
      </c>
      <c r="E877" s="14">
        <v>525.82000000000005</v>
      </c>
      <c r="F877" s="14" t="s">
        <v>4812</v>
      </c>
      <c r="G877" s="15">
        <v>2.4199999999999999E-2</v>
      </c>
    </row>
    <row r="878" spans="1:7" x14ac:dyDescent="0.2">
      <c r="A878" s="17">
        <v>42195</v>
      </c>
      <c r="B878" s="14">
        <v>521.74</v>
      </c>
      <c r="C878" s="14">
        <v>518.74</v>
      </c>
      <c r="D878" s="14">
        <v>521.74</v>
      </c>
      <c r="E878" s="14">
        <v>516.54999999999995</v>
      </c>
      <c r="F878" s="14" t="s">
        <v>4813</v>
      </c>
      <c r="G878" s="15">
        <v>1.9800000000000002E-2</v>
      </c>
    </row>
    <row r="879" spans="1:7" x14ac:dyDescent="0.2">
      <c r="A879" s="17">
        <v>42194</v>
      </c>
      <c r="B879" s="14">
        <v>509.42</v>
      </c>
      <c r="C879" s="14">
        <v>501.33</v>
      </c>
      <c r="D879" s="14">
        <v>509.95</v>
      </c>
      <c r="E879" s="14">
        <v>500.75</v>
      </c>
      <c r="F879" s="14" t="s">
        <v>4814</v>
      </c>
      <c r="G879" s="15">
        <v>2.3999999999999998E-3</v>
      </c>
    </row>
    <row r="880" spans="1:7" x14ac:dyDescent="0.2">
      <c r="A880" s="17">
        <v>42193</v>
      </c>
      <c r="B880" s="14">
        <v>499.51</v>
      </c>
      <c r="C880" s="14">
        <v>499.7</v>
      </c>
      <c r="D880" s="14">
        <v>501.97</v>
      </c>
      <c r="E880" s="14">
        <v>495.36</v>
      </c>
      <c r="F880" s="14" t="s">
        <v>4815</v>
      </c>
      <c r="G880" s="15">
        <v>-7.6E-3</v>
      </c>
    </row>
    <row r="881" spans="1:7" x14ac:dyDescent="0.2">
      <c r="A881" s="17">
        <v>42192</v>
      </c>
      <c r="B881" s="14">
        <v>498.33</v>
      </c>
      <c r="C881" s="14">
        <v>504.9</v>
      </c>
      <c r="D881" s="14">
        <v>506.5</v>
      </c>
      <c r="E881" s="14">
        <v>498.33</v>
      </c>
      <c r="F881" s="14" t="s">
        <v>4816</v>
      </c>
      <c r="G881" s="15">
        <v>-1.5800000000000002E-2</v>
      </c>
    </row>
    <row r="882" spans="1:7" x14ac:dyDescent="0.2">
      <c r="A882" s="17">
        <v>42191</v>
      </c>
      <c r="B882" s="14">
        <v>502.16</v>
      </c>
      <c r="C882" s="14">
        <v>502.39</v>
      </c>
      <c r="D882" s="14">
        <v>505.59</v>
      </c>
      <c r="E882" s="14">
        <v>501.31</v>
      </c>
      <c r="F882" s="14" t="s">
        <v>4817</v>
      </c>
      <c r="G882" s="15">
        <v>-3.7000000000000002E-3</v>
      </c>
    </row>
    <row r="883" spans="1:7" x14ac:dyDescent="0.2">
      <c r="A883" s="17">
        <v>42188</v>
      </c>
      <c r="B883" s="14">
        <v>510.2</v>
      </c>
      <c r="C883" s="14">
        <v>512.89</v>
      </c>
      <c r="D883" s="14">
        <v>512.89</v>
      </c>
      <c r="E883" s="14">
        <v>507.76</v>
      </c>
      <c r="F883" s="14" t="s">
        <v>4818</v>
      </c>
      <c r="G883" s="15">
        <v>-6.6E-3</v>
      </c>
    </row>
    <row r="884" spans="1:7" x14ac:dyDescent="0.2">
      <c r="A884" s="17">
        <v>42187</v>
      </c>
      <c r="B884" s="14">
        <v>512.1</v>
      </c>
      <c r="C884" s="14">
        <v>514.47</v>
      </c>
      <c r="D884" s="14">
        <v>516.4</v>
      </c>
      <c r="E884" s="14">
        <v>512.1</v>
      </c>
      <c r="F884" s="14" t="s">
        <v>4819</v>
      </c>
      <c r="G884" s="15">
        <v>2.1100000000000001E-2</v>
      </c>
    </row>
    <row r="885" spans="1:7" x14ac:dyDescent="0.2">
      <c r="A885" s="17">
        <v>42186</v>
      </c>
      <c r="B885" s="14">
        <v>515.51</v>
      </c>
      <c r="C885" s="14">
        <v>506.81</v>
      </c>
      <c r="D885" s="14">
        <v>517.61</v>
      </c>
      <c r="E885" s="14">
        <v>506.66</v>
      </c>
      <c r="F885" s="14" t="s">
        <v>4820</v>
      </c>
      <c r="G885" s="15">
        <v>-9.4000000000000004E-3</v>
      </c>
    </row>
    <row r="886" spans="1:7" x14ac:dyDescent="0.2">
      <c r="A886" s="17">
        <v>42185</v>
      </c>
      <c r="B886" s="14">
        <v>504.87</v>
      </c>
      <c r="C886" s="14">
        <v>508.35</v>
      </c>
      <c r="D886" s="14">
        <v>510.04</v>
      </c>
      <c r="E886" s="14">
        <v>502.85</v>
      </c>
      <c r="F886" s="14" t="s">
        <v>4821</v>
      </c>
      <c r="G886" s="15">
        <v>-2.81E-2</v>
      </c>
    </row>
    <row r="887" spans="1:7" x14ac:dyDescent="0.2">
      <c r="A887" s="17">
        <v>42184</v>
      </c>
      <c r="B887" s="14">
        <v>509.64</v>
      </c>
      <c r="C887" s="14">
        <v>505.27</v>
      </c>
      <c r="D887" s="14">
        <v>516.54999999999995</v>
      </c>
      <c r="E887" s="14">
        <v>504.27</v>
      </c>
      <c r="F887" s="14" t="s">
        <v>4822</v>
      </c>
      <c r="G887" s="15">
        <v>4.3E-3</v>
      </c>
    </row>
    <row r="888" spans="1:7" x14ac:dyDescent="0.2">
      <c r="A888" s="17">
        <v>42181</v>
      </c>
      <c r="B888" s="14">
        <v>524.37</v>
      </c>
      <c r="C888" s="14">
        <v>519.52</v>
      </c>
      <c r="D888" s="14">
        <v>526.11</v>
      </c>
      <c r="E888" s="14">
        <v>517.27</v>
      </c>
      <c r="F888" s="14" t="s">
        <v>4823</v>
      </c>
      <c r="G888" s="15">
        <v>-4.4000000000000003E-3</v>
      </c>
    </row>
    <row r="889" spans="1:7" x14ac:dyDescent="0.2">
      <c r="A889" s="17">
        <v>42180</v>
      </c>
      <c r="B889" s="14">
        <v>522.13</v>
      </c>
      <c r="C889" s="14">
        <v>521.15</v>
      </c>
      <c r="D889" s="14">
        <v>525.14</v>
      </c>
      <c r="E889" s="14">
        <v>520.33000000000004</v>
      </c>
      <c r="F889" s="14" t="s">
        <v>4824</v>
      </c>
      <c r="G889" s="15">
        <v>-6.3E-3</v>
      </c>
    </row>
    <row r="890" spans="1:7" x14ac:dyDescent="0.2">
      <c r="A890" s="17">
        <v>42179</v>
      </c>
      <c r="B890" s="14">
        <v>524.46</v>
      </c>
      <c r="C890" s="14">
        <v>528.91</v>
      </c>
      <c r="D890" s="14">
        <v>529.65</v>
      </c>
      <c r="E890" s="14">
        <v>523.38</v>
      </c>
      <c r="F890" s="14" t="s">
        <v>4825</v>
      </c>
      <c r="G890" s="15">
        <v>9.7000000000000003E-3</v>
      </c>
    </row>
    <row r="891" spans="1:7" x14ac:dyDescent="0.2">
      <c r="A891" s="17">
        <v>42178</v>
      </c>
      <c r="B891" s="14">
        <v>527.76</v>
      </c>
      <c r="C891" s="14">
        <v>525.05999999999995</v>
      </c>
      <c r="D891" s="14">
        <v>529.92999999999995</v>
      </c>
      <c r="E891" s="14">
        <v>524.79999999999995</v>
      </c>
      <c r="F891" s="14" t="s">
        <v>4826</v>
      </c>
      <c r="G891" s="15">
        <v>2.5100000000000001E-2</v>
      </c>
    </row>
    <row r="892" spans="1:7" x14ac:dyDescent="0.2">
      <c r="A892" s="17">
        <v>42177</v>
      </c>
      <c r="B892" s="14">
        <v>522.67999999999995</v>
      </c>
      <c r="C892" s="14">
        <v>517.17999999999995</v>
      </c>
      <c r="D892" s="14">
        <v>522.67999999999995</v>
      </c>
      <c r="E892" s="14">
        <v>515.91</v>
      </c>
      <c r="F892" s="14" t="s">
        <v>4827</v>
      </c>
      <c r="G892" s="15">
        <v>-3.3999999999999998E-3</v>
      </c>
    </row>
    <row r="893" spans="1:7" x14ac:dyDescent="0.2">
      <c r="A893" s="17">
        <v>42173</v>
      </c>
      <c r="B893" s="14">
        <v>509.89</v>
      </c>
      <c r="C893" s="14">
        <v>510.13</v>
      </c>
      <c r="D893" s="14">
        <v>510.78</v>
      </c>
      <c r="E893" s="14">
        <v>502.52</v>
      </c>
      <c r="F893" s="14" t="s">
        <v>4828</v>
      </c>
      <c r="G893" s="15">
        <v>-9.2999999999999992E-3</v>
      </c>
    </row>
    <row r="894" spans="1:7" x14ac:dyDescent="0.2">
      <c r="A894" s="17">
        <v>42172</v>
      </c>
      <c r="B894" s="14">
        <v>511.63</v>
      </c>
      <c r="C894" s="14">
        <v>515.94000000000005</v>
      </c>
      <c r="D894" s="14">
        <v>517.55999999999995</v>
      </c>
      <c r="E894" s="14">
        <v>511.17</v>
      </c>
      <c r="F894" s="14" t="s">
        <v>4829</v>
      </c>
      <c r="G894" s="15">
        <v>1.04E-2</v>
      </c>
    </row>
    <row r="895" spans="1:7" x14ac:dyDescent="0.2">
      <c r="A895" s="17">
        <v>42171</v>
      </c>
      <c r="B895" s="14">
        <v>516.45000000000005</v>
      </c>
      <c r="C895" s="14">
        <v>508.61</v>
      </c>
      <c r="D895" s="14">
        <v>517.29</v>
      </c>
      <c r="E895" s="14">
        <v>504.65</v>
      </c>
      <c r="F895" s="14" t="s">
        <v>4830</v>
      </c>
      <c r="G895" s="15">
        <v>-2.07E-2</v>
      </c>
    </row>
    <row r="896" spans="1:7" x14ac:dyDescent="0.2">
      <c r="A896" s="17">
        <v>42170</v>
      </c>
      <c r="B896" s="14">
        <v>511.15</v>
      </c>
      <c r="C896" s="14">
        <v>517.77</v>
      </c>
      <c r="D896" s="14">
        <v>517.84</v>
      </c>
      <c r="E896" s="14">
        <v>509.53</v>
      </c>
      <c r="F896" s="14" t="s">
        <v>4776</v>
      </c>
      <c r="G896" s="15">
        <v>-6.0000000000000001E-3</v>
      </c>
    </row>
    <row r="897" spans="1:7" x14ac:dyDescent="0.2">
      <c r="A897" s="17">
        <v>42167</v>
      </c>
      <c r="B897" s="14">
        <v>521.97</v>
      </c>
      <c r="C897" s="14">
        <v>525.19000000000005</v>
      </c>
      <c r="D897" s="14">
        <v>526.37</v>
      </c>
      <c r="E897" s="14">
        <v>519.4</v>
      </c>
      <c r="F897" s="14" t="s">
        <v>4831</v>
      </c>
      <c r="G897" s="15">
        <v>-2.0999999999999999E-3</v>
      </c>
    </row>
    <row r="898" spans="1:7" x14ac:dyDescent="0.2">
      <c r="A898" s="17">
        <v>42166</v>
      </c>
      <c r="B898" s="14">
        <v>525.14</v>
      </c>
      <c r="C898" s="14">
        <v>525.63</v>
      </c>
      <c r="D898" s="14">
        <v>529.38</v>
      </c>
      <c r="E898" s="14">
        <v>523.09</v>
      </c>
      <c r="F898" s="14" t="s">
        <v>4832</v>
      </c>
      <c r="G898" s="15">
        <v>1.34E-2</v>
      </c>
    </row>
    <row r="899" spans="1:7" x14ac:dyDescent="0.2">
      <c r="A899" s="17">
        <v>42165</v>
      </c>
      <c r="B899" s="14">
        <v>526.23</v>
      </c>
      <c r="C899" s="14">
        <v>517.41</v>
      </c>
      <c r="D899" s="14">
        <v>526.83000000000004</v>
      </c>
      <c r="E899" s="14">
        <v>516.70000000000005</v>
      </c>
      <c r="F899" s="14" t="s">
        <v>4833</v>
      </c>
      <c r="G899" s="15">
        <v>-1.6999999999999999E-3</v>
      </c>
    </row>
    <row r="900" spans="1:7" x14ac:dyDescent="0.2">
      <c r="A900" s="17">
        <v>42164</v>
      </c>
      <c r="B900" s="14">
        <v>519.27</v>
      </c>
      <c r="C900" s="14">
        <v>520.04</v>
      </c>
      <c r="D900" s="14">
        <v>521.04999999999995</v>
      </c>
      <c r="E900" s="14">
        <v>513.86</v>
      </c>
      <c r="F900" s="14" t="s">
        <v>4834</v>
      </c>
      <c r="G900" s="15">
        <v>-1.06E-2</v>
      </c>
    </row>
    <row r="901" spans="1:7" x14ac:dyDescent="0.2">
      <c r="A901" s="17">
        <v>42163</v>
      </c>
      <c r="B901" s="14">
        <v>520.15</v>
      </c>
      <c r="C901" s="14">
        <v>524.77</v>
      </c>
      <c r="D901" s="14">
        <v>525.52</v>
      </c>
      <c r="E901" s="14">
        <v>520.15</v>
      </c>
      <c r="F901" s="14" t="s">
        <v>4835</v>
      </c>
      <c r="G901" s="15">
        <v>-1.2E-2</v>
      </c>
    </row>
    <row r="902" spans="1:7" x14ac:dyDescent="0.2">
      <c r="A902" s="17">
        <v>42160</v>
      </c>
      <c r="B902" s="14">
        <v>525.73</v>
      </c>
      <c r="C902" s="14">
        <v>529.61</v>
      </c>
      <c r="D902" s="14">
        <v>529.61</v>
      </c>
      <c r="E902" s="14">
        <v>524.1</v>
      </c>
      <c r="F902" s="14" t="s">
        <v>4836</v>
      </c>
      <c r="G902" s="15">
        <v>-1.0699999999999999E-2</v>
      </c>
    </row>
    <row r="903" spans="1:7" x14ac:dyDescent="0.2">
      <c r="A903" s="17">
        <v>42159</v>
      </c>
      <c r="B903" s="14">
        <v>532.1</v>
      </c>
      <c r="C903" s="14">
        <v>536.79999999999995</v>
      </c>
      <c r="D903" s="14">
        <v>536.79999999999995</v>
      </c>
      <c r="E903" s="14">
        <v>530.47</v>
      </c>
      <c r="F903" s="14" t="s">
        <v>4837</v>
      </c>
      <c r="G903" s="15">
        <v>2E-3</v>
      </c>
    </row>
    <row r="904" spans="1:7" x14ac:dyDescent="0.2">
      <c r="A904" s="17">
        <v>42158</v>
      </c>
      <c r="B904" s="14">
        <v>537.87</v>
      </c>
      <c r="C904" s="14">
        <v>537.70000000000005</v>
      </c>
      <c r="D904" s="14">
        <v>540.64</v>
      </c>
      <c r="E904" s="14">
        <v>535.34</v>
      </c>
      <c r="F904" s="14" t="s">
        <v>4838</v>
      </c>
      <c r="G904" s="15">
        <v>-7.3000000000000001E-3</v>
      </c>
    </row>
    <row r="905" spans="1:7" x14ac:dyDescent="0.2">
      <c r="A905" s="17">
        <v>42157</v>
      </c>
      <c r="B905" s="14">
        <v>536.78</v>
      </c>
      <c r="C905" s="14">
        <v>542.19000000000005</v>
      </c>
      <c r="D905" s="14">
        <v>542.22</v>
      </c>
      <c r="E905" s="14">
        <v>534.79999999999995</v>
      </c>
      <c r="F905" s="14" t="s">
        <v>4839</v>
      </c>
      <c r="G905" s="15">
        <v>2.2000000000000001E-3</v>
      </c>
    </row>
    <row r="906" spans="1:7" x14ac:dyDescent="0.2">
      <c r="A906" s="17">
        <v>42156</v>
      </c>
      <c r="B906" s="14">
        <v>540.75</v>
      </c>
      <c r="C906" s="14">
        <v>540.79999999999995</v>
      </c>
      <c r="D906" s="14">
        <v>543.12</v>
      </c>
      <c r="E906" s="14">
        <v>539.25</v>
      </c>
      <c r="F906" s="14" t="s">
        <v>4840</v>
      </c>
      <c r="G906" s="15">
        <v>-1.24E-2</v>
      </c>
    </row>
    <row r="907" spans="1:7" x14ac:dyDescent="0.2">
      <c r="A907" s="17">
        <v>42153</v>
      </c>
      <c r="B907" s="14">
        <v>539.54999999999995</v>
      </c>
      <c r="C907" s="14">
        <v>546.72</v>
      </c>
      <c r="D907" s="14">
        <v>546.72</v>
      </c>
      <c r="E907" s="14">
        <v>539.54999999999995</v>
      </c>
      <c r="F907" s="14" t="s">
        <v>4841</v>
      </c>
      <c r="G907" s="15">
        <v>8.9999999999999998E-4</v>
      </c>
    </row>
    <row r="908" spans="1:7" x14ac:dyDescent="0.2">
      <c r="A908" s="17">
        <v>42152</v>
      </c>
      <c r="B908" s="14">
        <v>546.34</v>
      </c>
      <c r="C908" s="14">
        <v>545.16</v>
      </c>
      <c r="D908" s="14">
        <v>546.76</v>
      </c>
      <c r="E908" s="14">
        <v>543.74</v>
      </c>
      <c r="F908" s="14" t="s">
        <v>4842</v>
      </c>
      <c r="G908" s="15">
        <v>1.3599999999999999E-2</v>
      </c>
    </row>
    <row r="909" spans="1:7" x14ac:dyDescent="0.2">
      <c r="A909" s="17">
        <v>42151</v>
      </c>
      <c r="B909" s="14">
        <v>545.87</v>
      </c>
      <c r="C909" s="14">
        <v>539.70000000000005</v>
      </c>
      <c r="D909" s="14">
        <v>545.87</v>
      </c>
      <c r="E909" s="14">
        <v>538.69000000000005</v>
      </c>
      <c r="F909" s="14" t="s">
        <v>4843</v>
      </c>
      <c r="G909" s="15">
        <v>-7.4999999999999997E-3</v>
      </c>
    </row>
    <row r="910" spans="1:7" x14ac:dyDescent="0.2">
      <c r="A910" s="17">
        <v>42150</v>
      </c>
      <c r="B910" s="14">
        <v>538.54999999999995</v>
      </c>
      <c r="C910" s="14">
        <v>542.53</v>
      </c>
      <c r="D910" s="14">
        <v>544.12</v>
      </c>
      <c r="E910" s="14">
        <v>537.92999999999995</v>
      </c>
      <c r="F910" s="14" t="s">
        <v>4844</v>
      </c>
      <c r="G910" s="15">
        <v>1.1999999999999999E-3</v>
      </c>
    </row>
    <row r="911" spans="1:7" x14ac:dyDescent="0.2">
      <c r="A911" s="17">
        <v>42149</v>
      </c>
      <c r="B911" s="14">
        <v>542.61</v>
      </c>
      <c r="C911" s="14">
        <v>542.53</v>
      </c>
      <c r="D911" s="14">
        <v>542.76</v>
      </c>
      <c r="E911" s="14">
        <v>539.63</v>
      </c>
      <c r="F911" s="14" t="s">
        <v>4845</v>
      </c>
      <c r="G911" s="15">
        <v>2.8999999999999998E-3</v>
      </c>
    </row>
    <row r="912" spans="1:7" x14ac:dyDescent="0.2">
      <c r="A912" s="17">
        <v>42146</v>
      </c>
      <c r="B912" s="14">
        <v>541.98</v>
      </c>
      <c r="C912" s="14">
        <v>540.59</v>
      </c>
      <c r="D912" s="14">
        <v>543.5</v>
      </c>
      <c r="E912" s="14">
        <v>539.44000000000005</v>
      </c>
      <c r="F912" s="14" t="s">
        <v>4846</v>
      </c>
      <c r="G912" s="15">
        <v>2.8E-3</v>
      </c>
    </row>
    <row r="913" spans="1:7" x14ac:dyDescent="0.2">
      <c r="A913" s="17">
        <v>42145</v>
      </c>
      <c r="B913" s="14">
        <v>540.41999999999996</v>
      </c>
      <c r="C913" s="14">
        <v>538.05999999999995</v>
      </c>
      <c r="D913" s="14">
        <v>540.41999999999996</v>
      </c>
      <c r="E913" s="14">
        <v>536.09</v>
      </c>
      <c r="F913" s="14" t="s">
        <v>4847</v>
      </c>
      <c r="G913" s="15">
        <v>6.9999999999999999E-4</v>
      </c>
    </row>
    <row r="914" spans="1:7" x14ac:dyDescent="0.2">
      <c r="A914" s="17">
        <v>42144</v>
      </c>
      <c r="B914" s="14">
        <v>538.91999999999996</v>
      </c>
      <c r="C914" s="14">
        <v>539.64</v>
      </c>
      <c r="D914" s="14">
        <v>539.64</v>
      </c>
      <c r="E914" s="14">
        <v>536.1</v>
      </c>
      <c r="F914" s="14" t="s">
        <v>4848</v>
      </c>
      <c r="G914" s="15">
        <v>8.5000000000000006E-3</v>
      </c>
    </row>
    <row r="915" spans="1:7" x14ac:dyDescent="0.2">
      <c r="A915" s="17">
        <v>42143</v>
      </c>
      <c r="B915" s="14">
        <v>538.54</v>
      </c>
      <c r="C915" s="14">
        <v>536.16</v>
      </c>
      <c r="D915" s="14">
        <v>538.85</v>
      </c>
      <c r="E915" s="14">
        <v>534.69000000000005</v>
      </c>
      <c r="F915" s="14" t="s">
        <v>4849</v>
      </c>
      <c r="G915" s="15">
        <v>4.0000000000000001E-3</v>
      </c>
    </row>
    <row r="916" spans="1:7" x14ac:dyDescent="0.2">
      <c r="A916" s="17">
        <v>42142</v>
      </c>
      <c r="B916" s="14">
        <v>533.99</v>
      </c>
      <c r="C916" s="14">
        <v>533.92999999999995</v>
      </c>
      <c r="D916" s="14">
        <v>535.11</v>
      </c>
      <c r="E916" s="14">
        <v>530.54999999999995</v>
      </c>
      <c r="F916" s="14" t="s">
        <v>4214</v>
      </c>
      <c r="G916" s="15">
        <v>5.9999999999999995E-4</v>
      </c>
    </row>
    <row r="917" spans="1:7" x14ac:dyDescent="0.2">
      <c r="A917" s="17">
        <v>42139</v>
      </c>
      <c r="B917" s="14">
        <v>531.88</v>
      </c>
      <c r="C917" s="14">
        <v>533.58000000000004</v>
      </c>
      <c r="D917" s="14">
        <v>536</v>
      </c>
      <c r="E917" s="14">
        <v>531.42999999999995</v>
      </c>
      <c r="F917" s="14" t="s">
        <v>4850</v>
      </c>
      <c r="G917" s="15">
        <v>1.03E-2</v>
      </c>
    </row>
    <row r="918" spans="1:7" x14ac:dyDescent="0.2">
      <c r="A918" s="17">
        <v>42137</v>
      </c>
      <c r="B918" s="14">
        <v>531.54999999999995</v>
      </c>
      <c r="C918" s="14">
        <v>527.88</v>
      </c>
      <c r="D918" s="14">
        <v>531.54999999999995</v>
      </c>
      <c r="E918" s="14">
        <v>526.63</v>
      </c>
      <c r="F918" s="14" t="s">
        <v>4851</v>
      </c>
      <c r="G918" s="15">
        <v>-1.15E-2</v>
      </c>
    </row>
    <row r="919" spans="1:7" x14ac:dyDescent="0.2">
      <c r="A919" s="17">
        <v>42136</v>
      </c>
      <c r="B919" s="14">
        <v>526.15</v>
      </c>
      <c r="C919" s="14">
        <v>529.01</v>
      </c>
      <c r="D919" s="14">
        <v>529.27</v>
      </c>
      <c r="E919" s="14">
        <v>522.98</v>
      </c>
      <c r="F919" s="14" t="s">
        <v>4852</v>
      </c>
      <c r="G919" s="15">
        <v>8.9999999999999998E-4</v>
      </c>
    </row>
    <row r="920" spans="1:7" x14ac:dyDescent="0.2">
      <c r="A920" s="17">
        <v>42135</v>
      </c>
      <c r="B920" s="14">
        <v>532.29</v>
      </c>
      <c r="C920" s="14">
        <v>531.62</v>
      </c>
      <c r="D920" s="14">
        <v>534.37</v>
      </c>
      <c r="E920" s="14">
        <v>529.91</v>
      </c>
      <c r="F920" s="14" t="s">
        <v>4853</v>
      </c>
      <c r="G920" s="15">
        <v>1.6899999999999998E-2</v>
      </c>
    </row>
    <row r="921" spans="1:7" x14ac:dyDescent="0.2">
      <c r="A921" s="17">
        <v>42132</v>
      </c>
      <c r="B921" s="14">
        <v>531.80999999999995</v>
      </c>
      <c r="C921" s="14">
        <v>525.52</v>
      </c>
      <c r="D921" s="14">
        <v>532.51</v>
      </c>
      <c r="E921" s="14">
        <v>521.4</v>
      </c>
      <c r="F921" s="14" t="s">
        <v>4854</v>
      </c>
      <c r="G921" s="15">
        <v>5.9999999999999995E-4</v>
      </c>
    </row>
    <row r="922" spans="1:7" x14ac:dyDescent="0.2">
      <c r="A922" s="17">
        <v>42131</v>
      </c>
      <c r="B922" s="14">
        <v>522.95000000000005</v>
      </c>
      <c r="C922" s="14">
        <v>520.07000000000005</v>
      </c>
      <c r="D922" s="14">
        <v>524.19000000000005</v>
      </c>
      <c r="E922" s="14">
        <v>512.23</v>
      </c>
      <c r="F922" s="14" t="s">
        <v>4855</v>
      </c>
      <c r="G922" s="15">
        <v>-9.7000000000000003E-3</v>
      </c>
    </row>
    <row r="923" spans="1:7" x14ac:dyDescent="0.2">
      <c r="A923" s="17">
        <v>42130</v>
      </c>
      <c r="B923" s="14">
        <v>522.65</v>
      </c>
      <c r="C923" s="14">
        <v>527.41999999999996</v>
      </c>
      <c r="D923" s="14">
        <v>528.97</v>
      </c>
      <c r="E923" s="14">
        <v>519.76</v>
      </c>
      <c r="F923" s="14" t="s">
        <v>4856</v>
      </c>
      <c r="G923" s="15">
        <v>-2.2200000000000001E-2</v>
      </c>
    </row>
    <row r="924" spans="1:7" x14ac:dyDescent="0.2">
      <c r="A924" s="17">
        <v>42129</v>
      </c>
      <c r="B924" s="14">
        <v>527.78</v>
      </c>
      <c r="C924" s="14">
        <v>538.85</v>
      </c>
      <c r="D924" s="14">
        <v>541.82000000000005</v>
      </c>
      <c r="E924" s="14">
        <v>527.78</v>
      </c>
      <c r="F924" s="14" t="s">
        <v>4857</v>
      </c>
      <c r="G924" s="15">
        <v>4.1000000000000003E-3</v>
      </c>
    </row>
    <row r="925" spans="1:7" x14ac:dyDescent="0.2">
      <c r="A925" s="17">
        <v>42128</v>
      </c>
      <c r="B925" s="14">
        <v>539.77</v>
      </c>
      <c r="C925" s="14">
        <v>540.94000000000005</v>
      </c>
      <c r="D925" s="14">
        <v>542.62</v>
      </c>
      <c r="E925" s="14">
        <v>538.44000000000005</v>
      </c>
      <c r="F925" s="14" t="s">
        <v>4858</v>
      </c>
      <c r="G925" s="15">
        <v>-2.5999999999999999E-3</v>
      </c>
    </row>
    <row r="926" spans="1:7" x14ac:dyDescent="0.2">
      <c r="A926" s="17">
        <v>42124</v>
      </c>
      <c r="B926" s="14">
        <v>537.58000000000004</v>
      </c>
      <c r="C926" s="14">
        <v>538.03</v>
      </c>
      <c r="D926" s="14">
        <v>540.80999999999995</v>
      </c>
      <c r="E926" s="14">
        <v>532.45000000000005</v>
      </c>
      <c r="F926" s="14" t="s">
        <v>4859</v>
      </c>
      <c r="G926" s="15">
        <v>-2.47E-2</v>
      </c>
    </row>
    <row r="927" spans="1:7" x14ac:dyDescent="0.2">
      <c r="A927" s="17">
        <v>42123</v>
      </c>
      <c r="B927" s="14">
        <v>538.96</v>
      </c>
      <c r="C927" s="14">
        <v>555.9</v>
      </c>
      <c r="D927" s="14">
        <v>555.9</v>
      </c>
      <c r="E927" s="14">
        <v>537.78</v>
      </c>
      <c r="F927" s="14" t="s">
        <v>4860</v>
      </c>
      <c r="G927" s="15">
        <v>-2.1700000000000001E-2</v>
      </c>
    </row>
    <row r="928" spans="1:7" x14ac:dyDescent="0.2">
      <c r="A928" s="17">
        <v>42122</v>
      </c>
      <c r="B928" s="14">
        <v>552.63</v>
      </c>
      <c r="C928" s="14">
        <v>563.08000000000004</v>
      </c>
      <c r="D928" s="14">
        <v>563.86</v>
      </c>
      <c r="E928" s="14">
        <v>550.39</v>
      </c>
      <c r="F928" s="14" t="s">
        <v>4861</v>
      </c>
      <c r="G928" s="15">
        <v>1.3599999999999999E-2</v>
      </c>
    </row>
    <row r="929" spans="1:7" x14ac:dyDescent="0.2">
      <c r="A929" s="17">
        <v>42121</v>
      </c>
      <c r="B929" s="14">
        <v>564.9</v>
      </c>
      <c r="C929" s="14">
        <v>560.37</v>
      </c>
      <c r="D929" s="14">
        <v>564.9</v>
      </c>
      <c r="E929" s="14">
        <v>557.75</v>
      </c>
      <c r="F929" s="14" t="s">
        <v>4862</v>
      </c>
      <c r="G929" s="15">
        <v>5.5999999999999999E-3</v>
      </c>
    </row>
    <row r="930" spans="1:7" x14ac:dyDescent="0.2">
      <c r="A930" s="17">
        <v>42118</v>
      </c>
      <c r="B930" s="14">
        <v>557.30999999999995</v>
      </c>
      <c r="C930" s="14">
        <v>555.79</v>
      </c>
      <c r="D930" s="14">
        <v>557.64</v>
      </c>
      <c r="E930" s="14">
        <v>554.28</v>
      </c>
      <c r="F930" s="14" t="s">
        <v>4863</v>
      </c>
      <c r="G930" s="15">
        <v>-8.6E-3</v>
      </c>
    </row>
    <row r="931" spans="1:7" x14ac:dyDescent="0.2">
      <c r="A931" s="17">
        <v>42117</v>
      </c>
      <c r="B931" s="14">
        <v>554.20000000000005</v>
      </c>
      <c r="C931" s="14">
        <v>559.34</v>
      </c>
      <c r="D931" s="14">
        <v>560.72</v>
      </c>
      <c r="E931" s="14">
        <v>551.72</v>
      </c>
      <c r="F931" s="14" t="s">
        <v>4864</v>
      </c>
      <c r="G931" s="15">
        <v>5.1000000000000004E-3</v>
      </c>
    </row>
    <row r="932" spans="1:7" x14ac:dyDescent="0.2">
      <c r="A932" s="17">
        <v>42116</v>
      </c>
      <c r="B932" s="14">
        <v>559.01</v>
      </c>
      <c r="C932" s="14">
        <v>558.83000000000004</v>
      </c>
      <c r="D932" s="14">
        <v>561.79</v>
      </c>
      <c r="E932" s="14">
        <v>553.57000000000005</v>
      </c>
      <c r="F932" s="14" t="s">
        <v>4865</v>
      </c>
      <c r="G932" s="15">
        <v>1.0699999999999999E-2</v>
      </c>
    </row>
    <row r="933" spans="1:7" x14ac:dyDescent="0.2">
      <c r="A933" s="17">
        <v>42115</v>
      </c>
      <c r="B933" s="14">
        <v>556.19000000000005</v>
      </c>
      <c r="C933" s="14">
        <v>553.02</v>
      </c>
      <c r="D933" s="14">
        <v>556.83000000000004</v>
      </c>
      <c r="E933" s="14">
        <v>551.49</v>
      </c>
      <c r="F933" s="14" t="s">
        <v>4866</v>
      </c>
      <c r="G933" s="15">
        <v>1.18E-2</v>
      </c>
    </row>
    <row r="934" spans="1:7" x14ac:dyDescent="0.2">
      <c r="A934" s="17">
        <v>42114</v>
      </c>
      <c r="B934" s="14">
        <v>550.32000000000005</v>
      </c>
      <c r="C934" s="14">
        <v>544.69000000000005</v>
      </c>
      <c r="D934" s="14">
        <v>550.32000000000005</v>
      </c>
      <c r="E934" s="14">
        <v>544.69000000000005</v>
      </c>
      <c r="F934" s="14" t="s">
        <v>4867</v>
      </c>
      <c r="G934" s="15">
        <v>-1.9300000000000001E-2</v>
      </c>
    </row>
    <row r="935" spans="1:7" x14ac:dyDescent="0.2">
      <c r="A935" s="17">
        <v>42111</v>
      </c>
      <c r="B935" s="14">
        <v>543.89</v>
      </c>
      <c r="C935" s="14">
        <v>553.76</v>
      </c>
      <c r="D935" s="14">
        <v>554.27</v>
      </c>
      <c r="E935" s="14">
        <v>543.89</v>
      </c>
      <c r="F935" s="14" t="s">
        <v>4868</v>
      </c>
      <c r="G935" s="15">
        <v>-1.06E-2</v>
      </c>
    </row>
    <row r="936" spans="1:7" x14ac:dyDescent="0.2">
      <c r="A936" s="17">
        <v>42110</v>
      </c>
      <c r="B936" s="14">
        <v>554.6</v>
      </c>
      <c r="C936" s="14">
        <v>560.23</v>
      </c>
      <c r="D936" s="14">
        <v>560.23</v>
      </c>
      <c r="E936" s="14">
        <v>554.6</v>
      </c>
      <c r="F936" s="14" t="s">
        <v>4869</v>
      </c>
      <c r="G936" s="15">
        <v>4.7999999999999996E-3</v>
      </c>
    </row>
    <row r="937" spans="1:7" x14ac:dyDescent="0.2">
      <c r="A937" s="17">
        <v>42109</v>
      </c>
      <c r="B937" s="14">
        <v>560.54999999999995</v>
      </c>
      <c r="C937" s="14">
        <v>557.29999999999995</v>
      </c>
      <c r="D937" s="14">
        <v>561.51</v>
      </c>
      <c r="E937" s="14">
        <v>557.29999999999995</v>
      </c>
      <c r="F937" s="14" t="s">
        <v>4870</v>
      </c>
      <c r="G937" s="15">
        <v>1.2999999999999999E-3</v>
      </c>
    </row>
    <row r="938" spans="1:7" x14ac:dyDescent="0.2">
      <c r="A938" s="17">
        <v>42108</v>
      </c>
      <c r="B938" s="14">
        <v>557.86</v>
      </c>
      <c r="C938" s="14">
        <v>557.69000000000005</v>
      </c>
      <c r="D938" s="14">
        <v>559.04999999999995</v>
      </c>
      <c r="E938" s="14">
        <v>555.77</v>
      </c>
      <c r="F938" s="14" t="s">
        <v>4871</v>
      </c>
      <c r="G938" s="15">
        <v>1.6999999999999999E-3</v>
      </c>
    </row>
    <row r="939" spans="1:7" x14ac:dyDescent="0.2">
      <c r="A939" s="17">
        <v>42107</v>
      </c>
      <c r="B939" s="14">
        <v>557.13</v>
      </c>
      <c r="C939" s="14">
        <v>556.11</v>
      </c>
      <c r="D939" s="14">
        <v>557.36</v>
      </c>
      <c r="E939" s="14">
        <v>553.65</v>
      </c>
      <c r="F939" s="14" t="s">
        <v>4872</v>
      </c>
      <c r="G939" s="15">
        <v>2.8999999999999998E-3</v>
      </c>
    </row>
    <row r="940" spans="1:7" x14ac:dyDescent="0.2">
      <c r="A940" s="17">
        <v>42104</v>
      </c>
      <c r="B940" s="14">
        <v>556.16999999999996</v>
      </c>
      <c r="C940" s="14">
        <v>554.29</v>
      </c>
      <c r="D940" s="14">
        <v>556.16999999999996</v>
      </c>
      <c r="E940" s="14">
        <v>553.63</v>
      </c>
      <c r="F940" s="14" t="s">
        <v>4873</v>
      </c>
      <c r="G940" s="15">
        <v>7.1999999999999998E-3</v>
      </c>
    </row>
    <row r="941" spans="1:7" x14ac:dyDescent="0.2">
      <c r="A941" s="17">
        <v>42103</v>
      </c>
      <c r="B941" s="14">
        <v>554.54</v>
      </c>
      <c r="C941" s="14">
        <v>551.35</v>
      </c>
      <c r="D941" s="14">
        <v>554.54</v>
      </c>
      <c r="E941" s="14">
        <v>551.35</v>
      </c>
      <c r="F941" s="14" t="s">
        <v>4874</v>
      </c>
      <c r="G941" s="15">
        <v>-4.7999999999999996E-3</v>
      </c>
    </row>
    <row r="942" spans="1:7" x14ac:dyDescent="0.2">
      <c r="A942" s="17">
        <v>42102</v>
      </c>
      <c r="B942" s="14">
        <v>550.54999999999995</v>
      </c>
      <c r="C942" s="14">
        <v>553.29999999999995</v>
      </c>
      <c r="D942" s="14">
        <v>554.61</v>
      </c>
      <c r="E942" s="14">
        <v>550.4</v>
      </c>
      <c r="F942" s="14" t="s">
        <v>4875</v>
      </c>
      <c r="G942" s="15">
        <v>1.32E-2</v>
      </c>
    </row>
    <row r="943" spans="1:7" x14ac:dyDescent="0.2">
      <c r="A943" s="17">
        <v>42101</v>
      </c>
      <c r="B943" s="14">
        <v>553.20000000000005</v>
      </c>
      <c r="C943" s="14">
        <v>550.29999999999995</v>
      </c>
      <c r="D943" s="14">
        <v>554.02</v>
      </c>
      <c r="E943" s="14">
        <v>550.29999999999995</v>
      </c>
      <c r="F943" s="14" t="s">
        <v>4045</v>
      </c>
      <c r="G943" s="15">
        <v>4.3E-3</v>
      </c>
    </row>
    <row r="944" spans="1:7" x14ac:dyDescent="0.2">
      <c r="A944" s="17">
        <v>42096</v>
      </c>
      <c r="B944" s="14">
        <v>546</v>
      </c>
      <c r="C944" s="14">
        <v>544.16999999999996</v>
      </c>
      <c r="D944" s="14">
        <v>546</v>
      </c>
      <c r="E944" s="14">
        <v>543.71</v>
      </c>
      <c r="F944" s="14" t="s">
        <v>4876</v>
      </c>
      <c r="G944" s="15">
        <v>1.4E-3</v>
      </c>
    </row>
    <row r="945" spans="1:7" x14ac:dyDescent="0.2">
      <c r="A945" s="17">
        <v>42095</v>
      </c>
      <c r="B945" s="14">
        <v>543.66999999999996</v>
      </c>
      <c r="C945" s="14">
        <v>541.33000000000004</v>
      </c>
      <c r="D945" s="14">
        <v>545.58000000000004</v>
      </c>
      <c r="E945" s="14">
        <v>539.53</v>
      </c>
      <c r="F945" s="14" t="s">
        <v>4877</v>
      </c>
      <c r="G945" s="15">
        <v>-7.1999999999999998E-3</v>
      </c>
    </row>
    <row r="946" spans="1:7" x14ac:dyDescent="0.2">
      <c r="A946" s="17">
        <v>42094</v>
      </c>
      <c r="B946" s="14">
        <v>542.91</v>
      </c>
      <c r="C946" s="14">
        <v>545.79</v>
      </c>
      <c r="D946" s="14">
        <v>548.36</v>
      </c>
      <c r="E946" s="14">
        <v>542.23</v>
      </c>
      <c r="F946" s="14" t="s">
        <v>4878</v>
      </c>
      <c r="G946" s="15">
        <v>1.4999999999999999E-2</v>
      </c>
    </row>
    <row r="947" spans="1:7" x14ac:dyDescent="0.2">
      <c r="A947" s="17">
        <v>42093</v>
      </c>
      <c r="B947" s="14">
        <v>546.84</v>
      </c>
      <c r="C947" s="14">
        <v>540.75</v>
      </c>
      <c r="D947" s="14">
        <v>546.84</v>
      </c>
      <c r="E947" s="14">
        <v>540.75</v>
      </c>
      <c r="F947" s="14" t="s">
        <v>4879</v>
      </c>
      <c r="G947" s="15">
        <v>-5.1999999999999998E-3</v>
      </c>
    </row>
    <row r="948" spans="1:7" x14ac:dyDescent="0.2">
      <c r="A948" s="17">
        <v>42090</v>
      </c>
      <c r="B948" s="14">
        <v>538.77</v>
      </c>
      <c r="C948" s="14">
        <v>541.08000000000004</v>
      </c>
      <c r="D948" s="14">
        <v>543.82000000000005</v>
      </c>
      <c r="E948" s="14">
        <v>538.65</v>
      </c>
      <c r="F948" s="14" t="s">
        <v>4880</v>
      </c>
      <c r="G948" s="15">
        <v>-1.1299999999999999E-2</v>
      </c>
    </row>
    <row r="949" spans="1:7" x14ac:dyDescent="0.2">
      <c r="A949" s="17">
        <v>42089</v>
      </c>
      <c r="B949" s="14">
        <v>541.57000000000005</v>
      </c>
      <c r="C949" s="14">
        <v>541.07000000000005</v>
      </c>
      <c r="D949" s="14">
        <v>541.57000000000005</v>
      </c>
      <c r="E949" s="14">
        <v>535.19000000000005</v>
      </c>
      <c r="F949" s="14" t="s">
        <v>4881</v>
      </c>
      <c r="G949" s="15">
        <v>-3.8999999999999998E-3</v>
      </c>
    </row>
    <row r="950" spans="1:7" x14ac:dyDescent="0.2">
      <c r="A950" s="17">
        <v>42088</v>
      </c>
      <c r="B950" s="14">
        <v>547.78</v>
      </c>
      <c r="C950" s="14">
        <v>549.51</v>
      </c>
      <c r="D950" s="14">
        <v>551.12</v>
      </c>
      <c r="E950" s="14">
        <v>546.27</v>
      </c>
      <c r="F950" s="14" t="s">
        <v>4882</v>
      </c>
      <c r="G950" s="15">
        <v>3.5000000000000001E-3</v>
      </c>
    </row>
    <row r="951" spans="1:7" x14ac:dyDescent="0.2">
      <c r="A951" s="17">
        <v>42087</v>
      </c>
      <c r="B951" s="14">
        <v>549.94000000000005</v>
      </c>
      <c r="C951" s="14">
        <v>548.05999999999995</v>
      </c>
      <c r="D951" s="14">
        <v>550.13</v>
      </c>
      <c r="E951" s="14">
        <v>546.66</v>
      </c>
      <c r="F951" s="14" t="s">
        <v>4883</v>
      </c>
      <c r="G951" s="15">
        <v>-7.0000000000000001E-3</v>
      </c>
    </row>
    <row r="952" spans="1:7" x14ac:dyDescent="0.2">
      <c r="A952" s="17">
        <v>42086</v>
      </c>
      <c r="B952" s="14">
        <v>548.04</v>
      </c>
      <c r="C952" s="14">
        <v>551.08000000000004</v>
      </c>
      <c r="D952" s="14">
        <v>551.08000000000004</v>
      </c>
      <c r="E952" s="14">
        <v>547.04</v>
      </c>
      <c r="F952" s="14" t="s">
        <v>4884</v>
      </c>
      <c r="G952" s="15">
        <v>2.8E-3</v>
      </c>
    </row>
    <row r="953" spans="1:7" x14ac:dyDescent="0.2">
      <c r="A953" s="17">
        <v>42083</v>
      </c>
      <c r="B953" s="14">
        <v>551.9</v>
      </c>
      <c r="C953" s="14">
        <v>548.32000000000005</v>
      </c>
      <c r="D953" s="14">
        <v>551.9</v>
      </c>
      <c r="E953" s="14">
        <v>547.73</v>
      </c>
      <c r="F953" s="14" t="s">
        <v>4885</v>
      </c>
      <c r="G953" s="15">
        <v>3.3999999999999998E-3</v>
      </c>
    </row>
    <row r="954" spans="1:7" x14ac:dyDescent="0.2">
      <c r="A954" s="17">
        <v>42082</v>
      </c>
      <c r="B954" s="14">
        <v>550.35</v>
      </c>
      <c r="C954" s="14">
        <v>549.91999999999996</v>
      </c>
      <c r="D954" s="14">
        <v>553.23</v>
      </c>
      <c r="E954" s="14">
        <v>547.70000000000005</v>
      </c>
      <c r="F954" s="14" t="s">
        <v>4886</v>
      </c>
      <c r="G954" s="15">
        <v>1.52E-2</v>
      </c>
    </row>
    <row r="955" spans="1:7" x14ac:dyDescent="0.2">
      <c r="A955" s="17">
        <v>42081</v>
      </c>
      <c r="B955" s="14">
        <v>548.46</v>
      </c>
      <c r="C955" s="14">
        <v>541.22</v>
      </c>
      <c r="D955" s="14">
        <v>550.54</v>
      </c>
      <c r="E955" s="14">
        <v>539.35</v>
      </c>
      <c r="F955" s="14" t="s">
        <v>4887</v>
      </c>
      <c r="G955" s="15">
        <v>-7.7999999999999996E-3</v>
      </c>
    </row>
    <row r="956" spans="1:7" x14ac:dyDescent="0.2">
      <c r="A956" s="17">
        <v>42080</v>
      </c>
      <c r="B956" s="14">
        <v>540.26</v>
      </c>
      <c r="C956" s="14">
        <v>544.54</v>
      </c>
      <c r="D956" s="14">
        <v>545.16999999999996</v>
      </c>
      <c r="E956" s="14">
        <v>537.52</v>
      </c>
      <c r="F956" s="14" t="s">
        <v>4888</v>
      </c>
      <c r="G956" s="15">
        <v>1.29E-2</v>
      </c>
    </row>
    <row r="957" spans="1:7" x14ac:dyDescent="0.2">
      <c r="A957" s="17">
        <v>42079</v>
      </c>
      <c r="B957" s="14">
        <v>544.5</v>
      </c>
      <c r="C957" s="14">
        <v>539.14</v>
      </c>
      <c r="D957" s="14">
        <v>544.65</v>
      </c>
      <c r="E957" s="14">
        <v>539.14</v>
      </c>
      <c r="F957" s="14" t="s">
        <v>4889</v>
      </c>
      <c r="G957" s="15">
        <v>3.3999999999999998E-3</v>
      </c>
    </row>
    <row r="958" spans="1:7" x14ac:dyDescent="0.2">
      <c r="A958" s="17">
        <v>42076</v>
      </c>
      <c r="B958" s="14">
        <v>537.54999999999995</v>
      </c>
      <c r="C958" s="14">
        <v>537.75</v>
      </c>
      <c r="D958" s="14">
        <v>538.57000000000005</v>
      </c>
      <c r="E958" s="14">
        <v>536.11</v>
      </c>
      <c r="F958" s="14" t="s">
        <v>4890</v>
      </c>
      <c r="G958" s="15">
        <v>-2.0000000000000001E-4</v>
      </c>
    </row>
    <row r="959" spans="1:7" x14ac:dyDescent="0.2">
      <c r="A959" s="17">
        <v>42075</v>
      </c>
      <c r="B959" s="14">
        <v>535.75</v>
      </c>
      <c r="C959" s="14">
        <v>535.85</v>
      </c>
      <c r="D959" s="14">
        <v>537.21</v>
      </c>
      <c r="E959" s="14">
        <v>533.24</v>
      </c>
      <c r="F959" s="14" t="s">
        <v>4891</v>
      </c>
      <c r="G959" s="15">
        <v>1.23E-2</v>
      </c>
    </row>
    <row r="960" spans="1:7" x14ac:dyDescent="0.2">
      <c r="A960" s="17">
        <v>42074</v>
      </c>
      <c r="B960" s="14">
        <v>535.87</v>
      </c>
      <c r="C960" s="14">
        <v>527.66</v>
      </c>
      <c r="D960" s="14">
        <v>536.83000000000004</v>
      </c>
      <c r="E960" s="14">
        <v>527.66</v>
      </c>
      <c r="F960" s="14" t="s">
        <v>4892</v>
      </c>
      <c r="G960" s="15">
        <v>-1.15E-2</v>
      </c>
    </row>
    <row r="961" spans="1:7" x14ac:dyDescent="0.2">
      <c r="A961" s="17">
        <v>42073</v>
      </c>
      <c r="B961" s="14">
        <v>529.35</v>
      </c>
      <c r="C961" s="14">
        <v>534.69000000000005</v>
      </c>
      <c r="D961" s="14">
        <v>536.02</v>
      </c>
      <c r="E961" s="14">
        <v>528.98</v>
      </c>
      <c r="F961" s="14" t="s">
        <v>4893</v>
      </c>
      <c r="G961" s="15">
        <v>-2.3999999999999998E-3</v>
      </c>
    </row>
    <row r="962" spans="1:7" x14ac:dyDescent="0.2">
      <c r="A962" s="17">
        <v>42072</v>
      </c>
      <c r="B962" s="14">
        <v>535.53</v>
      </c>
      <c r="C962" s="14">
        <v>535.24</v>
      </c>
      <c r="D962" s="14">
        <v>536.74</v>
      </c>
      <c r="E962" s="14">
        <v>529.75</v>
      </c>
      <c r="F962" s="14" t="s">
        <v>4894</v>
      </c>
      <c r="G962" s="15">
        <v>-5.3E-3</v>
      </c>
    </row>
    <row r="963" spans="1:7" x14ac:dyDescent="0.2">
      <c r="A963" s="17">
        <v>42069</v>
      </c>
      <c r="B963" s="14">
        <v>536.79999999999995</v>
      </c>
      <c r="C963" s="14">
        <v>540.23</v>
      </c>
      <c r="D963" s="14">
        <v>540.96</v>
      </c>
      <c r="E963" s="14">
        <v>536.58000000000004</v>
      </c>
      <c r="F963" s="14" t="s">
        <v>4895</v>
      </c>
      <c r="G963" s="15">
        <v>4.5999999999999999E-3</v>
      </c>
    </row>
    <row r="964" spans="1:7" x14ac:dyDescent="0.2">
      <c r="A964" s="17">
        <v>42068</v>
      </c>
      <c r="B964" s="14">
        <v>539.67999999999995</v>
      </c>
      <c r="C964" s="14">
        <v>539.70000000000005</v>
      </c>
      <c r="D964" s="14">
        <v>541.97</v>
      </c>
      <c r="E964" s="14">
        <v>539.09</v>
      </c>
      <c r="F964" s="14" t="s">
        <v>4896</v>
      </c>
      <c r="G964" s="15">
        <v>-2.0999999999999999E-3</v>
      </c>
    </row>
    <row r="965" spans="1:7" x14ac:dyDescent="0.2">
      <c r="A965" s="17">
        <v>42067</v>
      </c>
      <c r="B965" s="14">
        <v>537.21</v>
      </c>
      <c r="C965" s="14">
        <v>537.77</v>
      </c>
      <c r="D965" s="14">
        <v>538.09</v>
      </c>
      <c r="E965" s="14">
        <v>530.92999999999995</v>
      </c>
      <c r="F965" s="14" t="s">
        <v>4897</v>
      </c>
      <c r="G965" s="15">
        <v>-1.5299999999999999E-2</v>
      </c>
    </row>
    <row r="966" spans="1:7" x14ac:dyDescent="0.2">
      <c r="A966" s="17">
        <v>42066</v>
      </c>
      <c r="B966" s="14">
        <v>538.33000000000004</v>
      </c>
      <c r="C966" s="14">
        <v>547.19000000000005</v>
      </c>
      <c r="D966" s="14">
        <v>548.99</v>
      </c>
      <c r="E966" s="14">
        <v>537.89</v>
      </c>
      <c r="F966" s="14" t="s">
        <v>4898</v>
      </c>
      <c r="G966" s="15">
        <v>-3.5000000000000001E-3</v>
      </c>
    </row>
    <row r="967" spans="1:7" x14ac:dyDescent="0.2">
      <c r="A967" s="17">
        <v>42065</v>
      </c>
      <c r="B967" s="14">
        <v>546.72</v>
      </c>
      <c r="C967" s="14">
        <v>550.75</v>
      </c>
      <c r="D967" s="14">
        <v>551.13</v>
      </c>
      <c r="E967" s="14">
        <v>543.70000000000005</v>
      </c>
      <c r="F967" s="14" t="s">
        <v>4899</v>
      </c>
      <c r="G967" s="15">
        <v>2.8999999999999998E-3</v>
      </c>
    </row>
    <row r="968" spans="1:7" x14ac:dyDescent="0.2">
      <c r="A968" s="17">
        <v>42062</v>
      </c>
      <c r="B968" s="14">
        <v>548.64</v>
      </c>
      <c r="C968" s="14">
        <v>547.19000000000005</v>
      </c>
      <c r="D968" s="14">
        <v>549.44000000000005</v>
      </c>
      <c r="E968" s="14">
        <v>545.16999999999996</v>
      </c>
      <c r="F968" s="14" t="s">
        <v>4900</v>
      </c>
      <c r="G968" s="15">
        <v>3.5000000000000001E-3</v>
      </c>
    </row>
    <row r="969" spans="1:7" x14ac:dyDescent="0.2">
      <c r="A969" s="17">
        <v>42061</v>
      </c>
      <c r="B969" s="14">
        <v>547.04999999999995</v>
      </c>
      <c r="C969" s="14">
        <v>545.13</v>
      </c>
      <c r="D969" s="14">
        <v>547.16999999999996</v>
      </c>
      <c r="E969" s="14">
        <v>544.79999999999995</v>
      </c>
      <c r="F969" s="14" t="s">
        <v>4901</v>
      </c>
      <c r="G969" s="15">
        <v>-1.9E-3</v>
      </c>
    </row>
    <row r="970" spans="1:7" x14ac:dyDescent="0.2">
      <c r="A970" s="17">
        <v>42060</v>
      </c>
      <c r="B970" s="14">
        <v>545.15</v>
      </c>
      <c r="C970" s="14">
        <v>545.66999999999996</v>
      </c>
      <c r="D970" s="14">
        <v>546.66</v>
      </c>
      <c r="E970" s="14">
        <v>544.05999999999995</v>
      </c>
      <c r="F970" s="14" t="s">
        <v>4364</v>
      </c>
      <c r="G970" s="15">
        <v>2.7000000000000001E-3</v>
      </c>
    </row>
    <row r="971" spans="1:7" x14ac:dyDescent="0.2">
      <c r="A971" s="17">
        <v>42059</v>
      </c>
      <c r="B971" s="14">
        <v>546.16999999999996</v>
      </c>
      <c r="C971" s="14">
        <v>544.70000000000005</v>
      </c>
      <c r="D971" s="14">
        <v>546.55999999999995</v>
      </c>
      <c r="E971" s="14">
        <v>541.04</v>
      </c>
      <c r="F971" s="14" t="s">
        <v>4902</v>
      </c>
      <c r="G971" s="15">
        <v>8.6999999999999994E-3</v>
      </c>
    </row>
    <row r="972" spans="1:7" x14ac:dyDescent="0.2">
      <c r="A972" s="17">
        <v>42058</v>
      </c>
      <c r="B972" s="14">
        <v>544.71</v>
      </c>
      <c r="C972" s="14">
        <v>542.59</v>
      </c>
      <c r="D972" s="14">
        <v>544.71</v>
      </c>
      <c r="E972" s="14">
        <v>540.91</v>
      </c>
      <c r="F972" s="14" t="s">
        <v>4903</v>
      </c>
      <c r="G972" s="15">
        <v>1E-4</v>
      </c>
    </row>
    <row r="973" spans="1:7" x14ac:dyDescent="0.2">
      <c r="A973" s="17">
        <v>42055</v>
      </c>
      <c r="B973" s="14">
        <v>540.01</v>
      </c>
      <c r="C973" s="14">
        <v>538.73</v>
      </c>
      <c r="D973" s="14">
        <v>540.12</v>
      </c>
      <c r="E973" s="14">
        <v>536.95000000000005</v>
      </c>
      <c r="F973" s="14" t="s">
        <v>4904</v>
      </c>
      <c r="G973" s="15">
        <v>4.8999999999999998E-3</v>
      </c>
    </row>
    <row r="974" spans="1:7" x14ac:dyDescent="0.2">
      <c r="A974" s="17">
        <v>42054</v>
      </c>
      <c r="B974" s="14">
        <v>539.95000000000005</v>
      </c>
      <c r="C974" s="14">
        <v>536.12</v>
      </c>
      <c r="D974" s="14">
        <v>539.95000000000005</v>
      </c>
      <c r="E974" s="14">
        <v>534.58000000000004</v>
      </c>
      <c r="F974" s="14" t="s">
        <v>4905</v>
      </c>
      <c r="G974" s="15">
        <v>1.37E-2</v>
      </c>
    </row>
    <row r="975" spans="1:7" x14ac:dyDescent="0.2">
      <c r="A975" s="17">
        <v>42053</v>
      </c>
      <c r="B975" s="14">
        <v>537.30999999999995</v>
      </c>
      <c r="C975" s="14">
        <v>532.11</v>
      </c>
      <c r="D975" s="14">
        <v>537.30999999999995</v>
      </c>
      <c r="E975" s="14">
        <v>532.11</v>
      </c>
      <c r="F975" s="14" t="s">
        <v>4906</v>
      </c>
      <c r="G975" s="15">
        <v>-8.8999999999999999E-3</v>
      </c>
    </row>
    <row r="976" spans="1:7" x14ac:dyDescent="0.2">
      <c r="A976" s="17">
        <v>42052</v>
      </c>
      <c r="B976" s="14">
        <v>530.04</v>
      </c>
      <c r="C976" s="14">
        <v>533.04</v>
      </c>
      <c r="D976" s="14">
        <v>533.04</v>
      </c>
      <c r="E976" s="14">
        <v>528.58000000000004</v>
      </c>
      <c r="F976" s="14" t="s">
        <v>4907</v>
      </c>
      <c r="G976" s="15">
        <v>1.6999999999999999E-3</v>
      </c>
    </row>
    <row r="977" spans="1:7" x14ac:dyDescent="0.2">
      <c r="A977" s="17">
        <v>42051</v>
      </c>
      <c r="B977" s="14">
        <v>534.78</v>
      </c>
      <c r="C977" s="14">
        <v>533.42999999999995</v>
      </c>
      <c r="D977" s="14">
        <v>534.78</v>
      </c>
      <c r="E977" s="14">
        <v>532.6</v>
      </c>
      <c r="F977" s="14" t="s">
        <v>4908</v>
      </c>
      <c r="G977" s="15">
        <v>9.4000000000000004E-3</v>
      </c>
    </row>
    <row r="978" spans="1:7" x14ac:dyDescent="0.2">
      <c r="A978" s="17">
        <v>42048</v>
      </c>
      <c r="B978" s="14">
        <v>533.88</v>
      </c>
      <c r="C978" s="14">
        <v>530.87</v>
      </c>
      <c r="D978" s="14">
        <v>534.51</v>
      </c>
      <c r="E978" s="14">
        <v>530.87</v>
      </c>
      <c r="F978" s="14" t="s">
        <v>4909</v>
      </c>
      <c r="G978" s="15">
        <v>2.0799999999999999E-2</v>
      </c>
    </row>
    <row r="979" spans="1:7" x14ac:dyDescent="0.2">
      <c r="A979" s="17">
        <v>42047</v>
      </c>
      <c r="B979" s="14">
        <v>528.9</v>
      </c>
      <c r="C979" s="14">
        <v>519.45000000000005</v>
      </c>
      <c r="D979" s="14">
        <v>530.20000000000005</v>
      </c>
      <c r="E979" s="14">
        <v>519.45000000000005</v>
      </c>
      <c r="F979" s="14" t="s">
        <v>4910</v>
      </c>
      <c r="G979" s="15">
        <v>-4.4000000000000003E-3</v>
      </c>
    </row>
    <row r="980" spans="1:7" x14ac:dyDescent="0.2">
      <c r="A980" s="17">
        <v>42046</v>
      </c>
      <c r="B980" s="14">
        <v>518.12</v>
      </c>
      <c r="C980" s="14">
        <v>519.95000000000005</v>
      </c>
      <c r="D980" s="14">
        <v>521.29999999999995</v>
      </c>
      <c r="E980" s="14">
        <v>517.14</v>
      </c>
      <c r="F980" s="14" t="s">
        <v>4911</v>
      </c>
      <c r="G980" s="15">
        <v>8.2000000000000007E-3</v>
      </c>
    </row>
    <row r="981" spans="1:7" x14ac:dyDescent="0.2">
      <c r="A981" s="17">
        <v>42045</v>
      </c>
      <c r="B981" s="14">
        <v>520.41</v>
      </c>
      <c r="C981" s="14">
        <v>516.65</v>
      </c>
      <c r="D981" s="14">
        <v>521.21</v>
      </c>
      <c r="E981" s="14">
        <v>514.83000000000004</v>
      </c>
      <c r="F981" s="14" t="s">
        <v>4912</v>
      </c>
      <c r="G981" s="15">
        <v>-4.1999999999999997E-3</v>
      </c>
    </row>
    <row r="982" spans="1:7" x14ac:dyDescent="0.2">
      <c r="A982" s="17">
        <v>42044</v>
      </c>
      <c r="B982" s="14">
        <v>516.16</v>
      </c>
      <c r="C982" s="14">
        <v>515.67999999999995</v>
      </c>
      <c r="D982" s="14">
        <v>516.35</v>
      </c>
      <c r="E982" s="14">
        <v>513.54999999999995</v>
      </c>
      <c r="F982" s="14" t="s">
        <v>4913</v>
      </c>
      <c r="G982" s="15">
        <v>8.3000000000000001E-3</v>
      </c>
    </row>
    <row r="983" spans="1:7" x14ac:dyDescent="0.2">
      <c r="A983" s="17">
        <v>42041</v>
      </c>
      <c r="B983" s="14">
        <v>518.35</v>
      </c>
      <c r="C983" s="14">
        <v>514.70000000000005</v>
      </c>
      <c r="D983" s="14">
        <v>518.79</v>
      </c>
      <c r="E983" s="14">
        <v>513.07000000000005</v>
      </c>
      <c r="F983" s="14" t="s">
        <v>4914</v>
      </c>
      <c r="G983" s="15">
        <v>6.4999999999999997E-3</v>
      </c>
    </row>
    <row r="984" spans="1:7" x14ac:dyDescent="0.2">
      <c r="A984" s="17">
        <v>42040</v>
      </c>
      <c r="B984" s="14">
        <v>514.09</v>
      </c>
      <c r="C984" s="14">
        <v>509.72</v>
      </c>
      <c r="D984" s="14">
        <v>514.23</v>
      </c>
      <c r="E984" s="14">
        <v>509.04</v>
      </c>
      <c r="F984" s="14" t="s">
        <v>4915</v>
      </c>
      <c r="G984" s="15">
        <v>-6.1000000000000004E-3</v>
      </c>
    </row>
    <row r="985" spans="1:7" x14ac:dyDescent="0.2">
      <c r="A985" s="17">
        <v>42039</v>
      </c>
      <c r="B985" s="14">
        <v>510.77</v>
      </c>
      <c r="C985" s="14">
        <v>514.41999999999996</v>
      </c>
      <c r="D985" s="14">
        <v>514.76</v>
      </c>
      <c r="E985" s="14">
        <v>509.04</v>
      </c>
      <c r="F985" s="14" t="s">
        <v>4916</v>
      </c>
      <c r="G985" s="15">
        <v>9.5999999999999992E-3</v>
      </c>
    </row>
    <row r="986" spans="1:7" x14ac:dyDescent="0.2">
      <c r="A986" s="17">
        <v>42038</v>
      </c>
      <c r="B986" s="14">
        <v>513.9</v>
      </c>
      <c r="C986" s="14">
        <v>511.01</v>
      </c>
      <c r="D986" s="14">
        <v>514.62</v>
      </c>
      <c r="E986" s="14">
        <v>511.01</v>
      </c>
      <c r="F986" s="14" t="s">
        <v>4917</v>
      </c>
      <c r="G986" s="15">
        <v>2.3E-3</v>
      </c>
    </row>
    <row r="987" spans="1:7" x14ac:dyDescent="0.2">
      <c r="A987" s="17">
        <v>42037</v>
      </c>
      <c r="B987" s="14">
        <v>509.01</v>
      </c>
      <c r="C987" s="14">
        <v>508.64</v>
      </c>
      <c r="D987" s="14">
        <v>509.81</v>
      </c>
      <c r="E987" s="14">
        <v>506.48</v>
      </c>
      <c r="F987" s="14" t="s">
        <v>4918</v>
      </c>
      <c r="G987" s="15">
        <v>3.2000000000000002E-3</v>
      </c>
    </row>
    <row r="988" spans="1:7" x14ac:dyDescent="0.2">
      <c r="A988" s="17">
        <v>42034</v>
      </c>
      <c r="B988" s="14">
        <v>507.83</v>
      </c>
      <c r="C988" s="14">
        <v>508.51</v>
      </c>
      <c r="D988" s="14">
        <v>510.05</v>
      </c>
      <c r="E988" s="14">
        <v>507.58</v>
      </c>
      <c r="F988" s="14" t="s">
        <v>4919</v>
      </c>
      <c r="G988" s="15">
        <v>5.0000000000000001E-3</v>
      </c>
    </row>
    <row r="989" spans="1:7" x14ac:dyDescent="0.2">
      <c r="A989" s="17">
        <v>42033</v>
      </c>
      <c r="B989" s="14">
        <v>506.21</v>
      </c>
      <c r="C989" s="14">
        <v>501.86</v>
      </c>
      <c r="D989" s="14">
        <v>506.3</v>
      </c>
      <c r="E989" s="14">
        <v>500.22</v>
      </c>
      <c r="F989" s="14" t="s">
        <v>4920</v>
      </c>
      <c r="G989" s="15">
        <v>1.6400000000000001E-2</v>
      </c>
    </row>
    <row r="990" spans="1:7" x14ac:dyDescent="0.2">
      <c r="A990" s="17">
        <v>42032</v>
      </c>
      <c r="B990" s="14">
        <v>503.7</v>
      </c>
      <c r="C990" s="14">
        <v>499.55</v>
      </c>
      <c r="D990" s="14">
        <v>503.7</v>
      </c>
      <c r="E990" s="14">
        <v>497.34</v>
      </c>
      <c r="F990" s="14" t="s">
        <v>4170</v>
      </c>
      <c r="G990" s="15">
        <v>-1.38E-2</v>
      </c>
    </row>
    <row r="991" spans="1:7" x14ac:dyDescent="0.2">
      <c r="A991" s="17">
        <v>42031</v>
      </c>
      <c r="B991" s="14">
        <v>495.55</v>
      </c>
      <c r="C991" s="14">
        <v>501.26</v>
      </c>
      <c r="D991" s="14">
        <v>502.59</v>
      </c>
      <c r="E991" s="14">
        <v>493.54</v>
      </c>
      <c r="F991" s="14" t="s">
        <v>4921</v>
      </c>
      <c r="G991" s="15">
        <v>1.17E-2</v>
      </c>
    </row>
    <row r="992" spans="1:7" x14ac:dyDescent="0.2">
      <c r="A992" s="17">
        <v>42030</v>
      </c>
      <c r="B992" s="14">
        <v>502.48</v>
      </c>
      <c r="C992" s="14">
        <v>494.63</v>
      </c>
      <c r="D992" s="14">
        <v>502.48</v>
      </c>
      <c r="E992" s="14">
        <v>494.13</v>
      </c>
      <c r="F992" s="14" t="s">
        <v>4922</v>
      </c>
      <c r="G992" s="15">
        <v>8.0999999999999996E-3</v>
      </c>
    </row>
    <row r="993" spans="1:7" x14ac:dyDescent="0.2">
      <c r="A993" s="17">
        <v>42027</v>
      </c>
      <c r="B993" s="14">
        <v>496.68</v>
      </c>
      <c r="C993" s="14">
        <v>494.85</v>
      </c>
      <c r="D993" s="14">
        <v>497.74</v>
      </c>
      <c r="E993" s="14">
        <v>494.85</v>
      </c>
      <c r="F993" s="14" t="s">
        <v>4923</v>
      </c>
      <c r="G993" s="15">
        <v>1.35E-2</v>
      </c>
    </row>
    <row r="994" spans="1:7" x14ac:dyDescent="0.2">
      <c r="A994" s="17">
        <v>42026</v>
      </c>
      <c r="B994" s="14">
        <v>492.7</v>
      </c>
      <c r="C994" s="14">
        <v>486.92</v>
      </c>
      <c r="D994" s="14">
        <v>493.38</v>
      </c>
      <c r="E994" s="14">
        <v>486.63</v>
      </c>
      <c r="F994" s="14" t="s">
        <v>4924</v>
      </c>
      <c r="G994" s="15">
        <v>5.4999999999999997E-3</v>
      </c>
    </row>
    <row r="995" spans="1:7" x14ac:dyDescent="0.2">
      <c r="A995" s="17">
        <v>42025</v>
      </c>
      <c r="B995" s="14">
        <v>486.16</v>
      </c>
      <c r="C995" s="14">
        <v>485.03</v>
      </c>
      <c r="D995" s="14">
        <v>486.16</v>
      </c>
      <c r="E995" s="14">
        <v>481.42</v>
      </c>
      <c r="F995" s="14" t="s">
        <v>4925</v>
      </c>
      <c r="G995" s="15">
        <v>9.2999999999999992E-3</v>
      </c>
    </row>
    <row r="996" spans="1:7" x14ac:dyDescent="0.2">
      <c r="A996" s="17">
        <v>42024</v>
      </c>
      <c r="B996" s="14">
        <v>483.49</v>
      </c>
      <c r="C996" s="14">
        <v>480.37</v>
      </c>
      <c r="D996" s="14">
        <v>485.17</v>
      </c>
      <c r="E996" s="14">
        <v>480.37</v>
      </c>
      <c r="F996" s="14" t="s">
        <v>4592</v>
      </c>
      <c r="G996" s="15">
        <v>5.4000000000000003E-3</v>
      </c>
    </row>
    <row r="997" spans="1:7" x14ac:dyDescent="0.2">
      <c r="A997" s="17">
        <v>42023</v>
      </c>
      <c r="B997" s="14">
        <v>479.02</v>
      </c>
      <c r="C997" s="14">
        <v>477.52</v>
      </c>
      <c r="D997" s="14">
        <v>479.91</v>
      </c>
      <c r="E997" s="14">
        <v>476.09</v>
      </c>
      <c r="F997" s="14" t="s">
        <v>4926</v>
      </c>
      <c r="G997" s="15">
        <v>5.7000000000000002E-3</v>
      </c>
    </row>
    <row r="998" spans="1:7" x14ac:dyDescent="0.2">
      <c r="A998" s="17">
        <v>42020</v>
      </c>
      <c r="B998" s="14">
        <v>476.46</v>
      </c>
      <c r="C998" s="14">
        <v>472.14</v>
      </c>
      <c r="D998" s="14">
        <v>476.85</v>
      </c>
      <c r="E998" s="14">
        <v>470.28</v>
      </c>
      <c r="F998" s="14" t="s">
        <v>4927</v>
      </c>
      <c r="G998" s="15">
        <v>1.35E-2</v>
      </c>
    </row>
    <row r="999" spans="1:7" x14ac:dyDescent="0.2">
      <c r="A999" s="17">
        <v>42019</v>
      </c>
      <c r="B999" s="14">
        <v>473.76</v>
      </c>
      <c r="C999" s="14">
        <v>471.49</v>
      </c>
      <c r="D999" s="14">
        <v>473.81</v>
      </c>
      <c r="E999" s="14">
        <v>462.63</v>
      </c>
      <c r="F999" s="14" t="s">
        <v>4928</v>
      </c>
      <c r="G999" s="15">
        <v>-1.9699999999999999E-2</v>
      </c>
    </row>
    <row r="1000" spans="1:7" x14ac:dyDescent="0.2">
      <c r="A1000" s="17">
        <v>42018</v>
      </c>
      <c r="B1000" s="14">
        <v>467.44</v>
      </c>
      <c r="C1000" s="14">
        <v>473.4</v>
      </c>
      <c r="D1000" s="14">
        <v>474.7</v>
      </c>
      <c r="E1000" s="14">
        <v>467.44</v>
      </c>
      <c r="F1000" s="14" t="s">
        <v>4929</v>
      </c>
      <c r="G1000" s="15">
        <v>7.0000000000000001E-3</v>
      </c>
    </row>
    <row r="1001" spans="1:7" x14ac:dyDescent="0.2">
      <c r="A1001" s="17">
        <v>42017</v>
      </c>
      <c r="B1001" s="14">
        <v>476.83</v>
      </c>
      <c r="C1001" s="14">
        <v>472.75</v>
      </c>
      <c r="D1001" s="14">
        <v>477.68</v>
      </c>
      <c r="E1001" s="14">
        <v>472.69</v>
      </c>
      <c r="F1001" s="14" t="s">
        <v>4930</v>
      </c>
      <c r="G1001" s="15">
        <v>6.7999999999999996E-3</v>
      </c>
    </row>
    <row r="1002" spans="1:7" x14ac:dyDescent="0.2">
      <c r="A1002" s="17">
        <v>42016</v>
      </c>
      <c r="B1002" s="14">
        <v>473.51</v>
      </c>
      <c r="C1002" s="14">
        <v>473.11</v>
      </c>
      <c r="D1002" s="14">
        <v>475.68</v>
      </c>
      <c r="E1002" s="14">
        <v>471.21</v>
      </c>
      <c r="F1002" s="14" t="s">
        <v>4931</v>
      </c>
      <c r="G1002" s="15">
        <v>-6.8999999999999999E-3</v>
      </c>
    </row>
    <row r="1003" spans="1:7" x14ac:dyDescent="0.2">
      <c r="A1003" s="17">
        <v>42013</v>
      </c>
      <c r="B1003" s="14">
        <v>470.32</v>
      </c>
      <c r="C1003" s="14">
        <v>472.43</v>
      </c>
      <c r="D1003" s="14">
        <v>475.17</v>
      </c>
      <c r="E1003" s="14">
        <v>468.81</v>
      </c>
      <c r="F1003" s="14" t="s">
        <v>4932</v>
      </c>
      <c r="G1003" s="15">
        <v>2.41E-2</v>
      </c>
    </row>
    <row r="1004" spans="1:7" x14ac:dyDescent="0.2">
      <c r="A1004" s="17">
        <v>42012</v>
      </c>
      <c r="B1004" s="14">
        <v>473.61</v>
      </c>
      <c r="C1004" s="14">
        <v>467.7</v>
      </c>
      <c r="D1004" s="14">
        <v>473.99</v>
      </c>
      <c r="E1004" s="14">
        <v>465.5</v>
      </c>
      <c r="F1004" s="14" t="s">
        <v>4933</v>
      </c>
      <c r="G1004" s="15">
        <v>-2.18E-2</v>
      </c>
    </row>
    <row r="1005" spans="1:7" x14ac:dyDescent="0.2">
      <c r="A1005" s="17">
        <v>42011</v>
      </c>
      <c r="B1005" s="14">
        <v>462.48</v>
      </c>
      <c r="C1005" s="14">
        <v>466.31</v>
      </c>
      <c r="D1005" s="14">
        <v>467.87</v>
      </c>
      <c r="E1005" s="14">
        <v>462.48</v>
      </c>
      <c r="F1005" s="14" t="s">
        <v>4934</v>
      </c>
      <c r="G1005" s="15">
        <v>-3.7000000000000002E-3</v>
      </c>
    </row>
    <row r="1006" spans="1:7" x14ac:dyDescent="0.2">
      <c r="A1006" s="17">
        <v>42009</v>
      </c>
      <c r="B1006" s="14">
        <v>472.79</v>
      </c>
      <c r="C1006" s="14">
        <v>473.68</v>
      </c>
      <c r="D1006" s="14">
        <v>476</v>
      </c>
      <c r="E1006" s="14">
        <v>472.32</v>
      </c>
      <c r="F1006" s="14" t="s">
        <v>4935</v>
      </c>
      <c r="G1006" s="15">
        <v>1.4E-3</v>
      </c>
    </row>
    <row r="1007" spans="1:7" x14ac:dyDescent="0.2">
      <c r="A1007" s="17">
        <v>42006</v>
      </c>
      <c r="B1007" s="14">
        <v>474.54</v>
      </c>
      <c r="C1007" s="14">
        <v>475.63</v>
      </c>
      <c r="D1007" s="14">
        <v>476.97</v>
      </c>
      <c r="E1007" s="14">
        <v>473.75</v>
      </c>
      <c r="F1007" s="14" t="s">
        <v>4936</v>
      </c>
      <c r="G1007" s="15">
        <v>-8.3000000000000001E-3</v>
      </c>
    </row>
    <row r="1008" spans="1:7" x14ac:dyDescent="0.2">
      <c r="A1008" s="17">
        <v>42003</v>
      </c>
      <c r="B1008" s="14">
        <v>473.89</v>
      </c>
      <c r="C1008" s="14">
        <v>476.87</v>
      </c>
      <c r="D1008" s="14">
        <v>476.87</v>
      </c>
      <c r="E1008" s="14">
        <v>473.55</v>
      </c>
      <c r="F1008" s="14" t="s">
        <v>4937</v>
      </c>
      <c r="G1008" s="15">
        <v>4.8999999999999998E-3</v>
      </c>
    </row>
    <row r="1009" spans="1:7" x14ac:dyDescent="0.2">
      <c r="A1009" s="17">
        <v>42002</v>
      </c>
      <c r="B1009" s="14">
        <v>477.88</v>
      </c>
      <c r="C1009" s="14">
        <v>476.36</v>
      </c>
      <c r="D1009" s="14">
        <v>478.24</v>
      </c>
      <c r="E1009" s="14">
        <v>475.96</v>
      </c>
      <c r="F1009" s="14" t="s">
        <v>4938</v>
      </c>
      <c r="G1009" s="15">
        <v>5.5999999999999999E-3</v>
      </c>
    </row>
    <row r="1010" spans="1:7" x14ac:dyDescent="0.2">
      <c r="A1010" s="17">
        <v>41996</v>
      </c>
      <c r="B1010" s="14">
        <v>475.54</v>
      </c>
      <c r="C1010" s="14">
        <v>473.15</v>
      </c>
      <c r="D1010" s="14">
        <v>475.97</v>
      </c>
      <c r="E1010" s="14">
        <v>472.7</v>
      </c>
      <c r="F1010" s="14" t="s">
        <v>4939</v>
      </c>
      <c r="G1010" s="15">
        <v>6.8999999999999999E-3</v>
      </c>
    </row>
    <row r="1011" spans="1:7" x14ac:dyDescent="0.2">
      <c r="A1011" s="17">
        <v>41995</v>
      </c>
      <c r="B1011" s="14">
        <v>472.87</v>
      </c>
      <c r="C1011" s="14">
        <v>470.21</v>
      </c>
      <c r="D1011" s="14">
        <v>473.6</v>
      </c>
      <c r="E1011" s="14">
        <v>470.15</v>
      </c>
      <c r="F1011" s="14" t="s">
        <v>4940</v>
      </c>
      <c r="G1011" s="15">
        <v>7.1999999999999998E-3</v>
      </c>
    </row>
    <row r="1012" spans="1:7" x14ac:dyDescent="0.2">
      <c r="A1012" s="17">
        <v>41992</v>
      </c>
      <c r="B1012" s="14">
        <v>469.63</v>
      </c>
      <c r="C1012" s="14">
        <v>468.98</v>
      </c>
      <c r="D1012" s="14">
        <v>470.35</v>
      </c>
      <c r="E1012" s="14">
        <v>464.98</v>
      </c>
      <c r="F1012" s="14" t="s">
        <v>4652</v>
      </c>
      <c r="G1012" s="15">
        <v>2.5499999999999998E-2</v>
      </c>
    </row>
    <row r="1013" spans="1:7" x14ac:dyDescent="0.2">
      <c r="A1013" s="17">
        <v>41991</v>
      </c>
      <c r="B1013" s="14">
        <v>466.27</v>
      </c>
      <c r="C1013" s="14">
        <v>459.66</v>
      </c>
      <c r="D1013" s="14">
        <v>466.27</v>
      </c>
      <c r="E1013" s="14">
        <v>459.27</v>
      </c>
      <c r="F1013" s="14" t="s">
        <v>4941</v>
      </c>
      <c r="G1013" s="15">
        <v>-3.5999999999999999E-3</v>
      </c>
    </row>
    <row r="1014" spans="1:7" x14ac:dyDescent="0.2">
      <c r="A1014" s="17">
        <v>41990</v>
      </c>
      <c r="B1014" s="14">
        <v>454.66</v>
      </c>
      <c r="C1014" s="14">
        <v>452.27</v>
      </c>
      <c r="D1014" s="14">
        <v>455.09</v>
      </c>
      <c r="E1014" s="14">
        <v>452.14</v>
      </c>
      <c r="F1014" s="14" t="s">
        <v>4942</v>
      </c>
      <c r="G1014" s="15">
        <v>1.6000000000000001E-3</v>
      </c>
    </row>
    <row r="1015" spans="1:7" x14ac:dyDescent="0.2">
      <c r="A1015" s="17">
        <v>41989</v>
      </c>
      <c r="B1015" s="14">
        <v>456.29</v>
      </c>
      <c r="C1015" s="14">
        <v>456.7</v>
      </c>
      <c r="D1015" s="14">
        <v>457.03</v>
      </c>
      <c r="E1015" s="14">
        <v>448.89</v>
      </c>
      <c r="F1015" s="14" t="s">
        <v>4943</v>
      </c>
      <c r="G1015" s="15">
        <v>-1.0500000000000001E-2</v>
      </c>
    </row>
    <row r="1016" spans="1:7" x14ac:dyDescent="0.2">
      <c r="A1016" s="17">
        <v>41988</v>
      </c>
      <c r="B1016" s="14">
        <v>455.55</v>
      </c>
      <c r="C1016" s="14">
        <v>461.06</v>
      </c>
      <c r="D1016" s="14">
        <v>463.69</v>
      </c>
      <c r="E1016" s="14">
        <v>455.55</v>
      </c>
      <c r="F1016" s="14" t="s">
        <v>4944</v>
      </c>
      <c r="G1016" s="15">
        <v>-1.7000000000000001E-2</v>
      </c>
    </row>
    <row r="1017" spans="1:7" x14ac:dyDescent="0.2">
      <c r="A1017" s="17">
        <v>41985</v>
      </c>
      <c r="B1017" s="14">
        <v>460.39</v>
      </c>
      <c r="C1017" s="14">
        <v>466.86</v>
      </c>
      <c r="D1017" s="14">
        <v>467.07</v>
      </c>
      <c r="E1017" s="14">
        <v>460.39</v>
      </c>
      <c r="F1017" s="14" t="s">
        <v>4945</v>
      </c>
      <c r="G1017" s="15">
        <v>-2.9999999999999997E-4</v>
      </c>
    </row>
    <row r="1018" spans="1:7" x14ac:dyDescent="0.2">
      <c r="A1018" s="17">
        <v>41984</v>
      </c>
      <c r="B1018" s="14">
        <v>468.34</v>
      </c>
      <c r="C1018" s="14">
        <v>467.78</v>
      </c>
      <c r="D1018" s="14">
        <v>470.02</v>
      </c>
      <c r="E1018" s="14">
        <v>465.67</v>
      </c>
      <c r="F1018" s="14" t="s">
        <v>4946</v>
      </c>
      <c r="G1018" s="15">
        <v>1.9E-3</v>
      </c>
    </row>
    <row r="1019" spans="1:7" x14ac:dyDescent="0.2">
      <c r="A1019" s="17">
        <v>41983</v>
      </c>
      <c r="B1019" s="14">
        <v>468.47</v>
      </c>
      <c r="C1019" s="14">
        <v>468.65</v>
      </c>
      <c r="D1019" s="14">
        <v>471.05</v>
      </c>
      <c r="E1019" s="14">
        <v>467.78</v>
      </c>
      <c r="F1019" s="14" t="s">
        <v>4947</v>
      </c>
      <c r="G1019" s="15">
        <v>-1.0699999999999999E-2</v>
      </c>
    </row>
    <row r="1020" spans="1:7" x14ac:dyDescent="0.2">
      <c r="A1020" s="17">
        <v>41982</v>
      </c>
      <c r="B1020" s="14">
        <v>467.57</v>
      </c>
      <c r="C1020" s="14">
        <v>469.77</v>
      </c>
      <c r="D1020" s="14">
        <v>471.5</v>
      </c>
      <c r="E1020" s="14">
        <v>466.46</v>
      </c>
      <c r="F1020" s="14" t="s">
        <v>4948</v>
      </c>
      <c r="G1020" s="15">
        <v>-3.5000000000000001E-3</v>
      </c>
    </row>
    <row r="1021" spans="1:7" x14ac:dyDescent="0.2">
      <c r="A1021" s="17">
        <v>41981</v>
      </c>
      <c r="B1021" s="14">
        <v>472.65</v>
      </c>
      <c r="C1021" s="14">
        <v>472.97</v>
      </c>
      <c r="D1021" s="14">
        <v>473.68</v>
      </c>
      <c r="E1021" s="14">
        <v>472.07</v>
      </c>
      <c r="F1021" s="14" t="s">
        <v>4949</v>
      </c>
      <c r="G1021" s="15">
        <v>1.67E-2</v>
      </c>
    </row>
    <row r="1022" spans="1:7" x14ac:dyDescent="0.2">
      <c r="A1022" s="17">
        <v>41978</v>
      </c>
      <c r="B1022" s="14">
        <v>474.32</v>
      </c>
      <c r="C1022" s="14">
        <v>473.17</v>
      </c>
      <c r="D1022" s="14">
        <v>474.32</v>
      </c>
      <c r="E1022" s="14">
        <v>472.74</v>
      </c>
      <c r="F1022" s="14" t="s">
        <v>4950</v>
      </c>
      <c r="G1022" s="15">
        <v>-1.01E-2</v>
      </c>
    </row>
    <row r="1023" spans="1:7" x14ac:dyDescent="0.2">
      <c r="A1023" s="17">
        <v>41977</v>
      </c>
      <c r="B1023" s="14">
        <v>466.54</v>
      </c>
      <c r="C1023" s="14">
        <v>472.2</v>
      </c>
      <c r="D1023" s="14">
        <v>472.65</v>
      </c>
      <c r="E1023" s="14">
        <v>466.45</v>
      </c>
      <c r="F1023" s="14" t="s">
        <v>4469</v>
      </c>
      <c r="G1023" s="15">
        <v>1.04E-2</v>
      </c>
    </row>
    <row r="1024" spans="1:7" x14ac:dyDescent="0.2">
      <c r="A1024" s="17">
        <v>41976</v>
      </c>
      <c r="B1024" s="14">
        <v>471.31</v>
      </c>
      <c r="C1024" s="14">
        <v>466.99</v>
      </c>
      <c r="D1024" s="14">
        <v>471.45</v>
      </c>
      <c r="E1024" s="14">
        <v>466.99</v>
      </c>
      <c r="F1024" s="14" t="s">
        <v>4951</v>
      </c>
      <c r="G1024" s="15">
        <v>1E-4</v>
      </c>
    </row>
    <row r="1025" spans="1:7" x14ac:dyDescent="0.2">
      <c r="A1025" s="17">
        <v>41975</v>
      </c>
      <c r="B1025" s="14">
        <v>466.46</v>
      </c>
      <c r="C1025" s="14">
        <v>467.64</v>
      </c>
      <c r="D1025" s="14">
        <v>469.79</v>
      </c>
      <c r="E1025" s="14">
        <v>465.78</v>
      </c>
      <c r="F1025" s="14" t="s">
        <v>4952</v>
      </c>
      <c r="G1025" s="15">
        <v>-6.0000000000000001E-3</v>
      </c>
    </row>
    <row r="1026" spans="1:7" x14ac:dyDescent="0.2">
      <c r="A1026" s="17">
        <v>41974</v>
      </c>
      <c r="B1026" s="14">
        <v>466.4</v>
      </c>
      <c r="C1026" s="14">
        <v>467.36</v>
      </c>
      <c r="D1026" s="14">
        <v>467.7</v>
      </c>
      <c r="E1026" s="14">
        <v>465.35</v>
      </c>
      <c r="F1026" s="14" t="s">
        <v>4953</v>
      </c>
      <c r="G1026" s="15">
        <v>-3.7000000000000002E-3</v>
      </c>
    </row>
    <row r="1027" spans="1:7" x14ac:dyDescent="0.2">
      <c r="A1027" s="17">
        <v>41971</v>
      </c>
      <c r="B1027" s="14">
        <v>469.23</v>
      </c>
      <c r="C1027" s="14">
        <v>467.72</v>
      </c>
      <c r="D1027" s="14">
        <v>469.62</v>
      </c>
      <c r="E1027" s="14">
        <v>467.08</v>
      </c>
      <c r="F1027" s="14" t="s">
        <v>4954</v>
      </c>
      <c r="G1027" s="15">
        <v>5.1000000000000004E-3</v>
      </c>
    </row>
    <row r="1028" spans="1:7" x14ac:dyDescent="0.2">
      <c r="A1028" s="17">
        <v>41970</v>
      </c>
      <c r="B1028" s="14">
        <v>470.99</v>
      </c>
      <c r="C1028" s="14">
        <v>469</v>
      </c>
      <c r="D1028" s="14">
        <v>471.4</v>
      </c>
      <c r="E1028" s="14">
        <v>468.79</v>
      </c>
      <c r="F1028" s="14" t="s">
        <v>4955</v>
      </c>
      <c r="G1028" s="15">
        <v>-6.1999999999999998E-3</v>
      </c>
    </row>
    <row r="1029" spans="1:7" x14ac:dyDescent="0.2">
      <c r="A1029" s="17">
        <v>41969</v>
      </c>
      <c r="B1029" s="14">
        <v>468.58</v>
      </c>
      <c r="C1029" s="14">
        <v>471.68</v>
      </c>
      <c r="D1029" s="14">
        <v>473.79</v>
      </c>
      <c r="E1029" s="14">
        <v>468.04</v>
      </c>
      <c r="F1029" s="14" t="s">
        <v>4956</v>
      </c>
      <c r="G1029" s="15">
        <v>7.0000000000000001E-3</v>
      </c>
    </row>
    <row r="1030" spans="1:7" x14ac:dyDescent="0.2">
      <c r="A1030" s="17">
        <v>41968</v>
      </c>
      <c r="B1030" s="14">
        <v>471.48</v>
      </c>
      <c r="C1030" s="14">
        <v>468</v>
      </c>
      <c r="D1030" s="14">
        <v>471.56</v>
      </c>
      <c r="E1030" s="14">
        <v>467.98</v>
      </c>
      <c r="F1030" s="14" t="s">
        <v>4957</v>
      </c>
      <c r="G1030" s="15">
        <v>6.1999999999999998E-3</v>
      </c>
    </row>
    <row r="1031" spans="1:7" x14ac:dyDescent="0.2">
      <c r="A1031" s="17">
        <v>41967</v>
      </c>
      <c r="B1031" s="14">
        <v>468.18</v>
      </c>
      <c r="C1031" s="14">
        <v>464.91</v>
      </c>
      <c r="D1031" s="14">
        <v>468.18</v>
      </c>
      <c r="E1031" s="14">
        <v>464.78</v>
      </c>
      <c r="F1031" s="14" t="s">
        <v>4958</v>
      </c>
      <c r="G1031" s="15">
        <v>1.5100000000000001E-2</v>
      </c>
    </row>
    <row r="1032" spans="1:7" x14ac:dyDescent="0.2">
      <c r="A1032" s="17">
        <v>41964</v>
      </c>
      <c r="B1032" s="14">
        <v>465.3</v>
      </c>
      <c r="C1032" s="14">
        <v>458.77</v>
      </c>
      <c r="D1032" s="14">
        <v>465.3</v>
      </c>
      <c r="E1032" s="14">
        <v>458.67</v>
      </c>
      <c r="F1032" s="14" t="s">
        <v>4959</v>
      </c>
      <c r="G1032" s="15">
        <v>-2.5000000000000001E-3</v>
      </c>
    </row>
    <row r="1033" spans="1:7" x14ac:dyDescent="0.2">
      <c r="A1033" s="17">
        <v>41963</v>
      </c>
      <c r="B1033" s="14">
        <v>458.38</v>
      </c>
      <c r="C1033" s="14">
        <v>459.94</v>
      </c>
      <c r="D1033" s="14">
        <v>460.24</v>
      </c>
      <c r="E1033" s="14">
        <v>456.71</v>
      </c>
      <c r="F1033" s="14" t="s">
        <v>4960</v>
      </c>
      <c r="G1033" s="15">
        <v>-2.7000000000000001E-3</v>
      </c>
    </row>
    <row r="1034" spans="1:7" x14ac:dyDescent="0.2">
      <c r="A1034" s="17">
        <v>41962</v>
      </c>
      <c r="B1034" s="14">
        <v>459.55</v>
      </c>
      <c r="C1034" s="14">
        <v>460.76</v>
      </c>
      <c r="D1034" s="14">
        <v>460.76</v>
      </c>
      <c r="E1034" s="14">
        <v>458.98</v>
      </c>
      <c r="F1034" s="14" t="s">
        <v>4961</v>
      </c>
      <c r="G1034" s="15">
        <v>7.6E-3</v>
      </c>
    </row>
    <row r="1035" spans="1:7" x14ac:dyDescent="0.2">
      <c r="A1035" s="17">
        <v>41961</v>
      </c>
      <c r="B1035" s="14">
        <v>460.79</v>
      </c>
      <c r="C1035" s="14">
        <v>457.73</v>
      </c>
      <c r="D1035" s="14">
        <v>460.79</v>
      </c>
      <c r="E1035" s="14">
        <v>457.27</v>
      </c>
      <c r="F1035" s="14" t="s">
        <v>4962</v>
      </c>
      <c r="G1035" s="15">
        <v>1.6999999999999999E-3</v>
      </c>
    </row>
    <row r="1036" spans="1:7" x14ac:dyDescent="0.2">
      <c r="A1036" s="17">
        <v>41960</v>
      </c>
      <c r="B1036" s="14">
        <v>457.32</v>
      </c>
      <c r="C1036" s="14">
        <v>454.75</v>
      </c>
      <c r="D1036" s="14">
        <v>457.69</v>
      </c>
      <c r="E1036" s="14">
        <v>454</v>
      </c>
      <c r="F1036" s="14" t="s">
        <v>4963</v>
      </c>
      <c r="G1036" s="15">
        <v>-3.5999999999999999E-3</v>
      </c>
    </row>
    <row r="1037" spans="1:7" x14ac:dyDescent="0.2">
      <c r="A1037" s="17">
        <v>41957</v>
      </c>
      <c r="B1037" s="14">
        <v>456.56</v>
      </c>
      <c r="C1037" s="14">
        <v>458.94</v>
      </c>
      <c r="D1037" s="14">
        <v>458.94</v>
      </c>
      <c r="E1037" s="14">
        <v>455.37</v>
      </c>
      <c r="F1037" s="14" t="s">
        <v>4964</v>
      </c>
      <c r="G1037" s="15">
        <v>8.0999999999999996E-3</v>
      </c>
    </row>
    <row r="1038" spans="1:7" x14ac:dyDescent="0.2">
      <c r="A1038" s="17">
        <v>41956</v>
      </c>
      <c r="B1038" s="14">
        <v>458.23</v>
      </c>
      <c r="C1038" s="14">
        <v>457.04</v>
      </c>
      <c r="D1038" s="14">
        <v>458.79</v>
      </c>
      <c r="E1038" s="14">
        <v>455.54</v>
      </c>
      <c r="F1038" s="14" t="s">
        <v>4965</v>
      </c>
      <c r="G1038" s="15">
        <v>-9.2999999999999992E-3</v>
      </c>
    </row>
    <row r="1039" spans="1:7" x14ac:dyDescent="0.2">
      <c r="A1039" s="17">
        <v>41955</v>
      </c>
      <c r="B1039" s="14">
        <v>454.54</v>
      </c>
      <c r="C1039" s="14">
        <v>459.04</v>
      </c>
      <c r="D1039" s="14">
        <v>459.22</v>
      </c>
      <c r="E1039" s="14">
        <v>454.54</v>
      </c>
      <c r="F1039" s="14" t="s">
        <v>4966</v>
      </c>
      <c r="G1039" s="15">
        <v>4.7000000000000002E-3</v>
      </c>
    </row>
    <row r="1040" spans="1:7" x14ac:dyDescent="0.2">
      <c r="A1040" s="17">
        <v>41954</v>
      </c>
      <c r="B1040" s="14">
        <v>458.8</v>
      </c>
      <c r="C1040" s="14">
        <v>457.44</v>
      </c>
      <c r="D1040" s="14">
        <v>458.81</v>
      </c>
      <c r="E1040" s="14">
        <v>457.22</v>
      </c>
      <c r="F1040" s="14" t="s">
        <v>4967</v>
      </c>
      <c r="G1040" s="15">
        <v>5.4999999999999997E-3</v>
      </c>
    </row>
    <row r="1041" spans="1:7" x14ac:dyDescent="0.2">
      <c r="A1041" s="17">
        <v>41953</v>
      </c>
      <c r="B1041" s="14">
        <v>456.67</v>
      </c>
      <c r="C1041" s="14">
        <v>454.23</v>
      </c>
      <c r="D1041" s="14">
        <v>456.67</v>
      </c>
      <c r="E1041" s="14">
        <v>453.3</v>
      </c>
      <c r="F1041" s="14" t="s">
        <v>4647</v>
      </c>
      <c r="G1041" s="15">
        <v>-2.2000000000000001E-3</v>
      </c>
    </row>
    <row r="1042" spans="1:7" x14ac:dyDescent="0.2">
      <c r="A1042" s="17">
        <v>41950</v>
      </c>
      <c r="B1042" s="14">
        <v>454.19</v>
      </c>
      <c r="C1042" s="14">
        <v>456.42</v>
      </c>
      <c r="D1042" s="14">
        <v>457.54</v>
      </c>
      <c r="E1042" s="14">
        <v>452.57</v>
      </c>
      <c r="F1042" s="14" t="s">
        <v>4968</v>
      </c>
      <c r="G1042" s="15">
        <v>1.1000000000000001E-3</v>
      </c>
    </row>
    <row r="1043" spans="1:7" x14ac:dyDescent="0.2">
      <c r="A1043" s="17">
        <v>41949</v>
      </c>
      <c r="B1043" s="14">
        <v>455.19</v>
      </c>
      <c r="C1043" s="14">
        <v>453.52</v>
      </c>
      <c r="D1043" s="14">
        <v>456.95</v>
      </c>
      <c r="E1043" s="14">
        <v>452.17</v>
      </c>
      <c r="F1043" s="14" t="s">
        <v>4969</v>
      </c>
      <c r="G1043" s="15">
        <v>9.1000000000000004E-3</v>
      </c>
    </row>
    <row r="1044" spans="1:7" x14ac:dyDescent="0.2">
      <c r="A1044" s="17">
        <v>41948</v>
      </c>
      <c r="B1044" s="14">
        <v>454.67</v>
      </c>
      <c r="C1044" s="14">
        <v>452.88</v>
      </c>
      <c r="D1044" s="14">
        <v>454.67</v>
      </c>
      <c r="E1044" s="14">
        <v>452.71</v>
      </c>
      <c r="F1044" s="14" t="s">
        <v>4970</v>
      </c>
      <c r="G1044" s="15">
        <v>4.0000000000000002E-4</v>
      </c>
    </row>
    <row r="1045" spans="1:7" x14ac:dyDescent="0.2">
      <c r="A1045" s="17">
        <v>41947</v>
      </c>
      <c r="B1045" s="14">
        <v>450.56</v>
      </c>
      <c r="C1045" s="14">
        <v>450.37</v>
      </c>
      <c r="D1045" s="14">
        <v>453.13</v>
      </c>
      <c r="E1045" s="14">
        <v>449.9</v>
      </c>
      <c r="F1045" s="14" t="s">
        <v>4971</v>
      </c>
      <c r="G1045" s="15">
        <v>-8.2000000000000007E-3</v>
      </c>
    </row>
    <row r="1046" spans="1:7" x14ac:dyDescent="0.2">
      <c r="A1046" s="17">
        <v>41946</v>
      </c>
      <c r="B1046" s="14">
        <v>450.37</v>
      </c>
      <c r="C1046" s="14">
        <v>454.22</v>
      </c>
      <c r="D1046" s="14">
        <v>454.42</v>
      </c>
      <c r="E1046" s="14">
        <v>449.58</v>
      </c>
      <c r="F1046" s="14" t="s">
        <v>4972</v>
      </c>
      <c r="G1046" s="15">
        <v>1.2200000000000001E-2</v>
      </c>
    </row>
    <row r="1047" spans="1:7" x14ac:dyDescent="0.2">
      <c r="A1047" s="17">
        <v>41943</v>
      </c>
      <c r="B1047" s="14">
        <v>454.09</v>
      </c>
      <c r="C1047" s="14">
        <v>453.28</v>
      </c>
      <c r="D1047" s="14">
        <v>454.09</v>
      </c>
      <c r="E1047" s="14">
        <v>451.23</v>
      </c>
      <c r="F1047" s="14" t="s">
        <v>4973</v>
      </c>
      <c r="G1047" s="15">
        <v>4.5999999999999999E-3</v>
      </c>
    </row>
    <row r="1048" spans="1:7" x14ac:dyDescent="0.2">
      <c r="A1048" s="17">
        <v>41942</v>
      </c>
      <c r="B1048" s="14">
        <v>448.62</v>
      </c>
      <c r="C1048" s="14">
        <v>448.48</v>
      </c>
      <c r="D1048" s="14">
        <v>448.99</v>
      </c>
      <c r="E1048" s="14">
        <v>443.56</v>
      </c>
      <c r="F1048" s="14" t="s">
        <v>4974</v>
      </c>
      <c r="G1048" s="15">
        <v>6.6E-3</v>
      </c>
    </row>
    <row r="1049" spans="1:7" x14ac:dyDescent="0.2">
      <c r="A1049" s="17">
        <v>41941</v>
      </c>
      <c r="B1049" s="14">
        <v>446.56</v>
      </c>
      <c r="C1049" s="14">
        <v>445.4</v>
      </c>
      <c r="D1049" s="14">
        <v>447.65</v>
      </c>
      <c r="E1049" s="14">
        <v>444.82</v>
      </c>
      <c r="F1049" s="14" t="s">
        <v>4975</v>
      </c>
      <c r="G1049" s="15">
        <v>1.6E-2</v>
      </c>
    </row>
    <row r="1050" spans="1:7" x14ac:dyDescent="0.2">
      <c r="A1050" s="17">
        <v>41940</v>
      </c>
      <c r="B1050" s="14">
        <v>443.64</v>
      </c>
      <c r="C1050" s="14">
        <v>438.64</v>
      </c>
      <c r="D1050" s="14">
        <v>443.66</v>
      </c>
      <c r="E1050" s="14">
        <v>438.31</v>
      </c>
      <c r="F1050" s="14" t="s">
        <v>4976</v>
      </c>
      <c r="G1050" s="15">
        <v>1.2999999999999999E-3</v>
      </c>
    </row>
    <row r="1051" spans="1:7" x14ac:dyDescent="0.2">
      <c r="A1051" s="17">
        <v>41939</v>
      </c>
      <c r="B1051" s="14">
        <v>436.67</v>
      </c>
      <c r="C1051" s="14">
        <v>440.6</v>
      </c>
      <c r="D1051" s="14">
        <v>440.6</v>
      </c>
      <c r="E1051" s="14">
        <v>433.48</v>
      </c>
      <c r="F1051" s="14" t="s">
        <v>4977</v>
      </c>
      <c r="G1051" s="15">
        <v>-2.3E-3</v>
      </c>
    </row>
    <row r="1052" spans="1:7" x14ac:dyDescent="0.2">
      <c r="A1052" s="17">
        <v>41936</v>
      </c>
      <c r="B1052" s="14">
        <v>436.11</v>
      </c>
      <c r="C1052" s="14">
        <v>439.15</v>
      </c>
      <c r="D1052" s="14">
        <v>439.15</v>
      </c>
      <c r="E1052" s="14">
        <v>434.86</v>
      </c>
      <c r="F1052" s="14" t="s">
        <v>4978</v>
      </c>
      <c r="G1052" s="15">
        <v>1.26E-2</v>
      </c>
    </row>
    <row r="1053" spans="1:7" x14ac:dyDescent="0.2">
      <c r="A1053" s="17">
        <v>41935</v>
      </c>
      <c r="B1053" s="14">
        <v>437.12</v>
      </c>
      <c r="C1053" s="14">
        <v>432.21</v>
      </c>
      <c r="D1053" s="14">
        <v>437.62</v>
      </c>
      <c r="E1053" s="14">
        <v>429.14</v>
      </c>
      <c r="F1053" s="14" t="s">
        <v>4979</v>
      </c>
      <c r="G1053" s="15">
        <v>9.7999999999999997E-3</v>
      </c>
    </row>
    <row r="1054" spans="1:7" x14ac:dyDescent="0.2">
      <c r="A1054" s="17">
        <v>41934</v>
      </c>
      <c r="B1054" s="14">
        <v>431.67</v>
      </c>
      <c r="C1054" s="14">
        <v>429.71</v>
      </c>
      <c r="D1054" s="14">
        <v>432.68</v>
      </c>
      <c r="E1054" s="14">
        <v>427.82</v>
      </c>
      <c r="F1054" s="14" t="s">
        <v>4980</v>
      </c>
      <c r="G1054" s="15">
        <v>2.4299999999999999E-2</v>
      </c>
    </row>
    <row r="1055" spans="1:7" x14ac:dyDescent="0.2">
      <c r="A1055" s="17">
        <v>41933</v>
      </c>
      <c r="B1055" s="14">
        <v>427.49</v>
      </c>
      <c r="C1055" s="14">
        <v>417.54</v>
      </c>
      <c r="D1055" s="14">
        <v>427.49</v>
      </c>
      <c r="E1055" s="14">
        <v>416.18</v>
      </c>
      <c r="F1055" s="14" t="s">
        <v>4981</v>
      </c>
      <c r="G1055" s="15">
        <v>-1.6999999999999999E-3</v>
      </c>
    </row>
    <row r="1056" spans="1:7" x14ac:dyDescent="0.2">
      <c r="A1056" s="17">
        <v>41932</v>
      </c>
      <c r="B1056" s="14">
        <v>417.33</v>
      </c>
      <c r="C1056" s="14">
        <v>418.45</v>
      </c>
      <c r="D1056" s="14">
        <v>418.45</v>
      </c>
      <c r="E1056" s="14">
        <v>413.22</v>
      </c>
      <c r="F1056" s="14" t="s">
        <v>4982</v>
      </c>
      <c r="G1056" s="15">
        <v>3.0599999999999999E-2</v>
      </c>
    </row>
    <row r="1057" spans="1:7" x14ac:dyDescent="0.2">
      <c r="A1057" s="17">
        <v>41929</v>
      </c>
      <c r="B1057" s="14">
        <v>418.02</v>
      </c>
      <c r="C1057" s="14">
        <v>406.52</v>
      </c>
      <c r="D1057" s="14">
        <v>418.02</v>
      </c>
      <c r="E1057" s="14">
        <v>405.36</v>
      </c>
      <c r="F1057" s="14" t="s">
        <v>4983</v>
      </c>
      <c r="G1057" s="15">
        <v>2.0000000000000001E-4</v>
      </c>
    </row>
    <row r="1058" spans="1:7" x14ac:dyDescent="0.2">
      <c r="A1058" s="17">
        <v>41928</v>
      </c>
      <c r="B1058" s="14">
        <v>405.6</v>
      </c>
      <c r="C1058" s="14">
        <v>406.79</v>
      </c>
      <c r="D1058" s="14">
        <v>410.08</v>
      </c>
      <c r="E1058" s="14">
        <v>397.81</v>
      </c>
      <c r="F1058" s="14" t="s">
        <v>4984</v>
      </c>
      <c r="G1058" s="15">
        <v>-2.7099999999999999E-2</v>
      </c>
    </row>
    <row r="1059" spans="1:7" x14ac:dyDescent="0.2">
      <c r="A1059" s="17">
        <v>41927</v>
      </c>
      <c r="B1059" s="14">
        <v>405.51</v>
      </c>
      <c r="C1059" s="14">
        <v>417.29</v>
      </c>
      <c r="D1059" s="14">
        <v>417.29</v>
      </c>
      <c r="E1059" s="14">
        <v>405.25</v>
      </c>
      <c r="F1059" s="14" t="s">
        <v>4985</v>
      </c>
      <c r="G1059" s="15">
        <v>1.0999999999999999E-2</v>
      </c>
    </row>
    <row r="1060" spans="1:7" x14ac:dyDescent="0.2">
      <c r="A1060" s="17">
        <v>41926</v>
      </c>
      <c r="B1060" s="14">
        <v>416.79</v>
      </c>
      <c r="C1060" s="14">
        <v>411.08</v>
      </c>
      <c r="D1060" s="14">
        <v>417.09</v>
      </c>
      <c r="E1060" s="14">
        <v>410.71</v>
      </c>
      <c r="F1060" s="14" t="s">
        <v>4986</v>
      </c>
      <c r="G1060" s="15">
        <v>-6.7000000000000002E-3</v>
      </c>
    </row>
    <row r="1061" spans="1:7" x14ac:dyDescent="0.2">
      <c r="A1061" s="17">
        <v>41925</v>
      </c>
      <c r="B1061" s="14">
        <v>412.26</v>
      </c>
      <c r="C1061" s="14">
        <v>411.94</v>
      </c>
      <c r="D1061" s="14">
        <v>416.37</v>
      </c>
      <c r="E1061" s="14">
        <v>410.51</v>
      </c>
      <c r="F1061" s="14" t="s">
        <v>4987</v>
      </c>
      <c r="G1061" s="15">
        <v>-1.54E-2</v>
      </c>
    </row>
    <row r="1062" spans="1:7" x14ac:dyDescent="0.2">
      <c r="A1062" s="17">
        <v>41922</v>
      </c>
      <c r="B1062" s="14">
        <v>415.02</v>
      </c>
      <c r="C1062" s="14">
        <v>417.81</v>
      </c>
      <c r="D1062" s="14">
        <v>419.28</v>
      </c>
      <c r="E1062" s="14">
        <v>413.22</v>
      </c>
      <c r="F1062" s="14" t="s">
        <v>4988</v>
      </c>
      <c r="G1062" s="15">
        <v>-6.4999999999999997E-3</v>
      </c>
    </row>
    <row r="1063" spans="1:7" x14ac:dyDescent="0.2">
      <c r="A1063" s="17">
        <v>41921</v>
      </c>
      <c r="B1063" s="14">
        <v>421.49</v>
      </c>
      <c r="C1063" s="14">
        <v>428.5</v>
      </c>
      <c r="D1063" s="14">
        <v>429.91</v>
      </c>
      <c r="E1063" s="14">
        <v>419.95</v>
      </c>
      <c r="F1063" s="14" t="s">
        <v>4989</v>
      </c>
      <c r="G1063" s="15">
        <v>-5.3E-3</v>
      </c>
    </row>
    <row r="1064" spans="1:7" x14ac:dyDescent="0.2">
      <c r="A1064" s="17">
        <v>41920</v>
      </c>
      <c r="B1064" s="14">
        <v>424.25</v>
      </c>
      <c r="C1064" s="14">
        <v>425.07</v>
      </c>
      <c r="D1064" s="14">
        <v>425.59</v>
      </c>
      <c r="E1064" s="14">
        <v>422.38</v>
      </c>
      <c r="F1064" s="14" t="s">
        <v>4990</v>
      </c>
      <c r="G1064" s="15">
        <v>-2.1299999999999999E-2</v>
      </c>
    </row>
    <row r="1065" spans="1:7" x14ac:dyDescent="0.2">
      <c r="A1065" s="17">
        <v>41919</v>
      </c>
      <c r="B1065" s="14">
        <v>426.5</v>
      </c>
      <c r="C1065" s="14">
        <v>435.31</v>
      </c>
      <c r="D1065" s="14">
        <v>435.31</v>
      </c>
      <c r="E1065" s="14">
        <v>426.5</v>
      </c>
      <c r="F1065" s="14" t="s">
        <v>4991</v>
      </c>
      <c r="G1065" s="15">
        <v>-3.0000000000000001E-3</v>
      </c>
    </row>
    <row r="1066" spans="1:7" x14ac:dyDescent="0.2">
      <c r="A1066" s="17">
        <v>41918</v>
      </c>
      <c r="B1066" s="14">
        <v>435.8</v>
      </c>
      <c r="C1066" s="14">
        <v>438.89</v>
      </c>
      <c r="D1066" s="14">
        <v>440.73</v>
      </c>
      <c r="E1066" s="14">
        <v>435.8</v>
      </c>
      <c r="F1066" s="14" t="s">
        <v>4992</v>
      </c>
      <c r="G1066" s="15">
        <v>1.0699999999999999E-2</v>
      </c>
    </row>
    <row r="1067" spans="1:7" x14ac:dyDescent="0.2">
      <c r="A1067" s="17">
        <v>41915</v>
      </c>
      <c r="B1067" s="14">
        <v>437.09</v>
      </c>
      <c r="C1067" s="14">
        <v>434.9</v>
      </c>
      <c r="D1067" s="14">
        <v>437.62</v>
      </c>
      <c r="E1067" s="14">
        <v>434.9</v>
      </c>
      <c r="F1067" s="14" t="s">
        <v>4993</v>
      </c>
      <c r="G1067" s="15">
        <v>-1.9599999999999999E-2</v>
      </c>
    </row>
    <row r="1068" spans="1:7" x14ac:dyDescent="0.2">
      <c r="A1068" s="17">
        <v>41914</v>
      </c>
      <c r="B1068" s="14">
        <v>432.48</v>
      </c>
      <c r="C1068" s="14">
        <v>441.07</v>
      </c>
      <c r="D1068" s="14">
        <v>441.07</v>
      </c>
      <c r="E1068" s="14">
        <v>432.48</v>
      </c>
      <c r="F1068" s="14" t="s">
        <v>4994</v>
      </c>
      <c r="G1068" s="15">
        <v>-1.43E-2</v>
      </c>
    </row>
    <row r="1069" spans="1:7" x14ac:dyDescent="0.2">
      <c r="A1069" s="17">
        <v>41913</v>
      </c>
      <c r="B1069" s="14">
        <v>441.14</v>
      </c>
      <c r="C1069" s="14">
        <v>445.98</v>
      </c>
      <c r="D1069" s="14">
        <v>446.68</v>
      </c>
      <c r="E1069" s="14">
        <v>441.11</v>
      </c>
      <c r="F1069" s="14" t="s">
        <v>4995</v>
      </c>
      <c r="G1069" s="15">
        <v>6.4000000000000003E-3</v>
      </c>
    </row>
    <row r="1070" spans="1:7" x14ac:dyDescent="0.2">
      <c r="A1070" s="17">
        <v>41912</v>
      </c>
      <c r="B1070" s="14">
        <v>447.54</v>
      </c>
      <c r="C1070" s="14">
        <v>445.03</v>
      </c>
      <c r="D1070" s="14">
        <v>447.57</v>
      </c>
      <c r="E1070" s="14">
        <v>444.22</v>
      </c>
      <c r="F1070" s="14" t="s">
        <v>4996</v>
      </c>
      <c r="G1070" s="15">
        <v>-2.5999999999999999E-3</v>
      </c>
    </row>
    <row r="1071" spans="1:7" x14ac:dyDescent="0.2">
      <c r="A1071" s="17">
        <v>41911</v>
      </c>
      <c r="B1071" s="14">
        <v>444.69</v>
      </c>
      <c r="C1071" s="14">
        <v>446.28</v>
      </c>
      <c r="D1071" s="14">
        <v>447.06</v>
      </c>
      <c r="E1071" s="14">
        <v>442.39</v>
      </c>
      <c r="F1071" s="14" t="s">
        <v>4997</v>
      </c>
      <c r="G1071" s="15">
        <v>2.3E-3</v>
      </c>
    </row>
    <row r="1072" spans="1:7" x14ac:dyDescent="0.2">
      <c r="A1072" s="17">
        <v>41908</v>
      </c>
      <c r="B1072" s="14">
        <v>445.85</v>
      </c>
      <c r="C1072" s="14">
        <v>445.12</v>
      </c>
      <c r="D1072" s="14">
        <v>446.9</v>
      </c>
      <c r="E1072" s="14">
        <v>443.34</v>
      </c>
      <c r="F1072" s="14" t="s">
        <v>4998</v>
      </c>
      <c r="G1072" s="15">
        <v>-1.15E-2</v>
      </c>
    </row>
    <row r="1073" spans="1:7" x14ac:dyDescent="0.2">
      <c r="A1073" s="17">
        <v>41907</v>
      </c>
      <c r="B1073" s="14">
        <v>444.83</v>
      </c>
      <c r="C1073" s="14">
        <v>449.58</v>
      </c>
      <c r="D1073" s="14">
        <v>451.19</v>
      </c>
      <c r="E1073" s="14">
        <v>444.27</v>
      </c>
      <c r="F1073" s="14" t="s">
        <v>4391</v>
      </c>
      <c r="G1073" s="15">
        <v>2.5000000000000001E-3</v>
      </c>
    </row>
    <row r="1074" spans="1:7" x14ac:dyDescent="0.2">
      <c r="A1074" s="17">
        <v>41906</v>
      </c>
      <c r="B1074" s="14">
        <v>449.99</v>
      </c>
      <c r="C1074" s="14">
        <v>449.01</v>
      </c>
      <c r="D1074" s="14">
        <v>449.99</v>
      </c>
      <c r="E1074" s="14">
        <v>447.09</v>
      </c>
      <c r="F1074" s="14" t="s">
        <v>4999</v>
      </c>
      <c r="G1074" s="15">
        <v>-9.2999999999999992E-3</v>
      </c>
    </row>
    <row r="1075" spans="1:7" x14ac:dyDescent="0.2">
      <c r="A1075" s="17">
        <v>41905</v>
      </c>
      <c r="B1075" s="14">
        <v>448.85</v>
      </c>
      <c r="C1075" s="14">
        <v>452.74</v>
      </c>
      <c r="D1075" s="14">
        <v>452.8</v>
      </c>
      <c r="E1075" s="14">
        <v>448.85</v>
      </c>
      <c r="F1075" s="14" t="s">
        <v>5000</v>
      </c>
      <c r="G1075" s="15">
        <v>-2E-3</v>
      </c>
    </row>
    <row r="1076" spans="1:7" x14ac:dyDescent="0.2">
      <c r="A1076" s="17">
        <v>41904</v>
      </c>
      <c r="B1076" s="14">
        <v>453.06</v>
      </c>
      <c r="C1076" s="14">
        <v>452.65</v>
      </c>
      <c r="D1076" s="14">
        <v>454.56</v>
      </c>
      <c r="E1076" s="14">
        <v>451.56</v>
      </c>
      <c r="F1076" s="14" t="s">
        <v>5001</v>
      </c>
      <c r="G1076" s="15">
        <v>2.0999999999999999E-3</v>
      </c>
    </row>
    <row r="1077" spans="1:7" x14ac:dyDescent="0.2">
      <c r="A1077" s="17">
        <v>41901</v>
      </c>
      <c r="B1077" s="14">
        <v>453.95</v>
      </c>
      <c r="C1077" s="14">
        <v>455.14</v>
      </c>
      <c r="D1077" s="14">
        <v>455.14</v>
      </c>
      <c r="E1077" s="14">
        <v>453.66</v>
      </c>
      <c r="F1077" s="14" t="s">
        <v>5002</v>
      </c>
      <c r="G1077" s="15">
        <v>5.4999999999999997E-3</v>
      </c>
    </row>
    <row r="1078" spans="1:7" x14ac:dyDescent="0.2">
      <c r="A1078" s="17">
        <v>41900</v>
      </c>
      <c r="B1078" s="14">
        <v>453.02</v>
      </c>
      <c r="C1078" s="14">
        <v>450.66</v>
      </c>
      <c r="D1078" s="14">
        <v>453.02</v>
      </c>
      <c r="E1078" s="14">
        <v>450.55</v>
      </c>
      <c r="F1078" s="14" t="s">
        <v>5003</v>
      </c>
      <c r="G1078" s="15">
        <v>7.7999999999999996E-3</v>
      </c>
    </row>
    <row r="1079" spans="1:7" x14ac:dyDescent="0.2">
      <c r="A1079" s="17">
        <v>41899</v>
      </c>
      <c r="B1079" s="14">
        <v>450.56</v>
      </c>
      <c r="C1079" s="14">
        <v>448.22</v>
      </c>
      <c r="D1079" s="14">
        <v>451.05</v>
      </c>
      <c r="E1079" s="14">
        <v>448.22</v>
      </c>
      <c r="F1079" s="14" t="s">
        <v>5004</v>
      </c>
      <c r="G1079" s="15">
        <v>-2.0000000000000001E-4</v>
      </c>
    </row>
    <row r="1080" spans="1:7" x14ac:dyDescent="0.2">
      <c r="A1080" s="17">
        <v>41898</v>
      </c>
      <c r="B1080" s="14">
        <v>447.07</v>
      </c>
      <c r="C1080" s="14">
        <v>446.9</v>
      </c>
      <c r="D1080" s="14">
        <v>447.07</v>
      </c>
      <c r="E1080" s="14">
        <v>444.22</v>
      </c>
      <c r="F1080" s="14" t="s">
        <v>5005</v>
      </c>
      <c r="G1080" s="15">
        <v>1.5E-3</v>
      </c>
    </row>
    <row r="1081" spans="1:7" x14ac:dyDescent="0.2">
      <c r="A1081" s="17">
        <v>41897</v>
      </c>
      <c r="B1081" s="14">
        <v>447.16</v>
      </c>
      <c r="C1081" s="14">
        <v>444.25</v>
      </c>
      <c r="D1081" s="14">
        <v>448.01</v>
      </c>
      <c r="E1081" s="14">
        <v>443.81</v>
      </c>
      <c r="F1081" s="14" t="s">
        <v>5006</v>
      </c>
      <c r="G1081" s="15">
        <v>4.1999999999999997E-3</v>
      </c>
    </row>
    <row r="1082" spans="1:7" x14ac:dyDescent="0.2">
      <c r="A1082" s="17">
        <v>41894</v>
      </c>
      <c r="B1082" s="14">
        <v>446.47</v>
      </c>
      <c r="C1082" s="14">
        <v>444.9</v>
      </c>
      <c r="D1082" s="14">
        <v>446.74</v>
      </c>
      <c r="E1082" s="14">
        <v>444.9</v>
      </c>
      <c r="F1082" s="14" t="s">
        <v>5007</v>
      </c>
      <c r="G1082" s="15">
        <v>-3.5000000000000001E-3</v>
      </c>
    </row>
    <row r="1083" spans="1:7" x14ac:dyDescent="0.2">
      <c r="A1083" s="17">
        <v>41893</v>
      </c>
      <c r="B1083" s="14">
        <v>444.59</v>
      </c>
      <c r="C1083" s="14">
        <v>447.36</v>
      </c>
      <c r="D1083" s="14">
        <v>447.9</v>
      </c>
      <c r="E1083" s="14">
        <v>443.44</v>
      </c>
      <c r="F1083" s="14" t="s">
        <v>5008</v>
      </c>
      <c r="G1083" s="15">
        <v>6.9999999999999999E-4</v>
      </c>
    </row>
    <row r="1084" spans="1:7" x14ac:dyDescent="0.2">
      <c r="A1084" s="17">
        <v>41892</v>
      </c>
      <c r="B1084" s="14">
        <v>446.15</v>
      </c>
      <c r="C1084" s="14">
        <v>444.79</v>
      </c>
      <c r="D1084" s="14">
        <v>446.35</v>
      </c>
      <c r="E1084" s="14">
        <v>443.68</v>
      </c>
      <c r="F1084" s="14" t="s">
        <v>5009</v>
      </c>
      <c r="G1084" s="15">
        <v>-6.3E-3</v>
      </c>
    </row>
    <row r="1085" spans="1:7" x14ac:dyDescent="0.2">
      <c r="A1085" s="17">
        <v>41891</v>
      </c>
      <c r="B1085" s="14">
        <v>445.83</v>
      </c>
      <c r="C1085" s="14">
        <v>447.79</v>
      </c>
      <c r="D1085" s="14">
        <v>448.2</v>
      </c>
      <c r="E1085" s="14">
        <v>445.7</v>
      </c>
      <c r="F1085" s="14" t="s">
        <v>5010</v>
      </c>
      <c r="G1085" s="15">
        <v>1.5E-3</v>
      </c>
    </row>
    <row r="1086" spans="1:7" x14ac:dyDescent="0.2">
      <c r="A1086" s="17">
        <v>41890</v>
      </c>
      <c r="B1086" s="14">
        <v>448.66</v>
      </c>
      <c r="C1086" s="14">
        <v>448.47</v>
      </c>
      <c r="D1086" s="14">
        <v>448.66</v>
      </c>
      <c r="E1086" s="14">
        <v>446.62</v>
      </c>
      <c r="F1086" s="14" t="s">
        <v>5011</v>
      </c>
      <c r="G1086" s="15">
        <v>-6.7000000000000002E-3</v>
      </c>
    </row>
    <row r="1087" spans="1:7" x14ac:dyDescent="0.2">
      <c r="A1087" s="17">
        <v>41887</v>
      </c>
      <c r="B1087" s="14">
        <v>447.99</v>
      </c>
      <c r="C1087" s="14">
        <v>450.77</v>
      </c>
      <c r="D1087" s="14">
        <v>450.77</v>
      </c>
      <c r="E1087" s="14">
        <v>447.06</v>
      </c>
      <c r="F1087" s="14" t="s">
        <v>5012</v>
      </c>
      <c r="G1087" s="15">
        <v>-2.9999999999999997E-4</v>
      </c>
    </row>
    <row r="1088" spans="1:7" x14ac:dyDescent="0.2">
      <c r="A1088" s="17">
        <v>41886</v>
      </c>
      <c r="B1088" s="14">
        <v>451.02</v>
      </c>
      <c r="C1088" s="14">
        <v>450.72</v>
      </c>
      <c r="D1088" s="14">
        <v>451.82</v>
      </c>
      <c r="E1088" s="14">
        <v>449.33</v>
      </c>
      <c r="F1088" s="14" t="s">
        <v>5013</v>
      </c>
      <c r="G1088" s="15">
        <v>7.3000000000000001E-3</v>
      </c>
    </row>
    <row r="1089" spans="1:7" x14ac:dyDescent="0.2">
      <c r="A1089" s="17">
        <v>41885</v>
      </c>
      <c r="B1089" s="14">
        <v>451.17</v>
      </c>
      <c r="C1089" s="14">
        <v>449.3</v>
      </c>
      <c r="D1089" s="14">
        <v>451.93</v>
      </c>
      <c r="E1089" s="14">
        <v>448.94</v>
      </c>
      <c r="F1089" s="14" t="s">
        <v>4145</v>
      </c>
      <c r="G1089" s="15">
        <v>5.9999999999999995E-4</v>
      </c>
    </row>
    <row r="1090" spans="1:7" x14ac:dyDescent="0.2">
      <c r="A1090" s="17">
        <v>41884</v>
      </c>
      <c r="B1090" s="14">
        <v>447.89</v>
      </c>
      <c r="C1090" s="14">
        <v>448.61</v>
      </c>
      <c r="D1090" s="14">
        <v>449.23</v>
      </c>
      <c r="E1090" s="14">
        <v>447.12</v>
      </c>
      <c r="F1090" s="14" t="s">
        <v>5014</v>
      </c>
      <c r="G1090" s="15">
        <v>-1.6000000000000001E-3</v>
      </c>
    </row>
    <row r="1091" spans="1:7" x14ac:dyDescent="0.2">
      <c r="A1091" s="17">
        <v>41883</v>
      </c>
      <c r="B1091" s="14">
        <v>447.6</v>
      </c>
      <c r="C1091" s="14">
        <v>448.8</v>
      </c>
      <c r="D1091" s="14">
        <v>449.55</v>
      </c>
      <c r="E1091" s="14">
        <v>446.61</v>
      </c>
      <c r="F1091" s="14" t="s">
        <v>5015</v>
      </c>
      <c r="G1091" s="15">
        <v>2.3E-3</v>
      </c>
    </row>
    <row r="1092" spans="1:7" x14ac:dyDescent="0.2">
      <c r="A1092" s="17">
        <v>41880</v>
      </c>
      <c r="B1092" s="14">
        <v>448.31</v>
      </c>
      <c r="C1092" s="14">
        <v>448.24</v>
      </c>
      <c r="D1092" s="14">
        <v>448.76</v>
      </c>
      <c r="E1092" s="14">
        <v>446.3</v>
      </c>
      <c r="F1092" s="14" t="s">
        <v>5016</v>
      </c>
      <c r="G1092" s="15">
        <v>-0.01</v>
      </c>
    </row>
    <row r="1093" spans="1:7" x14ac:dyDescent="0.2">
      <c r="A1093" s="17">
        <v>41879</v>
      </c>
      <c r="B1093" s="14">
        <v>447.29</v>
      </c>
      <c r="C1093" s="14">
        <v>450.87</v>
      </c>
      <c r="D1093" s="14">
        <v>451.09</v>
      </c>
      <c r="E1093" s="14">
        <v>446.77</v>
      </c>
      <c r="F1093" s="14" t="s">
        <v>5017</v>
      </c>
      <c r="G1093" s="15">
        <v>1.4E-3</v>
      </c>
    </row>
    <row r="1094" spans="1:7" x14ac:dyDescent="0.2">
      <c r="A1094" s="17">
        <v>41878</v>
      </c>
      <c r="B1094" s="14">
        <v>451.79</v>
      </c>
      <c r="C1094" s="14">
        <v>451.31</v>
      </c>
      <c r="D1094" s="14">
        <v>451.79</v>
      </c>
      <c r="E1094" s="14">
        <v>450.49</v>
      </c>
      <c r="F1094" s="14" t="s">
        <v>5018</v>
      </c>
      <c r="G1094" s="15">
        <v>2.5999999999999999E-3</v>
      </c>
    </row>
    <row r="1095" spans="1:7" x14ac:dyDescent="0.2">
      <c r="A1095" s="17">
        <v>41877</v>
      </c>
      <c r="B1095" s="14">
        <v>451.17</v>
      </c>
      <c r="C1095" s="14">
        <v>449.75</v>
      </c>
      <c r="D1095" s="14">
        <v>451.17</v>
      </c>
      <c r="E1095" s="14">
        <v>448.55</v>
      </c>
      <c r="F1095" s="14" t="s">
        <v>5019</v>
      </c>
      <c r="G1095" s="15">
        <v>8.3000000000000001E-3</v>
      </c>
    </row>
    <row r="1096" spans="1:7" x14ac:dyDescent="0.2">
      <c r="A1096" s="17">
        <v>41876</v>
      </c>
      <c r="B1096" s="14">
        <v>450</v>
      </c>
      <c r="C1096" s="14">
        <v>448.92</v>
      </c>
      <c r="D1096" s="14">
        <v>450</v>
      </c>
      <c r="E1096" s="14">
        <v>447.56</v>
      </c>
      <c r="F1096" s="14" t="s">
        <v>5020</v>
      </c>
      <c r="G1096" s="15">
        <v>-1.9E-3</v>
      </c>
    </row>
    <row r="1097" spans="1:7" x14ac:dyDescent="0.2">
      <c r="A1097" s="17">
        <v>41873</v>
      </c>
      <c r="B1097" s="14">
        <v>446.3</v>
      </c>
      <c r="C1097" s="14">
        <v>447.44</v>
      </c>
      <c r="D1097" s="14">
        <v>447.93</v>
      </c>
      <c r="E1097" s="14">
        <v>445.23</v>
      </c>
      <c r="F1097" s="14" t="s">
        <v>5021</v>
      </c>
      <c r="G1097" s="15">
        <v>7.3000000000000001E-3</v>
      </c>
    </row>
    <row r="1098" spans="1:7" x14ac:dyDescent="0.2">
      <c r="A1098" s="17">
        <v>41872</v>
      </c>
      <c r="B1098" s="14">
        <v>447.16</v>
      </c>
      <c r="C1098" s="14">
        <v>444.36</v>
      </c>
      <c r="D1098" s="14">
        <v>447.16</v>
      </c>
      <c r="E1098" s="14">
        <v>443.93</v>
      </c>
      <c r="F1098" s="14" t="s">
        <v>5022</v>
      </c>
      <c r="G1098" s="15">
        <v>-1.6000000000000001E-3</v>
      </c>
    </row>
    <row r="1099" spans="1:7" x14ac:dyDescent="0.2">
      <c r="A1099" s="17">
        <v>41871</v>
      </c>
      <c r="B1099" s="14">
        <v>443.91</v>
      </c>
      <c r="C1099" s="14">
        <v>444.62</v>
      </c>
      <c r="D1099" s="14">
        <v>445.79</v>
      </c>
      <c r="E1099" s="14">
        <v>442.15</v>
      </c>
      <c r="F1099" s="14" t="s">
        <v>5023</v>
      </c>
      <c r="G1099" s="15">
        <v>5.7000000000000002E-3</v>
      </c>
    </row>
    <row r="1100" spans="1:7" x14ac:dyDescent="0.2">
      <c r="A1100" s="17">
        <v>41870</v>
      </c>
      <c r="B1100" s="14">
        <v>444.64</v>
      </c>
      <c r="C1100" s="14">
        <v>443.07</v>
      </c>
      <c r="D1100" s="14">
        <v>444.64</v>
      </c>
      <c r="E1100" s="14">
        <v>442.67</v>
      </c>
      <c r="F1100" s="14" t="s">
        <v>5024</v>
      </c>
      <c r="G1100" s="15">
        <v>1.17E-2</v>
      </c>
    </row>
    <row r="1101" spans="1:7" x14ac:dyDescent="0.2">
      <c r="A1101" s="17">
        <v>41869</v>
      </c>
      <c r="B1101" s="14">
        <v>442.14</v>
      </c>
      <c r="C1101" s="14">
        <v>440.46</v>
      </c>
      <c r="D1101" s="14">
        <v>442.14</v>
      </c>
      <c r="E1101" s="14">
        <v>440.39</v>
      </c>
      <c r="F1101" s="14" t="s">
        <v>5025</v>
      </c>
      <c r="G1101" s="15">
        <v>-1.2999999999999999E-3</v>
      </c>
    </row>
    <row r="1102" spans="1:7" x14ac:dyDescent="0.2">
      <c r="A1102" s="17">
        <v>41866</v>
      </c>
      <c r="B1102" s="14">
        <v>437.04</v>
      </c>
      <c r="C1102" s="14">
        <v>439.11</v>
      </c>
      <c r="D1102" s="14">
        <v>441.52</v>
      </c>
      <c r="E1102" s="14">
        <v>437.04</v>
      </c>
      <c r="F1102" s="14" t="s">
        <v>5026</v>
      </c>
      <c r="G1102" s="15">
        <v>-4.1000000000000003E-3</v>
      </c>
    </row>
    <row r="1103" spans="1:7" x14ac:dyDescent="0.2">
      <c r="A1103" s="17">
        <v>41865</v>
      </c>
      <c r="B1103" s="14">
        <v>437.62</v>
      </c>
      <c r="C1103" s="14">
        <v>438.17</v>
      </c>
      <c r="D1103" s="14">
        <v>438.43</v>
      </c>
      <c r="E1103" s="14">
        <v>436.59</v>
      </c>
      <c r="F1103" s="14" t="s">
        <v>5027</v>
      </c>
      <c r="G1103" s="15">
        <v>6.6E-3</v>
      </c>
    </row>
    <row r="1104" spans="1:7" x14ac:dyDescent="0.2">
      <c r="A1104" s="17">
        <v>41864</v>
      </c>
      <c r="B1104" s="14">
        <v>439.4</v>
      </c>
      <c r="C1104" s="14">
        <v>438.11</v>
      </c>
      <c r="D1104" s="14">
        <v>439.4</v>
      </c>
      <c r="E1104" s="14">
        <v>437.53</v>
      </c>
      <c r="F1104" s="14" t="s">
        <v>5028</v>
      </c>
      <c r="G1104" s="15">
        <v>-3.5999999999999999E-3</v>
      </c>
    </row>
    <row r="1105" spans="1:7" x14ac:dyDescent="0.2">
      <c r="A1105" s="17">
        <v>41863</v>
      </c>
      <c r="B1105" s="14">
        <v>436.52</v>
      </c>
      <c r="C1105" s="14">
        <v>438.23</v>
      </c>
      <c r="D1105" s="14">
        <v>438.23</v>
      </c>
      <c r="E1105" s="14">
        <v>435.74</v>
      </c>
      <c r="F1105" s="14" t="s">
        <v>5029</v>
      </c>
      <c r="G1105" s="15">
        <v>1.9E-2</v>
      </c>
    </row>
    <row r="1106" spans="1:7" x14ac:dyDescent="0.2">
      <c r="A1106" s="17">
        <v>41862</v>
      </c>
      <c r="B1106" s="14">
        <v>438.09</v>
      </c>
      <c r="C1106" s="14">
        <v>432.99</v>
      </c>
      <c r="D1106" s="14">
        <v>438.34</v>
      </c>
      <c r="E1106" s="14">
        <v>432.91</v>
      </c>
      <c r="F1106" s="14" t="s">
        <v>5030</v>
      </c>
      <c r="G1106" s="15">
        <v>-4.4000000000000003E-3</v>
      </c>
    </row>
    <row r="1107" spans="1:7" x14ac:dyDescent="0.2">
      <c r="A1107" s="17">
        <v>41859</v>
      </c>
      <c r="B1107" s="14">
        <v>429.93</v>
      </c>
      <c r="C1107" s="14">
        <v>428.99</v>
      </c>
      <c r="D1107" s="14">
        <v>430.4</v>
      </c>
      <c r="E1107" s="14">
        <v>426.58</v>
      </c>
      <c r="F1107" s="14" t="s">
        <v>5031</v>
      </c>
      <c r="G1107" s="15">
        <v>-6.8999999999999999E-3</v>
      </c>
    </row>
    <row r="1108" spans="1:7" x14ac:dyDescent="0.2">
      <c r="A1108" s="17">
        <v>41858</v>
      </c>
      <c r="B1108" s="14">
        <v>431.81</v>
      </c>
      <c r="C1108" s="14">
        <v>434.98</v>
      </c>
      <c r="D1108" s="14">
        <v>436.04</v>
      </c>
      <c r="E1108" s="14">
        <v>431.81</v>
      </c>
      <c r="F1108" s="14" t="s">
        <v>5032</v>
      </c>
      <c r="G1108" s="15">
        <v>-1.5800000000000002E-2</v>
      </c>
    </row>
    <row r="1109" spans="1:7" x14ac:dyDescent="0.2">
      <c r="A1109" s="17">
        <v>41857</v>
      </c>
      <c r="B1109" s="14">
        <v>434.82</v>
      </c>
      <c r="C1109" s="14">
        <v>439.75</v>
      </c>
      <c r="D1109" s="14">
        <v>439.75</v>
      </c>
      <c r="E1109" s="14">
        <v>434.03</v>
      </c>
      <c r="F1109" s="14" t="s">
        <v>5033</v>
      </c>
      <c r="G1109" s="15">
        <v>3.7000000000000002E-3</v>
      </c>
    </row>
    <row r="1110" spans="1:7" x14ac:dyDescent="0.2">
      <c r="A1110" s="17">
        <v>41856</v>
      </c>
      <c r="B1110" s="14">
        <v>441.8</v>
      </c>
      <c r="C1110" s="14">
        <v>441.21</v>
      </c>
      <c r="D1110" s="14">
        <v>442.38</v>
      </c>
      <c r="E1110" s="14">
        <v>440.39</v>
      </c>
      <c r="F1110" s="14" t="s">
        <v>5034</v>
      </c>
      <c r="G1110" s="15">
        <v>1E-4</v>
      </c>
    </row>
    <row r="1111" spans="1:7" x14ac:dyDescent="0.2">
      <c r="A1111" s="17">
        <v>41855</v>
      </c>
      <c r="B1111" s="14">
        <v>440.16</v>
      </c>
      <c r="C1111" s="14">
        <v>442.2</v>
      </c>
      <c r="D1111" s="14">
        <v>442.95</v>
      </c>
      <c r="E1111" s="14">
        <v>439.98</v>
      </c>
      <c r="F1111" s="14" t="s">
        <v>5035</v>
      </c>
      <c r="G1111" s="15">
        <v>-1.3299999999999999E-2</v>
      </c>
    </row>
    <row r="1112" spans="1:7" x14ac:dyDescent="0.2">
      <c r="A1112" s="17">
        <v>41852</v>
      </c>
      <c r="B1112" s="14">
        <v>440.12</v>
      </c>
      <c r="C1112" s="14">
        <v>445.72</v>
      </c>
      <c r="D1112" s="14">
        <v>446.66</v>
      </c>
      <c r="E1112" s="14">
        <v>439.93</v>
      </c>
      <c r="F1112" s="14" t="s">
        <v>5036</v>
      </c>
      <c r="G1112" s="15">
        <v>-1.2E-2</v>
      </c>
    </row>
    <row r="1113" spans="1:7" x14ac:dyDescent="0.2">
      <c r="A1113" s="17">
        <v>41851</v>
      </c>
      <c r="B1113" s="14">
        <v>446.05</v>
      </c>
      <c r="C1113" s="14">
        <v>452.08</v>
      </c>
      <c r="D1113" s="14">
        <v>452.08</v>
      </c>
      <c r="E1113" s="14">
        <v>445.63</v>
      </c>
      <c r="F1113" s="14" t="s">
        <v>5037</v>
      </c>
      <c r="G1113" s="15">
        <v>-1.1999999999999999E-3</v>
      </c>
    </row>
    <row r="1114" spans="1:7" x14ac:dyDescent="0.2">
      <c r="A1114" s="17">
        <v>41850</v>
      </c>
      <c r="B1114" s="14">
        <v>451.46</v>
      </c>
      <c r="C1114" s="14">
        <v>452.32</v>
      </c>
      <c r="D1114" s="14">
        <v>452.86</v>
      </c>
      <c r="E1114" s="14">
        <v>450.92</v>
      </c>
      <c r="F1114" s="14" t="s">
        <v>3874</v>
      </c>
      <c r="G1114" s="15">
        <v>-1.1999999999999999E-3</v>
      </c>
    </row>
    <row r="1115" spans="1:7" x14ac:dyDescent="0.2">
      <c r="A1115" s="17">
        <v>41849</v>
      </c>
      <c r="B1115" s="14">
        <v>452.02</v>
      </c>
      <c r="C1115" s="14">
        <v>453.28</v>
      </c>
      <c r="D1115" s="14">
        <v>453.77</v>
      </c>
      <c r="E1115" s="14">
        <v>451.74</v>
      </c>
      <c r="F1115" s="14" t="s">
        <v>5038</v>
      </c>
      <c r="G1115" s="15">
        <v>-2.7000000000000001E-3</v>
      </c>
    </row>
    <row r="1116" spans="1:7" x14ac:dyDescent="0.2">
      <c r="A1116" s="17">
        <v>41848</v>
      </c>
      <c r="B1116" s="14">
        <v>452.56</v>
      </c>
      <c r="C1116" s="14">
        <v>454.47</v>
      </c>
      <c r="D1116" s="14">
        <v>455.21</v>
      </c>
      <c r="E1116" s="14">
        <v>451.3</v>
      </c>
      <c r="F1116" s="14" t="s">
        <v>5039</v>
      </c>
      <c r="G1116" s="15">
        <v>-1.6999999999999999E-3</v>
      </c>
    </row>
    <row r="1117" spans="1:7" x14ac:dyDescent="0.2">
      <c r="A1117" s="17">
        <v>41845</v>
      </c>
      <c r="B1117" s="14">
        <v>453.79</v>
      </c>
      <c r="C1117" s="14">
        <v>453.92</v>
      </c>
      <c r="D1117" s="14">
        <v>455.26</v>
      </c>
      <c r="E1117" s="14">
        <v>453.07</v>
      </c>
      <c r="F1117" s="14" t="s">
        <v>5040</v>
      </c>
      <c r="G1117" s="15">
        <v>4.7000000000000002E-3</v>
      </c>
    </row>
    <row r="1118" spans="1:7" x14ac:dyDescent="0.2">
      <c r="A1118" s="17">
        <v>41844</v>
      </c>
      <c r="B1118" s="14">
        <v>454.54</v>
      </c>
      <c r="C1118" s="14">
        <v>452.64</v>
      </c>
      <c r="D1118" s="14">
        <v>455.05</v>
      </c>
      <c r="E1118" s="14">
        <v>452.01</v>
      </c>
      <c r="F1118" s="14" t="s">
        <v>5041</v>
      </c>
      <c r="G1118" s="15">
        <v>4.0000000000000002E-4</v>
      </c>
    </row>
    <row r="1119" spans="1:7" x14ac:dyDescent="0.2">
      <c r="A1119" s="17">
        <v>41843</v>
      </c>
      <c r="B1119" s="14">
        <v>452.43</v>
      </c>
      <c r="C1119" s="14">
        <v>451.6</v>
      </c>
      <c r="D1119" s="14">
        <v>453.31</v>
      </c>
      <c r="E1119" s="14">
        <v>451.35</v>
      </c>
      <c r="F1119" s="14" t="s">
        <v>2611</v>
      </c>
      <c r="G1119" s="15">
        <v>8.8999999999999999E-3</v>
      </c>
    </row>
    <row r="1120" spans="1:7" x14ac:dyDescent="0.2">
      <c r="A1120" s="17">
        <v>41842</v>
      </c>
      <c r="B1120" s="14">
        <v>452.24</v>
      </c>
      <c r="C1120" s="14">
        <v>450.01</v>
      </c>
      <c r="D1120" s="14">
        <v>452.31</v>
      </c>
      <c r="E1120" s="14">
        <v>450.01</v>
      </c>
      <c r="F1120" s="14" t="s">
        <v>3803</v>
      </c>
      <c r="G1120" s="15">
        <v>-3.5999999999999999E-3</v>
      </c>
    </row>
    <row r="1121" spans="1:7" x14ac:dyDescent="0.2">
      <c r="A1121" s="17">
        <v>41841</v>
      </c>
      <c r="B1121" s="14">
        <v>448.24</v>
      </c>
      <c r="C1121" s="14">
        <v>450.28</v>
      </c>
      <c r="D1121" s="14">
        <v>450.55</v>
      </c>
      <c r="E1121" s="14">
        <v>446.96</v>
      </c>
      <c r="F1121" s="14" t="s">
        <v>5042</v>
      </c>
      <c r="G1121" s="15">
        <v>3.8999999999999998E-3</v>
      </c>
    </row>
    <row r="1122" spans="1:7" x14ac:dyDescent="0.2">
      <c r="A1122" s="17">
        <v>41838</v>
      </c>
      <c r="B1122" s="14">
        <v>449.86</v>
      </c>
      <c r="C1122" s="14">
        <v>448.31</v>
      </c>
      <c r="D1122" s="14">
        <v>450.14</v>
      </c>
      <c r="E1122" s="14">
        <v>446.75</v>
      </c>
      <c r="F1122" s="14" t="s">
        <v>5043</v>
      </c>
      <c r="G1122" s="15">
        <v>-0.01</v>
      </c>
    </row>
    <row r="1123" spans="1:7" x14ac:dyDescent="0.2">
      <c r="A1123" s="17">
        <v>41837</v>
      </c>
      <c r="B1123" s="14">
        <v>448.11</v>
      </c>
      <c r="C1123" s="14">
        <v>452.02</v>
      </c>
      <c r="D1123" s="14">
        <v>452.17</v>
      </c>
      <c r="E1123" s="14">
        <v>448.11</v>
      </c>
      <c r="F1123" s="14" t="s">
        <v>5044</v>
      </c>
      <c r="G1123" s="15">
        <v>1.17E-2</v>
      </c>
    </row>
    <row r="1124" spans="1:7" x14ac:dyDescent="0.2">
      <c r="A1124" s="17">
        <v>41836</v>
      </c>
      <c r="B1124" s="14">
        <v>452.62</v>
      </c>
      <c r="C1124" s="14">
        <v>448.29</v>
      </c>
      <c r="D1124" s="14">
        <v>452.73</v>
      </c>
      <c r="E1124" s="14">
        <v>448.29</v>
      </c>
      <c r="F1124" s="14" t="s">
        <v>5045</v>
      </c>
      <c r="G1124" s="15">
        <v>-8.0999999999999996E-3</v>
      </c>
    </row>
    <row r="1125" spans="1:7" x14ac:dyDescent="0.2">
      <c r="A1125" s="17">
        <v>41835</v>
      </c>
      <c r="B1125" s="14">
        <v>447.38</v>
      </c>
      <c r="C1125" s="14">
        <v>451.42</v>
      </c>
      <c r="D1125" s="14">
        <v>451.74</v>
      </c>
      <c r="E1125" s="14">
        <v>446.33</v>
      </c>
      <c r="F1125" s="14" t="s">
        <v>5046</v>
      </c>
      <c r="G1125" s="15">
        <v>1.3899999999999999E-2</v>
      </c>
    </row>
    <row r="1126" spans="1:7" x14ac:dyDescent="0.2">
      <c r="A1126" s="17">
        <v>41834</v>
      </c>
      <c r="B1126" s="14">
        <v>451.03</v>
      </c>
      <c r="C1126" s="14">
        <v>446.7</v>
      </c>
      <c r="D1126" s="14">
        <v>451.22</v>
      </c>
      <c r="E1126" s="14">
        <v>446.59</v>
      </c>
      <c r="F1126" s="14" t="s">
        <v>5047</v>
      </c>
      <c r="G1126" s="15">
        <v>1.6999999999999999E-3</v>
      </c>
    </row>
    <row r="1127" spans="1:7" x14ac:dyDescent="0.2">
      <c r="A1127" s="17">
        <v>41831</v>
      </c>
      <c r="B1127" s="14">
        <v>444.86</v>
      </c>
      <c r="C1127" s="14">
        <v>444.52</v>
      </c>
      <c r="D1127" s="14">
        <v>446.58</v>
      </c>
      <c r="E1127" s="14">
        <v>443.28</v>
      </c>
      <c r="F1127" s="14" t="s">
        <v>5048</v>
      </c>
      <c r="G1127" s="15">
        <v>-1.4999999999999999E-2</v>
      </c>
    </row>
    <row r="1128" spans="1:7" x14ac:dyDescent="0.2">
      <c r="A1128" s="17">
        <v>41830</v>
      </c>
      <c r="B1128" s="14">
        <v>444.09</v>
      </c>
      <c r="C1128" s="14">
        <v>450.76</v>
      </c>
      <c r="D1128" s="14">
        <v>450.76</v>
      </c>
      <c r="E1128" s="14">
        <v>443.28</v>
      </c>
      <c r="F1128" s="14" t="s">
        <v>5049</v>
      </c>
      <c r="G1128" s="15">
        <v>-1.9E-3</v>
      </c>
    </row>
    <row r="1129" spans="1:7" x14ac:dyDescent="0.2">
      <c r="A1129" s="17">
        <v>41829</v>
      </c>
      <c r="B1129" s="14">
        <v>450.83</v>
      </c>
      <c r="C1129" s="14">
        <v>452.33</v>
      </c>
      <c r="D1129" s="14">
        <v>452.77</v>
      </c>
      <c r="E1129" s="14">
        <v>450.04</v>
      </c>
      <c r="F1129" s="14" t="s">
        <v>5050</v>
      </c>
      <c r="G1129" s="15">
        <v>-1.0699999999999999E-2</v>
      </c>
    </row>
    <row r="1130" spans="1:7" x14ac:dyDescent="0.2">
      <c r="A1130" s="17">
        <v>41828</v>
      </c>
      <c r="B1130" s="14">
        <v>451.68</v>
      </c>
      <c r="C1130" s="14">
        <v>456.96</v>
      </c>
      <c r="D1130" s="14">
        <v>457.29</v>
      </c>
      <c r="E1130" s="14">
        <v>451.68</v>
      </c>
      <c r="F1130" s="14" t="s">
        <v>5051</v>
      </c>
      <c r="G1130" s="15">
        <v>-3.0000000000000001E-3</v>
      </c>
    </row>
    <row r="1131" spans="1:7" x14ac:dyDescent="0.2">
      <c r="A1131" s="17">
        <v>41827</v>
      </c>
      <c r="B1131" s="14">
        <v>456.56</v>
      </c>
      <c r="C1131" s="14">
        <v>457.86</v>
      </c>
      <c r="D1131" s="14">
        <v>458.92</v>
      </c>
      <c r="E1131" s="14">
        <v>456.34</v>
      </c>
      <c r="F1131" s="14" t="s">
        <v>3942</v>
      </c>
      <c r="G1131" s="15">
        <v>-4.7999999999999996E-3</v>
      </c>
    </row>
    <row r="1132" spans="1:7" x14ac:dyDescent="0.2">
      <c r="A1132" s="17">
        <v>41824</v>
      </c>
      <c r="B1132" s="14">
        <v>457.92</v>
      </c>
      <c r="C1132" s="14">
        <v>460.09</v>
      </c>
      <c r="D1132" s="14">
        <v>460.34</v>
      </c>
      <c r="E1132" s="14">
        <v>457.92</v>
      </c>
      <c r="F1132" s="14" t="s">
        <v>5052</v>
      </c>
      <c r="G1132" s="15">
        <v>1.6400000000000001E-2</v>
      </c>
    </row>
    <row r="1133" spans="1:7" x14ac:dyDescent="0.2">
      <c r="A1133" s="17">
        <v>41823</v>
      </c>
      <c r="B1133" s="14">
        <v>460.15</v>
      </c>
      <c r="C1133" s="14">
        <v>453.56</v>
      </c>
      <c r="D1133" s="14">
        <v>460.15</v>
      </c>
      <c r="E1133" s="14">
        <v>453.56</v>
      </c>
      <c r="F1133" s="14" t="s">
        <v>5053</v>
      </c>
      <c r="G1133" s="15">
        <v>3.3999999999999998E-3</v>
      </c>
    </row>
    <row r="1134" spans="1:7" x14ac:dyDescent="0.2">
      <c r="A1134" s="17">
        <v>41822</v>
      </c>
      <c r="B1134" s="14">
        <v>452.74</v>
      </c>
      <c r="C1134" s="14">
        <v>451.62</v>
      </c>
      <c r="D1134" s="14">
        <v>453.25</v>
      </c>
      <c r="E1134" s="14">
        <v>451.62</v>
      </c>
      <c r="F1134" s="14" t="s">
        <v>5054</v>
      </c>
      <c r="G1134" s="15">
        <v>4.8999999999999998E-3</v>
      </c>
    </row>
    <row r="1135" spans="1:7" x14ac:dyDescent="0.2">
      <c r="A1135" s="17">
        <v>41821</v>
      </c>
      <c r="B1135" s="14">
        <v>451.19</v>
      </c>
      <c r="C1135" s="14">
        <v>449.32</v>
      </c>
      <c r="D1135" s="14">
        <v>451.19</v>
      </c>
      <c r="E1135" s="14">
        <v>447.94</v>
      </c>
      <c r="F1135" s="14" t="s">
        <v>5055</v>
      </c>
      <c r="G1135" s="15">
        <v>-2.9999999999999997E-4</v>
      </c>
    </row>
    <row r="1136" spans="1:7" x14ac:dyDescent="0.2">
      <c r="A1136" s="17">
        <v>41820</v>
      </c>
      <c r="B1136" s="14">
        <v>449.01</v>
      </c>
      <c r="C1136" s="14">
        <v>449.73</v>
      </c>
      <c r="D1136" s="14">
        <v>450.89</v>
      </c>
      <c r="E1136" s="14">
        <v>448.48</v>
      </c>
      <c r="F1136" s="14" t="s">
        <v>5056</v>
      </c>
      <c r="G1136" s="15">
        <v>4.7999999999999996E-3</v>
      </c>
    </row>
    <row r="1137" spans="1:7" x14ac:dyDescent="0.2">
      <c r="A1137" s="17">
        <v>41817</v>
      </c>
      <c r="B1137" s="14">
        <v>449.13</v>
      </c>
      <c r="C1137" s="14">
        <v>447.68</v>
      </c>
      <c r="D1137" s="14">
        <v>449.13</v>
      </c>
      <c r="E1137" s="14">
        <v>447.14</v>
      </c>
      <c r="F1137" s="14" t="s">
        <v>5057</v>
      </c>
      <c r="G1137" s="15">
        <v>-3.5000000000000001E-3</v>
      </c>
    </row>
    <row r="1138" spans="1:7" x14ac:dyDescent="0.2">
      <c r="A1138" s="17">
        <v>41816</v>
      </c>
      <c r="B1138" s="14">
        <v>447</v>
      </c>
      <c r="C1138" s="14">
        <v>448.79</v>
      </c>
      <c r="D1138" s="14">
        <v>449.36</v>
      </c>
      <c r="E1138" s="14">
        <v>446.13</v>
      </c>
      <c r="F1138" s="14" t="s">
        <v>5058</v>
      </c>
      <c r="G1138" s="15">
        <v>-1.2500000000000001E-2</v>
      </c>
    </row>
    <row r="1139" spans="1:7" x14ac:dyDescent="0.2">
      <c r="A1139" s="17">
        <v>41815</v>
      </c>
      <c r="B1139" s="14">
        <v>448.59</v>
      </c>
      <c r="C1139" s="14">
        <v>452.6</v>
      </c>
      <c r="D1139" s="14">
        <v>452.6</v>
      </c>
      <c r="E1139" s="14">
        <v>447.02</v>
      </c>
      <c r="F1139" s="14" t="s">
        <v>5059</v>
      </c>
      <c r="G1139" s="15">
        <v>2.2000000000000001E-3</v>
      </c>
    </row>
    <row r="1140" spans="1:7" x14ac:dyDescent="0.2">
      <c r="A1140" s="17">
        <v>41814</v>
      </c>
      <c r="B1140" s="14">
        <v>454.25</v>
      </c>
      <c r="C1140" s="14">
        <v>453.69</v>
      </c>
      <c r="D1140" s="14">
        <v>454.4</v>
      </c>
      <c r="E1140" s="14">
        <v>452.63</v>
      </c>
      <c r="F1140" s="14" t="s">
        <v>5060</v>
      </c>
      <c r="G1140" s="15">
        <v>6.8999999999999999E-3</v>
      </c>
    </row>
    <row r="1141" spans="1:7" x14ac:dyDescent="0.2">
      <c r="A1141" s="17">
        <v>41813</v>
      </c>
      <c r="B1141" s="14">
        <v>453.27</v>
      </c>
      <c r="C1141" s="14">
        <v>451.32</v>
      </c>
      <c r="D1141" s="14">
        <v>453.86</v>
      </c>
      <c r="E1141" s="14">
        <v>449.21</v>
      </c>
      <c r="F1141" s="14" t="s">
        <v>5061</v>
      </c>
      <c r="G1141" s="15">
        <v>5.8999999999999999E-3</v>
      </c>
    </row>
    <row r="1142" spans="1:7" x14ac:dyDescent="0.2">
      <c r="A1142" s="17">
        <v>41809</v>
      </c>
      <c r="B1142" s="14">
        <v>450.18</v>
      </c>
      <c r="C1142" s="14">
        <v>450.13</v>
      </c>
      <c r="D1142" s="14">
        <v>451.57</v>
      </c>
      <c r="E1142" s="14">
        <v>449.15</v>
      </c>
      <c r="F1142" s="14" t="s">
        <v>5062</v>
      </c>
      <c r="G1142" s="15">
        <v>-2.5000000000000001E-3</v>
      </c>
    </row>
    <row r="1143" spans="1:7" x14ac:dyDescent="0.2">
      <c r="A1143" s="17">
        <v>41808</v>
      </c>
      <c r="B1143" s="14">
        <v>447.53</v>
      </c>
      <c r="C1143" s="14">
        <v>449.36</v>
      </c>
      <c r="D1143" s="14">
        <v>450.07</v>
      </c>
      <c r="E1143" s="14">
        <v>447.53</v>
      </c>
      <c r="F1143" s="14" t="s">
        <v>5063</v>
      </c>
      <c r="G1143" s="15">
        <v>5.9999999999999995E-4</v>
      </c>
    </row>
    <row r="1144" spans="1:7" x14ac:dyDescent="0.2">
      <c r="A1144" s="17">
        <v>41807</v>
      </c>
      <c r="B1144" s="14">
        <v>448.63</v>
      </c>
      <c r="C1144" s="14">
        <v>448.72</v>
      </c>
      <c r="D1144" s="14">
        <v>450.41</v>
      </c>
      <c r="E1144" s="14">
        <v>447.47</v>
      </c>
      <c r="F1144" s="14" t="s">
        <v>5064</v>
      </c>
      <c r="G1144" s="15">
        <v>-7.9000000000000008E-3</v>
      </c>
    </row>
    <row r="1145" spans="1:7" x14ac:dyDescent="0.2">
      <c r="A1145" s="17">
        <v>41806</v>
      </c>
      <c r="B1145" s="14">
        <v>448.34</v>
      </c>
      <c r="C1145" s="14">
        <v>451.14</v>
      </c>
      <c r="D1145" s="14">
        <v>452.27</v>
      </c>
      <c r="E1145" s="14">
        <v>447.65</v>
      </c>
      <c r="F1145" s="14" t="s">
        <v>5065</v>
      </c>
      <c r="G1145" s="15">
        <v>-6.4000000000000003E-3</v>
      </c>
    </row>
    <row r="1146" spans="1:7" x14ac:dyDescent="0.2">
      <c r="A1146" s="17">
        <v>41803</v>
      </c>
      <c r="B1146" s="14">
        <v>451.91</v>
      </c>
      <c r="C1146" s="14">
        <v>454.65</v>
      </c>
      <c r="D1146" s="14">
        <v>454.65</v>
      </c>
      <c r="E1146" s="14">
        <v>449.67</v>
      </c>
      <c r="F1146" s="14" t="s">
        <v>5066</v>
      </c>
      <c r="G1146" s="15">
        <v>-6.9999999999999999E-4</v>
      </c>
    </row>
    <row r="1147" spans="1:7" x14ac:dyDescent="0.2">
      <c r="A1147" s="17">
        <v>41802</v>
      </c>
      <c r="B1147" s="14">
        <v>454.82</v>
      </c>
      <c r="C1147" s="14">
        <v>455.64</v>
      </c>
      <c r="D1147" s="14">
        <v>456.04</v>
      </c>
      <c r="E1147" s="14">
        <v>454.25</v>
      </c>
      <c r="F1147" s="14" t="s">
        <v>5067</v>
      </c>
      <c r="G1147" s="15">
        <v>-4.3E-3</v>
      </c>
    </row>
    <row r="1148" spans="1:7" x14ac:dyDescent="0.2">
      <c r="A1148" s="17">
        <v>41801</v>
      </c>
      <c r="B1148" s="14">
        <v>455.16</v>
      </c>
      <c r="C1148" s="14">
        <v>457.73</v>
      </c>
      <c r="D1148" s="14">
        <v>458.03</v>
      </c>
      <c r="E1148" s="14">
        <v>454.66</v>
      </c>
      <c r="F1148" s="14" t="s">
        <v>5068</v>
      </c>
      <c r="G1148" s="15">
        <v>-4.0000000000000002E-4</v>
      </c>
    </row>
    <row r="1149" spans="1:7" x14ac:dyDescent="0.2">
      <c r="A1149" s="17">
        <v>41800</v>
      </c>
      <c r="B1149" s="14">
        <v>457.13</v>
      </c>
      <c r="C1149" s="14">
        <v>456.1</v>
      </c>
      <c r="D1149" s="14">
        <v>457.24</v>
      </c>
      <c r="E1149" s="14">
        <v>455.97</v>
      </c>
      <c r="F1149" s="14" t="s">
        <v>5069</v>
      </c>
      <c r="G1149" s="15">
        <v>1.0500000000000001E-2</v>
      </c>
    </row>
    <row r="1150" spans="1:7" x14ac:dyDescent="0.2">
      <c r="A1150" s="17">
        <v>41799</v>
      </c>
      <c r="B1150" s="14">
        <v>457.33</v>
      </c>
      <c r="C1150" s="14">
        <v>456.51</v>
      </c>
      <c r="D1150" s="14">
        <v>457.33</v>
      </c>
      <c r="E1150" s="14">
        <v>455.78</v>
      </c>
      <c r="F1150" s="14" t="s">
        <v>5070</v>
      </c>
      <c r="G1150" s="15">
        <v>-4.5999999999999999E-3</v>
      </c>
    </row>
    <row r="1151" spans="1:7" x14ac:dyDescent="0.2">
      <c r="A1151" s="17">
        <v>41795</v>
      </c>
      <c r="B1151" s="14">
        <v>452.56</v>
      </c>
      <c r="C1151" s="14">
        <v>454.18</v>
      </c>
      <c r="D1151" s="14">
        <v>455.03</v>
      </c>
      <c r="E1151" s="14">
        <v>452.39</v>
      </c>
      <c r="F1151" s="14" t="s">
        <v>5071</v>
      </c>
      <c r="G1151" s="15">
        <v>1.4E-3</v>
      </c>
    </row>
    <row r="1152" spans="1:7" x14ac:dyDescent="0.2">
      <c r="A1152" s="17">
        <v>41794</v>
      </c>
      <c r="B1152" s="14">
        <v>454.66</v>
      </c>
      <c r="C1152" s="14">
        <v>453.28</v>
      </c>
      <c r="D1152" s="14">
        <v>454.75</v>
      </c>
      <c r="E1152" s="14">
        <v>452.94</v>
      </c>
      <c r="F1152" s="14" t="s">
        <v>5072</v>
      </c>
      <c r="G1152" s="15">
        <v>-3.0000000000000001E-3</v>
      </c>
    </row>
    <row r="1153" spans="1:7" x14ac:dyDescent="0.2">
      <c r="A1153" s="17">
        <v>41793</v>
      </c>
      <c r="B1153" s="14">
        <v>454.03</v>
      </c>
      <c r="C1153" s="14">
        <v>455.56</v>
      </c>
      <c r="D1153" s="14">
        <v>455.56</v>
      </c>
      <c r="E1153" s="14">
        <v>452.93</v>
      </c>
      <c r="F1153" s="14" t="s">
        <v>5073</v>
      </c>
      <c r="G1153" s="15">
        <v>-5.9999999999999995E-4</v>
      </c>
    </row>
    <row r="1154" spans="1:7" x14ac:dyDescent="0.2">
      <c r="A1154" s="17">
        <v>41792</v>
      </c>
      <c r="B1154" s="14">
        <v>455.39</v>
      </c>
      <c r="C1154" s="14">
        <v>457</v>
      </c>
      <c r="D1154" s="14">
        <v>457</v>
      </c>
      <c r="E1154" s="14">
        <v>455.03</v>
      </c>
      <c r="F1154" s="14" t="s">
        <v>5074</v>
      </c>
      <c r="G1154" s="15">
        <v>4.7999999999999996E-3</v>
      </c>
    </row>
    <row r="1155" spans="1:7" x14ac:dyDescent="0.2">
      <c r="A1155" s="17">
        <v>41789</v>
      </c>
      <c r="B1155" s="14">
        <v>455.66</v>
      </c>
      <c r="C1155" s="14">
        <v>453.49</v>
      </c>
      <c r="D1155" s="14">
        <v>456.38</v>
      </c>
      <c r="E1155" s="14">
        <v>453.49</v>
      </c>
      <c r="F1155" s="14" t="s">
        <v>5075</v>
      </c>
      <c r="G1155" s="15">
        <v>-8.9999999999999998E-4</v>
      </c>
    </row>
    <row r="1156" spans="1:7" x14ac:dyDescent="0.2">
      <c r="A1156" s="17">
        <v>41787</v>
      </c>
      <c r="B1156" s="14">
        <v>453.5</v>
      </c>
      <c r="C1156" s="14">
        <v>454.17</v>
      </c>
      <c r="D1156" s="14">
        <v>454.17</v>
      </c>
      <c r="E1156" s="14">
        <v>452.14</v>
      </c>
      <c r="F1156" s="14" t="s">
        <v>5076</v>
      </c>
      <c r="G1156" s="15">
        <v>1.6000000000000001E-3</v>
      </c>
    </row>
    <row r="1157" spans="1:7" x14ac:dyDescent="0.2">
      <c r="A1157" s="17">
        <v>41786</v>
      </c>
      <c r="B1157" s="14">
        <v>453.92</v>
      </c>
      <c r="C1157" s="14">
        <v>453.18</v>
      </c>
      <c r="D1157" s="14">
        <v>455.08</v>
      </c>
      <c r="E1157" s="14">
        <v>451.82</v>
      </c>
      <c r="F1157" s="14" t="s">
        <v>5077</v>
      </c>
      <c r="G1157" s="15">
        <v>1.8E-3</v>
      </c>
    </row>
    <row r="1158" spans="1:7" x14ac:dyDescent="0.2">
      <c r="A1158" s="17">
        <v>41785</v>
      </c>
      <c r="B1158" s="14">
        <v>453.19</v>
      </c>
      <c r="C1158" s="14">
        <v>453.43</v>
      </c>
      <c r="D1158" s="14">
        <v>454.04</v>
      </c>
      <c r="E1158" s="14">
        <v>452.95</v>
      </c>
      <c r="F1158" s="14" t="s">
        <v>5078</v>
      </c>
      <c r="G1158" s="15">
        <v>2.5999999999999999E-3</v>
      </c>
    </row>
    <row r="1159" spans="1:7" x14ac:dyDescent="0.2">
      <c r="A1159" s="17">
        <v>41782</v>
      </c>
      <c r="B1159" s="14">
        <v>452.37</v>
      </c>
      <c r="C1159" s="14">
        <v>451.17</v>
      </c>
      <c r="D1159" s="14">
        <v>452.37</v>
      </c>
      <c r="E1159" s="14">
        <v>449.52</v>
      </c>
      <c r="F1159" s="14" t="s">
        <v>5079</v>
      </c>
      <c r="G1159" s="15">
        <v>2.5999999999999999E-3</v>
      </c>
    </row>
    <row r="1160" spans="1:7" x14ac:dyDescent="0.2">
      <c r="A1160" s="17">
        <v>41781</v>
      </c>
      <c r="B1160" s="14">
        <v>451.2</v>
      </c>
      <c r="C1160" s="14">
        <v>450.66</v>
      </c>
      <c r="D1160" s="14">
        <v>451.67</v>
      </c>
      <c r="E1160" s="14">
        <v>449.84</v>
      </c>
      <c r="F1160" s="14" t="s">
        <v>5080</v>
      </c>
      <c r="G1160" s="15">
        <v>2.5000000000000001E-3</v>
      </c>
    </row>
    <row r="1161" spans="1:7" x14ac:dyDescent="0.2">
      <c r="A1161" s="17">
        <v>41780</v>
      </c>
      <c r="B1161" s="14">
        <v>450.01</v>
      </c>
      <c r="C1161" s="14">
        <v>448.25</v>
      </c>
      <c r="D1161" s="14">
        <v>450.78</v>
      </c>
      <c r="E1161" s="14">
        <v>446.91</v>
      </c>
      <c r="F1161" s="14" t="s">
        <v>5081</v>
      </c>
      <c r="G1161" s="15">
        <v>5.0000000000000001E-4</v>
      </c>
    </row>
    <row r="1162" spans="1:7" x14ac:dyDescent="0.2">
      <c r="A1162" s="17">
        <v>41779</v>
      </c>
      <c r="B1162" s="14">
        <v>448.88</v>
      </c>
      <c r="C1162" s="14">
        <v>448.96</v>
      </c>
      <c r="D1162" s="14">
        <v>449.84</v>
      </c>
      <c r="E1162" s="14">
        <v>448.8</v>
      </c>
      <c r="F1162" s="14" t="s">
        <v>5082</v>
      </c>
      <c r="G1162" s="15">
        <v>2.9999999999999997E-4</v>
      </c>
    </row>
    <row r="1163" spans="1:7" x14ac:dyDescent="0.2">
      <c r="A1163" s="17">
        <v>41778</v>
      </c>
      <c r="B1163" s="14">
        <v>448.65</v>
      </c>
      <c r="C1163" s="14">
        <v>447.63</v>
      </c>
      <c r="D1163" s="14">
        <v>449.24</v>
      </c>
      <c r="E1163" s="14">
        <v>446.02</v>
      </c>
      <c r="F1163" s="14" t="s">
        <v>5083</v>
      </c>
      <c r="G1163" s="15">
        <v>-4.7000000000000002E-3</v>
      </c>
    </row>
    <row r="1164" spans="1:7" x14ac:dyDescent="0.2">
      <c r="A1164" s="17">
        <v>41775</v>
      </c>
      <c r="B1164" s="14">
        <v>448.53</v>
      </c>
      <c r="C1164" s="14">
        <v>449.46</v>
      </c>
      <c r="D1164" s="14">
        <v>450.03</v>
      </c>
      <c r="E1164" s="14">
        <v>447.28</v>
      </c>
      <c r="F1164" s="14" t="s">
        <v>5084</v>
      </c>
      <c r="G1164" s="15">
        <v>4.3E-3</v>
      </c>
    </row>
    <row r="1165" spans="1:7" x14ac:dyDescent="0.2">
      <c r="A1165" s="17">
        <v>41774</v>
      </c>
      <c r="B1165" s="14">
        <v>450.63</v>
      </c>
      <c r="C1165" s="14">
        <v>449.78</v>
      </c>
      <c r="D1165" s="14">
        <v>451.21</v>
      </c>
      <c r="E1165" s="14">
        <v>447.91</v>
      </c>
      <c r="F1165" s="14" t="s">
        <v>5085</v>
      </c>
      <c r="G1165" s="15">
        <v>8.9999999999999998E-4</v>
      </c>
    </row>
    <row r="1166" spans="1:7" x14ac:dyDescent="0.2">
      <c r="A1166" s="17">
        <v>41773</v>
      </c>
      <c r="B1166" s="14">
        <v>448.69</v>
      </c>
      <c r="C1166" s="14">
        <v>447.35</v>
      </c>
      <c r="D1166" s="14">
        <v>448.69</v>
      </c>
      <c r="E1166" s="14">
        <v>446.87</v>
      </c>
      <c r="F1166" s="14" t="s">
        <v>5086</v>
      </c>
      <c r="G1166" s="15">
        <v>4.8999999999999998E-3</v>
      </c>
    </row>
    <row r="1167" spans="1:7" x14ac:dyDescent="0.2">
      <c r="A1167" s="17">
        <v>41772</v>
      </c>
      <c r="B1167" s="14">
        <v>448.28</v>
      </c>
      <c r="C1167" s="14">
        <v>447</v>
      </c>
      <c r="D1167" s="14">
        <v>448.28</v>
      </c>
      <c r="E1167" s="14">
        <v>446.99</v>
      </c>
      <c r="F1167" s="14" t="s">
        <v>4316</v>
      </c>
      <c r="G1167" s="15">
        <v>8.9999999999999993E-3</v>
      </c>
    </row>
    <row r="1168" spans="1:7" x14ac:dyDescent="0.2">
      <c r="A1168" s="17">
        <v>41771</v>
      </c>
      <c r="B1168" s="14">
        <v>446.09</v>
      </c>
      <c r="C1168" s="14">
        <v>443.1</v>
      </c>
      <c r="D1168" s="14">
        <v>446.09</v>
      </c>
      <c r="E1168" s="14">
        <v>443.1</v>
      </c>
      <c r="F1168" s="14" t="s">
        <v>5087</v>
      </c>
      <c r="G1168" s="15">
        <v>-4.0000000000000002E-4</v>
      </c>
    </row>
    <row r="1169" spans="1:7" x14ac:dyDescent="0.2">
      <c r="A1169" s="17">
        <v>41768</v>
      </c>
      <c r="B1169" s="14">
        <v>442.09</v>
      </c>
      <c r="C1169" s="14">
        <v>441.89</v>
      </c>
      <c r="D1169" s="14">
        <v>442.29</v>
      </c>
      <c r="E1169" s="14">
        <v>440.97</v>
      </c>
      <c r="F1169" s="14" t="s">
        <v>5088</v>
      </c>
      <c r="G1169" s="15">
        <v>1.04E-2</v>
      </c>
    </row>
    <row r="1170" spans="1:7" x14ac:dyDescent="0.2">
      <c r="A1170" s="17">
        <v>41767</v>
      </c>
      <c r="B1170" s="14">
        <v>442.27</v>
      </c>
      <c r="C1170" s="14">
        <v>438.55</v>
      </c>
      <c r="D1170" s="14">
        <v>442.27</v>
      </c>
      <c r="E1170" s="14">
        <v>438.55</v>
      </c>
      <c r="F1170" s="14" t="s">
        <v>5089</v>
      </c>
      <c r="G1170" s="15">
        <v>-6.6E-3</v>
      </c>
    </row>
    <row r="1171" spans="1:7" x14ac:dyDescent="0.2">
      <c r="A1171" s="17">
        <v>41766</v>
      </c>
      <c r="B1171" s="14">
        <v>437.73</v>
      </c>
      <c r="C1171" s="14">
        <v>438.71</v>
      </c>
      <c r="D1171" s="14">
        <v>439.92</v>
      </c>
      <c r="E1171" s="14">
        <v>437.4</v>
      </c>
      <c r="F1171" s="14" t="s">
        <v>5090</v>
      </c>
      <c r="G1171" s="15">
        <v>-2.5999999999999999E-3</v>
      </c>
    </row>
    <row r="1172" spans="1:7" x14ac:dyDescent="0.2">
      <c r="A1172" s="17">
        <v>41765</v>
      </c>
      <c r="B1172" s="14">
        <v>440.66</v>
      </c>
      <c r="C1172" s="14">
        <v>442.57</v>
      </c>
      <c r="D1172" s="14">
        <v>443.46</v>
      </c>
      <c r="E1172" s="14">
        <v>439.69</v>
      </c>
      <c r="F1172" s="14" t="s">
        <v>5091</v>
      </c>
      <c r="G1172" s="15">
        <v>-1.1999999999999999E-3</v>
      </c>
    </row>
    <row r="1173" spans="1:7" x14ac:dyDescent="0.2">
      <c r="A1173" s="17">
        <v>41764</v>
      </c>
      <c r="B1173" s="14">
        <v>441.79</v>
      </c>
      <c r="C1173" s="14">
        <v>441.75</v>
      </c>
      <c r="D1173" s="14">
        <v>443.11</v>
      </c>
      <c r="E1173" s="14">
        <v>438.69</v>
      </c>
      <c r="F1173" s="14" t="s">
        <v>5092</v>
      </c>
      <c r="G1173" s="15">
        <v>-5.0000000000000001E-4</v>
      </c>
    </row>
    <row r="1174" spans="1:7" x14ac:dyDescent="0.2">
      <c r="A1174" s="17">
        <v>41761</v>
      </c>
      <c r="B1174" s="14">
        <v>442.3</v>
      </c>
      <c r="C1174" s="14">
        <v>443.87</v>
      </c>
      <c r="D1174" s="14">
        <v>443.98</v>
      </c>
      <c r="E1174" s="14">
        <v>441.71</v>
      </c>
      <c r="F1174" s="14" t="s">
        <v>5093</v>
      </c>
      <c r="G1174" s="15">
        <v>-2.8999999999999998E-3</v>
      </c>
    </row>
    <row r="1175" spans="1:7" x14ac:dyDescent="0.2">
      <c r="A1175" s="17">
        <v>41759</v>
      </c>
      <c r="B1175" s="14">
        <v>442.53</v>
      </c>
      <c r="C1175" s="14">
        <v>442.01</v>
      </c>
      <c r="D1175" s="14">
        <v>443.24</v>
      </c>
      <c r="E1175" s="14">
        <v>441.95</v>
      </c>
      <c r="F1175" s="14" t="s">
        <v>5094</v>
      </c>
      <c r="G1175" s="15">
        <v>8.8000000000000005E-3</v>
      </c>
    </row>
    <row r="1176" spans="1:7" x14ac:dyDescent="0.2">
      <c r="A1176" s="17">
        <v>41758</v>
      </c>
      <c r="B1176" s="14">
        <v>443.82</v>
      </c>
      <c r="C1176" s="14">
        <v>440.46</v>
      </c>
      <c r="D1176" s="14">
        <v>443.82</v>
      </c>
      <c r="E1176" s="14">
        <v>440.46</v>
      </c>
      <c r="F1176" s="14" t="s">
        <v>5095</v>
      </c>
      <c r="G1176" s="15">
        <v>-2E-3</v>
      </c>
    </row>
    <row r="1177" spans="1:7" x14ac:dyDescent="0.2">
      <c r="A1177" s="17">
        <v>41757</v>
      </c>
      <c r="B1177" s="14">
        <v>439.95</v>
      </c>
      <c r="C1177" s="14">
        <v>442.21</v>
      </c>
      <c r="D1177" s="14">
        <v>442.69</v>
      </c>
      <c r="E1177" s="14">
        <v>438.87</v>
      </c>
      <c r="F1177" s="14" t="s">
        <v>5096</v>
      </c>
      <c r="G1177" s="15">
        <v>-2E-3</v>
      </c>
    </row>
    <row r="1178" spans="1:7" x14ac:dyDescent="0.2">
      <c r="A1178" s="17">
        <v>41754</v>
      </c>
      <c r="B1178" s="14">
        <v>440.81</v>
      </c>
      <c r="C1178" s="14">
        <v>441.14</v>
      </c>
      <c r="D1178" s="14">
        <v>442.62</v>
      </c>
      <c r="E1178" s="14">
        <v>440.16</v>
      </c>
      <c r="F1178" s="14" t="s">
        <v>5097</v>
      </c>
      <c r="G1178" s="15">
        <v>8.6E-3</v>
      </c>
    </row>
    <row r="1179" spans="1:7" x14ac:dyDescent="0.2">
      <c r="A1179" s="17">
        <v>41753</v>
      </c>
      <c r="B1179" s="14">
        <v>441.69</v>
      </c>
      <c r="C1179" s="14">
        <v>440.03</v>
      </c>
      <c r="D1179" s="14">
        <v>443.04</v>
      </c>
      <c r="E1179" s="14">
        <v>437.89</v>
      </c>
      <c r="F1179" s="14" t="s">
        <v>5098</v>
      </c>
      <c r="G1179" s="15">
        <v>-8.9999999999999993E-3</v>
      </c>
    </row>
    <row r="1180" spans="1:7" x14ac:dyDescent="0.2">
      <c r="A1180" s="17">
        <v>41752</v>
      </c>
      <c r="B1180" s="14">
        <v>437.91</v>
      </c>
      <c r="C1180" s="14">
        <v>440.41</v>
      </c>
      <c r="D1180" s="14">
        <v>440.56</v>
      </c>
      <c r="E1180" s="14">
        <v>437.74</v>
      </c>
      <c r="F1180" s="14" t="s">
        <v>5099</v>
      </c>
      <c r="G1180" s="15">
        <v>1.9199999999999998E-2</v>
      </c>
    </row>
    <row r="1181" spans="1:7" x14ac:dyDescent="0.2">
      <c r="A1181" s="17">
        <v>41751</v>
      </c>
      <c r="B1181" s="14">
        <v>441.9</v>
      </c>
      <c r="C1181" s="14">
        <v>437.64</v>
      </c>
      <c r="D1181" s="14">
        <v>441.9</v>
      </c>
      <c r="E1181" s="14">
        <v>437.64</v>
      </c>
      <c r="F1181" s="14" t="s">
        <v>5100</v>
      </c>
      <c r="G1181" s="15">
        <v>5.0000000000000001E-4</v>
      </c>
    </row>
    <row r="1182" spans="1:7" x14ac:dyDescent="0.2">
      <c r="A1182" s="17">
        <v>41746</v>
      </c>
      <c r="B1182" s="14">
        <v>433.57</v>
      </c>
      <c r="C1182" s="14">
        <v>433.99</v>
      </c>
      <c r="D1182" s="14">
        <v>434.51</v>
      </c>
      <c r="E1182" s="14">
        <v>432.71</v>
      </c>
      <c r="F1182" s="14" t="s">
        <v>5101</v>
      </c>
      <c r="G1182" s="15">
        <v>1.01E-2</v>
      </c>
    </row>
    <row r="1183" spans="1:7" x14ac:dyDescent="0.2">
      <c r="A1183" s="17">
        <v>41745</v>
      </c>
      <c r="B1183" s="14">
        <v>433.36</v>
      </c>
      <c r="C1183" s="14">
        <v>431.61</v>
      </c>
      <c r="D1183" s="14">
        <v>433.36</v>
      </c>
      <c r="E1183" s="14">
        <v>431.6</v>
      </c>
      <c r="F1183" s="14" t="s">
        <v>5102</v>
      </c>
      <c r="G1183" s="15">
        <v>-1.2699999999999999E-2</v>
      </c>
    </row>
    <row r="1184" spans="1:7" x14ac:dyDescent="0.2">
      <c r="A1184" s="17">
        <v>41744</v>
      </c>
      <c r="B1184" s="14">
        <v>429.03</v>
      </c>
      <c r="C1184" s="14">
        <v>435.06</v>
      </c>
      <c r="D1184" s="14">
        <v>435.83</v>
      </c>
      <c r="E1184" s="14">
        <v>428.94</v>
      </c>
      <c r="F1184" s="14" t="s">
        <v>5103</v>
      </c>
      <c r="G1184" s="15">
        <v>2.9999999999999997E-4</v>
      </c>
    </row>
    <row r="1185" spans="1:7" x14ac:dyDescent="0.2">
      <c r="A1185" s="17">
        <v>41743</v>
      </c>
      <c r="B1185" s="14">
        <v>434.56</v>
      </c>
      <c r="C1185" s="14">
        <v>431.76</v>
      </c>
      <c r="D1185" s="14">
        <v>434.8</v>
      </c>
      <c r="E1185" s="14">
        <v>429.84</v>
      </c>
      <c r="F1185" s="14" t="s">
        <v>5104</v>
      </c>
      <c r="G1185" s="15">
        <v>-1.0500000000000001E-2</v>
      </c>
    </row>
    <row r="1186" spans="1:7" x14ac:dyDescent="0.2">
      <c r="A1186" s="17">
        <v>41740</v>
      </c>
      <c r="B1186" s="14">
        <v>434.44</v>
      </c>
      <c r="C1186" s="14">
        <v>436.11</v>
      </c>
      <c r="D1186" s="14">
        <v>436.21</v>
      </c>
      <c r="E1186" s="14">
        <v>430.44</v>
      </c>
      <c r="F1186" s="14" t="s">
        <v>5105</v>
      </c>
      <c r="G1186" s="15">
        <v>-6.0000000000000001E-3</v>
      </c>
    </row>
    <row r="1187" spans="1:7" x14ac:dyDescent="0.2">
      <c r="A1187" s="17">
        <v>41739</v>
      </c>
      <c r="B1187" s="14">
        <v>439.05</v>
      </c>
      <c r="C1187" s="14">
        <v>443.45</v>
      </c>
      <c r="D1187" s="14">
        <v>443.8</v>
      </c>
      <c r="E1187" s="14">
        <v>439.05</v>
      </c>
      <c r="F1187" s="14" t="s">
        <v>5106</v>
      </c>
      <c r="G1187" s="15">
        <v>5.3E-3</v>
      </c>
    </row>
    <row r="1188" spans="1:7" x14ac:dyDescent="0.2">
      <c r="A1188" s="17">
        <v>41738</v>
      </c>
      <c r="B1188" s="14">
        <v>441.72</v>
      </c>
      <c r="C1188" s="14">
        <v>440.45</v>
      </c>
      <c r="D1188" s="14">
        <v>442.61</v>
      </c>
      <c r="E1188" s="14">
        <v>440.45</v>
      </c>
      <c r="F1188" s="14" t="s">
        <v>5107</v>
      </c>
      <c r="G1188" s="15">
        <v>2.9999999999999997E-4</v>
      </c>
    </row>
    <row r="1189" spans="1:7" x14ac:dyDescent="0.2">
      <c r="A1189" s="17">
        <v>41737</v>
      </c>
      <c r="B1189" s="14">
        <v>439.38</v>
      </c>
      <c r="C1189" s="14">
        <v>439.75</v>
      </c>
      <c r="D1189" s="14">
        <v>440.81</v>
      </c>
      <c r="E1189" s="14">
        <v>436.56</v>
      </c>
      <c r="F1189" s="14" t="s">
        <v>5108</v>
      </c>
      <c r="G1189" s="15">
        <v>-8.6999999999999994E-3</v>
      </c>
    </row>
    <row r="1190" spans="1:7" x14ac:dyDescent="0.2">
      <c r="A1190" s="17">
        <v>41736</v>
      </c>
      <c r="B1190" s="14">
        <v>439.25</v>
      </c>
      <c r="C1190" s="14">
        <v>440.47</v>
      </c>
      <c r="D1190" s="14">
        <v>440.93</v>
      </c>
      <c r="E1190" s="14">
        <v>438.81</v>
      </c>
      <c r="F1190" s="14" t="s">
        <v>5109</v>
      </c>
      <c r="G1190" s="15">
        <v>2.3E-3</v>
      </c>
    </row>
    <row r="1191" spans="1:7" x14ac:dyDescent="0.2">
      <c r="A1191" s="17">
        <v>41733</v>
      </c>
      <c r="B1191" s="14">
        <v>443.09</v>
      </c>
      <c r="C1191" s="14">
        <v>441.71</v>
      </c>
      <c r="D1191" s="14">
        <v>444.83</v>
      </c>
      <c r="E1191" s="14">
        <v>441.71</v>
      </c>
      <c r="F1191" s="14" t="s">
        <v>5110</v>
      </c>
      <c r="G1191" s="15">
        <v>-5.1999999999999998E-3</v>
      </c>
    </row>
    <row r="1192" spans="1:7" x14ac:dyDescent="0.2">
      <c r="A1192" s="17">
        <v>41732</v>
      </c>
      <c r="B1192" s="14">
        <v>442.08</v>
      </c>
      <c r="C1192" s="14">
        <v>443.34</v>
      </c>
      <c r="D1192" s="14">
        <v>443.71</v>
      </c>
      <c r="E1192" s="14">
        <v>441.88</v>
      </c>
      <c r="F1192" s="14" t="s">
        <v>5111</v>
      </c>
      <c r="G1192" s="15">
        <v>1.9E-3</v>
      </c>
    </row>
    <row r="1193" spans="1:7" x14ac:dyDescent="0.2">
      <c r="A1193" s="17">
        <v>41731</v>
      </c>
      <c r="B1193" s="14">
        <v>444.4</v>
      </c>
      <c r="C1193" s="14">
        <v>444.39</v>
      </c>
      <c r="D1193" s="14">
        <v>445.61</v>
      </c>
      <c r="E1193" s="14">
        <v>443.28</v>
      </c>
      <c r="F1193" s="14" t="s">
        <v>5112</v>
      </c>
      <c r="G1193" s="15">
        <v>7.4000000000000003E-3</v>
      </c>
    </row>
    <row r="1194" spans="1:7" x14ac:dyDescent="0.2">
      <c r="A1194" s="17">
        <v>41730</v>
      </c>
      <c r="B1194" s="14">
        <v>443.55</v>
      </c>
      <c r="C1194" s="14">
        <v>441.04</v>
      </c>
      <c r="D1194" s="14">
        <v>443.91</v>
      </c>
      <c r="E1194" s="14">
        <v>441.04</v>
      </c>
      <c r="F1194" s="14" t="s">
        <v>5113</v>
      </c>
      <c r="G1194" s="15">
        <v>1.34E-2</v>
      </c>
    </row>
    <row r="1195" spans="1:7" x14ac:dyDescent="0.2">
      <c r="A1195" s="17">
        <v>41729</v>
      </c>
      <c r="B1195" s="14">
        <v>440.3</v>
      </c>
      <c r="C1195" s="14">
        <v>435.77</v>
      </c>
      <c r="D1195" s="14">
        <v>440.3</v>
      </c>
      <c r="E1195" s="14">
        <v>435.7</v>
      </c>
      <c r="F1195" s="14" t="s">
        <v>5114</v>
      </c>
      <c r="G1195" s="15">
        <v>4.0000000000000001E-3</v>
      </c>
    </row>
    <row r="1196" spans="1:7" x14ac:dyDescent="0.2">
      <c r="A1196" s="17">
        <v>41726</v>
      </c>
      <c r="B1196" s="14">
        <v>434.48</v>
      </c>
      <c r="C1196" s="14">
        <v>433.82</v>
      </c>
      <c r="D1196" s="14">
        <v>435.19</v>
      </c>
      <c r="E1196" s="14">
        <v>433.37</v>
      </c>
      <c r="F1196" s="14" t="s">
        <v>5115</v>
      </c>
      <c r="G1196" s="15">
        <v>-5.5999999999999999E-3</v>
      </c>
    </row>
    <row r="1197" spans="1:7" x14ac:dyDescent="0.2">
      <c r="A1197" s="17">
        <v>41725</v>
      </c>
      <c r="B1197" s="14">
        <v>432.75</v>
      </c>
      <c r="C1197" s="14">
        <v>432.83</v>
      </c>
      <c r="D1197" s="14">
        <v>433.28</v>
      </c>
      <c r="E1197" s="14">
        <v>431.69</v>
      </c>
      <c r="F1197" s="14" t="s">
        <v>4971</v>
      </c>
      <c r="G1197" s="15">
        <v>2E-3</v>
      </c>
    </row>
    <row r="1198" spans="1:7" x14ac:dyDescent="0.2">
      <c r="A1198" s="17">
        <v>41724</v>
      </c>
      <c r="B1198" s="14">
        <v>435.18</v>
      </c>
      <c r="C1198" s="14">
        <v>434.75</v>
      </c>
      <c r="D1198" s="14">
        <v>437.4</v>
      </c>
      <c r="E1198" s="14">
        <v>434.67</v>
      </c>
      <c r="F1198" s="14" t="s">
        <v>4366</v>
      </c>
      <c r="G1198" s="15">
        <v>1.1299999999999999E-2</v>
      </c>
    </row>
    <row r="1199" spans="1:7" x14ac:dyDescent="0.2">
      <c r="A1199" s="17">
        <v>41723</v>
      </c>
      <c r="B1199" s="14">
        <v>434.32</v>
      </c>
      <c r="C1199" s="14">
        <v>430.18</v>
      </c>
      <c r="D1199" s="14">
        <v>434.36</v>
      </c>
      <c r="E1199" s="14">
        <v>430.18</v>
      </c>
      <c r="F1199" s="14" t="s">
        <v>5116</v>
      </c>
      <c r="G1199" s="15">
        <v>-1.2699999999999999E-2</v>
      </c>
    </row>
    <row r="1200" spans="1:7" x14ac:dyDescent="0.2">
      <c r="A1200" s="17">
        <v>41722</v>
      </c>
      <c r="B1200" s="14">
        <v>429.46</v>
      </c>
      <c r="C1200" s="14">
        <v>435.25</v>
      </c>
      <c r="D1200" s="14">
        <v>435.64</v>
      </c>
      <c r="E1200" s="14">
        <v>429.46</v>
      </c>
      <c r="F1200" s="14" t="s">
        <v>5117</v>
      </c>
      <c r="G1200" s="15">
        <v>-1.4E-3</v>
      </c>
    </row>
    <row r="1201" spans="1:7" x14ac:dyDescent="0.2">
      <c r="A1201" s="17">
        <v>41719</v>
      </c>
      <c r="B1201" s="14">
        <v>434.97</v>
      </c>
      <c r="C1201" s="14">
        <v>434.69</v>
      </c>
      <c r="D1201" s="14">
        <v>436.56</v>
      </c>
      <c r="E1201" s="14">
        <v>434.08</v>
      </c>
      <c r="F1201" s="14" t="s">
        <v>5118</v>
      </c>
      <c r="G1201" s="15">
        <v>-6.3E-3</v>
      </c>
    </row>
    <row r="1202" spans="1:7" x14ac:dyDescent="0.2">
      <c r="A1202" s="17">
        <v>41718</v>
      </c>
      <c r="B1202" s="14">
        <v>435.6</v>
      </c>
      <c r="C1202" s="14">
        <v>435.42</v>
      </c>
      <c r="D1202" s="14">
        <v>435.82</v>
      </c>
      <c r="E1202" s="14">
        <v>432.98</v>
      </c>
      <c r="F1202" s="14" t="s">
        <v>5119</v>
      </c>
      <c r="G1202" s="15">
        <v>1.5E-3</v>
      </c>
    </row>
    <row r="1203" spans="1:7" x14ac:dyDescent="0.2">
      <c r="A1203" s="17">
        <v>41717</v>
      </c>
      <c r="B1203" s="14">
        <v>438.34</v>
      </c>
      <c r="C1203" s="14">
        <v>437.94</v>
      </c>
      <c r="D1203" s="14">
        <v>438.94</v>
      </c>
      <c r="E1203" s="14">
        <v>437.12</v>
      </c>
      <c r="F1203" s="14" t="s">
        <v>5120</v>
      </c>
      <c r="G1203" s="15">
        <v>5.5999999999999999E-3</v>
      </c>
    </row>
    <row r="1204" spans="1:7" x14ac:dyDescent="0.2">
      <c r="A1204" s="17">
        <v>41716</v>
      </c>
      <c r="B1204" s="14">
        <v>437.68</v>
      </c>
      <c r="C1204" s="14">
        <v>434.35</v>
      </c>
      <c r="D1204" s="14">
        <v>438.2</v>
      </c>
      <c r="E1204" s="14">
        <v>433.38</v>
      </c>
      <c r="F1204" s="14" t="s">
        <v>5121</v>
      </c>
      <c r="G1204" s="15">
        <v>1.5599999999999999E-2</v>
      </c>
    </row>
    <row r="1205" spans="1:7" x14ac:dyDescent="0.2">
      <c r="A1205" s="17">
        <v>41715</v>
      </c>
      <c r="B1205" s="14">
        <v>435.23</v>
      </c>
      <c r="C1205" s="14">
        <v>428.82</v>
      </c>
      <c r="D1205" s="14">
        <v>435.38</v>
      </c>
      <c r="E1205" s="14">
        <v>428.74</v>
      </c>
      <c r="F1205" s="14" t="s">
        <v>5122</v>
      </c>
      <c r="G1205" s="15">
        <v>-6.7000000000000002E-3</v>
      </c>
    </row>
    <row r="1206" spans="1:7" x14ac:dyDescent="0.2">
      <c r="A1206" s="17">
        <v>41712</v>
      </c>
      <c r="B1206" s="14">
        <v>428.53</v>
      </c>
      <c r="C1206" s="14">
        <v>427.88</v>
      </c>
      <c r="D1206" s="14">
        <v>429.14</v>
      </c>
      <c r="E1206" s="14">
        <v>425.85</v>
      </c>
      <c r="F1206" s="14" t="s">
        <v>5123</v>
      </c>
      <c r="G1206" s="15">
        <v>-5.7999999999999996E-3</v>
      </c>
    </row>
    <row r="1207" spans="1:7" x14ac:dyDescent="0.2">
      <c r="A1207" s="17">
        <v>41711</v>
      </c>
      <c r="B1207" s="14">
        <v>431.42</v>
      </c>
      <c r="C1207" s="14">
        <v>434.72</v>
      </c>
      <c r="D1207" s="14">
        <v>435.26</v>
      </c>
      <c r="E1207" s="14">
        <v>431.27</v>
      </c>
      <c r="F1207" s="14" t="s">
        <v>5124</v>
      </c>
      <c r="G1207" s="15">
        <v>-8.8999999999999999E-3</v>
      </c>
    </row>
    <row r="1208" spans="1:7" x14ac:dyDescent="0.2">
      <c r="A1208" s="17">
        <v>41710</v>
      </c>
      <c r="B1208" s="14">
        <v>433.92</v>
      </c>
      <c r="C1208" s="14">
        <v>436.53</v>
      </c>
      <c r="D1208" s="14">
        <v>436.53</v>
      </c>
      <c r="E1208" s="14">
        <v>432.71</v>
      </c>
      <c r="F1208" s="14" t="s">
        <v>5125</v>
      </c>
      <c r="G1208" s="15">
        <v>-2.9999999999999997E-4</v>
      </c>
    </row>
    <row r="1209" spans="1:7" x14ac:dyDescent="0.2">
      <c r="A1209" s="17">
        <v>41709</v>
      </c>
      <c r="B1209" s="14">
        <v>437.81</v>
      </c>
      <c r="C1209" s="14">
        <v>438.88</v>
      </c>
      <c r="D1209" s="14">
        <v>439.41</v>
      </c>
      <c r="E1209" s="14">
        <v>436.34</v>
      </c>
      <c r="F1209" s="14" t="s">
        <v>5126</v>
      </c>
      <c r="G1209" s="15">
        <v>0</v>
      </c>
    </row>
    <row r="1210" spans="1:7" x14ac:dyDescent="0.2">
      <c r="A1210" s="17">
        <v>41708</v>
      </c>
      <c r="B1210" s="14">
        <v>437.96</v>
      </c>
      <c r="C1210" s="14">
        <v>437.37</v>
      </c>
      <c r="D1210" s="14">
        <v>440.49</v>
      </c>
      <c r="E1210" s="14">
        <v>436.63</v>
      </c>
      <c r="F1210" s="14" t="s">
        <v>5127</v>
      </c>
      <c r="G1210" s="15">
        <v>-1.04E-2</v>
      </c>
    </row>
    <row r="1211" spans="1:7" x14ac:dyDescent="0.2">
      <c r="A1211" s="17">
        <v>41705</v>
      </c>
      <c r="B1211" s="14">
        <v>437.94</v>
      </c>
      <c r="C1211" s="14">
        <v>442.17</v>
      </c>
      <c r="D1211" s="14">
        <v>443.09</v>
      </c>
      <c r="E1211" s="14">
        <v>437.54</v>
      </c>
      <c r="F1211" s="14" t="s">
        <v>5128</v>
      </c>
      <c r="G1211" s="15">
        <v>7.3000000000000001E-3</v>
      </c>
    </row>
    <row r="1212" spans="1:7" x14ac:dyDescent="0.2">
      <c r="A1212" s="17">
        <v>41704</v>
      </c>
      <c r="B1212" s="14">
        <v>442.53</v>
      </c>
      <c r="C1212" s="14">
        <v>440.99</v>
      </c>
      <c r="D1212" s="14">
        <v>442.97</v>
      </c>
      <c r="E1212" s="14">
        <v>440.99</v>
      </c>
      <c r="F1212" s="14" t="s">
        <v>5129</v>
      </c>
      <c r="G1212" s="15">
        <v>-1E-4</v>
      </c>
    </row>
    <row r="1213" spans="1:7" x14ac:dyDescent="0.2">
      <c r="A1213" s="17">
        <v>41703</v>
      </c>
      <c r="B1213" s="14">
        <v>439.32</v>
      </c>
      <c r="C1213" s="14">
        <v>439.71</v>
      </c>
      <c r="D1213" s="14">
        <v>440.94</v>
      </c>
      <c r="E1213" s="14">
        <v>439.3</v>
      </c>
      <c r="F1213" s="14" t="s">
        <v>5130</v>
      </c>
      <c r="G1213" s="15">
        <v>2.0299999999999999E-2</v>
      </c>
    </row>
    <row r="1214" spans="1:7" x14ac:dyDescent="0.2">
      <c r="A1214" s="17">
        <v>41702</v>
      </c>
      <c r="B1214" s="14">
        <v>439.35</v>
      </c>
      <c r="C1214" s="14">
        <v>432.55</v>
      </c>
      <c r="D1214" s="14">
        <v>439.35</v>
      </c>
      <c r="E1214" s="14">
        <v>432.55</v>
      </c>
      <c r="F1214" s="14" t="s">
        <v>5131</v>
      </c>
      <c r="G1214" s="15">
        <v>-2.6200000000000001E-2</v>
      </c>
    </row>
    <row r="1215" spans="1:7" x14ac:dyDescent="0.2">
      <c r="A1215" s="17">
        <v>41701</v>
      </c>
      <c r="B1215" s="14">
        <v>430.6</v>
      </c>
      <c r="C1215" s="14">
        <v>434.14</v>
      </c>
      <c r="D1215" s="14">
        <v>434.55</v>
      </c>
      <c r="E1215" s="14">
        <v>430.24</v>
      </c>
      <c r="F1215" s="14" t="s">
        <v>5132</v>
      </c>
      <c r="G1215" s="15">
        <v>2E-3</v>
      </c>
    </row>
    <row r="1216" spans="1:7" x14ac:dyDescent="0.2">
      <c r="A1216" s="17">
        <v>41698</v>
      </c>
      <c r="B1216" s="14">
        <v>442.17</v>
      </c>
      <c r="C1216" s="14">
        <v>441.11</v>
      </c>
      <c r="D1216" s="14">
        <v>442.54</v>
      </c>
      <c r="E1216" s="14">
        <v>439.83</v>
      </c>
      <c r="F1216" s="14" t="s">
        <v>5133</v>
      </c>
      <c r="G1216" s="15">
        <v>-3.0999999999999999E-3</v>
      </c>
    </row>
    <row r="1217" spans="1:7" x14ac:dyDescent="0.2">
      <c r="A1217" s="17">
        <v>41697</v>
      </c>
      <c r="B1217" s="14">
        <v>441.28</v>
      </c>
      <c r="C1217" s="14">
        <v>442.09</v>
      </c>
      <c r="D1217" s="14">
        <v>442.77</v>
      </c>
      <c r="E1217" s="14">
        <v>438.64</v>
      </c>
      <c r="F1217" s="14" t="s">
        <v>5134</v>
      </c>
      <c r="G1217" s="15">
        <v>8.9999999999999998E-4</v>
      </c>
    </row>
    <row r="1218" spans="1:7" x14ac:dyDescent="0.2">
      <c r="A1218" s="17">
        <v>41696</v>
      </c>
      <c r="B1218" s="14">
        <v>442.67</v>
      </c>
      <c r="C1218" s="14">
        <v>442.22</v>
      </c>
      <c r="D1218" s="14">
        <v>442.69</v>
      </c>
      <c r="E1218" s="14">
        <v>441.33</v>
      </c>
      <c r="F1218" s="14" t="s">
        <v>5135</v>
      </c>
      <c r="G1218" s="15">
        <v>8.9999999999999998E-4</v>
      </c>
    </row>
    <row r="1219" spans="1:7" x14ac:dyDescent="0.2">
      <c r="A1219" s="17">
        <v>41695</v>
      </c>
      <c r="B1219" s="14">
        <v>442.28</v>
      </c>
      <c r="C1219" s="14">
        <v>441.27</v>
      </c>
      <c r="D1219" s="14">
        <v>442.28</v>
      </c>
      <c r="E1219" s="14">
        <v>440.21</v>
      </c>
      <c r="F1219" s="14" t="s">
        <v>5136</v>
      </c>
      <c r="G1219" s="15">
        <v>1.7999999999999999E-2</v>
      </c>
    </row>
    <row r="1220" spans="1:7" x14ac:dyDescent="0.2">
      <c r="A1220" s="17">
        <v>41694</v>
      </c>
      <c r="B1220" s="14">
        <v>441.88</v>
      </c>
      <c r="C1220" s="14">
        <v>437.73</v>
      </c>
      <c r="D1220" s="14">
        <v>441.88</v>
      </c>
      <c r="E1220" s="14">
        <v>436.64</v>
      </c>
      <c r="F1220" s="14" t="s">
        <v>5137</v>
      </c>
      <c r="G1220" s="15">
        <v>4.5999999999999999E-3</v>
      </c>
    </row>
    <row r="1221" spans="1:7" x14ac:dyDescent="0.2">
      <c r="A1221" s="17">
        <v>41691</v>
      </c>
      <c r="B1221" s="14">
        <v>434.08</v>
      </c>
      <c r="C1221" s="14">
        <v>432.91</v>
      </c>
      <c r="D1221" s="14">
        <v>434.16</v>
      </c>
      <c r="E1221" s="14">
        <v>432.39</v>
      </c>
      <c r="F1221" s="14" t="s">
        <v>5138</v>
      </c>
      <c r="G1221" s="15">
        <v>2.7000000000000001E-3</v>
      </c>
    </row>
    <row r="1222" spans="1:7" x14ac:dyDescent="0.2">
      <c r="A1222" s="17">
        <v>41690</v>
      </c>
      <c r="B1222" s="14">
        <v>432.08</v>
      </c>
      <c r="C1222" s="14">
        <v>427.76</v>
      </c>
      <c r="D1222" s="14">
        <v>432.08</v>
      </c>
      <c r="E1222" s="14">
        <v>427.03</v>
      </c>
      <c r="F1222" s="14" t="s">
        <v>5139</v>
      </c>
      <c r="G1222" s="15">
        <v>7.7000000000000002E-3</v>
      </c>
    </row>
    <row r="1223" spans="1:7" x14ac:dyDescent="0.2">
      <c r="A1223" s="17">
        <v>41689</v>
      </c>
      <c r="B1223" s="14">
        <v>430.92</v>
      </c>
      <c r="C1223" s="14">
        <v>427.56</v>
      </c>
      <c r="D1223" s="14">
        <v>430.92</v>
      </c>
      <c r="E1223" s="14">
        <v>426.84</v>
      </c>
      <c r="F1223" s="14" t="s">
        <v>5140</v>
      </c>
      <c r="G1223" s="15">
        <v>-8.0000000000000002E-3</v>
      </c>
    </row>
    <row r="1224" spans="1:7" x14ac:dyDescent="0.2">
      <c r="A1224" s="17">
        <v>41688</v>
      </c>
      <c r="B1224" s="14">
        <v>427.64</v>
      </c>
      <c r="C1224" s="14">
        <v>431.6</v>
      </c>
      <c r="D1224" s="14">
        <v>431.6</v>
      </c>
      <c r="E1224" s="14">
        <v>426.83</v>
      </c>
      <c r="F1224" s="14" t="s">
        <v>5141</v>
      </c>
      <c r="G1224" s="15">
        <v>5.7000000000000002E-3</v>
      </c>
    </row>
    <row r="1225" spans="1:7" x14ac:dyDescent="0.2">
      <c r="A1225" s="17">
        <v>41687</v>
      </c>
      <c r="B1225" s="14">
        <v>431.07</v>
      </c>
      <c r="C1225" s="14">
        <v>429.62</v>
      </c>
      <c r="D1225" s="14">
        <v>431.59</v>
      </c>
      <c r="E1225" s="14">
        <v>429.62</v>
      </c>
      <c r="F1225" s="14" t="s">
        <v>5142</v>
      </c>
      <c r="G1225" s="15">
        <v>3.5999999999999999E-3</v>
      </c>
    </row>
    <row r="1226" spans="1:7" x14ac:dyDescent="0.2">
      <c r="A1226" s="17">
        <v>41684</v>
      </c>
      <c r="B1226" s="14">
        <v>428.62</v>
      </c>
      <c r="C1226" s="14">
        <v>427.13</v>
      </c>
      <c r="D1226" s="14">
        <v>429.05</v>
      </c>
      <c r="E1226" s="14">
        <v>426.49</v>
      </c>
      <c r="F1226" s="14" t="s">
        <v>5143</v>
      </c>
      <c r="G1226" s="15">
        <v>0</v>
      </c>
    </row>
    <row r="1227" spans="1:7" x14ac:dyDescent="0.2">
      <c r="A1227" s="17">
        <v>41683</v>
      </c>
      <c r="B1227" s="14">
        <v>427.07</v>
      </c>
      <c r="C1227" s="14">
        <v>426.84</v>
      </c>
      <c r="D1227" s="14">
        <v>427.07</v>
      </c>
      <c r="E1227" s="14">
        <v>423.69</v>
      </c>
      <c r="F1227" s="14" t="s">
        <v>4805</v>
      </c>
      <c r="G1227" s="15">
        <v>-2.0999999999999999E-3</v>
      </c>
    </row>
    <row r="1228" spans="1:7" x14ac:dyDescent="0.2">
      <c r="A1228" s="17">
        <v>41682</v>
      </c>
      <c r="B1228" s="14">
        <v>427.06</v>
      </c>
      <c r="C1228" s="14">
        <v>429.42</v>
      </c>
      <c r="D1228" s="14">
        <v>429.91</v>
      </c>
      <c r="E1228" s="14">
        <v>427.05</v>
      </c>
      <c r="F1228" s="14" t="s">
        <v>5144</v>
      </c>
      <c r="G1228" s="15">
        <v>1.37E-2</v>
      </c>
    </row>
    <row r="1229" spans="1:7" x14ac:dyDescent="0.2">
      <c r="A1229" s="17">
        <v>41681</v>
      </c>
      <c r="B1229" s="14">
        <v>427.97</v>
      </c>
      <c r="C1229" s="14">
        <v>423.9</v>
      </c>
      <c r="D1229" s="14">
        <v>427.97</v>
      </c>
      <c r="E1229" s="14">
        <v>423.9</v>
      </c>
      <c r="F1229" s="14" t="s">
        <v>5145</v>
      </c>
      <c r="G1229" s="15">
        <v>3.3999999999999998E-3</v>
      </c>
    </row>
    <row r="1230" spans="1:7" x14ac:dyDescent="0.2">
      <c r="A1230" s="17">
        <v>41680</v>
      </c>
      <c r="B1230" s="14">
        <v>422.19</v>
      </c>
      <c r="C1230" s="14">
        <v>422.17</v>
      </c>
      <c r="D1230" s="14">
        <v>422.71</v>
      </c>
      <c r="E1230" s="14">
        <v>421.14</v>
      </c>
      <c r="F1230" s="14" t="s">
        <v>5146</v>
      </c>
      <c r="G1230" s="15">
        <v>4.1999999999999997E-3</v>
      </c>
    </row>
    <row r="1231" spans="1:7" x14ac:dyDescent="0.2">
      <c r="A1231" s="17">
        <v>41677</v>
      </c>
      <c r="B1231" s="14">
        <v>420.77</v>
      </c>
      <c r="C1231" s="14">
        <v>420.76</v>
      </c>
      <c r="D1231" s="14">
        <v>421.18</v>
      </c>
      <c r="E1231" s="14">
        <v>419.41</v>
      </c>
      <c r="F1231" s="14" t="s">
        <v>5147</v>
      </c>
      <c r="G1231" s="15">
        <v>1.4E-2</v>
      </c>
    </row>
    <row r="1232" spans="1:7" x14ac:dyDescent="0.2">
      <c r="A1232" s="17">
        <v>41676</v>
      </c>
      <c r="B1232" s="14">
        <v>419.01</v>
      </c>
      <c r="C1232" s="14">
        <v>415.93</v>
      </c>
      <c r="D1232" s="14">
        <v>420.41</v>
      </c>
      <c r="E1232" s="14">
        <v>415.34</v>
      </c>
      <c r="F1232" s="14" t="s">
        <v>5148</v>
      </c>
      <c r="G1232" s="15">
        <v>8.8000000000000005E-3</v>
      </c>
    </row>
    <row r="1233" spans="1:7" x14ac:dyDescent="0.2">
      <c r="A1233" s="17">
        <v>41675</v>
      </c>
      <c r="B1233" s="14">
        <v>413.23</v>
      </c>
      <c r="C1233" s="14">
        <v>412.04</v>
      </c>
      <c r="D1233" s="14">
        <v>414.08</v>
      </c>
      <c r="E1233" s="14">
        <v>410.72</v>
      </c>
      <c r="F1233" s="14" t="s">
        <v>5149</v>
      </c>
      <c r="G1233" s="15">
        <v>-3.7000000000000002E-3</v>
      </c>
    </row>
    <row r="1234" spans="1:7" x14ac:dyDescent="0.2">
      <c r="A1234" s="17">
        <v>41674</v>
      </c>
      <c r="B1234" s="14">
        <v>409.61</v>
      </c>
      <c r="C1234" s="14">
        <v>409.03</v>
      </c>
      <c r="D1234" s="14">
        <v>410.1</v>
      </c>
      <c r="E1234" s="14">
        <v>407.27</v>
      </c>
      <c r="F1234" s="14" t="s">
        <v>3835</v>
      </c>
      <c r="G1234" s="15">
        <v>-1.34E-2</v>
      </c>
    </row>
    <row r="1235" spans="1:7" x14ac:dyDescent="0.2">
      <c r="A1235" s="17">
        <v>41673</v>
      </c>
      <c r="B1235" s="14">
        <v>411.14</v>
      </c>
      <c r="C1235" s="14">
        <v>416.32</v>
      </c>
      <c r="D1235" s="14">
        <v>418.82</v>
      </c>
      <c r="E1235" s="14">
        <v>410.91</v>
      </c>
      <c r="F1235" s="14" t="s">
        <v>4754</v>
      </c>
      <c r="G1235" s="15">
        <v>5.9999999999999995E-4</v>
      </c>
    </row>
    <row r="1236" spans="1:7" x14ac:dyDescent="0.2">
      <c r="A1236" s="17">
        <v>41670</v>
      </c>
      <c r="B1236" s="14">
        <v>416.72</v>
      </c>
      <c r="C1236" s="14">
        <v>417.21</v>
      </c>
      <c r="D1236" s="14">
        <v>417.41</v>
      </c>
      <c r="E1236" s="14">
        <v>413.46</v>
      </c>
      <c r="F1236" s="14" t="s">
        <v>5150</v>
      </c>
      <c r="G1236" s="15">
        <v>-3.7000000000000002E-3</v>
      </c>
    </row>
    <row r="1237" spans="1:7" x14ac:dyDescent="0.2">
      <c r="A1237" s="17">
        <v>41669</v>
      </c>
      <c r="B1237" s="14">
        <v>416.46</v>
      </c>
      <c r="C1237" s="14">
        <v>416.11</v>
      </c>
      <c r="D1237" s="14">
        <v>418.21</v>
      </c>
      <c r="E1237" s="14">
        <v>414.35</v>
      </c>
      <c r="F1237" s="14" t="s">
        <v>5151</v>
      </c>
      <c r="G1237" s="15">
        <v>-6.4999999999999997E-3</v>
      </c>
    </row>
    <row r="1238" spans="1:7" x14ac:dyDescent="0.2">
      <c r="A1238" s="17">
        <v>41668</v>
      </c>
      <c r="B1238" s="14">
        <v>418.02</v>
      </c>
      <c r="C1238" s="14">
        <v>422.95</v>
      </c>
      <c r="D1238" s="14">
        <v>424</v>
      </c>
      <c r="E1238" s="14">
        <v>414.59</v>
      </c>
      <c r="F1238" s="14" t="s">
        <v>5152</v>
      </c>
      <c r="G1238" s="15">
        <v>3.5000000000000001E-3</v>
      </c>
    </row>
    <row r="1239" spans="1:7" x14ac:dyDescent="0.2">
      <c r="A1239" s="17">
        <v>41667</v>
      </c>
      <c r="B1239" s="14">
        <v>420.74</v>
      </c>
      <c r="C1239" s="14">
        <v>420.12</v>
      </c>
      <c r="D1239" s="14">
        <v>421.3</v>
      </c>
      <c r="E1239" s="14">
        <v>418.05</v>
      </c>
      <c r="F1239" s="14" t="s">
        <v>5153</v>
      </c>
      <c r="G1239" s="15">
        <v>-4.1999999999999997E-3</v>
      </c>
    </row>
    <row r="1240" spans="1:7" x14ac:dyDescent="0.2">
      <c r="A1240" s="17">
        <v>41666</v>
      </c>
      <c r="B1240" s="14">
        <v>419.27</v>
      </c>
      <c r="C1240" s="14">
        <v>420.4</v>
      </c>
      <c r="D1240" s="14">
        <v>420.43</v>
      </c>
      <c r="E1240" s="14">
        <v>416.55</v>
      </c>
      <c r="F1240" s="14" t="s">
        <v>5154</v>
      </c>
      <c r="G1240" s="15">
        <v>-1.6899999999999998E-2</v>
      </c>
    </row>
    <row r="1241" spans="1:7" x14ac:dyDescent="0.2">
      <c r="A1241" s="17">
        <v>41663</v>
      </c>
      <c r="B1241" s="14">
        <v>421.03</v>
      </c>
      <c r="C1241" s="14">
        <v>428.49</v>
      </c>
      <c r="D1241" s="14">
        <v>429.73</v>
      </c>
      <c r="E1241" s="14">
        <v>421.03</v>
      </c>
      <c r="F1241" s="14" t="s">
        <v>5155</v>
      </c>
      <c r="G1241" s="15">
        <v>-1.0999999999999999E-2</v>
      </c>
    </row>
    <row r="1242" spans="1:7" x14ac:dyDescent="0.2">
      <c r="A1242" s="17">
        <v>41662</v>
      </c>
      <c r="B1242" s="14">
        <v>428.28</v>
      </c>
      <c r="C1242" s="14">
        <v>432.4</v>
      </c>
      <c r="D1242" s="14">
        <v>432.95</v>
      </c>
      <c r="E1242" s="14">
        <v>427.75</v>
      </c>
      <c r="F1242" s="14" t="s">
        <v>5156</v>
      </c>
      <c r="G1242" s="15">
        <v>3.3999999999999998E-3</v>
      </c>
    </row>
    <row r="1243" spans="1:7" x14ac:dyDescent="0.2">
      <c r="A1243" s="17">
        <v>41661</v>
      </c>
      <c r="B1243" s="14">
        <v>433.05</v>
      </c>
      <c r="C1243" s="14">
        <v>432.13</v>
      </c>
      <c r="D1243" s="14">
        <v>433.9</v>
      </c>
      <c r="E1243" s="14">
        <v>431.7</v>
      </c>
      <c r="F1243" s="14" t="s">
        <v>5157</v>
      </c>
      <c r="G1243" s="15">
        <v>-8.9999999999999998E-4</v>
      </c>
    </row>
    <row r="1244" spans="1:7" x14ac:dyDescent="0.2">
      <c r="A1244" s="17">
        <v>41660</v>
      </c>
      <c r="B1244" s="14">
        <v>431.59</v>
      </c>
      <c r="C1244" s="14">
        <v>431.99</v>
      </c>
      <c r="D1244" s="14">
        <v>433.25</v>
      </c>
      <c r="E1244" s="14">
        <v>431.3</v>
      </c>
      <c r="F1244" s="14" t="s">
        <v>5158</v>
      </c>
      <c r="G1244" s="15">
        <v>-1E-3</v>
      </c>
    </row>
    <row r="1245" spans="1:7" x14ac:dyDescent="0.2">
      <c r="A1245" s="17">
        <v>41659</v>
      </c>
      <c r="B1245" s="14">
        <v>431.97</v>
      </c>
      <c r="C1245" s="14">
        <v>431.95</v>
      </c>
      <c r="D1245" s="14">
        <v>432.58</v>
      </c>
      <c r="E1245" s="14">
        <v>431.48</v>
      </c>
      <c r="F1245" s="14" t="s">
        <v>5159</v>
      </c>
      <c r="G1245" s="15">
        <v>4.1999999999999997E-3</v>
      </c>
    </row>
    <row r="1246" spans="1:7" x14ac:dyDescent="0.2">
      <c r="A1246" s="17">
        <v>41656</v>
      </c>
      <c r="B1246" s="14">
        <v>432.41</v>
      </c>
      <c r="C1246" s="14">
        <v>430.5</v>
      </c>
      <c r="D1246" s="14">
        <v>432.56</v>
      </c>
      <c r="E1246" s="14">
        <v>430.5</v>
      </c>
      <c r="F1246" s="14" t="s">
        <v>5160</v>
      </c>
      <c r="G1246" s="15">
        <v>0</v>
      </c>
    </row>
    <row r="1247" spans="1:7" x14ac:dyDescent="0.2">
      <c r="A1247" s="17">
        <v>41655</v>
      </c>
      <c r="B1247" s="14">
        <v>430.6</v>
      </c>
      <c r="C1247" s="14">
        <v>430.82</v>
      </c>
      <c r="D1247" s="14">
        <v>431.3</v>
      </c>
      <c r="E1247" s="14">
        <v>430.08</v>
      </c>
      <c r="F1247" s="14" t="s">
        <v>5161</v>
      </c>
      <c r="G1247" s="15">
        <v>1.34E-2</v>
      </c>
    </row>
    <row r="1248" spans="1:7" x14ac:dyDescent="0.2">
      <c r="A1248" s="17">
        <v>41654</v>
      </c>
      <c r="B1248" s="14">
        <v>430.6</v>
      </c>
      <c r="C1248" s="14">
        <v>426.59</v>
      </c>
      <c r="D1248" s="14">
        <v>430.7</v>
      </c>
      <c r="E1248" s="14">
        <v>426.59</v>
      </c>
      <c r="F1248" s="14" t="s">
        <v>5162</v>
      </c>
      <c r="G1248" s="15">
        <v>-3.5000000000000001E-3</v>
      </c>
    </row>
    <row r="1249" spans="1:7" x14ac:dyDescent="0.2">
      <c r="A1249" s="17">
        <v>41653</v>
      </c>
      <c r="B1249" s="14">
        <v>424.91</v>
      </c>
      <c r="C1249" s="14">
        <v>424.29</v>
      </c>
      <c r="D1249" s="14">
        <v>425.33</v>
      </c>
      <c r="E1249" s="14">
        <v>421.99</v>
      </c>
      <c r="F1249" s="14" t="s">
        <v>5163</v>
      </c>
      <c r="G1249" s="15">
        <v>1E-4</v>
      </c>
    </row>
    <row r="1250" spans="1:7" x14ac:dyDescent="0.2">
      <c r="A1250" s="17">
        <v>41652</v>
      </c>
      <c r="B1250" s="14">
        <v>426.4</v>
      </c>
      <c r="C1250" s="14">
        <v>427.82</v>
      </c>
      <c r="D1250" s="14">
        <v>428.05</v>
      </c>
      <c r="E1250" s="14">
        <v>426.29</v>
      </c>
      <c r="F1250" s="14" t="s">
        <v>4899</v>
      </c>
      <c r="G1250" s="15">
        <v>5.4000000000000003E-3</v>
      </c>
    </row>
    <row r="1251" spans="1:7" x14ac:dyDescent="0.2">
      <c r="A1251" s="17">
        <v>41649</v>
      </c>
      <c r="B1251" s="14">
        <v>426.36</v>
      </c>
      <c r="C1251" s="14">
        <v>425.27</v>
      </c>
      <c r="D1251" s="14">
        <v>427.24</v>
      </c>
      <c r="E1251" s="14">
        <v>425.27</v>
      </c>
      <c r="F1251" s="14" t="s">
        <v>5164</v>
      </c>
      <c r="G1251" s="15">
        <v>8.9999999999999998E-4</v>
      </c>
    </row>
    <row r="1252" spans="1:7" x14ac:dyDescent="0.2">
      <c r="A1252" s="17">
        <v>41648</v>
      </c>
      <c r="B1252" s="14">
        <v>424.09</v>
      </c>
      <c r="C1252" s="14">
        <v>424.48</v>
      </c>
      <c r="D1252" s="14">
        <v>426.29</v>
      </c>
      <c r="E1252" s="14">
        <v>423.49</v>
      </c>
      <c r="F1252" s="14" t="s">
        <v>5165</v>
      </c>
      <c r="G1252" s="15">
        <v>4.0000000000000002E-4</v>
      </c>
    </row>
    <row r="1253" spans="1:7" x14ac:dyDescent="0.2">
      <c r="A1253" s="17">
        <v>41647</v>
      </c>
      <c r="B1253" s="14">
        <v>423.69</v>
      </c>
      <c r="C1253" s="14">
        <v>424.39</v>
      </c>
      <c r="D1253" s="14">
        <v>425.11</v>
      </c>
      <c r="E1253" s="14">
        <v>423.29</v>
      </c>
      <c r="F1253" s="14" t="s">
        <v>5166</v>
      </c>
      <c r="G1253" s="15">
        <v>2.5999999999999999E-3</v>
      </c>
    </row>
    <row r="1254" spans="1:7" x14ac:dyDescent="0.2">
      <c r="A1254" s="17">
        <v>41646</v>
      </c>
      <c r="B1254" s="14">
        <v>423.51</v>
      </c>
      <c r="C1254" s="14">
        <v>423.71</v>
      </c>
      <c r="D1254" s="14">
        <v>423.96</v>
      </c>
      <c r="E1254" s="14">
        <v>422.39</v>
      </c>
      <c r="F1254" s="14" t="s">
        <v>5167</v>
      </c>
      <c r="G1254" s="15">
        <v>1.9E-3</v>
      </c>
    </row>
    <row r="1255" spans="1:7" x14ac:dyDescent="0.2">
      <c r="A1255" s="17">
        <v>41642</v>
      </c>
      <c r="B1255" s="14">
        <v>422.42</v>
      </c>
      <c r="C1255" s="14">
        <v>421.5</v>
      </c>
      <c r="D1255" s="14">
        <v>423.68</v>
      </c>
      <c r="E1255" s="14">
        <v>420.72</v>
      </c>
      <c r="F1255" s="14" t="s">
        <v>5168</v>
      </c>
      <c r="G1255" s="15">
        <v>-4.8999999999999998E-3</v>
      </c>
    </row>
    <row r="1256" spans="1:7" x14ac:dyDescent="0.2">
      <c r="A1256" s="17">
        <v>41641</v>
      </c>
      <c r="B1256" s="14">
        <v>421.6</v>
      </c>
      <c r="C1256" s="14">
        <v>423.87</v>
      </c>
      <c r="D1256" s="14">
        <v>424.2</v>
      </c>
      <c r="E1256" s="14">
        <v>420.66</v>
      </c>
      <c r="F1256" s="14" t="s">
        <v>5169</v>
      </c>
      <c r="G1256" s="15">
        <v>-1E-3</v>
      </c>
    </row>
    <row r="1257" spans="1:7" x14ac:dyDescent="0.2">
      <c r="A1257" s="17">
        <v>41638</v>
      </c>
      <c r="B1257" s="14">
        <v>423.66</v>
      </c>
      <c r="C1257" s="14">
        <v>423.94</v>
      </c>
      <c r="D1257" s="14">
        <v>424.37</v>
      </c>
      <c r="E1257" s="14">
        <v>422.01</v>
      </c>
      <c r="F1257" s="14" t="s">
        <v>5170</v>
      </c>
      <c r="G1257" s="15">
        <v>9.1000000000000004E-3</v>
      </c>
    </row>
    <row r="1258" spans="1:7" x14ac:dyDescent="0.2">
      <c r="A1258" s="17">
        <v>41635</v>
      </c>
      <c r="B1258" s="14">
        <v>424.09</v>
      </c>
      <c r="C1258" s="14">
        <v>421.84</v>
      </c>
      <c r="D1258" s="14">
        <v>424.42</v>
      </c>
      <c r="E1258" s="14">
        <v>421.84</v>
      </c>
      <c r="F1258" s="14" t="s">
        <v>5171</v>
      </c>
      <c r="G1258" s="15">
        <v>8.5000000000000006E-3</v>
      </c>
    </row>
    <row r="1259" spans="1:7" x14ac:dyDescent="0.2">
      <c r="A1259" s="17">
        <v>41631</v>
      </c>
      <c r="B1259" s="14">
        <v>420.27</v>
      </c>
      <c r="C1259" s="14">
        <v>417.07</v>
      </c>
      <c r="D1259" s="14">
        <v>420.27</v>
      </c>
      <c r="E1259" s="14">
        <v>417.07</v>
      </c>
      <c r="F1259" s="14" t="s">
        <v>5172</v>
      </c>
      <c r="G1259" s="15">
        <v>6.4000000000000003E-3</v>
      </c>
    </row>
    <row r="1260" spans="1:7" x14ac:dyDescent="0.2">
      <c r="A1260" s="17">
        <v>41628</v>
      </c>
      <c r="B1260" s="14">
        <v>416.73</v>
      </c>
      <c r="C1260" s="14">
        <v>413.84</v>
      </c>
      <c r="D1260" s="14">
        <v>416.89</v>
      </c>
      <c r="E1260" s="14">
        <v>413.04</v>
      </c>
      <c r="F1260" s="14" t="s">
        <v>5173</v>
      </c>
      <c r="G1260" s="15">
        <v>1.9599999999999999E-2</v>
      </c>
    </row>
    <row r="1261" spans="1:7" x14ac:dyDescent="0.2">
      <c r="A1261" s="17">
        <v>41627</v>
      </c>
      <c r="B1261" s="14">
        <v>414.09</v>
      </c>
      <c r="C1261" s="14">
        <v>409.67</v>
      </c>
      <c r="D1261" s="14">
        <v>414.09</v>
      </c>
      <c r="E1261" s="14">
        <v>409.67</v>
      </c>
      <c r="F1261" s="14" t="s">
        <v>5174</v>
      </c>
      <c r="G1261" s="15">
        <v>8.0999999999999996E-3</v>
      </c>
    </row>
    <row r="1262" spans="1:7" x14ac:dyDescent="0.2">
      <c r="A1262" s="17">
        <v>41626</v>
      </c>
      <c r="B1262" s="14">
        <v>406.11</v>
      </c>
      <c r="C1262" s="14">
        <v>404.26</v>
      </c>
      <c r="D1262" s="14">
        <v>406.59</v>
      </c>
      <c r="E1262" s="14">
        <v>404.26</v>
      </c>
      <c r="F1262" s="14" t="s">
        <v>5175</v>
      </c>
      <c r="G1262" s="15">
        <v>-2.8999999999999998E-3</v>
      </c>
    </row>
    <row r="1263" spans="1:7" x14ac:dyDescent="0.2">
      <c r="A1263" s="17">
        <v>41625</v>
      </c>
      <c r="B1263" s="14">
        <v>402.83</v>
      </c>
      <c r="C1263" s="14">
        <v>403.72</v>
      </c>
      <c r="D1263" s="14">
        <v>405.5</v>
      </c>
      <c r="E1263" s="14">
        <v>402.73</v>
      </c>
      <c r="F1263" s="14" t="s">
        <v>5176</v>
      </c>
      <c r="G1263" s="15">
        <v>1.03E-2</v>
      </c>
    </row>
    <row r="1264" spans="1:7" x14ac:dyDescent="0.2">
      <c r="A1264" s="17">
        <v>41624</v>
      </c>
      <c r="B1264" s="14">
        <v>404.01</v>
      </c>
      <c r="C1264" s="14">
        <v>400.41</v>
      </c>
      <c r="D1264" s="14">
        <v>404.01</v>
      </c>
      <c r="E1264" s="14">
        <v>399.7</v>
      </c>
      <c r="F1264" s="14" t="s">
        <v>5177</v>
      </c>
      <c r="G1264" s="15">
        <v>5.0000000000000001E-4</v>
      </c>
    </row>
    <row r="1265" spans="1:7" x14ac:dyDescent="0.2">
      <c r="A1265" s="17">
        <v>41621</v>
      </c>
      <c r="B1265" s="14">
        <v>399.88</v>
      </c>
      <c r="C1265" s="14">
        <v>400.39</v>
      </c>
      <c r="D1265" s="14">
        <v>401.59</v>
      </c>
      <c r="E1265" s="14">
        <v>399.16</v>
      </c>
      <c r="F1265" s="14" t="s">
        <v>5178</v>
      </c>
      <c r="G1265" s="15">
        <v>-9.9000000000000008E-3</v>
      </c>
    </row>
    <row r="1266" spans="1:7" x14ac:dyDescent="0.2">
      <c r="A1266" s="17">
        <v>41620</v>
      </c>
      <c r="B1266" s="14">
        <v>399.68</v>
      </c>
      <c r="C1266" s="14">
        <v>402.76</v>
      </c>
      <c r="D1266" s="14">
        <v>402.76</v>
      </c>
      <c r="E1266" s="14">
        <v>399.17</v>
      </c>
      <c r="F1266" s="14" t="s">
        <v>5179</v>
      </c>
      <c r="G1266" s="15">
        <v>-1.6999999999999999E-3</v>
      </c>
    </row>
    <row r="1267" spans="1:7" x14ac:dyDescent="0.2">
      <c r="A1267" s="17">
        <v>41619</v>
      </c>
      <c r="B1267" s="14">
        <v>403.68</v>
      </c>
      <c r="C1267" s="14">
        <v>403.64</v>
      </c>
      <c r="D1267" s="14">
        <v>406.05</v>
      </c>
      <c r="E1267" s="14">
        <v>403.12</v>
      </c>
      <c r="F1267" s="14" t="s">
        <v>5180</v>
      </c>
      <c r="G1267" s="15">
        <v>-8.2000000000000007E-3</v>
      </c>
    </row>
    <row r="1268" spans="1:7" x14ac:dyDescent="0.2">
      <c r="A1268" s="17">
        <v>41618</v>
      </c>
      <c r="B1268" s="14">
        <v>404.36</v>
      </c>
      <c r="C1268" s="14">
        <v>406.9</v>
      </c>
      <c r="D1268" s="14">
        <v>407.48</v>
      </c>
      <c r="E1268" s="14">
        <v>403.29</v>
      </c>
      <c r="F1268" s="14" t="s">
        <v>5181</v>
      </c>
      <c r="G1268" s="15">
        <v>5.5999999999999999E-3</v>
      </c>
    </row>
    <row r="1269" spans="1:7" x14ac:dyDescent="0.2">
      <c r="A1269" s="17">
        <v>41617</v>
      </c>
      <c r="B1269" s="14">
        <v>407.7</v>
      </c>
      <c r="C1269" s="14">
        <v>406.61</v>
      </c>
      <c r="D1269" s="14">
        <v>407.75</v>
      </c>
      <c r="E1269" s="14">
        <v>405.18</v>
      </c>
      <c r="F1269" s="14" t="s">
        <v>5182</v>
      </c>
      <c r="G1269" s="15">
        <v>4.1000000000000003E-3</v>
      </c>
    </row>
    <row r="1270" spans="1:7" x14ac:dyDescent="0.2">
      <c r="A1270" s="17">
        <v>41614</v>
      </c>
      <c r="B1270" s="14">
        <v>405.42</v>
      </c>
      <c r="C1270" s="14">
        <v>404.93</v>
      </c>
      <c r="D1270" s="14">
        <v>406.39</v>
      </c>
      <c r="E1270" s="14">
        <v>402.4</v>
      </c>
      <c r="F1270" s="14" t="s">
        <v>5183</v>
      </c>
      <c r="G1270" s="15">
        <v>-5.7000000000000002E-3</v>
      </c>
    </row>
    <row r="1271" spans="1:7" x14ac:dyDescent="0.2">
      <c r="A1271" s="17">
        <v>41613</v>
      </c>
      <c r="B1271" s="14">
        <v>403.76</v>
      </c>
      <c r="C1271" s="14">
        <v>405.55</v>
      </c>
      <c r="D1271" s="14">
        <v>407.56</v>
      </c>
      <c r="E1271" s="14">
        <v>403.76</v>
      </c>
      <c r="F1271" s="14" t="s">
        <v>5184</v>
      </c>
      <c r="G1271" s="15">
        <v>-2.7000000000000001E-3</v>
      </c>
    </row>
    <row r="1272" spans="1:7" x14ac:dyDescent="0.2">
      <c r="A1272" s="17">
        <v>41612</v>
      </c>
      <c r="B1272" s="14">
        <v>406.09</v>
      </c>
      <c r="C1272" s="14">
        <v>407.69</v>
      </c>
      <c r="D1272" s="14">
        <v>408.68</v>
      </c>
      <c r="E1272" s="14">
        <v>403.47</v>
      </c>
      <c r="F1272" s="14" t="s">
        <v>5185</v>
      </c>
      <c r="G1272" s="15">
        <v>-1.7000000000000001E-2</v>
      </c>
    </row>
    <row r="1273" spans="1:7" x14ac:dyDescent="0.2">
      <c r="A1273" s="17">
        <v>41611</v>
      </c>
      <c r="B1273" s="14">
        <v>407.17</v>
      </c>
      <c r="C1273" s="14">
        <v>414.08</v>
      </c>
      <c r="D1273" s="14">
        <v>414.08</v>
      </c>
      <c r="E1273" s="14">
        <v>406.62</v>
      </c>
      <c r="F1273" s="14" t="s">
        <v>5186</v>
      </c>
      <c r="G1273" s="15">
        <v>-2.0999999999999999E-3</v>
      </c>
    </row>
    <row r="1274" spans="1:7" x14ac:dyDescent="0.2">
      <c r="A1274" s="17">
        <v>41610</v>
      </c>
      <c r="B1274" s="14">
        <v>414.2</v>
      </c>
      <c r="C1274" s="14">
        <v>415.18</v>
      </c>
      <c r="D1274" s="14">
        <v>415.49</v>
      </c>
      <c r="E1274" s="14">
        <v>413.56</v>
      </c>
      <c r="F1274" s="14" t="s">
        <v>5187</v>
      </c>
      <c r="G1274" s="15">
        <v>-4.5999999999999999E-3</v>
      </c>
    </row>
    <row r="1275" spans="1:7" x14ac:dyDescent="0.2">
      <c r="A1275" s="17">
        <v>41607</v>
      </c>
      <c r="B1275" s="14">
        <v>415.09</v>
      </c>
      <c r="C1275" s="14">
        <v>416.34</v>
      </c>
      <c r="D1275" s="14">
        <v>416.83</v>
      </c>
      <c r="E1275" s="14">
        <v>415.09</v>
      </c>
      <c r="F1275" s="14" t="s">
        <v>5188</v>
      </c>
      <c r="G1275" s="15">
        <v>3.5000000000000001E-3</v>
      </c>
    </row>
    <row r="1276" spans="1:7" x14ac:dyDescent="0.2">
      <c r="A1276" s="17">
        <v>41606</v>
      </c>
      <c r="B1276" s="14">
        <v>416.99</v>
      </c>
      <c r="C1276" s="14">
        <v>415.68</v>
      </c>
      <c r="D1276" s="14">
        <v>417.24</v>
      </c>
      <c r="E1276" s="14">
        <v>415.68</v>
      </c>
      <c r="F1276" s="14" t="s">
        <v>5189</v>
      </c>
      <c r="G1276" s="15">
        <v>3.8E-3</v>
      </c>
    </row>
    <row r="1277" spans="1:7" x14ac:dyDescent="0.2">
      <c r="A1277" s="17">
        <v>41605</v>
      </c>
      <c r="B1277" s="14">
        <v>415.55</v>
      </c>
      <c r="C1277" s="14">
        <v>413.92</v>
      </c>
      <c r="D1277" s="14">
        <v>415.82</v>
      </c>
      <c r="E1277" s="14">
        <v>413.86</v>
      </c>
      <c r="F1277" s="14" t="s">
        <v>5190</v>
      </c>
      <c r="G1277" s="15">
        <v>1E-3</v>
      </c>
    </row>
    <row r="1278" spans="1:7" x14ac:dyDescent="0.2">
      <c r="A1278" s="17">
        <v>41604</v>
      </c>
      <c r="B1278" s="14">
        <v>413.96</v>
      </c>
      <c r="C1278" s="14">
        <v>413.24</v>
      </c>
      <c r="D1278" s="14">
        <v>414.23</v>
      </c>
      <c r="E1278" s="14">
        <v>413.13</v>
      </c>
      <c r="F1278" s="14" t="s">
        <v>5165</v>
      </c>
      <c r="G1278" s="15">
        <v>5.7000000000000002E-3</v>
      </c>
    </row>
    <row r="1279" spans="1:7" x14ac:dyDescent="0.2">
      <c r="A1279" s="17">
        <v>41603</v>
      </c>
      <c r="B1279" s="14">
        <v>413.54</v>
      </c>
      <c r="C1279" s="14">
        <v>412.34</v>
      </c>
      <c r="D1279" s="14">
        <v>413.54</v>
      </c>
      <c r="E1279" s="14">
        <v>412.34</v>
      </c>
      <c r="F1279" s="14" t="s">
        <v>5191</v>
      </c>
      <c r="G1279" s="15">
        <v>5.4000000000000003E-3</v>
      </c>
    </row>
    <row r="1280" spans="1:7" x14ac:dyDescent="0.2">
      <c r="A1280" s="17">
        <v>41600</v>
      </c>
      <c r="B1280" s="14">
        <v>411.21</v>
      </c>
      <c r="C1280" s="14">
        <v>409.62</v>
      </c>
      <c r="D1280" s="14">
        <v>411.21</v>
      </c>
      <c r="E1280" s="14">
        <v>409.29</v>
      </c>
      <c r="F1280" s="14" t="s">
        <v>5192</v>
      </c>
      <c r="G1280" s="15">
        <v>-3.2000000000000002E-3</v>
      </c>
    </row>
    <row r="1281" spans="1:7" x14ac:dyDescent="0.2">
      <c r="A1281" s="17">
        <v>41599</v>
      </c>
      <c r="B1281" s="14">
        <v>409.02</v>
      </c>
      <c r="C1281" s="14">
        <v>408.7</v>
      </c>
      <c r="D1281" s="14">
        <v>409.02</v>
      </c>
      <c r="E1281" s="14">
        <v>406.77</v>
      </c>
      <c r="F1281" s="14" t="s">
        <v>5193</v>
      </c>
      <c r="G1281" s="15">
        <v>-3.5999999999999999E-3</v>
      </c>
    </row>
    <row r="1282" spans="1:7" x14ac:dyDescent="0.2">
      <c r="A1282" s="17">
        <v>41598</v>
      </c>
      <c r="B1282" s="14">
        <v>410.34</v>
      </c>
      <c r="C1282" s="14">
        <v>411.11</v>
      </c>
      <c r="D1282" s="14">
        <v>411.2</v>
      </c>
      <c r="E1282" s="14">
        <v>409.15</v>
      </c>
      <c r="F1282" s="14" t="s">
        <v>5194</v>
      </c>
      <c r="G1282" s="15">
        <v>-3.3999999999999998E-3</v>
      </c>
    </row>
    <row r="1283" spans="1:7" x14ac:dyDescent="0.2">
      <c r="A1283" s="17">
        <v>41597</v>
      </c>
      <c r="B1283" s="14">
        <v>411.83</v>
      </c>
      <c r="C1283" s="14">
        <v>411.73</v>
      </c>
      <c r="D1283" s="14">
        <v>412.24</v>
      </c>
      <c r="E1283" s="14">
        <v>410.9</v>
      </c>
      <c r="F1283" s="14" t="s">
        <v>5195</v>
      </c>
      <c r="G1283" s="15">
        <v>6.4999999999999997E-3</v>
      </c>
    </row>
    <row r="1284" spans="1:7" x14ac:dyDescent="0.2">
      <c r="A1284" s="17">
        <v>41596</v>
      </c>
      <c r="B1284" s="14">
        <v>413.25</v>
      </c>
      <c r="C1284" s="14">
        <v>410.17</v>
      </c>
      <c r="D1284" s="14">
        <v>413.26</v>
      </c>
      <c r="E1284" s="14">
        <v>410.01</v>
      </c>
      <c r="F1284" s="14" t="s">
        <v>5196</v>
      </c>
      <c r="G1284" s="15">
        <v>5.7000000000000002E-3</v>
      </c>
    </row>
    <row r="1285" spans="1:7" x14ac:dyDescent="0.2">
      <c r="A1285" s="17">
        <v>41593</v>
      </c>
      <c r="B1285" s="14">
        <v>410.6</v>
      </c>
      <c r="C1285" s="14">
        <v>409.48</v>
      </c>
      <c r="D1285" s="14">
        <v>410.71</v>
      </c>
      <c r="E1285" s="14">
        <v>408.87</v>
      </c>
      <c r="F1285" s="14" t="s">
        <v>4681</v>
      </c>
      <c r="G1285" s="15">
        <v>8.3000000000000001E-3</v>
      </c>
    </row>
    <row r="1286" spans="1:7" x14ac:dyDescent="0.2">
      <c r="A1286" s="17">
        <v>41592</v>
      </c>
      <c r="B1286" s="14">
        <v>408.28</v>
      </c>
      <c r="C1286" s="14">
        <v>407.73</v>
      </c>
      <c r="D1286" s="14">
        <v>408.86</v>
      </c>
      <c r="E1286" s="14">
        <v>407.04</v>
      </c>
      <c r="F1286" s="14" t="s">
        <v>5197</v>
      </c>
      <c r="G1286" s="15">
        <v>-5.1999999999999998E-3</v>
      </c>
    </row>
    <row r="1287" spans="1:7" x14ac:dyDescent="0.2">
      <c r="A1287" s="17">
        <v>41591</v>
      </c>
      <c r="B1287" s="14">
        <v>404.91</v>
      </c>
      <c r="C1287" s="14">
        <v>406.2</v>
      </c>
      <c r="D1287" s="14">
        <v>406.53</v>
      </c>
      <c r="E1287" s="14">
        <v>403.5</v>
      </c>
      <c r="F1287" s="14" t="s">
        <v>5198</v>
      </c>
      <c r="G1287" s="15">
        <v>-4.8999999999999998E-3</v>
      </c>
    </row>
    <row r="1288" spans="1:7" x14ac:dyDescent="0.2">
      <c r="A1288" s="17">
        <v>41590</v>
      </c>
      <c r="B1288" s="14">
        <v>407.01</v>
      </c>
      <c r="C1288" s="14">
        <v>409.25</v>
      </c>
      <c r="D1288" s="14">
        <v>409.25</v>
      </c>
      <c r="E1288" s="14">
        <v>406.75</v>
      </c>
      <c r="F1288" s="14" t="s">
        <v>5199</v>
      </c>
      <c r="G1288" s="15">
        <v>4.7000000000000002E-3</v>
      </c>
    </row>
    <row r="1289" spans="1:7" x14ac:dyDescent="0.2">
      <c r="A1289" s="17">
        <v>41589</v>
      </c>
      <c r="B1289" s="14">
        <v>409</v>
      </c>
      <c r="C1289" s="14">
        <v>407.81</v>
      </c>
      <c r="D1289" s="14">
        <v>409.12</v>
      </c>
      <c r="E1289" s="14">
        <v>407.68</v>
      </c>
      <c r="F1289" s="14" t="s">
        <v>5200</v>
      </c>
      <c r="G1289" s="15">
        <v>-1.5E-3</v>
      </c>
    </row>
    <row r="1290" spans="1:7" x14ac:dyDescent="0.2">
      <c r="A1290" s="17">
        <v>41586</v>
      </c>
      <c r="B1290" s="14">
        <v>407.09</v>
      </c>
      <c r="C1290" s="14">
        <v>405.94</v>
      </c>
      <c r="D1290" s="14">
        <v>408.21</v>
      </c>
      <c r="E1290" s="14">
        <v>405.12</v>
      </c>
      <c r="F1290" s="14" t="s">
        <v>5201</v>
      </c>
      <c r="G1290" s="15">
        <v>1.8E-3</v>
      </c>
    </row>
    <row r="1291" spans="1:7" x14ac:dyDescent="0.2">
      <c r="A1291" s="17">
        <v>41585</v>
      </c>
      <c r="B1291" s="14">
        <v>407.7</v>
      </c>
      <c r="C1291" s="14">
        <v>407.32</v>
      </c>
      <c r="D1291" s="14">
        <v>410.47</v>
      </c>
      <c r="E1291" s="14">
        <v>406.22</v>
      </c>
      <c r="F1291" s="14" t="s">
        <v>4635</v>
      </c>
      <c r="G1291" s="15">
        <v>7.9000000000000008E-3</v>
      </c>
    </row>
    <row r="1292" spans="1:7" x14ac:dyDescent="0.2">
      <c r="A1292" s="17">
        <v>41584</v>
      </c>
      <c r="B1292" s="14">
        <v>406.96</v>
      </c>
      <c r="C1292" s="14">
        <v>404.56</v>
      </c>
      <c r="D1292" s="14">
        <v>408.03</v>
      </c>
      <c r="E1292" s="14">
        <v>404.32</v>
      </c>
      <c r="F1292" s="14" t="s">
        <v>5202</v>
      </c>
      <c r="G1292" s="15">
        <v>-3.8999999999999998E-3</v>
      </c>
    </row>
    <row r="1293" spans="1:7" x14ac:dyDescent="0.2">
      <c r="A1293" s="17">
        <v>41583</v>
      </c>
      <c r="B1293" s="14">
        <v>403.78</v>
      </c>
      <c r="C1293" s="14">
        <v>406.17</v>
      </c>
      <c r="D1293" s="14">
        <v>406.62</v>
      </c>
      <c r="E1293" s="14">
        <v>402.98</v>
      </c>
      <c r="F1293" s="14" t="s">
        <v>5203</v>
      </c>
      <c r="G1293" s="15">
        <v>2.3999999999999998E-3</v>
      </c>
    </row>
    <row r="1294" spans="1:7" x14ac:dyDescent="0.2">
      <c r="A1294" s="17">
        <v>41582</v>
      </c>
      <c r="B1294" s="14">
        <v>405.38</v>
      </c>
      <c r="C1294" s="14">
        <v>405.62</v>
      </c>
      <c r="D1294" s="14">
        <v>406.55</v>
      </c>
      <c r="E1294" s="14">
        <v>405.1</v>
      </c>
      <c r="F1294" s="14" t="s">
        <v>5204</v>
      </c>
      <c r="G1294" s="15">
        <v>-3.0999999999999999E-3</v>
      </c>
    </row>
    <row r="1295" spans="1:7" x14ac:dyDescent="0.2">
      <c r="A1295" s="17">
        <v>41579</v>
      </c>
      <c r="B1295" s="14">
        <v>404.42</v>
      </c>
      <c r="C1295" s="14">
        <v>406.22</v>
      </c>
      <c r="D1295" s="14">
        <v>406.22</v>
      </c>
      <c r="E1295" s="14">
        <v>403.44</v>
      </c>
      <c r="F1295" s="14" t="s">
        <v>3182</v>
      </c>
      <c r="G1295" s="15">
        <v>-4.7000000000000002E-3</v>
      </c>
    </row>
    <row r="1296" spans="1:7" x14ac:dyDescent="0.2">
      <c r="A1296" s="17">
        <v>41578</v>
      </c>
      <c r="B1296" s="14">
        <v>405.69</v>
      </c>
      <c r="C1296" s="14">
        <v>406.75</v>
      </c>
      <c r="D1296" s="14">
        <v>407.05</v>
      </c>
      <c r="E1296" s="14">
        <v>404.88</v>
      </c>
      <c r="F1296" s="14" t="s">
        <v>5205</v>
      </c>
      <c r="G1296" s="15">
        <v>0</v>
      </c>
    </row>
    <row r="1297" spans="1:7" x14ac:dyDescent="0.2">
      <c r="A1297" s="17">
        <v>41577</v>
      </c>
      <c r="B1297" s="14">
        <v>407.6</v>
      </c>
      <c r="C1297" s="14">
        <v>408.32</v>
      </c>
      <c r="D1297" s="14">
        <v>408.88</v>
      </c>
      <c r="E1297" s="14">
        <v>406.75</v>
      </c>
      <c r="F1297" s="14" t="s">
        <v>5206</v>
      </c>
      <c r="G1297" s="15">
        <v>8.0000000000000004E-4</v>
      </c>
    </row>
    <row r="1298" spans="1:7" x14ac:dyDescent="0.2">
      <c r="A1298" s="17">
        <v>41576</v>
      </c>
      <c r="B1298" s="14">
        <v>407.62</v>
      </c>
      <c r="C1298" s="14">
        <v>406.52</v>
      </c>
      <c r="D1298" s="14">
        <v>408.43</v>
      </c>
      <c r="E1298" s="14">
        <v>406.52</v>
      </c>
      <c r="F1298" s="14" t="s">
        <v>5207</v>
      </c>
      <c r="G1298" s="15">
        <v>-2.8999999999999998E-3</v>
      </c>
    </row>
    <row r="1299" spans="1:7" x14ac:dyDescent="0.2">
      <c r="A1299" s="17">
        <v>41575</v>
      </c>
      <c r="B1299" s="14">
        <v>407.3</v>
      </c>
      <c r="C1299" s="14">
        <v>409.45</v>
      </c>
      <c r="D1299" s="14">
        <v>409.76</v>
      </c>
      <c r="E1299" s="14">
        <v>406.69</v>
      </c>
      <c r="F1299" s="14" t="s">
        <v>5208</v>
      </c>
      <c r="G1299" s="15">
        <v>-5.4000000000000003E-3</v>
      </c>
    </row>
    <row r="1300" spans="1:7" x14ac:dyDescent="0.2">
      <c r="A1300" s="17">
        <v>41572</v>
      </c>
      <c r="B1300" s="14">
        <v>408.5</v>
      </c>
      <c r="C1300" s="14">
        <v>408.88</v>
      </c>
      <c r="D1300" s="14">
        <v>408.88</v>
      </c>
      <c r="E1300" s="14">
        <v>406.87</v>
      </c>
      <c r="F1300" s="14" t="s">
        <v>4319</v>
      </c>
      <c r="G1300" s="15">
        <v>5.4999999999999997E-3</v>
      </c>
    </row>
    <row r="1301" spans="1:7" x14ac:dyDescent="0.2">
      <c r="A1301" s="17">
        <v>41571</v>
      </c>
      <c r="B1301" s="14">
        <v>410.72</v>
      </c>
      <c r="C1301" s="14">
        <v>408.45</v>
      </c>
      <c r="D1301" s="14">
        <v>410.72</v>
      </c>
      <c r="E1301" s="14">
        <v>408.38</v>
      </c>
      <c r="F1301" s="14" t="s">
        <v>5209</v>
      </c>
      <c r="G1301" s="15">
        <v>-5.1999999999999998E-3</v>
      </c>
    </row>
    <row r="1302" spans="1:7" x14ac:dyDescent="0.2">
      <c r="A1302" s="17">
        <v>41570</v>
      </c>
      <c r="B1302" s="14">
        <v>408.48</v>
      </c>
      <c r="C1302" s="14">
        <v>409.35</v>
      </c>
      <c r="D1302" s="14">
        <v>409.35</v>
      </c>
      <c r="E1302" s="14">
        <v>407.87</v>
      </c>
      <c r="F1302" s="14" t="s">
        <v>5210</v>
      </c>
      <c r="G1302" s="15">
        <v>6.1999999999999998E-3</v>
      </c>
    </row>
    <row r="1303" spans="1:7" x14ac:dyDescent="0.2">
      <c r="A1303" s="17">
        <v>41569</v>
      </c>
      <c r="B1303" s="14">
        <v>410.61</v>
      </c>
      <c r="C1303" s="14">
        <v>408.72</v>
      </c>
      <c r="D1303" s="14">
        <v>410.65</v>
      </c>
      <c r="E1303" s="14">
        <v>408.46</v>
      </c>
      <c r="F1303" s="14" t="s">
        <v>5211</v>
      </c>
      <c r="G1303" s="15">
        <v>6.1999999999999998E-3</v>
      </c>
    </row>
    <row r="1304" spans="1:7" x14ac:dyDescent="0.2">
      <c r="A1304" s="17">
        <v>41568</v>
      </c>
      <c r="B1304" s="14">
        <v>408.1</v>
      </c>
      <c r="C1304" s="14">
        <v>406.27</v>
      </c>
      <c r="D1304" s="14">
        <v>408.46</v>
      </c>
      <c r="E1304" s="14">
        <v>406.18</v>
      </c>
      <c r="F1304" s="14" t="s">
        <v>5212</v>
      </c>
      <c r="G1304" s="15">
        <v>1.3599999999999999E-2</v>
      </c>
    </row>
    <row r="1305" spans="1:7" x14ac:dyDescent="0.2">
      <c r="A1305" s="17">
        <v>41565</v>
      </c>
      <c r="B1305" s="14">
        <v>405.58</v>
      </c>
      <c r="C1305" s="14">
        <v>401.28</v>
      </c>
      <c r="D1305" s="14">
        <v>405.58</v>
      </c>
      <c r="E1305" s="14">
        <v>401.25</v>
      </c>
      <c r="F1305" s="14" t="s">
        <v>4513</v>
      </c>
      <c r="G1305" s="15">
        <v>2.0000000000000001E-4</v>
      </c>
    </row>
    <row r="1306" spans="1:7" x14ac:dyDescent="0.2">
      <c r="A1306" s="17">
        <v>41564</v>
      </c>
      <c r="B1306" s="14">
        <v>400.13</v>
      </c>
      <c r="C1306" s="14">
        <v>400.7</v>
      </c>
      <c r="D1306" s="14">
        <v>401.13</v>
      </c>
      <c r="E1306" s="14">
        <v>398.17</v>
      </c>
      <c r="F1306" s="14" t="s">
        <v>5213</v>
      </c>
      <c r="G1306" s="15">
        <v>2.0000000000000001E-4</v>
      </c>
    </row>
    <row r="1307" spans="1:7" x14ac:dyDescent="0.2">
      <c r="A1307" s="17">
        <v>41563</v>
      </c>
      <c r="B1307" s="14">
        <v>400.03</v>
      </c>
      <c r="C1307" s="14">
        <v>398.89</v>
      </c>
      <c r="D1307" s="14">
        <v>400.15</v>
      </c>
      <c r="E1307" s="14">
        <v>396.24</v>
      </c>
      <c r="F1307" s="14" t="s">
        <v>5214</v>
      </c>
      <c r="G1307" s="15">
        <v>6.1000000000000004E-3</v>
      </c>
    </row>
    <row r="1308" spans="1:7" x14ac:dyDescent="0.2">
      <c r="A1308" s="17">
        <v>41562</v>
      </c>
      <c r="B1308" s="14">
        <v>399.95</v>
      </c>
      <c r="C1308" s="14">
        <v>399.04</v>
      </c>
      <c r="D1308" s="14">
        <v>401.68</v>
      </c>
      <c r="E1308" s="14">
        <v>399.04</v>
      </c>
      <c r="F1308" s="14" t="s">
        <v>5215</v>
      </c>
      <c r="G1308" s="15">
        <v>-5.5999999999999999E-3</v>
      </c>
    </row>
    <row r="1309" spans="1:7" x14ac:dyDescent="0.2">
      <c r="A1309" s="17">
        <v>41561</v>
      </c>
      <c r="B1309" s="14">
        <v>397.52</v>
      </c>
      <c r="C1309" s="14">
        <v>398.3</v>
      </c>
      <c r="D1309" s="14">
        <v>398.3</v>
      </c>
      <c r="E1309" s="14">
        <v>396.33</v>
      </c>
      <c r="F1309" s="14" t="s">
        <v>5216</v>
      </c>
      <c r="G1309" s="15">
        <v>4.7000000000000002E-3</v>
      </c>
    </row>
    <row r="1310" spans="1:7" x14ac:dyDescent="0.2">
      <c r="A1310" s="17">
        <v>41558</v>
      </c>
      <c r="B1310" s="14">
        <v>399.76</v>
      </c>
      <c r="C1310" s="14">
        <v>399.39</v>
      </c>
      <c r="D1310" s="14">
        <v>399.94</v>
      </c>
      <c r="E1310" s="14">
        <v>398.48</v>
      </c>
      <c r="F1310" s="14" t="s">
        <v>5217</v>
      </c>
      <c r="G1310" s="15">
        <v>1.89E-2</v>
      </c>
    </row>
    <row r="1311" spans="1:7" x14ac:dyDescent="0.2">
      <c r="A1311" s="17">
        <v>41557</v>
      </c>
      <c r="B1311" s="14">
        <v>397.9</v>
      </c>
      <c r="C1311" s="14">
        <v>392.43</v>
      </c>
      <c r="D1311" s="14">
        <v>398.15</v>
      </c>
      <c r="E1311" s="14">
        <v>392.43</v>
      </c>
      <c r="F1311" s="14" t="s">
        <v>5218</v>
      </c>
      <c r="G1311" s="15">
        <v>-5.4000000000000003E-3</v>
      </c>
    </row>
    <row r="1312" spans="1:7" x14ac:dyDescent="0.2">
      <c r="A1312" s="17">
        <v>41556</v>
      </c>
      <c r="B1312" s="14">
        <v>390.53</v>
      </c>
      <c r="C1312" s="14">
        <v>391.76</v>
      </c>
      <c r="D1312" s="14">
        <v>393.16</v>
      </c>
      <c r="E1312" s="14">
        <v>390.07</v>
      </c>
      <c r="F1312" s="14" t="s">
        <v>5219</v>
      </c>
      <c r="G1312" s="15">
        <v>-4.7000000000000002E-3</v>
      </c>
    </row>
    <row r="1313" spans="1:7" x14ac:dyDescent="0.2">
      <c r="A1313" s="17">
        <v>41555</v>
      </c>
      <c r="B1313" s="14">
        <v>392.66</v>
      </c>
      <c r="C1313" s="14">
        <v>394.23</v>
      </c>
      <c r="D1313" s="14">
        <v>394.51</v>
      </c>
      <c r="E1313" s="14">
        <v>392.25</v>
      </c>
      <c r="F1313" s="14" t="s">
        <v>5220</v>
      </c>
      <c r="G1313" s="15">
        <v>-4.3E-3</v>
      </c>
    </row>
    <row r="1314" spans="1:7" x14ac:dyDescent="0.2">
      <c r="A1314" s="17">
        <v>41554</v>
      </c>
      <c r="B1314" s="14">
        <v>394.53</v>
      </c>
      <c r="C1314" s="14">
        <v>395.58</v>
      </c>
      <c r="D1314" s="14">
        <v>395.58</v>
      </c>
      <c r="E1314" s="14">
        <v>392.37</v>
      </c>
      <c r="F1314" s="14" t="s">
        <v>5194</v>
      </c>
      <c r="G1314" s="15">
        <v>-3.5000000000000001E-3</v>
      </c>
    </row>
    <row r="1315" spans="1:7" x14ac:dyDescent="0.2">
      <c r="A1315" s="17">
        <v>41551</v>
      </c>
      <c r="B1315" s="14">
        <v>396.23</v>
      </c>
      <c r="C1315" s="14">
        <v>397.24</v>
      </c>
      <c r="D1315" s="14">
        <v>398.04</v>
      </c>
      <c r="E1315" s="14">
        <v>395.94</v>
      </c>
      <c r="F1315" s="14" t="s">
        <v>5221</v>
      </c>
      <c r="G1315" s="15">
        <v>-2.5000000000000001E-3</v>
      </c>
    </row>
    <row r="1316" spans="1:7" x14ac:dyDescent="0.2">
      <c r="A1316" s="17">
        <v>41550</v>
      </c>
      <c r="B1316" s="14">
        <v>397.63</v>
      </c>
      <c r="C1316" s="14">
        <v>399.02</v>
      </c>
      <c r="D1316" s="14">
        <v>400.6</v>
      </c>
      <c r="E1316" s="14">
        <v>397.25</v>
      </c>
      <c r="F1316" s="14" t="s">
        <v>5222</v>
      </c>
      <c r="G1316" s="15">
        <v>-6.0000000000000001E-3</v>
      </c>
    </row>
    <row r="1317" spans="1:7" x14ac:dyDescent="0.2">
      <c r="A1317" s="17">
        <v>41549</v>
      </c>
      <c r="B1317" s="14">
        <v>398.64</v>
      </c>
      <c r="C1317" s="14">
        <v>399.88</v>
      </c>
      <c r="D1317" s="14">
        <v>399.9</v>
      </c>
      <c r="E1317" s="14">
        <v>397.32</v>
      </c>
      <c r="F1317" s="14" t="s">
        <v>5175</v>
      </c>
      <c r="G1317" s="15">
        <v>6.3E-3</v>
      </c>
    </row>
    <row r="1318" spans="1:7" x14ac:dyDescent="0.2">
      <c r="A1318" s="17">
        <v>41548</v>
      </c>
      <c r="B1318" s="14">
        <v>401.03</v>
      </c>
      <c r="C1318" s="14">
        <v>398.56</v>
      </c>
      <c r="D1318" s="14">
        <v>401.19</v>
      </c>
      <c r="E1318" s="14">
        <v>397.91</v>
      </c>
      <c r="F1318" s="14" t="s">
        <v>5223</v>
      </c>
      <c r="G1318" s="15">
        <v>-7.7999999999999996E-3</v>
      </c>
    </row>
    <row r="1319" spans="1:7" x14ac:dyDescent="0.2">
      <c r="A1319" s="17">
        <v>41547</v>
      </c>
      <c r="B1319" s="14">
        <v>398.53</v>
      </c>
      <c r="C1319" s="14">
        <v>398.54</v>
      </c>
      <c r="D1319" s="14">
        <v>398.97</v>
      </c>
      <c r="E1319" s="14">
        <v>396.68</v>
      </c>
      <c r="F1319" s="14" t="s">
        <v>5224</v>
      </c>
      <c r="G1319" s="15">
        <v>-4.0000000000000001E-3</v>
      </c>
    </row>
    <row r="1320" spans="1:7" x14ac:dyDescent="0.2">
      <c r="A1320" s="17">
        <v>41544</v>
      </c>
      <c r="B1320" s="14">
        <v>401.67</v>
      </c>
      <c r="C1320" s="14">
        <v>403.5</v>
      </c>
      <c r="D1320" s="14">
        <v>404.52</v>
      </c>
      <c r="E1320" s="14">
        <v>400.9</v>
      </c>
      <c r="F1320" s="14" t="s">
        <v>5225</v>
      </c>
      <c r="G1320" s="15">
        <v>4.4999999999999997E-3</v>
      </c>
    </row>
    <row r="1321" spans="1:7" x14ac:dyDescent="0.2">
      <c r="A1321" s="17">
        <v>41543</v>
      </c>
      <c r="B1321" s="14">
        <v>403.28</v>
      </c>
      <c r="C1321" s="14">
        <v>403.81</v>
      </c>
      <c r="D1321" s="14">
        <v>403.96</v>
      </c>
      <c r="E1321" s="14">
        <v>402.82</v>
      </c>
      <c r="F1321" s="14" t="s">
        <v>5226</v>
      </c>
      <c r="G1321" s="15">
        <v>-1.09E-2</v>
      </c>
    </row>
    <row r="1322" spans="1:7" x14ac:dyDescent="0.2">
      <c r="A1322" s="17">
        <v>41542</v>
      </c>
      <c r="B1322" s="14">
        <v>401.49</v>
      </c>
      <c r="C1322" s="14">
        <v>404.19</v>
      </c>
      <c r="D1322" s="14">
        <v>404.38</v>
      </c>
      <c r="E1322" s="14">
        <v>400.75</v>
      </c>
      <c r="F1322" s="14" t="s">
        <v>5227</v>
      </c>
      <c r="G1322" s="15">
        <v>5.4000000000000003E-3</v>
      </c>
    </row>
    <row r="1323" spans="1:7" x14ac:dyDescent="0.2">
      <c r="A1323" s="17">
        <v>41541</v>
      </c>
      <c r="B1323" s="14">
        <v>405.9</v>
      </c>
      <c r="C1323" s="14">
        <v>403.83</v>
      </c>
      <c r="D1323" s="14">
        <v>405.9</v>
      </c>
      <c r="E1323" s="14">
        <v>403.83</v>
      </c>
      <c r="F1323" s="14" t="s">
        <v>5228</v>
      </c>
      <c r="G1323" s="15">
        <v>-7.9000000000000008E-3</v>
      </c>
    </row>
    <row r="1324" spans="1:7" x14ac:dyDescent="0.2">
      <c r="A1324" s="17">
        <v>41540</v>
      </c>
      <c r="B1324" s="14">
        <v>403.71</v>
      </c>
      <c r="C1324" s="14">
        <v>406.69</v>
      </c>
      <c r="D1324" s="14">
        <v>407.18</v>
      </c>
      <c r="E1324" s="14">
        <v>403.28</v>
      </c>
      <c r="F1324" s="14" t="s">
        <v>5229</v>
      </c>
      <c r="G1324" s="15">
        <v>-8.0000000000000004E-4</v>
      </c>
    </row>
    <row r="1325" spans="1:7" x14ac:dyDescent="0.2">
      <c r="A1325" s="17">
        <v>41537</v>
      </c>
      <c r="B1325" s="14">
        <v>406.91</v>
      </c>
      <c r="C1325" s="14">
        <v>406.73</v>
      </c>
      <c r="D1325" s="14">
        <v>407.37</v>
      </c>
      <c r="E1325" s="14">
        <v>406.31</v>
      </c>
      <c r="F1325" s="14" t="s">
        <v>5230</v>
      </c>
      <c r="G1325" s="15">
        <v>8.5000000000000006E-3</v>
      </c>
    </row>
    <row r="1326" spans="1:7" x14ac:dyDescent="0.2">
      <c r="A1326" s="17">
        <v>41536</v>
      </c>
      <c r="B1326" s="14">
        <v>407.24</v>
      </c>
      <c r="C1326" s="14">
        <v>408.3</v>
      </c>
      <c r="D1326" s="14">
        <v>408.6</v>
      </c>
      <c r="E1326" s="14">
        <v>406.35</v>
      </c>
      <c r="F1326" s="14" t="s">
        <v>5231</v>
      </c>
      <c r="G1326" s="15">
        <v>1.6999999999999999E-3</v>
      </c>
    </row>
    <row r="1327" spans="1:7" x14ac:dyDescent="0.2">
      <c r="A1327" s="17">
        <v>41535</v>
      </c>
      <c r="B1327" s="14">
        <v>403.79</v>
      </c>
      <c r="C1327" s="14">
        <v>403.37</v>
      </c>
      <c r="D1327" s="14">
        <v>403.87</v>
      </c>
      <c r="E1327" s="14">
        <v>402.38</v>
      </c>
      <c r="F1327" s="14" t="s">
        <v>4904</v>
      </c>
      <c r="G1327" s="15">
        <v>-2.8E-3</v>
      </c>
    </row>
    <row r="1328" spans="1:7" x14ac:dyDescent="0.2">
      <c r="A1328" s="17">
        <v>41534</v>
      </c>
      <c r="B1328" s="14">
        <v>403.11</v>
      </c>
      <c r="C1328" s="14">
        <v>403.68</v>
      </c>
      <c r="D1328" s="14">
        <v>403.89</v>
      </c>
      <c r="E1328" s="14">
        <v>402.94</v>
      </c>
      <c r="F1328" s="14" t="s">
        <v>5232</v>
      </c>
      <c r="G1328" s="15">
        <v>8.8000000000000005E-3</v>
      </c>
    </row>
    <row r="1329" spans="1:7" x14ac:dyDescent="0.2">
      <c r="A1329" s="17">
        <v>41533</v>
      </c>
      <c r="B1329" s="14">
        <v>404.25</v>
      </c>
      <c r="C1329" s="14">
        <v>404.34</v>
      </c>
      <c r="D1329" s="14">
        <v>404.67</v>
      </c>
      <c r="E1329" s="14">
        <v>403.12</v>
      </c>
      <c r="F1329" s="14" t="s">
        <v>5233</v>
      </c>
      <c r="G1329" s="15">
        <v>-8.9999999999999998E-4</v>
      </c>
    </row>
    <row r="1330" spans="1:7" x14ac:dyDescent="0.2">
      <c r="A1330" s="17">
        <v>41530</v>
      </c>
      <c r="B1330" s="14">
        <v>400.73</v>
      </c>
      <c r="C1330" s="14">
        <v>400.47</v>
      </c>
      <c r="D1330" s="14">
        <v>400.76</v>
      </c>
      <c r="E1330" s="14">
        <v>399.39</v>
      </c>
      <c r="F1330" s="14" t="s">
        <v>5234</v>
      </c>
      <c r="G1330" s="15">
        <v>-1.1999999999999999E-3</v>
      </c>
    </row>
    <row r="1331" spans="1:7" x14ac:dyDescent="0.2">
      <c r="A1331" s="17">
        <v>41529</v>
      </c>
      <c r="B1331" s="14">
        <v>401.08</v>
      </c>
      <c r="C1331" s="14">
        <v>401.3</v>
      </c>
      <c r="D1331" s="14">
        <v>402.16</v>
      </c>
      <c r="E1331" s="14">
        <v>400.21</v>
      </c>
      <c r="F1331" s="14" t="s">
        <v>5235</v>
      </c>
      <c r="G1331" s="15">
        <v>2.2000000000000001E-3</v>
      </c>
    </row>
    <row r="1332" spans="1:7" x14ac:dyDescent="0.2">
      <c r="A1332" s="17">
        <v>41528</v>
      </c>
      <c r="B1332" s="14">
        <v>401.56</v>
      </c>
      <c r="C1332" s="14">
        <v>400.67</v>
      </c>
      <c r="D1332" s="14">
        <v>402.39</v>
      </c>
      <c r="E1332" s="14">
        <v>400.17</v>
      </c>
      <c r="F1332" s="14" t="s">
        <v>5236</v>
      </c>
      <c r="G1332" s="15">
        <v>1.4999999999999999E-2</v>
      </c>
    </row>
    <row r="1333" spans="1:7" x14ac:dyDescent="0.2">
      <c r="A1333" s="17">
        <v>41527</v>
      </c>
      <c r="B1333" s="14">
        <v>400.67</v>
      </c>
      <c r="C1333" s="14">
        <v>396.62</v>
      </c>
      <c r="D1333" s="14">
        <v>400.67</v>
      </c>
      <c r="E1333" s="14">
        <v>396.62</v>
      </c>
      <c r="F1333" s="14" t="s">
        <v>5237</v>
      </c>
      <c r="G1333" s="15">
        <v>-4.0000000000000002E-4</v>
      </c>
    </row>
    <row r="1334" spans="1:7" x14ac:dyDescent="0.2">
      <c r="A1334" s="17">
        <v>41526</v>
      </c>
      <c r="B1334" s="14">
        <v>394.74</v>
      </c>
      <c r="C1334" s="14">
        <v>394.99</v>
      </c>
      <c r="D1334" s="14">
        <v>395.26</v>
      </c>
      <c r="E1334" s="14">
        <v>393.03</v>
      </c>
      <c r="F1334" s="14" t="s">
        <v>5238</v>
      </c>
      <c r="G1334" s="15">
        <v>3.5999999999999999E-3</v>
      </c>
    </row>
    <row r="1335" spans="1:7" x14ac:dyDescent="0.2">
      <c r="A1335" s="17">
        <v>41523</v>
      </c>
      <c r="B1335" s="14">
        <v>394.88</v>
      </c>
      <c r="C1335" s="14">
        <v>393.73</v>
      </c>
      <c r="D1335" s="14">
        <v>394.9</v>
      </c>
      <c r="E1335" s="14">
        <v>392.06</v>
      </c>
      <c r="F1335" s="14" t="s">
        <v>5239</v>
      </c>
      <c r="G1335" s="15">
        <v>2.3E-3</v>
      </c>
    </row>
    <row r="1336" spans="1:7" x14ac:dyDescent="0.2">
      <c r="A1336" s="17">
        <v>41522</v>
      </c>
      <c r="B1336" s="14">
        <v>393.47</v>
      </c>
      <c r="C1336" s="14">
        <v>392.49</v>
      </c>
      <c r="D1336" s="14">
        <v>394.87</v>
      </c>
      <c r="E1336" s="14">
        <v>392.49</v>
      </c>
      <c r="F1336" s="14" t="s">
        <v>5240</v>
      </c>
      <c r="G1336" s="15">
        <v>4.3E-3</v>
      </c>
    </row>
    <row r="1337" spans="1:7" x14ac:dyDescent="0.2">
      <c r="A1337" s="17">
        <v>41521</v>
      </c>
      <c r="B1337" s="14">
        <v>392.56</v>
      </c>
      <c r="C1337" s="14">
        <v>391.4</v>
      </c>
      <c r="D1337" s="14">
        <v>392.95</v>
      </c>
      <c r="E1337" s="14">
        <v>389.5</v>
      </c>
      <c r="F1337" s="14" t="s">
        <v>5241</v>
      </c>
      <c r="G1337" s="15">
        <v>5.4999999999999997E-3</v>
      </c>
    </row>
    <row r="1338" spans="1:7" x14ac:dyDescent="0.2">
      <c r="A1338" s="17">
        <v>41520</v>
      </c>
      <c r="B1338" s="14">
        <v>390.86</v>
      </c>
      <c r="C1338" s="14">
        <v>390.02</v>
      </c>
      <c r="D1338" s="14">
        <v>391.4</v>
      </c>
      <c r="E1338" s="14">
        <v>387.86</v>
      </c>
      <c r="F1338" s="14" t="s">
        <v>5242</v>
      </c>
      <c r="G1338" s="15">
        <v>1.41E-2</v>
      </c>
    </row>
    <row r="1339" spans="1:7" x14ac:dyDescent="0.2">
      <c r="A1339" s="17">
        <v>41519</v>
      </c>
      <c r="B1339" s="14">
        <v>388.74</v>
      </c>
      <c r="C1339" s="14">
        <v>385.59</v>
      </c>
      <c r="D1339" s="14">
        <v>388.84</v>
      </c>
      <c r="E1339" s="14">
        <v>385.59</v>
      </c>
      <c r="F1339" s="14" t="s">
        <v>5243</v>
      </c>
      <c r="G1339" s="15">
        <v>-6.3E-3</v>
      </c>
    </row>
    <row r="1340" spans="1:7" x14ac:dyDescent="0.2">
      <c r="A1340" s="17">
        <v>41516</v>
      </c>
      <c r="B1340" s="14">
        <v>383.33</v>
      </c>
      <c r="C1340" s="14">
        <v>386.32</v>
      </c>
      <c r="D1340" s="14">
        <v>386.37</v>
      </c>
      <c r="E1340" s="14">
        <v>383.31</v>
      </c>
      <c r="F1340" s="14" t="s">
        <v>4094</v>
      </c>
      <c r="G1340" s="15">
        <v>5.7000000000000002E-3</v>
      </c>
    </row>
    <row r="1341" spans="1:7" x14ac:dyDescent="0.2">
      <c r="A1341" s="17">
        <v>41515</v>
      </c>
      <c r="B1341" s="14">
        <v>385.75</v>
      </c>
      <c r="C1341" s="14">
        <v>384.71</v>
      </c>
      <c r="D1341" s="14">
        <v>386.07</v>
      </c>
      <c r="E1341" s="14">
        <v>384.17</v>
      </c>
      <c r="F1341" s="14" t="s">
        <v>5244</v>
      </c>
      <c r="G1341" s="15">
        <v>-6.0000000000000001E-3</v>
      </c>
    </row>
    <row r="1342" spans="1:7" x14ac:dyDescent="0.2">
      <c r="A1342" s="17">
        <v>41514</v>
      </c>
      <c r="B1342" s="14">
        <v>383.55</v>
      </c>
      <c r="C1342" s="14">
        <v>381.8</v>
      </c>
      <c r="D1342" s="14">
        <v>385.62</v>
      </c>
      <c r="E1342" s="14">
        <v>381.3</v>
      </c>
      <c r="F1342" s="14" t="s">
        <v>5245</v>
      </c>
      <c r="G1342" s="15">
        <v>-1.5599999999999999E-2</v>
      </c>
    </row>
    <row r="1343" spans="1:7" x14ac:dyDescent="0.2">
      <c r="A1343" s="17">
        <v>41513</v>
      </c>
      <c r="B1343" s="14">
        <v>385.85</v>
      </c>
      <c r="C1343" s="14">
        <v>390.66</v>
      </c>
      <c r="D1343" s="14">
        <v>390.66</v>
      </c>
      <c r="E1343" s="14">
        <v>385.17</v>
      </c>
      <c r="F1343" s="14" t="s">
        <v>5246</v>
      </c>
      <c r="G1343" s="15">
        <v>1.1000000000000001E-3</v>
      </c>
    </row>
    <row r="1344" spans="1:7" x14ac:dyDescent="0.2">
      <c r="A1344" s="17">
        <v>41512</v>
      </c>
      <c r="B1344" s="14">
        <v>391.96</v>
      </c>
      <c r="C1344" s="14">
        <v>392.07</v>
      </c>
      <c r="D1344" s="14">
        <v>392.51</v>
      </c>
      <c r="E1344" s="14">
        <v>389.27</v>
      </c>
      <c r="F1344" s="14" t="s">
        <v>5247</v>
      </c>
      <c r="G1344" s="15">
        <v>4.8999999999999998E-3</v>
      </c>
    </row>
    <row r="1345" spans="1:7" x14ac:dyDescent="0.2">
      <c r="A1345" s="17">
        <v>41509</v>
      </c>
      <c r="B1345" s="14">
        <v>391.52</v>
      </c>
      <c r="C1345" s="14">
        <v>390.25</v>
      </c>
      <c r="D1345" s="14">
        <v>391.52</v>
      </c>
      <c r="E1345" s="14">
        <v>389.23</v>
      </c>
      <c r="F1345" s="14" t="s">
        <v>5248</v>
      </c>
      <c r="G1345" s="15">
        <v>8.3000000000000001E-3</v>
      </c>
    </row>
    <row r="1346" spans="1:7" x14ac:dyDescent="0.2">
      <c r="A1346" s="17">
        <v>41508</v>
      </c>
      <c r="B1346" s="14">
        <v>389.61</v>
      </c>
      <c r="C1346" s="14">
        <v>386.52</v>
      </c>
      <c r="D1346" s="14">
        <v>390.7</v>
      </c>
      <c r="E1346" s="14">
        <v>386.52</v>
      </c>
      <c r="F1346" s="14" t="s">
        <v>5249</v>
      </c>
      <c r="G1346" s="15">
        <v>-1.4E-2</v>
      </c>
    </row>
    <row r="1347" spans="1:7" x14ac:dyDescent="0.2">
      <c r="A1347" s="17">
        <v>41507</v>
      </c>
      <c r="B1347" s="14">
        <v>386.39</v>
      </c>
      <c r="C1347" s="14">
        <v>392.42</v>
      </c>
      <c r="D1347" s="14">
        <v>392.65</v>
      </c>
      <c r="E1347" s="14">
        <v>386.39</v>
      </c>
      <c r="F1347" s="14" t="s">
        <v>5250</v>
      </c>
      <c r="G1347" s="15">
        <v>-3.5000000000000001E-3</v>
      </c>
    </row>
    <row r="1348" spans="1:7" x14ac:dyDescent="0.2">
      <c r="A1348" s="17">
        <v>41506</v>
      </c>
      <c r="B1348" s="14">
        <v>391.86</v>
      </c>
      <c r="C1348" s="14">
        <v>391.79</v>
      </c>
      <c r="D1348" s="14">
        <v>391.98</v>
      </c>
      <c r="E1348" s="14">
        <v>389.54</v>
      </c>
      <c r="F1348" s="14" t="s">
        <v>4210</v>
      </c>
      <c r="G1348" s="15">
        <v>-1.8E-3</v>
      </c>
    </row>
    <row r="1349" spans="1:7" x14ac:dyDescent="0.2">
      <c r="A1349" s="17">
        <v>41505</v>
      </c>
      <c r="B1349" s="14">
        <v>393.24</v>
      </c>
      <c r="C1349" s="14">
        <v>394.12</v>
      </c>
      <c r="D1349" s="14">
        <v>394.62</v>
      </c>
      <c r="E1349" s="14">
        <v>392.82</v>
      </c>
      <c r="F1349" s="14" t="s">
        <v>5251</v>
      </c>
      <c r="G1349" s="15">
        <v>7.9000000000000008E-3</v>
      </c>
    </row>
    <row r="1350" spans="1:7" x14ac:dyDescent="0.2">
      <c r="A1350" s="17">
        <v>41502</v>
      </c>
      <c r="B1350" s="14">
        <v>393.95</v>
      </c>
      <c r="C1350" s="14">
        <v>390.35</v>
      </c>
      <c r="D1350" s="14">
        <v>393.95</v>
      </c>
      <c r="E1350" s="14">
        <v>389.73</v>
      </c>
      <c r="F1350" s="14" t="s">
        <v>5252</v>
      </c>
      <c r="G1350" s="15">
        <v>-1.23E-2</v>
      </c>
    </row>
    <row r="1351" spans="1:7" x14ac:dyDescent="0.2">
      <c r="A1351" s="17">
        <v>41501</v>
      </c>
      <c r="B1351" s="14">
        <v>390.86</v>
      </c>
      <c r="C1351" s="14">
        <v>394.79</v>
      </c>
      <c r="D1351" s="14">
        <v>394.79</v>
      </c>
      <c r="E1351" s="14">
        <v>389.03</v>
      </c>
      <c r="F1351" s="14" t="s">
        <v>2840</v>
      </c>
      <c r="G1351" s="15">
        <v>2.5999999999999999E-3</v>
      </c>
    </row>
    <row r="1352" spans="1:7" x14ac:dyDescent="0.2">
      <c r="A1352" s="17">
        <v>41500</v>
      </c>
      <c r="B1352" s="14">
        <v>395.73</v>
      </c>
      <c r="C1352" s="14">
        <v>395.11</v>
      </c>
      <c r="D1352" s="14">
        <v>396.38</v>
      </c>
      <c r="E1352" s="14">
        <v>394.92</v>
      </c>
      <c r="F1352" s="14" t="s">
        <v>5253</v>
      </c>
      <c r="G1352" s="15">
        <v>4.1999999999999997E-3</v>
      </c>
    </row>
    <row r="1353" spans="1:7" x14ac:dyDescent="0.2">
      <c r="A1353" s="17">
        <v>41499</v>
      </c>
      <c r="B1353" s="14">
        <v>394.72</v>
      </c>
      <c r="C1353" s="14">
        <v>393.9</v>
      </c>
      <c r="D1353" s="14">
        <v>395.66</v>
      </c>
      <c r="E1353" s="14">
        <v>393.44</v>
      </c>
      <c r="F1353" s="14" t="s">
        <v>4152</v>
      </c>
      <c r="G1353" s="15">
        <v>-1E-4</v>
      </c>
    </row>
    <row r="1354" spans="1:7" x14ac:dyDescent="0.2">
      <c r="A1354" s="17">
        <v>41498</v>
      </c>
      <c r="B1354" s="14">
        <v>393.07</v>
      </c>
      <c r="C1354" s="14">
        <v>393.57</v>
      </c>
      <c r="D1354" s="14">
        <v>394.02</v>
      </c>
      <c r="E1354" s="14">
        <v>391.91</v>
      </c>
      <c r="F1354" s="14" t="s">
        <v>2500</v>
      </c>
      <c r="G1354" s="15">
        <v>4.1000000000000003E-3</v>
      </c>
    </row>
    <row r="1355" spans="1:7" x14ac:dyDescent="0.2">
      <c r="A1355" s="17">
        <v>41495</v>
      </c>
      <c r="B1355" s="14">
        <v>393.1</v>
      </c>
      <c r="C1355" s="14">
        <v>392.6</v>
      </c>
      <c r="D1355" s="14">
        <v>394.19</v>
      </c>
      <c r="E1355" s="14">
        <v>391.88</v>
      </c>
      <c r="F1355" s="14" t="s">
        <v>5254</v>
      </c>
      <c r="G1355" s="15">
        <v>5.1999999999999998E-3</v>
      </c>
    </row>
    <row r="1356" spans="1:7" x14ac:dyDescent="0.2">
      <c r="A1356" s="17">
        <v>41494</v>
      </c>
      <c r="B1356" s="14">
        <v>391.49</v>
      </c>
      <c r="C1356" s="14">
        <v>390.95</v>
      </c>
      <c r="D1356" s="14">
        <v>392.84</v>
      </c>
      <c r="E1356" s="14">
        <v>390.57</v>
      </c>
      <c r="F1356" s="14" t="s">
        <v>5255</v>
      </c>
      <c r="G1356" s="15">
        <v>-2.5000000000000001E-3</v>
      </c>
    </row>
    <row r="1357" spans="1:7" x14ac:dyDescent="0.2">
      <c r="A1357" s="17">
        <v>41493</v>
      </c>
      <c r="B1357" s="14">
        <v>389.46</v>
      </c>
      <c r="C1357" s="14">
        <v>389.64</v>
      </c>
      <c r="D1357" s="14">
        <v>390.63</v>
      </c>
      <c r="E1357" s="14">
        <v>388.54</v>
      </c>
      <c r="F1357" s="14" t="s">
        <v>5256</v>
      </c>
      <c r="G1357" s="15">
        <v>-7.0000000000000001E-3</v>
      </c>
    </row>
    <row r="1358" spans="1:7" x14ac:dyDescent="0.2">
      <c r="A1358" s="17">
        <v>41492</v>
      </c>
      <c r="B1358" s="14">
        <v>390.44</v>
      </c>
      <c r="C1358" s="14">
        <v>393.03</v>
      </c>
      <c r="D1358" s="14">
        <v>393.82</v>
      </c>
      <c r="E1358" s="14">
        <v>389.93</v>
      </c>
      <c r="F1358" s="14" t="s">
        <v>5257</v>
      </c>
      <c r="G1358" s="15">
        <v>2E-3</v>
      </c>
    </row>
    <row r="1359" spans="1:7" x14ac:dyDescent="0.2">
      <c r="A1359" s="17">
        <v>41491</v>
      </c>
      <c r="B1359" s="14">
        <v>393.2</v>
      </c>
      <c r="C1359" s="14">
        <v>392.53</v>
      </c>
      <c r="D1359" s="14">
        <v>393.36</v>
      </c>
      <c r="E1359" s="14">
        <v>392.2</v>
      </c>
      <c r="F1359" s="14" t="s">
        <v>2876</v>
      </c>
      <c r="G1359" s="15">
        <v>5.9999999999999995E-4</v>
      </c>
    </row>
    <row r="1360" spans="1:7" x14ac:dyDescent="0.2">
      <c r="A1360" s="17">
        <v>41488</v>
      </c>
      <c r="B1360" s="14">
        <v>392.4</v>
      </c>
      <c r="C1360" s="14">
        <v>392.7</v>
      </c>
      <c r="D1360" s="14">
        <v>393.19</v>
      </c>
      <c r="E1360" s="14">
        <v>391.28</v>
      </c>
      <c r="F1360" s="14" t="s">
        <v>5258</v>
      </c>
      <c r="G1360" s="15">
        <v>1.18E-2</v>
      </c>
    </row>
    <row r="1361" spans="1:7" x14ac:dyDescent="0.2">
      <c r="A1361" s="17">
        <v>41487</v>
      </c>
      <c r="B1361" s="14">
        <v>392.15</v>
      </c>
      <c r="C1361" s="14">
        <v>389.33</v>
      </c>
      <c r="D1361" s="14">
        <v>392.15</v>
      </c>
      <c r="E1361" s="14">
        <v>389.33</v>
      </c>
      <c r="F1361" s="14" t="s">
        <v>5259</v>
      </c>
      <c r="G1361" s="15">
        <v>-1.1999999999999999E-3</v>
      </c>
    </row>
    <row r="1362" spans="1:7" x14ac:dyDescent="0.2">
      <c r="A1362" s="17">
        <v>41486</v>
      </c>
      <c r="B1362" s="14">
        <v>387.59</v>
      </c>
      <c r="C1362" s="14">
        <v>387.53</v>
      </c>
      <c r="D1362" s="14">
        <v>389.39</v>
      </c>
      <c r="E1362" s="14">
        <v>387.27</v>
      </c>
      <c r="F1362" s="14" t="s">
        <v>5260</v>
      </c>
      <c r="G1362" s="15">
        <v>6.6E-3</v>
      </c>
    </row>
    <row r="1363" spans="1:7" x14ac:dyDescent="0.2">
      <c r="A1363" s="17">
        <v>41485</v>
      </c>
      <c r="B1363" s="14">
        <v>388.06</v>
      </c>
      <c r="C1363" s="14">
        <v>386.32</v>
      </c>
      <c r="D1363" s="14">
        <v>388.6</v>
      </c>
      <c r="E1363" s="14">
        <v>386.32</v>
      </c>
      <c r="F1363" s="14" t="s">
        <v>5261</v>
      </c>
      <c r="G1363" s="15">
        <v>-5.0000000000000001E-4</v>
      </c>
    </row>
    <row r="1364" spans="1:7" x14ac:dyDescent="0.2">
      <c r="A1364" s="17">
        <v>41484</v>
      </c>
      <c r="B1364" s="14">
        <v>385.52</v>
      </c>
      <c r="C1364" s="14">
        <v>385.72</v>
      </c>
      <c r="D1364" s="14">
        <v>387.88</v>
      </c>
      <c r="E1364" s="14">
        <v>385.03</v>
      </c>
      <c r="F1364" s="14" t="s">
        <v>5262</v>
      </c>
      <c r="G1364" s="15">
        <v>-3.8E-3</v>
      </c>
    </row>
    <row r="1365" spans="1:7" x14ac:dyDescent="0.2">
      <c r="A1365" s="17">
        <v>41481</v>
      </c>
      <c r="B1365" s="14">
        <v>385.7</v>
      </c>
      <c r="C1365" s="14">
        <v>387.9</v>
      </c>
      <c r="D1365" s="14">
        <v>388.3</v>
      </c>
      <c r="E1365" s="14">
        <v>384.84</v>
      </c>
      <c r="F1365" s="14" t="s">
        <v>5263</v>
      </c>
      <c r="G1365" s="15">
        <v>1.2999999999999999E-3</v>
      </c>
    </row>
    <row r="1366" spans="1:7" x14ac:dyDescent="0.2">
      <c r="A1366" s="17">
        <v>41480</v>
      </c>
      <c r="B1366" s="14">
        <v>387.16</v>
      </c>
      <c r="C1366" s="14">
        <v>386</v>
      </c>
      <c r="D1366" s="14">
        <v>387.16</v>
      </c>
      <c r="E1366" s="14">
        <v>384.08</v>
      </c>
      <c r="F1366" s="14" t="s">
        <v>5264</v>
      </c>
      <c r="G1366" s="15">
        <v>1.0200000000000001E-2</v>
      </c>
    </row>
    <row r="1367" spans="1:7" x14ac:dyDescent="0.2">
      <c r="A1367" s="17">
        <v>41479</v>
      </c>
      <c r="B1367" s="14">
        <v>386.66</v>
      </c>
      <c r="C1367" s="14">
        <v>383.99</v>
      </c>
      <c r="D1367" s="14">
        <v>387.15</v>
      </c>
      <c r="E1367" s="14">
        <v>383.83</v>
      </c>
      <c r="F1367" s="14" t="s">
        <v>5265</v>
      </c>
      <c r="G1367" s="15">
        <v>3.3E-3</v>
      </c>
    </row>
    <row r="1368" spans="1:7" x14ac:dyDescent="0.2">
      <c r="A1368" s="17">
        <v>41478</v>
      </c>
      <c r="B1368" s="14">
        <v>382.75</v>
      </c>
      <c r="C1368" s="14">
        <v>382.62</v>
      </c>
      <c r="D1368" s="14">
        <v>383.96</v>
      </c>
      <c r="E1368" s="14">
        <v>382.26</v>
      </c>
      <c r="F1368" s="14" t="s">
        <v>5266</v>
      </c>
      <c r="G1368" s="15">
        <v>-6.1000000000000004E-3</v>
      </c>
    </row>
    <row r="1369" spans="1:7" x14ac:dyDescent="0.2">
      <c r="A1369" s="17">
        <v>41477</v>
      </c>
      <c r="B1369" s="14">
        <v>381.51</v>
      </c>
      <c r="C1369" s="14">
        <v>383.7</v>
      </c>
      <c r="D1369" s="14">
        <v>384.61</v>
      </c>
      <c r="E1369" s="14">
        <v>380.57</v>
      </c>
      <c r="F1369" s="14" t="s">
        <v>5267</v>
      </c>
      <c r="G1369" s="15">
        <v>1E-3</v>
      </c>
    </row>
    <row r="1370" spans="1:7" x14ac:dyDescent="0.2">
      <c r="A1370" s="17">
        <v>41474</v>
      </c>
      <c r="B1370" s="14">
        <v>383.87</v>
      </c>
      <c r="C1370" s="14">
        <v>383.76</v>
      </c>
      <c r="D1370" s="14">
        <v>383.87</v>
      </c>
      <c r="E1370" s="14">
        <v>380.84</v>
      </c>
      <c r="F1370" s="14" t="s">
        <v>5268</v>
      </c>
      <c r="G1370" s="15">
        <v>5.5999999999999999E-3</v>
      </c>
    </row>
    <row r="1371" spans="1:7" x14ac:dyDescent="0.2">
      <c r="A1371" s="17">
        <v>41473</v>
      </c>
      <c r="B1371" s="14">
        <v>383.48</v>
      </c>
      <c r="C1371" s="14">
        <v>380.72</v>
      </c>
      <c r="D1371" s="14">
        <v>383.94</v>
      </c>
      <c r="E1371" s="14">
        <v>380.58</v>
      </c>
      <c r="F1371" s="14" t="s">
        <v>4565</v>
      </c>
      <c r="G1371" s="15">
        <v>-1E-4</v>
      </c>
    </row>
    <row r="1372" spans="1:7" x14ac:dyDescent="0.2">
      <c r="A1372" s="17">
        <v>41472</v>
      </c>
      <c r="B1372" s="14">
        <v>381.33</v>
      </c>
      <c r="C1372" s="14">
        <v>382.21</v>
      </c>
      <c r="D1372" s="14">
        <v>382.88</v>
      </c>
      <c r="E1372" s="14">
        <v>379.51</v>
      </c>
      <c r="F1372" s="14" t="s">
        <v>5269</v>
      </c>
      <c r="G1372" s="15">
        <v>-1.1999999999999999E-3</v>
      </c>
    </row>
    <row r="1373" spans="1:7" x14ac:dyDescent="0.2">
      <c r="A1373" s="17">
        <v>41471</v>
      </c>
      <c r="B1373" s="14">
        <v>381.36</v>
      </c>
      <c r="C1373" s="14">
        <v>382.33</v>
      </c>
      <c r="D1373" s="14">
        <v>382.96</v>
      </c>
      <c r="E1373" s="14">
        <v>380.82</v>
      </c>
      <c r="F1373" s="14" t="s">
        <v>5270</v>
      </c>
      <c r="G1373" s="15">
        <v>3.3E-3</v>
      </c>
    </row>
    <row r="1374" spans="1:7" x14ac:dyDescent="0.2">
      <c r="A1374" s="17">
        <v>41470</v>
      </c>
      <c r="B1374" s="14">
        <v>381.82</v>
      </c>
      <c r="C1374" s="14">
        <v>382.06</v>
      </c>
      <c r="D1374" s="14">
        <v>383.63</v>
      </c>
      <c r="E1374" s="14">
        <v>381.36</v>
      </c>
      <c r="F1374" s="14" t="s">
        <v>5271</v>
      </c>
      <c r="G1374" s="15">
        <v>2.0000000000000001E-4</v>
      </c>
    </row>
    <row r="1375" spans="1:7" x14ac:dyDescent="0.2">
      <c r="A1375" s="17">
        <v>41467</v>
      </c>
      <c r="B1375" s="14">
        <v>380.56</v>
      </c>
      <c r="C1375" s="14">
        <v>380.93</v>
      </c>
      <c r="D1375" s="14">
        <v>382.13</v>
      </c>
      <c r="E1375" s="14">
        <v>380.56</v>
      </c>
      <c r="F1375" s="14" t="s">
        <v>5272</v>
      </c>
      <c r="G1375" s="15">
        <v>1.2999999999999999E-2</v>
      </c>
    </row>
    <row r="1376" spans="1:7" x14ac:dyDescent="0.2">
      <c r="A1376" s="17">
        <v>41466</v>
      </c>
      <c r="B1376" s="14">
        <v>380.48</v>
      </c>
      <c r="C1376" s="14">
        <v>378.95</v>
      </c>
      <c r="D1376" s="14">
        <v>380.48</v>
      </c>
      <c r="E1376" s="14">
        <v>378.64</v>
      </c>
      <c r="F1376" s="14" t="s">
        <v>5273</v>
      </c>
      <c r="G1376" s="15">
        <v>1.1000000000000001E-3</v>
      </c>
    </row>
    <row r="1377" spans="1:7" x14ac:dyDescent="0.2">
      <c r="A1377" s="17">
        <v>41465</v>
      </c>
      <c r="B1377" s="14">
        <v>375.59</v>
      </c>
      <c r="C1377" s="14">
        <v>374.65</v>
      </c>
      <c r="D1377" s="14">
        <v>375.83</v>
      </c>
      <c r="E1377" s="14">
        <v>372.72</v>
      </c>
      <c r="F1377" s="14" t="s">
        <v>5274</v>
      </c>
      <c r="G1377" s="15">
        <v>9.4999999999999998E-3</v>
      </c>
    </row>
    <row r="1378" spans="1:7" x14ac:dyDescent="0.2">
      <c r="A1378" s="17">
        <v>41464</v>
      </c>
      <c r="B1378" s="14">
        <v>375.18</v>
      </c>
      <c r="C1378" s="14">
        <v>372.86</v>
      </c>
      <c r="D1378" s="14">
        <v>375.18</v>
      </c>
      <c r="E1378" s="14">
        <v>372.68</v>
      </c>
      <c r="F1378" s="14" t="s">
        <v>5275</v>
      </c>
      <c r="G1378" s="15">
        <v>1.12E-2</v>
      </c>
    </row>
    <row r="1379" spans="1:7" x14ac:dyDescent="0.2">
      <c r="A1379" s="17">
        <v>41463</v>
      </c>
      <c r="B1379" s="14">
        <v>371.65</v>
      </c>
      <c r="C1379" s="14">
        <v>369.07</v>
      </c>
      <c r="D1379" s="14">
        <v>372.79</v>
      </c>
      <c r="E1379" s="14">
        <v>369.07</v>
      </c>
      <c r="F1379" s="14" t="s">
        <v>5276</v>
      </c>
      <c r="G1379" s="15">
        <v>-5.1000000000000004E-3</v>
      </c>
    </row>
    <row r="1380" spans="1:7" x14ac:dyDescent="0.2">
      <c r="A1380" s="17">
        <v>41460</v>
      </c>
      <c r="B1380" s="14">
        <v>367.53</v>
      </c>
      <c r="C1380" s="14">
        <v>369.86</v>
      </c>
      <c r="D1380" s="14">
        <v>372.61</v>
      </c>
      <c r="E1380" s="14">
        <v>366.82</v>
      </c>
      <c r="F1380" s="14" t="s">
        <v>5277</v>
      </c>
      <c r="G1380" s="15">
        <v>1.7000000000000001E-2</v>
      </c>
    </row>
    <row r="1381" spans="1:7" x14ac:dyDescent="0.2">
      <c r="A1381" s="17">
        <v>41459</v>
      </c>
      <c r="B1381" s="14">
        <v>369.43</v>
      </c>
      <c r="C1381" s="14">
        <v>364.76</v>
      </c>
      <c r="D1381" s="14">
        <v>370.21</v>
      </c>
      <c r="E1381" s="14">
        <v>364.7</v>
      </c>
      <c r="F1381" s="14" t="s">
        <v>5278</v>
      </c>
      <c r="G1381" s="15">
        <v>-5.3E-3</v>
      </c>
    </row>
    <row r="1382" spans="1:7" x14ac:dyDescent="0.2">
      <c r="A1382" s="17">
        <v>41458</v>
      </c>
      <c r="B1382" s="14">
        <v>363.27</v>
      </c>
      <c r="C1382" s="14">
        <v>363.39</v>
      </c>
      <c r="D1382" s="14">
        <v>363.39</v>
      </c>
      <c r="E1382" s="14">
        <v>359.88</v>
      </c>
      <c r="F1382" s="14" t="s">
        <v>5279</v>
      </c>
      <c r="G1382" s="15">
        <v>-1.1999999999999999E-3</v>
      </c>
    </row>
    <row r="1383" spans="1:7" x14ac:dyDescent="0.2">
      <c r="A1383" s="17">
        <v>41457</v>
      </c>
      <c r="B1383" s="14">
        <v>365.19</v>
      </c>
      <c r="C1383" s="14">
        <v>366.25</v>
      </c>
      <c r="D1383" s="14">
        <v>366.25</v>
      </c>
      <c r="E1383" s="14">
        <v>362.63</v>
      </c>
      <c r="F1383" s="14" t="s">
        <v>5280</v>
      </c>
      <c r="G1383" s="15">
        <v>1.0800000000000001E-2</v>
      </c>
    </row>
    <row r="1384" spans="1:7" x14ac:dyDescent="0.2">
      <c r="A1384" s="17">
        <v>41456</v>
      </c>
      <c r="B1384" s="14">
        <v>365.64</v>
      </c>
      <c r="C1384" s="14">
        <v>363.58</v>
      </c>
      <c r="D1384" s="14">
        <v>365.75</v>
      </c>
      <c r="E1384" s="14">
        <v>361.6</v>
      </c>
      <c r="F1384" s="14" t="s">
        <v>5281</v>
      </c>
      <c r="G1384" s="15">
        <v>-8.0999999999999996E-3</v>
      </c>
    </row>
    <row r="1385" spans="1:7" x14ac:dyDescent="0.2">
      <c r="A1385" s="17">
        <v>41453</v>
      </c>
      <c r="B1385" s="14">
        <v>361.72</v>
      </c>
      <c r="C1385" s="14">
        <v>365.19</v>
      </c>
      <c r="D1385" s="14">
        <v>366.14</v>
      </c>
      <c r="E1385" s="14">
        <v>361.47</v>
      </c>
      <c r="F1385" s="14" t="s">
        <v>5282</v>
      </c>
      <c r="G1385" s="15">
        <v>1.35E-2</v>
      </c>
    </row>
    <row r="1386" spans="1:7" x14ac:dyDescent="0.2">
      <c r="A1386" s="17">
        <v>41452</v>
      </c>
      <c r="B1386" s="14">
        <v>364.67</v>
      </c>
      <c r="C1386" s="14">
        <v>360.71</v>
      </c>
      <c r="D1386" s="14">
        <v>365.06</v>
      </c>
      <c r="E1386" s="14">
        <v>359.76</v>
      </c>
      <c r="F1386" s="14" t="s">
        <v>5283</v>
      </c>
      <c r="G1386" s="15">
        <v>1.2800000000000001E-2</v>
      </c>
    </row>
    <row r="1387" spans="1:7" x14ac:dyDescent="0.2">
      <c r="A1387" s="17">
        <v>41451</v>
      </c>
      <c r="B1387" s="14">
        <v>359.83</v>
      </c>
      <c r="C1387" s="14">
        <v>356.07</v>
      </c>
      <c r="D1387" s="14">
        <v>360.66</v>
      </c>
      <c r="E1387" s="14">
        <v>355.44</v>
      </c>
      <c r="F1387" s="14" t="s">
        <v>5284</v>
      </c>
      <c r="G1387" s="15">
        <v>1.49E-2</v>
      </c>
    </row>
    <row r="1388" spans="1:7" x14ac:dyDescent="0.2">
      <c r="A1388" s="17">
        <v>41450</v>
      </c>
      <c r="B1388" s="14">
        <v>355.27</v>
      </c>
      <c r="C1388" s="14">
        <v>352.2</v>
      </c>
      <c r="D1388" s="14">
        <v>356.42</v>
      </c>
      <c r="E1388" s="14">
        <v>352.19</v>
      </c>
      <c r="F1388" s="14" t="s">
        <v>5285</v>
      </c>
      <c r="G1388" s="15">
        <v>-2.41E-2</v>
      </c>
    </row>
    <row r="1389" spans="1:7" x14ac:dyDescent="0.2">
      <c r="A1389" s="17">
        <v>41449</v>
      </c>
      <c r="B1389" s="14">
        <v>350.05</v>
      </c>
      <c r="C1389" s="14">
        <v>354.69</v>
      </c>
      <c r="D1389" s="14">
        <v>356.21</v>
      </c>
      <c r="E1389" s="14">
        <v>349.69</v>
      </c>
      <c r="F1389" s="14" t="s">
        <v>5286</v>
      </c>
      <c r="G1389" s="15">
        <v>-2.86E-2</v>
      </c>
    </row>
    <row r="1390" spans="1:7" x14ac:dyDescent="0.2">
      <c r="A1390" s="17">
        <v>41445</v>
      </c>
      <c r="B1390" s="14">
        <v>358.69</v>
      </c>
      <c r="C1390" s="14">
        <v>365.78</v>
      </c>
      <c r="D1390" s="14">
        <v>365.78</v>
      </c>
      <c r="E1390" s="14">
        <v>358.44</v>
      </c>
      <c r="F1390" s="14" t="s">
        <v>5287</v>
      </c>
      <c r="G1390" s="15">
        <v>-1.3299999999999999E-2</v>
      </c>
    </row>
    <row r="1391" spans="1:7" x14ac:dyDescent="0.2">
      <c r="A1391" s="17">
        <v>41444</v>
      </c>
      <c r="B1391" s="14">
        <v>369.26</v>
      </c>
      <c r="C1391" s="14">
        <v>373.71</v>
      </c>
      <c r="D1391" s="14">
        <v>373.96</v>
      </c>
      <c r="E1391" s="14">
        <v>369.24</v>
      </c>
      <c r="F1391" s="14" t="s">
        <v>5288</v>
      </c>
      <c r="G1391" s="15">
        <v>2.2000000000000001E-3</v>
      </c>
    </row>
    <row r="1392" spans="1:7" x14ac:dyDescent="0.2">
      <c r="A1392" s="17">
        <v>41443</v>
      </c>
      <c r="B1392" s="14">
        <v>374.25</v>
      </c>
      <c r="C1392" s="14">
        <v>372.66</v>
      </c>
      <c r="D1392" s="14">
        <v>375.02</v>
      </c>
      <c r="E1392" s="14">
        <v>371.63</v>
      </c>
      <c r="F1392" s="14" t="s">
        <v>5289</v>
      </c>
      <c r="G1392" s="15">
        <v>1.06E-2</v>
      </c>
    </row>
    <row r="1393" spans="1:7" x14ac:dyDescent="0.2">
      <c r="A1393" s="17">
        <v>41442</v>
      </c>
      <c r="B1393" s="14">
        <v>373.44</v>
      </c>
      <c r="C1393" s="14">
        <v>370.27</v>
      </c>
      <c r="D1393" s="14">
        <v>374.48</v>
      </c>
      <c r="E1393" s="14">
        <v>370.27</v>
      </c>
      <c r="F1393" s="14" t="s">
        <v>5290</v>
      </c>
      <c r="G1393" s="15">
        <v>2.8999999999999998E-3</v>
      </c>
    </row>
    <row r="1394" spans="1:7" x14ac:dyDescent="0.2">
      <c r="A1394" s="17">
        <v>41439</v>
      </c>
      <c r="B1394" s="14">
        <v>369.52</v>
      </c>
      <c r="C1394" s="14">
        <v>370.63</v>
      </c>
      <c r="D1394" s="14">
        <v>371.9</v>
      </c>
      <c r="E1394" s="14">
        <v>368.79</v>
      </c>
      <c r="F1394" s="14" t="s">
        <v>5291</v>
      </c>
      <c r="G1394" s="15">
        <v>-3.3999999999999998E-3</v>
      </c>
    </row>
    <row r="1395" spans="1:7" x14ac:dyDescent="0.2">
      <c r="A1395" s="17">
        <v>41438</v>
      </c>
      <c r="B1395" s="14">
        <v>368.44</v>
      </c>
      <c r="C1395" s="14">
        <v>365.72</v>
      </c>
      <c r="D1395" s="14">
        <v>368.54</v>
      </c>
      <c r="E1395" s="14">
        <v>363.36</v>
      </c>
      <c r="F1395" s="14" t="s">
        <v>5292</v>
      </c>
      <c r="G1395" s="15">
        <v>-5.0000000000000001E-3</v>
      </c>
    </row>
    <row r="1396" spans="1:7" x14ac:dyDescent="0.2">
      <c r="A1396" s="17">
        <v>41437</v>
      </c>
      <c r="B1396" s="14">
        <v>369.68</v>
      </c>
      <c r="C1396" s="14">
        <v>370.88</v>
      </c>
      <c r="D1396" s="14">
        <v>373.68</v>
      </c>
      <c r="E1396" s="14">
        <v>369.5</v>
      </c>
      <c r="F1396" s="14" t="s">
        <v>5293</v>
      </c>
      <c r="G1396" s="15">
        <v>-7.1999999999999998E-3</v>
      </c>
    </row>
    <row r="1397" spans="1:7" x14ac:dyDescent="0.2">
      <c r="A1397" s="17">
        <v>41436</v>
      </c>
      <c r="B1397" s="14">
        <v>371.53</v>
      </c>
      <c r="C1397" s="14">
        <v>373.46</v>
      </c>
      <c r="D1397" s="14">
        <v>373.63</v>
      </c>
      <c r="E1397" s="14">
        <v>370.18</v>
      </c>
      <c r="F1397" s="14" t="s">
        <v>5294</v>
      </c>
      <c r="G1397" s="15">
        <v>-5.0000000000000001E-4</v>
      </c>
    </row>
    <row r="1398" spans="1:7" x14ac:dyDescent="0.2">
      <c r="A1398" s="17">
        <v>41435</v>
      </c>
      <c r="B1398" s="14">
        <v>374.24</v>
      </c>
      <c r="C1398" s="14">
        <v>374.09</v>
      </c>
      <c r="D1398" s="14">
        <v>375.47</v>
      </c>
      <c r="E1398" s="14">
        <v>373.59</v>
      </c>
      <c r="F1398" s="14" t="s">
        <v>5295</v>
      </c>
      <c r="G1398" s="15">
        <v>5.4000000000000003E-3</v>
      </c>
    </row>
    <row r="1399" spans="1:7" x14ac:dyDescent="0.2">
      <c r="A1399" s="17">
        <v>41432</v>
      </c>
      <c r="B1399" s="14">
        <v>374.41</v>
      </c>
      <c r="C1399" s="14">
        <v>371.53</v>
      </c>
      <c r="D1399" s="14">
        <v>375.8</v>
      </c>
      <c r="E1399" s="14">
        <v>369.46</v>
      </c>
      <c r="F1399" s="14" t="s">
        <v>5296</v>
      </c>
      <c r="G1399" s="15">
        <v>-1.7500000000000002E-2</v>
      </c>
    </row>
    <row r="1400" spans="1:7" x14ac:dyDescent="0.2">
      <c r="A1400" s="17">
        <v>41430</v>
      </c>
      <c r="B1400" s="14">
        <v>372.41</v>
      </c>
      <c r="C1400" s="14">
        <v>377.32</v>
      </c>
      <c r="D1400" s="14">
        <v>378.2</v>
      </c>
      <c r="E1400" s="14">
        <v>371.91</v>
      </c>
      <c r="F1400" s="14" t="s">
        <v>5297</v>
      </c>
      <c r="G1400" s="15">
        <v>-5.9999999999999995E-4</v>
      </c>
    </row>
    <row r="1401" spans="1:7" x14ac:dyDescent="0.2">
      <c r="A1401" s="17">
        <v>41429</v>
      </c>
      <c r="B1401" s="14">
        <v>379.03</v>
      </c>
      <c r="C1401" s="14">
        <v>380.76</v>
      </c>
      <c r="D1401" s="14">
        <v>382.25</v>
      </c>
      <c r="E1401" s="14">
        <v>378.56</v>
      </c>
      <c r="F1401" s="14" t="s">
        <v>5298</v>
      </c>
      <c r="G1401" s="15">
        <v>-5.0000000000000001E-3</v>
      </c>
    </row>
    <row r="1402" spans="1:7" x14ac:dyDescent="0.2">
      <c r="A1402" s="17">
        <v>41428</v>
      </c>
      <c r="B1402" s="14">
        <v>379.27</v>
      </c>
      <c r="C1402" s="14">
        <v>379.22</v>
      </c>
      <c r="D1402" s="14">
        <v>382.82</v>
      </c>
      <c r="E1402" s="14">
        <v>377.52</v>
      </c>
      <c r="F1402" s="14" t="s">
        <v>5299</v>
      </c>
      <c r="G1402" s="15">
        <v>-7.7000000000000002E-3</v>
      </c>
    </row>
    <row r="1403" spans="1:7" x14ac:dyDescent="0.2">
      <c r="A1403" s="17">
        <v>41425</v>
      </c>
      <c r="B1403" s="14">
        <v>381.19</v>
      </c>
      <c r="C1403" s="14">
        <v>384.11</v>
      </c>
      <c r="D1403" s="14">
        <v>384.11</v>
      </c>
      <c r="E1403" s="14">
        <v>379.75</v>
      </c>
      <c r="F1403" s="14" t="s">
        <v>5300</v>
      </c>
      <c r="G1403" s="15">
        <v>2.7000000000000001E-3</v>
      </c>
    </row>
    <row r="1404" spans="1:7" x14ac:dyDescent="0.2">
      <c r="A1404" s="17">
        <v>41424</v>
      </c>
      <c r="B1404" s="14">
        <v>384.14</v>
      </c>
      <c r="C1404" s="14">
        <v>381.85</v>
      </c>
      <c r="D1404" s="14">
        <v>384.85</v>
      </c>
      <c r="E1404" s="14">
        <v>381.57</v>
      </c>
      <c r="F1404" s="14" t="s">
        <v>5301</v>
      </c>
      <c r="G1404" s="15">
        <v>-1.5900000000000001E-2</v>
      </c>
    </row>
    <row r="1405" spans="1:7" x14ac:dyDescent="0.2">
      <c r="A1405" s="17">
        <v>41423</v>
      </c>
      <c r="B1405" s="14">
        <v>383.11</v>
      </c>
      <c r="C1405" s="14">
        <v>387.48</v>
      </c>
      <c r="D1405" s="14">
        <v>387.48</v>
      </c>
      <c r="E1405" s="14">
        <v>382.77</v>
      </c>
      <c r="F1405" s="14" t="s">
        <v>5302</v>
      </c>
      <c r="G1405" s="15">
        <v>9.9000000000000008E-3</v>
      </c>
    </row>
    <row r="1406" spans="1:7" x14ac:dyDescent="0.2">
      <c r="A1406" s="17">
        <v>41422</v>
      </c>
      <c r="B1406" s="14">
        <v>389.31</v>
      </c>
      <c r="C1406" s="14">
        <v>386.84</v>
      </c>
      <c r="D1406" s="14">
        <v>389.58</v>
      </c>
      <c r="E1406" s="14">
        <v>386.84</v>
      </c>
      <c r="F1406" s="14" t="s">
        <v>5303</v>
      </c>
      <c r="G1406" s="15">
        <v>1.03E-2</v>
      </c>
    </row>
    <row r="1407" spans="1:7" x14ac:dyDescent="0.2">
      <c r="A1407" s="17">
        <v>41421</v>
      </c>
      <c r="B1407" s="14">
        <v>385.48</v>
      </c>
      <c r="C1407" s="14">
        <v>382.72</v>
      </c>
      <c r="D1407" s="14">
        <v>385.48</v>
      </c>
      <c r="E1407" s="14">
        <v>382.7</v>
      </c>
      <c r="F1407" s="14" t="s">
        <v>5304</v>
      </c>
      <c r="G1407" s="15">
        <v>-4.1999999999999997E-3</v>
      </c>
    </row>
    <row r="1408" spans="1:7" x14ac:dyDescent="0.2">
      <c r="A1408" s="17">
        <v>41418</v>
      </c>
      <c r="B1408" s="14">
        <v>381.56</v>
      </c>
      <c r="C1408" s="14">
        <v>384.5</v>
      </c>
      <c r="D1408" s="14">
        <v>384.99</v>
      </c>
      <c r="E1408" s="14">
        <v>381</v>
      </c>
      <c r="F1408" s="14" t="s">
        <v>5305</v>
      </c>
      <c r="G1408" s="15">
        <v>-2.3300000000000001E-2</v>
      </c>
    </row>
    <row r="1409" spans="1:7" x14ac:dyDescent="0.2">
      <c r="A1409" s="17">
        <v>41417</v>
      </c>
      <c r="B1409" s="14">
        <v>383.16</v>
      </c>
      <c r="C1409" s="14">
        <v>385.77</v>
      </c>
      <c r="D1409" s="14">
        <v>386.12</v>
      </c>
      <c r="E1409" s="14">
        <v>380.83</v>
      </c>
      <c r="F1409" s="14" t="s">
        <v>5306</v>
      </c>
      <c r="G1409" s="15">
        <v>4.4999999999999997E-3</v>
      </c>
    </row>
    <row r="1410" spans="1:7" x14ac:dyDescent="0.2">
      <c r="A1410" s="17">
        <v>41416</v>
      </c>
      <c r="B1410" s="14">
        <v>392.3</v>
      </c>
      <c r="C1410" s="14">
        <v>390.61</v>
      </c>
      <c r="D1410" s="14">
        <v>393.01</v>
      </c>
      <c r="E1410" s="14">
        <v>389.82</v>
      </c>
      <c r="F1410" s="14" t="s">
        <v>5307</v>
      </c>
      <c r="G1410" s="15">
        <v>3.3E-3</v>
      </c>
    </row>
    <row r="1411" spans="1:7" x14ac:dyDescent="0.2">
      <c r="A1411" s="17">
        <v>41415</v>
      </c>
      <c r="B1411" s="14">
        <v>390.55</v>
      </c>
      <c r="C1411" s="14">
        <v>388.77</v>
      </c>
      <c r="D1411" s="14">
        <v>390.55</v>
      </c>
      <c r="E1411" s="14">
        <v>387.34</v>
      </c>
      <c r="F1411" s="14" t="s">
        <v>5308</v>
      </c>
      <c r="G1411" s="15">
        <v>-5.0000000000000001E-4</v>
      </c>
    </row>
    <row r="1412" spans="1:7" x14ac:dyDescent="0.2">
      <c r="A1412" s="17">
        <v>41414</v>
      </c>
      <c r="B1412" s="14">
        <v>389.25</v>
      </c>
      <c r="C1412" s="14">
        <v>389.72</v>
      </c>
      <c r="D1412" s="14">
        <v>390.83</v>
      </c>
      <c r="E1412" s="14">
        <v>388.4</v>
      </c>
      <c r="F1412" s="14" t="s">
        <v>5309</v>
      </c>
      <c r="G1412" s="15">
        <v>6.6E-3</v>
      </c>
    </row>
    <row r="1413" spans="1:7" x14ac:dyDescent="0.2">
      <c r="A1413" s="17">
        <v>41411</v>
      </c>
      <c r="B1413" s="14">
        <v>389.45</v>
      </c>
      <c r="C1413" s="14">
        <v>386.77</v>
      </c>
      <c r="D1413" s="14">
        <v>389.58</v>
      </c>
      <c r="E1413" s="14">
        <v>386.29</v>
      </c>
      <c r="F1413" s="14" t="s">
        <v>5310</v>
      </c>
      <c r="G1413" s="15">
        <v>2.8999999999999998E-3</v>
      </c>
    </row>
    <row r="1414" spans="1:7" x14ac:dyDescent="0.2">
      <c r="A1414" s="17">
        <v>41410</v>
      </c>
      <c r="B1414" s="14">
        <v>386.9</v>
      </c>
      <c r="C1414" s="14">
        <v>385.88</v>
      </c>
      <c r="D1414" s="14">
        <v>388.26</v>
      </c>
      <c r="E1414" s="14">
        <v>385.52</v>
      </c>
      <c r="F1414" s="14" t="s">
        <v>5311</v>
      </c>
      <c r="G1414" s="15">
        <v>4.4000000000000003E-3</v>
      </c>
    </row>
    <row r="1415" spans="1:7" x14ac:dyDescent="0.2">
      <c r="A1415" s="17">
        <v>41409</v>
      </c>
      <c r="B1415" s="14">
        <v>385.79</v>
      </c>
      <c r="C1415" s="14">
        <v>384.58</v>
      </c>
      <c r="D1415" s="14">
        <v>385.79</v>
      </c>
      <c r="E1415" s="14">
        <v>384.57</v>
      </c>
      <c r="F1415" s="14" t="s">
        <v>5312</v>
      </c>
      <c r="G1415" s="15">
        <v>1E-3</v>
      </c>
    </row>
    <row r="1416" spans="1:7" x14ac:dyDescent="0.2">
      <c r="A1416" s="17">
        <v>41408</v>
      </c>
      <c r="B1416" s="14">
        <v>384.09</v>
      </c>
      <c r="C1416" s="14">
        <v>383.89</v>
      </c>
      <c r="D1416" s="14">
        <v>384.1</v>
      </c>
      <c r="E1416" s="14">
        <v>382.14</v>
      </c>
      <c r="F1416" s="14" t="s">
        <v>5313</v>
      </c>
      <c r="G1416" s="15">
        <v>-6.9999999999999999E-4</v>
      </c>
    </row>
    <row r="1417" spans="1:7" x14ac:dyDescent="0.2">
      <c r="A1417" s="17">
        <v>41407</v>
      </c>
      <c r="B1417" s="14">
        <v>383.71</v>
      </c>
      <c r="C1417" s="14">
        <v>384.22</v>
      </c>
      <c r="D1417" s="14">
        <v>384.94</v>
      </c>
      <c r="E1417" s="14">
        <v>382.75</v>
      </c>
      <c r="F1417" s="14" t="s">
        <v>5314</v>
      </c>
      <c r="G1417" s="15">
        <v>4.4000000000000003E-3</v>
      </c>
    </row>
    <row r="1418" spans="1:7" x14ac:dyDescent="0.2">
      <c r="A1418" s="17">
        <v>41404</v>
      </c>
      <c r="B1418" s="14">
        <v>383.96</v>
      </c>
      <c r="C1418" s="14">
        <v>382.69</v>
      </c>
      <c r="D1418" s="14">
        <v>385.31</v>
      </c>
      <c r="E1418" s="14">
        <v>382.69</v>
      </c>
      <c r="F1418" s="14" t="s">
        <v>5315</v>
      </c>
      <c r="G1418" s="15">
        <v>1.03E-2</v>
      </c>
    </row>
    <row r="1419" spans="1:7" x14ac:dyDescent="0.2">
      <c r="A1419" s="17">
        <v>41402</v>
      </c>
      <c r="B1419" s="14">
        <v>382.28</v>
      </c>
      <c r="C1419" s="14">
        <v>378.7</v>
      </c>
      <c r="D1419" s="14">
        <v>382.28</v>
      </c>
      <c r="E1419" s="14">
        <v>378.7</v>
      </c>
      <c r="F1419" s="14" t="s">
        <v>5316</v>
      </c>
      <c r="G1419" s="15">
        <v>2.5999999999999999E-3</v>
      </c>
    </row>
    <row r="1420" spans="1:7" x14ac:dyDescent="0.2">
      <c r="A1420" s="17">
        <v>41401</v>
      </c>
      <c r="B1420" s="14">
        <v>378.4</v>
      </c>
      <c r="C1420" s="14">
        <v>378.05</v>
      </c>
      <c r="D1420" s="14">
        <v>380.13</v>
      </c>
      <c r="E1420" s="14">
        <v>378.05</v>
      </c>
      <c r="F1420" s="14" t="s">
        <v>5317</v>
      </c>
      <c r="G1420" s="15">
        <v>2.0999999999999999E-3</v>
      </c>
    </row>
    <row r="1421" spans="1:7" x14ac:dyDescent="0.2">
      <c r="A1421" s="17">
        <v>41400</v>
      </c>
      <c r="B1421" s="14">
        <v>377.43</v>
      </c>
      <c r="C1421" s="14">
        <v>376.45</v>
      </c>
      <c r="D1421" s="14">
        <v>377.84</v>
      </c>
      <c r="E1421" s="14">
        <v>375.83</v>
      </c>
      <c r="F1421" s="14" t="s">
        <v>5318</v>
      </c>
      <c r="G1421" s="15">
        <v>7.1000000000000004E-3</v>
      </c>
    </row>
    <row r="1422" spans="1:7" x14ac:dyDescent="0.2">
      <c r="A1422" s="17">
        <v>41397</v>
      </c>
      <c r="B1422" s="14">
        <v>376.64</v>
      </c>
      <c r="C1422" s="14">
        <v>374.69</v>
      </c>
      <c r="D1422" s="14">
        <v>377.91</v>
      </c>
      <c r="E1422" s="14">
        <v>373.11</v>
      </c>
      <c r="F1422" s="14" t="s">
        <v>5319</v>
      </c>
      <c r="G1422" s="15">
        <v>-3.8999999999999998E-3</v>
      </c>
    </row>
    <row r="1423" spans="1:7" x14ac:dyDescent="0.2">
      <c r="A1423" s="17">
        <v>41396</v>
      </c>
      <c r="B1423" s="14">
        <v>373.99</v>
      </c>
      <c r="C1423" s="14">
        <v>373.5</v>
      </c>
      <c r="D1423" s="14">
        <v>374.52</v>
      </c>
      <c r="E1423" s="14">
        <v>371.99</v>
      </c>
      <c r="F1423" s="14" t="s">
        <v>5320</v>
      </c>
      <c r="G1423" s="15">
        <v>3.0000000000000001E-3</v>
      </c>
    </row>
    <row r="1424" spans="1:7" x14ac:dyDescent="0.2">
      <c r="A1424" s="17">
        <v>41394</v>
      </c>
      <c r="B1424" s="14">
        <v>375.46</v>
      </c>
      <c r="C1424" s="14">
        <v>374.61</v>
      </c>
      <c r="D1424" s="14">
        <v>376.46</v>
      </c>
      <c r="E1424" s="14">
        <v>374.61</v>
      </c>
      <c r="F1424" s="14" t="s">
        <v>5321</v>
      </c>
      <c r="G1424" s="15">
        <v>3.5000000000000001E-3</v>
      </c>
    </row>
    <row r="1425" spans="1:7" x14ac:dyDescent="0.2">
      <c r="A1425" s="17">
        <v>41393</v>
      </c>
      <c r="B1425" s="14">
        <v>374.34</v>
      </c>
      <c r="C1425" s="14">
        <v>373.14</v>
      </c>
      <c r="D1425" s="14">
        <v>374.66</v>
      </c>
      <c r="E1425" s="14">
        <v>371.78</v>
      </c>
      <c r="F1425" s="14" t="s">
        <v>5322</v>
      </c>
      <c r="G1425" s="15">
        <v>-1E-4</v>
      </c>
    </row>
    <row r="1426" spans="1:7" x14ac:dyDescent="0.2">
      <c r="A1426" s="17">
        <v>41390</v>
      </c>
      <c r="B1426" s="14">
        <v>373.03</v>
      </c>
      <c r="C1426" s="14">
        <v>371.29</v>
      </c>
      <c r="D1426" s="14">
        <v>373.52</v>
      </c>
      <c r="E1426" s="14">
        <v>370.75</v>
      </c>
      <c r="F1426" s="14" t="s">
        <v>4176</v>
      </c>
      <c r="G1426" s="15">
        <v>1.44E-2</v>
      </c>
    </row>
    <row r="1427" spans="1:7" x14ac:dyDescent="0.2">
      <c r="A1427" s="17">
        <v>41389</v>
      </c>
      <c r="B1427" s="14">
        <v>373.05</v>
      </c>
      <c r="C1427" s="14">
        <v>367.08</v>
      </c>
      <c r="D1427" s="14">
        <v>373.95</v>
      </c>
      <c r="E1427" s="14">
        <v>367.08</v>
      </c>
      <c r="F1427" s="14" t="s">
        <v>5323</v>
      </c>
      <c r="G1427" s="15">
        <v>4.0000000000000001E-3</v>
      </c>
    </row>
    <row r="1428" spans="1:7" x14ac:dyDescent="0.2">
      <c r="A1428" s="17">
        <v>41388</v>
      </c>
      <c r="B1428" s="14">
        <v>367.77</v>
      </c>
      <c r="C1428" s="14">
        <v>365.03</v>
      </c>
      <c r="D1428" s="14">
        <v>367.77</v>
      </c>
      <c r="E1428" s="14">
        <v>363.7</v>
      </c>
      <c r="F1428" s="14" t="s">
        <v>5324</v>
      </c>
      <c r="G1428" s="15">
        <v>2.46E-2</v>
      </c>
    </row>
    <row r="1429" spans="1:7" x14ac:dyDescent="0.2">
      <c r="A1429" s="17">
        <v>41387</v>
      </c>
      <c r="B1429" s="14">
        <v>366.29</v>
      </c>
      <c r="C1429" s="14">
        <v>358.11</v>
      </c>
      <c r="D1429" s="14">
        <v>366.29</v>
      </c>
      <c r="E1429" s="14">
        <v>358.06</v>
      </c>
      <c r="F1429" s="14" t="s">
        <v>5325</v>
      </c>
      <c r="G1429" s="15">
        <v>-1.1000000000000001E-3</v>
      </c>
    </row>
    <row r="1430" spans="1:7" x14ac:dyDescent="0.2">
      <c r="A1430" s="17">
        <v>41386</v>
      </c>
      <c r="B1430" s="14">
        <v>357.5</v>
      </c>
      <c r="C1430" s="14">
        <v>359.77</v>
      </c>
      <c r="D1430" s="14">
        <v>361.4</v>
      </c>
      <c r="E1430" s="14">
        <v>357.5</v>
      </c>
      <c r="F1430" s="14" t="s">
        <v>5326</v>
      </c>
      <c r="G1430" s="15">
        <v>-5.9999999999999995E-4</v>
      </c>
    </row>
    <row r="1431" spans="1:7" x14ac:dyDescent="0.2">
      <c r="A1431" s="17">
        <v>41383</v>
      </c>
      <c r="B1431" s="14">
        <v>357.9</v>
      </c>
      <c r="C1431" s="14">
        <v>359.37</v>
      </c>
      <c r="D1431" s="14">
        <v>359.94</v>
      </c>
      <c r="E1431" s="14">
        <v>356.96</v>
      </c>
      <c r="F1431" s="14" t="s">
        <v>4038</v>
      </c>
      <c r="G1431" s="15">
        <v>-1.1000000000000001E-3</v>
      </c>
    </row>
    <row r="1432" spans="1:7" x14ac:dyDescent="0.2">
      <c r="A1432" s="17">
        <v>41382</v>
      </c>
      <c r="B1432" s="14">
        <v>358.11</v>
      </c>
      <c r="C1432" s="14">
        <v>359.32</v>
      </c>
      <c r="D1432" s="14">
        <v>360.67</v>
      </c>
      <c r="E1432" s="14">
        <v>356.6</v>
      </c>
      <c r="F1432" s="14" t="s">
        <v>5327</v>
      </c>
      <c r="G1432" s="15">
        <v>-1.66E-2</v>
      </c>
    </row>
    <row r="1433" spans="1:7" x14ac:dyDescent="0.2">
      <c r="A1433" s="17">
        <v>41381</v>
      </c>
      <c r="B1433" s="14">
        <v>358.51</v>
      </c>
      <c r="C1433" s="14">
        <v>365.57</v>
      </c>
      <c r="D1433" s="14">
        <v>365.57</v>
      </c>
      <c r="E1433" s="14">
        <v>358.33</v>
      </c>
      <c r="F1433" s="14" t="s">
        <v>5328</v>
      </c>
      <c r="G1433" s="15">
        <v>-8.8999999999999999E-3</v>
      </c>
    </row>
    <row r="1434" spans="1:7" x14ac:dyDescent="0.2">
      <c r="A1434" s="17">
        <v>41380</v>
      </c>
      <c r="B1434" s="14">
        <v>364.57</v>
      </c>
      <c r="C1434" s="14">
        <v>366.06</v>
      </c>
      <c r="D1434" s="14">
        <v>367.25</v>
      </c>
      <c r="E1434" s="14">
        <v>363.87</v>
      </c>
      <c r="F1434" s="14" t="s">
        <v>5329</v>
      </c>
      <c r="G1434" s="15">
        <v>-7.4000000000000003E-3</v>
      </c>
    </row>
    <row r="1435" spans="1:7" x14ac:dyDescent="0.2">
      <c r="A1435" s="17">
        <v>41379</v>
      </c>
      <c r="B1435" s="14">
        <v>367.84</v>
      </c>
      <c r="C1435" s="14">
        <v>370.31</v>
      </c>
      <c r="D1435" s="14">
        <v>370.76</v>
      </c>
      <c r="E1435" s="14">
        <v>365.58</v>
      </c>
      <c r="F1435" s="14" t="s">
        <v>5330</v>
      </c>
      <c r="G1435" s="15">
        <v>-7.4999999999999997E-3</v>
      </c>
    </row>
    <row r="1436" spans="1:7" x14ac:dyDescent="0.2">
      <c r="A1436" s="17">
        <v>41376</v>
      </c>
      <c r="B1436" s="14">
        <v>370.57</v>
      </c>
      <c r="C1436" s="14">
        <v>372.29</v>
      </c>
      <c r="D1436" s="14">
        <v>372.63</v>
      </c>
      <c r="E1436" s="14">
        <v>370.16</v>
      </c>
      <c r="F1436" s="14" t="s">
        <v>5331</v>
      </c>
      <c r="G1436" s="15">
        <v>1.9E-3</v>
      </c>
    </row>
    <row r="1437" spans="1:7" x14ac:dyDescent="0.2">
      <c r="A1437" s="17">
        <v>41375</v>
      </c>
      <c r="B1437" s="14">
        <v>373.36</v>
      </c>
      <c r="C1437" s="14">
        <v>372.13</v>
      </c>
      <c r="D1437" s="14">
        <v>373.74</v>
      </c>
      <c r="E1437" s="14">
        <v>371.97</v>
      </c>
      <c r="F1437" s="14" t="s">
        <v>5332</v>
      </c>
      <c r="G1437" s="15">
        <v>1.34E-2</v>
      </c>
    </row>
    <row r="1438" spans="1:7" x14ac:dyDescent="0.2">
      <c r="A1438" s="17">
        <v>41374</v>
      </c>
      <c r="B1438" s="14">
        <v>372.64</v>
      </c>
      <c r="C1438" s="14">
        <v>367.8</v>
      </c>
      <c r="D1438" s="14">
        <v>372.74</v>
      </c>
      <c r="E1438" s="14">
        <v>367.8</v>
      </c>
      <c r="F1438" s="14" t="s">
        <v>5333</v>
      </c>
      <c r="G1438" s="15">
        <v>7.7999999999999996E-3</v>
      </c>
    </row>
    <row r="1439" spans="1:7" x14ac:dyDescent="0.2">
      <c r="A1439" s="17">
        <v>41373</v>
      </c>
      <c r="B1439" s="14">
        <v>367.73</v>
      </c>
      <c r="C1439" s="14">
        <v>366.18</v>
      </c>
      <c r="D1439" s="14">
        <v>368.43</v>
      </c>
      <c r="E1439" s="14">
        <v>366.18</v>
      </c>
      <c r="F1439" s="14" t="s">
        <v>5334</v>
      </c>
      <c r="G1439" s="15">
        <v>-2.2000000000000001E-3</v>
      </c>
    </row>
    <row r="1440" spans="1:7" x14ac:dyDescent="0.2">
      <c r="A1440" s="17">
        <v>41372</v>
      </c>
      <c r="B1440" s="14">
        <v>364.9</v>
      </c>
      <c r="C1440" s="14">
        <v>367.06</v>
      </c>
      <c r="D1440" s="14">
        <v>368.48</v>
      </c>
      <c r="E1440" s="14">
        <v>364.19</v>
      </c>
      <c r="F1440" s="14" t="s">
        <v>4036</v>
      </c>
      <c r="G1440" s="15">
        <v>-1.2699999999999999E-2</v>
      </c>
    </row>
    <row r="1441" spans="1:7" x14ac:dyDescent="0.2">
      <c r="A1441" s="17">
        <v>41369</v>
      </c>
      <c r="B1441" s="14">
        <v>365.71</v>
      </c>
      <c r="C1441" s="14">
        <v>370.03</v>
      </c>
      <c r="D1441" s="14">
        <v>370.75</v>
      </c>
      <c r="E1441" s="14">
        <v>364.16</v>
      </c>
      <c r="F1441" s="14" t="s">
        <v>5335</v>
      </c>
      <c r="G1441" s="15">
        <v>-1.4999999999999999E-2</v>
      </c>
    </row>
    <row r="1442" spans="1:7" x14ac:dyDescent="0.2">
      <c r="A1442" s="17">
        <v>41368</v>
      </c>
      <c r="B1442" s="14">
        <v>370.4</v>
      </c>
      <c r="C1442" s="14">
        <v>375.58</v>
      </c>
      <c r="D1442" s="14">
        <v>375.6</v>
      </c>
      <c r="E1442" s="14">
        <v>369.53</v>
      </c>
      <c r="F1442" s="14" t="s">
        <v>5336</v>
      </c>
      <c r="G1442" s="15">
        <v>-4.7999999999999996E-3</v>
      </c>
    </row>
    <row r="1443" spans="1:7" x14ac:dyDescent="0.2">
      <c r="A1443" s="17">
        <v>41367</v>
      </c>
      <c r="B1443" s="14">
        <v>376.04</v>
      </c>
      <c r="C1443" s="14">
        <v>377.21</v>
      </c>
      <c r="D1443" s="14">
        <v>378.02</v>
      </c>
      <c r="E1443" s="14">
        <v>375.41</v>
      </c>
      <c r="F1443" s="14" t="s">
        <v>5337</v>
      </c>
      <c r="G1443" s="15">
        <v>6.7000000000000002E-3</v>
      </c>
    </row>
    <row r="1444" spans="1:7" x14ac:dyDescent="0.2">
      <c r="A1444" s="17">
        <v>41366</v>
      </c>
      <c r="B1444" s="14">
        <v>377.86</v>
      </c>
      <c r="C1444" s="14">
        <v>375.61</v>
      </c>
      <c r="D1444" s="14">
        <v>378.03</v>
      </c>
      <c r="E1444" s="14">
        <v>375.41</v>
      </c>
      <c r="F1444" s="14" t="s">
        <v>5338</v>
      </c>
      <c r="G1444" s="15">
        <v>6.7000000000000002E-3</v>
      </c>
    </row>
    <row r="1445" spans="1:7" x14ac:dyDescent="0.2">
      <c r="A1445" s="17">
        <v>41361</v>
      </c>
      <c r="B1445" s="14">
        <v>375.35</v>
      </c>
      <c r="C1445" s="14">
        <v>373.18</v>
      </c>
      <c r="D1445" s="14">
        <v>375.75</v>
      </c>
      <c r="E1445" s="14">
        <v>372.82</v>
      </c>
      <c r="F1445" s="14" t="s">
        <v>5339</v>
      </c>
      <c r="G1445" s="15">
        <v>-2.0000000000000001E-4</v>
      </c>
    </row>
    <row r="1446" spans="1:7" x14ac:dyDescent="0.2">
      <c r="A1446" s="17">
        <v>41360</v>
      </c>
      <c r="B1446" s="14">
        <v>372.87</v>
      </c>
      <c r="C1446" s="14">
        <v>373.88</v>
      </c>
      <c r="D1446" s="14">
        <v>374.41</v>
      </c>
      <c r="E1446" s="14">
        <v>370.44</v>
      </c>
      <c r="F1446" s="14" t="s">
        <v>5340</v>
      </c>
      <c r="G1446" s="15">
        <v>-1E-4</v>
      </c>
    </row>
    <row r="1447" spans="1:7" x14ac:dyDescent="0.2">
      <c r="A1447" s="17">
        <v>41359</v>
      </c>
      <c r="B1447" s="14">
        <v>372.94</v>
      </c>
      <c r="C1447" s="14">
        <v>373.35</v>
      </c>
      <c r="D1447" s="14">
        <v>373.97</v>
      </c>
      <c r="E1447" s="14">
        <v>372</v>
      </c>
      <c r="F1447" s="14" t="s">
        <v>5341</v>
      </c>
      <c r="G1447" s="15">
        <v>-4.0000000000000002E-4</v>
      </c>
    </row>
    <row r="1448" spans="1:7" x14ac:dyDescent="0.2">
      <c r="A1448" s="17">
        <v>41358</v>
      </c>
      <c r="B1448" s="14">
        <v>372.99</v>
      </c>
      <c r="C1448" s="14">
        <v>375.47</v>
      </c>
      <c r="D1448" s="14">
        <v>376.51</v>
      </c>
      <c r="E1448" s="14">
        <v>371.98</v>
      </c>
      <c r="F1448" s="14" t="s">
        <v>5342</v>
      </c>
      <c r="G1448" s="15">
        <v>5.7999999999999996E-3</v>
      </c>
    </row>
    <row r="1449" spans="1:7" x14ac:dyDescent="0.2">
      <c r="A1449" s="17">
        <v>41355</v>
      </c>
      <c r="B1449" s="14">
        <v>373.13</v>
      </c>
      <c r="C1449" s="14">
        <v>369.45</v>
      </c>
      <c r="D1449" s="14">
        <v>373.22</v>
      </c>
      <c r="E1449" s="14">
        <v>368.64</v>
      </c>
      <c r="F1449" s="14" t="s">
        <v>5343</v>
      </c>
      <c r="G1449" s="15">
        <v>-1.0699999999999999E-2</v>
      </c>
    </row>
    <row r="1450" spans="1:7" x14ac:dyDescent="0.2">
      <c r="A1450" s="17">
        <v>41354</v>
      </c>
      <c r="B1450" s="14">
        <v>370.99</v>
      </c>
      <c r="C1450" s="14">
        <v>373.66</v>
      </c>
      <c r="D1450" s="14">
        <v>373.9</v>
      </c>
      <c r="E1450" s="14">
        <v>369.88</v>
      </c>
      <c r="F1450" s="14" t="s">
        <v>5344</v>
      </c>
      <c r="G1450" s="15">
        <v>5.1999999999999998E-3</v>
      </c>
    </row>
    <row r="1451" spans="1:7" x14ac:dyDescent="0.2">
      <c r="A1451" s="17">
        <v>41353</v>
      </c>
      <c r="B1451" s="14">
        <v>375.01</v>
      </c>
      <c r="C1451" s="14">
        <v>374.57</v>
      </c>
      <c r="D1451" s="14">
        <v>375.71</v>
      </c>
      <c r="E1451" s="14">
        <v>373.73</v>
      </c>
      <c r="F1451" s="14" t="s">
        <v>5345</v>
      </c>
      <c r="G1451" s="15">
        <v>-1.18E-2</v>
      </c>
    </row>
    <row r="1452" spans="1:7" x14ac:dyDescent="0.2">
      <c r="A1452" s="17">
        <v>41352</v>
      </c>
      <c r="B1452" s="14">
        <v>373.08</v>
      </c>
      <c r="C1452" s="14">
        <v>376.75</v>
      </c>
      <c r="D1452" s="14">
        <v>377.39</v>
      </c>
      <c r="E1452" s="14">
        <v>372.97</v>
      </c>
      <c r="F1452" s="14" t="s">
        <v>5346</v>
      </c>
      <c r="G1452" s="15">
        <v>-6.1999999999999998E-3</v>
      </c>
    </row>
    <row r="1453" spans="1:7" x14ac:dyDescent="0.2">
      <c r="A1453" s="17">
        <v>41351</v>
      </c>
      <c r="B1453" s="14">
        <v>377.53</v>
      </c>
      <c r="C1453" s="14">
        <v>374.24</v>
      </c>
      <c r="D1453" s="14">
        <v>378.09</v>
      </c>
      <c r="E1453" s="14">
        <v>374.07</v>
      </c>
      <c r="F1453" s="14" t="s">
        <v>5347</v>
      </c>
      <c r="G1453" s="15">
        <v>-3.2000000000000002E-3</v>
      </c>
    </row>
    <row r="1454" spans="1:7" x14ac:dyDescent="0.2">
      <c r="A1454" s="17">
        <v>41348</v>
      </c>
      <c r="B1454" s="14">
        <v>379.88</v>
      </c>
      <c r="C1454" s="14">
        <v>380.33</v>
      </c>
      <c r="D1454" s="14">
        <v>380.53</v>
      </c>
      <c r="E1454" s="14">
        <v>379.12</v>
      </c>
      <c r="F1454" s="14" t="s">
        <v>5348</v>
      </c>
      <c r="G1454" s="15">
        <v>9.1999999999999998E-3</v>
      </c>
    </row>
    <row r="1455" spans="1:7" x14ac:dyDescent="0.2">
      <c r="A1455" s="17">
        <v>41347</v>
      </c>
      <c r="B1455" s="14">
        <v>381.11</v>
      </c>
      <c r="C1455" s="14">
        <v>378.98</v>
      </c>
      <c r="D1455" s="14">
        <v>381.11</v>
      </c>
      <c r="E1455" s="14">
        <v>378.82</v>
      </c>
      <c r="F1455" s="14" t="s">
        <v>4994</v>
      </c>
      <c r="G1455" s="15">
        <v>1.1999999999999999E-3</v>
      </c>
    </row>
    <row r="1456" spans="1:7" x14ac:dyDescent="0.2">
      <c r="A1456" s="17">
        <v>41346</v>
      </c>
      <c r="B1456" s="14">
        <v>377.62</v>
      </c>
      <c r="C1456" s="14">
        <v>377.38</v>
      </c>
      <c r="D1456" s="14">
        <v>377.66</v>
      </c>
      <c r="E1456" s="14">
        <v>375.3</v>
      </c>
      <c r="F1456" s="14" t="s">
        <v>2969</v>
      </c>
      <c r="G1456" s="15">
        <v>-8.0000000000000002E-3</v>
      </c>
    </row>
    <row r="1457" spans="1:7" x14ac:dyDescent="0.2">
      <c r="A1457" s="17">
        <v>41345</v>
      </c>
      <c r="B1457" s="14">
        <v>377.15</v>
      </c>
      <c r="C1457" s="14">
        <v>379.47</v>
      </c>
      <c r="D1457" s="14">
        <v>380.28</v>
      </c>
      <c r="E1457" s="14">
        <v>377.14</v>
      </c>
      <c r="F1457" s="14" t="s">
        <v>5349</v>
      </c>
      <c r="G1457" s="15">
        <v>1.9E-3</v>
      </c>
    </row>
    <row r="1458" spans="1:7" x14ac:dyDescent="0.2">
      <c r="A1458" s="17">
        <v>41344</v>
      </c>
      <c r="B1458" s="14">
        <v>380.18</v>
      </c>
      <c r="C1458" s="14">
        <v>379.54</v>
      </c>
      <c r="D1458" s="14">
        <v>380.23</v>
      </c>
      <c r="E1458" s="14">
        <v>378.68</v>
      </c>
      <c r="F1458" s="14" t="s">
        <v>5350</v>
      </c>
      <c r="G1458" s="15">
        <v>5.4999999999999997E-3</v>
      </c>
    </row>
    <row r="1459" spans="1:7" x14ac:dyDescent="0.2">
      <c r="A1459" s="17">
        <v>41341</v>
      </c>
      <c r="B1459" s="14">
        <v>379.47</v>
      </c>
      <c r="C1459" s="14">
        <v>378.81</v>
      </c>
      <c r="D1459" s="14">
        <v>380.62</v>
      </c>
      <c r="E1459" s="14">
        <v>378.47</v>
      </c>
      <c r="F1459" s="14" t="s">
        <v>5351</v>
      </c>
      <c r="G1459" s="15">
        <v>4.0000000000000002E-4</v>
      </c>
    </row>
    <row r="1460" spans="1:7" x14ac:dyDescent="0.2">
      <c r="A1460" s="17">
        <v>41340</v>
      </c>
      <c r="B1460" s="14">
        <v>377.39</v>
      </c>
      <c r="C1460" s="14">
        <v>378.23</v>
      </c>
      <c r="D1460" s="14">
        <v>378.67</v>
      </c>
      <c r="E1460" s="14">
        <v>376.96</v>
      </c>
      <c r="F1460" s="14" t="s">
        <v>5352</v>
      </c>
      <c r="G1460" s="15">
        <v>-4.8999999999999998E-3</v>
      </c>
    </row>
    <row r="1461" spans="1:7" x14ac:dyDescent="0.2">
      <c r="A1461" s="17">
        <v>41339</v>
      </c>
      <c r="B1461" s="14">
        <v>377.24</v>
      </c>
      <c r="C1461" s="14">
        <v>379.36</v>
      </c>
      <c r="D1461" s="14">
        <v>380.23</v>
      </c>
      <c r="E1461" s="14">
        <v>377.21</v>
      </c>
      <c r="F1461" s="14" t="s">
        <v>5353</v>
      </c>
      <c r="G1461" s="15">
        <v>9.7000000000000003E-3</v>
      </c>
    </row>
    <row r="1462" spans="1:7" x14ac:dyDescent="0.2">
      <c r="A1462" s="17">
        <v>41338</v>
      </c>
      <c r="B1462" s="14">
        <v>379.08</v>
      </c>
      <c r="C1462" s="14">
        <v>376.66</v>
      </c>
      <c r="D1462" s="14">
        <v>379.41</v>
      </c>
      <c r="E1462" s="14">
        <v>376.66</v>
      </c>
      <c r="F1462" s="14" t="s">
        <v>5354</v>
      </c>
      <c r="G1462" s="15">
        <v>2.0999999999999999E-3</v>
      </c>
    </row>
    <row r="1463" spans="1:7" x14ac:dyDescent="0.2">
      <c r="A1463" s="17">
        <v>41337</v>
      </c>
      <c r="B1463" s="14">
        <v>375.45</v>
      </c>
      <c r="C1463" s="14">
        <v>373.68</v>
      </c>
      <c r="D1463" s="14">
        <v>375.45</v>
      </c>
      <c r="E1463" s="14">
        <v>371.98</v>
      </c>
      <c r="F1463" s="14" t="s">
        <v>5355</v>
      </c>
      <c r="G1463" s="15">
        <v>-1.6999999999999999E-3</v>
      </c>
    </row>
    <row r="1464" spans="1:7" x14ac:dyDescent="0.2">
      <c r="A1464" s="17">
        <v>41334</v>
      </c>
      <c r="B1464" s="14">
        <v>374.68</v>
      </c>
      <c r="C1464" s="14">
        <v>375.39</v>
      </c>
      <c r="D1464" s="14">
        <v>376.2</v>
      </c>
      <c r="E1464" s="14">
        <v>372.12</v>
      </c>
      <c r="F1464" s="14" t="s">
        <v>5356</v>
      </c>
      <c r="G1464" s="15">
        <v>4.7000000000000002E-3</v>
      </c>
    </row>
    <row r="1465" spans="1:7" x14ac:dyDescent="0.2">
      <c r="A1465" s="17">
        <v>41333</v>
      </c>
      <c r="B1465" s="14">
        <v>375.32</v>
      </c>
      <c r="C1465" s="14">
        <v>374.31</v>
      </c>
      <c r="D1465" s="14">
        <v>375.32</v>
      </c>
      <c r="E1465" s="14">
        <v>373.08</v>
      </c>
      <c r="F1465" s="14" t="s">
        <v>5357</v>
      </c>
      <c r="G1465" s="15">
        <v>1.1299999999999999E-2</v>
      </c>
    </row>
    <row r="1466" spans="1:7" x14ac:dyDescent="0.2">
      <c r="A1466" s="17">
        <v>41332</v>
      </c>
      <c r="B1466" s="14">
        <v>373.58</v>
      </c>
      <c r="C1466" s="14">
        <v>370.51</v>
      </c>
      <c r="D1466" s="14">
        <v>373.58</v>
      </c>
      <c r="E1466" s="14">
        <v>368.56</v>
      </c>
      <c r="F1466" s="14" t="s">
        <v>5358</v>
      </c>
      <c r="G1466" s="15">
        <v>-1.4E-2</v>
      </c>
    </row>
    <row r="1467" spans="1:7" x14ac:dyDescent="0.2">
      <c r="A1467" s="17">
        <v>41331</v>
      </c>
      <c r="B1467" s="14">
        <v>369.39</v>
      </c>
      <c r="C1467" s="14">
        <v>369.15</v>
      </c>
      <c r="D1467" s="14">
        <v>372.06</v>
      </c>
      <c r="E1467" s="14">
        <v>368.89</v>
      </c>
      <c r="F1467" s="14" t="s">
        <v>5359</v>
      </c>
      <c r="G1467" s="15">
        <v>-3.2000000000000002E-3</v>
      </c>
    </row>
    <row r="1468" spans="1:7" x14ac:dyDescent="0.2">
      <c r="A1468" s="17">
        <v>41330</v>
      </c>
      <c r="B1468" s="14">
        <v>374.63</v>
      </c>
      <c r="C1468" s="14">
        <v>376.7</v>
      </c>
      <c r="D1468" s="14">
        <v>378.07</v>
      </c>
      <c r="E1468" s="14">
        <v>374.1</v>
      </c>
      <c r="F1468" s="14" t="s">
        <v>5360</v>
      </c>
      <c r="G1468" s="15">
        <v>1.12E-2</v>
      </c>
    </row>
    <row r="1469" spans="1:7" x14ac:dyDescent="0.2">
      <c r="A1469" s="17">
        <v>41327</v>
      </c>
      <c r="B1469" s="14">
        <v>375.85</v>
      </c>
      <c r="C1469" s="14">
        <v>372.19</v>
      </c>
      <c r="D1469" s="14">
        <v>376.69</v>
      </c>
      <c r="E1469" s="14">
        <v>372.19</v>
      </c>
      <c r="F1469" s="14" t="s">
        <v>5361</v>
      </c>
      <c r="G1469" s="15">
        <v>-1.03E-2</v>
      </c>
    </row>
    <row r="1470" spans="1:7" x14ac:dyDescent="0.2">
      <c r="A1470" s="17">
        <v>41326</v>
      </c>
      <c r="B1470" s="14">
        <v>371.68</v>
      </c>
      <c r="C1470" s="14">
        <v>373.8</v>
      </c>
      <c r="D1470" s="14">
        <v>373.8</v>
      </c>
      <c r="E1470" s="14">
        <v>370.43</v>
      </c>
      <c r="F1470" s="14" t="s">
        <v>5362</v>
      </c>
      <c r="G1470" s="15">
        <v>5.4000000000000003E-3</v>
      </c>
    </row>
    <row r="1471" spans="1:7" x14ac:dyDescent="0.2">
      <c r="A1471" s="17">
        <v>41325</v>
      </c>
      <c r="B1471" s="14">
        <v>375.55</v>
      </c>
      <c r="C1471" s="14">
        <v>373.57</v>
      </c>
      <c r="D1471" s="14">
        <v>375.8</v>
      </c>
      <c r="E1471" s="14">
        <v>373.2</v>
      </c>
      <c r="F1471" s="14" t="s">
        <v>4155</v>
      </c>
      <c r="G1471" s="15">
        <v>7.1000000000000004E-3</v>
      </c>
    </row>
    <row r="1472" spans="1:7" x14ac:dyDescent="0.2">
      <c r="A1472" s="17">
        <v>41324</v>
      </c>
      <c r="B1472" s="14">
        <v>373.54</v>
      </c>
      <c r="C1472" s="14">
        <v>370.55</v>
      </c>
      <c r="D1472" s="14">
        <v>373.54</v>
      </c>
      <c r="E1472" s="14">
        <v>370.55</v>
      </c>
      <c r="F1472" s="14" t="s">
        <v>5363</v>
      </c>
      <c r="G1472" s="15">
        <v>2.0999999999999999E-3</v>
      </c>
    </row>
    <row r="1473" spans="1:7" x14ac:dyDescent="0.2">
      <c r="A1473" s="17">
        <v>41323</v>
      </c>
      <c r="B1473" s="14">
        <v>370.89</v>
      </c>
      <c r="C1473" s="14">
        <v>370.26</v>
      </c>
      <c r="D1473" s="14">
        <v>370.92</v>
      </c>
      <c r="E1473" s="14">
        <v>369.68</v>
      </c>
      <c r="F1473" s="14" t="s">
        <v>5364</v>
      </c>
      <c r="G1473" s="15">
        <v>2.7000000000000001E-3</v>
      </c>
    </row>
    <row r="1474" spans="1:7" x14ac:dyDescent="0.2">
      <c r="A1474" s="17">
        <v>41320</v>
      </c>
      <c r="B1474" s="14">
        <v>370.13</v>
      </c>
      <c r="C1474" s="14">
        <v>368.91</v>
      </c>
      <c r="D1474" s="14">
        <v>371.11</v>
      </c>
      <c r="E1474" s="14">
        <v>368.75</v>
      </c>
      <c r="F1474" s="14" t="s">
        <v>5365</v>
      </c>
      <c r="G1474" s="15">
        <v>-2.5000000000000001E-3</v>
      </c>
    </row>
    <row r="1475" spans="1:7" x14ac:dyDescent="0.2">
      <c r="A1475" s="17">
        <v>41319</v>
      </c>
      <c r="B1475" s="14">
        <v>369.14</v>
      </c>
      <c r="C1475" s="14">
        <v>369.76</v>
      </c>
      <c r="D1475" s="14">
        <v>369.87</v>
      </c>
      <c r="E1475" s="14">
        <v>367.63</v>
      </c>
      <c r="F1475" s="14" t="s">
        <v>5366</v>
      </c>
      <c r="G1475" s="15">
        <v>9.2999999999999992E-3</v>
      </c>
    </row>
    <row r="1476" spans="1:7" x14ac:dyDescent="0.2">
      <c r="A1476" s="17">
        <v>41318</v>
      </c>
      <c r="B1476" s="14">
        <v>370.08</v>
      </c>
      <c r="C1476" s="14">
        <v>367.29</v>
      </c>
      <c r="D1476" s="14">
        <v>370.08</v>
      </c>
      <c r="E1476" s="14">
        <v>366.83</v>
      </c>
      <c r="F1476" s="14" t="s">
        <v>5367</v>
      </c>
      <c r="G1476" s="15">
        <v>4.1000000000000003E-3</v>
      </c>
    </row>
    <row r="1477" spans="1:7" x14ac:dyDescent="0.2">
      <c r="A1477" s="17">
        <v>41317</v>
      </c>
      <c r="B1477" s="14">
        <v>366.66</v>
      </c>
      <c r="C1477" s="14">
        <v>365.09</v>
      </c>
      <c r="D1477" s="14">
        <v>366.7</v>
      </c>
      <c r="E1477" s="14">
        <v>363.83</v>
      </c>
      <c r="F1477" s="14" t="s">
        <v>5368</v>
      </c>
      <c r="G1477" s="15">
        <v>-1.9E-3</v>
      </c>
    </row>
    <row r="1478" spans="1:7" x14ac:dyDescent="0.2">
      <c r="A1478" s="17">
        <v>41316</v>
      </c>
      <c r="B1478" s="14">
        <v>365.18</v>
      </c>
      <c r="C1478" s="14">
        <v>366.01</v>
      </c>
      <c r="D1478" s="14">
        <v>366.56</v>
      </c>
      <c r="E1478" s="14">
        <v>363.85</v>
      </c>
      <c r="F1478" s="14" t="s">
        <v>5369</v>
      </c>
      <c r="G1478" s="15">
        <v>7.9000000000000008E-3</v>
      </c>
    </row>
    <row r="1479" spans="1:7" x14ac:dyDescent="0.2">
      <c r="A1479" s="17">
        <v>41313</v>
      </c>
      <c r="B1479" s="14">
        <v>365.87</v>
      </c>
      <c r="C1479" s="14">
        <v>363.76</v>
      </c>
      <c r="D1479" s="14">
        <v>365.87</v>
      </c>
      <c r="E1479" s="14">
        <v>363.17</v>
      </c>
      <c r="F1479" s="14" t="s">
        <v>5370</v>
      </c>
      <c r="G1479" s="15">
        <v>-6.0000000000000001E-3</v>
      </c>
    </row>
    <row r="1480" spans="1:7" x14ac:dyDescent="0.2">
      <c r="A1480" s="17">
        <v>41312</v>
      </c>
      <c r="B1480" s="14">
        <v>363.02</v>
      </c>
      <c r="C1480" s="14">
        <v>365.16</v>
      </c>
      <c r="D1480" s="14">
        <v>365.77</v>
      </c>
      <c r="E1480" s="14">
        <v>362.51</v>
      </c>
      <c r="F1480" s="14" t="s">
        <v>5371</v>
      </c>
      <c r="G1480" s="15">
        <v>6.9999999999999999E-4</v>
      </c>
    </row>
    <row r="1481" spans="1:7" x14ac:dyDescent="0.2">
      <c r="A1481" s="17">
        <v>41311</v>
      </c>
      <c r="B1481" s="14">
        <v>365.2</v>
      </c>
      <c r="C1481" s="14">
        <v>364.6</v>
      </c>
      <c r="D1481" s="14">
        <v>366.9</v>
      </c>
      <c r="E1481" s="14">
        <v>363.48</v>
      </c>
      <c r="F1481" s="14" t="s">
        <v>5372</v>
      </c>
      <c r="G1481" s="15">
        <v>1.03E-2</v>
      </c>
    </row>
    <row r="1482" spans="1:7" x14ac:dyDescent="0.2">
      <c r="A1482" s="17">
        <v>41310</v>
      </c>
      <c r="B1482" s="14">
        <v>364.94</v>
      </c>
      <c r="C1482" s="14">
        <v>360.24</v>
      </c>
      <c r="D1482" s="14">
        <v>364.94</v>
      </c>
      <c r="E1482" s="14">
        <v>360.24</v>
      </c>
      <c r="F1482" s="14" t="s">
        <v>5373</v>
      </c>
      <c r="G1482" s="15">
        <v>-1.2200000000000001E-2</v>
      </c>
    </row>
    <row r="1483" spans="1:7" x14ac:dyDescent="0.2">
      <c r="A1483" s="17">
        <v>41309</v>
      </c>
      <c r="B1483" s="14">
        <v>361.23</v>
      </c>
      <c r="C1483" s="14">
        <v>366.23</v>
      </c>
      <c r="D1483" s="14">
        <v>366.35</v>
      </c>
      <c r="E1483" s="14">
        <v>361.08</v>
      </c>
      <c r="F1483" s="14" t="s">
        <v>5374</v>
      </c>
      <c r="G1483" s="15">
        <v>7.1000000000000004E-3</v>
      </c>
    </row>
    <row r="1484" spans="1:7" x14ac:dyDescent="0.2">
      <c r="A1484" s="17">
        <v>41306</v>
      </c>
      <c r="B1484" s="14">
        <v>365.68</v>
      </c>
      <c r="C1484" s="14">
        <v>362.73</v>
      </c>
      <c r="D1484" s="14">
        <v>366.27</v>
      </c>
      <c r="E1484" s="14">
        <v>362.73</v>
      </c>
      <c r="F1484" s="14" t="s">
        <v>5375</v>
      </c>
      <c r="G1484" s="15">
        <v>-4.7000000000000002E-3</v>
      </c>
    </row>
    <row r="1485" spans="1:7" x14ac:dyDescent="0.2">
      <c r="A1485" s="17">
        <v>41305</v>
      </c>
      <c r="B1485" s="14">
        <v>363.1</v>
      </c>
      <c r="C1485" s="14">
        <v>365.87</v>
      </c>
      <c r="D1485" s="14">
        <v>366.9</v>
      </c>
      <c r="E1485" s="14">
        <v>363.1</v>
      </c>
      <c r="F1485" s="14" t="s">
        <v>5376</v>
      </c>
      <c r="G1485" s="15">
        <v>8.0000000000000002E-3</v>
      </c>
    </row>
    <row r="1486" spans="1:7" x14ac:dyDescent="0.2">
      <c r="A1486" s="17">
        <v>41304</v>
      </c>
      <c r="B1486" s="14">
        <v>364.82</v>
      </c>
      <c r="C1486" s="14">
        <v>363.12</v>
      </c>
      <c r="D1486" s="14">
        <v>364.82</v>
      </c>
      <c r="E1486" s="14">
        <v>362.55</v>
      </c>
      <c r="F1486" s="14" t="s">
        <v>5377</v>
      </c>
      <c r="G1486" s="15">
        <v>5.9999999999999995E-4</v>
      </c>
    </row>
    <row r="1487" spans="1:7" x14ac:dyDescent="0.2">
      <c r="A1487" s="17">
        <v>41303</v>
      </c>
      <c r="B1487" s="14">
        <v>361.92</v>
      </c>
      <c r="C1487" s="14">
        <v>361.61</v>
      </c>
      <c r="D1487" s="14">
        <v>361.92</v>
      </c>
      <c r="E1487" s="14">
        <v>360.17</v>
      </c>
      <c r="F1487" s="14" t="s">
        <v>5378</v>
      </c>
      <c r="G1487" s="15">
        <v>1.6999999999999999E-3</v>
      </c>
    </row>
    <row r="1488" spans="1:7" x14ac:dyDescent="0.2">
      <c r="A1488" s="17">
        <v>41302</v>
      </c>
      <c r="B1488" s="14">
        <v>361.7</v>
      </c>
      <c r="C1488" s="14">
        <v>362.36</v>
      </c>
      <c r="D1488" s="14">
        <v>362.39</v>
      </c>
      <c r="E1488" s="14">
        <v>361.04</v>
      </c>
      <c r="F1488" s="14" t="s">
        <v>5379</v>
      </c>
      <c r="G1488" s="15">
        <v>8.3999999999999995E-3</v>
      </c>
    </row>
    <row r="1489" spans="1:7" x14ac:dyDescent="0.2">
      <c r="A1489" s="17">
        <v>41299</v>
      </c>
      <c r="B1489" s="14">
        <v>361.07</v>
      </c>
      <c r="C1489" s="14">
        <v>358.17</v>
      </c>
      <c r="D1489" s="14">
        <v>361.07</v>
      </c>
      <c r="E1489" s="14">
        <v>357.57</v>
      </c>
      <c r="F1489" s="14" t="s">
        <v>5380</v>
      </c>
      <c r="G1489" s="15">
        <v>4.8999999999999998E-3</v>
      </c>
    </row>
    <row r="1490" spans="1:7" x14ac:dyDescent="0.2">
      <c r="A1490" s="17">
        <v>41298</v>
      </c>
      <c r="B1490" s="14">
        <v>358.08</v>
      </c>
      <c r="C1490" s="14">
        <v>356.16</v>
      </c>
      <c r="D1490" s="14">
        <v>358.08</v>
      </c>
      <c r="E1490" s="14">
        <v>355.5</v>
      </c>
      <c r="F1490" s="14" t="s">
        <v>5381</v>
      </c>
      <c r="G1490" s="15">
        <v>1.6999999999999999E-3</v>
      </c>
    </row>
    <row r="1491" spans="1:7" x14ac:dyDescent="0.2">
      <c r="A1491" s="17">
        <v>41297</v>
      </c>
      <c r="B1491" s="14">
        <v>356.32</v>
      </c>
      <c r="C1491" s="14">
        <v>355.31</v>
      </c>
      <c r="D1491" s="14">
        <v>356.54</v>
      </c>
      <c r="E1491" s="14">
        <v>355.14</v>
      </c>
      <c r="F1491" s="14" t="s">
        <v>5382</v>
      </c>
      <c r="G1491" s="15">
        <v>-2.8999999999999998E-3</v>
      </c>
    </row>
    <row r="1492" spans="1:7" x14ac:dyDescent="0.2">
      <c r="A1492" s="17">
        <v>41296</v>
      </c>
      <c r="B1492" s="14">
        <v>355.72</v>
      </c>
      <c r="C1492" s="14">
        <v>356.6</v>
      </c>
      <c r="D1492" s="14">
        <v>356.75</v>
      </c>
      <c r="E1492" s="14">
        <v>354.51</v>
      </c>
      <c r="F1492" s="14" t="s">
        <v>5383</v>
      </c>
      <c r="G1492" s="15">
        <v>6.4999999999999997E-3</v>
      </c>
    </row>
    <row r="1493" spans="1:7" x14ac:dyDescent="0.2">
      <c r="A1493" s="17">
        <v>41295</v>
      </c>
      <c r="B1493" s="14">
        <v>356.76</v>
      </c>
      <c r="C1493" s="14">
        <v>354.88</v>
      </c>
      <c r="D1493" s="14">
        <v>356.86</v>
      </c>
      <c r="E1493" s="14">
        <v>354.56</v>
      </c>
      <c r="F1493" s="14" t="s">
        <v>5384</v>
      </c>
      <c r="G1493" s="15">
        <v>1E-4</v>
      </c>
    </row>
    <row r="1494" spans="1:7" x14ac:dyDescent="0.2">
      <c r="A1494" s="17">
        <v>41292</v>
      </c>
      <c r="B1494" s="14">
        <v>354.44</v>
      </c>
      <c r="C1494" s="14">
        <v>355.74</v>
      </c>
      <c r="D1494" s="14">
        <v>355.74</v>
      </c>
      <c r="E1494" s="14">
        <v>354.13</v>
      </c>
      <c r="F1494" s="14" t="s">
        <v>5217</v>
      </c>
      <c r="G1494" s="15">
        <v>5.4000000000000003E-3</v>
      </c>
    </row>
    <row r="1495" spans="1:7" x14ac:dyDescent="0.2">
      <c r="A1495" s="17">
        <v>41291</v>
      </c>
      <c r="B1495" s="14">
        <v>354.42</v>
      </c>
      <c r="C1495" s="14">
        <v>352.31</v>
      </c>
      <c r="D1495" s="14">
        <v>354.65</v>
      </c>
      <c r="E1495" s="14">
        <v>352.31</v>
      </c>
      <c r="F1495" s="14" t="s">
        <v>5385</v>
      </c>
      <c r="G1495" s="15">
        <v>2.8E-3</v>
      </c>
    </row>
    <row r="1496" spans="1:7" x14ac:dyDescent="0.2">
      <c r="A1496" s="17">
        <v>41290</v>
      </c>
      <c r="B1496" s="14">
        <v>352.53</v>
      </c>
      <c r="C1496" s="14">
        <v>351.45</v>
      </c>
      <c r="D1496" s="14">
        <v>352.53</v>
      </c>
      <c r="E1496" s="14">
        <v>350.52</v>
      </c>
      <c r="F1496" s="14" t="s">
        <v>5386</v>
      </c>
      <c r="G1496" s="15">
        <v>-3.3E-3</v>
      </c>
    </row>
    <row r="1497" spans="1:7" x14ac:dyDescent="0.2">
      <c r="A1497" s="17">
        <v>41289</v>
      </c>
      <c r="B1497" s="14">
        <v>351.55</v>
      </c>
      <c r="C1497" s="14">
        <v>352.67</v>
      </c>
      <c r="D1497" s="14">
        <v>353.12</v>
      </c>
      <c r="E1497" s="14">
        <v>351</v>
      </c>
      <c r="F1497" s="14" t="s">
        <v>5387</v>
      </c>
      <c r="G1497" s="15">
        <v>8.0000000000000004E-4</v>
      </c>
    </row>
    <row r="1498" spans="1:7" x14ac:dyDescent="0.2">
      <c r="A1498" s="17">
        <v>41288</v>
      </c>
      <c r="B1498" s="14">
        <v>352.72</v>
      </c>
      <c r="C1498" s="14">
        <v>352.92</v>
      </c>
      <c r="D1498" s="14">
        <v>354.24</v>
      </c>
      <c r="E1498" s="14">
        <v>352.3</v>
      </c>
      <c r="F1498" s="14" t="s">
        <v>5388</v>
      </c>
      <c r="G1498" s="15">
        <v>4.1000000000000003E-3</v>
      </c>
    </row>
    <row r="1499" spans="1:7" x14ac:dyDescent="0.2">
      <c r="A1499" s="17">
        <v>41285</v>
      </c>
      <c r="B1499" s="14">
        <v>352.45</v>
      </c>
      <c r="C1499" s="14">
        <v>351.94</v>
      </c>
      <c r="D1499" s="14">
        <v>352.45</v>
      </c>
      <c r="E1499" s="14">
        <v>351.15</v>
      </c>
      <c r="F1499" s="14" t="s">
        <v>5389</v>
      </c>
      <c r="G1499" s="15">
        <v>-2.9999999999999997E-4</v>
      </c>
    </row>
    <row r="1500" spans="1:7" x14ac:dyDescent="0.2">
      <c r="A1500" s="17">
        <v>41284</v>
      </c>
      <c r="B1500" s="14">
        <v>351.01</v>
      </c>
      <c r="C1500" s="14">
        <v>351.85</v>
      </c>
      <c r="D1500" s="14">
        <v>352.08</v>
      </c>
      <c r="E1500" s="14">
        <v>350.56</v>
      </c>
      <c r="F1500" s="14" t="s">
        <v>5390</v>
      </c>
      <c r="G1500" s="15">
        <v>1.5E-3</v>
      </c>
    </row>
    <row r="1501" spans="1:7" x14ac:dyDescent="0.2">
      <c r="A1501" s="17">
        <v>41283</v>
      </c>
      <c r="B1501" s="14">
        <v>351.12</v>
      </c>
      <c r="C1501" s="14">
        <v>350.94</v>
      </c>
      <c r="D1501" s="14">
        <v>351.54</v>
      </c>
      <c r="E1501" s="14">
        <v>348.92</v>
      </c>
      <c r="F1501" s="14" t="s">
        <v>5391</v>
      </c>
      <c r="G1501" s="15">
        <v>-3.3999999999999998E-3</v>
      </c>
    </row>
    <row r="1502" spans="1:7" x14ac:dyDescent="0.2">
      <c r="A1502" s="17">
        <v>41282</v>
      </c>
      <c r="B1502" s="14">
        <v>350.58</v>
      </c>
      <c r="C1502" s="14">
        <v>351.52</v>
      </c>
      <c r="D1502" s="14">
        <v>352.64</v>
      </c>
      <c r="E1502" s="14">
        <v>350.32</v>
      </c>
      <c r="F1502" s="14" t="s">
        <v>5392</v>
      </c>
      <c r="G1502" s="15">
        <v>-4.7999999999999996E-3</v>
      </c>
    </row>
    <row r="1503" spans="1:7" x14ac:dyDescent="0.2">
      <c r="A1503" s="17">
        <v>41281</v>
      </c>
      <c r="B1503" s="14">
        <v>351.79</v>
      </c>
      <c r="C1503" s="14">
        <v>353.73</v>
      </c>
      <c r="D1503" s="14">
        <v>353.73</v>
      </c>
      <c r="E1503" s="14">
        <v>351.79</v>
      </c>
      <c r="F1503" s="14" t="s">
        <v>5088</v>
      </c>
      <c r="G1503" s="15">
        <v>4.8999999999999998E-3</v>
      </c>
    </row>
    <row r="1504" spans="1:7" x14ac:dyDescent="0.2">
      <c r="A1504" s="17">
        <v>41278</v>
      </c>
      <c r="B1504" s="14">
        <v>353.48</v>
      </c>
      <c r="C1504" s="14">
        <v>351.34</v>
      </c>
      <c r="D1504" s="14">
        <v>353.48</v>
      </c>
      <c r="E1504" s="14">
        <v>350.62</v>
      </c>
      <c r="F1504" s="14" t="s">
        <v>5393</v>
      </c>
      <c r="G1504" s="15">
        <v>5.9999999999999995E-4</v>
      </c>
    </row>
    <row r="1505" spans="1:7" x14ac:dyDescent="0.2">
      <c r="A1505" s="17">
        <v>41277</v>
      </c>
      <c r="B1505" s="14">
        <v>351.74</v>
      </c>
      <c r="C1505" s="14">
        <v>351.15</v>
      </c>
      <c r="D1505" s="14">
        <v>351.84</v>
      </c>
      <c r="E1505" s="14">
        <v>350.43</v>
      </c>
      <c r="F1505" s="14" t="s">
        <v>5394</v>
      </c>
      <c r="G1505" s="15">
        <v>2.1999999999999999E-2</v>
      </c>
    </row>
    <row r="1506" spans="1:7" x14ac:dyDescent="0.2">
      <c r="A1506" s="17">
        <v>41276</v>
      </c>
      <c r="B1506" s="14">
        <v>351.52</v>
      </c>
      <c r="C1506" s="14">
        <v>349.08</v>
      </c>
      <c r="D1506" s="14">
        <v>351.52</v>
      </c>
      <c r="E1506" s="14">
        <v>347.74</v>
      </c>
      <c r="F1506" s="14" t="s">
        <v>5395</v>
      </c>
      <c r="G1506" s="15">
        <v>-3.5999999999999999E-3</v>
      </c>
    </row>
    <row r="1507" spans="1:7" x14ac:dyDescent="0.2">
      <c r="A1507" s="17">
        <v>41271</v>
      </c>
      <c r="B1507" s="14">
        <v>343.94</v>
      </c>
      <c r="C1507" s="14">
        <v>345.12</v>
      </c>
      <c r="D1507" s="14">
        <v>345.83</v>
      </c>
      <c r="E1507" s="14">
        <v>343.61</v>
      </c>
      <c r="F1507" s="14" t="s">
        <v>5396</v>
      </c>
      <c r="G1507" s="15">
        <v>2.3999999999999998E-3</v>
      </c>
    </row>
    <row r="1508" spans="1:7" x14ac:dyDescent="0.2">
      <c r="A1508" s="17">
        <v>41270</v>
      </c>
      <c r="B1508" s="14">
        <v>345.18</v>
      </c>
      <c r="C1508" s="14">
        <v>342.91</v>
      </c>
      <c r="D1508" s="14">
        <v>345.85</v>
      </c>
      <c r="E1508" s="14">
        <v>342.91</v>
      </c>
      <c r="F1508" s="14" t="s">
        <v>5397</v>
      </c>
      <c r="G1508" s="15">
        <v>-1E-4</v>
      </c>
    </row>
    <row r="1509" spans="1:7" x14ac:dyDescent="0.2">
      <c r="A1509" s="17">
        <v>41264</v>
      </c>
      <c r="B1509" s="14">
        <v>344.34</v>
      </c>
      <c r="C1509" s="14">
        <v>342.76</v>
      </c>
      <c r="D1509" s="14">
        <v>344.34</v>
      </c>
      <c r="E1509" s="14">
        <v>341.46</v>
      </c>
      <c r="F1509" s="14" t="s">
        <v>5398</v>
      </c>
      <c r="G1509" s="15">
        <v>-1E-3</v>
      </c>
    </row>
    <row r="1510" spans="1:7" x14ac:dyDescent="0.2">
      <c r="A1510" s="17">
        <v>41263</v>
      </c>
      <c r="B1510" s="14">
        <v>344.39</v>
      </c>
      <c r="C1510" s="14">
        <v>342.88</v>
      </c>
      <c r="D1510" s="14">
        <v>344.68</v>
      </c>
      <c r="E1510" s="14">
        <v>342.83</v>
      </c>
      <c r="F1510" s="14" t="s">
        <v>5399</v>
      </c>
      <c r="G1510" s="15">
        <v>1.6000000000000001E-3</v>
      </c>
    </row>
    <row r="1511" spans="1:7" x14ac:dyDescent="0.2">
      <c r="A1511" s="17">
        <v>41262</v>
      </c>
      <c r="B1511" s="14">
        <v>344.72</v>
      </c>
      <c r="C1511" s="14">
        <v>344.76</v>
      </c>
      <c r="D1511" s="14">
        <v>344.76</v>
      </c>
      <c r="E1511" s="14">
        <v>343.46</v>
      </c>
      <c r="F1511" s="14" t="s">
        <v>5400</v>
      </c>
      <c r="G1511" s="15">
        <v>5.1000000000000004E-3</v>
      </c>
    </row>
    <row r="1512" spans="1:7" x14ac:dyDescent="0.2">
      <c r="A1512" s="17">
        <v>41261</v>
      </c>
      <c r="B1512" s="14">
        <v>344.18</v>
      </c>
      <c r="C1512" s="14">
        <v>343.39</v>
      </c>
      <c r="D1512" s="14">
        <v>344.39</v>
      </c>
      <c r="E1512" s="14">
        <v>342.86</v>
      </c>
      <c r="F1512" s="14" t="s">
        <v>5401</v>
      </c>
      <c r="G1512" s="15">
        <v>3.3E-3</v>
      </c>
    </row>
    <row r="1513" spans="1:7" x14ac:dyDescent="0.2">
      <c r="A1513" s="17">
        <v>41260</v>
      </c>
      <c r="B1513" s="14">
        <v>342.42</v>
      </c>
      <c r="C1513" s="14">
        <v>341.33</v>
      </c>
      <c r="D1513" s="14">
        <v>342.54</v>
      </c>
      <c r="E1513" s="14">
        <v>340.29</v>
      </c>
      <c r="F1513" s="14" t="s">
        <v>5402</v>
      </c>
      <c r="G1513" s="15">
        <v>6.0000000000000001E-3</v>
      </c>
    </row>
    <row r="1514" spans="1:7" x14ac:dyDescent="0.2">
      <c r="A1514" s="17">
        <v>41257</v>
      </c>
      <c r="B1514" s="14">
        <v>341.31</v>
      </c>
      <c r="C1514" s="14">
        <v>339.89</v>
      </c>
      <c r="D1514" s="14">
        <v>341.31</v>
      </c>
      <c r="E1514" s="14">
        <v>339.89</v>
      </c>
      <c r="F1514" s="14" t="s">
        <v>5403</v>
      </c>
      <c r="G1514" s="15">
        <v>-1.04E-2</v>
      </c>
    </row>
    <row r="1515" spans="1:7" x14ac:dyDescent="0.2">
      <c r="A1515" s="17">
        <v>41256</v>
      </c>
      <c r="B1515" s="14">
        <v>339.28</v>
      </c>
      <c r="C1515" s="14">
        <v>342.61</v>
      </c>
      <c r="D1515" s="14">
        <v>342.75</v>
      </c>
      <c r="E1515" s="14">
        <v>339.28</v>
      </c>
      <c r="F1515" s="14" t="s">
        <v>5404</v>
      </c>
      <c r="G1515" s="15">
        <v>-3.5000000000000001E-3</v>
      </c>
    </row>
    <row r="1516" spans="1:7" x14ac:dyDescent="0.2">
      <c r="A1516" s="17">
        <v>41255</v>
      </c>
      <c r="B1516" s="14">
        <v>342.86</v>
      </c>
      <c r="C1516" s="14">
        <v>344.36</v>
      </c>
      <c r="D1516" s="14">
        <v>344.36</v>
      </c>
      <c r="E1516" s="14">
        <v>342.59</v>
      </c>
      <c r="F1516" s="14" t="s">
        <v>5405</v>
      </c>
      <c r="G1516" s="15">
        <v>3.0999999999999999E-3</v>
      </c>
    </row>
    <row r="1517" spans="1:7" x14ac:dyDescent="0.2">
      <c r="A1517" s="17">
        <v>41254</v>
      </c>
      <c r="B1517" s="14">
        <v>344.08</v>
      </c>
      <c r="C1517" s="14">
        <v>342.75</v>
      </c>
      <c r="D1517" s="14">
        <v>344.15</v>
      </c>
      <c r="E1517" s="14">
        <v>342.11</v>
      </c>
      <c r="F1517" s="14" t="s">
        <v>5406</v>
      </c>
      <c r="G1517" s="15">
        <v>5.4999999999999997E-3</v>
      </c>
    </row>
    <row r="1518" spans="1:7" x14ac:dyDescent="0.2">
      <c r="A1518" s="17">
        <v>41253</v>
      </c>
      <c r="B1518" s="14">
        <v>343.01</v>
      </c>
      <c r="C1518" s="14">
        <v>339.94</v>
      </c>
      <c r="D1518" s="14">
        <v>343.12</v>
      </c>
      <c r="E1518" s="14">
        <v>339.69</v>
      </c>
      <c r="F1518" s="14" t="s">
        <v>4051</v>
      </c>
      <c r="G1518" s="15">
        <v>-2.9999999999999997E-4</v>
      </c>
    </row>
    <row r="1519" spans="1:7" x14ac:dyDescent="0.2">
      <c r="A1519" s="17">
        <v>41250</v>
      </c>
      <c r="B1519" s="14">
        <v>341.15</v>
      </c>
      <c r="C1519" s="14">
        <v>341.28</v>
      </c>
      <c r="D1519" s="14">
        <v>341.75</v>
      </c>
      <c r="E1519" s="14">
        <v>339.9</v>
      </c>
      <c r="F1519" s="14" t="s">
        <v>5407</v>
      </c>
      <c r="G1519" s="15">
        <v>6.1000000000000004E-3</v>
      </c>
    </row>
    <row r="1520" spans="1:7" x14ac:dyDescent="0.2">
      <c r="A1520" s="17">
        <v>41249</v>
      </c>
      <c r="B1520" s="14">
        <v>341.25</v>
      </c>
      <c r="C1520" s="14">
        <v>340.32</v>
      </c>
      <c r="D1520" s="14">
        <v>342.33</v>
      </c>
      <c r="E1520" s="14">
        <v>340.15</v>
      </c>
      <c r="F1520" s="14" t="s">
        <v>4509</v>
      </c>
      <c r="G1520" s="15">
        <v>3.0999999999999999E-3</v>
      </c>
    </row>
    <row r="1521" spans="1:7" x14ac:dyDescent="0.2">
      <c r="A1521" s="17">
        <v>41248</v>
      </c>
      <c r="B1521" s="14">
        <v>339.19</v>
      </c>
      <c r="C1521" s="14">
        <v>339.2</v>
      </c>
      <c r="D1521" s="14">
        <v>340.37</v>
      </c>
      <c r="E1521" s="14">
        <v>338.82</v>
      </c>
      <c r="F1521" s="14" t="s">
        <v>5408</v>
      </c>
      <c r="G1521" s="15">
        <v>1E-4</v>
      </c>
    </row>
    <row r="1522" spans="1:7" x14ac:dyDescent="0.2">
      <c r="A1522" s="17">
        <v>41247</v>
      </c>
      <c r="B1522" s="14">
        <v>338.14</v>
      </c>
      <c r="C1522" s="14">
        <v>337.86</v>
      </c>
      <c r="D1522" s="14">
        <v>338.51</v>
      </c>
      <c r="E1522" s="14">
        <v>337.15</v>
      </c>
      <c r="F1522" s="14" t="s">
        <v>2844</v>
      </c>
      <c r="G1522" s="15">
        <v>2.5999999999999999E-3</v>
      </c>
    </row>
    <row r="1523" spans="1:7" x14ac:dyDescent="0.2">
      <c r="A1523" s="17">
        <v>41246</v>
      </c>
      <c r="B1523" s="14">
        <v>338.1</v>
      </c>
      <c r="C1523" s="14">
        <v>338.04</v>
      </c>
      <c r="D1523" s="14">
        <v>340.22</v>
      </c>
      <c r="E1523" s="14">
        <v>337.5</v>
      </c>
      <c r="F1523" s="14" t="s">
        <v>5409</v>
      </c>
      <c r="G1523" s="15">
        <v>1.5E-3</v>
      </c>
    </row>
    <row r="1524" spans="1:7" x14ac:dyDescent="0.2">
      <c r="A1524" s="17">
        <v>41243</v>
      </c>
      <c r="B1524" s="14">
        <v>337.21</v>
      </c>
      <c r="C1524" s="14">
        <v>336.53</v>
      </c>
      <c r="D1524" s="14">
        <v>338.44</v>
      </c>
      <c r="E1524" s="14">
        <v>336.33</v>
      </c>
      <c r="F1524" s="14" t="s">
        <v>5410</v>
      </c>
      <c r="G1524" s="15">
        <v>1.44E-2</v>
      </c>
    </row>
    <row r="1525" spans="1:7" x14ac:dyDescent="0.2">
      <c r="A1525" s="17">
        <v>41242</v>
      </c>
      <c r="B1525" s="14">
        <v>336.71</v>
      </c>
      <c r="C1525" s="14">
        <v>333.46</v>
      </c>
      <c r="D1525" s="14">
        <v>336.71</v>
      </c>
      <c r="E1525" s="14">
        <v>333.45</v>
      </c>
      <c r="F1525" s="14" t="s">
        <v>5411</v>
      </c>
      <c r="G1525" s="15">
        <v>-2.3E-3</v>
      </c>
    </row>
    <row r="1526" spans="1:7" x14ac:dyDescent="0.2">
      <c r="A1526" s="17">
        <v>41241</v>
      </c>
      <c r="B1526" s="14">
        <v>331.94</v>
      </c>
      <c r="C1526" s="14">
        <v>331.58</v>
      </c>
      <c r="D1526" s="14">
        <v>332.01</v>
      </c>
      <c r="E1526" s="14">
        <v>329.77</v>
      </c>
      <c r="F1526" s="14" t="s">
        <v>5412</v>
      </c>
      <c r="G1526" s="15">
        <v>3.5000000000000001E-3</v>
      </c>
    </row>
    <row r="1527" spans="1:7" x14ac:dyDescent="0.2">
      <c r="A1527" s="17">
        <v>41240</v>
      </c>
      <c r="B1527" s="14">
        <v>332.69</v>
      </c>
      <c r="C1527" s="14">
        <v>332.6</v>
      </c>
      <c r="D1527" s="14">
        <v>333.49</v>
      </c>
      <c r="E1527" s="14">
        <v>331.76</v>
      </c>
      <c r="F1527" s="14" t="s">
        <v>5413</v>
      </c>
      <c r="G1527" s="15">
        <v>-3.0000000000000001E-3</v>
      </c>
    </row>
    <row r="1528" spans="1:7" x14ac:dyDescent="0.2">
      <c r="A1528" s="17">
        <v>41239</v>
      </c>
      <c r="B1528" s="14">
        <v>331.53</v>
      </c>
      <c r="C1528" s="14">
        <v>331.75</v>
      </c>
      <c r="D1528" s="14">
        <v>333.15</v>
      </c>
      <c r="E1528" s="14">
        <v>330.56</v>
      </c>
      <c r="F1528" s="14" t="s">
        <v>5414</v>
      </c>
      <c r="G1528" s="15">
        <v>9.2999999999999992E-3</v>
      </c>
    </row>
    <row r="1529" spans="1:7" x14ac:dyDescent="0.2">
      <c r="A1529" s="17">
        <v>41236</v>
      </c>
      <c r="B1529" s="14">
        <v>332.54</v>
      </c>
      <c r="C1529" s="14">
        <v>329.58</v>
      </c>
      <c r="D1529" s="14">
        <v>332.54</v>
      </c>
      <c r="E1529" s="14">
        <v>328.75</v>
      </c>
      <c r="F1529" s="14" t="s">
        <v>5415</v>
      </c>
      <c r="G1529" s="15">
        <v>7.3000000000000001E-3</v>
      </c>
    </row>
    <row r="1530" spans="1:7" x14ac:dyDescent="0.2">
      <c r="A1530" s="17">
        <v>41235</v>
      </c>
      <c r="B1530" s="14">
        <v>329.46</v>
      </c>
      <c r="C1530" s="14">
        <v>327.76</v>
      </c>
      <c r="D1530" s="14">
        <v>329.71</v>
      </c>
      <c r="E1530" s="14">
        <v>327.51</v>
      </c>
      <c r="F1530" s="14" t="s">
        <v>5416</v>
      </c>
      <c r="G1530" s="15">
        <v>2.0000000000000001E-4</v>
      </c>
    </row>
    <row r="1531" spans="1:7" x14ac:dyDescent="0.2">
      <c r="A1531" s="17">
        <v>41234</v>
      </c>
      <c r="B1531" s="14">
        <v>327.08</v>
      </c>
      <c r="C1531" s="14">
        <v>326.08999999999997</v>
      </c>
      <c r="D1531" s="14">
        <v>327.72</v>
      </c>
      <c r="E1531" s="14">
        <v>325.45</v>
      </c>
      <c r="F1531" s="14" t="s">
        <v>5417</v>
      </c>
      <c r="G1531" s="15">
        <v>3.0000000000000001E-3</v>
      </c>
    </row>
    <row r="1532" spans="1:7" x14ac:dyDescent="0.2">
      <c r="A1532" s="17">
        <v>41233</v>
      </c>
      <c r="B1532" s="14">
        <v>327.01</v>
      </c>
      <c r="C1532" s="14">
        <v>325.52</v>
      </c>
      <c r="D1532" s="14">
        <v>327.38</v>
      </c>
      <c r="E1532" s="14">
        <v>325.11</v>
      </c>
      <c r="F1532" s="14" t="s">
        <v>5418</v>
      </c>
      <c r="G1532" s="15">
        <v>2.1700000000000001E-2</v>
      </c>
    </row>
    <row r="1533" spans="1:7" x14ac:dyDescent="0.2">
      <c r="A1533" s="17">
        <v>41232</v>
      </c>
      <c r="B1533" s="14">
        <v>326.04000000000002</v>
      </c>
      <c r="C1533" s="14">
        <v>321.32</v>
      </c>
      <c r="D1533" s="14">
        <v>326.04000000000002</v>
      </c>
      <c r="E1533" s="14">
        <v>321.32</v>
      </c>
      <c r="F1533" s="14" t="s">
        <v>5419</v>
      </c>
      <c r="G1533" s="15">
        <v>-9.7000000000000003E-3</v>
      </c>
    </row>
    <row r="1534" spans="1:7" x14ac:dyDescent="0.2">
      <c r="A1534" s="17">
        <v>41229</v>
      </c>
      <c r="B1534" s="14">
        <v>319.10000000000002</v>
      </c>
      <c r="C1534" s="14">
        <v>322.14999999999998</v>
      </c>
      <c r="D1534" s="14">
        <v>323.47000000000003</v>
      </c>
      <c r="E1534" s="14">
        <v>319.04000000000002</v>
      </c>
      <c r="F1534" s="14" t="s">
        <v>5420</v>
      </c>
      <c r="G1534" s="15">
        <v>-1.23E-2</v>
      </c>
    </row>
    <row r="1535" spans="1:7" x14ac:dyDescent="0.2">
      <c r="A1535" s="17">
        <v>41228</v>
      </c>
      <c r="B1535" s="14">
        <v>322.24</v>
      </c>
      <c r="C1535" s="14">
        <v>323.85000000000002</v>
      </c>
      <c r="D1535" s="14">
        <v>324.31</v>
      </c>
      <c r="E1535" s="14">
        <v>322</v>
      </c>
      <c r="F1535" s="14" t="s">
        <v>5421</v>
      </c>
      <c r="G1535" s="15">
        <v>-1.4E-3</v>
      </c>
    </row>
    <row r="1536" spans="1:7" x14ac:dyDescent="0.2">
      <c r="A1536" s="17">
        <v>41227</v>
      </c>
      <c r="B1536" s="14">
        <v>326.24</v>
      </c>
      <c r="C1536" s="14">
        <v>326.08</v>
      </c>
      <c r="D1536" s="14">
        <v>327.47000000000003</v>
      </c>
      <c r="E1536" s="14">
        <v>325.44</v>
      </c>
      <c r="F1536" s="14" t="s">
        <v>5422</v>
      </c>
      <c r="G1536" s="15">
        <v>-1E-3</v>
      </c>
    </row>
    <row r="1537" spans="1:7" x14ac:dyDescent="0.2">
      <c r="A1537" s="17">
        <v>41226</v>
      </c>
      <c r="B1537" s="14">
        <v>326.69</v>
      </c>
      <c r="C1537" s="14">
        <v>325.86</v>
      </c>
      <c r="D1537" s="14">
        <v>326.85000000000002</v>
      </c>
      <c r="E1537" s="14">
        <v>323.27</v>
      </c>
      <c r="F1537" s="14" t="s">
        <v>5423</v>
      </c>
      <c r="G1537" s="15">
        <v>4.0000000000000002E-4</v>
      </c>
    </row>
    <row r="1538" spans="1:7" x14ac:dyDescent="0.2">
      <c r="A1538" s="17">
        <v>41225</v>
      </c>
      <c r="B1538" s="14">
        <v>327.01</v>
      </c>
      <c r="C1538" s="14">
        <v>326.66000000000003</v>
      </c>
      <c r="D1538" s="14">
        <v>328.27</v>
      </c>
      <c r="E1538" s="14">
        <v>326.23</v>
      </c>
      <c r="F1538" s="14" t="s">
        <v>5424</v>
      </c>
      <c r="G1538" s="15">
        <v>-3.7000000000000002E-3</v>
      </c>
    </row>
    <row r="1539" spans="1:7" x14ac:dyDescent="0.2">
      <c r="A1539" s="17">
        <v>41222</v>
      </c>
      <c r="B1539" s="14">
        <v>326.89</v>
      </c>
      <c r="C1539" s="14">
        <v>327.76</v>
      </c>
      <c r="D1539" s="14">
        <v>329.01</v>
      </c>
      <c r="E1539" s="14">
        <v>324.42</v>
      </c>
      <c r="F1539" s="14" t="s">
        <v>5425</v>
      </c>
      <c r="G1539" s="15">
        <v>-2E-3</v>
      </c>
    </row>
    <row r="1540" spans="1:7" x14ac:dyDescent="0.2">
      <c r="A1540" s="17">
        <v>41221</v>
      </c>
      <c r="B1540" s="14">
        <v>328.12</v>
      </c>
      <c r="C1540" s="14">
        <v>330.37</v>
      </c>
      <c r="D1540" s="14">
        <v>330.66</v>
      </c>
      <c r="E1540" s="14">
        <v>327.38</v>
      </c>
      <c r="F1540" s="14" t="s">
        <v>5426</v>
      </c>
      <c r="G1540" s="15">
        <v>-1.4E-2</v>
      </c>
    </row>
    <row r="1541" spans="1:7" x14ac:dyDescent="0.2">
      <c r="A1541" s="17">
        <v>41220</v>
      </c>
      <c r="B1541" s="14">
        <v>328.79</v>
      </c>
      <c r="C1541" s="14">
        <v>335.01</v>
      </c>
      <c r="D1541" s="14">
        <v>335.12</v>
      </c>
      <c r="E1541" s="14">
        <v>328.79</v>
      </c>
      <c r="F1541" s="14" t="s">
        <v>5427</v>
      </c>
      <c r="G1541" s="15">
        <v>8.9999999999999993E-3</v>
      </c>
    </row>
    <row r="1542" spans="1:7" x14ac:dyDescent="0.2">
      <c r="A1542" s="17">
        <v>41219</v>
      </c>
      <c r="B1542" s="14">
        <v>333.45</v>
      </c>
      <c r="C1542" s="14">
        <v>330.65</v>
      </c>
      <c r="D1542" s="14">
        <v>333.65</v>
      </c>
      <c r="E1542" s="14">
        <v>330.45</v>
      </c>
      <c r="F1542" s="14" t="s">
        <v>3355</v>
      </c>
      <c r="G1542" s="15">
        <v>-4.7999999999999996E-3</v>
      </c>
    </row>
    <row r="1543" spans="1:7" x14ac:dyDescent="0.2">
      <c r="A1543" s="17">
        <v>41218</v>
      </c>
      <c r="B1543" s="14">
        <v>330.47</v>
      </c>
      <c r="C1543" s="14">
        <v>331.12</v>
      </c>
      <c r="D1543" s="14">
        <v>331.6</v>
      </c>
      <c r="E1543" s="14">
        <v>329.87</v>
      </c>
      <c r="F1543" s="14" t="s">
        <v>3924</v>
      </c>
      <c r="G1543" s="15">
        <v>6.3E-3</v>
      </c>
    </row>
    <row r="1544" spans="1:7" x14ac:dyDescent="0.2">
      <c r="A1544" s="17">
        <v>41215</v>
      </c>
      <c r="B1544" s="14">
        <v>332.07</v>
      </c>
      <c r="C1544" s="14">
        <v>330.17</v>
      </c>
      <c r="D1544" s="14">
        <v>332.07</v>
      </c>
      <c r="E1544" s="14">
        <v>330.09</v>
      </c>
      <c r="F1544" s="14" t="s">
        <v>5428</v>
      </c>
      <c r="G1544" s="15">
        <v>9.4999999999999998E-3</v>
      </c>
    </row>
    <row r="1545" spans="1:7" x14ac:dyDescent="0.2">
      <c r="A1545" s="17">
        <v>41214</v>
      </c>
      <c r="B1545" s="14">
        <v>329.98</v>
      </c>
      <c r="C1545" s="14">
        <v>326.33</v>
      </c>
      <c r="D1545" s="14">
        <v>330.38</v>
      </c>
      <c r="E1545" s="14">
        <v>325.69</v>
      </c>
      <c r="F1545" s="14" t="s">
        <v>5429</v>
      </c>
      <c r="G1545" s="15">
        <v>-5.1000000000000004E-3</v>
      </c>
    </row>
    <row r="1546" spans="1:7" x14ac:dyDescent="0.2">
      <c r="A1546" s="17">
        <v>41213</v>
      </c>
      <c r="B1546" s="14">
        <v>326.88</v>
      </c>
      <c r="C1546" s="14">
        <v>328.99</v>
      </c>
      <c r="D1546" s="14">
        <v>330.5</v>
      </c>
      <c r="E1546" s="14">
        <v>326.87</v>
      </c>
      <c r="F1546" s="14" t="s">
        <v>5430</v>
      </c>
      <c r="G1546" s="15">
        <v>4.1000000000000003E-3</v>
      </c>
    </row>
    <row r="1547" spans="1:7" x14ac:dyDescent="0.2">
      <c r="A1547" s="17">
        <v>41212</v>
      </c>
      <c r="B1547" s="14">
        <v>328.56</v>
      </c>
      <c r="C1547" s="14">
        <v>327.01</v>
      </c>
      <c r="D1547" s="14">
        <v>329.04</v>
      </c>
      <c r="E1547" s="14">
        <v>327.01</v>
      </c>
      <c r="F1547" s="14" t="s">
        <v>5431</v>
      </c>
      <c r="G1547" s="15">
        <v>-3.3E-3</v>
      </c>
    </row>
    <row r="1548" spans="1:7" x14ac:dyDescent="0.2">
      <c r="A1548" s="17">
        <v>41211</v>
      </c>
      <c r="B1548" s="14">
        <v>327.22000000000003</v>
      </c>
      <c r="C1548" s="14">
        <v>326.95999999999998</v>
      </c>
      <c r="D1548" s="14">
        <v>328.15</v>
      </c>
      <c r="E1548" s="14">
        <v>325.92</v>
      </c>
      <c r="F1548" s="14" t="s">
        <v>5432</v>
      </c>
      <c r="G1548" s="15">
        <v>3.8E-3</v>
      </c>
    </row>
    <row r="1549" spans="1:7" x14ac:dyDescent="0.2">
      <c r="A1549" s="17">
        <v>41208</v>
      </c>
      <c r="B1549" s="14">
        <v>328.29</v>
      </c>
      <c r="C1549" s="14">
        <v>325.2</v>
      </c>
      <c r="D1549" s="14">
        <v>328.58</v>
      </c>
      <c r="E1549" s="14">
        <v>324.72000000000003</v>
      </c>
      <c r="F1549" s="14" t="s">
        <v>5433</v>
      </c>
      <c r="G1549" s="15">
        <v>5.7000000000000002E-3</v>
      </c>
    </row>
    <row r="1550" spans="1:7" x14ac:dyDescent="0.2">
      <c r="A1550" s="17">
        <v>41207</v>
      </c>
      <c r="B1550" s="14">
        <v>327.06</v>
      </c>
      <c r="C1550" s="14">
        <v>324.91000000000003</v>
      </c>
      <c r="D1550" s="14">
        <v>328.18</v>
      </c>
      <c r="E1550" s="14">
        <v>323.89999999999998</v>
      </c>
      <c r="F1550" s="14" t="s">
        <v>5434</v>
      </c>
      <c r="G1550" s="15">
        <v>1.9E-3</v>
      </c>
    </row>
    <row r="1551" spans="1:7" x14ac:dyDescent="0.2">
      <c r="A1551" s="17">
        <v>41206</v>
      </c>
      <c r="B1551" s="14">
        <v>325.22000000000003</v>
      </c>
      <c r="C1551" s="14">
        <v>322.83999999999997</v>
      </c>
      <c r="D1551" s="14">
        <v>326.18</v>
      </c>
      <c r="E1551" s="14">
        <v>320.48</v>
      </c>
      <c r="F1551" s="14" t="s">
        <v>4696</v>
      </c>
      <c r="G1551" s="15">
        <v>-1.6199999999999999E-2</v>
      </c>
    </row>
    <row r="1552" spans="1:7" x14ac:dyDescent="0.2">
      <c r="A1552" s="17">
        <v>41205</v>
      </c>
      <c r="B1552" s="14">
        <v>324.58999999999997</v>
      </c>
      <c r="C1552" s="14">
        <v>330.29</v>
      </c>
      <c r="D1552" s="14">
        <v>330.29</v>
      </c>
      <c r="E1552" s="14">
        <v>323.25</v>
      </c>
      <c r="F1552" s="14" t="s">
        <v>5435</v>
      </c>
      <c r="G1552" s="15">
        <v>1.6000000000000001E-3</v>
      </c>
    </row>
    <row r="1553" spans="1:7" x14ac:dyDescent="0.2">
      <c r="A1553" s="17">
        <v>41204</v>
      </c>
      <c r="B1553" s="14">
        <v>329.95</v>
      </c>
      <c r="C1553" s="14">
        <v>329.1</v>
      </c>
      <c r="D1553" s="14">
        <v>332.35</v>
      </c>
      <c r="E1553" s="14">
        <v>328.64</v>
      </c>
      <c r="F1553" s="14" t="s">
        <v>5436</v>
      </c>
      <c r="G1553" s="15">
        <v>-1.44E-2</v>
      </c>
    </row>
    <row r="1554" spans="1:7" x14ac:dyDescent="0.2">
      <c r="A1554" s="17">
        <v>41201</v>
      </c>
      <c r="B1554" s="14">
        <v>329.43</v>
      </c>
      <c r="C1554" s="14">
        <v>333.33</v>
      </c>
      <c r="D1554" s="14">
        <v>333.88</v>
      </c>
      <c r="E1554" s="14">
        <v>329.43</v>
      </c>
      <c r="F1554" s="14" t="s">
        <v>5437</v>
      </c>
      <c r="G1554" s="15">
        <v>4.4000000000000003E-3</v>
      </c>
    </row>
    <row r="1555" spans="1:7" x14ac:dyDescent="0.2">
      <c r="A1555" s="17">
        <v>41200</v>
      </c>
      <c r="B1555" s="14">
        <v>334.26</v>
      </c>
      <c r="C1555" s="14">
        <v>333.08</v>
      </c>
      <c r="D1555" s="14">
        <v>334.42</v>
      </c>
      <c r="E1555" s="14">
        <v>331.73</v>
      </c>
      <c r="F1555" s="14" t="s">
        <v>5438</v>
      </c>
      <c r="G1555" s="15">
        <v>3.7000000000000002E-3</v>
      </c>
    </row>
    <row r="1556" spans="1:7" x14ac:dyDescent="0.2">
      <c r="A1556" s="17">
        <v>41199</v>
      </c>
      <c r="B1556" s="14">
        <v>332.8</v>
      </c>
      <c r="C1556" s="14">
        <v>331.83</v>
      </c>
      <c r="D1556" s="14">
        <v>332.8</v>
      </c>
      <c r="E1556" s="14">
        <v>330.68</v>
      </c>
      <c r="F1556" s="14" t="s">
        <v>4935</v>
      </c>
      <c r="G1556" s="15">
        <v>7.3000000000000001E-3</v>
      </c>
    </row>
    <row r="1557" spans="1:7" x14ac:dyDescent="0.2">
      <c r="A1557" s="17">
        <v>41198</v>
      </c>
      <c r="B1557" s="14">
        <v>331.57</v>
      </c>
      <c r="C1557" s="14">
        <v>330.35</v>
      </c>
      <c r="D1557" s="14">
        <v>331.57</v>
      </c>
      <c r="E1557" s="14">
        <v>328.98</v>
      </c>
      <c r="F1557" s="14" t="s">
        <v>5439</v>
      </c>
      <c r="G1557" s="15">
        <v>4.1999999999999997E-3</v>
      </c>
    </row>
    <row r="1558" spans="1:7" x14ac:dyDescent="0.2">
      <c r="A1558" s="17">
        <v>41197</v>
      </c>
      <c r="B1558" s="14">
        <v>329.16</v>
      </c>
      <c r="C1558" s="14">
        <v>327.44</v>
      </c>
      <c r="D1558" s="14">
        <v>330.34</v>
      </c>
      <c r="E1558" s="14">
        <v>327.44</v>
      </c>
      <c r="F1558" s="14" t="s">
        <v>5440</v>
      </c>
      <c r="G1558" s="15">
        <v>-5.5999999999999999E-3</v>
      </c>
    </row>
    <row r="1559" spans="1:7" x14ac:dyDescent="0.2">
      <c r="A1559" s="17">
        <v>41194</v>
      </c>
      <c r="B1559" s="14">
        <v>327.79</v>
      </c>
      <c r="C1559" s="14">
        <v>328.99</v>
      </c>
      <c r="D1559" s="14">
        <v>329.21</v>
      </c>
      <c r="E1559" s="14">
        <v>327.26</v>
      </c>
      <c r="F1559" s="14" t="s">
        <v>5441</v>
      </c>
      <c r="G1559" s="15">
        <v>3.2000000000000002E-3</v>
      </c>
    </row>
    <row r="1560" spans="1:7" x14ac:dyDescent="0.2">
      <c r="A1560" s="17">
        <v>41193</v>
      </c>
      <c r="B1560" s="14">
        <v>329.62</v>
      </c>
      <c r="C1560" s="14">
        <v>327.5</v>
      </c>
      <c r="D1560" s="14">
        <v>330.64</v>
      </c>
      <c r="E1560" s="14">
        <v>327.02999999999997</v>
      </c>
      <c r="F1560" s="14" t="s">
        <v>5442</v>
      </c>
      <c r="G1560" s="15">
        <v>-1.14E-2</v>
      </c>
    </row>
    <row r="1561" spans="1:7" x14ac:dyDescent="0.2">
      <c r="A1561" s="17">
        <v>41192</v>
      </c>
      <c r="B1561" s="14">
        <v>328.58</v>
      </c>
      <c r="C1561" s="14">
        <v>331.2</v>
      </c>
      <c r="D1561" s="14">
        <v>331.71</v>
      </c>
      <c r="E1561" s="14">
        <v>328.1</v>
      </c>
      <c r="F1561" s="14" t="s">
        <v>5443</v>
      </c>
      <c r="G1561" s="15">
        <v>-5.7999999999999996E-3</v>
      </c>
    </row>
    <row r="1562" spans="1:7" x14ac:dyDescent="0.2">
      <c r="A1562" s="17">
        <v>41191</v>
      </c>
      <c r="B1562" s="14">
        <v>332.36</v>
      </c>
      <c r="C1562" s="14">
        <v>334.71</v>
      </c>
      <c r="D1562" s="14">
        <v>335.26</v>
      </c>
      <c r="E1562" s="14">
        <v>332.31</v>
      </c>
      <c r="F1562" s="14" t="s">
        <v>3543</v>
      </c>
      <c r="G1562" s="15">
        <v>-1.1599999999999999E-2</v>
      </c>
    </row>
    <row r="1563" spans="1:7" x14ac:dyDescent="0.2">
      <c r="A1563" s="17">
        <v>41190</v>
      </c>
      <c r="B1563" s="14">
        <v>334.29</v>
      </c>
      <c r="C1563" s="14">
        <v>336.36</v>
      </c>
      <c r="D1563" s="14">
        <v>336.5</v>
      </c>
      <c r="E1563" s="14">
        <v>333.88</v>
      </c>
      <c r="F1563" s="14" t="s">
        <v>5444</v>
      </c>
      <c r="G1563" s="15">
        <v>1.04E-2</v>
      </c>
    </row>
    <row r="1564" spans="1:7" x14ac:dyDescent="0.2">
      <c r="A1564" s="17">
        <v>41187</v>
      </c>
      <c r="B1564" s="14">
        <v>338.2</v>
      </c>
      <c r="C1564" s="14">
        <v>335.32</v>
      </c>
      <c r="D1564" s="14">
        <v>339.31</v>
      </c>
      <c r="E1564" s="14">
        <v>335.32</v>
      </c>
      <c r="F1564" s="14" t="s">
        <v>5445</v>
      </c>
      <c r="G1564" s="15">
        <v>2.3999999999999998E-3</v>
      </c>
    </row>
    <row r="1565" spans="1:7" x14ac:dyDescent="0.2">
      <c r="A1565" s="17">
        <v>41186</v>
      </c>
      <c r="B1565" s="14">
        <v>334.72</v>
      </c>
      <c r="C1565" s="14">
        <v>334.9</v>
      </c>
      <c r="D1565" s="14">
        <v>335.18</v>
      </c>
      <c r="E1565" s="14">
        <v>332.75</v>
      </c>
      <c r="F1565" s="14" t="s">
        <v>5446</v>
      </c>
      <c r="G1565" s="15">
        <v>-3.5999999999999999E-3</v>
      </c>
    </row>
    <row r="1566" spans="1:7" x14ac:dyDescent="0.2">
      <c r="A1566" s="17">
        <v>41185</v>
      </c>
      <c r="B1566" s="14">
        <v>333.91</v>
      </c>
      <c r="C1566" s="14">
        <v>333.73</v>
      </c>
      <c r="D1566" s="14">
        <v>335.02</v>
      </c>
      <c r="E1566" s="14">
        <v>333.04</v>
      </c>
      <c r="F1566" s="14" t="s">
        <v>5447</v>
      </c>
      <c r="G1566" s="15">
        <v>-1E-3</v>
      </c>
    </row>
    <row r="1567" spans="1:7" x14ac:dyDescent="0.2">
      <c r="A1567" s="17">
        <v>41184</v>
      </c>
      <c r="B1567" s="14">
        <v>335.13</v>
      </c>
      <c r="C1567" s="14">
        <v>334.18</v>
      </c>
      <c r="D1567" s="14">
        <v>336.73</v>
      </c>
      <c r="E1567" s="14">
        <v>333.49</v>
      </c>
      <c r="F1567" s="14" t="s">
        <v>5448</v>
      </c>
      <c r="G1567" s="15">
        <v>1.12E-2</v>
      </c>
    </row>
    <row r="1568" spans="1:7" x14ac:dyDescent="0.2">
      <c r="A1568" s="17">
        <v>41183</v>
      </c>
      <c r="B1568" s="14">
        <v>335.47</v>
      </c>
      <c r="C1568" s="14">
        <v>330.92</v>
      </c>
      <c r="D1568" s="14">
        <v>335.92</v>
      </c>
      <c r="E1568" s="14">
        <v>330.92</v>
      </c>
      <c r="F1568" s="14" t="s">
        <v>5449</v>
      </c>
      <c r="G1568" s="15">
        <v>-8.6E-3</v>
      </c>
    </row>
    <row r="1569" spans="1:7" x14ac:dyDescent="0.2">
      <c r="A1569" s="17">
        <v>41180</v>
      </c>
      <c r="B1569" s="14">
        <v>331.74</v>
      </c>
      <c r="C1569" s="14">
        <v>335.54</v>
      </c>
      <c r="D1569" s="14">
        <v>335.93</v>
      </c>
      <c r="E1569" s="14">
        <v>331.56</v>
      </c>
      <c r="F1569" s="14" t="s">
        <v>5450</v>
      </c>
      <c r="G1569" s="15">
        <v>-2.0999999999999999E-3</v>
      </c>
    </row>
    <row r="1570" spans="1:7" x14ac:dyDescent="0.2">
      <c r="A1570" s="17">
        <v>41179</v>
      </c>
      <c r="B1570" s="14">
        <v>334.62</v>
      </c>
      <c r="C1570" s="14">
        <v>334.61</v>
      </c>
      <c r="D1570" s="14">
        <v>336.59</v>
      </c>
      <c r="E1570" s="14">
        <v>333.94</v>
      </c>
      <c r="F1570" s="14" t="s">
        <v>5451</v>
      </c>
      <c r="G1570" s="15">
        <v>-1.41E-2</v>
      </c>
    </row>
    <row r="1571" spans="1:7" x14ac:dyDescent="0.2">
      <c r="A1571" s="17">
        <v>41178</v>
      </c>
      <c r="B1571" s="14">
        <v>335.31</v>
      </c>
      <c r="C1571" s="14">
        <v>337.55</v>
      </c>
      <c r="D1571" s="14">
        <v>337.55</v>
      </c>
      <c r="E1571" s="14">
        <v>334.6</v>
      </c>
      <c r="F1571" s="14" t="s">
        <v>5452</v>
      </c>
      <c r="G1571" s="15">
        <v>5.1999999999999998E-3</v>
      </c>
    </row>
    <row r="1572" spans="1:7" x14ac:dyDescent="0.2">
      <c r="A1572" s="17">
        <v>41177</v>
      </c>
      <c r="B1572" s="14">
        <v>340.09</v>
      </c>
      <c r="C1572" s="14">
        <v>337.52</v>
      </c>
      <c r="D1572" s="14">
        <v>340.2</v>
      </c>
      <c r="E1572" s="14">
        <v>336.33</v>
      </c>
      <c r="F1572" s="14" t="s">
        <v>2805</v>
      </c>
      <c r="G1572" s="15">
        <v>-1.4E-3</v>
      </c>
    </row>
    <row r="1573" spans="1:7" x14ac:dyDescent="0.2">
      <c r="A1573" s="17">
        <v>41176</v>
      </c>
      <c r="B1573" s="14">
        <v>338.34</v>
      </c>
      <c r="C1573" s="14">
        <v>337.52</v>
      </c>
      <c r="D1573" s="14">
        <v>338.6</v>
      </c>
      <c r="E1573" s="14">
        <v>336.32</v>
      </c>
      <c r="F1573" s="14" t="s">
        <v>5453</v>
      </c>
      <c r="G1573" s="15">
        <v>6.9999999999999999E-4</v>
      </c>
    </row>
    <row r="1574" spans="1:7" x14ac:dyDescent="0.2">
      <c r="A1574" s="17">
        <v>41173</v>
      </c>
      <c r="B1574" s="14">
        <v>338.83</v>
      </c>
      <c r="C1574" s="14">
        <v>339.73</v>
      </c>
      <c r="D1574" s="14">
        <v>340.42</v>
      </c>
      <c r="E1574" s="14">
        <v>338.23</v>
      </c>
      <c r="F1574" s="14" t="s">
        <v>5454</v>
      </c>
      <c r="G1574" s="15">
        <v>-5.8999999999999999E-3</v>
      </c>
    </row>
    <row r="1575" spans="1:7" x14ac:dyDescent="0.2">
      <c r="A1575" s="17">
        <v>41172</v>
      </c>
      <c r="B1575" s="14">
        <v>338.59</v>
      </c>
      <c r="C1575" s="14">
        <v>338.86</v>
      </c>
      <c r="D1575" s="14">
        <v>339.22</v>
      </c>
      <c r="E1575" s="14">
        <v>337.68</v>
      </c>
      <c r="F1575" s="14" t="s">
        <v>5455</v>
      </c>
      <c r="G1575" s="15">
        <v>5.0000000000000001E-3</v>
      </c>
    </row>
    <row r="1576" spans="1:7" x14ac:dyDescent="0.2">
      <c r="A1576" s="17">
        <v>41171</v>
      </c>
      <c r="B1576" s="14">
        <v>340.59</v>
      </c>
      <c r="C1576" s="14">
        <v>339.33</v>
      </c>
      <c r="D1576" s="14">
        <v>341.12</v>
      </c>
      <c r="E1576" s="14">
        <v>339.33</v>
      </c>
      <c r="F1576" s="14" t="s">
        <v>5456</v>
      </c>
      <c r="G1576" s="15">
        <v>-7.9000000000000008E-3</v>
      </c>
    </row>
    <row r="1577" spans="1:7" x14ac:dyDescent="0.2">
      <c r="A1577" s="17">
        <v>41170</v>
      </c>
      <c r="B1577" s="14">
        <v>338.89</v>
      </c>
      <c r="C1577" s="14">
        <v>340.23</v>
      </c>
      <c r="D1577" s="14">
        <v>340.61</v>
      </c>
      <c r="E1577" s="14">
        <v>337.86</v>
      </c>
      <c r="F1577" s="14" t="s">
        <v>5457</v>
      </c>
      <c r="G1577" s="15">
        <v>-4.4999999999999997E-3</v>
      </c>
    </row>
    <row r="1578" spans="1:7" x14ac:dyDescent="0.2">
      <c r="A1578" s="17">
        <v>41169</v>
      </c>
      <c r="B1578" s="14">
        <v>341.6</v>
      </c>
      <c r="C1578" s="14">
        <v>341.47</v>
      </c>
      <c r="D1578" s="14">
        <v>342.62</v>
      </c>
      <c r="E1578" s="14">
        <v>341.02</v>
      </c>
      <c r="F1578" s="14" t="s">
        <v>5458</v>
      </c>
      <c r="G1578" s="15">
        <v>2.4899999999999999E-2</v>
      </c>
    </row>
    <row r="1579" spans="1:7" x14ac:dyDescent="0.2">
      <c r="A1579" s="17">
        <v>41166</v>
      </c>
      <c r="B1579" s="14">
        <v>343.15</v>
      </c>
      <c r="C1579" s="14">
        <v>339.72</v>
      </c>
      <c r="D1579" s="14">
        <v>344.29</v>
      </c>
      <c r="E1579" s="14">
        <v>339.72</v>
      </c>
      <c r="F1579" s="14" t="s">
        <v>5459</v>
      </c>
      <c r="G1579" s="15">
        <v>2.0000000000000001E-4</v>
      </c>
    </row>
    <row r="1580" spans="1:7" x14ac:dyDescent="0.2">
      <c r="A1580" s="17">
        <v>41165</v>
      </c>
      <c r="B1580" s="14">
        <v>334.8</v>
      </c>
      <c r="C1580" s="14">
        <v>333.86</v>
      </c>
      <c r="D1580" s="14">
        <v>334.87</v>
      </c>
      <c r="E1580" s="14">
        <v>333.36</v>
      </c>
      <c r="F1580" s="14" t="s">
        <v>5460</v>
      </c>
      <c r="G1580" s="15">
        <v>7.9000000000000008E-3</v>
      </c>
    </row>
    <row r="1581" spans="1:7" x14ac:dyDescent="0.2">
      <c r="A1581" s="17">
        <v>41164</v>
      </c>
      <c r="B1581" s="14">
        <v>334.74</v>
      </c>
      <c r="C1581" s="14">
        <v>332.66</v>
      </c>
      <c r="D1581" s="14">
        <v>335.2</v>
      </c>
      <c r="E1581" s="14">
        <v>331.34</v>
      </c>
      <c r="F1581" s="14" t="s">
        <v>4160</v>
      </c>
      <c r="G1581" s="15">
        <v>7.6E-3</v>
      </c>
    </row>
    <row r="1582" spans="1:7" x14ac:dyDescent="0.2">
      <c r="A1582" s="17">
        <v>41163</v>
      </c>
      <c r="B1582" s="14">
        <v>332.13</v>
      </c>
      <c r="C1582" s="14">
        <v>328.65</v>
      </c>
      <c r="D1582" s="14">
        <v>332.13</v>
      </c>
      <c r="E1582" s="14">
        <v>327.64</v>
      </c>
      <c r="F1582" s="14" t="s">
        <v>5081</v>
      </c>
      <c r="G1582" s="15">
        <v>-2.8E-3</v>
      </c>
    </row>
    <row r="1583" spans="1:7" x14ac:dyDescent="0.2">
      <c r="A1583" s="17">
        <v>41162</v>
      </c>
      <c r="B1583" s="14">
        <v>329.61</v>
      </c>
      <c r="C1583" s="14">
        <v>329.6</v>
      </c>
      <c r="D1583" s="14">
        <v>331.3</v>
      </c>
      <c r="E1583" s="14">
        <v>329.51</v>
      </c>
      <c r="F1583" s="14" t="s">
        <v>5461</v>
      </c>
      <c r="G1583" s="15">
        <v>1.23E-2</v>
      </c>
    </row>
    <row r="1584" spans="1:7" x14ac:dyDescent="0.2">
      <c r="A1584" s="17">
        <v>41159</v>
      </c>
      <c r="B1584" s="14">
        <v>330.52</v>
      </c>
      <c r="C1584" s="14">
        <v>328.13</v>
      </c>
      <c r="D1584" s="14">
        <v>331.51</v>
      </c>
      <c r="E1584" s="14">
        <v>328.13</v>
      </c>
      <c r="F1584" s="14" t="s">
        <v>5462</v>
      </c>
      <c r="G1584" s="15">
        <v>1.9099999999999999E-2</v>
      </c>
    </row>
    <row r="1585" spans="1:7" x14ac:dyDescent="0.2">
      <c r="A1585" s="17">
        <v>41158</v>
      </c>
      <c r="B1585" s="14">
        <v>326.5</v>
      </c>
      <c r="C1585" s="14">
        <v>321.02</v>
      </c>
      <c r="D1585" s="14">
        <v>327.74</v>
      </c>
      <c r="E1585" s="14">
        <v>320.62</v>
      </c>
      <c r="F1585" s="14" t="s">
        <v>5463</v>
      </c>
      <c r="G1585" s="15">
        <v>2.8999999999999998E-3</v>
      </c>
    </row>
    <row r="1586" spans="1:7" x14ac:dyDescent="0.2">
      <c r="A1586" s="17">
        <v>41157</v>
      </c>
      <c r="B1586" s="14">
        <v>320.38</v>
      </c>
      <c r="C1586" s="14">
        <v>318.87</v>
      </c>
      <c r="D1586" s="14">
        <v>321.10000000000002</v>
      </c>
      <c r="E1586" s="14">
        <v>317.66000000000003</v>
      </c>
      <c r="F1586" s="14" t="s">
        <v>4231</v>
      </c>
      <c r="G1586" s="15">
        <v>-1.18E-2</v>
      </c>
    </row>
    <row r="1587" spans="1:7" x14ac:dyDescent="0.2">
      <c r="A1587" s="17">
        <v>41156</v>
      </c>
      <c r="B1587" s="14">
        <v>319.45999999999998</v>
      </c>
      <c r="C1587" s="14">
        <v>323.55</v>
      </c>
      <c r="D1587" s="14">
        <v>323.55</v>
      </c>
      <c r="E1587" s="14">
        <v>318.62</v>
      </c>
      <c r="F1587" s="14" t="s">
        <v>5464</v>
      </c>
      <c r="G1587" s="15">
        <v>4.4999999999999997E-3</v>
      </c>
    </row>
    <row r="1588" spans="1:7" x14ac:dyDescent="0.2">
      <c r="A1588" s="17">
        <v>41155</v>
      </c>
      <c r="B1588" s="14">
        <v>323.27</v>
      </c>
      <c r="C1588" s="14">
        <v>320.86</v>
      </c>
      <c r="D1588" s="14">
        <v>324.05</v>
      </c>
      <c r="E1588" s="14">
        <v>320.73</v>
      </c>
      <c r="F1588" s="14" t="s">
        <v>5465</v>
      </c>
      <c r="G1588" s="15">
        <v>5.7000000000000002E-3</v>
      </c>
    </row>
    <row r="1589" spans="1:7" x14ac:dyDescent="0.2">
      <c r="A1589" s="17">
        <v>41152</v>
      </c>
      <c r="B1589" s="14">
        <v>321.82</v>
      </c>
      <c r="C1589" s="14">
        <v>319.77</v>
      </c>
      <c r="D1589" s="14">
        <v>322.89999999999998</v>
      </c>
      <c r="E1589" s="14">
        <v>318.88</v>
      </c>
      <c r="F1589" s="14" t="s">
        <v>5049</v>
      </c>
      <c r="G1589" s="15">
        <v>-6.7000000000000002E-3</v>
      </c>
    </row>
    <row r="1590" spans="1:7" x14ac:dyDescent="0.2">
      <c r="A1590" s="17">
        <v>41151</v>
      </c>
      <c r="B1590" s="14">
        <v>319.99</v>
      </c>
      <c r="C1590" s="14">
        <v>321.39</v>
      </c>
      <c r="D1590" s="14">
        <v>321.54000000000002</v>
      </c>
      <c r="E1590" s="14">
        <v>318.54000000000002</v>
      </c>
      <c r="F1590" s="14" t="s">
        <v>5466</v>
      </c>
      <c r="G1590" s="15">
        <v>3.8999999999999998E-3</v>
      </c>
    </row>
    <row r="1591" spans="1:7" x14ac:dyDescent="0.2">
      <c r="A1591" s="17">
        <v>41150</v>
      </c>
      <c r="B1591" s="14">
        <v>322.14999999999998</v>
      </c>
      <c r="C1591" s="14">
        <v>321.70999999999998</v>
      </c>
      <c r="D1591" s="14">
        <v>323.33999999999997</v>
      </c>
      <c r="E1591" s="14">
        <v>320.7</v>
      </c>
      <c r="F1591" s="14" t="s">
        <v>5467</v>
      </c>
      <c r="G1591" s="15">
        <v>-2.01E-2</v>
      </c>
    </row>
    <row r="1592" spans="1:7" x14ac:dyDescent="0.2">
      <c r="A1592" s="17">
        <v>41149</v>
      </c>
      <c r="B1592" s="14">
        <v>320.89999999999998</v>
      </c>
      <c r="C1592" s="14">
        <v>325.93</v>
      </c>
      <c r="D1592" s="14">
        <v>325.93</v>
      </c>
      <c r="E1592" s="14">
        <v>320.89999999999998</v>
      </c>
      <c r="F1592" s="14" t="s">
        <v>5468</v>
      </c>
      <c r="G1592" s="15">
        <v>5.4999999999999997E-3</v>
      </c>
    </row>
    <row r="1593" spans="1:7" x14ac:dyDescent="0.2">
      <c r="A1593" s="17">
        <v>41148</v>
      </c>
      <c r="B1593" s="14">
        <v>327.49</v>
      </c>
      <c r="C1593" s="14">
        <v>325.37</v>
      </c>
      <c r="D1593" s="14">
        <v>327.49</v>
      </c>
      <c r="E1593" s="14">
        <v>325.14</v>
      </c>
      <c r="F1593" s="14" t="s">
        <v>5469</v>
      </c>
      <c r="G1593" s="15">
        <v>8.9999999999999998E-4</v>
      </c>
    </row>
    <row r="1594" spans="1:7" x14ac:dyDescent="0.2">
      <c r="A1594" s="17">
        <v>41145</v>
      </c>
      <c r="B1594" s="14">
        <v>325.7</v>
      </c>
      <c r="C1594" s="14">
        <v>324.79000000000002</v>
      </c>
      <c r="D1594" s="14">
        <v>325.77999999999997</v>
      </c>
      <c r="E1594" s="14">
        <v>323.32</v>
      </c>
      <c r="F1594" s="14" t="s">
        <v>5470</v>
      </c>
      <c r="G1594" s="15">
        <v>-6.0000000000000001E-3</v>
      </c>
    </row>
    <row r="1595" spans="1:7" x14ac:dyDescent="0.2">
      <c r="A1595" s="17">
        <v>41144</v>
      </c>
      <c r="B1595" s="14">
        <v>325.41000000000003</v>
      </c>
      <c r="C1595" s="14">
        <v>329.19</v>
      </c>
      <c r="D1595" s="14">
        <v>330.28</v>
      </c>
      <c r="E1595" s="14">
        <v>324.3</v>
      </c>
      <c r="F1595" s="14" t="s">
        <v>5471</v>
      </c>
      <c r="G1595" s="15">
        <v>-1.9E-2</v>
      </c>
    </row>
    <row r="1596" spans="1:7" x14ac:dyDescent="0.2">
      <c r="A1596" s="17">
        <v>41143</v>
      </c>
      <c r="B1596" s="14">
        <v>327.37</v>
      </c>
      <c r="C1596" s="14">
        <v>331.51</v>
      </c>
      <c r="D1596" s="14">
        <v>331.51</v>
      </c>
      <c r="E1596" s="14">
        <v>326.3</v>
      </c>
      <c r="F1596" s="14" t="s">
        <v>5472</v>
      </c>
      <c r="G1596" s="15">
        <v>1E-3</v>
      </c>
    </row>
    <row r="1597" spans="1:7" x14ac:dyDescent="0.2">
      <c r="A1597" s="17">
        <v>41142</v>
      </c>
      <c r="B1597" s="14">
        <v>333.72</v>
      </c>
      <c r="C1597" s="14">
        <v>333.41</v>
      </c>
      <c r="D1597" s="14">
        <v>333.98</v>
      </c>
      <c r="E1597" s="14">
        <v>332.24</v>
      </c>
      <c r="F1597" s="14" t="s">
        <v>5473</v>
      </c>
      <c r="G1597" s="15">
        <v>-6.1000000000000004E-3</v>
      </c>
    </row>
    <row r="1598" spans="1:7" x14ac:dyDescent="0.2">
      <c r="A1598" s="17">
        <v>41141</v>
      </c>
      <c r="B1598" s="14">
        <v>333.38</v>
      </c>
      <c r="C1598" s="14">
        <v>335.13</v>
      </c>
      <c r="D1598" s="14">
        <v>336</v>
      </c>
      <c r="E1598" s="14">
        <v>332.58</v>
      </c>
      <c r="F1598" s="14" t="s">
        <v>5474</v>
      </c>
      <c r="G1598" s="15">
        <v>1.12E-2</v>
      </c>
    </row>
    <row r="1599" spans="1:7" x14ac:dyDescent="0.2">
      <c r="A1599" s="17">
        <v>41138</v>
      </c>
      <c r="B1599" s="14">
        <v>335.44</v>
      </c>
      <c r="C1599" s="14">
        <v>332.4</v>
      </c>
      <c r="D1599" s="14">
        <v>335.71</v>
      </c>
      <c r="E1599" s="14">
        <v>332.4</v>
      </c>
      <c r="F1599" s="14" t="s">
        <v>5475</v>
      </c>
      <c r="G1599" s="15">
        <v>2.5999999999999999E-3</v>
      </c>
    </row>
    <row r="1600" spans="1:7" x14ac:dyDescent="0.2">
      <c r="A1600" s="17">
        <v>41137</v>
      </c>
      <c r="B1600" s="14">
        <v>331.71</v>
      </c>
      <c r="C1600" s="14">
        <v>330.65</v>
      </c>
      <c r="D1600" s="14">
        <v>331.72</v>
      </c>
      <c r="E1600" s="14">
        <v>330.01</v>
      </c>
      <c r="F1600" s="14" t="s">
        <v>5476</v>
      </c>
      <c r="G1600" s="15">
        <v>-5.5999999999999999E-3</v>
      </c>
    </row>
    <row r="1601" spans="1:7" x14ac:dyDescent="0.2">
      <c r="A1601" s="17">
        <v>41136</v>
      </c>
      <c r="B1601" s="14">
        <v>330.85</v>
      </c>
      <c r="C1601" s="14">
        <v>331.92</v>
      </c>
      <c r="D1601" s="14">
        <v>332.03</v>
      </c>
      <c r="E1601" s="14">
        <v>330.44</v>
      </c>
      <c r="F1601" s="14" t="s">
        <v>5477</v>
      </c>
      <c r="G1601" s="15">
        <v>1E-3</v>
      </c>
    </row>
    <row r="1602" spans="1:7" x14ac:dyDescent="0.2">
      <c r="A1602" s="17">
        <v>41135</v>
      </c>
      <c r="B1602" s="14">
        <v>332.7</v>
      </c>
      <c r="C1602" s="14">
        <v>333.18</v>
      </c>
      <c r="D1602" s="14">
        <v>333.86</v>
      </c>
      <c r="E1602" s="14">
        <v>331.41</v>
      </c>
      <c r="F1602" s="14" t="s">
        <v>5478</v>
      </c>
      <c r="G1602" s="15">
        <v>-2E-3</v>
      </c>
    </row>
    <row r="1603" spans="1:7" x14ac:dyDescent="0.2">
      <c r="A1603" s="17">
        <v>41134</v>
      </c>
      <c r="B1603" s="14">
        <v>332.37</v>
      </c>
      <c r="C1603" s="14">
        <v>332.13</v>
      </c>
      <c r="D1603" s="14">
        <v>332.91</v>
      </c>
      <c r="E1603" s="14">
        <v>330.87</v>
      </c>
      <c r="F1603" s="14" t="s">
        <v>4246</v>
      </c>
      <c r="G1603" s="15">
        <v>-4.3E-3</v>
      </c>
    </row>
    <row r="1604" spans="1:7" x14ac:dyDescent="0.2">
      <c r="A1604" s="17">
        <v>41131</v>
      </c>
      <c r="B1604" s="14">
        <v>333.05</v>
      </c>
      <c r="C1604" s="14">
        <v>333.26</v>
      </c>
      <c r="D1604" s="14">
        <v>333.93</v>
      </c>
      <c r="E1604" s="14">
        <v>330.66</v>
      </c>
      <c r="F1604" s="14" t="s">
        <v>5479</v>
      </c>
      <c r="G1604" s="15">
        <v>4.7999999999999996E-3</v>
      </c>
    </row>
    <row r="1605" spans="1:7" x14ac:dyDescent="0.2">
      <c r="A1605" s="17">
        <v>41130</v>
      </c>
      <c r="B1605" s="14">
        <v>334.48</v>
      </c>
      <c r="C1605" s="14">
        <v>333.91</v>
      </c>
      <c r="D1605" s="14">
        <v>334.77</v>
      </c>
      <c r="E1605" s="14">
        <v>332.18</v>
      </c>
      <c r="F1605" s="14" t="s">
        <v>5480</v>
      </c>
      <c r="G1605" s="15">
        <v>3.2000000000000002E-3</v>
      </c>
    </row>
    <row r="1606" spans="1:7" x14ac:dyDescent="0.2">
      <c r="A1606" s="17">
        <v>41129</v>
      </c>
      <c r="B1606" s="14">
        <v>332.88</v>
      </c>
      <c r="C1606" s="14">
        <v>330.84</v>
      </c>
      <c r="D1606" s="14">
        <v>332.88</v>
      </c>
      <c r="E1606" s="14">
        <v>330.02</v>
      </c>
      <c r="F1606" s="14" t="s">
        <v>5481</v>
      </c>
      <c r="G1606" s="15">
        <v>-2.0000000000000001E-4</v>
      </c>
    </row>
    <row r="1607" spans="1:7" x14ac:dyDescent="0.2">
      <c r="A1607" s="17">
        <v>41128</v>
      </c>
      <c r="B1607" s="14">
        <v>331.83</v>
      </c>
      <c r="C1607" s="14">
        <v>331.86</v>
      </c>
      <c r="D1607" s="14">
        <v>332.32</v>
      </c>
      <c r="E1607" s="14">
        <v>328.48</v>
      </c>
      <c r="F1607" s="14" t="s">
        <v>5482</v>
      </c>
      <c r="G1607" s="15">
        <v>-1.6999999999999999E-3</v>
      </c>
    </row>
    <row r="1608" spans="1:7" x14ac:dyDescent="0.2">
      <c r="A1608" s="17">
        <v>41127</v>
      </c>
      <c r="B1608" s="14">
        <v>331.88</v>
      </c>
      <c r="C1608" s="14">
        <v>331.99</v>
      </c>
      <c r="D1608" s="14">
        <v>333.3</v>
      </c>
      <c r="E1608" s="14">
        <v>331.3</v>
      </c>
      <c r="F1608" s="14" t="s">
        <v>5483</v>
      </c>
      <c r="G1608" s="15">
        <v>1.9900000000000001E-2</v>
      </c>
    </row>
    <row r="1609" spans="1:7" x14ac:dyDescent="0.2">
      <c r="A1609" s="17">
        <v>41124</v>
      </c>
      <c r="B1609" s="14">
        <v>332.46</v>
      </c>
      <c r="C1609" s="14">
        <v>326.57</v>
      </c>
      <c r="D1609" s="14">
        <v>332.54</v>
      </c>
      <c r="E1609" s="14">
        <v>326.35000000000002</v>
      </c>
      <c r="F1609" s="14" t="s">
        <v>5484</v>
      </c>
      <c r="G1609" s="15">
        <v>-6.8999999999999999E-3</v>
      </c>
    </row>
    <row r="1610" spans="1:7" x14ac:dyDescent="0.2">
      <c r="A1610" s="17">
        <v>41123</v>
      </c>
      <c r="B1610" s="14">
        <v>325.98</v>
      </c>
      <c r="C1610" s="14">
        <v>327.95</v>
      </c>
      <c r="D1610" s="14">
        <v>332.08</v>
      </c>
      <c r="E1610" s="14">
        <v>324.98</v>
      </c>
      <c r="F1610" s="14" t="s">
        <v>5485</v>
      </c>
      <c r="G1610" s="15">
        <v>-3.0000000000000001E-3</v>
      </c>
    </row>
    <row r="1611" spans="1:7" x14ac:dyDescent="0.2">
      <c r="A1611" s="17">
        <v>41122</v>
      </c>
      <c r="B1611" s="14">
        <v>328.26</v>
      </c>
      <c r="C1611" s="14">
        <v>328.91</v>
      </c>
      <c r="D1611" s="14">
        <v>329.31</v>
      </c>
      <c r="E1611" s="14">
        <v>327.16000000000003</v>
      </c>
      <c r="F1611" s="14" t="s">
        <v>5486</v>
      </c>
      <c r="G1611" s="15">
        <v>4.0000000000000002E-4</v>
      </c>
    </row>
    <row r="1612" spans="1:7" x14ac:dyDescent="0.2">
      <c r="A1612" s="17">
        <v>41121</v>
      </c>
      <c r="B1612" s="14">
        <v>329.26</v>
      </c>
      <c r="C1612" s="14">
        <v>329.05</v>
      </c>
      <c r="D1612" s="14">
        <v>330.21</v>
      </c>
      <c r="E1612" s="14">
        <v>327.51</v>
      </c>
      <c r="F1612" s="14" t="s">
        <v>5487</v>
      </c>
      <c r="G1612" s="15">
        <v>6.0000000000000001E-3</v>
      </c>
    </row>
    <row r="1613" spans="1:7" x14ac:dyDescent="0.2">
      <c r="A1613" s="17">
        <v>41120</v>
      </c>
      <c r="B1613" s="14">
        <v>329.12</v>
      </c>
      <c r="C1613" s="14">
        <v>327.38</v>
      </c>
      <c r="D1613" s="14">
        <v>329.06</v>
      </c>
      <c r="E1613" s="14">
        <v>327.17</v>
      </c>
      <c r="F1613" s="14" t="s">
        <v>5488</v>
      </c>
      <c r="G1613" s="15">
        <v>1.01E-2</v>
      </c>
    </row>
    <row r="1614" spans="1:7" x14ac:dyDescent="0.2">
      <c r="A1614" s="17">
        <v>41117</v>
      </c>
      <c r="B1614" s="14">
        <v>327.17</v>
      </c>
      <c r="C1614" s="14">
        <v>325.10000000000002</v>
      </c>
      <c r="D1614" s="14">
        <v>327.75</v>
      </c>
      <c r="E1614" s="14">
        <v>322.26</v>
      </c>
      <c r="F1614" s="14" t="s">
        <v>3810</v>
      </c>
      <c r="G1614" s="15">
        <v>1.7000000000000001E-2</v>
      </c>
    </row>
    <row r="1615" spans="1:7" x14ac:dyDescent="0.2">
      <c r="A1615" s="17">
        <v>41116</v>
      </c>
      <c r="B1615" s="14">
        <v>323.89999999999998</v>
      </c>
      <c r="C1615" s="14">
        <v>318.45</v>
      </c>
      <c r="D1615" s="14">
        <v>325.08</v>
      </c>
      <c r="E1615" s="14">
        <v>316.20999999999998</v>
      </c>
      <c r="F1615" s="14" t="s">
        <v>5489</v>
      </c>
      <c r="G1615" s="15">
        <v>5.5999999999999999E-3</v>
      </c>
    </row>
    <row r="1616" spans="1:7" x14ac:dyDescent="0.2">
      <c r="A1616" s="17">
        <v>41115</v>
      </c>
      <c r="B1616" s="14">
        <v>318.48</v>
      </c>
      <c r="C1616" s="14">
        <v>314.94</v>
      </c>
      <c r="D1616" s="14">
        <v>320.05</v>
      </c>
      <c r="E1616" s="14">
        <v>314.91000000000003</v>
      </c>
      <c r="F1616" s="14" t="s">
        <v>5484</v>
      </c>
      <c r="G1616" s="15">
        <v>-5.0000000000000001E-4</v>
      </c>
    </row>
    <row r="1617" spans="1:7" x14ac:dyDescent="0.2">
      <c r="A1617" s="17">
        <v>41114</v>
      </c>
      <c r="B1617" s="14">
        <v>316.70999999999998</v>
      </c>
      <c r="C1617" s="14">
        <v>316.45</v>
      </c>
      <c r="D1617" s="14">
        <v>317.91000000000003</v>
      </c>
      <c r="E1617" s="14">
        <v>315.10000000000002</v>
      </c>
      <c r="F1617" s="14" t="s">
        <v>5490</v>
      </c>
      <c r="G1617" s="15">
        <v>-1.95E-2</v>
      </c>
    </row>
    <row r="1618" spans="1:7" x14ac:dyDescent="0.2">
      <c r="A1618" s="17">
        <v>41113</v>
      </c>
      <c r="B1618" s="14">
        <v>316.86</v>
      </c>
      <c r="C1618" s="14">
        <v>318.70999999999998</v>
      </c>
      <c r="D1618" s="14">
        <v>319.19</v>
      </c>
      <c r="E1618" s="14">
        <v>314.32</v>
      </c>
      <c r="F1618" s="14" t="s">
        <v>5491</v>
      </c>
      <c r="G1618" s="15">
        <v>-8.0000000000000002E-3</v>
      </c>
    </row>
    <row r="1619" spans="1:7" x14ac:dyDescent="0.2">
      <c r="A1619" s="17">
        <v>41110</v>
      </c>
      <c r="B1619" s="14">
        <v>323.16000000000003</v>
      </c>
      <c r="C1619" s="14">
        <v>325.18</v>
      </c>
      <c r="D1619" s="14">
        <v>326.57</v>
      </c>
      <c r="E1619" s="14">
        <v>322.18</v>
      </c>
      <c r="F1619" s="14" t="s">
        <v>5492</v>
      </c>
      <c r="G1619" s="15">
        <v>1.67E-2</v>
      </c>
    </row>
    <row r="1620" spans="1:7" x14ac:dyDescent="0.2">
      <c r="A1620" s="17">
        <v>41109</v>
      </c>
      <c r="B1620" s="14">
        <v>325.76</v>
      </c>
      <c r="C1620" s="14">
        <v>321.86</v>
      </c>
      <c r="D1620" s="14">
        <v>325.76</v>
      </c>
      <c r="E1620" s="14">
        <v>321.61</v>
      </c>
      <c r="F1620" s="14" t="s">
        <v>5493</v>
      </c>
      <c r="G1620" s="15">
        <v>6.6E-3</v>
      </c>
    </row>
    <row r="1621" spans="1:7" x14ac:dyDescent="0.2">
      <c r="A1621" s="17">
        <v>41108</v>
      </c>
      <c r="B1621" s="14">
        <v>320.39999999999998</v>
      </c>
      <c r="C1621" s="14">
        <v>317.95999999999998</v>
      </c>
      <c r="D1621" s="14">
        <v>320.60000000000002</v>
      </c>
      <c r="E1621" s="14">
        <v>315.92</v>
      </c>
      <c r="F1621" s="14" t="s">
        <v>5494</v>
      </c>
      <c r="G1621" s="15">
        <v>-0.01</v>
      </c>
    </row>
    <row r="1622" spans="1:7" x14ac:dyDescent="0.2">
      <c r="A1622" s="17">
        <v>41107</v>
      </c>
      <c r="B1622" s="14">
        <v>318.29000000000002</v>
      </c>
      <c r="C1622" s="14">
        <v>321.08999999999997</v>
      </c>
      <c r="D1622" s="14">
        <v>322.51</v>
      </c>
      <c r="E1622" s="14">
        <v>317.54000000000002</v>
      </c>
      <c r="F1622" s="14" t="s">
        <v>5495</v>
      </c>
      <c r="G1622" s="15">
        <v>6.6E-3</v>
      </c>
    </row>
    <row r="1623" spans="1:7" x14ac:dyDescent="0.2">
      <c r="A1623" s="17">
        <v>41106</v>
      </c>
      <c r="B1623" s="14">
        <v>321.51</v>
      </c>
      <c r="C1623" s="14">
        <v>319.70999999999998</v>
      </c>
      <c r="D1623" s="14">
        <v>321.51</v>
      </c>
      <c r="E1623" s="14">
        <v>319.18</v>
      </c>
      <c r="F1623" s="14" t="s">
        <v>5496</v>
      </c>
      <c r="G1623" s="15">
        <v>1.5800000000000002E-2</v>
      </c>
    </row>
    <row r="1624" spans="1:7" x14ac:dyDescent="0.2">
      <c r="A1624" s="17">
        <v>41103</v>
      </c>
      <c r="B1624" s="14">
        <v>319.39999999999998</v>
      </c>
      <c r="C1624" s="14">
        <v>315.31</v>
      </c>
      <c r="D1624" s="14">
        <v>320.16000000000003</v>
      </c>
      <c r="E1624" s="14">
        <v>315.31</v>
      </c>
      <c r="F1624" s="14" t="s">
        <v>5497</v>
      </c>
      <c r="G1624" s="15">
        <v>-1.14E-2</v>
      </c>
    </row>
    <row r="1625" spans="1:7" x14ac:dyDescent="0.2">
      <c r="A1625" s="17">
        <v>41102</v>
      </c>
      <c r="B1625" s="14">
        <v>314.42</v>
      </c>
      <c r="C1625" s="14">
        <v>316.98</v>
      </c>
      <c r="D1625" s="14">
        <v>316.98</v>
      </c>
      <c r="E1625" s="14">
        <v>313.31</v>
      </c>
      <c r="F1625" s="14" t="s">
        <v>5498</v>
      </c>
      <c r="G1625" s="15">
        <v>-3.2000000000000002E-3</v>
      </c>
    </row>
    <row r="1626" spans="1:7" x14ac:dyDescent="0.2">
      <c r="A1626" s="17">
        <v>41101</v>
      </c>
      <c r="B1626" s="14">
        <v>318.04000000000002</v>
      </c>
      <c r="C1626" s="14">
        <v>317.45999999999998</v>
      </c>
      <c r="D1626" s="14">
        <v>318.81</v>
      </c>
      <c r="E1626" s="14">
        <v>316.45</v>
      </c>
      <c r="F1626" s="14" t="s">
        <v>5499</v>
      </c>
      <c r="G1626" s="15">
        <v>7.9000000000000008E-3</v>
      </c>
    </row>
    <row r="1627" spans="1:7" x14ac:dyDescent="0.2">
      <c r="A1627" s="17">
        <v>41100</v>
      </c>
      <c r="B1627" s="14">
        <v>319.07</v>
      </c>
      <c r="C1627" s="14">
        <v>317.44</v>
      </c>
      <c r="D1627" s="14">
        <v>320.18</v>
      </c>
      <c r="E1627" s="14">
        <v>315.77</v>
      </c>
      <c r="F1627" s="14" t="s">
        <v>5500</v>
      </c>
      <c r="G1627" s="15">
        <v>-4.1000000000000003E-3</v>
      </c>
    </row>
    <row r="1628" spans="1:7" x14ac:dyDescent="0.2">
      <c r="A1628" s="17">
        <v>41099</v>
      </c>
      <c r="B1628" s="14">
        <v>316.57</v>
      </c>
      <c r="C1628" s="14">
        <v>317.44</v>
      </c>
      <c r="D1628" s="14">
        <v>317.85000000000002</v>
      </c>
      <c r="E1628" s="14">
        <v>315.86</v>
      </c>
      <c r="F1628" s="14" t="s">
        <v>5501</v>
      </c>
      <c r="G1628" s="15">
        <v>-1.17E-2</v>
      </c>
    </row>
    <row r="1629" spans="1:7" x14ac:dyDescent="0.2">
      <c r="A1629" s="17">
        <v>41096</v>
      </c>
      <c r="B1629" s="14">
        <v>317.86</v>
      </c>
      <c r="C1629" s="14">
        <v>320.33999999999997</v>
      </c>
      <c r="D1629" s="14">
        <v>321.13</v>
      </c>
      <c r="E1629" s="14">
        <v>317.86</v>
      </c>
      <c r="F1629" s="14" t="s">
        <v>3115</v>
      </c>
      <c r="G1629" s="15">
        <v>-6.9999999999999999E-4</v>
      </c>
    </row>
    <row r="1630" spans="1:7" x14ac:dyDescent="0.2">
      <c r="A1630" s="17">
        <v>41095</v>
      </c>
      <c r="B1630" s="14">
        <v>321.63</v>
      </c>
      <c r="C1630" s="14">
        <v>321.77</v>
      </c>
      <c r="D1630" s="14">
        <v>324.41000000000003</v>
      </c>
      <c r="E1630" s="14">
        <v>319.01</v>
      </c>
      <c r="F1630" s="14" t="s">
        <v>5502</v>
      </c>
      <c r="G1630" s="15">
        <v>-8.9999999999999998E-4</v>
      </c>
    </row>
    <row r="1631" spans="1:7" x14ac:dyDescent="0.2">
      <c r="A1631" s="17">
        <v>41094</v>
      </c>
      <c r="B1631" s="14">
        <v>321.86</v>
      </c>
      <c r="C1631" s="14">
        <v>321.69</v>
      </c>
      <c r="D1631" s="14">
        <v>322.81</v>
      </c>
      <c r="E1631" s="14">
        <v>319.27</v>
      </c>
      <c r="F1631" s="14" t="s">
        <v>2623</v>
      </c>
      <c r="G1631" s="15">
        <v>1.52E-2</v>
      </c>
    </row>
    <row r="1632" spans="1:7" x14ac:dyDescent="0.2">
      <c r="A1632" s="17">
        <v>41093</v>
      </c>
      <c r="B1632" s="14">
        <v>322.14</v>
      </c>
      <c r="C1632" s="14">
        <v>318.08</v>
      </c>
      <c r="D1632" s="14">
        <v>322.14</v>
      </c>
      <c r="E1632" s="14">
        <v>318.02999999999997</v>
      </c>
      <c r="F1632" s="14" t="s">
        <v>5503</v>
      </c>
      <c r="G1632" s="15">
        <v>4.3E-3</v>
      </c>
    </row>
    <row r="1633" spans="1:7" x14ac:dyDescent="0.2">
      <c r="A1633" s="17">
        <v>41092</v>
      </c>
      <c r="B1633" s="14">
        <v>317.33</v>
      </c>
      <c r="C1633" s="14">
        <v>316.19</v>
      </c>
      <c r="D1633" s="14">
        <v>319.18</v>
      </c>
      <c r="E1633" s="14">
        <v>315.93</v>
      </c>
      <c r="F1633" s="14" t="s">
        <v>5504</v>
      </c>
      <c r="G1633" s="15">
        <v>4.0099999999999997E-2</v>
      </c>
    </row>
    <row r="1634" spans="1:7" x14ac:dyDescent="0.2">
      <c r="A1634" s="17">
        <v>41089</v>
      </c>
      <c r="B1634" s="14">
        <v>315.97000000000003</v>
      </c>
      <c r="C1634" s="14">
        <v>310.42</v>
      </c>
      <c r="D1634" s="14">
        <v>315.97000000000003</v>
      </c>
      <c r="E1634" s="14">
        <v>309.56</v>
      </c>
      <c r="F1634" s="14" t="s">
        <v>5505</v>
      </c>
      <c r="G1634" s="15">
        <v>-1.2200000000000001E-2</v>
      </c>
    </row>
    <row r="1635" spans="1:7" x14ac:dyDescent="0.2">
      <c r="A1635" s="17">
        <v>41088</v>
      </c>
      <c r="B1635" s="14">
        <v>303.8</v>
      </c>
      <c r="C1635" s="14">
        <v>308.69</v>
      </c>
      <c r="D1635" s="14">
        <v>308.73</v>
      </c>
      <c r="E1635" s="14">
        <v>301.89999999999998</v>
      </c>
      <c r="F1635" s="14" t="s">
        <v>5506</v>
      </c>
      <c r="G1635" s="15">
        <v>1.0500000000000001E-2</v>
      </c>
    </row>
    <row r="1636" spans="1:7" x14ac:dyDescent="0.2">
      <c r="A1636" s="17">
        <v>41087</v>
      </c>
      <c r="B1636" s="14">
        <v>307.54000000000002</v>
      </c>
      <c r="C1636" s="14">
        <v>305.91000000000003</v>
      </c>
      <c r="D1636" s="14">
        <v>307.94</v>
      </c>
      <c r="E1636" s="14">
        <v>304.44</v>
      </c>
      <c r="F1636" s="14" t="s">
        <v>5507</v>
      </c>
      <c r="G1636" s="15">
        <v>-5.5999999999999999E-3</v>
      </c>
    </row>
    <row r="1637" spans="1:7" x14ac:dyDescent="0.2">
      <c r="A1637" s="17">
        <v>41086</v>
      </c>
      <c r="B1637" s="14">
        <v>304.33</v>
      </c>
      <c r="C1637" s="14">
        <v>306.64</v>
      </c>
      <c r="D1637" s="14">
        <v>307.07</v>
      </c>
      <c r="E1637" s="14">
        <v>303.38</v>
      </c>
      <c r="F1637" s="14" t="s">
        <v>5508</v>
      </c>
      <c r="G1637" s="15">
        <v>-2.3900000000000001E-2</v>
      </c>
    </row>
    <row r="1638" spans="1:7" x14ac:dyDescent="0.2">
      <c r="A1638" s="17">
        <v>41085</v>
      </c>
      <c r="B1638" s="14">
        <v>306.05</v>
      </c>
      <c r="C1638" s="14">
        <v>310.70999999999998</v>
      </c>
      <c r="D1638" s="14">
        <v>310.70999999999998</v>
      </c>
      <c r="E1638" s="14">
        <v>305.70999999999998</v>
      </c>
      <c r="F1638" s="14" t="s">
        <v>5509</v>
      </c>
      <c r="G1638" s="15">
        <v>-5.4999999999999997E-3</v>
      </c>
    </row>
    <row r="1639" spans="1:7" x14ac:dyDescent="0.2">
      <c r="A1639" s="17">
        <v>41081</v>
      </c>
      <c r="B1639" s="14">
        <v>313.55</v>
      </c>
      <c r="C1639" s="14">
        <v>313.91000000000003</v>
      </c>
      <c r="D1639" s="14">
        <v>315.20999999999998</v>
      </c>
      <c r="E1639" s="14">
        <v>312.45</v>
      </c>
      <c r="F1639" s="14" t="s">
        <v>5171</v>
      </c>
      <c r="G1639" s="15">
        <v>1.38E-2</v>
      </c>
    </row>
    <row r="1640" spans="1:7" x14ac:dyDescent="0.2">
      <c r="A1640" s="17">
        <v>41080</v>
      </c>
      <c r="B1640" s="14">
        <v>315.27999999999997</v>
      </c>
      <c r="C1640" s="14">
        <v>312.56</v>
      </c>
      <c r="D1640" s="14">
        <v>315.47000000000003</v>
      </c>
      <c r="E1640" s="14">
        <v>310.23</v>
      </c>
      <c r="F1640" s="14" t="s">
        <v>5510</v>
      </c>
      <c r="G1640" s="15">
        <v>1.78E-2</v>
      </c>
    </row>
    <row r="1641" spans="1:7" x14ac:dyDescent="0.2">
      <c r="A1641" s="17">
        <v>41079</v>
      </c>
      <c r="B1641" s="14">
        <v>310.99</v>
      </c>
      <c r="C1641" s="14">
        <v>305.54000000000002</v>
      </c>
      <c r="D1641" s="14">
        <v>311.35000000000002</v>
      </c>
      <c r="E1641" s="14">
        <v>305.54000000000002</v>
      </c>
      <c r="F1641" s="14" t="s">
        <v>5511</v>
      </c>
      <c r="G1641" s="15">
        <v>3.0999999999999999E-3</v>
      </c>
    </row>
    <row r="1642" spans="1:7" x14ac:dyDescent="0.2">
      <c r="A1642" s="17">
        <v>41078</v>
      </c>
      <c r="B1642" s="14">
        <v>305.56</v>
      </c>
      <c r="C1642" s="14">
        <v>308.8</v>
      </c>
      <c r="D1642" s="14">
        <v>309.27</v>
      </c>
      <c r="E1642" s="14">
        <v>303.33</v>
      </c>
      <c r="F1642" s="14" t="s">
        <v>5512</v>
      </c>
      <c r="G1642" s="15">
        <v>6.3E-3</v>
      </c>
    </row>
    <row r="1643" spans="1:7" x14ac:dyDescent="0.2">
      <c r="A1643" s="17">
        <v>41075</v>
      </c>
      <c r="B1643" s="14">
        <v>304.61</v>
      </c>
      <c r="C1643" s="14">
        <v>304.49</v>
      </c>
      <c r="D1643" s="14">
        <v>305.58</v>
      </c>
      <c r="E1643" s="14">
        <v>303.63</v>
      </c>
      <c r="F1643" s="14" t="s">
        <v>5513</v>
      </c>
      <c r="G1643" s="15">
        <v>-5.0000000000000001E-3</v>
      </c>
    </row>
    <row r="1644" spans="1:7" x14ac:dyDescent="0.2">
      <c r="A1644" s="17">
        <v>41074</v>
      </c>
      <c r="B1644" s="14">
        <v>302.7</v>
      </c>
      <c r="C1644" s="14">
        <v>303.99</v>
      </c>
      <c r="D1644" s="14">
        <v>304.14</v>
      </c>
      <c r="E1644" s="14">
        <v>298.74</v>
      </c>
      <c r="F1644" s="14" t="s">
        <v>5514</v>
      </c>
      <c r="G1644" s="15">
        <v>-1.3100000000000001E-2</v>
      </c>
    </row>
    <row r="1645" spans="1:7" x14ac:dyDescent="0.2">
      <c r="A1645" s="17">
        <v>41073</v>
      </c>
      <c r="B1645" s="14">
        <v>304.22000000000003</v>
      </c>
      <c r="C1645" s="14">
        <v>309.20999999999998</v>
      </c>
      <c r="D1645" s="14">
        <v>310.99</v>
      </c>
      <c r="E1645" s="14">
        <v>303.26</v>
      </c>
      <c r="F1645" s="14" t="s">
        <v>5515</v>
      </c>
      <c r="G1645" s="15">
        <v>2.8E-3</v>
      </c>
    </row>
    <row r="1646" spans="1:7" x14ac:dyDescent="0.2">
      <c r="A1646" s="17">
        <v>41072</v>
      </c>
      <c r="B1646" s="14">
        <v>308.27</v>
      </c>
      <c r="C1646" s="14">
        <v>306.31</v>
      </c>
      <c r="D1646" s="14">
        <v>308.7</v>
      </c>
      <c r="E1646" s="14">
        <v>305.32</v>
      </c>
      <c r="F1646" s="14" t="s">
        <v>5455</v>
      </c>
      <c r="G1646" s="15">
        <v>5.1000000000000004E-3</v>
      </c>
    </row>
    <row r="1647" spans="1:7" x14ac:dyDescent="0.2">
      <c r="A1647" s="17">
        <v>41071</v>
      </c>
      <c r="B1647" s="14">
        <v>307.42</v>
      </c>
      <c r="C1647" s="14">
        <v>311.74</v>
      </c>
      <c r="D1647" s="14">
        <v>313.64999999999998</v>
      </c>
      <c r="E1647" s="14">
        <v>307.42</v>
      </c>
      <c r="F1647" s="14" t="s">
        <v>5516</v>
      </c>
      <c r="G1647" s="15">
        <v>-7.9000000000000008E-3</v>
      </c>
    </row>
    <row r="1648" spans="1:7" x14ac:dyDescent="0.2">
      <c r="A1648" s="17">
        <v>41068</v>
      </c>
      <c r="B1648" s="14">
        <v>305.85000000000002</v>
      </c>
      <c r="C1648" s="14">
        <v>306</v>
      </c>
      <c r="D1648" s="14">
        <v>306.60000000000002</v>
      </c>
      <c r="E1648" s="14">
        <v>302.55</v>
      </c>
      <c r="F1648" s="14" t="s">
        <v>5517</v>
      </c>
      <c r="G1648" s="15">
        <v>3.2399999999999998E-2</v>
      </c>
    </row>
    <row r="1649" spans="1:7" x14ac:dyDescent="0.2">
      <c r="A1649" s="17">
        <v>41067</v>
      </c>
      <c r="B1649" s="14">
        <v>308.29000000000002</v>
      </c>
      <c r="C1649" s="14">
        <v>304.37</v>
      </c>
      <c r="D1649" s="14">
        <v>310.25</v>
      </c>
      <c r="E1649" s="14">
        <v>304.37</v>
      </c>
      <c r="F1649" s="14" t="s">
        <v>5518</v>
      </c>
      <c r="G1649" s="15">
        <v>4.1000000000000003E-3</v>
      </c>
    </row>
    <row r="1650" spans="1:7" x14ac:dyDescent="0.2">
      <c r="A1650" s="17">
        <v>41065</v>
      </c>
      <c r="B1650" s="14">
        <v>298.62</v>
      </c>
      <c r="C1650" s="14">
        <v>298.97000000000003</v>
      </c>
      <c r="D1650" s="14">
        <v>300.57</v>
      </c>
      <c r="E1650" s="14">
        <v>297.61</v>
      </c>
      <c r="F1650" s="14" t="s">
        <v>5519</v>
      </c>
      <c r="G1650" s="15">
        <v>-1.09E-2</v>
      </c>
    </row>
    <row r="1651" spans="1:7" x14ac:dyDescent="0.2">
      <c r="A1651" s="17">
        <v>41064</v>
      </c>
      <c r="B1651" s="14">
        <v>297.41000000000003</v>
      </c>
      <c r="C1651" s="14">
        <v>297.97000000000003</v>
      </c>
      <c r="D1651" s="14">
        <v>300.19</v>
      </c>
      <c r="E1651" s="14">
        <v>295.95999999999998</v>
      </c>
      <c r="F1651" s="14" t="s">
        <v>5520</v>
      </c>
      <c r="G1651" s="15">
        <v>-2.0799999999999999E-2</v>
      </c>
    </row>
    <row r="1652" spans="1:7" x14ac:dyDescent="0.2">
      <c r="A1652" s="17">
        <v>41061</v>
      </c>
      <c r="B1652" s="14">
        <v>300.69</v>
      </c>
      <c r="C1652" s="14">
        <v>308.24</v>
      </c>
      <c r="D1652" s="14">
        <v>308.24</v>
      </c>
      <c r="E1652" s="14">
        <v>297.83999999999997</v>
      </c>
      <c r="F1652" s="14" t="s">
        <v>5521</v>
      </c>
      <c r="G1652" s="15">
        <v>-8.8999999999999999E-3</v>
      </c>
    </row>
    <row r="1653" spans="1:7" x14ac:dyDescent="0.2">
      <c r="A1653" s="17">
        <v>41060</v>
      </c>
      <c r="B1653" s="14">
        <v>307.08</v>
      </c>
      <c r="C1653" s="14">
        <v>310.67</v>
      </c>
      <c r="D1653" s="14">
        <v>311.56</v>
      </c>
      <c r="E1653" s="14">
        <v>305.23</v>
      </c>
      <c r="F1653" s="14" t="s">
        <v>5522</v>
      </c>
      <c r="G1653" s="15">
        <v>-1.4800000000000001E-2</v>
      </c>
    </row>
    <row r="1654" spans="1:7" x14ac:dyDescent="0.2">
      <c r="A1654" s="17">
        <v>41059</v>
      </c>
      <c r="B1654" s="14">
        <v>309.85000000000002</v>
      </c>
      <c r="C1654" s="14">
        <v>312.37</v>
      </c>
      <c r="D1654" s="14">
        <v>313.67</v>
      </c>
      <c r="E1654" s="14">
        <v>308.86</v>
      </c>
      <c r="F1654" s="14" t="s">
        <v>5523</v>
      </c>
      <c r="G1654" s="15">
        <v>1.72E-2</v>
      </c>
    </row>
    <row r="1655" spans="1:7" x14ac:dyDescent="0.2">
      <c r="A1655" s="17">
        <v>41058</v>
      </c>
      <c r="B1655" s="14">
        <v>314.5</v>
      </c>
      <c r="C1655" s="14">
        <v>310.68</v>
      </c>
      <c r="D1655" s="14">
        <v>315.74</v>
      </c>
      <c r="E1655" s="14">
        <v>310.66000000000003</v>
      </c>
      <c r="F1655" s="14" t="s">
        <v>5524</v>
      </c>
      <c r="G1655" s="15">
        <v>8.9999999999999998E-4</v>
      </c>
    </row>
    <row r="1656" spans="1:7" x14ac:dyDescent="0.2">
      <c r="A1656" s="17">
        <v>41057</v>
      </c>
      <c r="B1656" s="14">
        <v>309.19</v>
      </c>
      <c r="C1656" s="14">
        <v>310.81</v>
      </c>
      <c r="D1656" s="14">
        <v>313.61</v>
      </c>
      <c r="E1656" s="14">
        <v>306.83999999999997</v>
      </c>
      <c r="F1656" s="14" t="s">
        <v>5525</v>
      </c>
      <c r="G1656" s="15">
        <v>-1.9E-3</v>
      </c>
    </row>
    <row r="1657" spans="1:7" x14ac:dyDescent="0.2">
      <c r="A1657" s="17">
        <v>41054</v>
      </c>
      <c r="B1657" s="14">
        <v>308.91000000000003</v>
      </c>
      <c r="C1657" s="14">
        <v>309.69</v>
      </c>
      <c r="D1657" s="14">
        <v>312.07</v>
      </c>
      <c r="E1657" s="14">
        <v>306.51</v>
      </c>
      <c r="F1657" s="14" t="s">
        <v>5526</v>
      </c>
      <c r="G1657" s="15">
        <v>1.04E-2</v>
      </c>
    </row>
    <row r="1658" spans="1:7" x14ac:dyDescent="0.2">
      <c r="A1658" s="17">
        <v>41053</v>
      </c>
      <c r="B1658" s="14">
        <v>309.49</v>
      </c>
      <c r="C1658" s="14">
        <v>308.94</v>
      </c>
      <c r="D1658" s="14">
        <v>309.95999999999998</v>
      </c>
      <c r="E1658" s="14">
        <v>305.33</v>
      </c>
      <c r="F1658" s="14" t="s">
        <v>3546</v>
      </c>
      <c r="G1658" s="15">
        <v>-2.58E-2</v>
      </c>
    </row>
    <row r="1659" spans="1:7" x14ac:dyDescent="0.2">
      <c r="A1659" s="17">
        <v>41052</v>
      </c>
      <c r="B1659" s="14">
        <v>306.31</v>
      </c>
      <c r="C1659" s="14">
        <v>311.39</v>
      </c>
      <c r="D1659" s="14">
        <v>311.83999999999997</v>
      </c>
      <c r="E1659" s="14">
        <v>305.92</v>
      </c>
      <c r="F1659" s="14" t="s">
        <v>5527</v>
      </c>
      <c r="G1659" s="15">
        <v>2.4899999999999999E-2</v>
      </c>
    </row>
    <row r="1660" spans="1:7" x14ac:dyDescent="0.2">
      <c r="A1660" s="17">
        <v>41051</v>
      </c>
      <c r="B1660" s="14">
        <v>314.43</v>
      </c>
      <c r="C1660" s="14">
        <v>309.33999999999997</v>
      </c>
      <c r="D1660" s="14">
        <v>315.37</v>
      </c>
      <c r="E1660" s="14">
        <v>309.33999999999997</v>
      </c>
      <c r="F1660" s="14" t="s">
        <v>5528</v>
      </c>
      <c r="G1660" s="15">
        <v>1.9599999999999999E-2</v>
      </c>
    </row>
    <row r="1661" spans="1:7" x14ac:dyDescent="0.2">
      <c r="A1661" s="17">
        <v>41050</v>
      </c>
      <c r="B1661" s="14">
        <v>306.79000000000002</v>
      </c>
      <c r="C1661" s="14">
        <v>300.76</v>
      </c>
      <c r="D1661" s="14">
        <v>307.16000000000003</v>
      </c>
      <c r="E1661" s="14">
        <v>300.76</v>
      </c>
      <c r="F1661" s="14" t="s">
        <v>5422</v>
      </c>
      <c r="G1661" s="15">
        <v>-3.0300000000000001E-2</v>
      </c>
    </row>
    <row r="1662" spans="1:7" x14ac:dyDescent="0.2">
      <c r="A1662" s="17">
        <v>41047</v>
      </c>
      <c r="B1662" s="14">
        <v>300.88</v>
      </c>
      <c r="C1662" s="14">
        <v>304.58</v>
      </c>
      <c r="D1662" s="14">
        <v>304.92</v>
      </c>
      <c r="E1662" s="14">
        <v>300.60000000000002</v>
      </c>
      <c r="F1662" s="14" t="s">
        <v>5529</v>
      </c>
      <c r="G1662" s="15">
        <v>-1.3100000000000001E-2</v>
      </c>
    </row>
    <row r="1663" spans="1:7" x14ac:dyDescent="0.2">
      <c r="A1663" s="17">
        <v>41045</v>
      </c>
      <c r="B1663" s="14">
        <v>310.29000000000002</v>
      </c>
      <c r="C1663" s="14">
        <v>311.8</v>
      </c>
      <c r="D1663" s="14">
        <v>312.72000000000003</v>
      </c>
      <c r="E1663" s="14">
        <v>309.08999999999997</v>
      </c>
      <c r="F1663" s="14" t="s">
        <v>5530</v>
      </c>
      <c r="G1663" s="15">
        <v>-4.4999999999999997E-3</v>
      </c>
    </row>
    <row r="1664" spans="1:7" x14ac:dyDescent="0.2">
      <c r="A1664" s="17">
        <v>41044</v>
      </c>
      <c r="B1664" s="14">
        <v>314.42</v>
      </c>
      <c r="C1664" s="14">
        <v>317.17</v>
      </c>
      <c r="D1664" s="14">
        <v>318.83</v>
      </c>
      <c r="E1664" s="14">
        <v>313.49</v>
      </c>
      <c r="F1664" s="14" t="s">
        <v>5531</v>
      </c>
      <c r="G1664" s="15">
        <v>-2.4299999999999999E-2</v>
      </c>
    </row>
    <row r="1665" spans="1:7" x14ac:dyDescent="0.2">
      <c r="A1665" s="17">
        <v>41043</v>
      </c>
      <c r="B1665" s="14">
        <v>315.83999999999997</v>
      </c>
      <c r="C1665" s="14">
        <v>321.37</v>
      </c>
      <c r="D1665" s="14">
        <v>321.74</v>
      </c>
      <c r="E1665" s="14">
        <v>313.08</v>
      </c>
      <c r="F1665" s="14" t="s">
        <v>5532</v>
      </c>
      <c r="G1665" s="15">
        <v>4.7999999999999996E-3</v>
      </c>
    </row>
    <row r="1666" spans="1:7" x14ac:dyDescent="0.2">
      <c r="A1666" s="17">
        <v>41040</v>
      </c>
      <c r="B1666" s="14">
        <v>323.72000000000003</v>
      </c>
      <c r="C1666" s="14">
        <v>320.10000000000002</v>
      </c>
      <c r="D1666" s="14">
        <v>323.83999999999997</v>
      </c>
      <c r="E1666" s="14">
        <v>319.52999999999997</v>
      </c>
      <c r="F1666" s="14" t="s">
        <v>5533</v>
      </c>
      <c r="G1666" s="15">
        <v>1.0200000000000001E-2</v>
      </c>
    </row>
    <row r="1667" spans="1:7" x14ac:dyDescent="0.2">
      <c r="A1667" s="17">
        <v>41039</v>
      </c>
      <c r="B1667" s="14">
        <v>322.17</v>
      </c>
      <c r="C1667" s="14">
        <v>321.01</v>
      </c>
      <c r="D1667" s="14">
        <v>322.92</v>
      </c>
      <c r="E1667" s="14">
        <v>318.45999999999998</v>
      </c>
      <c r="F1667" s="14" t="s">
        <v>5534</v>
      </c>
      <c r="G1667" s="15">
        <v>-1.9E-3</v>
      </c>
    </row>
    <row r="1668" spans="1:7" x14ac:dyDescent="0.2">
      <c r="A1668" s="17">
        <v>41038</v>
      </c>
      <c r="B1668" s="14">
        <v>318.92</v>
      </c>
      <c r="C1668" s="14">
        <v>321.04000000000002</v>
      </c>
      <c r="D1668" s="14">
        <v>322.77999999999997</v>
      </c>
      <c r="E1668" s="14">
        <v>315.55</v>
      </c>
      <c r="F1668" s="14" t="s">
        <v>5535</v>
      </c>
      <c r="G1668" s="15">
        <v>-1.4E-2</v>
      </c>
    </row>
    <row r="1669" spans="1:7" x14ac:dyDescent="0.2">
      <c r="A1669" s="17">
        <v>41037</v>
      </c>
      <c r="B1669" s="14">
        <v>319.52</v>
      </c>
      <c r="C1669" s="14">
        <v>322.58</v>
      </c>
      <c r="D1669" s="14">
        <v>323.31</v>
      </c>
      <c r="E1669" s="14">
        <v>318.95</v>
      </c>
      <c r="F1669" s="14" t="s">
        <v>5536</v>
      </c>
      <c r="G1669" s="15">
        <v>-2.2000000000000001E-3</v>
      </c>
    </row>
    <row r="1670" spans="1:7" x14ac:dyDescent="0.2">
      <c r="A1670" s="17">
        <v>41036</v>
      </c>
      <c r="B1670" s="14">
        <v>324.06</v>
      </c>
      <c r="C1670" s="14">
        <v>318.91000000000003</v>
      </c>
      <c r="D1670" s="14">
        <v>324.3</v>
      </c>
      <c r="E1670" s="14">
        <v>318.68</v>
      </c>
      <c r="F1670" s="14" t="s">
        <v>5537</v>
      </c>
      <c r="G1670" s="15">
        <v>-2.4799999999999999E-2</v>
      </c>
    </row>
    <row r="1671" spans="1:7" x14ac:dyDescent="0.2">
      <c r="A1671" s="17">
        <v>41033</v>
      </c>
      <c r="B1671" s="14">
        <v>324.76</v>
      </c>
      <c r="C1671" s="14">
        <v>330</v>
      </c>
      <c r="D1671" s="14">
        <v>330.41</v>
      </c>
      <c r="E1671" s="14">
        <v>323.02999999999997</v>
      </c>
      <c r="F1671" s="14" t="s">
        <v>5538</v>
      </c>
      <c r="G1671" s="15">
        <v>5.7000000000000002E-3</v>
      </c>
    </row>
    <row r="1672" spans="1:7" x14ac:dyDescent="0.2">
      <c r="A1672" s="17">
        <v>41032</v>
      </c>
      <c r="B1672" s="14">
        <v>333.03</v>
      </c>
      <c r="C1672" s="14">
        <v>331.26</v>
      </c>
      <c r="D1672" s="14">
        <v>334.1</v>
      </c>
      <c r="E1672" s="14">
        <v>330.16</v>
      </c>
      <c r="F1672" s="14" t="s">
        <v>5539</v>
      </c>
      <c r="G1672" s="15">
        <v>-7.1999999999999998E-3</v>
      </c>
    </row>
    <row r="1673" spans="1:7" x14ac:dyDescent="0.2">
      <c r="A1673" s="17">
        <v>41031</v>
      </c>
      <c r="B1673" s="14">
        <v>331.13</v>
      </c>
      <c r="C1673" s="14">
        <v>336.38</v>
      </c>
      <c r="D1673" s="14">
        <v>336.8</v>
      </c>
      <c r="E1673" s="14">
        <v>329.2</v>
      </c>
      <c r="F1673" s="14" t="s">
        <v>4406</v>
      </c>
      <c r="G1673" s="15">
        <v>2.7000000000000001E-3</v>
      </c>
    </row>
    <row r="1674" spans="1:7" x14ac:dyDescent="0.2">
      <c r="A1674" s="17">
        <v>41029</v>
      </c>
      <c r="B1674" s="14">
        <v>333.53</v>
      </c>
      <c r="C1674" s="14">
        <v>332.66</v>
      </c>
      <c r="D1674" s="14">
        <v>333.63</v>
      </c>
      <c r="E1674" s="14">
        <v>331.88</v>
      </c>
      <c r="F1674" s="14" t="s">
        <v>5540</v>
      </c>
      <c r="G1674" s="15">
        <v>1.9199999999999998E-2</v>
      </c>
    </row>
    <row r="1675" spans="1:7" x14ac:dyDescent="0.2">
      <c r="A1675" s="17">
        <v>41026</v>
      </c>
      <c r="B1675" s="14">
        <v>332.62</v>
      </c>
      <c r="C1675" s="14">
        <v>327.17</v>
      </c>
      <c r="D1675" s="14">
        <v>332.75</v>
      </c>
      <c r="E1675" s="14">
        <v>326.01</v>
      </c>
      <c r="F1675" s="14" t="s">
        <v>5541</v>
      </c>
      <c r="G1675" s="15">
        <v>-6.7999999999999996E-3</v>
      </c>
    </row>
    <row r="1676" spans="1:7" x14ac:dyDescent="0.2">
      <c r="A1676" s="17">
        <v>41025</v>
      </c>
      <c r="B1676" s="14">
        <v>326.36</v>
      </c>
      <c r="C1676" s="14">
        <v>329.33</v>
      </c>
      <c r="D1676" s="14">
        <v>330.94</v>
      </c>
      <c r="E1676" s="14">
        <v>325.08</v>
      </c>
      <c r="F1676" s="14" t="s">
        <v>3969</v>
      </c>
      <c r="G1676" s="15">
        <v>1.4500000000000001E-2</v>
      </c>
    </row>
    <row r="1677" spans="1:7" x14ac:dyDescent="0.2">
      <c r="A1677" s="17">
        <v>41024</v>
      </c>
      <c r="B1677" s="14">
        <v>328.58</v>
      </c>
      <c r="C1677" s="14">
        <v>326.35000000000002</v>
      </c>
      <c r="D1677" s="14">
        <v>329.17</v>
      </c>
      <c r="E1677" s="14">
        <v>326.29000000000002</v>
      </c>
      <c r="F1677" s="14" t="s">
        <v>5542</v>
      </c>
      <c r="G1677" s="15">
        <v>1.6299999999999999E-2</v>
      </c>
    </row>
    <row r="1678" spans="1:7" x14ac:dyDescent="0.2">
      <c r="A1678" s="17">
        <v>41023</v>
      </c>
      <c r="B1678" s="14">
        <v>323.89</v>
      </c>
      <c r="C1678" s="14">
        <v>322.3</v>
      </c>
      <c r="D1678" s="14">
        <v>325.16000000000003</v>
      </c>
      <c r="E1678" s="14">
        <v>320.62</v>
      </c>
      <c r="F1678" s="14" t="s">
        <v>5543</v>
      </c>
      <c r="G1678" s="15">
        <v>-4.0300000000000002E-2</v>
      </c>
    </row>
    <row r="1679" spans="1:7" x14ac:dyDescent="0.2">
      <c r="A1679" s="17">
        <v>41022</v>
      </c>
      <c r="B1679" s="14">
        <v>318.68</v>
      </c>
      <c r="C1679" s="14">
        <v>329.83</v>
      </c>
      <c r="D1679" s="14">
        <v>329.95</v>
      </c>
      <c r="E1679" s="14">
        <v>317.73</v>
      </c>
      <c r="F1679" s="14" t="s">
        <v>4213</v>
      </c>
      <c r="G1679" s="15">
        <v>0.01</v>
      </c>
    </row>
    <row r="1680" spans="1:7" x14ac:dyDescent="0.2">
      <c r="A1680" s="17">
        <v>41019</v>
      </c>
      <c r="B1680" s="14">
        <v>332.05</v>
      </c>
      <c r="C1680" s="14">
        <v>328.31</v>
      </c>
      <c r="D1680" s="14">
        <v>332.05</v>
      </c>
      <c r="E1680" s="14">
        <v>327.56</v>
      </c>
      <c r="F1680" s="14" t="s">
        <v>5544</v>
      </c>
      <c r="G1680" s="15">
        <v>3.0999999999999999E-3</v>
      </c>
    </row>
    <row r="1681" spans="1:7" x14ac:dyDescent="0.2">
      <c r="A1681" s="17">
        <v>41018</v>
      </c>
      <c r="B1681" s="14">
        <v>328.75</v>
      </c>
      <c r="C1681" s="14">
        <v>329.19</v>
      </c>
      <c r="D1681" s="14">
        <v>331.68</v>
      </c>
      <c r="E1681" s="14">
        <v>328.23</v>
      </c>
      <c r="F1681" s="14" t="s">
        <v>5545</v>
      </c>
      <c r="G1681" s="15">
        <v>-1.7399999999999999E-2</v>
      </c>
    </row>
    <row r="1682" spans="1:7" x14ac:dyDescent="0.2">
      <c r="A1682" s="17">
        <v>41017</v>
      </c>
      <c r="B1682" s="14">
        <v>327.72</v>
      </c>
      <c r="C1682" s="14">
        <v>332.78</v>
      </c>
      <c r="D1682" s="14">
        <v>332.78</v>
      </c>
      <c r="E1682" s="14">
        <v>327.01</v>
      </c>
      <c r="F1682" s="14" t="s">
        <v>5546</v>
      </c>
      <c r="G1682" s="15">
        <v>1.7899999999999999E-2</v>
      </c>
    </row>
    <row r="1683" spans="1:7" x14ac:dyDescent="0.2">
      <c r="A1683" s="17">
        <v>41016</v>
      </c>
      <c r="B1683" s="14">
        <v>333.51</v>
      </c>
      <c r="C1683" s="14">
        <v>326.58</v>
      </c>
      <c r="D1683" s="14">
        <v>334.53</v>
      </c>
      <c r="E1683" s="14">
        <v>326.48</v>
      </c>
      <c r="F1683" s="14" t="s">
        <v>5547</v>
      </c>
      <c r="G1683" s="15">
        <v>7.4999999999999997E-3</v>
      </c>
    </row>
    <row r="1684" spans="1:7" x14ac:dyDescent="0.2">
      <c r="A1684" s="17">
        <v>41015</v>
      </c>
      <c r="B1684" s="14">
        <v>327.64</v>
      </c>
      <c r="C1684" s="14">
        <v>324.26</v>
      </c>
      <c r="D1684" s="14">
        <v>330</v>
      </c>
      <c r="E1684" s="14">
        <v>323.77999999999997</v>
      </c>
      <c r="F1684" s="14" t="s">
        <v>5548</v>
      </c>
      <c r="G1684" s="15">
        <v>-1.84E-2</v>
      </c>
    </row>
    <row r="1685" spans="1:7" x14ac:dyDescent="0.2">
      <c r="A1685" s="17">
        <v>41012</v>
      </c>
      <c r="B1685" s="14">
        <v>325.19</v>
      </c>
      <c r="C1685" s="14">
        <v>330.88</v>
      </c>
      <c r="D1685" s="14">
        <v>330.9</v>
      </c>
      <c r="E1685" s="14">
        <v>324.52</v>
      </c>
      <c r="F1685" s="14" t="s">
        <v>5549</v>
      </c>
      <c r="G1685" s="15">
        <v>2.12E-2</v>
      </c>
    </row>
    <row r="1686" spans="1:7" x14ac:dyDescent="0.2">
      <c r="A1686" s="17">
        <v>41011</v>
      </c>
      <c r="B1686" s="14">
        <v>331.27</v>
      </c>
      <c r="C1686" s="14">
        <v>326.18</v>
      </c>
      <c r="D1686" s="14">
        <v>331.48</v>
      </c>
      <c r="E1686" s="14">
        <v>324.04000000000002</v>
      </c>
      <c r="F1686" s="14" t="s">
        <v>5550</v>
      </c>
      <c r="G1686" s="15">
        <v>1.0699999999999999E-2</v>
      </c>
    </row>
    <row r="1687" spans="1:7" x14ac:dyDescent="0.2">
      <c r="A1687" s="17">
        <v>41010</v>
      </c>
      <c r="B1687" s="14">
        <v>324.39</v>
      </c>
      <c r="C1687" s="14">
        <v>321.02</v>
      </c>
      <c r="D1687" s="14">
        <v>325.83999999999997</v>
      </c>
      <c r="E1687" s="14">
        <v>321.02</v>
      </c>
      <c r="F1687" s="14" t="s">
        <v>5551</v>
      </c>
      <c r="G1687" s="15">
        <v>-2.1999999999999999E-2</v>
      </c>
    </row>
    <row r="1688" spans="1:7" x14ac:dyDescent="0.2">
      <c r="A1688" s="17">
        <v>41009</v>
      </c>
      <c r="B1688" s="14">
        <v>320.95999999999998</v>
      </c>
      <c r="C1688" s="14">
        <v>325.93</v>
      </c>
      <c r="D1688" s="14">
        <v>326.55</v>
      </c>
      <c r="E1688" s="14">
        <v>320.95999999999998</v>
      </c>
      <c r="F1688" s="14" t="s">
        <v>5186</v>
      </c>
      <c r="G1688" s="15">
        <v>-4.7000000000000002E-3</v>
      </c>
    </row>
    <row r="1689" spans="1:7" x14ac:dyDescent="0.2">
      <c r="A1689" s="17">
        <v>41004</v>
      </c>
      <c r="B1689" s="14">
        <v>328.19</v>
      </c>
      <c r="C1689" s="14">
        <v>330.86</v>
      </c>
      <c r="D1689" s="14">
        <v>332.61</v>
      </c>
      <c r="E1689" s="14">
        <v>326.72000000000003</v>
      </c>
      <c r="F1689" s="14" t="s">
        <v>5552</v>
      </c>
      <c r="G1689" s="15">
        <v>-3.2899999999999999E-2</v>
      </c>
    </row>
    <row r="1690" spans="1:7" x14ac:dyDescent="0.2">
      <c r="A1690" s="17">
        <v>41003</v>
      </c>
      <c r="B1690" s="14">
        <v>329.74</v>
      </c>
      <c r="C1690" s="14">
        <v>337.95</v>
      </c>
      <c r="D1690" s="14">
        <v>338.35</v>
      </c>
      <c r="E1690" s="14">
        <v>328.46</v>
      </c>
      <c r="F1690" s="14" t="s">
        <v>5553</v>
      </c>
      <c r="G1690" s="15">
        <v>-3.8999999999999998E-3</v>
      </c>
    </row>
    <row r="1691" spans="1:7" x14ac:dyDescent="0.2">
      <c r="A1691" s="17">
        <v>41002</v>
      </c>
      <c r="B1691" s="14">
        <v>340.97</v>
      </c>
      <c r="C1691" s="14">
        <v>342.26</v>
      </c>
      <c r="D1691" s="14">
        <v>343.07</v>
      </c>
      <c r="E1691" s="14">
        <v>340.8</v>
      </c>
      <c r="F1691" s="14" t="s">
        <v>5554</v>
      </c>
      <c r="G1691" s="15">
        <v>1.14E-2</v>
      </c>
    </row>
    <row r="1692" spans="1:7" x14ac:dyDescent="0.2">
      <c r="A1692" s="17">
        <v>41001</v>
      </c>
      <c r="B1692" s="14">
        <v>342.31</v>
      </c>
      <c r="C1692" s="14">
        <v>338.83</v>
      </c>
      <c r="D1692" s="14">
        <v>342.31</v>
      </c>
      <c r="E1692" s="14">
        <v>335.79</v>
      </c>
      <c r="F1692" s="14" t="s">
        <v>5555</v>
      </c>
      <c r="G1692" s="15">
        <v>1.43E-2</v>
      </c>
    </row>
    <row r="1693" spans="1:7" x14ac:dyDescent="0.2">
      <c r="A1693" s="17">
        <v>40998</v>
      </c>
      <c r="B1693" s="14">
        <v>338.44</v>
      </c>
      <c r="C1693" s="14">
        <v>335.63</v>
      </c>
      <c r="D1693" s="14">
        <v>338.52</v>
      </c>
      <c r="E1693" s="14">
        <v>335.25</v>
      </c>
      <c r="F1693" s="14" t="s">
        <v>5556</v>
      </c>
      <c r="G1693" s="15">
        <v>-2.0500000000000001E-2</v>
      </c>
    </row>
    <row r="1694" spans="1:7" x14ac:dyDescent="0.2">
      <c r="A1694" s="17">
        <v>40997</v>
      </c>
      <c r="B1694" s="14">
        <v>333.68</v>
      </c>
      <c r="C1694" s="14">
        <v>337.52</v>
      </c>
      <c r="D1694" s="14">
        <v>340.16</v>
      </c>
      <c r="E1694" s="14">
        <v>332.76</v>
      </c>
      <c r="F1694" s="14" t="s">
        <v>5557</v>
      </c>
      <c r="G1694" s="15">
        <v>-1.0500000000000001E-2</v>
      </c>
    </row>
    <row r="1695" spans="1:7" x14ac:dyDescent="0.2">
      <c r="A1695" s="17">
        <v>40996</v>
      </c>
      <c r="B1695" s="14">
        <v>340.65</v>
      </c>
      <c r="C1695" s="14">
        <v>342.7</v>
      </c>
      <c r="D1695" s="14">
        <v>344.43</v>
      </c>
      <c r="E1695" s="14">
        <v>339.76</v>
      </c>
      <c r="F1695" s="14" t="s">
        <v>5403</v>
      </c>
      <c r="G1695" s="15">
        <v>-5.4999999999999997E-3</v>
      </c>
    </row>
    <row r="1696" spans="1:7" x14ac:dyDescent="0.2">
      <c r="A1696" s="17">
        <v>40995</v>
      </c>
      <c r="B1696" s="14">
        <v>344.27</v>
      </c>
      <c r="C1696" s="14">
        <v>347.12</v>
      </c>
      <c r="D1696" s="14">
        <v>348.27</v>
      </c>
      <c r="E1696" s="14">
        <v>343.61</v>
      </c>
      <c r="F1696" s="14" t="s">
        <v>5558</v>
      </c>
      <c r="G1696" s="15">
        <v>1.89E-2</v>
      </c>
    </row>
    <row r="1697" spans="1:7" x14ac:dyDescent="0.2">
      <c r="A1697" s="17">
        <v>40994</v>
      </c>
      <c r="B1697" s="14">
        <v>346.19</v>
      </c>
      <c r="C1697" s="14">
        <v>340.84</v>
      </c>
      <c r="D1697" s="14">
        <v>346.19</v>
      </c>
      <c r="E1697" s="14">
        <v>339.01</v>
      </c>
      <c r="F1697" s="14" t="s">
        <v>5559</v>
      </c>
      <c r="G1697" s="15">
        <v>5.1999999999999998E-3</v>
      </c>
    </row>
    <row r="1698" spans="1:7" x14ac:dyDescent="0.2">
      <c r="A1698" s="17">
        <v>40991</v>
      </c>
      <c r="B1698" s="14">
        <v>339.78</v>
      </c>
      <c r="C1698" s="14">
        <v>337.87</v>
      </c>
      <c r="D1698" s="14">
        <v>340.26</v>
      </c>
      <c r="E1698" s="14">
        <v>335.37</v>
      </c>
      <c r="F1698" s="14" t="s">
        <v>5560</v>
      </c>
      <c r="G1698" s="15">
        <v>-1.11E-2</v>
      </c>
    </row>
    <row r="1699" spans="1:7" x14ac:dyDescent="0.2">
      <c r="A1699" s="17">
        <v>40990</v>
      </c>
      <c r="B1699" s="14">
        <v>338.02</v>
      </c>
      <c r="C1699" s="14">
        <v>341.99</v>
      </c>
      <c r="D1699" s="14">
        <v>343.7</v>
      </c>
      <c r="E1699" s="14">
        <v>336.17</v>
      </c>
      <c r="F1699" s="14" t="s">
        <v>5337</v>
      </c>
      <c r="G1699" s="15">
        <v>-1.17E-2</v>
      </c>
    </row>
    <row r="1700" spans="1:7" x14ac:dyDescent="0.2">
      <c r="A1700" s="17">
        <v>40989</v>
      </c>
      <c r="B1700" s="14">
        <v>341.83</v>
      </c>
      <c r="C1700" s="14">
        <v>346.52</v>
      </c>
      <c r="D1700" s="14">
        <v>347.66</v>
      </c>
      <c r="E1700" s="14">
        <v>340.58</v>
      </c>
      <c r="F1700" s="14" t="s">
        <v>5561</v>
      </c>
      <c r="G1700" s="15">
        <v>-1.4500000000000001E-2</v>
      </c>
    </row>
    <row r="1701" spans="1:7" x14ac:dyDescent="0.2">
      <c r="A1701" s="17">
        <v>40988</v>
      </c>
      <c r="B1701" s="14">
        <v>345.89</v>
      </c>
      <c r="C1701" s="14">
        <v>349.48</v>
      </c>
      <c r="D1701" s="14">
        <v>349.63</v>
      </c>
      <c r="E1701" s="14">
        <v>344.76</v>
      </c>
      <c r="F1701" s="14" t="s">
        <v>5217</v>
      </c>
      <c r="G1701" s="15">
        <v>-1.5E-3</v>
      </c>
    </row>
    <row r="1702" spans="1:7" x14ac:dyDescent="0.2">
      <c r="A1702" s="17">
        <v>40987</v>
      </c>
      <c r="B1702" s="14">
        <v>350.98</v>
      </c>
      <c r="C1702" s="14">
        <v>351.1</v>
      </c>
      <c r="D1702" s="14">
        <v>351.56</v>
      </c>
      <c r="E1702" s="14">
        <v>349.26</v>
      </c>
      <c r="F1702" s="14" t="s">
        <v>5531</v>
      </c>
      <c r="G1702" s="15">
        <v>1.6000000000000001E-3</v>
      </c>
    </row>
    <row r="1703" spans="1:7" x14ac:dyDescent="0.2">
      <c r="A1703" s="17">
        <v>40984</v>
      </c>
      <c r="B1703" s="14">
        <v>351.52</v>
      </c>
      <c r="C1703" s="14">
        <v>350.66</v>
      </c>
      <c r="D1703" s="14">
        <v>352.68</v>
      </c>
      <c r="E1703" s="14">
        <v>350.09</v>
      </c>
      <c r="F1703" s="14" t="s">
        <v>5562</v>
      </c>
      <c r="G1703" s="15">
        <v>3.5999999999999999E-3</v>
      </c>
    </row>
    <row r="1704" spans="1:7" x14ac:dyDescent="0.2">
      <c r="A1704" s="17">
        <v>40983</v>
      </c>
      <c r="B1704" s="14">
        <v>350.95</v>
      </c>
      <c r="C1704" s="14">
        <v>350.09</v>
      </c>
      <c r="D1704" s="14">
        <v>350.95</v>
      </c>
      <c r="E1704" s="14">
        <v>348.36</v>
      </c>
      <c r="F1704" s="14" t="s">
        <v>5563</v>
      </c>
      <c r="G1704" s="15">
        <v>8.0999999999999996E-3</v>
      </c>
    </row>
    <row r="1705" spans="1:7" x14ac:dyDescent="0.2">
      <c r="A1705" s="17">
        <v>40982</v>
      </c>
      <c r="B1705" s="14">
        <v>349.68</v>
      </c>
      <c r="C1705" s="14">
        <v>348.62</v>
      </c>
      <c r="D1705" s="14">
        <v>350.22</v>
      </c>
      <c r="E1705" s="14">
        <v>348.1</v>
      </c>
      <c r="F1705" s="14" t="s">
        <v>5563</v>
      </c>
      <c r="G1705" s="15">
        <v>1.21E-2</v>
      </c>
    </row>
    <row r="1706" spans="1:7" x14ac:dyDescent="0.2">
      <c r="A1706" s="17">
        <v>40981</v>
      </c>
      <c r="B1706" s="14">
        <v>346.86</v>
      </c>
      <c r="C1706" s="14">
        <v>346.14</v>
      </c>
      <c r="D1706" s="14">
        <v>346.86</v>
      </c>
      <c r="E1706" s="14">
        <v>345.54</v>
      </c>
      <c r="F1706" s="14" t="s">
        <v>5564</v>
      </c>
      <c r="G1706" s="15">
        <v>2.9999999999999997E-4</v>
      </c>
    </row>
    <row r="1707" spans="1:7" x14ac:dyDescent="0.2">
      <c r="A1707" s="17">
        <v>40980</v>
      </c>
      <c r="B1707" s="14">
        <v>342.7</v>
      </c>
      <c r="C1707" s="14">
        <v>341.79</v>
      </c>
      <c r="D1707" s="14">
        <v>343.55</v>
      </c>
      <c r="E1707" s="14">
        <v>340.88</v>
      </c>
      <c r="F1707" s="14" t="s">
        <v>5565</v>
      </c>
      <c r="G1707" s="15">
        <v>1.6999999999999999E-3</v>
      </c>
    </row>
    <row r="1708" spans="1:7" x14ac:dyDescent="0.2">
      <c r="A1708" s="17">
        <v>40977</v>
      </c>
      <c r="B1708" s="14">
        <v>342.59</v>
      </c>
      <c r="C1708" s="14">
        <v>342.57</v>
      </c>
      <c r="D1708" s="14">
        <v>343.91</v>
      </c>
      <c r="E1708" s="14">
        <v>340.48</v>
      </c>
      <c r="F1708" s="14" t="s">
        <v>5566</v>
      </c>
      <c r="G1708" s="15">
        <v>2.5100000000000001E-2</v>
      </c>
    </row>
    <row r="1709" spans="1:7" x14ac:dyDescent="0.2">
      <c r="A1709" s="17">
        <v>40976</v>
      </c>
      <c r="B1709" s="14">
        <v>342.01</v>
      </c>
      <c r="C1709" s="14">
        <v>336.17</v>
      </c>
      <c r="D1709" s="14">
        <v>342.02</v>
      </c>
      <c r="E1709" s="14">
        <v>336.17</v>
      </c>
      <c r="F1709" s="14" t="s">
        <v>5567</v>
      </c>
      <c r="G1709" s="15">
        <v>5.3E-3</v>
      </c>
    </row>
    <row r="1710" spans="1:7" x14ac:dyDescent="0.2">
      <c r="A1710" s="17">
        <v>40975</v>
      </c>
      <c r="B1710" s="14">
        <v>333.64</v>
      </c>
      <c r="C1710" s="14">
        <v>331.12</v>
      </c>
      <c r="D1710" s="14">
        <v>335.05</v>
      </c>
      <c r="E1710" s="14">
        <v>331.12</v>
      </c>
      <c r="F1710" s="14" t="s">
        <v>5568</v>
      </c>
      <c r="G1710" s="15">
        <v>-3.5299999999999998E-2</v>
      </c>
    </row>
    <row r="1711" spans="1:7" x14ac:dyDescent="0.2">
      <c r="A1711" s="17">
        <v>40974</v>
      </c>
      <c r="B1711" s="14">
        <v>331.89</v>
      </c>
      <c r="C1711" s="14">
        <v>342.58</v>
      </c>
      <c r="D1711" s="14">
        <v>342.58</v>
      </c>
      <c r="E1711" s="14">
        <v>331.33</v>
      </c>
      <c r="F1711" s="14" t="s">
        <v>5569</v>
      </c>
      <c r="G1711" s="15">
        <v>-6.7000000000000002E-3</v>
      </c>
    </row>
    <row r="1712" spans="1:7" x14ac:dyDescent="0.2">
      <c r="A1712" s="17">
        <v>40973</v>
      </c>
      <c r="B1712" s="14">
        <v>344.05</v>
      </c>
      <c r="C1712" s="14">
        <v>345.39</v>
      </c>
      <c r="D1712" s="14">
        <v>345.39</v>
      </c>
      <c r="E1712" s="14">
        <v>342.62</v>
      </c>
      <c r="F1712" s="14" t="s">
        <v>5491</v>
      </c>
      <c r="G1712" s="15">
        <v>5.0000000000000001E-4</v>
      </c>
    </row>
    <row r="1713" spans="1:7" x14ac:dyDescent="0.2">
      <c r="A1713" s="17">
        <v>40970</v>
      </c>
      <c r="B1713" s="14">
        <v>346.37</v>
      </c>
      <c r="C1713" s="14">
        <v>346.67</v>
      </c>
      <c r="D1713" s="14">
        <v>346.79</v>
      </c>
      <c r="E1713" s="14">
        <v>344.12</v>
      </c>
      <c r="F1713" s="14" t="s">
        <v>5570</v>
      </c>
      <c r="G1713" s="15">
        <v>2.5000000000000001E-3</v>
      </c>
    </row>
    <row r="1714" spans="1:7" x14ac:dyDescent="0.2">
      <c r="A1714" s="17">
        <v>40969</v>
      </c>
      <c r="B1714" s="14">
        <v>346.19</v>
      </c>
      <c r="C1714" s="14">
        <v>344.25</v>
      </c>
      <c r="D1714" s="14">
        <v>347.24</v>
      </c>
      <c r="E1714" s="14">
        <v>342.77</v>
      </c>
      <c r="F1714" s="14" t="s">
        <v>5571</v>
      </c>
      <c r="G1714" s="15">
        <v>8.0000000000000004E-4</v>
      </c>
    </row>
    <row r="1715" spans="1:7" x14ac:dyDescent="0.2">
      <c r="A1715" s="17">
        <v>40968</v>
      </c>
      <c r="B1715" s="14">
        <v>345.34</v>
      </c>
      <c r="C1715" s="14">
        <v>345.52</v>
      </c>
      <c r="D1715" s="14">
        <v>347.49</v>
      </c>
      <c r="E1715" s="14">
        <v>344.67</v>
      </c>
      <c r="F1715" s="14" t="s">
        <v>5572</v>
      </c>
      <c r="G1715" s="15">
        <v>7.1999999999999998E-3</v>
      </c>
    </row>
    <row r="1716" spans="1:7" x14ac:dyDescent="0.2">
      <c r="A1716" s="17">
        <v>40967</v>
      </c>
      <c r="B1716" s="14">
        <v>345.07</v>
      </c>
      <c r="C1716" s="14">
        <v>343.13</v>
      </c>
      <c r="D1716" s="14">
        <v>345.18</v>
      </c>
      <c r="E1716" s="14">
        <v>342.69</v>
      </c>
      <c r="F1716" s="14" t="s">
        <v>5573</v>
      </c>
      <c r="G1716" s="15">
        <v>-5.7999999999999996E-3</v>
      </c>
    </row>
    <row r="1717" spans="1:7" x14ac:dyDescent="0.2">
      <c r="A1717" s="17">
        <v>40966</v>
      </c>
      <c r="B1717" s="14">
        <v>342.6</v>
      </c>
      <c r="C1717" s="14">
        <v>343.49</v>
      </c>
      <c r="D1717" s="14">
        <v>343.83</v>
      </c>
      <c r="E1717" s="14">
        <v>339.33</v>
      </c>
      <c r="F1717" s="14" t="s">
        <v>2866</v>
      </c>
      <c r="G1717" s="15">
        <v>3.8E-3</v>
      </c>
    </row>
    <row r="1718" spans="1:7" x14ac:dyDescent="0.2">
      <c r="A1718" s="17">
        <v>40963</v>
      </c>
      <c r="B1718" s="14">
        <v>344.61</v>
      </c>
      <c r="C1718" s="14">
        <v>344.36</v>
      </c>
      <c r="D1718" s="14">
        <v>344.97</v>
      </c>
      <c r="E1718" s="14">
        <v>342.22</v>
      </c>
      <c r="F1718" s="14" t="s">
        <v>5574</v>
      </c>
      <c r="G1718" s="15">
        <v>-1.6000000000000001E-3</v>
      </c>
    </row>
    <row r="1719" spans="1:7" x14ac:dyDescent="0.2">
      <c r="A1719" s="17">
        <v>40962</v>
      </c>
      <c r="B1719" s="14">
        <v>343.32</v>
      </c>
      <c r="C1719" s="14">
        <v>343.18</v>
      </c>
      <c r="D1719" s="14">
        <v>344.88</v>
      </c>
      <c r="E1719" s="14">
        <v>340.6</v>
      </c>
      <c r="F1719" s="14" t="s">
        <v>5575</v>
      </c>
      <c r="G1719" s="15">
        <v>-9.1000000000000004E-3</v>
      </c>
    </row>
    <row r="1720" spans="1:7" x14ac:dyDescent="0.2">
      <c r="A1720" s="17">
        <v>40961</v>
      </c>
      <c r="B1720" s="14">
        <v>343.88</v>
      </c>
      <c r="C1720" s="14">
        <v>347.07</v>
      </c>
      <c r="D1720" s="14">
        <v>347.45</v>
      </c>
      <c r="E1720" s="14">
        <v>341.58</v>
      </c>
      <c r="F1720" s="14" t="s">
        <v>5576</v>
      </c>
      <c r="G1720" s="15">
        <v>-4.4999999999999997E-3</v>
      </c>
    </row>
    <row r="1721" spans="1:7" x14ac:dyDescent="0.2">
      <c r="A1721" s="17">
        <v>40960</v>
      </c>
      <c r="B1721" s="14">
        <v>347.03</v>
      </c>
      <c r="C1721" s="14">
        <v>349.04</v>
      </c>
      <c r="D1721" s="14">
        <v>349.04</v>
      </c>
      <c r="E1721" s="14">
        <v>346.32</v>
      </c>
      <c r="F1721" s="14" t="s">
        <v>4519</v>
      </c>
      <c r="G1721" s="15">
        <v>1.04E-2</v>
      </c>
    </row>
    <row r="1722" spans="1:7" x14ac:dyDescent="0.2">
      <c r="A1722" s="17">
        <v>40959</v>
      </c>
      <c r="B1722" s="14">
        <v>348.61</v>
      </c>
      <c r="C1722" s="14">
        <v>346.32</v>
      </c>
      <c r="D1722" s="14">
        <v>348.73</v>
      </c>
      <c r="E1722" s="14">
        <v>345.57</v>
      </c>
      <c r="F1722" s="14" t="s">
        <v>5577</v>
      </c>
      <c r="G1722" s="15">
        <v>9.9000000000000008E-3</v>
      </c>
    </row>
    <row r="1723" spans="1:7" x14ac:dyDescent="0.2">
      <c r="A1723" s="17">
        <v>40956</v>
      </c>
      <c r="B1723" s="14">
        <v>345.03</v>
      </c>
      <c r="C1723" s="14">
        <v>343.65</v>
      </c>
      <c r="D1723" s="14">
        <v>345.46</v>
      </c>
      <c r="E1723" s="14">
        <v>343.09</v>
      </c>
      <c r="F1723" s="14" t="s">
        <v>5578</v>
      </c>
      <c r="G1723" s="15">
        <v>5.0000000000000001E-3</v>
      </c>
    </row>
    <row r="1724" spans="1:7" x14ac:dyDescent="0.2">
      <c r="A1724" s="17">
        <v>40955</v>
      </c>
      <c r="B1724" s="14">
        <v>341.65</v>
      </c>
      <c r="C1724" s="14">
        <v>337.95</v>
      </c>
      <c r="D1724" s="14">
        <v>341.7</v>
      </c>
      <c r="E1724" s="14">
        <v>336.68</v>
      </c>
      <c r="F1724" s="14" t="s">
        <v>5579</v>
      </c>
      <c r="G1724" s="15">
        <v>1.2699999999999999E-2</v>
      </c>
    </row>
    <row r="1725" spans="1:7" x14ac:dyDescent="0.2">
      <c r="A1725" s="17">
        <v>40954</v>
      </c>
      <c r="B1725" s="14">
        <v>339.94</v>
      </c>
      <c r="C1725" s="14">
        <v>337.32</v>
      </c>
      <c r="D1725" s="14">
        <v>340.7</v>
      </c>
      <c r="E1725" s="14">
        <v>337.32</v>
      </c>
      <c r="F1725" s="14" t="s">
        <v>5580</v>
      </c>
      <c r="G1725" s="15">
        <v>-3.7000000000000002E-3</v>
      </c>
    </row>
    <row r="1726" spans="1:7" x14ac:dyDescent="0.2">
      <c r="A1726" s="17">
        <v>40953</v>
      </c>
      <c r="B1726" s="14">
        <v>335.69</v>
      </c>
      <c r="C1726" s="14">
        <v>336.55</v>
      </c>
      <c r="D1726" s="14">
        <v>338.54</v>
      </c>
      <c r="E1726" s="14">
        <v>335.04</v>
      </c>
      <c r="F1726" s="14" t="s">
        <v>4523</v>
      </c>
      <c r="G1726" s="15">
        <v>7.7999999999999996E-3</v>
      </c>
    </row>
    <row r="1727" spans="1:7" x14ac:dyDescent="0.2">
      <c r="A1727" s="17">
        <v>40952</v>
      </c>
      <c r="B1727" s="14">
        <v>336.94</v>
      </c>
      <c r="C1727" s="14">
        <v>336.42</v>
      </c>
      <c r="D1727" s="14">
        <v>338.63</v>
      </c>
      <c r="E1727" s="14">
        <v>335.9</v>
      </c>
      <c r="F1727" s="14" t="s">
        <v>5548</v>
      </c>
      <c r="G1727" s="15">
        <v>-9.7999999999999997E-3</v>
      </c>
    </row>
    <row r="1728" spans="1:7" x14ac:dyDescent="0.2">
      <c r="A1728" s="17">
        <v>40949</v>
      </c>
      <c r="B1728" s="14">
        <v>334.33</v>
      </c>
      <c r="C1728" s="14">
        <v>336.27</v>
      </c>
      <c r="D1728" s="14">
        <v>336.39</v>
      </c>
      <c r="E1728" s="14">
        <v>332.24</v>
      </c>
      <c r="F1728" s="14" t="s">
        <v>5581</v>
      </c>
      <c r="G1728" s="15">
        <v>1.9E-3</v>
      </c>
    </row>
    <row r="1729" spans="1:7" x14ac:dyDescent="0.2">
      <c r="A1729" s="17">
        <v>40948</v>
      </c>
      <c r="B1729" s="14">
        <v>337.65</v>
      </c>
      <c r="C1729" s="14">
        <v>337.44</v>
      </c>
      <c r="D1729" s="14">
        <v>339.25</v>
      </c>
      <c r="E1729" s="14">
        <v>336.09</v>
      </c>
      <c r="F1729" s="14" t="s">
        <v>5582</v>
      </c>
      <c r="G1729" s="15">
        <v>1.2999999999999999E-3</v>
      </c>
    </row>
    <row r="1730" spans="1:7" x14ac:dyDescent="0.2">
      <c r="A1730" s="17">
        <v>40947</v>
      </c>
      <c r="B1730" s="14">
        <v>337</v>
      </c>
      <c r="C1730" s="14">
        <v>337.66</v>
      </c>
      <c r="D1730" s="14">
        <v>339.57</v>
      </c>
      <c r="E1730" s="14">
        <v>336.29</v>
      </c>
      <c r="F1730" s="14" t="s">
        <v>5583</v>
      </c>
      <c r="G1730" s="15">
        <v>-1.4E-3</v>
      </c>
    </row>
    <row r="1731" spans="1:7" x14ac:dyDescent="0.2">
      <c r="A1731" s="17">
        <v>40946</v>
      </c>
      <c r="B1731" s="14">
        <v>336.57</v>
      </c>
      <c r="C1731" s="14">
        <v>337.75</v>
      </c>
      <c r="D1731" s="14">
        <v>338.02</v>
      </c>
      <c r="E1731" s="14">
        <v>333.4</v>
      </c>
      <c r="F1731" s="14" t="s">
        <v>5584</v>
      </c>
      <c r="G1731" s="15">
        <v>-3.8E-3</v>
      </c>
    </row>
    <row r="1732" spans="1:7" x14ac:dyDescent="0.2">
      <c r="A1732" s="17">
        <v>40945</v>
      </c>
      <c r="B1732" s="14">
        <v>337.04</v>
      </c>
      <c r="C1732" s="14">
        <v>338.02</v>
      </c>
      <c r="D1732" s="14">
        <v>338.02</v>
      </c>
      <c r="E1732" s="14">
        <v>334.44</v>
      </c>
      <c r="F1732" s="14" t="s">
        <v>5585</v>
      </c>
      <c r="G1732" s="15">
        <v>1.1599999999999999E-2</v>
      </c>
    </row>
    <row r="1733" spans="1:7" x14ac:dyDescent="0.2">
      <c r="A1733" s="17">
        <v>40942</v>
      </c>
      <c r="B1733" s="14">
        <v>338.31</v>
      </c>
      <c r="C1733" s="14">
        <v>334.37</v>
      </c>
      <c r="D1733" s="14">
        <v>339.34</v>
      </c>
      <c r="E1733" s="14">
        <v>333.79</v>
      </c>
      <c r="F1733" s="14" t="s">
        <v>4622</v>
      </c>
      <c r="G1733" s="15">
        <v>2.8E-3</v>
      </c>
    </row>
    <row r="1734" spans="1:7" x14ac:dyDescent="0.2">
      <c r="A1734" s="17">
        <v>40941</v>
      </c>
      <c r="B1734" s="14">
        <v>334.44</v>
      </c>
      <c r="C1734" s="14">
        <v>334.34</v>
      </c>
      <c r="D1734" s="14">
        <v>335.51</v>
      </c>
      <c r="E1734" s="14">
        <v>332.13</v>
      </c>
      <c r="F1734" s="14" t="s">
        <v>4510</v>
      </c>
      <c r="G1734" s="15">
        <v>2.5100000000000001E-2</v>
      </c>
    </row>
    <row r="1735" spans="1:7" x14ac:dyDescent="0.2">
      <c r="A1735" s="17">
        <v>40940</v>
      </c>
      <c r="B1735" s="14">
        <v>333.49</v>
      </c>
      <c r="C1735" s="14">
        <v>324.95999999999998</v>
      </c>
      <c r="D1735" s="14">
        <v>333.85</v>
      </c>
      <c r="E1735" s="14">
        <v>324.95999999999998</v>
      </c>
      <c r="F1735" s="14" t="s">
        <v>5586</v>
      </c>
      <c r="G1735" s="15">
        <v>7.7000000000000002E-3</v>
      </c>
    </row>
    <row r="1736" spans="1:7" x14ac:dyDescent="0.2">
      <c r="A1736" s="17">
        <v>40939</v>
      </c>
      <c r="B1736" s="14">
        <v>325.32</v>
      </c>
      <c r="C1736" s="14">
        <v>324.43</v>
      </c>
      <c r="D1736" s="14">
        <v>327.69</v>
      </c>
      <c r="E1736" s="14">
        <v>324.43</v>
      </c>
      <c r="F1736" s="14" t="s">
        <v>5587</v>
      </c>
      <c r="G1736" s="15">
        <v>-1.3599999999999999E-2</v>
      </c>
    </row>
    <row r="1737" spans="1:7" x14ac:dyDescent="0.2">
      <c r="A1737" s="17">
        <v>40938</v>
      </c>
      <c r="B1737" s="14">
        <v>322.85000000000002</v>
      </c>
      <c r="C1737" s="14">
        <v>325.5</v>
      </c>
      <c r="D1737" s="14">
        <v>325.93</v>
      </c>
      <c r="E1737" s="14">
        <v>320.98</v>
      </c>
      <c r="F1737" s="14" t="s">
        <v>5588</v>
      </c>
      <c r="G1737" s="15">
        <v>-2.5000000000000001E-3</v>
      </c>
    </row>
    <row r="1738" spans="1:7" x14ac:dyDescent="0.2">
      <c r="A1738" s="17">
        <v>40935</v>
      </c>
      <c r="B1738" s="14">
        <v>327.31</v>
      </c>
      <c r="C1738" s="14">
        <v>327.2</v>
      </c>
      <c r="D1738" s="14">
        <v>329.8</v>
      </c>
      <c r="E1738" s="14">
        <v>326.14999999999998</v>
      </c>
      <c r="F1738" s="14" t="s">
        <v>5589</v>
      </c>
      <c r="G1738" s="15">
        <v>1.83E-2</v>
      </c>
    </row>
    <row r="1739" spans="1:7" x14ac:dyDescent="0.2">
      <c r="A1739" s="17">
        <v>40934</v>
      </c>
      <c r="B1739" s="14">
        <v>328.14</v>
      </c>
      <c r="C1739" s="14">
        <v>323.2</v>
      </c>
      <c r="D1739" s="14">
        <v>329.29</v>
      </c>
      <c r="E1739" s="14">
        <v>323.2</v>
      </c>
      <c r="F1739" s="14" t="s">
        <v>5590</v>
      </c>
      <c r="G1739" s="15">
        <v>-5.3E-3</v>
      </c>
    </row>
    <row r="1740" spans="1:7" x14ac:dyDescent="0.2">
      <c r="A1740" s="17">
        <v>40933</v>
      </c>
      <c r="B1740" s="14">
        <v>322.23</v>
      </c>
      <c r="C1740" s="14">
        <v>322.31</v>
      </c>
      <c r="D1740" s="14">
        <v>323.69</v>
      </c>
      <c r="E1740" s="14">
        <v>320.33999999999997</v>
      </c>
      <c r="F1740" s="14" t="s">
        <v>5591</v>
      </c>
      <c r="G1740" s="15">
        <v>-8.3999999999999995E-3</v>
      </c>
    </row>
    <row r="1741" spans="1:7" x14ac:dyDescent="0.2">
      <c r="A1741" s="17">
        <v>40932</v>
      </c>
      <c r="B1741" s="14">
        <v>323.95999999999998</v>
      </c>
      <c r="C1741" s="14">
        <v>325.75</v>
      </c>
      <c r="D1741" s="14">
        <v>326.04000000000002</v>
      </c>
      <c r="E1741" s="14">
        <v>321.04000000000002</v>
      </c>
      <c r="F1741" s="14" t="s">
        <v>5592</v>
      </c>
      <c r="G1741" s="15">
        <v>7.7999999999999996E-3</v>
      </c>
    </row>
    <row r="1742" spans="1:7" x14ac:dyDescent="0.2">
      <c r="A1742" s="17">
        <v>40931</v>
      </c>
      <c r="B1742" s="14">
        <v>326.72000000000003</v>
      </c>
      <c r="C1742" s="14">
        <v>324.35000000000002</v>
      </c>
      <c r="D1742" s="14">
        <v>326.76</v>
      </c>
      <c r="E1742" s="14">
        <v>323.29000000000002</v>
      </c>
      <c r="F1742" s="14" t="s">
        <v>5593</v>
      </c>
      <c r="G1742" s="15">
        <v>-2.5000000000000001E-3</v>
      </c>
    </row>
    <row r="1743" spans="1:7" x14ac:dyDescent="0.2">
      <c r="A1743" s="17">
        <v>40928</v>
      </c>
      <c r="B1743" s="14">
        <v>324.19</v>
      </c>
      <c r="C1743" s="14">
        <v>325.63</v>
      </c>
      <c r="D1743" s="14">
        <v>325.63</v>
      </c>
      <c r="E1743" s="14">
        <v>322.99</v>
      </c>
      <c r="F1743" s="14" t="s">
        <v>5594</v>
      </c>
      <c r="G1743" s="15">
        <v>8.8999999999999999E-3</v>
      </c>
    </row>
    <row r="1744" spans="1:7" x14ac:dyDescent="0.2">
      <c r="A1744" s="17">
        <v>40927</v>
      </c>
      <c r="B1744" s="14">
        <v>325.01</v>
      </c>
      <c r="C1744" s="14">
        <v>323.07</v>
      </c>
      <c r="D1744" s="14">
        <v>325.79000000000002</v>
      </c>
      <c r="E1744" s="14">
        <v>322.66000000000003</v>
      </c>
      <c r="F1744" s="14" t="s">
        <v>4123</v>
      </c>
      <c r="G1744" s="15">
        <v>3.3999999999999998E-3</v>
      </c>
    </row>
    <row r="1745" spans="1:7" x14ac:dyDescent="0.2">
      <c r="A1745" s="17">
        <v>40926</v>
      </c>
      <c r="B1745" s="14">
        <v>322.14</v>
      </c>
      <c r="C1745" s="14">
        <v>321.12</v>
      </c>
      <c r="D1745" s="14">
        <v>322.33999999999997</v>
      </c>
      <c r="E1745" s="14">
        <v>317.83</v>
      </c>
      <c r="F1745" s="14" t="s">
        <v>5595</v>
      </c>
      <c r="G1745" s="15">
        <v>1.0699999999999999E-2</v>
      </c>
    </row>
    <row r="1746" spans="1:7" x14ac:dyDescent="0.2">
      <c r="A1746" s="17">
        <v>40925</v>
      </c>
      <c r="B1746" s="14">
        <v>321.06</v>
      </c>
      <c r="C1746" s="14">
        <v>320.39</v>
      </c>
      <c r="D1746" s="14">
        <v>321.58999999999997</v>
      </c>
      <c r="E1746" s="14">
        <v>318.85000000000002</v>
      </c>
      <c r="F1746" s="14" t="s">
        <v>5596</v>
      </c>
      <c r="G1746" s="15">
        <v>4.4999999999999997E-3</v>
      </c>
    </row>
    <row r="1747" spans="1:7" x14ac:dyDescent="0.2">
      <c r="A1747" s="17">
        <v>40924</v>
      </c>
      <c r="B1747" s="14">
        <v>317.67</v>
      </c>
      <c r="C1747" s="14">
        <v>313.77</v>
      </c>
      <c r="D1747" s="14">
        <v>317.85000000000002</v>
      </c>
      <c r="E1747" s="14">
        <v>313.73</v>
      </c>
      <c r="F1747" s="14" t="s">
        <v>5597</v>
      </c>
      <c r="G1747" s="15">
        <v>-5.0000000000000001E-3</v>
      </c>
    </row>
    <row r="1748" spans="1:7" x14ac:dyDescent="0.2">
      <c r="A1748" s="17">
        <v>40921</v>
      </c>
      <c r="B1748" s="14">
        <v>316.26</v>
      </c>
      <c r="C1748" s="14">
        <v>319.58</v>
      </c>
      <c r="D1748" s="14">
        <v>320.19</v>
      </c>
      <c r="E1748" s="14">
        <v>313.7</v>
      </c>
      <c r="F1748" s="14" t="s">
        <v>5598</v>
      </c>
      <c r="G1748" s="15">
        <v>6.4999999999999997E-3</v>
      </c>
    </row>
    <row r="1749" spans="1:7" x14ac:dyDescent="0.2">
      <c r="A1749" s="17">
        <v>40920</v>
      </c>
      <c r="B1749" s="14">
        <v>317.85000000000002</v>
      </c>
      <c r="C1749" s="14">
        <v>316.52999999999997</v>
      </c>
      <c r="D1749" s="14">
        <v>320.54000000000002</v>
      </c>
      <c r="E1749" s="14">
        <v>316.41000000000003</v>
      </c>
      <c r="F1749" s="14" t="s">
        <v>5599</v>
      </c>
      <c r="G1749" s="15">
        <v>-1E-3</v>
      </c>
    </row>
    <row r="1750" spans="1:7" x14ac:dyDescent="0.2">
      <c r="A1750" s="17">
        <v>40919</v>
      </c>
      <c r="B1750" s="14">
        <v>315.81</v>
      </c>
      <c r="C1750" s="14">
        <v>315.95</v>
      </c>
      <c r="D1750" s="14">
        <v>317.41000000000003</v>
      </c>
      <c r="E1750" s="14">
        <v>314.75</v>
      </c>
      <c r="F1750" s="14" t="s">
        <v>5600</v>
      </c>
      <c r="G1750" s="15">
        <v>1.5299999999999999E-2</v>
      </c>
    </row>
    <row r="1751" spans="1:7" x14ac:dyDescent="0.2">
      <c r="A1751" s="17">
        <v>40918</v>
      </c>
      <c r="B1751" s="14">
        <v>316.14</v>
      </c>
      <c r="C1751" s="14">
        <v>313.22000000000003</v>
      </c>
      <c r="D1751" s="14">
        <v>316.55</v>
      </c>
      <c r="E1751" s="14">
        <v>313.14999999999998</v>
      </c>
      <c r="F1751" s="14" t="s">
        <v>5601</v>
      </c>
      <c r="G1751" s="15">
        <v>-5.4999999999999997E-3</v>
      </c>
    </row>
    <row r="1752" spans="1:7" x14ac:dyDescent="0.2">
      <c r="A1752" s="17">
        <v>40917</v>
      </c>
      <c r="B1752" s="14">
        <v>311.39</v>
      </c>
      <c r="C1752" s="14">
        <v>312.52</v>
      </c>
      <c r="D1752" s="14">
        <v>312.88</v>
      </c>
      <c r="E1752" s="14">
        <v>310.75</v>
      </c>
      <c r="F1752" s="14" t="s">
        <v>5602</v>
      </c>
      <c r="G1752" s="15">
        <v>-2.7000000000000001E-3</v>
      </c>
    </row>
    <row r="1753" spans="1:7" x14ac:dyDescent="0.2">
      <c r="A1753" s="17">
        <v>40913</v>
      </c>
      <c r="B1753" s="14">
        <v>313.12</v>
      </c>
      <c r="C1753" s="14">
        <v>313.83999999999997</v>
      </c>
      <c r="D1753" s="14">
        <v>313.83999999999997</v>
      </c>
      <c r="E1753" s="14">
        <v>312.17</v>
      </c>
      <c r="F1753" s="14" t="s">
        <v>5603</v>
      </c>
      <c r="G1753" s="15">
        <v>-1.03E-2</v>
      </c>
    </row>
    <row r="1754" spans="1:7" x14ac:dyDescent="0.2">
      <c r="A1754" s="17">
        <v>40912</v>
      </c>
      <c r="B1754" s="14">
        <v>313.98</v>
      </c>
      <c r="C1754" s="14">
        <v>315.74</v>
      </c>
      <c r="D1754" s="14">
        <v>316.33999999999997</v>
      </c>
      <c r="E1754" s="14">
        <v>312.83999999999997</v>
      </c>
      <c r="F1754" s="14" t="s">
        <v>5604</v>
      </c>
      <c r="G1754" s="15">
        <v>1.9199999999999998E-2</v>
      </c>
    </row>
    <row r="1755" spans="1:7" x14ac:dyDescent="0.2">
      <c r="A1755" s="17">
        <v>40911</v>
      </c>
      <c r="B1755" s="14">
        <v>317.26</v>
      </c>
      <c r="C1755" s="14">
        <v>312.72000000000003</v>
      </c>
      <c r="D1755" s="14">
        <v>317.26</v>
      </c>
      <c r="E1755" s="14">
        <v>311.97000000000003</v>
      </c>
      <c r="F1755" s="14" t="s">
        <v>5605</v>
      </c>
      <c r="G1755" s="15">
        <v>1.38E-2</v>
      </c>
    </row>
    <row r="1756" spans="1:7" x14ac:dyDescent="0.2">
      <c r="A1756" s="17">
        <v>40910</v>
      </c>
      <c r="B1756" s="14">
        <v>311.29000000000002</v>
      </c>
      <c r="C1756" s="14">
        <v>306.77</v>
      </c>
      <c r="D1756" s="14">
        <v>312.64999999999998</v>
      </c>
      <c r="E1756" s="14">
        <v>305.56</v>
      </c>
      <c r="F1756" s="14" t="s">
        <v>3682</v>
      </c>
      <c r="G1756" s="15">
        <v>1.09E-2</v>
      </c>
    </row>
    <row r="1757" spans="1:7" x14ac:dyDescent="0.2">
      <c r="A1757" s="17">
        <v>40907</v>
      </c>
      <c r="B1757" s="14">
        <v>307.04000000000002</v>
      </c>
      <c r="C1757" s="14">
        <v>304.88</v>
      </c>
      <c r="D1757" s="14">
        <v>307.04000000000002</v>
      </c>
      <c r="E1757" s="14">
        <v>303.54000000000002</v>
      </c>
      <c r="F1757" s="14" t="s">
        <v>5606</v>
      </c>
      <c r="G1757" s="15">
        <v>7.0000000000000001E-3</v>
      </c>
    </row>
    <row r="1758" spans="1:7" x14ac:dyDescent="0.2">
      <c r="A1758" s="17">
        <v>40906</v>
      </c>
      <c r="B1758" s="14">
        <v>303.73</v>
      </c>
      <c r="C1758" s="14">
        <v>301.77999999999997</v>
      </c>
      <c r="D1758" s="14">
        <v>303.73</v>
      </c>
      <c r="E1758" s="14">
        <v>301.04000000000002</v>
      </c>
      <c r="F1758" s="14" t="s">
        <v>5607</v>
      </c>
      <c r="G1758" s="15">
        <v>-7.1000000000000004E-3</v>
      </c>
    </row>
    <row r="1759" spans="1:7" x14ac:dyDescent="0.2">
      <c r="A1759" s="17">
        <v>40905</v>
      </c>
      <c r="B1759" s="14">
        <v>301.62</v>
      </c>
      <c r="C1759" s="14">
        <v>303.07</v>
      </c>
      <c r="D1759" s="14">
        <v>304.87</v>
      </c>
      <c r="E1759" s="14">
        <v>300.86</v>
      </c>
      <c r="F1759" s="14" t="s">
        <v>5608</v>
      </c>
      <c r="G1759" s="15">
        <v>-4.4000000000000003E-3</v>
      </c>
    </row>
    <row r="1760" spans="1:7" x14ac:dyDescent="0.2">
      <c r="A1760" s="17">
        <v>40904</v>
      </c>
      <c r="B1760" s="14">
        <v>303.77999999999997</v>
      </c>
      <c r="C1760" s="14">
        <v>305.36</v>
      </c>
      <c r="D1760" s="14">
        <v>306.3</v>
      </c>
      <c r="E1760" s="14">
        <v>303.41000000000003</v>
      </c>
      <c r="F1760" s="14" t="s">
        <v>5609</v>
      </c>
      <c r="G1760" s="15">
        <v>1.1299999999999999E-2</v>
      </c>
    </row>
    <row r="1761" spans="1:7" x14ac:dyDescent="0.2">
      <c r="A1761" s="17">
        <v>40900</v>
      </c>
      <c r="B1761" s="14">
        <v>305.12</v>
      </c>
      <c r="C1761" s="14">
        <v>303.41000000000003</v>
      </c>
      <c r="D1761" s="14">
        <v>305.12</v>
      </c>
      <c r="E1761" s="14">
        <v>302.33999999999997</v>
      </c>
      <c r="F1761" s="14" t="s">
        <v>5610</v>
      </c>
      <c r="G1761" s="15">
        <v>1.0999999999999999E-2</v>
      </c>
    </row>
    <row r="1762" spans="1:7" x14ac:dyDescent="0.2">
      <c r="A1762" s="17">
        <v>40899</v>
      </c>
      <c r="B1762" s="14">
        <v>301.7</v>
      </c>
      <c r="C1762" s="14">
        <v>298.68</v>
      </c>
      <c r="D1762" s="14">
        <v>301.7</v>
      </c>
      <c r="E1762" s="14">
        <v>298.57</v>
      </c>
      <c r="F1762" s="14" t="s">
        <v>5611</v>
      </c>
      <c r="G1762" s="15">
        <v>1.1999999999999999E-3</v>
      </c>
    </row>
    <row r="1763" spans="1:7" x14ac:dyDescent="0.2">
      <c r="A1763" s="17">
        <v>40898</v>
      </c>
      <c r="B1763" s="14">
        <v>298.41000000000003</v>
      </c>
      <c r="C1763" s="14">
        <v>299.87</v>
      </c>
      <c r="D1763" s="14">
        <v>302.49</v>
      </c>
      <c r="E1763" s="14">
        <v>296.98</v>
      </c>
      <c r="F1763" s="14" t="s">
        <v>5612</v>
      </c>
      <c r="G1763" s="15">
        <v>2.63E-2</v>
      </c>
    </row>
    <row r="1764" spans="1:7" x14ac:dyDescent="0.2">
      <c r="A1764" s="17">
        <v>40897</v>
      </c>
      <c r="B1764" s="14">
        <v>298.05</v>
      </c>
      <c r="C1764" s="14">
        <v>289.92</v>
      </c>
      <c r="D1764" s="14">
        <v>298.2</v>
      </c>
      <c r="E1764" s="14">
        <v>288.79000000000002</v>
      </c>
      <c r="F1764" s="14" t="s">
        <v>5613</v>
      </c>
      <c r="G1764" s="15">
        <v>-2.3999999999999998E-3</v>
      </c>
    </row>
    <row r="1765" spans="1:7" x14ac:dyDescent="0.2">
      <c r="A1765" s="17">
        <v>40896</v>
      </c>
      <c r="B1765" s="14">
        <v>290.42</v>
      </c>
      <c r="C1765" s="14">
        <v>289.31</v>
      </c>
      <c r="D1765" s="14">
        <v>294.69</v>
      </c>
      <c r="E1765" s="14">
        <v>289.07</v>
      </c>
      <c r="F1765" s="14" t="s">
        <v>5614</v>
      </c>
      <c r="G1765" s="15">
        <v>-7.4999999999999997E-3</v>
      </c>
    </row>
    <row r="1766" spans="1:7" x14ac:dyDescent="0.2">
      <c r="A1766" s="17">
        <v>40893</v>
      </c>
      <c r="B1766" s="14">
        <v>291.12</v>
      </c>
      <c r="C1766" s="14">
        <v>293.83999999999997</v>
      </c>
      <c r="D1766" s="14">
        <v>294.14</v>
      </c>
      <c r="E1766" s="14">
        <v>290.5</v>
      </c>
      <c r="F1766" s="14" t="s">
        <v>5615</v>
      </c>
      <c r="G1766" s="15">
        <v>7.6E-3</v>
      </c>
    </row>
    <row r="1767" spans="1:7" x14ac:dyDescent="0.2">
      <c r="A1767" s="17">
        <v>40892</v>
      </c>
      <c r="B1767" s="14">
        <v>293.33</v>
      </c>
      <c r="C1767" s="14">
        <v>291.63</v>
      </c>
      <c r="D1767" s="14">
        <v>294.94</v>
      </c>
      <c r="E1767" s="14">
        <v>289.33999999999997</v>
      </c>
      <c r="F1767" s="14" t="s">
        <v>5585</v>
      </c>
      <c r="G1767" s="15">
        <v>-1.83E-2</v>
      </c>
    </row>
    <row r="1768" spans="1:7" x14ac:dyDescent="0.2">
      <c r="A1768" s="17">
        <v>40891</v>
      </c>
      <c r="B1768" s="14">
        <v>291.11</v>
      </c>
      <c r="C1768" s="14">
        <v>295.16000000000003</v>
      </c>
      <c r="D1768" s="14">
        <v>297.44</v>
      </c>
      <c r="E1768" s="14">
        <v>290.58</v>
      </c>
      <c r="F1768" s="14" t="s">
        <v>5616</v>
      </c>
      <c r="G1768" s="15">
        <v>1.54E-2</v>
      </c>
    </row>
    <row r="1769" spans="1:7" x14ac:dyDescent="0.2">
      <c r="A1769" s="17">
        <v>40890</v>
      </c>
      <c r="B1769" s="14">
        <v>296.55</v>
      </c>
      <c r="C1769" s="14">
        <v>292.39999999999998</v>
      </c>
      <c r="D1769" s="14">
        <v>299.62</v>
      </c>
      <c r="E1769" s="14">
        <v>290.95999999999998</v>
      </c>
      <c r="F1769" s="14" t="s">
        <v>5617</v>
      </c>
      <c r="G1769" s="15">
        <v>-2.07E-2</v>
      </c>
    </row>
    <row r="1770" spans="1:7" x14ac:dyDescent="0.2">
      <c r="A1770" s="17">
        <v>40889</v>
      </c>
      <c r="B1770" s="14">
        <v>292.05</v>
      </c>
      <c r="C1770" s="14">
        <v>297.64999999999998</v>
      </c>
      <c r="D1770" s="14">
        <v>297.64999999999998</v>
      </c>
      <c r="E1770" s="14">
        <v>292.05</v>
      </c>
      <c r="F1770" s="14" t="s">
        <v>5618</v>
      </c>
      <c r="G1770" s="15">
        <v>5.1000000000000004E-3</v>
      </c>
    </row>
    <row r="1771" spans="1:7" x14ac:dyDescent="0.2">
      <c r="A1771" s="17">
        <v>40886</v>
      </c>
      <c r="B1771" s="14">
        <v>298.22000000000003</v>
      </c>
      <c r="C1771" s="14">
        <v>294.41000000000003</v>
      </c>
      <c r="D1771" s="14">
        <v>301.39</v>
      </c>
      <c r="E1771" s="14">
        <v>293.97000000000003</v>
      </c>
      <c r="F1771" s="14" t="s">
        <v>5619</v>
      </c>
      <c r="G1771" s="15">
        <v>-2.3099999999999999E-2</v>
      </c>
    </row>
    <row r="1772" spans="1:7" x14ac:dyDescent="0.2">
      <c r="A1772" s="17">
        <v>40885</v>
      </c>
      <c r="B1772" s="14">
        <v>296.7</v>
      </c>
      <c r="C1772" s="14">
        <v>304.85000000000002</v>
      </c>
      <c r="D1772" s="14">
        <v>305.37</v>
      </c>
      <c r="E1772" s="14">
        <v>296.64999999999998</v>
      </c>
      <c r="F1772" s="14" t="s">
        <v>5620</v>
      </c>
      <c r="G1772" s="15">
        <v>5.9999999999999995E-4</v>
      </c>
    </row>
    <row r="1773" spans="1:7" x14ac:dyDescent="0.2">
      <c r="A1773" s="17">
        <v>40884</v>
      </c>
      <c r="B1773" s="14">
        <v>303.72000000000003</v>
      </c>
      <c r="C1773" s="14">
        <v>303.57</v>
      </c>
      <c r="D1773" s="14">
        <v>306.7</v>
      </c>
      <c r="E1773" s="14">
        <v>299.85000000000002</v>
      </c>
      <c r="F1773" s="14" t="s">
        <v>5621</v>
      </c>
      <c r="G1773" s="15">
        <v>-1.0999999999999999E-2</v>
      </c>
    </row>
    <row r="1774" spans="1:7" x14ac:dyDescent="0.2">
      <c r="A1774" s="17">
        <v>40883</v>
      </c>
      <c r="B1774" s="14">
        <v>303.52999999999997</v>
      </c>
      <c r="C1774" s="14">
        <v>306.19</v>
      </c>
      <c r="D1774" s="14">
        <v>306.36</v>
      </c>
      <c r="E1774" s="14">
        <v>302.02</v>
      </c>
      <c r="F1774" s="14" t="s">
        <v>5622</v>
      </c>
      <c r="G1774" s="15">
        <v>1.29E-2</v>
      </c>
    </row>
    <row r="1775" spans="1:7" x14ac:dyDescent="0.2">
      <c r="A1775" s="17">
        <v>40882</v>
      </c>
      <c r="B1775" s="14">
        <v>306.89999999999998</v>
      </c>
      <c r="C1775" s="14">
        <v>304.97000000000003</v>
      </c>
      <c r="D1775" s="14">
        <v>307.82</v>
      </c>
      <c r="E1775" s="14">
        <v>303.38</v>
      </c>
      <c r="F1775" s="14" t="s">
        <v>5623</v>
      </c>
      <c r="G1775" s="15">
        <v>7.4999999999999997E-3</v>
      </c>
    </row>
    <row r="1776" spans="1:7" x14ac:dyDescent="0.2">
      <c r="A1776" s="17">
        <v>40879</v>
      </c>
      <c r="B1776" s="14">
        <v>302.99</v>
      </c>
      <c r="C1776" s="14">
        <v>302.25</v>
      </c>
      <c r="D1776" s="14">
        <v>304.54000000000002</v>
      </c>
      <c r="E1776" s="14">
        <v>301.95</v>
      </c>
      <c r="F1776" s="14" t="s">
        <v>5624</v>
      </c>
      <c r="G1776" s="15">
        <v>-1.1299999999999999E-2</v>
      </c>
    </row>
    <row r="1777" spans="1:7" x14ac:dyDescent="0.2">
      <c r="A1777" s="17">
        <v>40878</v>
      </c>
      <c r="B1777" s="14">
        <v>300.72000000000003</v>
      </c>
      <c r="C1777" s="14">
        <v>303.95</v>
      </c>
      <c r="D1777" s="14">
        <v>304.57</v>
      </c>
      <c r="E1777" s="14">
        <v>300.07</v>
      </c>
      <c r="F1777" s="14" t="s">
        <v>5625</v>
      </c>
      <c r="G1777" s="15">
        <v>4.7500000000000001E-2</v>
      </c>
    </row>
    <row r="1778" spans="1:7" x14ac:dyDescent="0.2">
      <c r="A1778" s="17">
        <v>40877</v>
      </c>
      <c r="B1778" s="14">
        <v>304.17</v>
      </c>
      <c r="C1778" s="14">
        <v>287.41000000000003</v>
      </c>
      <c r="D1778" s="14">
        <v>304.67</v>
      </c>
      <c r="E1778" s="14">
        <v>286.58999999999997</v>
      </c>
      <c r="F1778" s="14" t="s">
        <v>5626</v>
      </c>
      <c r="G1778" s="15">
        <v>6.7000000000000002E-3</v>
      </c>
    </row>
    <row r="1779" spans="1:7" x14ac:dyDescent="0.2">
      <c r="A1779" s="17">
        <v>40876</v>
      </c>
      <c r="B1779" s="14">
        <v>290.37</v>
      </c>
      <c r="C1779" s="14">
        <v>288.48</v>
      </c>
      <c r="D1779" s="14">
        <v>290.5</v>
      </c>
      <c r="E1779" s="14">
        <v>285.58</v>
      </c>
      <c r="F1779" s="14" t="s">
        <v>5627</v>
      </c>
      <c r="G1779" s="15">
        <v>4.0099999999999997E-2</v>
      </c>
    </row>
    <row r="1780" spans="1:7" x14ac:dyDescent="0.2">
      <c r="A1780" s="17">
        <v>40875</v>
      </c>
      <c r="B1780" s="14">
        <v>288.45</v>
      </c>
      <c r="C1780" s="14">
        <v>280.07</v>
      </c>
      <c r="D1780" s="14">
        <v>288.45</v>
      </c>
      <c r="E1780" s="14">
        <v>280.07</v>
      </c>
      <c r="F1780" s="14" t="s">
        <v>5400</v>
      </c>
      <c r="G1780" s="15">
        <v>3.3E-3</v>
      </c>
    </row>
    <row r="1781" spans="1:7" x14ac:dyDescent="0.2">
      <c r="A1781" s="17">
        <v>40872</v>
      </c>
      <c r="B1781" s="14">
        <v>277.33</v>
      </c>
      <c r="C1781" s="14">
        <v>276.39</v>
      </c>
      <c r="D1781" s="14">
        <v>279.04000000000002</v>
      </c>
      <c r="E1781" s="14">
        <v>272.44</v>
      </c>
      <c r="F1781" s="14" t="s">
        <v>5628</v>
      </c>
      <c r="G1781" s="15">
        <v>-1.2999999999999999E-3</v>
      </c>
    </row>
    <row r="1782" spans="1:7" x14ac:dyDescent="0.2">
      <c r="A1782" s="17">
        <v>40871</v>
      </c>
      <c r="B1782" s="14">
        <v>276.41000000000003</v>
      </c>
      <c r="C1782" s="14">
        <v>278.13</v>
      </c>
      <c r="D1782" s="14">
        <v>281.83999999999997</v>
      </c>
      <c r="E1782" s="14">
        <v>273.69</v>
      </c>
      <c r="F1782" s="14" t="s">
        <v>5629</v>
      </c>
      <c r="G1782" s="15">
        <v>-1.83E-2</v>
      </c>
    </row>
    <row r="1783" spans="1:7" x14ac:dyDescent="0.2">
      <c r="A1783" s="17">
        <v>40870</v>
      </c>
      <c r="B1783" s="14">
        <v>276.77999999999997</v>
      </c>
      <c r="C1783" s="14">
        <v>279.35000000000002</v>
      </c>
      <c r="D1783" s="14">
        <v>284.18</v>
      </c>
      <c r="E1783" s="14">
        <v>276.45</v>
      </c>
      <c r="F1783" s="14" t="s">
        <v>5630</v>
      </c>
      <c r="G1783" s="15">
        <v>-1.6000000000000001E-3</v>
      </c>
    </row>
    <row r="1784" spans="1:7" x14ac:dyDescent="0.2">
      <c r="A1784" s="17">
        <v>40869</v>
      </c>
      <c r="B1784" s="14">
        <v>281.94</v>
      </c>
      <c r="C1784" s="14">
        <v>284.01</v>
      </c>
      <c r="D1784" s="14">
        <v>285.45</v>
      </c>
      <c r="E1784" s="14">
        <v>280.2</v>
      </c>
      <c r="F1784" s="14" t="s">
        <v>5631</v>
      </c>
      <c r="G1784" s="15">
        <v>-3.5499999999999997E-2</v>
      </c>
    </row>
    <row r="1785" spans="1:7" x14ac:dyDescent="0.2">
      <c r="A1785" s="17">
        <v>40868</v>
      </c>
      <c r="B1785" s="14">
        <v>282.39</v>
      </c>
      <c r="C1785" s="14">
        <v>291.12</v>
      </c>
      <c r="D1785" s="14">
        <v>291.12</v>
      </c>
      <c r="E1785" s="14">
        <v>282.13</v>
      </c>
      <c r="F1785" s="14" t="s">
        <v>5632</v>
      </c>
      <c r="G1785" s="15">
        <v>-7.6E-3</v>
      </c>
    </row>
    <row r="1786" spans="1:7" x14ac:dyDescent="0.2">
      <c r="A1786" s="17">
        <v>40865</v>
      </c>
      <c r="B1786" s="14">
        <v>292.77</v>
      </c>
      <c r="C1786" s="14">
        <v>293.02</v>
      </c>
      <c r="D1786" s="14">
        <v>295.07</v>
      </c>
      <c r="E1786" s="14">
        <v>291.52</v>
      </c>
      <c r="F1786" s="14" t="s">
        <v>5139</v>
      </c>
      <c r="G1786" s="15">
        <v>-1.47E-2</v>
      </c>
    </row>
    <row r="1787" spans="1:7" x14ac:dyDescent="0.2">
      <c r="A1787" s="17">
        <v>40864</v>
      </c>
      <c r="B1787" s="14">
        <v>295</v>
      </c>
      <c r="C1787" s="14">
        <v>297.52</v>
      </c>
      <c r="D1787" s="14">
        <v>298.97000000000003</v>
      </c>
      <c r="E1787" s="14">
        <v>292.57</v>
      </c>
      <c r="F1787" s="14" t="s">
        <v>5633</v>
      </c>
      <c r="G1787" s="15">
        <v>-5.0000000000000001E-4</v>
      </c>
    </row>
    <row r="1788" spans="1:7" x14ac:dyDescent="0.2">
      <c r="A1788" s="17">
        <v>40863</v>
      </c>
      <c r="B1788" s="14">
        <v>299.39999999999998</v>
      </c>
      <c r="C1788" s="14">
        <v>299.52</v>
      </c>
      <c r="D1788" s="14">
        <v>302.7</v>
      </c>
      <c r="E1788" s="14">
        <v>297.45</v>
      </c>
      <c r="F1788" s="14" t="s">
        <v>5125</v>
      </c>
      <c r="G1788" s="15">
        <v>-5.4000000000000003E-3</v>
      </c>
    </row>
    <row r="1789" spans="1:7" x14ac:dyDescent="0.2">
      <c r="A1789" s="17">
        <v>40862</v>
      </c>
      <c r="B1789" s="14">
        <v>299.56</v>
      </c>
      <c r="C1789" s="14">
        <v>299.18</v>
      </c>
      <c r="D1789" s="14">
        <v>301.88</v>
      </c>
      <c r="E1789" s="14">
        <v>296.39999999999998</v>
      </c>
      <c r="F1789" s="14" t="s">
        <v>5634</v>
      </c>
      <c r="G1789" s="15">
        <v>-1.17E-2</v>
      </c>
    </row>
    <row r="1790" spans="1:7" x14ac:dyDescent="0.2">
      <c r="A1790" s="17">
        <v>40861</v>
      </c>
      <c r="B1790" s="14">
        <v>301.2</v>
      </c>
      <c r="C1790" s="14">
        <v>306.77999999999997</v>
      </c>
      <c r="D1790" s="14">
        <v>307.52999999999997</v>
      </c>
      <c r="E1790" s="14">
        <v>300.16000000000003</v>
      </c>
      <c r="F1790" s="14" t="s">
        <v>5635</v>
      </c>
      <c r="G1790" s="15">
        <v>3.1600000000000003E-2</v>
      </c>
    </row>
    <row r="1791" spans="1:7" x14ac:dyDescent="0.2">
      <c r="A1791" s="17">
        <v>40858</v>
      </c>
      <c r="B1791" s="14">
        <v>304.77</v>
      </c>
      <c r="C1791" s="14">
        <v>295.87</v>
      </c>
      <c r="D1791" s="14">
        <v>305.32</v>
      </c>
      <c r="E1791" s="14">
        <v>294.83999999999997</v>
      </c>
      <c r="F1791" s="14" t="s">
        <v>5636</v>
      </c>
      <c r="G1791" s="15">
        <v>-3.0000000000000001E-3</v>
      </c>
    </row>
    <row r="1792" spans="1:7" x14ac:dyDescent="0.2">
      <c r="A1792" s="17">
        <v>40857</v>
      </c>
      <c r="B1792" s="14">
        <v>295.43</v>
      </c>
      <c r="C1792" s="14">
        <v>290.70999999999998</v>
      </c>
      <c r="D1792" s="14">
        <v>299.05</v>
      </c>
      <c r="E1792" s="14">
        <v>290.27999999999997</v>
      </c>
      <c r="F1792" s="14" t="s">
        <v>5637</v>
      </c>
      <c r="G1792" s="15">
        <v>-2.1999999999999999E-2</v>
      </c>
    </row>
    <row r="1793" spans="1:7" x14ac:dyDescent="0.2">
      <c r="A1793" s="17">
        <v>40856</v>
      </c>
      <c r="B1793" s="14">
        <v>296.31</v>
      </c>
      <c r="C1793" s="14">
        <v>304.67</v>
      </c>
      <c r="D1793" s="14">
        <v>305.77999999999997</v>
      </c>
      <c r="E1793" s="14">
        <v>293.45</v>
      </c>
      <c r="F1793" s="14" t="s">
        <v>5638</v>
      </c>
      <c r="G1793" s="15">
        <v>2.3999999999999998E-3</v>
      </c>
    </row>
    <row r="1794" spans="1:7" x14ac:dyDescent="0.2">
      <c r="A1794" s="17">
        <v>40855</v>
      </c>
      <c r="B1794" s="14">
        <v>302.99</v>
      </c>
      <c r="C1794" s="14">
        <v>302.55</v>
      </c>
      <c r="D1794" s="14">
        <v>306.72000000000003</v>
      </c>
      <c r="E1794" s="14">
        <v>302.43</v>
      </c>
      <c r="F1794" s="14" t="s">
        <v>5639</v>
      </c>
      <c r="G1794" s="15">
        <v>-1.7000000000000001E-2</v>
      </c>
    </row>
    <row r="1795" spans="1:7" x14ac:dyDescent="0.2">
      <c r="A1795" s="17">
        <v>40854</v>
      </c>
      <c r="B1795" s="14">
        <v>302.27</v>
      </c>
      <c r="C1795" s="14">
        <v>303.26</v>
      </c>
      <c r="D1795" s="14">
        <v>306.82</v>
      </c>
      <c r="E1795" s="14">
        <v>300.56</v>
      </c>
      <c r="F1795" s="14" t="s">
        <v>5320</v>
      </c>
      <c r="G1795" s="15">
        <v>7.4999999999999997E-3</v>
      </c>
    </row>
    <row r="1796" spans="1:7" x14ac:dyDescent="0.2">
      <c r="A1796" s="17">
        <v>40851</v>
      </c>
      <c r="B1796" s="14">
        <v>307.51</v>
      </c>
      <c r="C1796" s="14">
        <v>307.43</v>
      </c>
      <c r="D1796" s="14">
        <v>309.2</v>
      </c>
      <c r="E1796" s="14">
        <v>305.52999999999997</v>
      </c>
      <c r="F1796" s="14" t="s">
        <v>3729</v>
      </c>
      <c r="G1796" s="15">
        <v>1.55E-2</v>
      </c>
    </row>
    <row r="1797" spans="1:7" x14ac:dyDescent="0.2">
      <c r="A1797" s="17">
        <v>40850</v>
      </c>
      <c r="B1797" s="14">
        <v>305.22000000000003</v>
      </c>
      <c r="C1797" s="14">
        <v>299.25</v>
      </c>
      <c r="D1797" s="14">
        <v>307.72000000000003</v>
      </c>
      <c r="E1797" s="14">
        <v>295.70999999999998</v>
      </c>
      <c r="F1797" s="14" t="s">
        <v>5640</v>
      </c>
      <c r="G1797" s="15">
        <v>1.9599999999999999E-2</v>
      </c>
    </row>
    <row r="1798" spans="1:7" x14ac:dyDescent="0.2">
      <c r="A1798" s="17">
        <v>40849</v>
      </c>
      <c r="B1798" s="14">
        <v>300.56</v>
      </c>
      <c r="C1798" s="14">
        <v>297.19</v>
      </c>
      <c r="D1798" s="14">
        <v>300.83999999999997</v>
      </c>
      <c r="E1798" s="14">
        <v>294.05</v>
      </c>
      <c r="F1798" s="14" t="s">
        <v>5641</v>
      </c>
      <c r="G1798" s="15">
        <v>-4.48E-2</v>
      </c>
    </row>
    <row r="1799" spans="1:7" x14ac:dyDescent="0.2">
      <c r="A1799" s="17">
        <v>40848</v>
      </c>
      <c r="B1799" s="14">
        <v>294.79000000000002</v>
      </c>
      <c r="C1799" s="14">
        <v>300.93</v>
      </c>
      <c r="D1799" s="14">
        <v>301.55</v>
      </c>
      <c r="E1799" s="14">
        <v>293.43</v>
      </c>
      <c r="F1799" s="14" t="s">
        <v>5642</v>
      </c>
      <c r="G1799" s="15">
        <v>-3.1199999999999999E-2</v>
      </c>
    </row>
    <row r="1800" spans="1:7" x14ac:dyDescent="0.2">
      <c r="A1800" s="17">
        <v>40847</v>
      </c>
      <c r="B1800" s="14">
        <v>308.63</v>
      </c>
      <c r="C1800" s="14">
        <v>315.89</v>
      </c>
      <c r="D1800" s="14">
        <v>317.13</v>
      </c>
      <c r="E1800" s="14">
        <v>308.63</v>
      </c>
      <c r="F1800" s="14" t="s">
        <v>5643</v>
      </c>
      <c r="G1800" s="15">
        <v>-2E-3</v>
      </c>
    </row>
    <row r="1801" spans="1:7" x14ac:dyDescent="0.2">
      <c r="A1801" s="17">
        <v>40844</v>
      </c>
      <c r="B1801" s="14">
        <v>318.56</v>
      </c>
      <c r="C1801" s="14">
        <v>319.39999999999998</v>
      </c>
      <c r="D1801" s="14">
        <v>321.79000000000002</v>
      </c>
      <c r="E1801" s="14">
        <v>316.91000000000003</v>
      </c>
      <c r="F1801" s="14" t="s">
        <v>5644</v>
      </c>
      <c r="G1801" s="15">
        <v>4.3999999999999997E-2</v>
      </c>
    </row>
    <row r="1802" spans="1:7" x14ac:dyDescent="0.2">
      <c r="A1802" s="17">
        <v>40843</v>
      </c>
      <c r="B1802" s="14">
        <v>319.2</v>
      </c>
      <c r="C1802" s="14">
        <v>306.11</v>
      </c>
      <c r="D1802" s="14">
        <v>319.22000000000003</v>
      </c>
      <c r="E1802" s="14">
        <v>306.11</v>
      </c>
      <c r="F1802" s="14" t="s">
        <v>5645</v>
      </c>
      <c r="G1802" s="15">
        <v>7.3000000000000001E-3</v>
      </c>
    </row>
    <row r="1803" spans="1:7" x14ac:dyDescent="0.2">
      <c r="A1803" s="17">
        <v>40842</v>
      </c>
      <c r="B1803" s="14">
        <v>305.76</v>
      </c>
      <c r="C1803" s="14">
        <v>302.89</v>
      </c>
      <c r="D1803" s="14">
        <v>309.52999999999997</v>
      </c>
      <c r="E1803" s="14">
        <v>302.86</v>
      </c>
      <c r="F1803" s="14" t="s">
        <v>4759</v>
      </c>
      <c r="G1803" s="15">
        <v>-3.5999999999999999E-3</v>
      </c>
    </row>
    <row r="1804" spans="1:7" x14ac:dyDescent="0.2">
      <c r="A1804" s="17">
        <v>40841</v>
      </c>
      <c r="B1804" s="14">
        <v>303.52999999999997</v>
      </c>
      <c r="C1804" s="14">
        <v>303.99</v>
      </c>
      <c r="D1804" s="14">
        <v>306.83999999999997</v>
      </c>
      <c r="E1804" s="14">
        <v>301.05</v>
      </c>
      <c r="F1804" s="14" t="s">
        <v>5646</v>
      </c>
      <c r="G1804" s="15">
        <v>1.5299999999999999E-2</v>
      </c>
    </row>
    <row r="1805" spans="1:7" x14ac:dyDescent="0.2">
      <c r="A1805" s="17">
        <v>40840</v>
      </c>
      <c r="B1805" s="14">
        <v>304.64</v>
      </c>
      <c r="C1805" s="14">
        <v>301.32</v>
      </c>
      <c r="D1805" s="14">
        <v>304.64</v>
      </c>
      <c r="E1805" s="14">
        <v>300.08999999999997</v>
      </c>
      <c r="F1805" s="14" t="s">
        <v>5647</v>
      </c>
      <c r="G1805" s="15">
        <v>2.9100000000000001E-2</v>
      </c>
    </row>
    <row r="1806" spans="1:7" x14ac:dyDescent="0.2">
      <c r="A1806" s="17">
        <v>40837</v>
      </c>
      <c r="B1806" s="14">
        <v>300.04000000000002</v>
      </c>
      <c r="C1806" s="14">
        <v>292.76</v>
      </c>
      <c r="D1806" s="14">
        <v>300.10000000000002</v>
      </c>
      <c r="E1806" s="14">
        <v>291.94</v>
      </c>
      <c r="F1806" s="14" t="s">
        <v>5648</v>
      </c>
      <c r="G1806" s="15">
        <v>-7.1999999999999998E-3</v>
      </c>
    </row>
    <row r="1807" spans="1:7" x14ac:dyDescent="0.2">
      <c r="A1807" s="17">
        <v>40836</v>
      </c>
      <c r="B1807" s="14">
        <v>291.56</v>
      </c>
      <c r="C1807" s="14">
        <v>292.97000000000003</v>
      </c>
      <c r="D1807" s="14">
        <v>296.11</v>
      </c>
      <c r="E1807" s="14">
        <v>289.85000000000002</v>
      </c>
      <c r="F1807" s="14" t="s">
        <v>5649</v>
      </c>
      <c r="G1807" s="15">
        <v>-5.1000000000000004E-3</v>
      </c>
    </row>
    <row r="1808" spans="1:7" x14ac:dyDescent="0.2">
      <c r="A1808" s="17">
        <v>40835</v>
      </c>
      <c r="B1808" s="14">
        <v>293.67</v>
      </c>
      <c r="C1808" s="14">
        <v>296.49</v>
      </c>
      <c r="D1808" s="14">
        <v>297.02</v>
      </c>
      <c r="E1808" s="14">
        <v>292.91000000000003</v>
      </c>
      <c r="F1808" s="14" t="s">
        <v>5650</v>
      </c>
      <c r="G1808" s="15">
        <v>6.4999999999999997E-3</v>
      </c>
    </row>
    <row r="1809" spans="1:7" x14ac:dyDescent="0.2">
      <c r="A1809" s="17">
        <v>40834</v>
      </c>
      <c r="B1809" s="14">
        <v>295.19</v>
      </c>
      <c r="C1809" s="14">
        <v>293.2</v>
      </c>
      <c r="D1809" s="14">
        <v>296.11</v>
      </c>
      <c r="E1809" s="14">
        <v>289.45</v>
      </c>
      <c r="F1809" s="14" t="s">
        <v>5651</v>
      </c>
      <c r="G1809" s="15">
        <v>-1.49E-2</v>
      </c>
    </row>
    <row r="1810" spans="1:7" x14ac:dyDescent="0.2">
      <c r="A1810" s="17">
        <v>40833</v>
      </c>
      <c r="B1810" s="14">
        <v>293.29000000000002</v>
      </c>
      <c r="C1810" s="14">
        <v>299.74</v>
      </c>
      <c r="D1810" s="14">
        <v>302.10000000000002</v>
      </c>
      <c r="E1810" s="14">
        <v>291.57</v>
      </c>
      <c r="F1810" s="14" t="s">
        <v>5652</v>
      </c>
      <c r="G1810" s="15">
        <v>2.1600000000000001E-2</v>
      </c>
    </row>
    <row r="1811" spans="1:7" x14ac:dyDescent="0.2">
      <c r="A1811" s="17">
        <v>40830</v>
      </c>
      <c r="B1811" s="14">
        <v>297.73</v>
      </c>
      <c r="C1811" s="14">
        <v>292.58999999999997</v>
      </c>
      <c r="D1811" s="14">
        <v>298.64</v>
      </c>
      <c r="E1811" s="14">
        <v>291.89999999999998</v>
      </c>
      <c r="F1811" s="14" t="s">
        <v>5653</v>
      </c>
      <c r="G1811" s="15">
        <v>-2.07E-2</v>
      </c>
    </row>
    <row r="1812" spans="1:7" x14ac:dyDescent="0.2">
      <c r="A1812" s="17">
        <v>40829</v>
      </c>
      <c r="B1812" s="14">
        <v>291.44</v>
      </c>
      <c r="C1812" s="14">
        <v>297.06</v>
      </c>
      <c r="D1812" s="14">
        <v>300.07</v>
      </c>
      <c r="E1812" s="14">
        <v>290.75</v>
      </c>
      <c r="F1812" s="14" t="s">
        <v>5654</v>
      </c>
      <c r="G1812" s="15">
        <v>1.35E-2</v>
      </c>
    </row>
    <row r="1813" spans="1:7" x14ac:dyDescent="0.2">
      <c r="A1813" s="17">
        <v>40828</v>
      </c>
      <c r="B1813" s="14">
        <v>297.61</v>
      </c>
      <c r="C1813" s="14">
        <v>293.24</v>
      </c>
      <c r="D1813" s="14">
        <v>298.39</v>
      </c>
      <c r="E1813" s="14">
        <v>290.05</v>
      </c>
      <c r="F1813" s="14" t="s">
        <v>5655</v>
      </c>
      <c r="G1813" s="15">
        <v>-1.2999999999999999E-3</v>
      </c>
    </row>
    <row r="1814" spans="1:7" x14ac:dyDescent="0.2">
      <c r="A1814" s="17">
        <v>40827</v>
      </c>
      <c r="B1814" s="14">
        <v>293.64999999999998</v>
      </c>
      <c r="C1814" s="14">
        <v>294</v>
      </c>
      <c r="D1814" s="14">
        <v>295.08</v>
      </c>
      <c r="E1814" s="14">
        <v>290.91000000000003</v>
      </c>
      <c r="F1814" s="14" t="s">
        <v>5656</v>
      </c>
      <c r="G1814" s="15">
        <v>2.9100000000000001E-2</v>
      </c>
    </row>
    <row r="1815" spans="1:7" x14ac:dyDescent="0.2">
      <c r="A1815" s="17">
        <v>40826</v>
      </c>
      <c r="B1815" s="14">
        <v>294.02</v>
      </c>
      <c r="C1815" s="14">
        <v>286.19</v>
      </c>
      <c r="D1815" s="14">
        <v>294.02</v>
      </c>
      <c r="E1815" s="14">
        <v>286.19</v>
      </c>
      <c r="F1815" s="14" t="s">
        <v>5657</v>
      </c>
      <c r="G1815" s="15">
        <v>-1.4E-3</v>
      </c>
    </row>
    <row r="1816" spans="1:7" x14ac:dyDescent="0.2">
      <c r="A1816" s="17">
        <v>40823</v>
      </c>
      <c r="B1816" s="14">
        <v>285.7</v>
      </c>
      <c r="C1816" s="14">
        <v>286.88</v>
      </c>
      <c r="D1816" s="14">
        <v>290</v>
      </c>
      <c r="E1816" s="14">
        <v>284.01</v>
      </c>
      <c r="F1816" s="14" t="s">
        <v>5658</v>
      </c>
      <c r="G1816" s="15">
        <v>2.3E-2</v>
      </c>
    </row>
    <row r="1817" spans="1:7" x14ac:dyDescent="0.2">
      <c r="A1817" s="17">
        <v>40822</v>
      </c>
      <c r="B1817" s="14">
        <v>286.10000000000002</v>
      </c>
      <c r="C1817" s="14">
        <v>281.57</v>
      </c>
      <c r="D1817" s="14">
        <v>286.10000000000002</v>
      </c>
      <c r="E1817" s="14">
        <v>279.94</v>
      </c>
      <c r="F1817" s="14" t="s">
        <v>5659</v>
      </c>
      <c r="G1817" s="15">
        <v>3.49E-2</v>
      </c>
    </row>
    <row r="1818" spans="1:7" x14ac:dyDescent="0.2">
      <c r="A1818" s="17">
        <v>40821</v>
      </c>
      <c r="B1818" s="14">
        <v>279.67</v>
      </c>
      <c r="C1818" s="14">
        <v>270.44</v>
      </c>
      <c r="D1818" s="14">
        <v>279.67</v>
      </c>
      <c r="E1818" s="14">
        <v>270.44</v>
      </c>
      <c r="F1818" s="14" t="s">
        <v>5660</v>
      </c>
      <c r="G1818" s="15">
        <v>-3.85E-2</v>
      </c>
    </row>
    <row r="1819" spans="1:7" x14ac:dyDescent="0.2">
      <c r="A1819" s="17">
        <v>40820</v>
      </c>
      <c r="B1819" s="14">
        <v>270.24</v>
      </c>
      <c r="C1819" s="14">
        <v>277.29000000000002</v>
      </c>
      <c r="D1819" s="14">
        <v>277.45</v>
      </c>
      <c r="E1819" s="14">
        <v>267.26</v>
      </c>
      <c r="F1819" s="14" t="s">
        <v>5661</v>
      </c>
      <c r="G1819" s="15">
        <v>-8.8999999999999999E-3</v>
      </c>
    </row>
    <row r="1820" spans="1:7" x14ac:dyDescent="0.2">
      <c r="A1820" s="17">
        <v>40819</v>
      </c>
      <c r="B1820" s="14">
        <v>281.05</v>
      </c>
      <c r="C1820" s="14">
        <v>283.33999999999997</v>
      </c>
      <c r="D1820" s="14">
        <v>283.33999999999997</v>
      </c>
      <c r="E1820" s="14">
        <v>276.41000000000003</v>
      </c>
      <c r="F1820" s="14" t="s">
        <v>5662</v>
      </c>
      <c r="G1820" s="15">
        <v>-2.0500000000000001E-2</v>
      </c>
    </row>
    <row r="1821" spans="1:7" x14ac:dyDescent="0.2">
      <c r="A1821" s="17">
        <v>40816</v>
      </c>
      <c r="B1821" s="14">
        <v>283.56</v>
      </c>
      <c r="C1821" s="14">
        <v>288.58</v>
      </c>
      <c r="D1821" s="14">
        <v>288.83</v>
      </c>
      <c r="E1821" s="14">
        <v>281.47000000000003</v>
      </c>
      <c r="F1821" s="14" t="s">
        <v>5663</v>
      </c>
      <c r="G1821" s="15">
        <v>2.4899999999999999E-2</v>
      </c>
    </row>
    <row r="1822" spans="1:7" x14ac:dyDescent="0.2">
      <c r="A1822" s="17">
        <v>40815</v>
      </c>
      <c r="B1822" s="14">
        <v>289.48</v>
      </c>
      <c r="C1822" s="14">
        <v>282.17</v>
      </c>
      <c r="D1822" s="14">
        <v>289.93</v>
      </c>
      <c r="E1822" s="14">
        <v>281.63</v>
      </c>
      <c r="F1822" s="14" t="s">
        <v>5664</v>
      </c>
      <c r="G1822" s="15">
        <v>-2.0299999999999999E-2</v>
      </c>
    </row>
    <row r="1823" spans="1:7" x14ac:dyDescent="0.2">
      <c r="A1823" s="17">
        <v>40814</v>
      </c>
      <c r="B1823" s="14">
        <v>282.45999999999998</v>
      </c>
      <c r="C1823" s="14">
        <v>287.36</v>
      </c>
      <c r="D1823" s="14">
        <v>288.8</v>
      </c>
      <c r="E1823" s="14">
        <v>281.64</v>
      </c>
      <c r="F1823" s="14" t="s">
        <v>5665</v>
      </c>
      <c r="G1823" s="15">
        <v>5.67E-2</v>
      </c>
    </row>
    <row r="1824" spans="1:7" x14ac:dyDescent="0.2">
      <c r="A1824" s="17">
        <v>40813</v>
      </c>
      <c r="B1824" s="14">
        <v>288.31</v>
      </c>
      <c r="C1824" s="14">
        <v>275.58999999999997</v>
      </c>
      <c r="D1824" s="14">
        <v>288.31</v>
      </c>
      <c r="E1824" s="14">
        <v>275.58999999999997</v>
      </c>
      <c r="F1824" s="14" t="s">
        <v>5666</v>
      </c>
      <c r="G1824" s="15">
        <v>6.1999999999999998E-3</v>
      </c>
    </row>
    <row r="1825" spans="1:7" x14ac:dyDescent="0.2">
      <c r="A1825" s="17">
        <v>40812</v>
      </c>
      <c r="B1825" s="14">
        <v>272.83</v>
      </c>
      <c r="C1825" s="14">
        <v>267.13</v>
      </c>
      <c r="D1825" s="14">
        <v>276.77999999999997</v>
      </c>
      <c r="E1825" s="14">
        <v>266.32</v>
      </c>
      <c r="F1825" s="14" t="s">
        <v>5667</v>
      </c>
      <c r="G1825" s="15">
        <v>-3.8E-3</v>
      </c>
    </row>
    <row r="1826" spans="1:7" x14ac:dyDescent="0.2">
      <c r="A1826" s="17">
        <v>40809</v>
      </c>
      <c r="B1826" s="14">
        <v>271.16000000000003</v>
      </c>
      <c r="C1826" s="14">
        <v>272.23</v>
      </c>
      <c r="D1826" s="14">
        <v>275.27</v>
      </c>
      <c r="E1826" s="14">
        <v>262.14</v>
      </c>
      <c r="F1826" s="14" t="s">
        <v>5668</v>
      </c>
      <c r="G1826" s="15">
        <v>-4.7E-2</v>
      </c>
    </row>
    <row r="1827" spans="1:7" x14ac:dyDescent="0.2">
      <c r="A1827" s="17">
        <v>40808</v>
      </c>
      <c r="B1827" s="14">
        <v>272.19</v>
      </c>
      <c r="C1827" s="14">
        <v>279.18</v>
      </c>
      <c r="D1827" s="14">
        <v>279.81</v>
      </c>
      <c r="E1827" s="14">
        <v>272.19</v>
      </c>
      <c r="F1827" s="14" t="s">
        <v>5669</v>
      </c>
      <c r="G1827" s="15">
        <v>-1.24E-2</v>
      </c>
    </row>
    <row r="1828" spans="1:7" x14ac:dyDescent="0.2">
      <c r="A1828" s="17">
        <v>40807</v>
      </c>
      <c r="B1828" s="14">
        <v>285.62</v>
      </c>
      <c r="C1828" s="14">
        <v>289.11</v>
      </c>
      <c r="D1828" s="14">
        <v>289.11</v>
      </c>
      <c r="E1828" s="14">
        <v>285.49</v>
      </c>
      <c r="F1828" s="14" t="s">
        <v>5670</v>
      </c>
      <c r="G1828" s="15">
        <v>2.18E-2</v>
      </c>
    </row>
    <row r="1829" spans="1:7" x14ac:dyDescent="0.2">
      <c r="A1829" s="17">
        <v>40806</v>
      </c>
      <c r="B1829" s="14">
        <v>289.20999999999998</v>
      </c>
      <c r="C1829" s="14">
        <v>281.13</v>
      </c>
      <c r="D1829" s="14">
        <v>289.20999999999998</v>
      </c>
      <c r="E1829" s="14">
        <v>281.11</v>
      </c>
      <c r="F1829" s="14" t="s">
        <v>5671</v>
      </c>
      <c r="G1829" s="15">
        <v>-3.1199999999999999E-2</v>
      </c>
    </row>
    <row r="1830" spans="1:7" x14ac:dyDescent="0.2">
      <c r="A1830" s="17">
        <v>40805</v>
      </c>
      <c r="B1830" s="14">
        <v>283.02999999999997</v>
      </c>
      <c r="C1830" s="14">
        <v>287.88</v>
      </c>
      <c r="D1830" s="14">
        <v>288.10000000000002</v>
      </c>
      <c r="E1830" s="14">
        <v>282.85000000000002</v>
      </c>
      <c r="F1830" s="14" t="s">
        <v>5672</v>
      </c>
      <c r="G1830" s="15">
        <v>4.0000000000000001E-3</v>
      </c>
    </row>
    <row r="1831" spans="1:7" x14ac:dyDescent="0.2">
      <c r="A1831" s="17">
        <v>40802</v>
      </c>
      <c r="B1831" s="14">
        <v>292.14</v>
      </c>
      <c r="C1831" s="14">
        <v>293.57</v>
      </c>
      <c r="D1831" s="14">
        <v>294.97000000000003</v>
      </c>
      <c r="E1831" s="14">
        <v>290.89</v>
      </c>
      <c r="F1831" s="14" t="s">
        <v>5673</v>
      </c>
      <c r="G1831" s="15">
        <v>3.44E-2</v>
      </c>
    </row>
    <row r="1832" spans="1:7" x14ac:dyDescent="0.2">
      <c r="A1832" s="17">
        <v>40801</v>
      </c>
      <c r="B1832" s="14">
        <v>290.98</v>
      </c>
      <c r="C1832" s="14">
        <v>282.20999999999998</v>
      </c>
      <c r="D1832" s="14">
        <v>291.54000000000002</v>
      </c>
      <c r="E1832" s="14">
        <v>282.20999999999998</v>
      </c>
      <c r="F1832" s="14" t="s">
        <v>5674</v>
      </c>
      <c r="G1832" s="15">
        <v>1.4E-2</v>
      </c>
    </row>
    <row r="1833" spans="1:7" x14ac:dyDescent="0.2">
      <c r="A1833" s="17">
        <v>40800</v>
      </c>
      <c r="B1833" s="14">
        <v>281.31</v>
      </c>
      <c r="C1833" s="14">
        <v>274.58</v>
      </c>
      <c r="D1833" s="14">
        <v>282.45</v>
      </c>
      <c r="E1833" s="14">
        <v>274.58</v>
      </c>
      <c r="F1833" s="14" t="s">
        <v>5675</v>
      </c>
      <c r="G1833" s="15">
        <v>1.49E-2</v>
      </c>
    </row>
    <row r="1834" spans="1:7" x14ac:dyDescent="0.2">
      <c r="A1834" s="17">
        <v>40799</v>
      </c>
      <c r="B1834" s="14">
        <v>277.43</v>
      </c>
      <c r="C1834" s="14">
        <v>277.45</v>
      </c>
      <c r="D1834" s="14">
        <v>279.29000000000002</v>
      </c>
      <c r="E1834" s="14">
        <v>270.97000000000003</v>
      </c>
      <c r="F1834" s="14" t="s">
        <v>5676</v>
      </c>
      <c r="G1834" s="15">
        <v>-2.5899999999999999E-2</v>
      </c>
    </row>
    <row r="1835" spans="1:7" x14ac:dyDescent="0.2">
      <c r="A1835" s="17">
        <v>40798</v>
      </c>
      <c r="B1835" s="14">
        <v>273.36</v>
      </c>
      <c r="C1835" s="14">
        <v>280.39999999999998</v>
      </c>
      <c r="D1835" s="14">
        <v>280.39999999999998</v>
      </c>
      <c r="E1835" s="14">
        <v>272.47000000000003</v>
      </c>
      <c r="F1835" s="14" t="s">
        <v>5677</v>
      </c>
      <c r="G1835" s="15">
        <v>-3.4200000000000001E-2</v>
      </c>
    </row>
    <row r="1836" spans="1:7" x14ac:dyDescent="0.2">
      <c r="A1836" s="17">
        <v>40795</v>
      </c>
      <c r="B1836" s="14">
        <v>280.64</v>
      </c>
      <c r="C1836" s="14">
        <v>290.25</v>
      </c>
      <c r="D1836" s="14">
        <v>290.25</v>
      </c>
      <c r="E1836" s="14">
        <v>280.35000000000002</v>
      </c>
      <c r="F1836" s="14" t="s">
        <v>5678</v>
      </c>
      <c r="G1836" s="15">
        <v>8.0000000000000004E-4</v>
      </c>
    </row>
    <row r="1837" spans="1:7" x14ac:dyDescent="0.2">
      <c r="A1837" s="17">
        <v>40794</v>
      </c>
      <c r="B1837" s="14">
        <v>290.58999999999997</v>
      </c>
      <c r="C1837" s="14">
        <v>290.47000000000003</v>
      </c>
      <c r="D1837" s="14">
        <v>292.55</v>
      </c>
      <c r="E1837" s="14">
        <v>286.8</v>
      </c>
      <c r="F1837" s="14" t="s">
        <v>5679</v>
      </c>
      <c r="G1837" s="15">
        <v>3.4299999999999997E-2</v>
      </c>
    </row>
    <row r="1838" spans="1:7" x14ac:dyDescent="0.2">
      <c r="A1838" s="17">
        <v>40793</v>
      </c>
      <c r="B1838" s="14">
        <v>290.36</v>
      </c>
      <c r="C1838" s="14">
        <v>286.16000000000003</v>
      </c>
      <c r="D1838" s="14">
        <v>290.36</v>
      </c>
      <c r="E1838" s="14">
        <v>285.13</v>
      </c>
      <c r="F1838" s="14" t="s">
        <v>5680</v>
      </c>
      <c r="G1838" s="15">
        <v>-1.4E-3</v>
      </c>
    </row>
    <row r="1839" spans="1:7" x14ac:dyDescent="0.2">
      <c r="A1839" s="17">
        <v>40792</v>
      </c>
      <c r="B1839" s="14">
        <v>280.74</v>
      </c>
      <c r="C1839" s="14">
        <v>280.43</v>
      </c>
      <c r="D1839" s="14">
        <v>284.66000000000003</v>
      </c>
      <c r="E1839" s="14">
        <v>277.25</v>
      </c>
      <c r="F1839" s="14" t="s">
        <v>5681</v>
      </c>
      <c r="G1839" s="15">
        <v>-4.6399999999999997E-2</v>
      </c>
    </row>
    <row r="1840" spans="1:7" x14ac:dyDescent="0.2">
      <c r="A1840" s="17">
        <v>40791</v>
      </c>
      <c r="B1840" s="14">
        <v>281.14</v>
      </c>
      <c r="C1840" s="14">
        <v>288.98</v>
      </c>
      <c r="D1840" s="14">
        <v>289.35000000000002</v>
      </c>
      <c r="E1840" s="14">
        <v>280.52999999999997</v>
      </c>
      <c r="F1840" s="14" t="s">
        <v>5682</v>
      </c>
      <c r="G1840" s="15">
        <v>-2.8899999999999999E-2</v>
      </c>
    </row>
    <row r="1841" spans="1:7" x14ac:dyDescent="0.2">
      <c r="A1841" s="17">
        <v>40788</v>
      </c>
      <c r="B1841" s="14">
        <v>294.83</v>
      </c>
      <c r="C1841" s="14">
        <v>303.39999999999998</v>
      </c>
      <c r="D1841" s="14">
        <v>303.39999999999998</v>
      </c>
      <c r="E1841" s="14">
        <v>293.39999999999998</v>
      </c>
      <c r="F1841" s="14" t="s">
        <v>5683</v>
      </c>
      <c r="G1841" s="15">
        <v>6.1000000000000004E-3</v>
      </c>
    </row>
    <row r="1842" spans="1:7" x14ac:dyDescent="0.2">
      <c r="A1842" s="17">
        <v>40787</v>
      </c>
      <c r="B1842" s="14">
        <v>303.61</v>
      </c>
      <c r="C1842" s="14">
        <v>301.83999999999997</v>
      </c>
      <c r="D1842" s="14">
        <v>304.83999999999997</v>
      </c>
      <c r="E1842" s="14">
        <v>298.14999999999998</v>
      </c>
      <c r="F1842" s="14" t="s">
        <v>5684</v>
      </c>
      <c r="G1842" s="15">
        <v>2.7199999999999998E-2</v>
      </c>
    </row>
    <row r="1843" spans="1:7" x14ac:dyDescent="0.2">
      <c r="A1843" s="17">
        <v>40786</v>
      </c>
      <c r="B1843" s="14">
        <v>301.76</v>
      </c>
      <c r="C1843" s="14">
        <v>294.76</v>
      </c>
      <c r="D1843" s="14">
        <v>304.16000000000003</v>
      </c>
      <c r="E1843" s="14">
        <v>294.39</v>
      </c>
      <c r="F1843" s="14" t="s">
        <v>5685</v>
      </c>
      <c r="G1843" s="15">
        <v>3.5999999999999999E-3</v>
      </c>
    </row>
    <row r="1844" spans="1:7" x14ac:dyDescent="0.2">
      <c r="A1844" s="17">
        <v>40785</v>
      </c>
      <c r="B1844" s="14">
        <v>293.77</v>
      </c>
      <c r="C1844" s="14">
        <v>292.85000000000002</v>
      </c>
      <c r="D1844" s="14">
        <v>295.73</v>
      </c>
      <c r="E1844" s="14">
        <v>291.44</v>
      </c>
      <c r="F1844" s="14" t="s">
        <v>5686</v>
      </c>
      <c r="G1844" s="15">
        <v>2.5100000000000001E-2</v>
      </c>
    </row>
    <row r="1845" spans="1:7" x14ac:dyDescent="0.2">
      <c r="A1845" s="17">
        <v>40784</v>
      </c>
      <c r="B1845" s="14">
        <v>292.70999999999998</v>
      </c>
      <c r="C1845" s="14">
        <v>289.72000000000003</v>
      </c>
      <c r="D1845" s="14">
        <v>292.87</v>
      </c>
      <c r="E1845" s="14">
        <v>286.99</v>
      </c>
      <c r="F1845" s="14" t="s">
        <v>5687</v>
      </c>
      <c r="G1845" s="15">
        <v>-4.0000000000000002E-4</v>
      </c>
    </row>
    <row r="1846" spans="1:7" x14ac:dyDescent="0.2">
      <c r="A1846" s="17">
        <v>40781</v>
      </c>
      <c r="B1846" s="14">
        <v>285.55</v>
      </c>
      <c r="C1846" s="14">
        <v>285.64999999999998</v>
      </c>
      <c r="D1846" s="14">
        <v>286.33999999999997</v>
      </c>
      <c r="E1846" s="14">
        <v>279.58</v>
      </c>
      <c r="F1846" s="14" t="s">
        <v>5688</v>
      </c>
      <c r="G1846" s="15">
        <v>-1.3100000000000001E-2</v>
      </c>
    </row>
    <row r="1847" spans="1:7" x14ac:dyDescent="0.2">
      <c r="A1847" s="17">
        <v>40780</v>
      </c>
      <c r="B1847" s="14">
        <v>285.67</v>
      </c>
      <c r="C1847" s="14">
        <v>292.51</v>
      </c>
      <c r="D1847" s="14">
        <v>293.83</v>
      </c>
      <c r="E1847" s="14">
        <v>285.52</v>
      </c>
      <c r="F1847" s="14" t="s">
        <v>5689</v>
      </c>
      <c r="G1847" s="15">
        <v>1.41E-2</v>
      </c>
    </row>
    <row r="1848" spans="1:7" x14ac:dyDescent="0.2">
      <c r="A1848" s="17">
        <v>40779</v>
      </c>
      <c r="B1848" s="14">
        <v>289.47000000000003</v>
      </c>
      <c r="C1848" s="14">
        <v>288.33</v>
      </c>
      <c r="D1848" s="14">
        <v>294.20999999999998</v>
      </c>
      <c r="E1848" s="14">
        <v>284.02</v>
      </c>
      <c r="F1848" s="14" t="s">
        <v>5690</v>
      </c>
      <c r="G1848" s="15">
        <v>1.77E-2</v>
      </c>
    </row>
    <row r="1849" spans="1:7" x14ac:dyDescent="0.2">
      <c r="A1849" s="17">
        <v>40778</v>
      </c>
      <c r="B1849" s="14">
        <v>285.44</v>
      </c>
      <c r="C1849" s="14">
        <v>283.86</v>
      </c>
      <c r="D1849" s="14">
        <v>288.04000000000002</v>
      </c>
      <c r="E1849" s="14">
        <v>281.64</v>
      </c>
      <c r="F1849" s="14" t="s">
        <v>5691</v>
      </c>
      <c r="G1849" s="15">
        <v>1.01E-2</v>
      </c>
    </row>
    <row r="1850" spans="1:7" x14ac:dyDescent="0.2">
      <c r="A1850" s="17">
        <v>40777</v>
      </c>
      <c r="B1850" s="14">
        <v>280.48</v>
      </c>
      <c r="C1850" s="14">
        <v>276.05</v>
      </c>
      <c r="D1850" s="14">
        <v>285.36</v>
      </c>
      <c r="E1850" s="14">
        <v>275.10000000000002</v>
      </c>
      <c r="F1850" s="14" t="s">
        <v>5692</v>
      </c>
      <c r="G1850" s="15">
        <v>-1.9E-2</v>
      </c>
    </row>
    <row r="1851" spans="1:7" x14ac:dyDescent="0.2">
      <c r="A1851" s="17">
        <v>40774</v>
      </c>
      <c r="B1851" s="14">
        <v>277.68</v>
      </c>
      <c r="C1851" s="14">
        <v>281.76</v>
      </c>
      <c r="D1851" s="14">
        <v>282.33999999999997</v>
      </c>
      <c r="E1851" s="14">
        <v>270.06</v>
      </c>
      <c r="F1851" s="14" t="s">
        <v>5693</v>
      </c>
      <c r="G1851" s="15">
        <v>-6.1800000000000001E-2</v>
      </c>
    </row>
    <row r="1852" spans="1:7" x14ac:dyDescent="0.2">
      <c r="A1852" s="17">
        <v>40773</v>
      </c>
      <c r="B1852" s="14">
        <v>283.05</v>
      </c>
      <c r="C1852" s="14">
        <v>298.47000000000003</v>
      </c>
      <c r="D1852" s="14">
        <v>298.82</v>
      </c>
      <c r="E1852" s="14">
        <v>282.42</v>
      </c>
      <c r="F1852" s="14" t="s">
        <v>5694</v>
      </c>
      <c r="G1852" s="15">
        <v>-5.0000000000000001E-4</v>
      </c>
    </row>
    <row r="1853" spans="1:7" x14ac:dyDescent="0.2">
      <c r="A1853" s="17">
        <v>40772</v>
      </c>
      <c r="B1853" s="14">
        <v>301.7</v>
      </c>
      <c r="C1853" s="14">
        <v>301.95</v>
      </c>
      <c r="D1853" s="14">
        <v>304.06</v>
      </c>
      <c r="E1853" s="14">
        <v>296.64</v>
      </c>
      <c r="F1853" s="14" t="s">
        <v>5695</v>
      </c>
      <c r="G1853" s="15">
        <v>-1.1299999999999999E-2</v>
      </c>
    </row>
    <row r="1854" spans="1:7" x14ac:dyDescent="0.2">
      <c r="A1854" s="17">
        <v>40771</v>
      </c>
      <c r="B1854" s="14">
        <v>301.85000000000002</v>
      </c>
      <c r="C1854" s="14">
        <v>304.69</v>
      </c>
      <c r="D1854" s="14">
        <v>304.69</v>
      </c>
      <c r="E1854" s="14">
        <v>295.5</v>
      </c>
      <c r="F1854" s="14" t="s">
        <v>5696</v>
      </c>
      <c r="G1854" s="15">
        <v>1.2999999999999999E-2</v>
      </c>
    </row>
    <row r="1855" spans="1:7" x14ac:dyDescent="0.2">
      <c r="A1855" s="17">
        <v>40770</v>
      </c>
      <c r="B1855" s="14">
        <v>305.31</v>
      </c>
      <c r="C1855" s="14">
        <v>304.64</v>
      </c>
      <c r="D1855" s="14">
        <v>305.69</v>
      </c>
      <c r="E1855" s="14">
        <v>299.87</v>
      </c>
      <c r="F1855" s="14" t="s">
        <v>5697</v>
      </c>
      <c r="G1855" s="15">
        <v>2.4299999999999999E-2</v>
      </c>
    </row>
    <row r="1856" spans="1:7" x14ac:dyDescent="0.2">
      <c r="A1856" s="17">
        <v>40767</v>
      </c>
      <c r="B1856" s="14">
        <v>301.39</v>
      </c>
      <c r="C1856" s="14">
        <v>294.60000000000002</v>
      </c>
      <c r="D1856" s="14">
        <v>301.81</v>
      </c>
      <c r="E1856" s="14">
        <v>289.10000000000002</v>
      </c>
      <c r="F1856" s="14" t="s">
        <v>5698</v>
      </c>
      <c r="G1856" s="15">
        <v>3.5000000000000003E-2</v>
      </c>
    </row>
    <row r="1857" spans="1:7" x14ac:dyDescent="0.2">
      <c r="A1857" s="17">
        <v>40766</v>
      </c>
      <c r="B1857" s="14">
        <v>294.25</v>
      </c>
      <c r="C1857" s="14">
        <v>289.26</v>
      </c>
      <c r="D1857" s="14">
        <v>294.25</v>
      </c>
      <c r="E1857" s="14">
        <v>281</v>
      </c>
      <c r="F1857" s="14" t="s">
        <v>5699</v>
      </c>
      <c r="G1857" s="15">
        <v>-2.35E-2</v>
      </c>
    </row>
    <row r="1858" spans="1:7" x14ac:dyDescent="0.2">
      <c r="A1858" s="17">
        <v>40765</v>
      </c>
      <c r="B1858" s="14">
        <v>284.29000000000002</v>
      </c>
      <c r="C1858" s="14">
        <v>298.04000000000002</v>
      </c>
      <c r="D1858" s="14">
        <v>299.07</v>
      </c>
      <c r="E1858" s="14">
        <v>280.95</v>
      </c>
      <c r="F1858" s="14" t="s">
        <v>5700</v>
      </c>
      <c r="G1858" s="15">
        <v>3.2599999999999997E-2</v>
      </c>
    </row>
    <row r="1859" spans="1:7" x14ac:dyDescent="0.2">
      <c r="A1859" s="17">
        <v>40764</v>
      </c>
      <c r="B1859" s="14">
        <v>291.12</v>
      </c>
      <c r="C1859" s="14">
        <v>280.06</v>
      </c>
      <c r="D1859" s="14">
        <v>291.12</v>
      </c>
      <c r="E1859" s="14">
        <v>268.8</v>
      </c>
      <c r="F1859" s="14" t="s">
        <v>5701</v>
      </c>
      <c r="G1859" s="15">
        <v>-5.1499999999999997E-2</v>
      </c>
    </row>
    <row r="1860" spans="1:7" x14ac:dyDescent="0.2">
      <c r="A1860" s="17">
        <v>40763</v>
      </c>
      <c r="B1860" s="14">
        <v>281.94</v>
      </c>
      <c r="C1860" s="14">
        <v>296.12</v>
      </c>
      <c r="D1860" s="14">
        <v>298.08</v>
      </c>
      <c r="E1860" s="14">
        <v>281.54000000000002</v>
      </c>
      <c r="F1860" s="14" t="s">
        <v>5702</v>
      </c>
      <c r="G1860" s="15">
        <v>2.3E-3</v>
      </c>
    </row>
    <row r="1861" spans="1:7" x14ac:dyDescent="0.2">
      <c r="A1861" s="17">
        <v>40760</v>
      </c>
      <c r="B1861" s="14">
        <v>297.24</v>
      </c>
      <c r="C1861" s="14">
        <v>295.32</v>
      </c>
      <c r="D1861" s="14">
        <v>303.79000000000002</v>
      </c>
      <c r="E1861" s="14">
        <v>283.60000000000002</v>
      </c>
      <c r="F1861" s="14" t="s">
        <v>5703</v>
      </c>
      <c r="G1861" s="15">
        <v>-4.5499999999999999E-2</v>
      </c>
    </row>
    <row r="1862" spans="1:7" x14ac:dyDescent="0.2">
      <c r="A1862" s="17">
        <v>40759</v>
      </c>
      <c r="B1862" s="14">
        <v>296.56</v>
      </c>
      <c r="C1862" s="14">
        <v>314.13</v>
      </c>
      <c r="D1862" s="14">
        <v>314.79000000000002</v>
      </c>
      <c r="E1862" s="14">
        <v>296.56</v>
      </c>
      <c r="F1862" s="14" t="s">
        <v>5704</v>
      </c>
      <c r="G1862" s="15">
        <v>-3.1800000000000002E-2</v>
      </c>
    </row>
    <row r="1863" spans="1:7" x14ac:dyDescent="0.2">
      <c r="A1863" s="17">
        <v>40758</v>
      </c>
      <c r="B1863" s="14">
        <v>310.69</v>
      </c>
      <c r="C1863" s="14">
        <v>316.39999999999998</v>
      </c>
      <c r="D1863" s="14">
        <v>318.14</v>
      </c>
      <c r="E1863" s="14">
        <v>309.94</v>
      </c>
      <c r="F1863" s="14" t="s">
        <v>5705</v>
      </c>
      <c r="G1863" s="15">
        <v>-2.6200000000000001E-2</v>
      </c>
    </row>
    <row r="1864" spans="1:7" x14ac:dyDescent="0.2">
      <c r="A1864" s="17">
        <v>40757</v>
      </c>
      <c r="B1864" s="14">
        <v>320.89</v>
      </c>
      <c r="C1864" s="14">
        <v>328.16</v>
      </c>
      <c r="D1864" s="14">
        <v>328.5</v>
      </c>
      <c r="E1864" s="14">
        <v>320.60000000000002</v>
      </c>
      <c r="F1864" s="14" t="s">
        <v>5706</v>
      </c>
      <c r="G1864" s="15">
        <v>-2.3199999999999998E-2</v>
      </c>
    </row>
    <row r="1865" spans="1:7" x14ac:dyDescent="0.2">
      <c r="A1865" s="17">
        <v>40756</v>
      </c>
      <c r="B1865" s="14">
        <v>329.54</v>
      </c>
      <c r="C1865" s="14">
        <v>342.03</v>
      </c>
      <c r="D1865" s="14">
        <v>344.04</v>
      </c>
      <c r="E1865" s="14">
        <v>328.76</v>
      </c>
      <c r="F1865" s="14" t="s">
        <v>5707</v>
      </c>
      <c r="G1865" s="15">
        <v>-2.3E-3</v>
      </c>
    </row>
    <row r="1866" spans="1:7" x14ac:dyDescent="0.2">
      <c r="A1866" s="17">
        <v>40753</v>
      </c>
      <c r="B1866" s="14">
        <v>337.38</v>
      </c>
      <c r="C1866" s="14">
        <v>338.05</v>
      </c>
      <c r="D1866" s="14">
        <v>338.57</v>
      </c>
      <c r="E1866" s="14">
        <v>333.57</v>
      </c>
      <c r="F1866" s="14" t="s">
        <v>5708</v>
      </c>
      <c r="G1866" s="15">
        <v>-3.0999999999999999E-3</v>
      </c>
    </row>
    <row r="1867" spans="1:7" x14ac:dyDescent="0.2">
      <c r="A1867" s="17">
        <v>40752</v>
      </c>
      <c r="B1867" s="14">
        <v>338.16</v>
      </c>
      <c r="C1867" s="14">
        <v>336.49</v>
      </c>
      <c r="D1867" s="14">
        <v>339.41</v>
      </c>
      <c r="E1867" s="14">
        <v>335.13</v>
      </c>
      <c r="F1867" s="14" t="s">
        <v>5709</v>
      </c>
      <c r="G1867" s="15">
        <v>-6.4000000000000003E-3</v>
      </c>
    </row>
    <row r="1868" spans="1:7" x14ac:dyDescent="0.2">
      <c r="A1868" s="17">
        <v>40751</v>
      </c>
      <c r="B1868" s="14">
        <v>339.21</v>
      </c>
      <c r="C1868" s="14">
        <v>339.59</v>
      </c>
      <c r="D1868" s="14">
        <v>342.64</v>
      </c>
      <c r="E1868" s="14">
        <v>338.09</v>
      </c>
      <c r="F1868" s="14" t="s">
        <v>5710</v>
      </c>
      <c r="G1868" s="15">
        <v>-8.5000000000000006E-3</v>
      </c>
    </row>
    <row r="1869" spans="1:7" x14ac:dyDescent="0.2">
      <c r="A1869" s="17">
        <v>40750</v>
      </c>
      <c r="B1869" s="14">
        <v>341.39</v>
      </c>
      <c r="C1869" s="14">
        <v>344.28</v>
      </c>
      <c r="D1869" s="14">
        <v>345.09</v>
      </c>
      <c r="E1869" s="14">
        <v>339.18</v>
      </c>
      <c r="F1869" s="14" t="s">
        <v>5711</v>
      </c>
      <c r="G1869" s="15">
        <v>-4.4999999999999997E-3</v>
      </c>
    </row>
    <row r="1870" spans="1:7" x14ac:dyDescent="0.2">
      <c r="A1870" s="17">
        <v>40749</v>
      </c>
      <c r="B1870" s="14">
        <v>344.33</v>
      </c>
      <c r="C1870" s="14">
        <v>343.43</v>
      </c>
      <c r="D1870" s="14">
        <v>345.64</v>
      </c>
      <c r="E1870" s="14">
        <v>342.77</v>
      </c>
      <c r="F1870" s="14" t="s">
        <v>5712</v>
      </c>
      <c r="G1870" s="15">
        <v>5.0000000000000001E-3</v>
      </c>
    </row>
    <row r="1871" spans="1:7" x14ac:dyDescent="0.2">
      <c r="A1871" s="17">
        <v>40746</v>
      </c>
      <c r="B1871" s="14">
        <v>345.87</v>
      </c>
      <c r="C1871" s="14">
        <v>344.24</v>
      </c>
      <c r="D1871" s="14">
        <v>347.79</v>
      </c>
      <c r="E1871" s="14">
        <v>343.55</v>
      </c>
      <c r="F1871" s="14" t="s">
        <v>5713</v>
      </c>
      <c r="G1871" s="15">
        <v>-4.1999999999999997E-3</v>
      </c>
    </row>
    <row r="1872" spans="1:7" x14ac:dyDescent="0.2">
      <c r="A1872" s="17">
        <v>40745</v>
      </c>
      <c r="B1872" s="14">
        <v>344.16</v>
      </c>
      <c r="C1872" s="14">
        <v>344.91</v>
      </c>
      <c r="D1872" s="14">
        <v>345.85</v>
      </c>
      <c r="E1872" s="14">
        <v>338.15</v>
      </c>
      <c r="F1872" s="14" t="s">
        <v>5714</v>
      </c>
      <c r="G1872" s="15">
        <v>1.5299999999999999E-2</v>
      </c>
    </row>
    <row r="1873" spans="1:7" x14ac:dyDescent="0.2">
      <c r="A1873" s="17">
        <v>40744</v>
      </c>
      <c r="B1873" s="14">
        <v>345.6</v>
      </c>
      <c r="C1873" s="14">
        <v>340.5</v>
      </c>
      <c r="D1873" s="14">
        <v>346.04</v>
      </c>
      <c r="E1873" s="14">
        <v>340.5</v>
      </c>
      <c r="F1873" s="14" t="s">
        <v>5715</v>
      </c>
      <c r="G1873" s="15">
        <v>1.77E-2</v>
      </c>
    </row>
    <row r="1874" spans="1:7" x14ac:dyDescent="0.2">
      <c r="A1874" s="17">
        <v>40743</v>
      </c>
      <c r="B1874" s="14">
        <v>340.4</v>
      </c>
      <c r="C1874" s="14">
        <v>333.96</v>
      </c>
      <c r="D1874" s="14">
        <v>340.51</v>
      </c>
      <c r="E1874" s="14">
        <v>333.41</v>
      </c>
      <c r="F1874" s="14" t="s">
        <v>5716</v>
      </c>
      <c r="G1874" s="15">
        <v>-2.2499999999999999E-2</v>
      </c>
    </row>
    <row r="1875" spans="1:7" x14ac:dyDescent="0.2">
      <c r="A1875" s="17">
        <v>40742</v>
      </c>
      <c r="B1875" s="14">
        <v>334.47</v>
      </c>
      <c r="C1875" s="14">
        <v>341.07</v>
      </c>
      <c r="D1875" s="14">
        <v>342.52</v>
      </c>
      <c r="E1875" s="14">
        <v>333.65</v>
      </c>
      <c r="F1875" s="14" t="s">
        <v>5717</v>
      </c>
      <c r="G1875" s="15">
        <v>-1.14E-2</v>
      </c>
    </row>
    <row r="1876" spans="1:7" x14ac:dyDescent="0.2">
      <c r="A1876" s="17">
        <v>40739</v>
      </c>
      <c r="B1876" s="14">
        <v>342.18</v>
      </c>
      <c r="C1876" s="14">
        <v>343.26</v>
      </c>
      <c r="D1876" s="14">
        <v>343.92</v>
      </c>
      <c r="E1876" s="14">
        <v>341.65</v>
      </c>
      <c r="F1876" s="14" t="s">
        <v>5718</v>
      </c>
      <c r="G1876" s="15">
        <v>-1.49E-2</v>
      </c>
    </row>
    <row r="1877" spans="1:7" x14ac:dyDescent="0.2">
      <c r="A1877" s="17">
        <v>40738</v>
      </c>
      <c r="B1877" s="14">
        <v>346.12</v>
      </c>
      <c r="C1877" s="14">
        <v>350</v>
      </c>
      <c r="D1877" s="14">
        <v>350</v>
      </c>
      <c r="E1877" s="14">
        <v>344.51</v>
      </c>
      <c r="F1877" s="14" t="s">
        <v>5719</v>
      </c>
      <c r="G1877" s="15">
        <v>7.9000000000000008E-3</v>
      </c>
    </row>
    <row r="1878" spans="1:7" x14ac:dyDescent="0.2">
      <c r="A1878" s="17">
        <v>40737</v>
      </c>
      <c r="B1878" s="14">
        <v>351.34</v>
      </c>
      <c r="C1878" s="14">
        <v>347.41</v>
      </c>
      <c r="D1878" s="14">
        <v>351.58</v>
      </c>
      <c r="E1878" s="14">
        <v>347.18</v>
      </c>
      <c r="F1878" s="14" t="s">
        <v>5485</v>
      </c>
      <c r="G1878" s="15">
        <v>-4.1000000000000003E-3</v>
      </c>
    </row>
    <row r="1879" spans="1:7" x14ac:dyDescent="0.2">
      <c r="A1879" s="17">
        <v>40736</v>
      </c>
      <c r="B1879" s="14">
        <v>348.57</v>
      </c>
      <c r="C1879" s="14">
        <v>346.18</v>
      </c>
      <c r="D1879" s="14">
        <v>348.58</v>
      </c>
      <c r="E1879" s="14">
        <v>341.24</v>
      </c>
      <c r="F1879" s="14" t="s">
        <v>5720</v>
      </c>
      <c r="G1879" s="15">
        <v>-1.6400000000000001E-2</v>
      </c>
    </row>
    <row r="1880" spans="1:7" x14ac:dyDescent="0.2">
      <c r="A1880" s="17">
        <v>40735</v>
      </c>
      <c r="B1880" s="14">
        <v>350</v>
      </c>
      <c r="C1880" s="14">
        <v>354.01</v>
      </c>
      <c r="D1880" s="14">
        <v>354.51</v>
      </c>
      <c r="E1880" s="14">
        <v>349.33</v>
      </c>
      <c r="F1880" s="14" t="s">
        <v>3705</v>
      </c>
      <c r="G1880" s="15">
        <v>-1.1599999999999999E-2</v>
      </c>
    </row>
    <row r="1881" spans="1:7" x14ac:dyDescent="0.2">
      <c r="A1881" s="17">
        <v>40732</v>
      </c>
      <c r="B1881" s="14">
        <v>355.82</v>
      </c>
      <c r="C1881" s="14">
        <v>360.77</v>
      </c>
      <c r="D1881" s="14">
        <v>361.85</v>
      </c>
      <c r="E1881" s="14">
        <v>355.44</v>
      </c>
      <c r="F1881" s="14" t="s">
        <v>5721</v>
      </c>
      <c r="G1881" s="15">
        <v>1.41E-2</v>
      </c>
    </row>
    <row r="1882" spans="1:7" x14ac:dyDescent="0.2">
      <c r="A1882" s="17">
        <v>40731</v>
      </c>
      <c r="B1882" s="14">
        <v>360.01</v>
      </c>
      <c r="C1882" s="14">
        <v>356.29</v>
      </c>
      <c r="D1882" s="14">
        <v>360.46</v>
      </c>
      <c r="E1882" s="14">
        <v>355.65</v>
      </c>
      <c r="F1882" s="14" t="s">
        <v>5722</v>
      </c>
      <c r="G1882" s="15">
        <v>-7.0000000000000001E-3</v>
      </c>
    </row>
    <row r="1883" spans="1:7" x14ac:dyDescent="0.2">
      <c r="A1883" s="17">
        <v>40730</v>
      </c>
      <c r="B1883" s="14">
        <v>355</v>
      </c>
      <c r="C1883" s="14">
        <v>357.54</v>
      </c>
      <c r="D1883" s="14">
        <v>357.78</v>
      </c>
      <c r="E1883" s="14">
        <v>354.06</v>
      </c>
      <c r="F1883" s="14" t="s">
        <v>5723</v>
      </c>
      <c r="G1883" s="15">
        <v>8.9999999999999998E-4</v>
      </c>
    </row>
    <row r="1884" spans="1:7" x14ac:dyDescent="0.2">
      <c r="A1884" s="17">
        <v>40729</v>
      </c>
      <c r="B1884" s="14">
        <v>357.51</v>
      </c>
      <c r="C1884" s="14">
        <v>357.09</v>
      </c>
      <c r="D1884" s="14">
        <v>357.78</v>
      </c>
      <c r="E1884" s="14">
        <v>355.82</v>
      </c>
      <c r="F1884" s="14" t="s">
        <v>5724</v>
      </c>
      <c r="G1884" s="15">
        <v>6.8999999999999999E-3</v>
      </c>
    </row>
    <row r="1885" spans="1:7" x14ac:dyDescent="0.2">
      <c r="A1885" s="17">
        <v>40728</v>
      </c>
      <c r="B1885" s="14">
        <v>357.2</v>
      </c>
      <c r="C1885" s="14">
        <v>355.35</v>
      </c>
      <c r="D1885" s="14">
        <v>357.69</v>
      </c>
      <c r="E1885" s="14">
        <v>355.03</v>
      </c>
      <c r="F1885" s="14" t="s">
        <v>5603</v>
      </c>
      <c r="G1885" s="15">
        <v>2.3E-3</v>
      </c>
    </row>
    <row r="1886" spans="1:7" x14ac:dyDescent="0.2">
      <c r="A1886" s="17">
        <v>40725</v>
      </c>
      <c r="B1886" s="14">
        <v>354.76</v>
      </c>
      <c r="C1886" s="14">
        <v>354.04</v>
      </c>
      <c r="D1886" s="14">
        <v>355.12</v>
      </c>
      <c r="E1886" s="14">
        <v>350.78</v>
      </c>
      <c r="F1886" s="14" t="s">
        <v>3495</v>
      </c>
      <c r="G1886" s="15">
        <v>1.46E-2</v>
      </c>
    </row>
    <row r="1887" spans="1:7" x14ac:dyDescent="0.2">
      <c r="A1887" s="17">
        <v>40724</v>
      </c>
      <c r="B1887" s="14">
        <v>353.95</v>
      </c>
      <c r="C1887" s="14">
        <v>350.47</v>
      </c>
      <c r="D1887" s="14">
        <v>354.69</v>
      </c>
      <c r="E1887" s="14">
        <v>349.67</v>
      </c>
      <c r="F1887" s="14" t="s">
        <v>5725</v>
      </c>
      <c r="G1887" s="15">
        <v>2.5600000000000001E-2</v>
      </c>
    </row>
    <row r="1888" spans="1:7" x14ac:dyDescent="0.2">
      <c r="A1888" s="17">
        <v>40723</v>
      </c>
      <c r="B1888" s="14">
        <v>348.87</v>
      </c>
      <c r="C1888" s="14">
        <v>342.27</v>
      </c>
      <c r="D1888" s="14">
        <v>349.09</v>
      </c>
      <c r="E1888" s="14">
        <v>342.22</v>
      </c>
      <c r="F1888" s="14" t="s">
        <v>5726</v>
      </c>
      <c r="G1888" s="15">
        <v>4.4999999999999997E-3</v>
      </c>
    </row>
    <row r="1889" spans="1:7" x14ac:dyDescent="0.2">
      <c r="A1889" s="17">
        <v>40722</v>
      </c>
      <c r="B1889" s="14">
        <v>340.16</v>
      </c>
      <c r="C1889" s="14">
        <v>339.51</v>
      </c>
      <c r="D1889" s="14">
        <v>342.7</v>
      </c>
      <c r="E1889" s="14">
        <v>338.93</v>
      </c>
      <c r="F1889" s="14" t="s">
        <v>5727</v>
      </c>
      <c r="G1889" s="15">
        <v>1.23E-2</v>
      </c>
    </row>
    <row r="1890" spans="1:7" x14ac:dyDescent="0.2">
      <c r="A1890" s="17">
        <v>40721</v>
      </c>
      <c r="B1890" s="14">
        <v>338.62</v>
      </c>
      <c r="C1890" s="14">
        <v>333.28</v>
      </c>
      <c r="D1890" s="14">
        <v>338.62</v>
      </c>
      <c r="E1890" s="14">
        <v>333.12</v>
      </c>
      <c r="F1890" s="14" t="s">
        <v>5728</v>
      </c>
      <c r="G1890" s="15">
        <v>-1.5699999999999999E-2</v>
      </c>
    </row>
    <row r="1891" spans="1:7" x14ac:dyDescent="0.2">
      <c r="A1891" s="17">
        <v>40717</v>
      </c>
      <c r="B1891" s="14">
        <v>334.52</v>
      </c>
      <c r="C1891" s="14">
        <v>338.41</v>
      </c>
      <c r="D1891" s="14">
        <v>338.75</v>
      </c>
      <c r="E1891" s="14">
        <v>333.95</v>
      </c>
      <c r="F1891" s="14" t="s">
        <v>4766</v>
      </c>
      <c r="G1891" s="15">
        <v>-1.5299999999999999E-2</v>
      </c>
    </row>
    <row r="1892" spans="1:7" x14ac:dyDescent="0.2">
      <c r="A1892" s="17">
        <v>40716</v>
      </c>
      <c r="B1892" s="14">
        <v>339.84</v>
      </c>
      <c r="C1892" s="14">
        <v>346.05</v>
      </c>
      <c r="D1892" s="14">
        <v>346.11</v>
      </c>
      <c r="E1892" s="14">
        <v>339.84</v>
      </c>
      <c r="F1892" s="14" t="s">
        <v>5729</v>
      </c>
      <c r="G1892" s="15">
        <v>2.18E-2</v>
      </c>
    </row>
    <row r="1893" spans="1:7" x14ac:dyDescent="0.2">
      <c r="A1893" s="17">
        <v>40715</v>
      </c>
      <c r="B1893" s="14">
        <v>345.13</v>
      </c>
      <c r="C1893" s="14">
        <v>337.82</v>
      </c>
      <c r="D1893" s="14">
        <v>345.25</v>
      </c>
      <c r="E1893" s="14">
        <v>337.82</v>
      </c>
      <c r="F1893" s="14" t="s">
        <v>5730</v>
      </c>
      <c r="G1893" s="15">
        <v>-1.54E-2</v>
      </c>
    </row>
    <row r="1894" spans="1:7" x14ac:dyDescent="0.2">
      <c r="A1894" s="17">
        <v>40714</v>
      </c>
      <c r="B1894" s="14">
        <v>337.76</v>
      </c>
      <c r="C1894" s="14">
        <v>338.1</v>
      </c>
      <c r="D1894" s="14">
        <v>338.92</v>
      </c>
      <c r="E1894" s="14">
        <v>337.7</v>
      </c>
      <c r="F1894" s="14" t="s">
        <v>5731</v>
      </c>
      <c r="G1894" s="15">
        <v>4.7000000000000002E-3</v>
      </c>
    </row>
    <row r="1895" spans="1:7" x14ac:dyDescent="0.2">
      <c r="A1895" s="17">
        <v>40711</v>
      </c>
      <c r="B1895" s="14">
        <v>343.04</v>
      </c>
      <c r="C1895" s="14">
        <v>341.23</v>
      </c>
      <c r="D1895" s="14">
        <v>345.72</v>
      </c>
      <c r="E1895" s="14">
        <v>338.2</v>
      </c>
      <c r="F1895" s="14" t="s">
        <v>5732</v>
      </c>
      <c r="G1895" s="15">
        <v>-1.11E-2</v>
      </c>
    </row>
    <row r="1896" spans="1:7" x14ac:dyDescent="0.2">
      <c r="A1896" s="17">
        <v>40710</v>
      </c>
      <c r="B1896" s="14">
        <v>341.45</v>
      </c>
      <c r="C1896" s="14">
        <v>342.35</v>
      </c>
      <c r="D1896" s="14">
        <v>342.6</v>
      </c>
      <c r="E1896" s="14">
        <v>336.94</v>
      </c>
      <c r="F1896" s="14" t="s">
        <v>5733</v>
      </c>
      <c r="G1896" s="15">
        <v>-1.6E-2</v>
      </c>
    </row>
    <row r="1897" spans="1:7" x14ac:dyDescent="0.2">
      <c r="A1897" s="17">
        <v>40709</v>
      </c>
      <c r="B1897" s="14">
        <v>345.28</v>
      </c>
      <c r="C1897" s="14">
        <v>350.79</v>
      </c>
      <c r="D1897" s="14">
        <v>350.79</v>
      </c>
      <c r="E1897" s="14">
        <v>344.64</v>
      </c>
      <c r="F1897" s="14" t="s">
        <v>5734</v>
      </c>
      <c r="G1897" s="15">
        <v>1.47E-2</v>
      </c>
    </row>
    <row r="1898" spans="1:7" x14ac:dyDescent="0.2">
      <c r="A1898" s="17">
        <v>40708</v>
      </c>
      <c r="B1898" s="14">
        <v>350.89</v>
      </c>
      <c r="C1898" s="14">
        <v>345.87</v>
      </c>
      <c r="D1898" s="14">
        <v>351.97</v>
      </c>
      <c r="E1898" s="14">
        <v>345.87</v>
      </c>
      <c r="F1898" s="14" t="s">
        <v>5735</v>
      </c>
      <c r="G1898" s="15">
        <v>-6.3E-3</v>
      </c>
    </row>
    <row r="1899" spans="1:7" x14ac:dyDescent="0.2">
      <c r="A1899" s="17">
        <v>40707</v>
      </c>
      <c r="B1899" s="14">
        <v>345.82</v>
      </c>
      <c r="C1899" s="14">
        <v>347.98</v>
      </c>
      <c r="D1899" s="14">
        <v>348.58</v>
      </c>
      <c r="E1899" s="14">
        <v>345.13</v>
      </c>
      <c r="F1899" s="14" t="s">
        <v>5736</v>
      </c>
      <c r="G1899" s="15">
        <v>-1.5900000000000001E-2</v>
      </c>
    </row>
    <row r="1900" spans="1:7" x14ac:dyDescent="0.2">
      <c r="A1900" s="17">
        <v>40704</v>
      </c>
      <c r="B1900" s="14">
        <v>348.02</v>
      </c>
      <c r="C1900" s="14">
        <v>353.68</v>
      </c>
      <c r="D1900" s="14">
        <v>353.7</v>
      </c>
      <c r="E1900" s="14">
        <v>347.11</v>
      </c>
      <c r="F1900" s="14" t="s">
        <v>5737</v>
      </c>
      <c r="G1900" s="15">
        <v>7.4999999999999997E-3</v>
      </c>
    </row>
    <row r="1901" spans="1:7" x14ac:dyDescent="0.2">
      <c r="A1901" s="17">
        <v>40703</v>
      </c>
      <c r="B1901" s="14">
        <v>353.63</v>
      </c>
      <c r="C1901" s="14">
        <v>350.91</v>
      </c>
      <c r="D1901" s="14">
        <v>354.72</v>
      </c>
      <c r="E1901" s="14">
        <v>349.62</v>
      </c>
      <c r="F1901" s="14" t="s">
        <v>5738</v>
      </c>
      <c r="G1901" s="15">
        <v>-2.3099999999999999E-2</v>
      </c>
    </row>
    <row r="1902" spans="1:7" x14ac:dyDescent="0.2">
      <c r="A1902" s="17">
        <v>40702</v>
      </c>
      <c r="B1902" s="14">
        <v>350.99</v>
      </c>
      <c r="C1902" s="14">
        <v>359.25</v>
      </c>
      <c r="D1902" s="14">
        <v>359.25</v>
      </c>
      <c r="E1902" s="14">
        <v>350.99</v>
      </c>
      <c r="F1902" s="14" t="s">
        <v>5739</v>
      </c>
      <c r="G1902" s="15">
        <v>-5.0000000000000001E-3</v>
      </c>
    </row>
    <row r="1903" spans="1:7" x14ac:dyDescent="0.2">
      <c r="A1903" s="17">
        <v>40701</v>
      </c>
      <c r="B1903" s="14">
        <v>359.3</v>
      </c>
      <c r="C1903" s="14">
        <v>359.86</v>
      </c>
      <c r="D1903" s="14">
        <v>361.89</v>
      </c>
      <c r="E1903" s="14">
        <v>359.18</v>
      </c>
      <c r="F1903" s="14" t="s">
        <v>5740</v>
      </c>
      <c r="G1903" s="15">
        <v>-2.1499999999999998E-2</v>
      </c>
    </row>
    <row r="1904" spans="1:7" x14ac:dyDescent="0.2">
      <c r="A1904" s="17">
        <v>40697</v>
      </c>
      <c r="B1904" s="14">
        <v>361.09</v>
      </c>
      <c r="C1904" s="14">
        <v>361.15</v>
      </c>
      <c r="D1904" s="14">
        <v>362.12</v>
      </c>
      <c r="E1904" s="14">
        <v>361.09</v>
      </c>
      <c r="F1904" s="14" t="s">
        <v>5741</v>
      </c>
      <c r="G1904" s="15">
        <v>5.7999999999999996E-3</v>
      </c>
    </row>
    <row r="1905" spans="1:7" x14ac:dyDescent="0.2">
      <c r="A1905" s="17">
        <v>40695</v>
      </c>
      <c r="B1905" s="14">
        <v>369.02</v>
      </c>
      <c r="C1905" s="14">
        <v>367.51</v>
      </c>
      <c r="D1905" s="14">
        <v>369.4</v>
      </c>
      <c r="E1905" s="14">
        <v>366.71</v>
      </c>
      <c r="F1905" s="14" t="s">
        <v>5742</v>
      </c>
      <c r="G1905" s="15">
        <v>4.7000000000000002E-3</v>
      </c>
    </row>
    <row r="1906" spans="1:7" x14ac:dyDescent="0.2">
      <c r="A1906" s="17">
        <v>40694</v>
      </c>
      <c r="B1906" s="14">
        <v>366.89</v>
      </c>
      <c r="C1906" s="14">
        <v>366.85</v>
      </c>
      <c r="D1906" s="14">
        <v>368.69</v>
      </c>
      <c r="E1906" s="14">
        <v>366.3</v>
      </c>
      <c r="F1906" s="14" t="s">
        <v>5743</v>
      </c>
      <c r="G1906" s="15">
        <v>-5.0000000000000001E-4</v>
      </c>
    </row>
    <row r="1907" spans="1:7" x14ac:dyDescent="0.2">
      <c r="A1907" s="17">
        <v>40693</v>
      </c>
      <c r="B1907" s="14">
        <v>365.18</v>
      </c>
      <c r="C1907" s="14">
        <v>365.42</v>
      </c>
      <c r="D1907" s="14">
        <v>367.27</v>
      </c>
      <c r="E1907" s="14">
        <v>364.32</v>
      </c>
      <c r="F1907" s="14" t="s">
        <v>3685</v>
      </c>
      <c r="G1907" s="15">
        <v>7.1000000000000004E-3</v>
      </c>
    </row>
    <row r="1908" spans="1:7" x14ac:dyDescent="0.2">
      <c r="A1908" s="17">
        <v>40690</v>
      </c>
      <c r="B1908" s="14">
        <v>365.38</v>
      </c>
      <c r="C1908" s="14">
        <v>362.83</v>
      </c>
      <c r="D1908" s="14">
        <v>366.07</v>
      </c>
      <c r="E1908" s="14">
        <v>362.83</v>
      </c>
      <c r="F1908" s="14" t="s">
        <v>5744</v>
      </c>
      <c r="G1908" s="15">
        <v>-8.8999999999999999E-3</v>
      </c>
    </row>
    <row r="1909" spans="1:7" x14ac:dyDescent="0.2">
      <c r="A1909" s="17">
        <v>40689</v>
      </c>
      <c r="B1909" s="14">
        <v>362.8</v>
      </c>
      <c r="C1909" s="14">
        <v>366.1</v>
      </c>
      <c r="D1909" s="14">
        <v>367.43</v>
      </c>
      <c r="E1909" s="14">
        <v>362.56</v>
      </c>
      <c r="F1909" s="14" t="s">
        <v>4469</v>
      </c>
      <c r="G1909" s="15">
        <v>1.04E-2</v>
      </c>
    </row>
    <row r="1910" spans="1:7" x14ac:dyDescent="0.2">
      <c r="A1910" s="17">
        <v>40688</v>
      </c>
      <c r="B1910" s="14">
        <v>366.06</v>
      </c>
      <c r="C1910" s="14">
        <v>360.06</v>
      </c>
      <c r="D1910" s="14">
        <v>366.08</v>
      </c>
      <c r="E1910" s="14">
        <v>359.47</v>
      </c>
      <c r="F1910" s="14" t="s">
        <v>5745</v>
      </c>
      <c r="G1910" s="15">
        <v>-2.3E-3</v>
      </c>
    </row>
    <row r="1911" spans="1:7" x14ac:dyDescent="0.2">
      <c r="A1911" s="17">
        <v>40687</v>
      </c>
      <c r="B1911" s="14">
        <v>362.28</v>
      </c>
      <c r="C1911" s="14">
        <v>363.57</v>
      </c>
      <c r="D1911" s="14">
        <v>365.57</v>
      </c>
      <c r="E1911" s="14">
        <v>362.28</v>
      </c>
      <c r="F1911" s="14" t="s">
        <v>5746</v>
      </c>
      <c r="G1911" s="15">
        <v>-2.3599999999999999E-2</v>
      </c>
    </row>
    <row r="1912" spans="1:7" x14ac:dyDescent="0.2">
      <c r="A1912" s="17">
        <v>40686</v>
      </c>
      <c r="B1912" s="14">
        <v>363.12</v>
      </c>
      <c r="C1912" s="14">
        <v>368.42</v>
      </c>
      <c r="D1912" s="14">
        <v>368.42</v>
      </c>
      <c r="E1912" s="14">
        <v>363.12</v>
      </c>
      <c r="F1912" s="14" t="s">
        <v>3889</v>
      </c>
      <c r="G1912" s="15">
        <v>4.0000000000000002E-4</v>
      </c>
    </row>
    <row r="1913" spans="1:7" x14ac:dyDescent="0.2">
      <c r="A1913" s="17">
        <v>40683</v>
      </c>
      <c r="B1913" s="14">
        <v>371.91</v>
      </c>
      <c r="C1913" s="14">
        <v>371.81</v>
      </c>
      <c r="D1913" s="14">
        <v>373.55</v>
      </c>
      <c r="E1913" s="14">
        <v>371.09</v>
      </c>
      <c r="F1913" s="14" t="s">
        <v>5747</v>
      </c>
      <c r="G1913" s="15">
        <v>6.8999999999999999E-3</v>
      </c>
    </row>
    <row r="1914" spans="1:7" x14ac:dyDescent="0.2">
      <c r="A1914" s="17">
        <v>40682</v>
      </c>
      <c r="B1914" s="14">
        <v>371.75</v>
      </c>
      <c r="C1914" s="14">
        <v>370.66</v>
      </c>
      <c r="D1914" s="14">
        <v>372.47</v>
      </c>
      <c r="E1914" s="14">
        <v>369.93</v>
      </c>
      <c r="F1914" s="14" t="s">
        <v>5748</v>
      </c>
      <c r="G1914" s="15">
        <v>4.0000000000000002E-4</v>
      </c>
    </row>
    <row r="1915" spans="1:7" x14ac:dyDescent="0.2">
      <c r="A1915" s="17">
        <v>40681</v>
      </c>
      <c r="B1915" s="14">
        <v>369.2</v>
      </c>
      <c r="C1915" s="14">
        <v>370.51</v>
      </c>
      <c r="D1915" s="14">
        <v>371.21</v>
      </c>
      <c r="E1915" s="14">
        <v>368.92</v>
      </c>
      <c r="F1915" s="14" t="s">
        <v>5749</v>
      </c>
      <c r="G1915" s="15">
        <v>-1.41E-2</v>
      </c>
    </row>
    <row r="1916" spans="1:7" x14ac:dyDescent="0.2">
      <c r="A1916" s="17">
        <v>40680</v>
      </c>
      <c r="B1916" s="14">
        <v>369.07</v>
      </c>
      <c r="C1916" s="14">
        <v>374.29</v>
      </c>
      <c r="D1916" s="14">
        <v>374.29</v>
      </c>
      <c r="E1916" s="14">
        <v>369.06</v>
      </c>
      <c r="F1916" s="14" t="s">
        <v>5750</v>
      </c>
      <c r="G1916" s="15">
        <v>4.4999999999999997E-3</v>
      </c>
    </row>
    <row r="1917" spans="1:7" x14ac:dyDescent="0.2">
      <c r="A1917" s="17">
        <v>40679</v>
      </c>
      <c r="B1917" s="14">
        <v>374.35</v>
      </c>
      <c r="C1917" s="14">
        <v>371.43</v>
      </c>
      <c r="D1917" s="14">
        <v>374.35</v>
      </c>
      <c r="E1917" s="14">
        <v>370.47</v>
      </c>
      <c r="F1917" s="14" t="s">
        <v>5751</v>
      </c>
      <c r="G1917" s="15">
        <v>8.9999999999999998E-4</v>
      </c>
    </row>
    <row r="1918" spans="1:7" x14ac:dyDescent="0.2">
      <c r="A1918" s="17">
        <v>40676</v>
      </c>
      <c r="B1918" s="14">
        <v>372.66</v>
      </c>
      <c r="C1918" s="14">
        <v>373.81</v>
      </c>
      <c r="D1918" s="14">
        <v>373.82</v>
      </c>
      <c r="E1918" s="14">
        <v>371.92</v>
      </c>
      <c r="F1918" s="14" t="s">
        <v>5752</v>
      </c>
      <c r="G1918" s="15">
        <v>-6.7999999999999996E-3</v>
      </c>
    </row>
    <row r="1919" spans="1:7" x14ac:dyDescent="0.2">
      <c r="A1919" s="17">
        <v>40675</v>
      </c>
      <c r="B1919" s="14">
        <v>372.33</v>
      </c>
      <c r="C1919" s="14">
        <v>373.19</v>
      </c>
      <c r="D1919" s="14">
        <v>373.19</v>
      </c>
      <c r="E1919" s="14">
        <v>370.93</v>
      </c>
      <c r="F1919" s="14" t="s">
        <v>5546</v>
      </c>
      <c r="G1919" s="15">
        <v>3.7000000000000002E-3</v>
      </c>
    </row>
    <row r="1920" spans="1:7" x14ac:dyDescent="0.2">
      <c r="A1920" s="17">
        <v>40674</v>
      </c>
      <c r="B1920" s="14">
        <v>374.87</v>
      </c>
      <c r="C1920" s="14">
        <v>373.53</v>
      </c>
      <c r="D1920" s="14">
        <v>375.43</v>
      </c>
      <c r="E1920" s="14">
        <v>373.33</v>
      </c>
      <c r="F1920" s="14" t="s">
        <v>5753</v>
      </c>
      <c r="G1920" s="15">
        <v>8.2000000000000007E-3</v>
      </c>
    </row>
    <row r="1921" spans="1:7" x14ac:dyDescent="0.2">
      <c r="A1921" s="17">
        <v>40673</v>
      </c>
      <c r="B1921" s="14">
        <v>373.5</v>
      </c>
      <c r="C1921" s="14">
        <v>370.82</v>
      </c>
      <c r="D1921" s="14">
        <v>373.51</v>
      </c>
      <c r="E1921" s="14">
        <v>370.81</v>
      </c>
      <c r="F1921" s="14" t="s">
        <v>5754</v>
      </c>
      <c r="G1921" s="15">
        <v>-4.0000000000000002E-4</v>
      </c>
    </row>
    <row r="1922" spans="1:7" x14ac:dyDescent="0.2">
      <c r="A1922" s="17">
        <v>40672</v>
      </c>
      <c r="B1922" s="14">
        <v>370.45</v>
      </c>
      <c r="C1922" s="14">
        <v>370.3</v>
      </c>
      <c r="D1922" s="14">
        <v>371.43</v>
      </c>
      <c r="E1922" s="14">
        <v>368.42</v>
      </c>
      <c r="F1922" s="14" t="s">
        <v>5755</v>
      </c>
      <c r="G1922" s="15">
        <v>8.8999999999999999E-3</v>
      </c>
    </row>
    <row r="1923" spans="1:7" x14ac:dyDescent="0.2">
      <c r="A1923" s="17">
        <v>40669</v>
      </c>
      <c r="B1923" s="14">
        <v>370.59</v>
      </c>
      <c r="C1923" s="14">
        <v>367.43</v>
      </c>
      <c r="D1923" s="14">
        <v>370.85</v>
      </c>
      <c r="E1923" s="14">
        <v>364.63</v>
      </c>
      <c r="F1923" s="14" t="s">
        <v>5756</v>
      </c>
      <c r="G1923" s="15">
        <v>-1E-3</v>
      </c>
    </row>
    <row r="1924" spans="1:7" x14ac:dyDescent="0.2">
      <c r="A1924" s="17">
        <v>40668</v>
      </c>
      <c r="B1924" s="14">
        <v>367.32</v>
      </c>
      <c r="C1924" s="14">
        <v>367.69</v>
      </c>
      <c r="D1924" s="14">
        <v>368.74</v>
      </c>
      <c r="E1924" s="14">
        <v>365.1</v>
      </c>
      <c r="F1924" s="14" t="s">
        <v>5757</v>
      </c>
      <c r="G1924" s="15">
        <v>-6.1999999999999998E-3</v>
      </c>
    </row>
    <row r="1925" spans="1:7" x14ac:dyDescent="0.2">
      <c r="A1925" s="17">
        <v>40667</v>
      </c>
      <c r="B1925" s="14">
        <v>367.68</v>
      </c>
      <c r="C1925" s="14">
        <v>370.81</v>
      </c>
      <c r="D1925" s="14">
        <v>371.55</v>
      </c>
      <c r="E1925" s="14">
        <v>367.21</v>
      </c>
      <c r="F1925" s="14" t="s">
        <v>5758</v>
      </c>
      <c r="G1925" s="15">
        <v>-7.6E-3</v>
      </c>
    </row>
    <row r="1926" spans="1:7" x14ac:dyDescent="0.2">
      <c r="A1926" s="17">
        <v>40666</v>
      </c>
      <c r="B1926" s="14">
        <v>369.99</v>
      </c>
      <c r="C1926" s="14">
        <v>372.23</v>
      </c>
      <c r="D1926" s="14">
        <v>372.28</v>
      </c>
      <c r="E1926" s="14">
        <v>367.84</v>
      </c>
      <c r="F1926" s="14" t="s">
        <v>4314</v>
      </c>
      <c r="G1926" s="15">
        <v>4.0000000000000002E-4</v>
      </c>
    </row>
    <row r="1927" spans="1:7" x14ac:dyDescent="0.2">
      <c r="A1927" s="17">
        <v>40665</v>
      </c>
      <c r="B1927" s="14">
        <v>372.82</v>
      </c>
      <c r="C1927" s="14">
        <v>372.71</v>
      </c>
      <c r="D1927" s="14">
        <v>373.73</v>
      </c>
      <c r="E1927" s="14">
        <v>371.58</v>
      </c>
      <c r="F1927" s="14" t="s">
        <v>5759</v>
      </c>
      <c r="G1927" s="15">
        <v>3.5000000000000001E-3</v>
      </c>
    </row>
    <row r="1928" spans="1:7" x14ac:dyDescent="0.2">
      <c r="A1928" s="17">
        <v>40662</v>
      </c>
      <c r="B1928" s="14">
        <v>372.66</v>
      </c>
      <c r="C1928" s="14">
        <v>370.2</v>
      </c>
      <c r="D1928" s="14">
        <v>372.66</v>
      </c>
      <c r="E1928" s="14">
        <v>369.84</v>
      </c>
      <c r="F1928" s="14" t="s">
        <v>4935</v>
      </c>
      <c r="G1928" s="15">
        <v>5.1999999999999998E-3</v>
      </c>
    </row>
    <row r="1929" spans="1:7" x14ac:dyDescent="0.2">
      <c r="A1929" s="17">
        <v>40661</v>
      </c>
      <c r="B1929" s="14">
        <v>371.36</v>
      </c>
      <c r="C1929" s="14">
        <v>370.92</v>
      </c>
      <c r="D1929" s="14">
        <v>371.36</v>
      </c>
      <c r="E1929" s="14">
        <v>367.78</v>
      </c>
      <c r="F1929" s="14" t="s">
        <v>5760</v>
      </c>
      <c r="G1929" s="15">
        <v>1.5E-3</v>
      </c>
    </row>
    <row r="1930" spans="1:7" x14ac:dyDescent="0.2">
      <c r="A1930" s="17">
        <v>40660</v>
      </c>
      <c r="B1930" s="14">
        <v>369.45</v>
      </c>
      <c r="C1930" s="14">
        <v>371.42</v>
      </c>
      <c r="D1930" s="14">
        <v>371.42</v>
      </c>
      <c r="E1930" s="14">
        <v>367.67</v>
      </c>
      <c r="F1930" s="14" t="s">
        <v>5761</v>
      </c>
      <c r="G1930" s="15">
        <v>8.6999999999999994E-3</v>
      </c>
    </row>
    <row r="1931" spans="1:7" x14ac:dyDescent="0.2">
      <c r="A1931" s="17">
        <v>40659</v>
      </c>
      <c r="B1931" s="14">
        <v>368.9</v>
      </c>
      <c r="C1931" s="14">
        <v>366.27</v>
      </c>
      <c r="D1931" s="14">
        <v>369.03</v>
      </c>
      <c r="E1931" s="14">
        <v>364.91</v>
      </c>
      <c r="F1931" s="14" t="s">
        <v>5762</v>
      </c>
      <c r="G1931" s="15">
        <v>1.8E-3</v>
      </c>
    </row>
    <row r="1932" spans="1:7" x14ac:dyDescent="0.2">
      <c r="A1932" s="17">
        <v>40654</v>
      </c>
      <c r="B1932" s="14">
        <v>365.71</v>
      </c>
      <c r="C1932" s="14">
        <v>366.01</v>
      </c>
      <c r="D1932" s="14">
        <v>366.06</v>
      </c>
      <c r="E1932" s="14">
        <v>364.49</v>
      </c>
      <c r="F1932" s="14" t="s">
        <v>5763</v>
      </c>
      <c r="G1932" s="15">
        <v>1.9E-2</v>
      </c>
    </row>
    <row r="1933" spans="1:7" x14ac:dyDescent="0.2">
      <c r="A1933" s="17">
        <v>40653</v>
      </c>
      <c r="B1933" s="14">
        <v>365.04</v>
      </c>
      <c r="C1933" s="14">
        <v>360.6</v>
      </c>
      <c r="D1933" s="14">
        <v>365.3</v>
      </c>
      <c r="E1933" s="14">
        <v>360.6</v>
      </c>
      <c r="F1933" s="14" t="s">
        <v>4774</v>
      </c>
      <c r="G1933" s="15">
        <v>9.9000000000000008E-3</v>
      </c>
    </row>
    <row r="1934" spans="1:7" x14ac:dyDescent="0.2">
      <c r="A1934" s="17">
        <v>40652</v>
      </c>
      <c r="B1934" s="14">
        <v>358.23</v>
      </c>
      <c r="C1934" s="14">
        <v>356.39</v>
      </c>
      <c r="D1934" s="14">
        <v>360.14</v>
      </c>
      <c r="E1934" s="14">
        <v>355.69</v>
      </c>
      <c r="F1934" s="14" t="s">
        <v>5183</v>
      </c>
      <c r="G1934" s="15">
        <v>-1.52E-2</v>
      </c>
    </row>
    <row r="1935" spans="1:7" x14ac:dyDescent="0.2">
      <c r="A1935" s="17">
        <v>40651</v>
      </c>
      <c r="B1935" s="14">
        <v>354.73</v>
      </c>
      <c r="C1935" s="14">
        <v>360.31</v>
      </c>
      <c r="D1935" s="14">
        <v>360.75</v>
      </c>
      <c r="E1935" s="14">
        <v>354.22</v>
      </c>
      <c r="F1935" s="14" t="s">
        <v>5764</v>
      </c>
      <c r="G1935" s="15">
        <v>-3.7000000000000002E-3</v>
      </c>
    </row>
    <row r="1936" spans="1:7" x14ac:dyDescent="0.2">
      <c r="A1936" s="17">
        <v>40648</v>
      </c>
      <c r="B1936" s="14">
        <v>360.2</v>
      </c>
      <c r="C1936" s="14">
        <v>361.46</v>
      </c>
      <c r="D1936" s="14">
        <v>361.82</v>
      </c>
      <c r="E1936" s="14">
        <v>359.42</v>
      </c>
      <c r="F1936" s="14" t="s">
        <v>5765</v>
      </c>
      <c r="G1936" s="15">
        <v>-6.7999999999999996E-3</v>
      </c>
    </row>
    <row r="1937" spans="1:7" x14ac:dyDescent="0.2">
      <c r="A1937" s="17">
        <v>40647</v>
      </c>
      <c r="B1937" s="14">
        <v>361.55</v>
      </c>
      <c r="C1937" s="14">
        <v>363.05</v>
      </c>
      <c r="D1937" s="14">
        <v>363.23</v>
      </c>
      <c r="E1937" s="14">
        <v>359.81</v>
      </c>
      <c r="F1937" s="14" t="s">
        <v>5766</v>
      </c>
      <c r="G1937" s="15">
        <v>5.5999999999999999E-3</v>
      </c>
    </row>
    <row r="1938" spans="1:7" x14ac:dyDescent="0.2">
      <c r="A1938" s="17">
        <v>40646</v>
      </c>
      <c r="B1938" s="14">
        <v>364.03</v>
      </c>
      <c r="C1938" s="14">
        <v>362.41</v>
      </c>
      <c r="D1938" s="14">
        <v>364.78</v>
      </c>
      <c r="E1938" s="14">
        <v>362.41</v>
      </c>
      <c r="F1938" s="14" t="s">
        <v>5767</v>
      </c>
      <c r="G1938" s="15">
        <v>-1.4999999999999999E-2</v>
      </c>
    </row>
    <row r="1939" spans="1:7" x14ac:dyDescent="0.2">
      <c r="A1939" s="17">
        <v>40645</v>
      </c>
      <c r="B1939" s="14">
        <v>362.01</v>
      </c>
      <c r="C1939" s="14">
        <v>365.63</v>
      </c>
      <c r="D1939" s="14">
        <v>365.87</v>
      </c>
      <c r="E1939" s="14">
        <v>361.33</v>
      </c>
      <c r="F1939" s="14" t="s">
        <v>5768</v>
      </c>
      <c r="G1939" s="15">
        <v>-2.8999999999999998E-3</v>
      </c>
    </row>
    <row r="1940" spans="1:7" x14ac:dyDescent="0.2">
      <c r="A1940" s="17">
        <v>40644</v>
      </c>
      <c r="B1940" s="14">
        <v>367.54</v>
      </c>
      <c r="C1940" s="14">
        <v>367.47</v>
      </c>
      <c r="D1940" s="14">
        <v>368.68</v>
      </c>
      <c r="E1940" s="14">
        <v>366.71</v>
      </c>
      <c r="F1940" s="14" t="s">
        <v>5769</v>
      </c>
      <c r="G1940" s="15">
        <v>3.2000000000000002E-3</v>
      </c>
    </row>
    <row r="1941" spans="1:7" x14ac:dyDescent="0.2">
      <c r="A1941" s="17">
        <v>40641</v>
      </c>
      <c r="B1941" s="14">
        <v>368.61</v>
      </c>
      <c r="C1941" s="14">
        <v>368.7</v>
      </c>
      <c r="D1941" s="14">
        <v>369.55</v>
      </c>
      <c r="E1941" s="14">
        <v>367.08</v>
      </c>
      <c r="F1941" s="14" t="s">
        <v>5770</v>
      </c>
      <c r="G1941" s="15">
        <v>-8.8999999999999999E-3</v>
      </c>
    </row>
    <row r="1942" spans="1:7" x14ac:dyDescent="0.2">
      <c r="A1942" s="17">
        <v>40640</v>
      </c>
      <c r="B1942" s="14">
        <v>367.44</v>
      </c>
      <c r="C1942" s="14">
        <v>369.14</v>
      </c>
      <c r="D1942" s="14">
        <v>370.07</v>
      </c>
      <c r="E1942" s="14">
        <v>367.25</v>
      </c>
      <c r="F1942" s="14" t="s">
        <v>5771</v>
      </c>
      <c r="G1942" s="15">
        <v>5.4000000000000003E-3</v>
      </c>
    </row>
    <row r="1943" spans="1:7" x14ac:dyDescent="0.2">
      <c r="A1943" s="17">
        <v>40639</v>
      </c>
      <c r="B1943" s="14">
        <v>370.73</v>
      </c>
      <c r="C1943" s="14">
        <v>368.81</v>
      </c>
      <c r="D1943" s="14">
        <v>370.84</v>
      </c>
      <c r="E1943" s="14">
        <v>367.63</v>
      </c>
      <c r="F1943" s="14" t="s">
        <v>5772</v>
      </c>
      <c r="G1943" s="15">
        <v>-1.5E-3</v>
      </c>
    </row>
    <row r="1944" spans="1:7" x14ac:dyDescent="0.2">
      <c r="A1944" s="17">
        <v>40638</v>
      </c>
      <c r="B1944" s="14">
        <v>368.74</v>
      </c>
      <c r="C1944" s="14">
        <v>368.62</v>
      </c>
      <c r="D1944" s="14">
        <v>368.76</v>
      </c>
      <c r="E1944" s="14">
        <v>367.43</v>
      </c>
      <c r="F1944" s="14" t="s">
        <v>5773</v>
      </c>
      <c r="G1944" s="15">
        <v>4.8999999999999998E-3</v>
      </c>
    </row>
    <row r="1945" spans="1:7" x14ac:dyDescent="0.2">
      <c r="A1945" s="17">
        <v>40637</v>
      </c>
      <c r="B1945" s="14">
        <v>369.31</v>
      </c>
      <c r="C1945" s="14">
        <v>369.13</v>
      </c>
      <c r="D1945" s="14">
        <v>369.51</v>
      </c>
      <c r="E1945" s="14">
        <v>368.51</v>
      </c>
      <c r="F1945" s="14" t="s">
        <v>5774</v>
      </c>
      <c r="G1945" s="15">
        <v>8.6999999999999994E-3</v>
      </c>
    </row>
    <row r="1946" spans="1:7" x14ac:dyDescent="0.2">
      <c r="A1946" s="17">
        <v>40634</v>
      </c>
      <c r="B1946" s="14">
        <v>367.5</v>
      </c>
      <c r="C1946" s="14">
        <v>364.96</v>
      </c>
      <c r="D1946" s="14">
        <v>367.7</v>
      </c>
      <c r="E1946" s="14">
        <v>363.97</v>
      </c>
      <c r="F1946" s="14" t="s">
        <v>5775</v>
      </c>
      <c r="G1946" s="15">
        <v>-2.0999999999999999E-3</v>
      </c>
    </row>
    <row r="1947" spans="1:7" x14ac:dyDescent="0.2">
      <c r="A1947" s="17">
        <v>40633</v>
      </c>
      <c r="B1947" s="14">
        <v>364.33</v>
      </c>
      <c r="C1947" s="14">
        <v>364.05</v>
      </c>
      <c r="D1947" s="14">
        <v>365.37</v>
      </c>
      <c r="E1947" s="14">
        <v>363.75</v>
      </c>
      <c r="F1947" s="14" t="s">
        <v>5776</v>
      </c>
      <c r="G1947" s="15">
        <v>8.5000000000000006E-3</v>
      </c>
    </row>
    <row r="1948" spans="1:7" x14ac:dyDescent="0.2">
      <c r="A1948" s="17">
        <v>40632</v>
      </c>
      <c r="B1948" s="14">
        <v>365.11</v>
      </c>
      <c r="C1948" s="14">
        <v>363.8</v>
      </c>
      <c r="D1948" s="14">
        <v>365.55</v>
      </c>
      <c r="E1948" s="14">
        <v>363.8</v>
      </c>
      <c r="F1948" s="14" t="s">
        <v>5777</v>
      </c>
      <c r="G1948" s="15">
        <v>-1.6000000000000001E-3</v>
      </c>
    </row>
    <row r="1949" spans="1:7" x14ac:dyDescent="0.2">
      <c r="A1949" s="17">
        <v>40631</v>
      </c>
      <c r="B1949" s="14">
        <v>362.02</v>
      </c>
      <c r="C1949" s="14">
        <v>362.2</v>
      </c>
      <c r="D1949" s="14">
        <v>362.29</v>
      </c>
      <c r="E1949" s="14">
        <v>360.11</v>
      </c>
      <c r="F1949" s="14" t="s">
        <v>4081</v>
      </c>
      <c r="G1949" s="15">
        <v>4.3E-3</v>
      </c>
    </row>
    <row r="1950" spans="1:7" x14ac:dyDescent="0.2">
      <c r="A1950" s="17">
        <v>40630</v>
      </c>
      <c r="B1950" s="14">
        <v>362.59</v>
      </c>
      <c r="C1950" s="14">
        <v>360.72</v>
      </c>
      <c r="D1950" s="14">
        <v>362.59</v>
      </c>
      <c r="E1950" s="14">
        <v>359.67</v>
      </c>
      <c r="F1950" s="14" t="s">
        <v>5778</v>
      </c>
      <c r="G1950" s="15">
        <v>5.9999999999999995E-4</v>
      </c>
    </row>
    <row r="1951" spans="1:7" x14ac:dyDescent="0.2">
      <c r="A1951" s="17">
        <v>40627</v>
      </c>
      <c r="B1951" s="14">
        <v>361.05</v>
      </c>
      <c r="C1951" s="14">
        <v>360.94</v>
      </c>
      <c r="D1951" s="14">
        <v>361.7</v>
      </c>
      <c r="E1951" s="14">
        <v>359.34</v>
      </c>
      <c r="F1951" s="14" t="s">
        <v>4939</v>
      </c>
      <c r="G1951" s="15">
        <v>1.2699999999999999E-2</v>
      </c>
    </row>
    <row r="1952" spans="1:7" x14ac:dyDescent="0.2">
      <c r="A1952" s="17">
        <v>40626</v>
      </c>
      <c r="B1952" s="14">
        <v>360.82</v>
      </c>
      <c r="C1952" s="14">
        <v>355.61</v>
      </c>
      <c r="D1952" s="14">
        <v>360.82</v>
      </c>
      <c r="E1952" s="14">
        <v>355.23</v>
      </c>
      <c r="F1952" s="14" t="s">
        <v>5779</v>
      </c>
      <c r="G1952" s="15">
        <v>5.7999999999999996E-3</v>
      </c>
    </row>
    <row r="1953" spans="1:7" x14ac:dyDescent="0.2">
      <c r="A1953" s="17">
        <v>40625</v>
      </c>
      <c r="B1953" s="14">
        <v>356.3</v>
      </c>
      <c r="C1953" s="14">
        <v>353.87</v>
      </c>
      <c r="D1953" s="14">
        <v>356.51</v>
      </c>
      <c r="E1953" s="14">
        <v>352.83</v>
      </c>
      <c r="F1953" s="14" t="s">
        <v>5780</v>
      </c>
      <c r="G1953" s="15">
        <v>-1E-3</v>
      </c>
    </row>
    <row r="1954" spans="1:7" x14ac:dyDescent="0.2">
      <c r="A1954" s="17">
        <v>40624</v>
      </c>
      <c r="B1954" s="14">
        <v>354.25</v>
      </c>
      <c r="C1954" s="14">
        <v>355.36</v>
      </c>
      <c r="D1954" s="14">
        <v>355.63</v>
      </c>
      <c r="E1954" s="14">
        <v>352.08</v>
      </c>
      <c r="F1954" s="14" t="s">
        <v>5781</v>
      </c>
      <c r="G1954" s="15">
        <v>1.46E-2</v>
      </c>
    </row>
    <row r="1955" spans="1:7" x14ac:dyDescent="0.2">
      <c r="A1955" s="17">
        <v>40623</v>
      </c>
      <c r="B1955" s="14">
        <v>354.61</v>
      </c>
      <c r="C1955" s="14">
        <v>352.45</v>
      </c>
      <c r="D1955" s="14">
        <v>354.61</v>
      </c>
      <c r="E1955" s="14">
        <v>352.43</v>
      </c>
      <c r="F1955" s="14" t="s">
        <v>5658</v>
      </c>
      <c r="G1955" s="15">
        <v>1.49E-2</v>
      </c>
    </row>
    <row r="1956" spans="1:7" x14ac:dyDescent="0.2">
      <c r="A1956" s="17">
        <v>40620</v>
      </c>
      <c r="B1956" s="14">
        <v>349.49</v>
      </c>
      <c r="C1956" s="14">
        <v>346.5</v>
      </c>
      <c r="D1956" s="14">
        <v>350.35</v>
      </c>
      <c r="E1956" s="14">
        <v>346.5</v>
      </c>
      <c r="F1956" s="14" t="s">
        <v>5782</v>
      </c>
      <c r="G1956" s="15">
        <v>1.6799999999999999E-2</v>
      </c>
    </row>
    <row r="1957" spans="1:7" x14ac:dyDescent="0.2">
      <c r="A1957" s="17">
        <v>40619</v>
      </c>
      <c r="B1957" s="14">
        <v>344.35</v>
      </c>
      <c r="C1957" s="14">
        <v>341.2</v>
      </c>
      <c r="D1957" s="14">
        <v>345.03</v>
      </c>
      <c r="E1957" s="14">
        <v>340.46</v>
      </c>
      <c r="F1957" s="14" t="s">
        <v>5783</v>
      </c>
      <c r="G1957" s="15">
        <v>-7.0000000000000001E-3</v>
      </c>
    </row>
    <row r="1958" spans="1:7" x14ac:dyDescent="0.2">
      <c r="A1958" s="17">
        <v>40618</v>
      </c>
      <c r="B1958" s="14">
        <v>338.67</v>
      </c>
      <c r="C1958" s="14">
        <v>343.43</v>
      </c>
      <c r="D1958" s="14">
        <v>346.08</v>
      </c>
      <c r="E1958" s="14">
        <v>338.67</v>
      </c>
      <c r="F1958" s="14" t="s">
        <v>5784</v>
      </c>
      <c r="G1958" s="15">
        <v>-2.4E-2</v>
      </c>
    </row>
    <row r="1959" spans="1:7" x14ac:dyDescent="0.2">
      <c r="A1959" s="17">
        <v>40617</v>
      </c>
      <c r="B1959" s="14">
        <v>341.07</v>
      </c>
      <c r="C1959" s="14">
        <v>343.65</v>
      </c>
      <c r="D1959" s="14">
        <v>343.65</v>
      </c>
      <c r="E1959" s="14">
        <v>334.51</v>
      </c>
      <c r="F1959" s="14" t="s">
        <v>5785</v>
      </c>
      <c r="G1959" s="15">
        <v>-1.0800000000000001E-2</v>
      </c>
    </row>
    <row r="1960" spans="1:7" x14ac:dyDescent="0.2">
      <c r="A1960" s="17">
        <v>40616</v>
      </c>
      <c r="B1960" s="14">
        <v>349.47</v>
      </c>
      <c r="C1960" s="14">
        <v>349.75</v>
      </c>
      <c r="D1960" s="14">
        <v>352.27</v>
      </c>
      <c r="E1960" s="14">
        <v>348.9</v>
      </c>
      <c r="F1960" s="14" t="s">
        <v>5786</v>
      </c>
      <c r="G1960" s="15">
        <v>-1.49E-2</v>
      </c>
    </row>
    <row r="1961" spans="1:7" x14ac:dyDescent="0.2">
      <c r="A1961" s="17">
        <v>40613</v>
      </c>
      <c r="B1961" s="14">
        <v>353.27</v>
      </c>
      <c r="C1961" s="14">
        <v>354.09</v>
      </c>
      <c r="D1961" s="14">
        <v>354.31</v>
      </c>
      <c r="E1961" s="14">
        <v>353.27</v>
      </c>
      <c r="F1961" s="14" t="s">
        <v>5787</v>
      </c>
      <c r="G1961" s="15">
        <v>-7.4000000000000003E-3</v>
      </c>
    </row>
    <row r="1962" spans="1:7" x14ac:dyDescent="0.2">
      <c r="A1962" s="17">
        <v>40612</v>
      </c>
      <c r="B1962" s="14">
        <v>358.62</v>
      </c>
      <c r="C1962" s="14">
        <v>359.57</v>
      </c>
      <c r="D1962" s="14">
        <v>361.73</v>
      </c>
      <c r="E1962" s="14">
        <v>357.8</v>
      </c>
      <c r="F1962" s="14" t="s">
        <v>5788</v>
      </c>
      <c r="G1962" s="15">
        <v>4.5999999999999999E-3</v>
      </c>
    </row>
    <row r="1963" spans="1:7" x14ac:dyDescent="0.2">
      <c r="A1963" s="17">
        <v>40611</v>
      </c>
      <c r="B1963" s="14">
        <v>361.29</v>
      </c>
      <c r="C1963" s="14">
        <v>360.55</v>
      </c>
      <c r="D1963" s="14">
        <v>363.82</v>
      </c>
      <c r="E1963" s="14">
        <v>360.21</v>
      </c>
      <c r="F1963" s="14" t="s">
        <v>4992</v>
      </c>
      <c r="G1963" s="15">
        <v>3.0000000000000001E-3</v>
      </c>
    </row>
    <row r="1964" spans="1:7" x14ac:dyDescent="0.2">
      <c r="A1964" s="17">
        <v>40610</v>
      </c>
      <c r="B1964" s="14">
        <v>359.64</v>
      </c>
      <c r="C1964" s="14">
        <v>358.66</v>
      </c>
      <c r="D1964" s="14">
        <v>361.29</v>
      </c>
      <c r="E1964" s="14">
        <v>358.42</v>
      </c>
      <c r="F1964" s="14" t="s">
        <v>5789</v>
      </c>
      <c r="G1964" s="15">
        <v>6.3E-3</v>
      </c>
    </row>
    <row r="1965" spans="1:7" x14ac:dyDescent="0.2">
      <c r="A1965" s="17">
        <v>40609</v>
      </c>
      <c r="B1965" s="14">
        <v>358.57</v>
      </c>
      <c r="C1965" s="14">
        <v>356.35</v>
      </c>
      <c r="D1965" s="14">
        <v>361.11</v>
      </c>
      <c r="E1965" s="14">
        <v>354.75</v>
      </c>
      <c r="F1965" s="14" t="s">
        <v>5790</v>
      </c>
      <c r="G1965" s="15">
        <v>3.0000000000000001E-3</v>
      </c>
    </row>
    <row r="1966" spans="1:7" x14ac:dyDescent="0.2">
      <c r="A1966" s="17">
        <v>40606</v>
      </c>
      <c r="B1966" s="14">
        <v>356.34</v>
      </c>
      <c r="C1966" s="14">
        <v>356.77</v>
      </c>
      <c r="D1966" s="14">
        <v>359.69</v>
      </c>
      <c r="E1966" s="14">
        <v>356.18</v>
      </c>
      <c r="F1966" s="14" t="s">
        <v>5791</v>
      </c>
      <c r="G1966" s="15">
        <v>8.0000000000000002E-3</v>
      </c>
    </row>
    <row r="1967" spans="1:7" x14ac:dyDescent="0.2">
      <c r="A1967" s="17">
        <v>40605</v>
      </c>
      <c r="B1967" s="14">
        <v>355.26</v>
      </c>
      <c r="C1967" s="14">
        <v>354.31</v>
      </c>
      <c r="D1967" s="14">
        <v>356.32</v>
      </c>
      <c r="E1967" s="14">
        <v>353.37</v>
      </c>
      <c r="F1967" s="14" t="s">
        <v>5792</v>
      </c>
      <c r="G1967" s="15">
        <v>-1.17E-2</v>
      </c>
    </row>
    <row r="1968" spans="1:7" x14ac:dyDescent="0.2">
      <c r="A1968" s="17">
        <v>40604</v>
      </c>
      <c r="B1968" s="14">
        <v>352.44</v>
      </c>
      <c r="C1968" s="14">
        <v>354.55</v>
      </c>
      <c r="D1968" s="14">
        <v>354.55</v>
      </c>
      <c r="E1968" s="14">
        <v>352</v>
      </c>
      <c r="F1968" s="14" t="s">
        <v>5793</v>
      </c>
      <c r="G1968" s="15">
        <v>-5.8999999999999999E-3</v>
      </c>
    </row>
    <row r="1969" spans="1:7" x14ac:dyDescent="0.2">
      <c r="A1969" s="17">
        <v>40603</v>
      </c>
      <c r="B1969" s="14">
        <v>356.6</v>
      </c>
      <c r="C1969" s="14">
        <v>359.47</v>
      </c>
      <c r="D1969" s="14">
        <v>360.4</v>
      </c>
      <c r="E1969" s="14">
        <v>356.6</v>
      </c>
      <c r="F1969" s="14" t="s">
        <v>5794</v>
      </c>
      <c r="G1969" s="15">
        <v>1.1299999999999999E-2</v>
      </c>
    </row>
    <row r="1970" spans="1:7" x14ac:dyDescent="0.2">
      <c r="A1970" s="17">
        <v>40602</v>
      </c>
      <c r="B1970" s="14">
        <v>358.72</v>
      </c>
      <c r="C1970" s="14">
        <v>355.26</v>
      </c>
      <c r="D1970" s="14">
        <v>359.62</v>
      </c>
      <c r="E1970" s="14">
        <v>353.86</v>
      </c>
      <c r="F1970" s="14" t="s">
        <v>5795</v>
      </c>
      <c r="G1970" s="15">
        <v>1.2200000000000001E-2</v>
      </c>
    </row>
    <row r="1971" spans="1:7" x14ac:dyDescent="0.2">
      <c r="A1971" s="17">
        <v>40599</v>
      </c>
      <c r="B1971" s="14">
        <v>354.7</v>
      </c>
      <c r="C1971" s="14">
        <v>352.06</v>
      </c>
      <c r="D1971" s="14">
        <v>355.26</v>
      </c>
      <c r="E1971" s="14">
        <v>350.75</v>
      </c>
      <c r="F1971" s="14" t="s">
        <v>5796</v>
      </c>
      <c r="G1971" s="15">
        <v>4.0000000000000001E-3</v>
      </c>
    </row>
    <row r="1972" spans="1:7" x14ac:dyDescent="0.2">
      <c r="A1972" s="17">
        <v>40598</v>
      </c>
      <c r="B1972" s="14">
        <v>350.44</v>
      </c>
      <c r="C1972" s="14">
        <v>346.69</v>
      </c>
      <c r="D1972" s="14">
        <v>352.27</v>
      </c>
      <c r="E1972" s="14">
        <v>345.58</v>
      </c>
      <c r="F1972" s="14" t="s">
        <v>4193</v>
      </c>
      <c r="G1972" s="15">
        <v>-1.3599999999999999E-2</v>
      </c>
    </row>
    <row r="1973" spans="1:7" x14ac:dyDescent="0.2">
      <c r="A1973" s="17">
        <v>40597</v>
      </c>
      <c r="B1973" s="14">
        <v>349.03</v>
      </c>
      <c r="C1973" s="14">
        <v>352.32</v>
      </c>
      <c r="D1973" s="14">
        <v>352.44</v>
      </c>
      <c r="E1973" s="14">
        <v>346.82</v>
      </c>
      <c r="F1973" s="14" t="s">
        <v>5649</v>
      </c>
      <c r="G1973" s="15">
        <v>-2.5000000000000001E-3</v>
      </c>
    </row>
    <row r="1974" spans="1:7" x14ac:dyDescent="0.2">
      <c r="A1974" s="17">
        <v>40596</v>
      </c>
      <c r="B1974" s="14">
        <v>353.84</v>
      </c>
      <c r="C1974" s="14">
        <v>352.91</v>
      </c>
      <c r="D1974" s="14">
        <v>354.76</v>
      </c>
      <c r="E1974" s="14">
        <v>350.55</v>
      </c>
      <c r="F1974" s="14" t="s">
        <v>5797</v>
      </c>
      <c r="G1974" s="15">
        <v>-3.0999999999999999E-3</v>
      </c>
    </row>
    <row r="1975" spans="1:7" x14ac:dyDescent="0.2">
      <c r="A1975" s="17">
        <v>40595</v>
      </c>
      <c r="B1975" s="14">
        <v>354.71</v>
      </c>
      <c r="C1975" s="14">
        <v>355.82</v>
      </c>
      <c r="D1975" s="14">
        <v>357.95</v>
      </c>
      <c r="E1975" s="14">
        <v>353.4</v>
      </c>
      <c r="F1975" s="14" t="s">
        <v>5798</v>
      </c>
      <c r="G1975" s="15">
        <v>5.4000000000000003E-3</v>
      </c>
    </row>
    <row r="1976" spans="1:7" x14ac:dyDescent="0.2">
      <c r="A1976" s="17">
        <v>40592</v>
      </c>
      <c r="B1976" s="14">
        <v>355.83</v>
      </c>
      <c r="C1976" s="14">
        <v>354.45</v>
      </c>
      <c r="D1976" s="14">
        <v>356.07</v>
      </c>
      <c r="E1976" s="14">
        <v>352.42</v>
      </c>
      <c r="F1976" s="14" t="s">
        <v>5799</v>
      </c>
      <c r="G1976" s="15">
        <v>-1.3299999999999999E-2</v>
      </c>
    </row>
    <row r="1977" spans="1:7" x14ac:dyDescent="0.2">
      <c r="A1977" s="17">
        <v>40591</v>
      </c>
      <c r="B1977" s="14">
        <v>353.92</v>
      </c>
      <c r="C1977" s="14">
        <v>359.7</v>
      </c>
      <c r="D1977" s="14">
        <v>359.7</v>
      </c>
      <c r="E1977" s="14">
        <v>352.37</v>
      </c>
      <c r="F1977" s="14" t="s">
        <v>5800</v>
      </c>
      <c r="G1977" s="15">
        <v>2.5000000000000001E-3</v>
      </c>
    </row>
    <row r="1978" spans="1:7" x14ac:dyDescent="0.2">
      <c r="A1978" s="17">
        <v>40590</v>
      </c>
      <c r="B1978" s="14">
        <v>358.68</v>
      </c>
      <c r="C1978" s="14">
        <v>358.68</v>
      </c>
      <c r="D1978" s="14">
        <v>359.93</v>
      </c>
      <c r="E1978" s="14">
        <v>357.89</v>
      </c>
      <c r="F1978" s="14" t="s">
        <v>5801</v>
      </c>
      <c r="G1978" s="15">
        <v>-8.8000000000000005E-3</v>
      </c>
    </row>
    <row r="1979" spans="1:7" x14ac:dyDescent="0.2">
      <c r="A1979" s="17">
        <v>40589</v>
      </c>
      <c r="B1979" s="14">
        <v>357.78</v>
      </c>
      <c r="C1979" s="14">
        <v>360.97</v>
      </c>
      <c r="D1979" s="14">
        <v>361.52</v>
      </c>
      <c r="E1979" s="14">
        <v>356.22</v>
      </c>
      <c r="F1979" s="14" t="s">
        <v>5802</v>
      </c>
      <c r="G1979" s="15">
        <v>-3.0999999999999999E-3</v>
      </c>
    </row>
    <row r="1980" spans="1:7" x14ac:dyDescent="0.2">
      <c r="A1980" s="17">
        <v>40588</v>
      </c>
      <c r="B1980" s="14">
        <v>360.95</v>
      </c>
      <c r="C1980" s="14">
        <v>363.54</v>
      </c>
      <c r="D1980" s="14">
        <v>364.12</v>
      </c>
      <c r="E1980" s="14">
        <v>360.95</v>
      </c>
      <c r="F1980" s="14" t="s">
        <v>5803</v>
      </c>
      <c r="G1980" s="15">
        <v>1.04E-2</v>
      </c>
    </row>
    <row r="1981" spans="1:7" x14ac:dyDescent="0.2">
      <c r="A1981" s="17">
        <v>40585</v>
      </c>
      <c r="B1981" s="14">
        <v>362.06</v>
      </c>
      <c r="C1981" s="14">
        <v>358.4</v>
      </c>
      <c r="D1981" s="14">
        <v>362.06</v>
      </c>
      <c r="E1981" s="14">
        <v>355.9</v>
      </c>
      <c r="F1981" s="14" t="s">
        <v>5804</v>
      </c>
      <c r="G1981" s="15">
        <v>-7.1000000000000004E-3</v>
      </c>
    </row>
    <row r="1982" spans="1:7" x14ac:dyDescent="0.2">
      <c r="A1982" s="17">
        <v>40584</v>
      </c>
      <c r="B1982" s="14">
        <v>358.33</v>
      </c>
      <c r="C1982" s="14">
        <v>360.76</v>
      </c>
      <c r="D1982" s="14">
        <v>360.76</v>
      </c>
      <c r="E1982" s="14">
        <v>357.01</v>
      </c>
      <c r="F1982" s="14" t="s">
        <v>5805</v>
      </c>
      <c r="G1982" s="15">
        <v>1.6000000000000001E-3</v>
      </c>
    </row>
    <row r="1983" spans="1:7" x14ac:dyDescent="0.2">
      <c r="A1983" s="17">
        <v>40583</v>
      </c>
      <c r="B1983" s="14">
        <v>360.89</v>
      </c>
      <c r="C1983" s="14">
        <v>360.32</v>
      </c>
      <c r="D1983" s="14">
        <v>361.55</v>
      </c>
      <c r="E1983" s="14">
        <v>359.86</v>
      </c>
      <c r="F1983" s="14" t="s">
        <v>5806</v>
      </c>
      <c r="G1983" s="15">
        <v>-6.8999999999999999E-3</v>
      </c>
    </row>
    <row r="1984" spans="1:7" x14ac:dyDescent="0.2">
      <c r="A1984" s="17">
        <v>40582</v>
      </c>
      <c r="B1984" s="14">
        <v>360.32</v>
      </c>
      <c r="C1984" s="14">
        <v>362.88</v>
      </c>
      <c r="D1984" s="14">
        <v>363.8</v>
      </c>
      <c r="E1984" s="14">
        <v>358.94</v>
      </c>
      <c r="F1984" s="14" t="s">
        <v>5459</v>
      </c>
      <c r="G1984" s="15">
        <v>2.8999999999999998E-3</v>
      </c>
    </row>
    <row r="1985" spans="1:7" x14ac:dyDescent="0.2">
      <c r="A1985" s="17">
        <v>40581</v>
      </c>
      <c r="B1985" s="14">
        <v>362.84</v>
      </c>
      <c r="C1985" s="14">
        <v>362.03</v>
      </c>
      <c r="D1985" s="14">
        <v>364.55</v>
      </c>
      <c r="E1985" s="14">
        <v>361.76</v>
      </c>
      <c r="F1985" s="14" t="s">
        <v>5807</v>
      </c>
      <c r="G1985" s="15">
        <v>1.6999999999999999E-3</v>
      </c>
    </row>
    <row r="1986" spans="1:7" x14ac:dyDescent="0.2">
      <c r="A1986" s="17">
        <v>40578</v>
      </c>
      <c r="B1986" s="14">
        <v>361.79</v>
      </c>
      <c r="C1986" s="14">
        <v>360.74</v>
      </c>
      <c r="D1986" s="14">
        <v>363.37</v>
      </c>
      <c r="E1986" s="14">
        <v>360.33</v>
      </c>
      <c r="F1986" s="14" t="s">
        <v>5808</v>
      </c>
      <c r="G1986" s="15">
        <v>5.0000000000000001E-3</v>
      </c>
    </row>
    <row r="1987" spans="1:7" x14ac:dyDescent="0.2">
      <c r="A1987" s="17">
        <v>40577</v>
      </c>
      <c r="B1987" s="14">
        <v>361.19</v>
      </c>
      <c r="C1987" s="14">
        <v>360.99</v>
      </c>
      <c r="D1987" s="14">
        <v>362.69</v>
      </c>
      <c r="E1987" s="14">
        <v>358.11</v>
      </c>
      <c r="F1987" s="14" t="s">
        <v>5809</v>
      </c>
      <c r="G1987" s="15">
        <v>-1.4500000000000001E-2</v>
      </c>
    </row>
    <row r="1988" spans="1:7" x14ac:dyDescent="0.2">
      <c r="A1988" s="17">
        <v>40576</v>
      </c>
      <c r="B1988" s="14">
        <v>359.39</v>
      </c>
      <c r="C1988" s="14">
        <v>365.81</v>
      </c>
      <c r="D1988" s="14">
        <v>366.58</v>
      </c>
      <c r="E1988" s="14">
        <v>356.77</v>
      </c>
      <c r="F1988" s="14" t="s">
        <v>5810</v>
      </c>
      <c r="G1988" s="15">
        <v>-2.9999999999999997E-4</v>
      </c>
    </row>
    <row r="1989" spans="1:7" x14ac:dyDescent="0.2">
      <c r="A1989" s="17">
        <v>40575</v>
      </c>
      <c r="B1989" s="14">
        <v>364.69</v>
      </c>
      <c r="C1989" s="14">
        <v>364.87</v>
      </c>
      <c r="D1989" s="14">
        <v>367.32</v>
      </c>
      <c r="E1989" s="14">
        <v>363.42</v>
      </c>
      <c r="F1989" s="14" t="s">
        <v>5811</v>
      </c>
      <c r="G1989" s="15">
        <v>-5.4999999999999997E-3</v>
      </c>
    </row>
    <row r="1990" spans="1:7" x14ac:dyDescent="0.2">
      <c r="A1990" s="17">
        <v>40574</v>
      </c>
      <c r="B1990" s="14">
        <v>364.81</v>
      </c>
      <c r="C1990" s="14">
        <v>365.67</v>
      </c>
      <c r="D1990" s="14">
        <v>365.67</v>
      </c>
      <c r="E1990" s="14">
        <v>362.71</v>
      </c>
      <c r="F1990" s="14" t="s">
        <v>5812</v>
      </c>
      <c r="G1990" s="15">
        <v>-1.0200000000000001E-2</v>
      </c>
    </row>
    <row r="1991" spans="1:7" x14ac:dyDescent="0.2">
      <c r="A1991" s="17">
        <v>40571</v>
      </c>
      <c r="B1991" s="14">
        <v>366.81</v>
      </c>
      <c r="C1991" s="14">
        <v>370.81</v>
      </c>
      <c r="D1991" s="14">
        <v>370.97</v>
      </c>
      <c r="E1991" s="14">
        <v>366.81</v>
      </c>
      <c r="F1991" s="14" t="s">
        <v>5813</v>
      </c>
      <c r="G1991" s="15">
        <v>-4.7999999999999996E-3</v>
      </c>
    </row>
    <row r="1992" spans="1:7" x14ac:dyDescent="0.2">
      <c r="A1992" s="17">
        <v>40570</v>
      </c>
      <c r="B1992" s="14">
        <v>370.6</v>
      </c>
      <c r="C1992" s="14">
        <v>372.44</v>
      </c>
      <c r="D1992" s="14">
        <v>372.59</v>
      </c>
      <c r="E1992" s="14">
        <v>370.6</v>
      </c>
      <c r="F1992" s="14" t="s">
        <v>5814</v>
      </c>
      <c r="G1992" s="15">
        <v>1.67E-2</v>
      </c>
    </row>
    <row r="1993" spans="1:7" x14ac:dyDescent="0.2">
      <c r="A1993" s="17">
        <v>40569</v>
      </c>
      <c r="B1993" s="14">
        <v>372.39</v>
      </c>
      <c r="C1993" s="14">
        <v>368.38</v>
      </c>
      <c r="D1993" s="14">
        <v>373.04</v>
      </c>
      <c r="E1993" s="14">
        <v>367.56</v>
      </c>
      <c r="F1993" s="14" t="s">
        <v>5815</v>
      </c>
      <c r="G1993" s="15">
        <v>4.1000000000000003E-3</v>
      </c>
    </row>
    <row r="1994" spans="1:7" x14ac:dyDescent="0.2">
      <c r="A1994" s="17">
        <v>40568</v>
      </c>
      <c r="B1994" s="14">
        <v>366.27</v>
      </c>
      <c r="C1994" s="14">
        <v>366.37</v>
      </c>
      <c r="D1994" s="14">
        <v>367.3</v>
      </c>
      <c r="E1994" s="14">
        <v>365.26</v>
      </c>
      <c r="F1994" s="14" t="s">
        <v>5816</v>
      </c>
      <c r="G1994" s="15">
        <v>-3.5999999999999999E-3</v>
      </c>
    </row>
    <row r="1995" spans="1:7" x14ac:dyDescent="0.2">
      <c r="A1995" s="17">
        <v>40567</v>
      </c>
      <c r="B1995" s="14">
        <v>364.79</v>
      </c>
      <c r="C1995" s="14">
        <v>367.8</v>
      </c>
      <c r="D1995" s="14">
        <v>368.27</v>
      </c>
      <c r="E1995" s="14">
        <v>362.45</v>
      </c>
      <c r="F1995" s="14" t="s">
        <v>5817</v>
      </c>
      <c r="G1995" s="15">
        <v>1.0999999999999999E-2</v>
      </c>
    </row>
    <row r="1996" spans="1:7" x14ac:dyDescent="0.2">
      <c r="A1996" s="17">
        <v>40564</v>
      </c>
      <c r="B1996" s="14">
        <v>366.09</v>
      </c>
      <c r="C1996" s="14">
        <v>363.56</v>
      </c>
      <c r="D1996" s="14">
        <v>367.51</v>
      </c>
      <c r="E1996" s="14">
        <v>362.78</v>
      </c>
      <c r="F1996" s="14" t="s">
        <v>5818</v>
      </c>
      <c r="G1996" s="15">
        <v>-1.6199999999999999E-2</v>
      </c>
    </row>
    <row r="1997" spans="1:7" x14ac:dyDescent="0.2">
      <c r="A1997" s="17">
        <v>40563</v>
      </c>
      <c r="B1997" s="14">
        <v>362.11</v>
      </c>
      <c r="C1997" s="14">
        <v>367.87</v>
      </c>
      <c r="D1997" s="14">
        <v>367.9</v>
      </c>
      <c r="E1997" s="14">
        <v>362.11</v>
      </c>
      <c r="F1997" s="14" t="s">
        <v>5819</v>
      </c>
      <c r="G1997" s="15">
        <v>-1.9400000000000001E-2</v>
      </c>
    </row>
    <row r="1998" spans="1:7" x14ac:dyDescent="0.2">
      <c r="A1998" s="17">
        <v>40562</v>
      </c>
      <c r="B1998" s="14">
        <v>368.09</v>
      </c>
      <c r="C1998" s="14">
        <v>375.65</v>
      </c>
      <c r="D1998" s="14">
        <v>376.19</v>
      </c>
      <c r="E1998" s="14">
        <v>367.58</v>
      </c>
      <c r="F1998" s="14" t="s">
        <v>4127</v>
      </c>
      <c r="G1998" s="15">
        <v>5.7999999999999996E-3</v>
      </c>
    </row>
    <row r="1999" spans="1:7" x14ac:dyDescent="0.2">
      <c r="A1999" s="17">
        <v>40561</v>
      </c>
      <c r="B1999" s="14">
        <v>375.38</v>
      </c>
      <c r="C1999" s="14">
        <v>374.28</v>
      </c>
      <c r="D1999" s="14">
        <v>375.87</v>
      </c>
      <c r="E1999" s="14">
        <v>374.17</v>
      </c>
      <c r="F1999" s="14" t="s">
        <v>5820</v>
      </c>
      <c r="G1999" s="15">
        <v>-3.2000000000000002E-3</v>
      </c>
    </row>
    <row r="2000" spans="1:7" x14ac:dyDescent="0.2">
      <c r="A2000" s="17">
        <v>40560</v>
      </c>
      <c r="B2000" s="14">
        <v>373.2</v>
      </c>
      <c r="C2000" s="14">
        <v>374.73</v>
      </c>
      <c r="D2000" s="14">
        <v>375.31</v>
      </c>
      <c r="E2000" s="14">
        <v>371.75</v>
      </c>
      <c r="F2000" s="14" t="s">
        <v>5821</v>
      </c>
      <c r="G2000" s="15">
        <v>-1.6000000000000001E-3</v>
      </c>
    </row>
    <row r="2001" spans="1:7" x14ac:dyDescent="0.2">
      <c r="A2001" s="17">
        <v>40557</v>
      </c>
      <c r="B2001" s="14">
        <v>374.38</v>
      </c>
      <c r="C2001" s="14">
        <v>374.86</v>
      </c>
      <c r="D2001" s="14">
        <v>374.94</v>
      </c>
      <c r="E2001" s="14">
        <v>371.54</v>
      </c>
      <c r="F2001" s="14" t="s">
        <v>5822</v>
      </c>
      <c r="G2001" s="15">
        <v>-1.4E-3</v>
      </c>
    </row>
    <row r="2002" spans="1:7" x14ac:dyDescent="0.2">
      <c r="A2002" s="17">
        <v>40556</v>
      </c>
      <c r="B2002" s="14">
        <v>374.99</v>
      </c>
      <c r="C2002" s="14">
        <v>377.17</v>
      </c>
      <c r="D2002" s="14">
        <v>377.17</v>
      </c>
      <c r="E2002" s="14">
        <v>374.16</v>
      </c>
      <c r="F2002" s="14" t="s">
        <v>5823</v>
      </c>
      <c r="G2002" s="15">
        <v>8.9999999999999998E-4</v>
      </c>
    </row>
    <row r="2003" spans="1:7" x14ac:dyDescent="0.2">
      <c r="A2003" s="17">
        <v>40555</v>
      </c>
      <c r="B2003" s="14">
        <v>375.52</v>
      </c>
      <c r="C2003" s="14">
        <v>375.68</v>
      </c>
      <c r="D2003" s="14">
        <v>376.46</v>
      </c>
      <c r="E2003" s="14">
        <v>375.13</v>
      </c>
      <c r="F2003" s="14" t="s">
        <v>5824</v>
      </c>
      <c r="G2003" s="15">
        <v>1.6799999999999999E-2</v>
      </c>
    </row>
    <row r="2004" spans="1:7" x14ac:dyDescent="0.2">
      <c r="A2004" s="17">
        <v>40554</v>
      </c>
      <c r="B2004" s="14">
        <v>375.19</v>
      </c>
      <c r="C2004" s="14">
        <v>370.57</v>
      </c>
      <c r="D2004" s="14">
        <v>375.25</v>
      </c>
      <c r="E2004" s="14">
        <v>369.83</v>
      </c>
      <c r="F2004" s="14" t="s">
        <v>5825</v>
      </c>
      <c r="G2004" s="15">
        <v>-6.4000000000000003E-3</v>
      </c>
    </row>
    <row r="2005" spans="1:7" x14ac:dyDescent="0.2">
      <c r="A2005" s="17">
        <v>40553</v>
      </c>
      <c r="B2005" s="14">
        <v>368.98</v>
      </c>
      <c r="C2005" s="14">
        <v>371.46</v>
      </c>
      <c r="D2005" s="14">
        <v>371.68</v>
      </c>
      <c r="E2005" s="14">
        <v>368.04</v>
      </c>
      <c r="F2005" s="14" t="s">
        <v>5826</v>
      </c>
      <c r="G2005" s="15">
        <v>5.4000000000000003E-3</v>
      </c>
    </row>
    <row r="2006" spans="1:7" x14ac:dyDescent="0.2">
      <c r="A2006" s="17">
        <v>40550</v>
      </c>
      <c r="B2006" s="14">
        <v>371.35</v>
      </c>
      <c r="C2006" s="14">
        <v>371.62</v>
      </c>
      <c r="D2006" s="14">
        <v>373.06</v>
      </c>
      <c r="E2006" s="14">
        <v>369.74</v>
      </c>
      <c r="F2006" s="14" t="s">
        <v>5827</v>
      </c>
      <c r="G2006" s="15">
        <v>-1.01E-2</v>
      </c>
    </row>
    <row r="2007" spans="1:7" x14ac:dyDescent="0.2">
      <c r="A2007" s="17">
        <v>40548</v>
      </c>
      <c r="B2007" s="14">
        <v>369.36</v>
      </c>
      <c r="C2007" s="14">
        <v>373.31</v>
      </c>
      <c r="D2007" s="14">
        <v>373.45</v>
      </c>
      <c r="E2007" s="14">
        <v>368.68</v>
      </c>
      <c r="F2007" s="14" t="s">
        <v>5828</v>
      </c>
      <c r="G2007" s="15">
        <v>-7.1000000000000004E-3</v>
      </c>
    </row>
    <row r="2008" spans="1:7" x14ac:dyDescent="0.2">
      <c r="A2008" s="17">
        <v>40547</v>
      </c>
      <c r="B2008" s="14">
        <v>373.14</v>
      </c>
      <c r="C2008" s="14">
        <v>376.85</v>
      </c>
      <c r="D2008" s="14">
        <v>377.13</v>
      </c>
      <c r="E2008" s="14">
        <v>373.14</v>
      </c>
      <c r="F2008" s="14" t="s">
        <v>5829</v>
      </c>
      <c r="G2008" s="15">
        <v>1.9800000000000002E-2</v>
      </c>
    </row>
    <row r="2009" spans="1:7" x14ac:dyDescent="0.2">
      <c r="A2009" s="17">
        <v>40546</v>
      </c>
      <c r="B2009" s="14">
        <v>375.82</v>
      </c>
      <c r="C2009" s="14">
        <v>368.65</v>
      </c>
      <c r="D2009" s="14">
        <v>375.82</v>
      </c>
      <c r="E2009" s="14">
        <v>368.65</v>
      </c>
      <c r="F2009" s="14" t="s">
        <v>5830</v>
      </c>
      <c r="G2009" s="15">
        <v>-6.3E-3</v>
      </c>
    </row>
    <row r="2010" spans="1:7" x14ac:dyDescent="0.2">
      <c r="A2010" s="17">
        <v>40542</v>
      </c>
      <c r="B2010" s="14">
        <v>368.54</v>
      </c>
      <c r="C2010" s="14">
        <v>370.76</v>
      </c>
      <c r="D2010" s="14">
        <v>370.95</v>
      </c>
      <c r="E2010" s="14">
        <v>368.53</v>
      </c>
      <c r="F2010" s="14" t="s">
        <v>4411</v>
      </c>
      <c r="G2010" s="15">
        <v>4.8999999999999998E-3</v>
      </c>
    </row>
    <row r="2011" spans="1:7" x14ac:dyDescent="0.2">
      <c r="A2011" s="17">
        <v>40541</v>
      </c>
      <c r="B2011" s="14">
        <v>370.88</v>
      </c>
      <c r="C2011" s="14">
        <v>369.38</v>
      </c>
      <c r="D2011" s="14">
        <v>370.88</v>
      </c>
      <c r="E2011" s="14">
        <v>369.33</v>
      </c>
      <c r="F2011" s="14" t="s">
        <v>5831</v>
      </c>
      <c r="G2011" s="15">
        <v>1E-4</v>
      </c>
    </row>
    <row r="2012" spans="1:7" x14ac:dyDescent="0.2">
      <c r="A2012" s="17">
        <v>40540</v>
      </c>
      <c r="B2012" s="14">
        <v>369.07</v>
      </c>
      <c r="C2012" s="14">
        <v>368.82</v>
      </c>
      <c r="D2012" s="14">
        <v>369.74</v>
      </c>
      <c r="E2012" s="14">
        <v>368.59</v>
      </c>
      <c r="F2012" s="14" t="s">
        <v>5832</v>
      </c>
      <c r="G2012" s="15">
        <v>-6.9999999999999999E-4</v>
      </c>
    </row>
    <row r="2013" spans="1:7" x14ac:dyDescent="0.2">
      <c r="A2013" s="17">
        <v>40539</v>
      </c>
      <c r="B2013" s="14">
        <v>369.03</v>
      </c>
      <c r="C2013" s="14">
        <v>369.02</v>
      </c>
      <c r="D2013" s="14">
        <v>369.38</v>
      </c>
      <c r="E2013" s="14">
        <v>367.65</v>
      </c>
      <c r="F2013" s="14" t="s">
        <v>5833</v>
      </c>
      <c r="G2013" s="15">
        <v>-5.9999999999999995E-4</v>
      </c>
    </row>
    <row r="2014" spans="1:7" x14ac:dyDescent="0.2">
      <c r="A2014" s="17">
        <v>40535</v>
      </c>
      <c r="B2014" s="14">
        <v>369.28</v>
      </c>
      <c r="C2014" s="14">
        <v>369.04</v>
      </c>
      <c r="D2014" s="14">
        <v>369.41</v>
      </c>
      <c r="E2014" s="14">
        <v>367.67</v>
      </c>
      <c r="F2014" s="14" t="s">
        <v>5834</v>
      </c>
      <c r="G2014" s="15">
        <v>-1.6000000000000001E-3</v>
      </c>
    </row>
    <row r="2015" spans="1:7" x14ac:dyDescent="0.2">
      <c r="A2015" s="17">
        <v>40534</v>
      </c>
      <c r="B2015" s="14">
        <v>369.52</v>
      </c>
      <c r="C2015" s="14">
        <v>369.87</v>
      </c>
      <c r="D2015" s="14">
        <v>370.88</v>
      </c>
      <c r="E2015" s="14">
        <v>369.03</v>
      </c>
      <c r="F2015" s="14" t="s">
        <v>5835</v>
      </c>
      <c r="G2015" s="15">
        <v>1.11E-2</v>
      </c>
    </row>
    <row r="2016" spans="1:7" x14ac:dyDescent="0.2">
      <c r="A2016" s="17">
        <v>40533</v>
      </c>
      <c r="B2016" s="14">
        <v>370.11</v>
      </c>
      <c r="C2016" s="14">
        <v>367.36</v>
      </c>
      <c r="D2016" s="14">
        <v>370.11</v>
      </c>
      <c r="E2016" s="14">
        <v>367.36</v>
      </c>
      <c r="F2016" s="14" t="s">
        <v>5743</v>
      </c>
      <c r="G2016" s="15">
        <v>1.6000000000000001E-3</v>
      </c>
    </row>
    <row r="2017" spans="1:7" x14ac:dyDescent="0.2">
      <c r="A2017" s="17">
        <v>40532</v>
      </c>
      <c r="B2017" s="14">
        <v>366.04</v>
      </c>
      <c r="C2017" s="14">
        <v>365.43</v>
      </c>
      <c r="D2017" s="14">
        <v>367.56</v>
      </c>
      <c r="E2017" s="14">
        <v>364.58</v>
      </c>
      <c r="F2017" s="14" t="s">
        <v>5836</v>
      </c>
      <c r="G2017" s="15">
        <v>-2.9999999999999997E-4</v>
      </c>
    </row>
    <row r="2018" spans="1:7" x14ac:dyDescent="0.2">
      <c r="A2018" s="17">
        <v>40529</v>
      </c>
      <c r="B2018" s="14">
        <v>365.44</v>
      </c>
      <c r="C2018" s="14">
        <v>365.59</v>
      </c>
      <c r="D2018" s="14">
        <v>366.3</v>
      </c>
      <c r="E2018" s="14">
        <v>364.07</v>
      </c>
      <c r="F2018" s="14" t="s">
        <v>5837</v>
      </c>
      <c r="G2018" s="15">
        <v>-1.6000000000000001E-3</v>
      </c>
    </row>
    <row r="2019" spans="1:7" x14ac:dyDescent="0.2">
      <c r="A2019" s="17">
        <v>40528</v>
      </c>
      <c r="B2019" s="14">
        <v>365.56</v>
      </c>
      <c r="C2019" s="14">
        <v>366.43</v>
      </c>
      <c r="D2019" s="14">
        <v>366.47</v>
      </c>
      <c r="E2019" s="14">
        <v>364.54</v>
      </c>
      <c r="F2019" s="14" t="s">
        <v>5838</v>
      </c>
      <c r="G2019" s="15">
        <v>1.8E-3</v>
      </c>
    </row>
    <row r="2020" spans="1:7" x14ac:dyDescent="0.2">
      <c r="A2020" s="17">
        <v>40527</v>
      </c>
      <c r="B2020" s="14">
        <v>366.15</v>
      </c>
      <c r="C2020" s="14">
        <v>364.56</v>
      </c>
      <c r="D2020" s="14">
        <v>366.43</v>
      </c>
      <c r="E2020" s="14">
        <v>363.62</v>
      </c>
      <c r="F2020" s="14" t="s">
        <v>5839</v>
      </c>
      <c r="G2020" s="15">
        <v>8.0999999999999996E-3</v>
      </c>
    </row>
    <row r="2021" spans="1:7" x14ac:dyDescent="0.2">
      <c r="A2021" s="17">
        <v>40526</v>
      </c>
      <c r="B2021" s="14">
        <v>365.5</v>
      </c>
      <c r="C2021" s="14">
        <v>362.5</v>
      </c>
      <c r="D2021" s="14">
        <v>365.5</v>
      </c>
      <c r="E2021" s="14">
        <v>362</v>
      </c>
      <c r="F2021" s="14" t="s">
        <v>5840</v>
      </c>
      <c r="G2021" s="15">
        <v>8.6E-3</v>
      </c>
    </row>
    <row r="2022" spans="1:7" x14ac:dyDescent="0.2">
      <c r="A2022" s="17">
        <v>40525</v>
      </c>
      <c r="B2022" s="14">
        <v>362.56</v>
      </c>
      <c r="C2022" s="14">
        <v>360.4</v>
      </c>
      <c r="D2022" s="14">
        <v>363.56</v>
      </c>
      <c r="E2022" s="14">
        <v>360.4</v>
      </c>
      <c r="F2022" s="14" t="s">
        <v>5841</v>
      </c>
      <c r="G2022" s="15">
        <v>4.1999999999999997E-3</v>
      </c>
    </row>
    <row r="2023" spans="1:7" x14ac:dyDescent="0.2">
      <c r="A2023" s="17">
        <v>40522</v>
      </c>
      <c r="B2023" s="14">
        <v>359.46</v>
      </c>
      <c r="C2023" s="14">
        <v>358.24</v>
      </c>
      <c r="D2023" s="14">
        <v>359.46</v>
      </c>
      <c r="E2023" s="14">
        <v>357.9</v>
      </c>
      <c r="F2023" s="14" t="s">
        <v>5842</v>
      </c>
      <c r="G2023" s="15">
        <v>-8.8000000000000005E-3</v>
      </c>
    </row>
    <row r="2024" spans="1:7" x14ac:dyDescent="0.2">
      <c r="A2024" s="17">
        <v>40521</v>
      </c>
      <c r="B2024" s="14">
        <v>357.95</v>
      </c>
      <c r="C2024" s="14">
        <v>362.7</v>
      </c>
      <c r="D2024" s="14">
        <v>362.82</v>
      </c>
      <c r="E2024" s="14">
        <v>357.24</v>
      </c>
      <c r="F2024" s="14" t="s">
        <v>5843</v>
      </c>
      <c r="G2024" s="15">
        <v>-3.0000000000000001E-3</v>
      </c>
    </row>
    <row r="2025" spans="1:7" x14ac:dyDescent="0.2">
      <c r="A2025" s="17">
        <v>40520</v>
      </c>
      <c r="B2025" s="14">
        <v>361.13</v>
      </c>
      <c r="C2025" s="14">
        <v>361.11</v>
      </c>
      <c r="D2025" s="14">
        <v>362.35</v>
      </c>
      <c r="E2025" s="14">
        <v>360.32</v>
      </c>
      <c r="F2025" s="14" t="s">
        <v>5844</v>
      </c>
      <c r="G2025" s="15">
        <v>4.1000000000000003E-3</v>
      </c>
    </row>
    <row r="2026" spans="1:7" x14ac:dyDescent="0.2">
      <c r="A2026" s="17">
        <v>40519</v>
      </c>
      <c r="B2026" s="14">
        <v>362.22</v>
      </c>
      <c r="C2026" s="14">
        <v>360.77</v>
      </c>
      <c r="D2026" s="14">
        <v>364.19</v>
      </c>
      <c r="E2026" s="14">
        <v>360.77</v>
      </c>
      <c r="F2026" s="14" t="s">
        <v>5845</v>
      </c>
      <c r="G2026" s="15">
        <v>-1.9E-3</v>
      </c>
    </row>
    <row r="2027" spans="1:7" x14ac:dyDescent="0.2">
      <c r="A2027" s="17">
        <v>40518</v>
      </c>
      <c r="B2027" s="14">
        <v>360.75</v>
      </c>
      <c r="C2027" s="14">
        <v>360.86</v>
      </c>
      <c r="D2027" s="14">
        <v>361.62</v>
      </c>
      <c r="E2027" s="14">
        <v>359.47</v>
      </c>
      <c r="F2027" s="14" t="s">
        <v>5846</v>
      </c>
      <c r="G2027" s="15">
        <v>3.3999999999999998E-3</v>
      </c>
    </row>
    <row r="2028" spans="1:7" x14ac:dyDescent="0.2">
      <c r="A2028" s="17">
        <v>40515</v>
      </c>
      <c r="B2028" s="14">
        <v>361.43</v>
      </c>
      <c r="C2028" s="14">
        <v>359.93</v>
      </c>
      <c r="D2028" s="14">
        <v>361.43</v>
      </c>
      <c r="E2028" s="14">
        <v>357.2</v>
      </c>
      <c r="F2028" s="14" t="s">
        <v>5847</v>
      </c>
      <c r="G2028" s="15">
        <v>1.0699999999999999E-2</v>
      </c>
    </row>
    <row r="2029" spans="1:7" x14ac:dyDescent="0.2">
      <c r="A2029" s="17">
        <v>40514</v>
      </c>
      <c r="B2029" s="14">
        <v>360.21</v>
      </c>
      <c r="C2029" s="14">
        <v>356.93</v>
      </c>
      <c r="D2029" s="14">
        <v>360.21</v>
      </c>
      <c r="E2029" s="14">
        <v>355.6</v>
      </c>
      <c r="F2029" s="14" t="s">
        <v>5848</v>
      </c>
      <c r="G2029" s="15">
        <v>2.4E-2</v>
      </c>
    </row>
    <row r="2030" spans="1:7" x14ac:dyDescent="0.2">
      <c r="A2030" s="17">
        <v>40513</v>
      </c>
      <c r="B2030" s="14">
        <v>356.41</v>
      </c>
      <c r="C2030" s="14">
        <v>348.12</v>
      </c>
      <c r="D2030" s="14">
        <v>356.41</v>
      </c>
      <c r="E2030" s="14">
        <v>348.12</v>
      </c>
      <c r="F2030" s="14" t="s">
        <v>5849</v>
      </c>
      <c r="G2030" s="15">
        <v>3.3999999999999998E-3</v>
      </c>
    </row>
    <row r="2031" spans="1:7" x14ac:dyDescent="0.2">
      <c r="A2031" s="17">
        <v>40512</v>
      </c>
      <c r="B2031" s="14">
        <v>348.04</v>
      </c>
      <c r="C2031" s="14">
        <v>346.88</v>
      </c>
      <c r="D2031" s="14">
        <v>348.52</v>
      </c>
      <c r="E2031" s="14">
        <v>345.14</v>
      </c>
      <c r="F2031" s="14" t="s">
        <v>5850</v>
      </c>
      <c r="G2031" s="15">
        <v>-7.1999999999999998E-3</v>
      </c>
    </row>
    <row r="2032" spans="1:7" x14ac:dyDescent="0.2">
      <c r="A2032" s="17">
        <v>40511</v>
      </c>
      <c r="B2032" s="14">
        <v>346.85</v>
      </c>
      <c r="C2032" s="14">
        <v>349.4</v>
      </c>
      <c r="D2032" s="14">
        <v>352.48</v>
      </c>
      <c r="E2032" s="14">
        <v>346.09</v>
      </c>
      <c r="F2032" s="14" t="s">
        <v>5851</v>
      </c>
      <c r="G2032" s="15">
        <v>-5.0000000000000001E-4</v>
      </c>
    </row>
    <row r="2033" spans="1:7" x14ac:dyDescent="0.2">
      <c r="A2033" s="17">
        <v>40508</v>
      </c>
      <c r="B2033" s="14">
        <v>349.36</v>
      </c>
      <c r="C2033" s="14">
        <v>348.25</v>
      </c>
      <c r="D2033" s="14">
        <v>350.41</v>
      </c>
      <c r="E2033" s="14">
        <v>346.82</v>
      </c>
      <c r="F2033" s="14" t="s">
        <v>5852</v>
      </c>
      <c r="G2033" s="15">
        <v>8.3000000000000001E-3</v>
      </c>
    </row>
    <row r="2034" spans="1:7" x14ac:dyDescent="0.2">
      <c r="A2034" s="17">
        <v>40507</v>
      </c>
      <c r="B2034" s="14">
        <v>349.54</v>
      </c>
      <c r="C2034" s="14">
        <v>346.69</v>
      </c>
      <c r="D2034" s="14">
        <v>349.75</v>
      </c>
      <c r="E2034" s="14">
        <v>346.69</v>
      </c>
      <c r="F2034" s="14" t="s">
        <v>5853</v>
      </c>
      <c r="G2034" s="15">
        <v>9.4999999999999998E-3</v>
      </c>
    </row>
    <row r="2035" spans="1:7" x14ac:dyDescent="0.2">
      <c r="A2035" s="17">
        <v>40506</v>
      </c>
      <c r="B2035" s="14">
        <v>346.66</v>
      </c>
      <c r="C2035" s="14">
        <v>343.44</v>
      </c>
      <c r="D2035" s="14">
        <v>347</v>
      </c>
      <c r="E2035" s="14">
        <v>341.53</v>
      </c>
      <c r="F2035" s="14" t="s">
        <v>5854</v>
      </c>
      <c r="G2035" s="15">
        <v>-1.6400000000000001E-2</v>
      </c>
    </row>
    <row r="2036" spans="1:7" x14ac:dyDescent="0.2">
      <c r="A2036" s="17">
        <v>40505</v>
      </c>
      <c r="B2036" s="14">
        <v>343.4</v>
      </c>
      <c r="C2036" s="14">
        <v>347.3</v>
      </c>
      <c r="D2036" s="14">
        <v>347.85</v>
      </c>
      <c r="E2036" s="14">
        <v>343.04</v>
      </c>
      <c r="F2036" s="14" t="s">
        <v>5855</v>
      </c>
      <c r="G2036" s="15">
        <v>-2.7000000000000001E-3</v>
      </c>
    </row>
    <row r="2037" spans="1:7" x14ac:dyDescent="0.2">
      <c r="A2037" s="17">
        <v>40504</v>
      </c>
      <c r="B2037" s="14">
        <v>349.12</v>
      </c>
      <c r="C2037" s="14">
        <v>350.95</v>
      </c>
      <c r="D2037" s="14">
        <v>352.52</v>
      </c>
      <c r="E2037" s="14">
        <v>348.23</v>
      </c>
      <c r="F2037" s="14" t="s">
        <v>5346</v>
      </c>
      <c r="G2037" s="15">
        <v>3.0000000000000001E-3</v>
      </c>
    </row>
    <row r="2038" spans="1:7" x14ac:dyDescent="0.2">
      <c r="A2038" s="17">
        <v>40501</v>
      </c>
      <c r="B2038" s="14">
        <v>350.08</v>
      </c>
      <c r="C2038" s="14">
        <v>349.55</v>
      </c>
      <c r="D2038" s="14">
        <v>350.08</v>
      </c>
      <c r="E2038" s="14">
        <v>347.68</v>
      </c>
      <c r="F2038" s="14" t="s">
        <v>5856</v>
      </c>
      <c r="G2038" s="15">
        <v>1.7000000000000001E-2</v>
      </c>
    </row>
    <row r="2039" spans="1:7" x14ac:dyDescent="0.2">
      <c r="A2039" s="17">
        <v>40500</v>
      </c>
      <c r="B2039" s="14">
        <v>349.03</v>
      </c>
      <c r="C2039" s="14">
        <v>345.16</v>
      </c>
      <c r="D2039" s="14">
        <v>349.07</v>
      </c>
      <c r="E2039" s="14">
        <v>344.7</v>
      </c>
      <c r="F2039" s="14" t="s">
        <v>5857</v>
      </c>
      <c r="G2039" s="15">
        <v>2.8999999999999998E-3</v>
      </c>
    </row>
    <row r="2040" spans="1:7" x14ac:dyDescent="0.2">
      <c r="A2040" s="17">
        <v>40499</v>
      </c>
      <c r="B2040" s="14">
        <v>343.21</v>
      </c>
      <c r="C2040" s="14">
        <v>341.4</v>
      </c>
      <c r="D2040" s="14">
        <v>343.76</v>
      </c>
      <c r="E2040" s="14">
        <v>340.68</v>
      </c>
      <c r="F2040" s="14" t="s">
        <v>5858</v>
      </c>
      <c r="G2040" s="15">
        <v>-1.8100000000000002E-2</v>
      </c>
    </row>
    <row r="2041" spans="1:7" x14ac:dyDescent="0.2">
      <c r="A2041" s="17">
        <v>40498</v>
      </c>
      <c r="B2041" s="14">
        <v>342.22</v>
      </c>
      <c r="C2041" s="14">
        <v>348.46</v>
      </c>
      <c r="D2041" s="14">
        <v>348.46</v>
      </c>
      <c r="E2041" s="14">
        <v>341.04</v>
      </c>
      <c r="F2041" s="14" t="s">
        <v>5859</v>
      </c>
      <c r="G2041" s="15">
        <v>8.3000000000000001E-3</v>
      </c>
    </row>
    <row r="2042" spans="1:7" x14ac:dyDescent="0.2">
      <c r="A2042" s="17">
        <v>40497</v>
      </c>
      <c r="B2042" s="14">
        <v>348.52</v>
      </c>
      <c r="C2042" s="14">
        <v>344.47</v>
      </c>
      <c r="D2042" s="14">
        <v>348.66</v>
      </c>
      <c r="E2042" s="14">
        <v>344.28</v>
      </c>
      <c r="F2042" s="14" t="s">
        <v>5860</v>
      </c>
      <c r="G2042" s="15">
        <v>-7.6E-3</v>
      </c>
    </row>
    <row r="2043" spans="1:7" x14ac:dyDescent="0.2">
      <c r="A2043" s="17">
        <v>40494</v>
      </c>
      <c r="B2043" s="14">
        <v>345.64</v>
      </c>
      <c r="C2043" s="14">
        <v>345.36</v>
      </c>
      <c r="D2043" s="14">
        <v>346.89</v>
      </c>
      <c r="E2043" s="14">
        <v>343.4</v>
      </c>
      <c r="F2043" s="14" t="s">
        <v>5861</v>
      </c>
      <c r="G2043" s="15">
        <v>-2E-3</v>
      </c>
    </row>
    <row r="2044" spans="1:7" x14ac:dyDescent="0.2">
      <c r="A2044" s="17">
        <v>40493</v>
      </c>
      <c r="B2044" s="14">
        <v>348.3</v>
      </c>
      <c r="C2044" s="14">
        <v>349.97</v>
      </c>
      <c r="D2044" s="14">
        <v>350.02</v>
      </c>
      <c r="E2044" s="14">
        <v>346.97</v>
      </c>
      <c r="F2044" s="14" t="s">
        <v>5797</v>
      </c>
      <c r="G2044" s="15">
        <v>-5.8999999999999999E-3</v>
      </c>
    </row>
    <row r="2045" spans="1:7" x14ac:dyDescent="0.2">
      <c r="A2045" s="17">
        <v>40492</v>
      </c>
      <c r="B2045" s="14">
        <v>349</v>
      </c>
      <c r="C2045" s="14">
        <v>350.56</v>
      </c>
      <c r="D2045" s="14">
        <v>350.93</v>
      </c>
      <c r="E2045" s="14">
        <v>347.92</v>
      </c>
      <c r="F2045" s="14" t="s">
        <v>5862</v>
      </c>
      <c r="G2045" s="15">
        <v>6.8999999999999999E-3</v>
      </c>
    </row>
    <row r="2046" spans="1:7" x14ac:dyDescent="0.2">
      <c r="A2046" s="17">
        <v>40491</v>
      </c>
      <c r="B2046" s="14">
        <v>351.08</v>
      </c>
      <c r="C2046" s="14">
        <v>348.48</v>
      </c>
      <c r="D2046" s="14">
        <v>351.63</v>
      </c>
      <c r="E2046" s="14">
        <v>348.27</v>
      </c>
      <c r="F2046" s="14" t="s">
        <v>4118</v>
      </c>
      <c r="G2046" s="15">
        <v>5.4999999999999997E-3</v>
      </c>
    </row>
    <row r="2047" spans="1:7" x14ac:dyDescent="0.2">
      <c r="A2047" s="17">
        <v>40490</v>
      </c>
      <c r="B2047" s="14">
        <v>348.68</v>
      </c>
      <c r="C2047" s="14">
        <v>347.55</v>
      </c>
      <c r="D2047" s="14">
        <v>349.42</v>
      </c>
      <c r="E2047" s="14">
        <v>347.03</v>
      </c>
      <c r="F2047" s="14" t="s">
        <v>5863</v>
      </c>
      <c r="G2047" s="15">
        <v>-7.3000000000000001E-3</v>
      </c>
    </row>
    <row r="2048" spans="1:7" x14ac:dyDescent="0.2">
      <c r="A2048" s="17">
        <v>40487</v>
      </c>
      <c r="B2048" s="14">
        <v>346.77</v>
      </c>
      <c r="C2048" s="14">
        <v>349.84</v>
      </c>
      <c r="D2048" s="14">
        <v>350.04</v>
      </c>
      <c r="E2048" s="14">
        <v>345.63</v>
      </c>
      <c r="F2048" s="14" t="s">
        <v>3374</v>
      </c>
      <c r="G2048" s="15">
        <v>1.61E-2</v>
      </c>
    </row>
    <row r="2049" spans="1:7" x14ac:dyDescent="0.2">
      <c r="A2049" s="17">
        <v>40486</v>
      </c>
      <c r="B2049" s="14">
        <v>349.32</v>
      </c>
      <c r="C2049" s="14">
        <v>346.99</v>
      </c>
      <c r="D2049" s="14">
        <v>350.67</v>
      </c>
      <c r="E2049" s="14">
        <v>346.75</v>
      </c>
      <c r="F2049" s="14" t="s">
        <v>5864</v>
      </c>
      <c r="G2049" s="15">
        <v>-5.4000000000000003E-3</v>
      </c>
    </row>
    <row r="2050" spans="1:7" x14ac:dyDescent="0.2">
      <c r="A2050" s="17">
        <v>40485</v>
      </c>
      <c r="B2050" s="14">
        <v>343.77</v>
      </c>
      <c r="C2050" s="14">
        <v>347.06</v>
      </c>
      <c r="D2050" s="14">
        <v>347.06</v>
      </c>
      <c r="E2050" s="14">
        <v>343.44</v>
      </c>
      <c r="F2050" s="14" t="s">
        <v>5865</v>
      </c>
      <c r="G2050" s="15">
        <v>4.0000000000000001E-3</v>
      </c>
    </row>
    <row r="2051" spans="1:7" x14ac:dyDescent="0.2">
      <c r="A2051" s="17">
        <v>40484</v>
      </c>
      <c r="B2051" s="14">
        <v>345.64</v>
      </c>
      <c r="C2051" s="14">
        <v>344.33</v>
      </c>
      <c r="D2051" s="14">
        <v>345.84</v>
      </c>
      <c r="E2051" s="14">
        <v>343.57</v>
      </c>
      <c r="F2051" s="14" t="s">
        <v>5866</v>
      </c>
      <c r="G2051" s="15">
        <v>3.2000000000000002E-3</v>
      </c>
    </row>
    <row r="2052" spans="1:7" x14ac:dyDescent="0.2">
      <c r="A2052" s="17">
        <v>40483</v>
      </c>
      <c r="B2052" s="14">
        <v>344.28</v>
      </c>
      <c r="C2052" s="14">
        <v>344.88</v>
      </c>
      <c r="D2052" s="14">
        <v>345.07</v>
      </c>
      <c r="E2052" s="14">
        <v>342.06</v>
      </c>
      <c r="F2052" s="14" t="s">
        <v>5741</v>
      </c>
      <c r="G2052" s="15">
        <v>-1.1999999999999999E-3</v>
      </c>
    </row>
    <row r="2053" spans="1:7" x14ac:dyDescent="0.2">
      <c r="A2053" s="17">
        <v>40480</v>
      </c>
      <c r="B2053" s="14">
        <v>343.17</v>
      </c>
      <c r="C2053" s="14">
        <v>342.68</v>
      </c>
      <c r="D2053" s="14">
        <v>343.4</v>
      </c>
      <c r="E2053" s="14">
        <v>340.41</v>
      </c>
      <c r="F2053" s="14" t="s">
        <v>5867</v>
      </c>
      <c r="G2053" s="15">
        <v>-1.0999999999999999E-2</v>
      </c>
    </row>
    <row r="2054" spans="1:7" x14ac:dyDescent="0.2">
      <c r="A2054" s="17">
        <v>40479</v>
      </c>
      <c r="B2054" s="14">
        <v>343.58</v>
      </c>
      <c r="C2054" s="14">
        <v>347.29</v>
      </c>
      <c r="D2054" s="14">
        <v>347.83</v>
      </c>
      <c r="E2054" s="14">
        <v>342.96</v>
      </c>
      <c r="F2054" s="14" t="s">
        <v>5868</v>
      </c>
      <c r="G2054" s="15">
        <v>-3.3999999999999998E-3</v>
      </c>
    </row>
    <row r="2055" spans="1:7" x14ac:dyDescent="0.2">
      <c r="A2055" s="17">
        <v>40478</v>
      </c>
      <c r="B2055" s="14">
        <v>347.39</v>
      </c>
      <c r="C2055" s="14">
        <v>348.73</v>
      </c>
      <c r="D2055" s="14">
        <v>349.85</v>
      </c>
      <c r="E2055" s="14">
        <v>346.89</v>
      </c>
      <c r="F2055" s="14" t="s">
        <v>5869</v>
      </c>
      <c r="G2055" s="15">
        <v>-1.6999999999999999E-3</v>
      </c>
    </row>
    <row r="2056" spans="1:7" x14ac:dyDescent="0.2">
      <c r="A2056" s="17">
        <v>40477</v>
      </c>
      <c r="B2056" s="14">
        <v>348.56</v>
      </c>
      <c r="C2056" s="14">
        <v>348.36</v>
      </c>
      <c r="D2056" s="14">
        <v>349.05</v>
      </c>
      <c r="E2056" s="14">
        <v>346.51</v>
      </c>
      <c r="F2056" s="14" t="s">
        <v>5870</v>
      </c>
      <c r="G2056" s="15">
        <v>-5.9999999999999995E-4</v>
      </c>
    </row>
    <row r="2057" spans="1:7" x14ac:dyDescent="0.2">
      <c r="A2057" s="17">
        <v>40476</v>
      </c>
      <c r="B2057" s="14">
        <v>349.15</v>
      </c>
      <c r="C2057" s="14">
        <v>349.49</v>
      </c>
      <c r="D2057" s="14">
        <v>351.33</v>
      </c>
      <c r="E2057" s="14">
        <v>348.58</v>
      </c>
      <c r="F2057" s="14" t="s">
        <v>5134</v>
      </c>
      <c r="G2057" s="15">
        <v>-6.1000000000000004E-3</v>
      </c>
    </row>
    <row r="2058" spans="1:7" x14ac:dyDescent="0.2">
      <c r="A2058" s="17">
        <v>40473</v>
      </c>
      <c r="B2058" s="14">
        <v>349.37</v>
      </c>
      <c r="C2058" s="14">
        <v>351.5</v>
      </c>
      <c r="D2058" s="14">
        <v>351.85</v>
      </c>
      <c r="E2058" s="14">
        <v>349.37</v>
      </c>
      <c r="F2058" s="14" t="s">
        <v>5871</v>
      </c>
      <c r="G2058" s="15">
        <v>1.46E-2</v>
      </c>
    </row>
    <row r="2059" spans="1:7" x14ac:dyDescent="0.2">
      <c r="A2059" s="17">
        <v>40472</v>
      </c>
      <c r="B2059" s="14">
        <v>351.51</v>
      </c>
      <c r="C2059" s="14">
        <v>346.51</v>
      </c>
      <c r="D2059" s="14">
        <v>352.07</v>
      </c>
      <c r="E2059" s="14">
        <v>346.17</v>
      </c>
      <c r="F2059" s="14" t="s">
        <v>5872</v>
      </c>
      <c r="G2059" s="15">
        <v>2E-3</v>
      </c>
    </row>
    <row r="2060" spans="1:7" x14ac:dyDescent="0.2">
      <c r="A2060" s="17">
        <v>40471</v>
      </c>
      <c r="B2060" s="14">
        <v>346.45</v>
      </c>
      <c r="C2060" s="14">
        <v>344.98</v>
      </c>
      <c r="D2060" s="14">
        <v>346.45</v>
      </c>
      <c r="E2060" s="14">
        <v>343.84</v>
      </c>
      <c r="F2060" s="14" t="s">
        <v>5873</v>
      </c>
      <c r="G2060" s="15">
        <v>-1.6000000000000001E-3</v>
      </c>
    </row>
    <row r="2061" spans="1:7" x14ac:dyDescent="0.2">
      <c r="A2061" s="17">
        <v>40470</v>
      </c>
      <c r="B2061" s="14">
        <v>345.76</v>
      </c>
      <c r="C2061" s="14">
        <v>347.56</v>
      </c>
      <c r="D2061" s="14">
        <v>350.05</v>
      </c>
      <c r="E2061" s="14">
        <v>345.58</v>
      </c>
      <c r="F2061" s="14" t="s">
        <v>3978</v>
      </c>
      <c r="G2061" s="15">
        <v>1.1999999999999999E-3</v>
      </c>
    </row>
    <row r="2062" spans="1:7" x14ac:dyDescent="0.2">
      <c r="A2062" s="17">
        <v>40469</v>
      </c>
      <c r="B2062" s="14">
        <v>346.31</v>
      </c>
      <c r="C2062" s="14">
        <v>345.87</v>
      </c>
      <c r="D2062" s="14">
        <v>347.19</v>
      </c>
      <c r="E2062" s="14">
        <v>343.88</v>
      </c>
      <c r="F2062" s="14" t="s">
        <v>5874</v>
      </c>
      <c r="G2062" s="15">
        <v>-4.4000000000000003E-3</v>
      </c>
    </row>
    <row r="2063" spans="1:7" x14ac:dyDescent="0.2">
      <c r="A2063" s="17">
        <v>40466</v>
      </c>
      <c r="B2063" s="14">
        <v>345.88</v>
      </c>
      <c r="C2063" s="14">
        <v>348.01</v>
      </c>
      <c r="D2063" s="14">
        <v>348.32</v>
      </c>
      <c r="E2063" s="14">
        <v>344.71</v>
      </c>
      <c r="F2063" s="14" t="s">
        <v>5875</v>
      </c>
      <c r="G2063" s="15">
        <v>-3.3E-3</v>
      </c>
    </row>
    <row r="2064" spans="1:7" x14ac:dyDescent="0.2">
      <c r="A2064" s="17">
        <v>40465</v>
      </c>
      <c r="B2064" s="14">
        <v>347.42</v>
      </c>
      <c r="C2064" s="14">
        <v>349.29</v>
      </c>
      <c r="D2064" s="14">
        <v>350.47</v>
      </c>
      <c r="E2064" s="14">
        <v>346.85</v>
      </c>
      <c r="F2064" s="14" t="s">
        <v>5876</v>
      </c>
      <c r="G2064" s="15">
        <v>1.35E-2</v>
      </c>
    </row>
    <row r="2065" spans="1:7" x14ac:dyDescent="0.2">
      <c r="A2065" s="17">
        <v>40464</v>
      </c>
      <c r="B2065" s="14">
        <v>348.58</v>
      </c>
      <c r="C2065" s="14">
        <v>344.6</v>
      </c>
      <c r="D2065" s="14">
        <v>349.59</v>
      </c>
      <c r="E2065" s="14">
        <v>344.6</v>
      </c>
      <c r="F2065" s="14" t="s">
        <v>5877</v>
      </c>
      <c r="G2065" s="15">
        <v>-1.1000000000000001E-3</v>
      </c>
    </row>
    <row r="2066" spans="1:7" x14ac:dyDescent="0.2">
      <c r="A2066" s="17">
        <v>40463</v>
      </c>
      <c r="B2066" s="14">
        <v>343.95</v>
      </c>
      <c r="C2066" s="14">
        <v>342.93</v>
      </c>
      <c r="D2066" s="14">
        <v>344.17</v>
      </c>
      <c r="E2066" s="14">
        <v>340.03</v>
      </c>
      <c r="F2066" s="14" t="s">
        <v>5296</v>
      </c>
      <c r="G2066" s="15">
        <v>6.3E-3</v>
      </c>
    </row>
    <row r="2067" spans="1:7" x14ac:dyDescent="0.2">
      <c r="A2067" s="17">
        <v>40462</v>
      </c>
      <c r="B2067" s="14">
        <v>344.34</v>
      </c>
      <c r="C2067" s="14">
        <v>342.27</v>
      </c>
      <c r="D2067" s="14">
        <v>344.64</v>
      </c>
      <c r="E2067" s="14">
        <v>342.27</v>
      </c>
      <c r="F2067" s="14" t="s">
        <v>5878</v>
      </c>
      <c r="G2067" s="15">
        <v>5.9999999999999995E-4</v>
      </c>
    </row>
    <row r="2068" spans="1:7" x14ac:dyDescent="0.2">
      <c r="A2068" s="17">
        <v>40459</v>
      </c>
      <c r="B2068" s="14">
        <v>342.2</v>
      </c>
      <c r="C2068" s="14">
        <v>342.05</v>
      </c>
      <c r="D2068" s="14">
        <v>342.47</v>
      </c>
      <c r="E2068" s="14">
        <v>340.48</v>
      </c>
      <c r="F2068" s="14" t="s">
        <v>5776</v>
      </c>
      <c r="G2068" s="15">
        <v>-5.5999999999999999E-3</v>
      </c>
    </row>
    <row r="2069" spans="1:7" x14ac:dyDescent="0.2">
      <c r="A2069" s="17">
        <v>40458</v>
      </c>
      <c r="B2069" s="14">
        <v>342</v>
      </c>
      <c r="C2069" s="14">
        <v>343.14</v>
      </c>
      <c r="D2069" s="14">
        <v>344.07</v>
      </c>
      <c r="E2069" s="14">
        <v>341.42</v>
      </c>
      <c r="F2069" s="14" t="s">
        <v>5879</v>
      </c>
      <c r="G2069" s="15">
        <v>1E-3</v>
      </c>
    </row>
    <row r="2070" spans="1:7" x14ac:dyDescent="0.2">
      <c r="A2070" s="17">
        <v>40457</v>
      </c>
      <c r="B2070" s="14">
        <v>343.92</v>
      </c>
      <c r="C2070" s="14">
        <v>344.7</v>
      </c>
      <c r="D2070" s="14">
        <v>345.75</v>
      </c>
      <c r="E2070" s="14">
        <v>343.39</v>
      </c>
      <c r="F2070" s="14" t="s">
        <v>5880</v>
      </c>
      <c r="G2070" s="15">
        <v>1.7000000000000001E-2</v>
      </c>
    </row>
    <row r="2071" spans="1:7" x14ac:dyDescent="0.2">
      <c r="A2071" s="17">
        <v>40456</v>
      </c>
      <c r="B2071" s="14">
        <v>343.56</v>
      </c>
      <c r="C2071" s="14">
        <v>337.72</v>
      </c>
      <c r="D2071" s="14">
        <v>344.71</v>
      </c>
      <c r="E2071" s="14">
        <v>335.86</v>
      </c>
      <c r="F2071" s="14" t="s">
        <v>5575</v>
      </c>
      <c r="G2071" s="15">
        <v>-1.0999999999999999E-2</v>
      </c>
    </row>
    <row r="2072" spans="1:7" x14ac:dyDescent="0.2">
      <c r="A2072" s="17">
        <v>40455</v>
      </c>
      <c r="B2072" s="14">
        <v>337.81</v>
      </c>
      <c r="C2072" s="14">
        <v>341.86</v>
      </c>
      <c r="D2072" s="14">
        <v>342.08</v>
      </c>
      <c r="E2072" s="14">
        <v>337.72</v>
      </c>
      <c r="F2072" s="14" t="s">
        <v>5881</v>
      </c>
      <c r="G2072" s="15">
        <v>-3.5999999999999999E-3</v>
      </c>
    </row>
    <row r="2073" spans="1:7" x14ac:dyDescent="0.2">
      <c r="A2073" s="17">
        <v>40452</v>
      </c>
      <c r="B2073" s="14">
        <v>341.58</v>
      </c>
      <c r="C2073" s="14">
        <v>343</v>
      </c>
      <c r="D2073" s="14">
        <v>344.35</v>
      </c>
      <c r="E2073" s="14">
        <v>340.4</v>
      </c>
      <c r="F2073" s="14" t="s">
        <v>5882</v>
      </c>
      <c r="G2073" s="15">
        <v>2.5000000000000001E-3</v>
      </c>
    </row>
    <row r="2074" spans="1:7" x14ac:dyDescent="0.2">
      <c r="A2074" s="17">
        <v>40451</v>
      </c>
      <c r="B2074" s="14">
        <v>342.83</v>
      </c>
      <c r="C2074" s="14">
        <v>340.91</v>
      </c>
      <c r="D2074" s="14">
        <v>346.14</v>
      </c>
      <c r="E2074" s="14">
        <v>340.63</v>
      </c>
      <c r="F2074" s="14" t="s">
        <v>5883</v>
      </c>
      <c r="G2074" s="15">
        <v>-3.0999999999999999E-3</v>
      </c>
    </row>
    <row r="2075" spans="1:7" x14ac:dyDescent="0.2">
      <c r="A2075" s="17">
        <v>40450</v>
      </c>
      <c r="B2075" s="14">
        <v>341.99</v>
      </c>
      <c r="C2075" s="14">
        <v>343.09</v>
      </c>
      <c r="D2075" s="14">
        <v>343.85</v>
      </c>
      <c r="E2075" s="14">
        <v>340.45</v>
      </c>
      <c r="F2075" s="14" t="s">
        <v>5884</v>
      </c>
      <c r="G2075" s="15">
        <v>4.4999999999999997E-3</v>
      </c>
    </row>
    <row r="2076" spans="1:7" x14ac:dyDescent="0.2">
      <c r="A2076" s="17">
        <v>40449</v>
      </c>
      <c r="B2076" s="14">
        <v>343.06</v>
      </c>
      <c r="C2076" s="14">
        <v>341.38</v>
      </c>
      <c r="D2076" s="14">
        <v>343.96</v>
      </c>
      <c r="E2076" s="14">
        <v>339.22</v>
      </c>
      <c r="F2076" s="14" t="s">
        <v>4944</v>
      </c>
      <c r="G2076" s="15">
        <v>-6.3E-3</v>
      </c>
    </row>
    <row r="2077" spans="1:7" x14ac:dyDescent="0.2">
      <c r="A2077" s="17">
        <v>40448</v>
      </c>
      <c r="B2077" s="14">
        <v>341.52</v>
      </c>
      <c r="C2077" s="14">
        <v>344.2</v>
      </c>
      <c r="D2077" s="14">
        <v>345.24</v>
      </c>
      <c r="E2077" s="14">
        <v>341.52</v>
      </c>
      <c r="F2077" s="14" t="s">
        <v>5885</v>
      </c>
      <c r="G2077" s="15">
        <v>1.95E-2</v>
      </c>
    </row>
    <row r="2078" spans="1:7" x14ac:dyDescent="0.2">
      <c r="A2078" s="17">
        <v>40445</v>
      </c>
      <c r="B2078" s="14">
        <v>343.67</v>
      </c>
      <c r="C2078" s="14">
        <v>336.87</v>
      </c>
      <c r="D2078" s="14">
        <v>343.67</v>
      </c>
      <c r="E2078" s="14">
        <v>336.54</v>
      </c>
      <c r="F2078" s="14" t="s">
        <v>5886</v>
      </c>
      <c r="G2078" s="15">
        <v>-9.1000000000000004E-3</v>
      </c>
    </row>
    <row r="2079" spans="1:7" x14ac:dyDescent="0.2">
      <c r="A2079" s="17">
        <v>40444</v>
      </c>
      <c r="B2079" s="14">
        <v>337.11</v>
      </c>
      <c r="C2079" s="14">
        <v>340.74</v>
      </c>
      <c r="D2079" s="14">
        <v>341.73</v>
      </c>
      <c r="E2079" s="14">
        <v>335.16</v>
      </c>
      <c r="F2079" s="14" t="s">
        <v>5887</v>
      </c>
      <c r="G2079" s="15">
        <v>-6.7000000000000002E-3</v>
      </c>
    </row>
    <row r="2080" spans="1:7" x14ac:dyDescent="0.2">
      <c r="A2080" s="17">
        <v>40443</v>
      </c>
      <c r="B2080" s="14">
        <v>340.22</v>
      </c>
      <c r="C2080" s="14">
        <v>343.5</v>
      </c>
      <c r="D2080" s="14">
        <v>343.5</v>
      </c>
      <c r="E2080" s="14">
        <v>338.33</v>
      </c>
      <c r="F2080" s="14" t="s">
        <v>5888</v>
      </c>
      <c r="G2080" s="15">
        <v>2.3E-3</v>
      </c>
    </row>
    <row r="2081" spans="1:7" x14ac:dyDescent="0.2">
      <c r="A2081" s="17">
        <v>40442</v>
      </c>
      <c r="B2081" s="14">
        <v>342.52</v>
      </c>
      <c r="C2081" s="14">
        <v>341.64</v>
      </c>
      <c r="D2081" s="14">
        <v>344.05</v>
      </c>
      <c r="E2081" s="14">
        <v>341.64</v>
      </c>
      <c r="F2081" s="14" t="s">
        <v>5889</v>
      </c>
      <c r="G2081" s="15">
        <v>8.6999999999999994E-3</v>
      </c>
    </row>
    <row r="2082" spans="1:7" x14ac:dyDescent="0.2">
      <c r="A2082" s="17">
        <v>40441</v>
      </c>
      <c r="B2082" s="14">
        <v>341.73</v>
      </c>
      <c r="C2082" s="14">
        <v>338.47</v>
      </c>
      <c r="D2082" s="14">
        <v>341.73</v>
      </c>
      <c r="E2082" s="14">
        <v>338.39</v>
      </c>
      <c r="F2082" s="14" t="s">
        <v>5890</v>
      </c>
      <c r="G2082" s="15">
        <v>2.8999999999999998E-3</v>
      </c>
    </row>
    <row r="2083" spans="1:7" x14ac:dyDescent="0.2">
      <c r="A2083" s="17">
        <v>40438</v>
      </c>
      <c r="B2083" s="14">
        <v>338.77</v>
      </c>
      <c r="C2083" s="14">
        <v>339.43</v>
      </c>
      <c r="D2083" s="14">
        <v>340.94</v>
      </c>
      <c r="E2083" s="14">
        <v>337.49</v>
      </c>
      <c r="F2083" s="14" t="s">
        <v>5891</v>
      </c>
      <c r="G2083" s="15">
        <v>-1.6000000000000001E-3</v>
      </c>
    </row>
    <row r="2084" spans="1:7" x14ac:dyDescent="0.2">
      <c r="A2084" s="17">
        <v>40437</v>
      </c>
      <c r="B2084" s="14">
        <v>337.79</v>
      </c>
      <c r="C2084" s="14">
        <v>338.54</v>
      </c>
      <c r="D2084" s="14">
        <v>339.33</v>
      </c>
      <c r="E2084" s="14">
        <v>336.7</v>
      </c>
      <c r="F2084" s="14" t="s">
        <v>5892</v>
      </c>
      <c r="G2084" s="15">
        <v>-2.0999999999999999E-3</v>
      </c>
    </row>
    <row r="2085" spans="1:7" x14ac:dyDescent="0.2">
      <c r="A2085" s="17">
        <v>40436</v>
      </c>
      <c r="B2085" s="14">
        <v>338.32</v>
      </c>
      <c r="C2085" s="14">
        <v>338.97</v>
      </c>
      <c r="D2085" s="14">
        <v>340</v>
      </c>
      <c r="E2085" s="14">
        <v>336.55</v>
      </c>
      <c r="F2085" s="14" t="s">
        <v>5893</v>
      </c>
      <c r="G2085" s="15">
        <v>2.7000000000000001E-3</v>
      </c>
    </row>
    <row r="2086" spans="1:7" x14ac:dyDescent="0.2">
      <c r="A2086" s="17">
        <v>40435</v>
      </c>
      <c r="B2086" s="14">
        <v>339.02</v>
      </c>
      <c r="C2086" s="14">
        <v>338.34</v>
      </c>
      <c r="D2086" s="14">
        <v>339.39</v>
      </c>
      <c r="E2086" s="14">
        <v>336.67</v>
      </c>
      <c r="F2086" s="14" t="s">
        <v>5894</v>
      </c>
      <c r="G2086" s="15">
        <v>1.04E-2</v>
      </c>
    </row>
    <row r="2087" spans="1:7" x14ac:dyDescent="0.2">
      <c r="A2087" s="17">
        <v>40434</v>
      </c>
      <c r="B2087" s="14">
        <v>338.12</v>
      </c>
      <c r="C2087" s="14">
        <v>335.35</v>
      </c>
      <c r="D2087" s="14">
        <v>338.43</v>
      </c>
      <c r="E2087" s="14">
        <v>335.35</v>
      </c>
      <c r="F2087" s="14" t="s">
        <v>4567</v>
      </c>
      <c r="G2087" s="15">
        <v>2.5000000000000001E-3</v>
      </c>
    </row>
    <row r="2088" spans="1:7" x14ac:dyDescent="0.2">
      <c r="A2088" s="17">
        <v>40431</v>
      </c>
      <c r="B2088" s="14">
        <v>334.63</v>
      </c>
      <c r="C2088" s="14">
        <v>333.09</v>
      </c>
      <c r="D2088" s="14">
        <v>335.28</v>
      </c>
      <c r="E2088" s="14">
        <v>332.86</v>
      </c>
      <c r="F2088" s="14" t="s">
        <v>5895</v>
      </c>
      <c r="G2088" s="15">
        <v>7.9000000000000008E-3</v>
      </c>
    </row>
    <row r="2089" spans="1:7" x14ac:dyDescent="0.2">
      <c r="A2089" s="17">
        <v>40430</v>
      </c>
      <c r="B2089" s="14">
        <v>333.8</v>
      </c>
      <c r="C2089" s="14">
        <v>331.01</v>
      </c>
      <c r="D2089" s="14">
        <v>333.99</v>
      </c>
      <c r="E2089" s="14">
        <v>330.04</v>
      </c>
      <c r="F2089" s="14" t="s">
        <v>5896</v>
      </c>
      <c r="G2089" s="15">
        <v>9.9000000000000008E-3</v>
      </c>
    </row>
    <row r="2090" spans="1:7" x14ac:dyDescent="0.2">
      <c r="A2090" s="17">
        <v>40429</v>
      </c>
      <c r="B2090" s="14">
        <v>331.17</v>
      </c>
      <c r="C2090" s="14">
        <v>326.58</v>
      </c>
      <c r="D2090" s="14">
        <v>331.28</v>
      </c>
      <c r="E2090" s="14">
        <v>325.69</v>
      </c>
      <c r="F2090" s="14" t="s">
        <v>5897</v>
      </c>
      <c r="G2090" s="15">
        <v>-4.1000000000000003E-3</v>
      </c>
    </row>
    <row r="2091" spans="1:7" x14ac:dyDescent="0.2">
      <c r="A2091" s="17">
        <v>40428</v>
      </c>
      <c r="B2091" s="14">
        <v>327.93</v>
      </c>
      <c r="C2091" s="14">
        <v>328.14</v>
      </c>
      <c r="D2091" s="14">
        <v>328.63</v>
      </c>
      <c r="E2091" s="14">
        <v>326.29000000000002</v>
      </c>
      <c r="F2091" s="14" t="s">
        <v>5898</v>
      </c>
      <c r="G2091" s="15">
        <v>4.4000000000000003E-3</v>
      </c>
    </row>
    <row r="2092" spans="1:7" x14ac:dyDescent="0.2">
      <c r="A2092" s="17">
        <v>40427</v>
      </c>
      <c r="B2092" s="14">
        <v>329.29</v>
      </c>
      <c r="C2092" s="14">
        <v>329.23</v>
      </c>
      <c r="D2092" s="14">
        <v>329.58</v>
      </c>
      <c r="E2092" s="14">
        <v>328.12</v>
      </c>
      <c r="F2092" s="14" t="s">
        <v>5899</v>
      </c>
      <c r="G2092" s="15">
        <v>5.5999999999999999E-3</v>
      </c>
    </row>
    <row r="2093" spans="1:7" x14ac:dyDescent="0.2">
      <c r="A2093" s="17">
        <v>40424</v>
      </c>
      <c r="B2093" s="14">
        <v>327.84</v>
      </c>
      <c r="C2093" s="14">
        <v>326.52999999999997</v>
      </c>
      <c r="D2093" s="14">
        <v>330.13</v>
      </c>
      <c r="E2093" s="14">
        <v>325.64999999999998</v>
      </c>
      <c r="F2093" s="14" t="s">
        <v>5900</v>
      </c>
      <c r="G2093" s="15">
        <v>-3.0999999999999999E-3</v>
      </c>
    </row>
    <row r="2094" spans="1:7" x14ac:dyDescent="0.2">
      <c r="A2094" s="17">
        <v>40423</v>
      </c>
      <c r="B2094" s="14">
        <v>326.01</v>
      </c>
      <c r="C2094" s="14">
        <v>326.89</v>
      </c>
      <c r="D2094" s="14">
        <v>327.2</v>
      </c>
      <c r="E2094" s="14">
        <v>324.83</v>
      </c>
      <c r="F2094" s="14" t="s">
        <v>5901</v>
      </c>
      <c r="G2094" s="15">
        <v>3.4299999999999997E-2</v>
      </c>
    </row>
    <row r="2095" spans="1:7" x14ac:dyDescent="0.2">
      <c r="A2095" s="17">
        <v>40422</v>
      </c>
      <c r="B2095" s="14">
        <v>327.01</v>
      </c>
      <c r="C2095" s="14">
        <v>317.64</v>
      </c>
      <c r="D2095" s="14">
        <v>327.04000000000002</v>
      </c>
      <c r="E2095" s="14">
        <v>315.72000000000003</v>
      </c>
      <c r="F2095" s="14" t="s">
        <v>5902</v>
      </c>
      <c r="G2095" s="15">
        <v>8.9999999999999998E-4</v>
      </c>
    </row>
    <row r="2096" spans="1:7" x14ac:dyDescent="0.2">
      <c r="A2096" s="17">
        <v>40421</v>
      </c>
      <c r="B2096" s="14">
        <v>316.16000000000003</v>
      </c>
      <c r="C2096" s="14">
        <v>312.7</v>
      </c>
      <c r="D2096" s="14">
        <v>316.16000000000003</v>
      </c>
      <c r="E2096" s="14">
        <v>311.43</v>
      </c>
      <c r="F2096" s="14" t="s">
        <v>5903</v>
      </c>
      <c r="G2096" s="15">
        <v>-8.8000000000000005E-3</v>
      </c>
    </row>
    <row r="2097" spans="1:7" x14ac:dyDescent="0.2">
      <c r="A2097" s="17">
        <v>40420</v>
      </c>
      <c r="B2097" s="14">
        <v>315.86</v>
      </c>
      <c r="C2097" s="14">
        <v>318.49</v>
      </c>
      <c r="D2097" s="14">
        <v>320.43</v>
      </c>
      <c r="E2097" s="14">
        <v>313.83</v>
      </c>
      <c r="F2097" s="14" t="s">
        <v>3170</v>
      </c>
      <c r="G2097" s="15">
        <v>1.2E-2</v>
      </c>
    </row>
    <row r="2098" spans="1:7" x14ac:dyDescent="0.2">
      <c r="A2098" s="17">
        <v>40417</v>
      </c>
      <c r="B2098" s="14">
        <v>318.66000000000003</v>
      </c>
      <c r="C2098" s="14">
        <v>314.58999999999997</v>
      </c>
      <c r="D2098" s="14">
        <v>318.66000000000003</v>
      </c>
      <c r="E2098" s="14">
        <v>313.06</v>
      </c>
      <c r="F2098" s="14" t="s">
        <v>4403</v>
      </c>
      <c r="G2098" s="15">
        <v>1.01E-2</v>
      </c>
    </row>
    <row r="2099" spans="1:7" x14ac:dyDescent="0.2">
      <c r="A2099" s="17">
        <v>40416</v>
      </c>
      <c r="B2099" s="14">
        <v>314.87</v>
      </c>
      <c r="C2099" s="14">
        <v>314.37</v>
      </c>
      <c r="D2099" s="14">
        <v>315.45999999999998</v>
      </c>
      <c r="E2099" s="14">
        <v>313.18</v>
      </c>
      <c r="F2099" s="14" t="s">
        <v>5904</v>
      </c>
      <c r="G2099" s="15">
        <v>-8.6E-3</v>
      </c>
    </row>
    <row r="2100" spans="1:7" x14ac:dyDescent="0.2">
      <c r="A2100" s="17">
        <v>40415</v>
      </c>
      <c r="B2100" s="14">
        <v>311.70999999999998</v>
      </c>
      <c r="C2100" s="14">
        <v>314.23</v>
      </c>
      <c r="D2100" s="14">
        <v>316.26</v>
      </c>
      <c r="E2100" s="14">
        <v>308.18</v>
      </c>
      <c r="F2100" s="14" t="s">
        <v>5905</v>
      </c>
      <c r="G2100" s="15">
        <v>-1.66E-2</v>
      </c>
    </row>
    <row r="2101" spans="1:7" x14ac:dyDescent="0.2">
      <c r="A2101" s="17">
        <v>40414</v>
      </c>
      <c r="B2101" s="14">
        <v>314.39999999999998</v>
      </c>
      <c r="C2101" s="14">
        <v>318.18</v>
      </c>
      <c r="D2101" s="14">
        <v>318.18</v>
      </c>
      <c r="E2101" s="14">
        <v>311.63</v>
      </c>
      <c r="F2101" s="14" t="s">
        <v>5906</v>
      </c>
      <c r="G2101" s="15">
        <v>6.9999999999999999E-4</v>
      </c>
    </row>
    <row r="2102" spans="1:7" x14ac:dyDescent="0.2">
      <c r="A2102" s="17">
        <v>40413</v>
      </c>
      <c r="B2102" s="14">
        <v>319.72000000000003</v>
      </c>
      <c r="C2102" s="14">
        <v>319.68</v>
      </c>
      <c r="D2102" s="14">
        <v>321.87</v>
      </c>
      <c r="E2102" s="14">
        <v>317.58999999999997</v>
      </c>
      <c r="F2102" s="14" t="s">
        <v>5907</v>
      </c>
      <c r="G2102" s="15">
        <v>-1.7299999999999999E-2</v>
      </c>
    </row>
    <row r="2103" spans="1:7" x14ac:dyDescent="0.2">
      <c r="A2103" s="17">
        <v>40410</v>
      </c>
      <c r="B2103" s="14">
        <v>319.5</v>
      </c>
      <c r="C2103" s="14">
        <v>324.79000000000002</v>
      </c>
      <c r="D2103" s="14">
        <v>326.08</v>
      </c>
      <c r="E2103" s="14">
        <v>319.05</v>
      </c>
      <c r="F2103" s="14" t="s">
        <v>5908</v>
      </c>
      <c r="G2103" s="15">
        <v>-1.49E-2</v>
      </c>
    </row>
    <row r="2104" spans="1:7" x14ac:dyDescent="0.2">
      <c r="A2104" s="17">
        <v>40409</v>
      </c>
      <c r="B2104" s="14">
        <v>325.13</v>
      </c>
      <c r="C2104" s="14">
        <v>330.43</v>
      </c>
      <c r="D2104" s="14">
        <v>331.07</v>
      </c>
      <c r="E2104" s="14">
        <v>325.04000000000002</v>
      </c>
      <c r="F2104" s="14" t="s">
        <v>5650</v>
      </c>
      <c r="G2104" s="15">
        <v>0</v>
      </c>
    </row>
    <row r="2105" spans="1:7" x14ac:dyDescent="0.2">
      <c r="A2105" s="17">
        <v>40408</v>
      </c>
      <c r="B2105" s="14">
        <v>330.04</v>
      </c>
      <c r="C2105" s="14">
        <v>329.6</v>
      </c>
      <c r="D2105" s="14">
        <v>330.85</v>
      </c>
      <c r="E2105" s="14">
        <v>328.45</v>
      </c>
      <c r="F2105" s="14" t="s">
        <v>4141</v>
      </c>
      <c r="G2105" s="15">
        <v>1.15E-2</v>
      </c>
    </row>
    <row r="2106" spans="1:7" x14ac:dyDescent="0.2">
      <c r="A2106" s="17">
        <v>40407</v>
      </c>
      <c r="B2106" s="14">
        <v>330.04</v>
      </c>
      <c r="C2106" s="14">
        <v>326.55</v>
      </c>
      <c r="D2106" s="14">
        <v>330.05</v>
      </c>
      <c r="E2106" s="14">
        <v>326.5</v>
      </c>
      <c r="F2106" s="14" t="s">
        <v>5909</v>
      </c>
      <c r="G2106" s="15">
        <v>8.5000000000000006E-3</v>
      </c>
    </row>
    <row r="2107" spans="1:7" x14ac:dyDescent="0.2">
      <c r="A2107" s="17">
        <v>40406</v>
      </c>
      <c r="B2107" s="14">
        <v>326.29000000000002</v>
      </c>
      <c r="C2107" s="14">
        <v>325.02</v>
      </c>
      <c r="D2107" s="14">
        <v>326.29000000000002</v>
      </c>
      <c r="E2107" s="14">
        <v>322.63</v>
      </c>
      <c r="F2107" s="14" t="s">
        <v>5910</v>
      </c>
      <c r="G2107" s="15">
        <v>5.5999999999999999E-3</v>
      </c>
    </row>
    <row r="2108" spans="1:7" x14ac:dyDescent="0.2">
      <c r="A2108" s="17">
        <v>40403</v>
      </c>
      <c r="B2108" s="14">
        <v>323.55</v>
      </c>
      <c r="C2108" s="14">
        <v>324.49</v>
      </c>
      <c r="D2108" s="14">
        <v>324.60000000000002</v>
      </c>
      <c r="E2108" s="14">
        <v>319.5</v>
      </c>
      <c r="F2108" s="14" t="s">
        <v>5911</v>
      </c>
      <c r="G2108" s="15">
        <v>-5.7000000000000002E-3</v>
      </c>
    </row>
    <row r="2109" spans="1:7" x14ac:dyDescent="0.2">
      <c r="A2109" s="17">
        <v>40402</v>
      </c>
      <c r="B2109" s="14">
        <v>321.75</v>
      </c>
      <c r="C2109" s="14">
        <v>322.38</v>
      </c>
      <c r="D2109" s="14">
        <v>325.5</v>
      </c>
      <c r="E2109" s="14">
        <v>319.38</v>
      </c>
      <c r="F2109" s="14" t="s">
        <v>5912</v>
      </c>
      <c r="G2109" s="15">
        <v>-2.5399999999999999E-2</v>
      </c>
    </row>
    <row r="2110" spans="1:7" x14ac:dyDescent="0.2">
      <c r="A2110" s="17">
        <v>40401</v>
      </c>
      <c r="B2110" s="14">
        <v>323.60000000000002</v>
      </c>
      <c r="C2110" s="14">
        <v>331.1</v>
      </c>
      <c r="D2110" s="14">
        <v>331.1</v>
      </c>
      <c r="E2110" s="14">
        <v>323.18</v>
      </c>
      <c r="F2110" s="14" t="s">
        <v>5913</v>
      </c>
      <c r="G2110" s="15">
        <v>-9.2999999999999992E-3</v>
      </c>
    </row>
    <row r="2111" spans="1:7" x14ac:dyDescent="0.2">
      <c r="A2111" s="17">
        <v>40400</v>
      </c>
      <c r="B2111" s="14">
        <v>332.05</v>
      </c>
      <c r="C2111" s="14">
        <v>334.25</v>
      </c>
      <c r="D2111" s="14">
        <v>334.51</v>
      </c>
      <c r="E2111" s="14">
        <v>331.04</v>
      </c>
      <c r="F2111" s="14" t="s">
        <v>5914</v>
      </c>
      <c r="G2111" s="15">
        <v>7.4000000000000003E-3</v>
      </c>
    </row>
    <row r="2112" spans="1:7" x14ac:dyDescent="0.2">
      <c r="A2112" s="17">
        <v>40399</v>
      </c>
      <c r="B2112" s="14">
        <v>335.17</v>
      </c>
      <c r="C2112" s="14">
        <v>332.82</v>
      </c>
      <c r="D2112" s="14">
        <v>336.07</v>
      </c>
      <c r="E2112" s="14">
        <v>332.82</v>
      </c>
      <c r="F2112" s="14" t="s">
        <v>5915</v>
      </c>
      <c r="G2112" s="15">
        <v>-7.9000000000000008E-3</v>
      </c>
    </row>
    <row r="2113" spans="1:7" x14ac:dyDescent="0.2">
      <c r="A2113" s="17">
        <v>40396</v>
      </c>
      <c r="B2113" s="14">
        <v>332.71</v>
      </c>
      <c r="C2113" s="14">
        <v>335.96</v>
      </c>
      <c r="D2113" s="14">
        <v>337.73</v>
      </c>
      <c r="E2113" s="14">
        <v>331.89</v>
      </c>
      <c r="F2113" s="14" t="s">
        <v>5916</v>
      </c>
      <c r="G2113" s="15">
        <v>3.8999999999999998E-3</v>
      </c>
    </row>
    <row r="2114" spans="1:7" x14ac:dyDescent="0.2">
      <c r="A2114" s="17">
        <v>40395</v>
      </c>
      <c r="B2114" s="14">
        <v>335.37</v>
      </c>
      <c r="C2114" s="14">
        <v>334.24</v>
      </c>
      <c r="D2114" s="14">
        <v>337.98</v>
      </c>
      <c r="E2114" s="14">
        <v>333.95</v>
      </c>
      <c r="F2114" s="14" t="s">
        <v>5917</v>
      </c>
      <c r="G2114" s="15">
        <v>-1.5E-3</v>
      </c>
    </row>
    <row r="2115" spans="1:7" x14ac:dyDescent="0.2">
      <c r="A2115" s="17">
        <v>40394</v>
      </c>
      <c r="B2115" s="14">
        <v>334.07</v>
      </c>
      <c r="C2115" s="14">
        <v>334.27</v>
      </c>
      <c r="D2115" s="14">
        <v>335.13</v>
      </c>
      <c r="E2115" s="14">
        <v>331.8</v>
      </c>
      <c r="F2115" s="14" t="s">
        <v>5918</v>
      </c>
      <c r="G2115" s="15">
        <v>-2.9999999999999997E-4</v>
      </c>
    </row>
    <row r="2116" spans="1:7" x14ac:dyDescent="0.2">
      <c r="A2116" s="17">
        <v>40393</v>
      </c>
      <c r="B2116" s="14">
        <v>334.58</v>
      </c>
      <c r="C2116" s="14">
        <v>334.58</v>
      </c>
      <c r="D2116" s="14">
        <v>334.89</v>
      </c>
      <c r="E2116" s="14">
        <v>333.1</v>
      </c>
      <c r="F2116" s="14" t="s">
        <v>5919</v>
      </c>
      <c r="G2116" s="15">
        <v>2.3199999999999998E-2</v>
      </c>
    </row>
    <row r="2117" spans="1:7" x14ac:dyDescent="0.2">
      <c r="A2117" s="17">
        <v>40392</v>
      </c>
      <c r="B2117" s="14">
        <v>334.68</v>
      </c>
      <c r="C2117" s="14">
        <v>328.41</v>
      </c>
      <c r="D2117" s="14">
        <v>334.95</v>
      </c>
      <c r="E2117" s="14">
        <v>328.41</v>
      </c>
      <c r="F2117" s="14" t="s">
        <v>5920</v>
      </c>
      <c r="G2117" s="15">
        <v>-8.9999999999999998E-4</v>
      </c>
    </row>
    <row r="2118" spans="1:7" x14ac:dyDescent="0.2">
      <c r="A2118" s="17">
        <v>40389</v>
      </c>
      <c r="B2118" s="14">
        <v>327.08999999999997</v>
      </c>
      <c r="C2118" s="14">
        <v>326.51</v>
      </c>
      <c r="D2118" s="14">
        <v>329</v>
      </c>
      <c r="E2118" s="14">
        <v>324.19</v>
      </c>
      <c r="F2118" s="14" t="s">
        <v>5921</v>
      </c>
      <c r="G2118" s="15">
        <v>-2E-3</v>
      </c>
    </row>
    <row r="2119" spans="1:7" x14ac:dyDescent="0.2">
      <c r="A2119" s="17">
        <v>40388</v>
      </c>
      <c r="B2119" s="14">
        <v>327.39999999999998</v>
      </c>
      <c r="C2119" s="14">
        <v>329.03</v>
      </c>
      <c r="D2119" s="14">
        <v>330.33</v>
      </c>
      <c r="E2119" s="14">
        <v>326.92</v>
      </c>
      <c r="F2119" s="14" t="s">
        <v>5922</v>
      </c>
      <c r="G2119" s="15">
        <v>-5.7999999999999996E-3</v>
      </c>
    </row>
    <row r="2120" spans="1:7" x14ac:dyDescent="0.2">
      <c r="A2120" s="17">
        <v>40387</v>
      </c>
      <c r="B2120" s="14">
        <v>328.05</v>
      </c>
      <c r="C2120" s="14">
        <v>331.09</v>
      </c>
      <c r="D2120" s="14">
        <v>332.15</v>
      </c>
      <c r="E2120" s="14">
        <v>327.38</v>
      </c>
      <c r="F2120" s="14" t="s">
        <v>5923</v>
      </c>
      <c r="G2120" s="15">
        <v>1E-4</v>
      </c>
    </row>
    <row r="2121" spans="1:7" x14ac:dyDescent="0.2">
      <c r="A2121" s="17">
        <v>40386</v>
      </c>
      <c r="B2121" s="14">
        <v>329.95</v>
      </c>
      <c r="C2121" s="14">
        <v>331.03</v>
      </c>
      <c r="D2121" s="14">
        <v>332.44</v>
      </c>
      <c r="E2121" s="14">
        <v>329.24</v>
      </c>
      <c r="F2121" s="14" t="s">
        <v>5924</v>
      </c>
      <c r="G2121" s="15">
        <v>3.3999999999999998E-3</v>
      </c>
    </row>
    <row r="2122" spans="1:7" x14ac:dyDescent="0.2">
      <c r="A2122" s="17">
        <v>40385</v>
      </c>
      <c r="B2122" s="14">
        <v>329.91</v>
      </c>
      <c r="C2122" s="14">
        <v>330.74</v>
      </c>
      <c r="D2122" s="14">
        <v>330.74</v>
      </c>
      <c r="E2122" s="14">
        <v>327.52</v>
      </c>
      <c r="F2122" s="14" t="s">
        <v>5925</v>
      </c>
      <c r="G2122" s="15">
        <v>-4.5999999999999999E-3</v>
      </c>
    </row>
    <row r="2123" spans="1:7" x14ac:dyDescent="0.2">
      <c r="A2123" s="17">
        <v>40382</v>
      </c>
      <c r="B2123" s="14">
        <v>328.79</v>
      </c>
      <c r="C2123" s="14">
        <v>329.2</v>
      </c>
      <c r="D2123" s="14">
        <v>331.16</v>
      </c>
      <c r="E2123" s="14">
        <v>326.85000000000002</v>
      </c>
      <c r="F2123" s="14" t="s">
        <v>5926</v>
      </c>
      <c r="G2123" s="15">
        <v>2.0299999999999999E-2</v>
      </c>
    </row>
    <row r="2124" spans="1:7" x14ac:dyDescent="0.2">
      <c r="A2124" s="17">
        <v>40381</v>
      </c>
      <c r="B2124" s="14">
        <v>330.32</v>
      </c>
      <c r="C2124" s="14">
        <v>323.8</v>
      </c>
      <c r="D2124" s="14">
        <v>330.56</v>
      </c>
      <c r="E2124" s="14">
        <v>322.60000000000002</v>
      </c>
      <c r="F2124" s="14" t="s">
        <v>5927</v>
      </c>
      <c r="G2124" s="15">
        <v>1.3899999999999999E-2</v>
      </c>
    </row>
    <row r="2125" spans="1:7" x14ac:dyDescent="0.2">
      <c r="A2125" s="17">
        <v>40380</v>
      </c>
      <c r="B2125" s="14">
        <v>323.75</v>
      </c>
      <c r="C2125" s="14">
        <v>321.61</v>
      </c>
      <c r="D2125" s="14">
        <v>327.04000000000002</v>
      </c>
      <c r="E2125" s="14">
        <v>321.61</v>
      </c>
      <c r="F2125" s="14" t="s">
        <v>5928</v>
      </c>
      <c r="G2125" s="15">
        <v>-5.0000000000000001E-3</v>
      </c>
    </row>
    <row r="2126" spans="1:7" x14ac:dyDescent="0.2">
      <c r="A2126" s="17">
        <v>40379</v>
      </c>
      <c r="B2126" s="14">
        <v>319.31</v>
      </c>
      <c r="C2126" s="14">
        <v>322.5</v>
      </c>
      <c r="D2126" s="14">
        <v>323.12</v>
      </c>
      <c r="E2126" s="14">
        <v>316.67</v>
      </c>
      <c r="F2126" s="14" t="s">
        <v>5929</v>
      </c>
      <c r="G2126" s="15">
        <v>-1.6999999999999999E-3</v>
      </c>
    </row>
    <row r="2127" spans="1:7" x14ac:dyDescent="0.2">
      <c r="A2127" s="17">
        <v>40378</v>
      </c>
      <c r="B2127" s="14">
        <v>320.91000000000003</v>
      </c>
      <c r="C2127" s="14">
        <v>321.12</v>
      </c>
      <c r="D2127" s="14">
        <v>324.05</v>
      </c>
      <c r="E2127" s="14">
        <v>318.55</v>
      </c>
      <c r="F2127" s="14" t="s">
        <v>5930</v>
      </c>
      <c r="G2127" s="15">
        <v>-1.8599999999999998E-2</v>
      </c>
    </row>
    <row r="2128" spans="1:7" x14ac:dyDescent="0.2">
      <c r="A2128" s="17">
        <v>40375</v>
      </c>
      <c r="B2128" s="14">
        <v>321.45999999999998</v>
      </c>
      <c r="C2128" s="14">
        <v>327.82</v>
      </c>
      <c r="D2128" s="14">
        <v>329.35</v>
      </c>
      <c r="E2128" s="14">
        <v>320.93</v>
      </c>
      <c r="F2128" s="14" t="s">
        <v>5931</v>
      </c>
      <c r="G2128" s="15">
        <v>-7.7999999999999996E-3</v>
      </c>
    </row>
    <row r="2129" spans="1:7" x14ac:dyDescent="0.2">
      <c r="A2129" s="17">
        <v>40374</v>
      </c>
      <c r="B2129" s="14">
        <v>327.54000000000002</v>
      </c>
      <c r="C2129" s="14">
        <v>329.46</v>
      </c>
      <c r="D2129" s="14">
        <v>330.99</v>
      </c>
      <c r="E2129" s="14">
        <v>325.76</v>
      </c>
      <c r="F2129" s="14" t="s">
        <v>5185</v>
      </c>
      <c r="G2129" s="15">
        <v>1.6999999999999999E-3</v>
      </c>
    </row>
    <row r="2130" spans="1:7" x14ac:dyDescent="0.2">
      <c r="A2130" s="17">
        <v>40373</v>
      </c>
      <c r="B2130" s="14">
        <v>330.11</v>
      </c>
      <c r="C2130" s="14">
        <v>330.92</v>
      </c>
      <c r="D2130" s="14">
        <v>331.38</v>
      </c>
      <c r="E2130" s="14">
        <v>327.86</v>
      </c>
      <c r="F2130" s="14" t="s">
        <v>5932</v>
      </c>
      <c r="G2130" s="15">
        <v>2.7099999999999999E-2</v>
      </c>
    </row>
    <row r="2131" spans="1:7" x14ac:dyDescent="0.2">
      <c r="A2131" s="17">
        <v>40372</v>
      </c>
      <c r="B2131" s="14">
        <v>329.55</v>
      </c>
      <c r="C2131" s="14">
        <v>320.93</v>
      </c>
      <c r="D2131" s="14">
        <v>329.55</v>
      </c>
      <c r="E2131" s="14">
        <v>320.93</v>
      </c>
      <c r="F2131" s="14" t="s">
        <v>5933</v>
      </c>
      <c r="G2131" s="15">
        <v>2.0999999999999999E-3</v>
      </c>
    </row>
    <row r="2132" spans="1:7" x14ac:dyDescent="0.2">
      <c r="A2132" s="17">
        <v>40371</v>
      </c>
      <c r="B2132" s="14">
        <v>320.85000000000002</v>
      </c>
      <c r="C2132" s="14">
        <v>321.3</v>
      </c>
      <c r="D2132" s="14">
        <v>321.91000000000003</v>
      </c>
      <c r="E2132" s="14">
        <v>318.36</v>
      </c>
      <c r="F2132" s="14" t="s">
        <v>5934</v>
      </c>
      <c r="G2132" s="15">
        <v>1.2699999999999999E-2</v>
      </c>
    </row>
    <row r="2133" spans="1:7" x14ac:dyDescent="0.2">
      <c r="A2133" s="17">
        <v>40368</v>
      </c>
      <c r="B2133" s="14">
        <v>320.17</v>
      </c>
      <c r="C2133" s="14">
        <v>318.02</v>
      </c>
      <c r="D2133" s="14">
        <v>320.43</v>
      </c>
      <c r="E2133" s="14">
        <v>317.25</v>
      </c>
      <c r="F2133" s="14" t="s">
        <v>5935</v>
      </c>
      <c r="G2133" s="15">
        <v>-4.5999999999999999E-3</v>
      </c>
    </row>
    <row r="2134" spans="1:7" x14ac:dyDescent="0.2">
      <c r="A2134" s="17">
        <v>40367</v>
      </c>
      <c r="B2134" s="14">
        <v>316.14</v>
      </c>
      <c r="C2134" s="14">
        <v>318.95999999999998</v>
      </c>
      <c r="D2134" s="14">
        <v>320.47000000000003</v>
      </c>
      <c r="E2134" s="14">
        <v>314.82</v>
      </c>
      <c r="F2134" s="14" t="s">
        <v>5936</v>
      </c>
      <c r="G2134" s="15">
        <v>1.0800000000000001E-2</v>
      </c>
    </row>
    <row r="2135" spans="1:7" x14ac:dyDescent="0.2">
      <c r="A2135" s="17">
        <v>40366</v>
      </c>
      <c r="B2135" s="14">
        <v>317.61</v>
      </c>
      <c r="C2135" s="14">
        <v>312.95999999999998</v>
      </c>
      <c r="D2135" s="14">
        <v>318.12</v>
      </c>
      <c r="E2135" s="14">
        <v>309.76</v>
      </c>
      <c r="F2135" s="14" t="s">
        <v>5937</v>
      </c>
      <c r="G2135" s="15">
        <v>2.81E-2</v>
      </c>
    </row>
    <row r="2136" spans="1:7" x14ac:dyDescent="0.2">
      <c r="A2136" s="17">
        <v>40365</v>
      </c>
      <c r="B2136" s="14">
        <v>314.20999999999998</v>
      </c>
      <c r="C2136" s="14">
        <v>307.64</v>
      </c>
      <c r="D2136" s="14">
        <v>314.83999999999997</v>
      </c>
      <c r="E2136" s="14">
        <v>307.14999999999998</v>
      </c>
      <c r="F2136" s="14" t="s">
        <v>5901</v>
      </c>
      <c r="G2136" s="15">
        <v>-1.6999999999999999E-3</v>
      </c>
    </row>
    <row r="2137" spans="1:7" x14ac:dyDescent="0.2">
      <c r="A2137" s="17">
        <v>40364</v>
      </c>
      <c r="B2137" s="14">
        <v>305.63</v>
      </c>
      <c r="C2137" s="14">
        <v>306.24</v>
      </c>
      <c r="D2137" s="14">
        <v>308.44</v>
      </c>
      <c r="E2137" s="14">
        <v>305.23</v>
      </c>
      <c r="F2137" s="14" t="s">
        <v>5938</v>
      </c>
      <c r="G2137" s="15">
        <v>2.5000000000000001E-3</v>
      </c>
    </row>
    <row r="2138" spans="1:7" x14ac:dyDescent="0.2">
      <c r="A2138" s="17">
        <v>40361</v>
      </c>
      <c r="B2138" s="14">
        <v>306.14999999999998</v>
      </c>
      <c r="C2138" s="14">
        <v>308.14999999999998</v>
      </c>
      <c r="D2138" s="14">
        <v>309.17</v>
      </c>
      <c r="E2138" s="14">
        <v>305.73</v>
      </c>
      <c r="F2138" s="14" t="s">
        <v>5939</v>
      </c>
      <c r="G2138" s="15">
        <v>-2.4199999999999999E-2</v>
      </c>
    </row>
    <row r="2139" spans="1:7" x14ac:dyDescent="0.2">
      <c r="A2139" s="17">
        <v>40360</v>
      </c>
      <c r="B2139" s="14">
        <v>305.38</v>
      </c>
      <c r="C2139" s="14">
        <v>309.27999999999997</v>
      </c>
      <c r="D2139" s="14">
        <v>312.16000000000003</v>
      </c>
      <c r="E2139" s="14">
        <v>303.79000000000002</v>
      </c>
      <c r="F2139" s="14" t="s">
        <v>5940</v>
      </c>
      <c r="G2139" s="15">
        <v>1.01E-2</v>
      </c>
    </row>
    <row r="2140" spans="1:7" x14ac:dyDescent="0.2">
      <c r="A2140" s="17">
        <v>40359</v>
      </c>
      <c r="B2140" s="14">
        <v>312.95999999999998</v>
      </c>
      <c r="C2140" s="14">
        <v>311.29000000000002</v>
      </c>
      <c r="D2140" s="14">
        <v>314.12</v>
      </c>
      <c r="E2140" s="14">
        <v>308.8</v>
      </c>
      <c r="F2140" s="14" t="s">
        <v>5941</v>
      </c>
      <c r="G2140" s="15">
        <v>-3.1699999999999999E-2</v>
      </c>
    </row>
    <row r="2141" spans="1:7" x14ac:dyDescent="0.2">
      <c r="A2141" s="17">
        <v>40358</v>
      </c>
      <c r="B2141" s="14">
        <v>309.83999999999997</v>
      </c>
      <c r="C2141" s="14">
        <v>317.47000000000003</v>
      </c>
      <c r="D2141" s="14">
        <v>317.47000000000003</v>
      </c>
      <c r="E2141" s="14">
        <v>308.97000000000003</v>
      </c>
      <c r="F2141" s="14" t="s">
        <v>5942</v>
      </c>
      <c r="G2141" s="15">
        <v>3.8E-3</v>
      </c>
    </row>
    <row r="2142" spans="1:7" x14ac:dyDescent="0.2">
      <c r="A2142" s="17">
        <v>40357</v>
      </c>
      <c r="B2142" s="14">
        <v>319.99</v>
      </c>
      <c r="C2142" s="14">
        <v>320.27</v>
      </c>
      <c r="D2142" s="14">
        <v>320.58</v>
      </c>
      <c r="E2142" s="14">
        <v>316.20999999999998</v>
      </c>
      <c r="F2142" s="14" t="s">
        <v>5943</v>
      </c>
      <c r="G2142" s="15">
        <v>-2.3900000000000001E-2</v>
      </c>
    </row>
    <row r="2143" spans="1:7" x14ac:dyDescent="0.2">
      <c r="A2143" s="17">
        <v>40353</v>
      </c>
      <c r="B2143" s="14">
        <v>318.77</v>
      </c>
      <c r="C2143" s="14">
        <v>327.92</v>
      </c>
      <c r="D2143" s="14">
        <v>328.23</v>
      </c>
      <c r="E2143" s="14">
        <v>318.45999999999998</v>
      </c>
      <c r="F2143" s="14" t="s">
        <v>5944</v>
      </c>
      <c r="G2143" s="15">
        <v>-9.7999999999999997E-3</v>
      </c>
    </row>
    <row r="2144" spans="1:7" x14ac:dyDescent="0.2">
      <c r="A2144" s="17">
        <v>40352</v>
      </c>
      <c r="B2144" s="14">
        <v>326.58999999999997</v>
      </c>
      <c r="C2144" s="14">
        <v>327.33999999999997</v>
      </c>
      <c r="D2144" s="14">
        <v>331.13</v>
      </c>
      <c r="E2144" s="14">
        <v>325.85000000000002</v>
      </c>
      <c r="F2144" s="14" t="s">
        <v>5440</v>
      </c>
      <c r="G2144" s="15">
        <v>-8.0000000000000004E-4</v>
      </c>
    </row>
    <row r="2145" spans="1:7" x14ac:dyDescent="0.2">
      <c r="A2145" s="17">
        <v>40351</v>
      </c>
      <c r="B2145" s="14">
        <v>329.81</v>
      </c>
      <c r="C2145" s="14">
        <v>328.25</v>
      </c>
      <c r="D2145" s="14">
        <v>331.49</v>
      </c>
      <c r="E2145" s="14">
        <v>327.14999999999998</v>
      </c>
      <c r="F2145" s="14" t="s">
        <v>5945</v>
      </c>
      <c r="G2145" s="15">
        <v>6.1999999999999998E-3</v>
      </c>
    </row>
    <row r="2146" spans="1:7" x14ac:dyDescent="0.2">
      <c r="A2146" s="17">
        <v>40350</v>
      </c>
      <c r="B2146" s="14">
        <v>330.08</v>
      </c>
      <c r="C2146" s="14">
        <v>331.32</v>
      </c>
      <c r="D2146" s="14">
        <v>332.46</v>
      </c>
      <c r="E2146" s="14">
        <v>328.96</v>
      </c>
      <c r="F2146" s="14" t="s">
        <v>5946</v>
      </c>
      <c r="G2146" s="15">
        <v>7.0000000000000001E-3</v>
      </c>
    </row>
    <row r="2147" spans="1:7" x14ac:dyDescent="0.2">
      <c r="A2147" s="17">
        <v>40347</v>
      </c>
      <c r="B2147" s="14">
        <v>328.06</v>
      </c>
      <c r="C2147" s="14">
        <v>326.49</v>
      </c>
      <c r="D2147" s="14">
        <v>328.59</v>
      </c>
      <c r="E2147" s="14">
        <v>326.14999999999998</v>
      </c>
      <c r="F2147" s="14" t="s">
        <v>5947</v>
      </c>
      <c r="G2147" s="15">
        <v>2.9999999999999997E-4</v>
      </c>
    </row>
    <row r="2148" spans="1:7" x14ac:dyDescent="0.2">
      <c r="A2148" s="17">
        <v>40346</v>
      </c>
      <c r="B2148" s="14">
        <v>325.77</v>
      </c>
      <c r="C2148" s="14">
        <v>324.56</v>
      </c>
      <c r="D2148" s="14">
        <v>327.7</v>
      </c>
      <c r="E2148" s="14">
        <v>323.72000000000003</v>
      </c>
      <c r="F2148" s="14" t="s">
        <v>5948</v>
      </c>
      <c r="G2148" s="15">
        <v>-1E-3</v>
      </c>
    </row>
    <row r="2149" spans="1:7" x14ac:dyDescent="0.2">
      <c r="A2149" s="17">
        <v>40345</v>
      </c>
      <c r="B2149" s="14">
        <v>325.66000000000003</v>
      </c>
      <c r="C2149" s="14">
        <v>327.52999999999997</v>
      </c>
      <c r="D2149" s="14">
        <v>327.85</v>
      </c>
      <c r="E2149" s="14">
        <v>322.2</v>
      </c>
      <c r="F2149" s="14" t="s">
        <v>5949</v>
      </c>
      <c r="G2149" s="15">
        <v>9.9000000000000008E-3</v>
      </c>
    </row>
    <row r="2150" spans="1:7" x14ac:dyDescent="0.2">
      <c r="A2150" s="17">
        <v>40344</v>
      </c>
      <c r="B2150" s="14">
        <v>325.98</v>
      </c>
      <c r="C2150" s="14">
        <v>321.39</v>
      </c>
      <c r="D2150" s="14">
        <v>326.06</v>
      </c>
      <c r="E2150" s="14">
        <v>321.19</v>
      </c>
      <c r="F2150" s="14" t="s">
        <v>5950</v>
      </c>
      <c r="G2150" s="15">
        <v>1.49E-2</v>
      </c>
    </row>
    <row r="2151" spans="1:7" x14ac:dyDescent="0.2">
      <c r="A2151" s="17">
        <v>40343</v>
      </c>
      <c r="B2151" s="14">
        <v>322.79000000000002</v>
      </c>
      <c r="C2151" s="14">
        <v>319.86</v>
      </c>
      <c r="D2151" s="14">
        <v>322.79000000000002</v>
      </c>
      <c r="E2151" s="14">
        <v>319.86</v>
      </c>
      <c r="F2151" s="14" t="s">
        <v>5951</v>
      </c>
      <c r="G2151" s="15">
        <v>-8.0000000000000004E-4</v>
      </c>
    </row>
    <row r="2152" spans="1:7" x14ac:dyDescent="0.2">
      <c r="A2152" s="17">
        <v>40340</v>
      </c>
      <c r="B2152" s="14">
        <v>318.05</v>
      </c>
      <c r="C2152" s="14">
        <v>319.52999999999997</v>
      </c>
      <c r="D2152" s="14">
        <v>319.77999999999997</v>
      </c>
      <c r="E2152" s="14">
        <v>315.06</v>
      </c>
      <c r="F2152" s="14" t="s">
        <v>5952</v>
      </c>
      <c r="G2152" s="15">
        <v>2.07E-2</v>
      </c>
    </row>
    <row r="2153" spans="1:7" x14ac:dyDescent="0.2">
      <c r="A2153" s="17">
        <v>40339</v>
      </c>
      <c r="B2153" s="14">
        <v>318.3</v>
      </c>
      <c r="C2153" s="14">
        <v>310.89999999999998</v>
      </c>
      <c r="D2153" s="14">
        <v>318.38</v>
      </c>
      <c r="E2153" s="14">
        <v>309.64999999999998</v>
      </c>
      <c r="F2153" s="14" t="s">
        <v>5953</v>
      </c>
      <c r="G2153" s="15">
        <v>2.3599999999999999E-2</v>
      </c>
    </row>
    <row r="2154" spans="1:7" x14ac:dyDescent="0.2">
      <c r="A2154" s="17">
        <v>40338</v>
      </c>
      <c r="B2154" s="14">
        <v>311.83999999999997</v>
      </c>
      <c r="C2154" s="14">
        <v>306.56</v>
      </c>
      <c r="D2154" s="14">
        <v>311.83999999999997</v>
      </c>
      <c r="E2154" s="14">
        <v>304.77</v>
      </c>
      <c r="F2154" s="14" t="s">
        <v>5954</v>
      </c>
      <c r="G2154" s="15">
        <v>-6.4000000000000003E-3</v>
      </c>
    </row>
    <row r="2155" spans="1:7" x14ac:dyDescent="0.2">
      <c r="A2155" s="17">
        <v>40337</v>
      </c>
      <c r="B2155" s="14">
        <v>304.64</v>
      </c>
      <c r="C2155" s="14">
        <v>307.63</v>
      </c>
      <c r="D2155" s="14">
        <v>308.86</v>
      </c>
      <c r="E2155" s="14">
        <v>302.49</v>
      </c>
      <c r="F2155" s="14" t="s">
        <v>5955</v>
      </c>
      <c r="G2155" s="15">
        <v>-1.23E-2</v>
      </c>
    </row>
    <row r="2156" spans="1:7" x14ac:dyDescent="0.2">
      <c r="A2156" s="17">
        <v>40336</v>
      </c>
      <c r="B2156" s="14">
        <v>306.60000000000002</v>
      </c>
      <c r="C2156" s="14">
        <v>309.98</v>
      </c>
      <c r="D2156" s="14">
        <v>310.74</v>
      </c>
      <c r="E2156" s="14">
        <v>304.82</v>
      </c>
      <c r="F2156" s="14" t="s">
        <v>5956</v>
      </c>
      <c r="G2156" s="15">
        <v>-1.7100000000000001E-2</v>
      </c>
    </row>
    <row r="2157" spans="1:7" x14ac:dyDescent="0.2">
      <c r="A2157" s="17">
        <v>40333</v>
      </c>
      <c r="B2157" s="14">
        <v>310.43</v>
      </c>
      <c r="C2157" s="14">
        <v>317.04000000000002</v>
      </c>
      <c r="D2157" s="14">
        <v>318.43</v>
      </c>
      <c r="E2157" s="14">
        <v>309.92</v>
      </c>
      <c r="F2157" s="14" t="s">
        <v>5957</v>
      </c>
      <c r="G2157" s="15">
        <v>1.5900000000000001E-2</v>
      </c>
    </row>
    <row r="2158" spans="1:7" x14ac:dyDescent="0.2">
      <c r="A2158" s="17">
        <v>40332</v>
      </c>
      <c r="B2158" s="14">
        <v>315.83</v>
      </c>
      <c r="C2158" s="14">
        <v>314.43</v>
      </c>
      <c r="D2158" s="14">
        <v>317.62</v>
      </c>
      <c r="E2158" s="14">
        <v>314.43</v>
      </c>
      <c r="F2158" s="14" t="s">
        <v>5958</v>
      </c>
      <c r="G2158" s="15">
        <v>7.7000000000000002E-3</v>
      </c>
    </row>
    <row r="2159" spans="1:7" x14ac:dyDescent="0.2">
      <c r="A2159" s="17">
        <v>40331</v>
      </c>
      <c r="B2159" s="14">
        <v>310.89</v>
      </c>
      <c r="C2159" s="14">
        <v>307.08999999999997</v>
      </c>
      <c r="D2159" s="14">
        <v>311.29000000000002</v>
      </c>
      <c r="E2159" s="14">
        <v>305.26</v>
      </c>
      <c r="F2159" s="14" t="s">
        <v>5959</v>
      </c>
      <c r="G2159" s="15">
        <v>4.0000000000000002E-4</v>
      </c>
    </row>
    <row r="2160" spans="1:7" x14ac:dyDescent="0.2">
      <c r="A2160" s="17">
        <v>40330</v>
      </c>
      <c r="B2160" s="14">
        <v>308.52</v>
      </c>
      <c r="C2160" s="14">
        <v>307.75</v>
      </c>
      <c r="D2160" s="14">
        <v>309.69</v>
      </c>
      <c r="E2160" s="14">
        <v>302.63</v>
      </c>
      <c r="F2160" s="14" t="s">
        <v>5960</v>
      </c>
      <c r="G2160" s="15">
        <v>2E-3</v>
      </c>
    </row>
    <row r="2161" spans="1:7" x14ac:dyDescent="0.2">
      <c r="A2161" s="17">
        <v>40329</v>
      </c>
      <c r="B2161" s="14">
        <v>308.41000000000003</v>
      </c>
      <c r="C2161" s="14">
        <v>308.39</v>
      </c>
      <c r="D2161" s="14">
        <v>309.77999999999997</v>
      </c>
      <c r="E2161" s="14">
        <v>307.75</v>
      </c>
      <c r="F2161" s="14" t="s">
        <v>5961</v>
      </c>
      <c r="G2161" s="15">
        <v>8.0000000000000004E-4</v>
      </c>
    </row>
    <row r="2162" spans="1:7" x14ac:dyDescent="0.2">
      <c r="A2162" s="17">
        <v>40326</v>
      </c>
      <c r="B2162" s="14">
        <v>307.79000000000002</v>
      </c>
      <c r="C2162" s="14">
        <v>310.72000000000003</v>
      </c>
      <c r="D2162" s="14">
        <v>310.72000000000003</v>
      </c>
      <c r="E2162" s="14">
        <v>306.93</v>
      </c>
      <c r="F2162" s="14" t="s">
        <v>5962</v>
      </c>
      <c r="G2162" s="15">
        <v>2.3599999999999999E-2</v>
      </c>
    </row>
    <row r="2163" spans="1:7" x14ac:dyDescent="0.2">
      <c r="A2163" s="17">
        <v>40325</v>
      </c>
      <c r="B2163" s="14">
        <v>307.55</v>
      </c>
      <c r="C2163" s="14">
        <v>301.91000000000003</v>
      </c>
      <c r="D2163" s="14">
        <v>307.55</v>
      </c>
      <c r="E2163" s="14">
        <v>301.22000000000003</v>
      </c>
      <c r="F2163" s="14" t="s">
        <v>5963</v>
      </c>
      <c r="G2163" s="15">
        <v>2.6700000000000002E-2</v>
      </c>
    </row>
    <row r="2164" spans="1:7" x14ac:dyDescent="0.2">
      <c r="A2164" s="17">
        <v>40324</v>
      </c>
      <c r="B2164" s="14">
        <v>300.45999999999998</v>
      </c>
      <c r="C2164" s="14">
        <v>295.02999999999997</v>
      </c>
      <c r="D2164" s="14">
        <v>301.57</v>
      </c>
      <c r="E2164" s="14">
        <v>295.02999999999997</v>
      </c>
      <c r="F2164" s="14" t="s">
        <v>5964</v>
      </c>
      <c r="G2164" s="15">
        <v>-2.4799999999999999E-2</v>
      </c>
    </row>
    <row r="2165" spans="1:7" x14ac:dyDescent="0.2">
      <c r="A2165" s="17">
        <v>40323</v>
      </c>
      <c r="B2165" s="14">
        <v>292.66000000000003</v>
      </c>
      <c r="C2165" s="14">
        <v>293.52</v>
      </c>
      <c r="D2165" s="14">
        <v>295.10000000000002</v>
      </c>
      <c r="E2165" s="14">
        <v>290.62</v>
      </c>
      <c r="F2165" s="14" t="s">
        <v>5965</v>
      </c>
      <c r="G2165" s="15">
        <v>2.0000000000000001E-4</v>
      </c>
    </row>
    <row r="2166" spans="1:7" x14ac:dyDescent="0.2">
      <c r="A2166" s="17">
        <v>40322</v>
      </c>
      <c r="B2166" s="14">
        <v>300.08999999999997</v>
      </c>
      <c r="C2166" s="14">
        <v>300.3</v>
      </c>
      <c r="D2166" s="14">
        <v>303.54000000000002</v>
      </c>
      <c r="E2166" s="14">
        <v>296.27999999999997</v>
      </c>
      <c r="F2166" s="14" t="s">
        <v>5966</v>
      </c>
      <c r="G2166" s="15">
        <v>6.4000000000000003E-3</v>
      </c>
    </row>
    <row r="2167" spans="1:7" x14ac:dyDescent="0.2">
      <c r="A2167" s="17">
        <v>40319</v>
      </c>
      <c r="B2167" s="14">
        <v>300.02999999999997</v>
      </c>
      <c r="C2167" s="14">
        <v>297.83999999999997</v>
      </c>
      <c r="D2167" s="14">
        <v>301.27</v>
      </c>
      <c r="E2167" s="14">
        <v>294.44</v>
      </c>
      <c r="F2167" s="14" t="s">
        <v>5967</v>
      </c>
      <c r="G2167" s="15">
        <v>-2.3099999999999999E-2</v>
      </c>
    </row>
    <row r="2168" spans="1:7" x14ac:dyDescent="0.2">
      <c r="A2168" s="17">
        <v>40318</v>
      </c>
      <c r="B2168" s="14">
        <v>298.12</v>
      </c>
      <c r="C2168" s="14">
        <v>307.11</v>
      </c>
      <c r="D2168" s="14">
        <v>308.82</v>
      </c>
      <c r="E2168" s="14">
        <v>294.3</v>
      </c>
      <c r="F2168" s="14" t="s">
        <v>5968</v>
      </c>
      <c r="G2168" s="15">
        <v>-2.98E-2</v>
      </c>
    </row>
    <row r="2169" spans="1:7" x14ac:dyDescent="0.2">
      <c r="A2169" s="17">
        <v>40317</v>
      </c>
      <c r="B2169" s="14">
        <v>305.17</v>
      </c>
      <c r="C2169" s="14">
        <v>313.75</v>
      </c>
      <c r="D2169" s="14">
        <v>313.75</v>
      </c>
      <c r="E2169" s="14">
        <v>305.02</v>
      </c>
      <c r="F2169" s="14" t="s">
        <v>5969</v>
      </c>
      <c r="G2169" s="15">
        <v>9.4000000000000004E-3</v>
      </c>
    </row>
    <row r="2170" spans="1:7" x14ac:dyDescent="0.2">
      <c r="A2170" s="17">
        <v>40316</v>
      </c>
      <c r="B2170" s="14">
        <v>314.52999999999997</v>
      </c>
      <c r="C2170" s="14">
        <v>314.3</v>
      </c>
      <c r="D2170" s="14">
        <v>315.60000000000002</v>
      </c>
      <c r="E2170" s="14">
        <v>312.87</v>
      </c>
      <c r="F2170" s="14" t="s">
        <v>3883</v>
      </c>
      <c r="G2170" s="15">
        <v>3.2000000000000002E-3</v>
      </c>
    </row>
    <row r="2171" spans="1:7" x14ac:dyDescent="0.2">
      <c r="A2171" s="17">
        <v>40315</v>
      </c>
      <c r="B2171" s="14">
        <v>311.61</v>
      </c>
      <c r="C2171" s="14">
        <v>308.22000000000003</v>
      </c>
      <c r="D2171" s="14">
        <v>314.54000000000002</v>
      </c>
      <c r="E2171" s="14">
        <v>307.48</v>
      </c>
      <c r="F2171" s="14" t="s">
        <v>5970</v>
      </c>
      <c r="G2171" s="15">
        <v>-2.1999999999999999E-2</v>
      </c>
    </row>
    <row r="2172" spans="1:7" x14ac:dyDescent="0.2">
      <c r="A2172" s="17">
        <v>40312</v>
      </c>
      <c r="B2172" s="14">
        <v>310.62</v>
      </c>
      <c r="C2172" s="14">
        <v>318.5</v>
      </c>
      <c r="D2172" s="14">
        <v>318.64999999999998</v>
      </c>
      <c r="E2172" s="14">
        <v>310.37</v>
      </c>
      <c r="F2172" s="14" t="s">
        <v>5971</v>
      </c>
      <c r="G2172" s="15">
        <v>1.77E-2</v>
      </c>
    </row>
    <row r="2173" spans="1:7" x14ac:dyDescent="0.2">
      <c r="A2173" s="17">
        <v>40310</v>
      </c>
      <c r="B2173" s="14">
        <v>317.62</v>
      </c>
      <c r="C2173" s="14">
        <v>311.81</v>
      </c>
      <c r="D2173" s="14">
        <v>317.76</v>
      </c>
      <c r="E2173" s="14">
        <v>309.86</v>
      </c>
      <c r="F2173" s="14" t="s">
        <v>5972</v>
      </c>
      <c r="G2173" s="15">
        <v>-1.1299999999999999E-2</v>
      </c>
    </row>
    <row r="2174" spans="1:7" x14ac:dyDescent="0.2">
      <c r="A2174" s="17">
        <v>40309</v>
      </c>
      <c r="B2174" s="14">
        <v>312.10000000000002</v>
      </c>
      <c r="C2174" s="14">
        <v>314.62</v>
      </c>
      <c r="D2174" s="14">
        <v>314.62</v>
      </c>
      <c r="E2174" s="14">
        <v>309.20999999999998</v>
      </c>
      <c r="F2174" s="14" t="s">
        <v>5973</v>
      </c>
      <c r="G2174" s="15">
        <v>6.3E-2</v>
      </c>
    </row>
    <row r="2175" spans="1:7" x14ac:dyDescent="0.2">
      <c r="A2175" s="17">
        <v>40308</v>
      </c>
      <c r="B2175" s="14">
        <v>315.66000000000003</v>
      </c>
      <c r="C2175" s="14">
        <v>306.67</v>
      </c>
      <c r="D2175" s="14">
        <v>315.66000000000003</v>
      </c>
      <c r="E2175" s="14">
        <v>306.67</v>
      </c>
      <c r="F2175" s="14" t="s">
        <v>5974</v>
      </c>
      <c r="G2175" s="15">
        <v>-3.6400000000000002E-2</v>
      </c>
    </row>
    <row r="2176" spans="1:7" x14ac:dyDescent="0.2">
      <c r="A2176" s="17">
        <v>40305</v>
      </c>
      <c r="B2176" s="14">
        <v>296.94</v>
      </c>
      <c r="C2176" s="14">
        <v>299.74</v>
      </c>
      <c r="D2176" s="14">
        <v>305.32</v>
      </c>
      <c r="E2176" s="14">
        <v>292.45</v>
      </c>
      <c r="F2176" s="14" t="s">
        <v>5975</v>
      </c>
      <c r="G2176" s="15">
        <v>-2.41E-2</v>
      </c>
    </row>
    <row r="2177" spans="1:7" x14ac:dyDescent="0.2">
      <c r="A2177" s="17">
        <v>40304</v>
      </c>
      <c r="B2177" s="14">
        <v>308.16000000000003</v>
      </c>
      <c r="C2177" s="14">
        <v>312.52999999999997</v>
      </c>
      <c r="D2177" s="14">
        <v>318.33</v>
      </c>
      <c r="E2177" s="14">
        <v>307.02999999999997</v>
      </c>
      <c r="F2177" s="14" t="s">
        <v>5976</v>
      </c>
      <c r="G2177" s="15">
        <v>-2.8400000000000002E-2</v>
      </c>
    </row>
    <row r="2178" spans="1:7" x14ac:dyDescent="0.2">
      <c r="A2178" s="17">
        <v>40303</v>
      </c>
      <c r="B2178" s="14">
        <v>315.77999999999997</v>
      </c>
      <c r="C2178" s="14">
        <v>324.02</v>
      </c>
      <c r="D2178" s="14">
        <v>325.13</v>
      </c>
      <c r="E2178" s="14">
        <v>315.77999999999997</v>
      </c>
      <c r="F2178" s="14" t="s">
        <v>5977</v>
      </c>
      <c r="G2178" s="15">
        <v>-2.7900000000000001E-2</v>
      </c>
    </row>
    <row r="2179" spans="1:7" x14ac:dyDescent="0.2">
      <c r="A2179" s="17">
        <v>40302</v>
      </c>
      <c r="B2179" s="14">
        <v>325.02</v>
      </c>
      <c r="C2179" s="14">
        <v>335.49</v>
      </c>
      <c r="D2179" s="14">
        <v>335.49</v>
      </c>
      <c r="E2179" s="14">
        <v>324.93</v>
      </c>
      <c r="F2179" s="14" t="s">
        <v>5978</v>
      </c>
      <c r="G2179" s="15">
        <v>4.1999999999999997E-3</v>
      </c>
    </row>
    <row r="2180" spans="1:7" x14ac:dyDescent="0.2">
      <c r="A2180" s="17">
        <v>40301</v>
      </c>
      <c r="B2180" s="14">
        <v>334.36</v>
      </c>
      <c r="C2180" s="14">
        <v>331.71</v>
      </c>
      <c r="D2180" s="14">
        <v>334.36</v>
      </c>
      <c r="E2180" s="14">
        <v>330.13</v>
      </c>
      <c r="F2180" s="14" t="s">
        <v>5979</v>
      </c>
      <c r="G2180" s="15">
        <v>-2.8999999999999998E-3</v>
      </c>
    </row>
    <row r="2181" spans="1:7" x14ac:dyDescent="0.2">
      <c r="A2181" s="17">
        <v>40298</v>
      </c>
      <c r="B2181" s="14">
        <v>332.95</v>
      </c>
      <c r="C2181" s="14">
        <v>333.67</v>
      </c>
      <c r="D2181" s="14">
        <v>334.68</v>
      </c>
      <c r="E2181" s="14">
        <v>331.75</v>
      </c>
      <c r="F2181" s="14" t="s">
        <v>5980</v>
      </c>
      <c r="G2181" s="15">
        <v>1.83E-2</v>
      </c>
    </row>
    <row r="2182" spans="1:7" x14ac:dyDescent="0.2">
      <c r="A2182" s="17">
        <v>40297</v>
      </c>
      <c r="B2182" s="14">
        <v>333.93</v>
      </c>
      <c r="C2182" s="14">
        <v>329.06</v>
      </c>
      <c r="D2182" s="14">
        <v>333.93</v>
      </c>
      <c r="E2182" s="14">
        <v>327.77</v>
      </c>
      <c r="F2182" s="14" t="s">
        <v>5981</v>
      </c>
      <c r="G2182" s="15">
        <v>-4.4000000000000003E-3</v>
      </c>
    </row>
    <row r="2183" spans="1:7" x14ac:dyDescent="0.2">
      <c r="A2183" s="17">
        <v>40296</v>
      </c>
      <c r="B2183" s="14">
        <v>327.94</v>
      </c>
      <c r="C2183" s="14">
        <v>328.82</v>
      </c>
      <c r="D2183" s="14">
        <v>332.99</v>
      </c>
      <c r="E2183" s="14">
        <v>325.27999999999997</v>
      </c>
      <c r="F2183" s="14" t="s">
        <v>5982</v>
      </c>
      <c r="G2183" s="15">
        <v>-2.41E-2</v>
      </c>
    </row>
    <row r="2184" spans="1:7" x14ac:dyDescent="0.2">
      <c r="A2184" s="17">
        <v>40295</v>
      </c>
      <c r="B2184" s="14">
        <v>329.39</v>
      </c>
      <c r="C2184" s="14">
        <v>338.07</v>
      </c>
      <c r="D2184" s="14">
        <v>338.07</v>
      </c>
      <c r="E2184" s="14">
        <v>329.39</v>
      </c>
      <c r="F2184" s="14" t="s">
        <v>5983</v>
      </c>
      <c r="G2184" s="15">
        <v>1.6999999999999999E-3</v>
      </c>
    </row>
    <row r="2185" spans="1:7" x14ac:dyDescent="0.2">
      <c r="A2185" s="17">
        <v>40294</v>
      </c>
      <c r="B2185" s="14">
        <v>337.54</v>
      </c>
      <c r="C2185" s="14">
        <v>339.3</v>
      </c>
      <c r="D2185" s="14">
        <v>340.72</v>
      </c>
      <c r="E2185" s="14">
        <v>337.54</v>
      </c>
      <c r="F2185" s="14" t="s">
        <v>5984</v>
      </c>
      <c r="G2185" s="15">
        <v>2.5100000000000001E-2</v>
      </c>
    </row>
    <row r="2186" spans="1:7" x14ac:dyDescent="0.2">
      <c r="A2186" s="17">
        <v>40291</v>
      </c>
      <c r="B2186" s="14">
        <v>336.97</v>
      </c>
      <c r="C2186" s="14">
        <v>330.33</v>
      </c>
      <c r="D2186" s="14">
        <v>337.22</v>
      </c>
      <c r="E2186" s="14">
        <v>329.71</v>
      </c>
      <c r="F2186" s="14" t="s">
        <v>5985</v>
      </c>
      <c r="G2186" s="15">
        <v>-5.5999999999999999E-3</v>
      </c>
    </row>
    <row r="2187" spans="1:7" x14ac:dyDescent="0.2">
      <c r="A2187" s="17">
        <v>40290</v>
      </c>
      <c r="B2187" s="14">
        <v>328.73</v>
      </c>
      <c r="C2187" s="14">
        <v>330</v>
      </c>
      <c r="D2187" s="14">
        <v>332.33</v>
      </c>
      <c r="E2187" s="14">
        <v>326.23</v>
      </c>
      <c r="F2187" s="14" t="s">
        <v>5986</v>
      </c>
      <c r="G2187" s="15">
        <v>-1.2E-2</v>
      </c>
    </row>
    <row r="2188" spans="1:7" x14ac:dyDescent="0.2">
      <c r="A2188" s="17">
        <v>40289</v>
      </c>
      <c r="B2188" s="14">
        <v>330.58</v>
      </c>
      <c r="C2188" s="14">
        <v>334.96</v>
      </c>
      <c r="D2188" s="14">
        <v>335.26</v>
      </c>
      <c r="E2188" s="14">
        <v>330.58</v>
      </c>
      <c r="F2188" s="14" t="s">
        <v>5987</v>
      </c>
      <c r="G2188" s="15">
        <v>1.2800000000000001E-2</v>
      </c>
    </row>
    <row r="2189" spans="1:7" x14ac:dyDescent="0.2">
      <c r="A2189" s="17">
        <v>40288</v>
      </c>
      <c r="B2189" s="14">
        <v>334.6</v>
      </c>
      <c r="C2189" s="14">
        <v>330.48</v>
      </c>
      <c r="D2189" s="14">
        <v>335.06</v>
      </c>
      <c r="E2189" s="14">
        <v>330.48</v>
      </c>
      <c r="F2189" s="14" t="s">
        <v>5988</v>
      </c>
      <c r="G2189" s="15">
        <v>-7.7999999999999996E-3</v>
      </c>
    </row>
    <row r="2190" spans="1:7" x14ac:dyDescent="0.2">
      <c r="A2190" s="17">
        <v>40287</v>
      </c>
      <c r="B2190" s="14">
        <v>330.36</v>
      </c>
      <c r="C2190" s="14">
        <v>331.1</v>
      </c>
      <c r="D2190" s="14">
        <v>332.17</v>
      </c>
      <c r="E2190" s="14">
        <v>328.66</v>
      </c>
      <c r="F2190" s="14" t="s">
        <v>5989</v>
      </c>
      <c r="G2190" s="15">
        <v>-3.8E-3</v>
      </c>
    </row>
    <row r="2191" spans="1:7" x14ac:dyDescent="0.2">
      <c r="A2191" s="17">
        <v>40284</v>
      </c>
      <c r="B2191" s="14">
        <v>332.96</v>
      </c>
      <c r="C2191" s="14">
        <v>334.95</v>
      </c>
      <c r="D2191" s="14">
        <v>336.81</v>
      </c>
      <c r="E2191" s="14">
        <v>332.04</v>
      </c>
      <c r="F2191" s="14" t="s">
        <v>5990</v>
      </c>
      <c r="G2191" s="15">
        <v>8.9999999999999998E-4</v>
      </c>
    </row>
    <row r="2192" spans="1:7" x14ac:dyDescent="0.2">
      <c r="A2192" s="17">
        <v>40283</v>
      </c>
      <c r="B2192" s="14">
        <v>334.24</v>
      </c>
      <c r="C2192" s="14">
        <v>334.3</v>
      </c>
      <c r="D2192" s="14">
        <v>334.3</v>
      </c>
      <c r="E2192" s="14">
        <v>331.86</v>
      </c>
      <c r="F2192" s="14" t="s">
        <v>5991</v>
      </c>
      <c r="G2192" s="15">
        <v>3.3E-3</v>
      </c>
    </row>
    <row r="2193" spans="1:7" x14ac:dyDescent="0.2">
      <c r="A2193" s="17">
        <v>40282</v>
      </c>
      <c r="B2193" s="14">
        <v>333.93</v>
      </c>
      <c r="C2193" s="14">
        <v>333.05</v>
      </c>
      <c r="D2193" s="14">
        <v>334.31</v>
      </c>
      <c r="E2193" s="14">
        <v>332.02</v>
      </c>
      <c r="F2193" s="14" t="s">
        <v>5992</v>
      </c>
      <c r="G2193" s="15">
        <v>-2.2000000000000001E-3</v>
      </c>
    </row>
    <row r="2194" spans="1:7" x14ac:dyDescent="0.2">
      <c r="A2194" s="17">
        <v>40281</v>
      </c>
      <c r="B2194" s="14">
        <v>332.84</v>
      </c>
      <c r="C2194" s="14">
        <v>332.1</v>
      </c>
      <c r="D2194" s="14">
        <v>333.19</v>
      </c>
      <c r="E2194" s="14">
        <v>330.07</v>
      </c>
      <c r="F2194" s="14" t="s">
        <v>5361</v>
      </c>
      <c r="G2194" s="15">
        <v>2.8999999999999998E-3</v>
      </c>
    </row>
    <row r="2195" spans="1:7" x14ac:dyDescent="0.2">
      <c r="A2195" s="17">
        <v>40280</v>
      </c>
      <c r="B2195" s="14">
        <v>333.56</v>
      </c>
      <c r="C2195" s="14">
        <v>333.97</v>
      </c>
      <c r="D2195" s="14">
        <v>333.97</v>
      </c>
      <c r="E2195" s="14">
        <v>332.8</v>
      </c>
      <c r="F2195" s="14" t="s">
        <v>5993</v>
      </c>
      <c r="G2195" s="15">
        <v>7.4999999999999997E-3</v>
      </c>
    </row>
    <row r="2196" spans="1:7" x14ac:dyDescent="0.2">
      <c r="A2196" s="17">
        <v>40277</v>
      </c>
      <c r="B2196" s="14">
        <v>332.61</v>
      </c>
      <c r="C2196" s="14">
        <v>330.25</v>
      </c>
      <c r="D2196" s="14">
        <v>332.61</v>
      </c>
      <c r="E2196" s="14">
        <v>330.25</v>
      </c>
      <c r="F2196" s="14" t="s">
        <v>5994</v>
      </c>
      <c r="G2196" s="15">
        <v>-4.7999999999999996E-3</v>
      </c>
    </row>
    <row r="2197" spans="1:7" x14ac:dyDescent="0.2">
      <c r="A2197" s="17">
        <v>40276</v>
      </c>
      <c r="B2197" s="14">
        <v>330.12</v>
      </c>
      <c r="C2197" s="14">
        <v>331.61</v>
      </c>
      <c r="D2197" s="14">
        <v>331.61</v>
      </c>
      <c r="E2197" s="14">
        <v>327.77</v>
      </c>
      <c r="F2197" s="14" t="s">
        <v>5995</v>
      </c>
      <c r="G2197" s="15">
        <v>-2.5000000000000001E-3</v>
      </c>
    </row>
    <row r="2198" spans="1:7" x14ac:dyDescent="0.2">
      <c r="A2198" s="17">
        <v>40275</v>
      </c>
      <c r="B2198" s="14">
        <v>331.7</v>
      </c>
      <c r="C2198" s="14">
        <v>332.56</v>
      </c>
      <c r="D2198" s="14">
        <v>332.56</v>
      </c>
      <c r="E2198" s="14">
        <v>331.22</v>
      </c>
      <c r="F2198" s="14" t="s">
        <v>5996</v>
      </c>
      <c r="G2198" s="15">
        <v>9.9000000000000008E-3</v>
      </c>
    </row>
    <row r="2199" spans="1:7" x14ac:dyDescent="0.2">
      <c r="A2199" s="17">
        <v>40274</v>
      </c>
      <c r="B2199" s="14">
        <v>332.52</v>
      </c>
      <c r="C2199" s="14">
        <v>329.41</v>
      </c>
      <c r="D2199" s="14">
        <v>332.52</v>
      </c>
      <c r="E2199" s="14">
        <v>329.41</v>
      </c>
      <c r="F2199" s="14" t="s">
        <v>5997</v>
      </c>
      <c r="G2199" s="15">
        <v>1.4800000000000001E-2</v>
      </c>
    </row>
    <row r="2200" spans="1:7" x14ac:dyDescent="0.2">
      <c r="A2200" s="17">
        <v>40269</v>
      </c>
      <c r="B2200" s="14">
        <v>329.27</v>
      </c>
      <c r="C2200" s="14">
        <v>325.97000000000003</v>
      </c>
      <c r="D2200" s="14">
        <v>329.27</v>
      </c>
      <c r="E2200" s="14">
        <v>325.85000000000002</v>
      </c>
      <c r="F2200" s="14" t="s">
        <v>5998</v>
      </c>
      <c r="G2200" s="15">
        <v>-2.2000000000000001E-3</v>
      </c>
    </row>
    <row r="2201" spans="1:7" x14ac:dyDescent="0.2">
      <c r="A2201" s="17">
        <v>40268</v>
      </c>
      <c r="B2201" s="14">
        <v>324.48</v>
      </c>
      <c r="C2201" s="14">
        <v>325.12</v>
      </c>
      <c r="D2201" s="14">
        <v>325.58999999999997</v>
      </c>
      <c r="E2201" s="14">
        <v>323.20999999999998</v>
      </c>
      <c r="F2201" s="14" t="s">
        <v>5999</v>
      </c>
      <c r="G2201" s="15">
        <v>-2.8999999999999998E-3</v>
      </c>
    </row>
    <row r="2202" spans="1:7" x14ac:dyDescent="0.2">
      <c r="A2202" s="17">
        <v>40267</v>
      </c>
      <c r="B2202" s="14">
        <v>325.20999999999998</v>
      </c>
      <c r="C2202" s="14">
        <v>327.39999999999998</v>
      </c>
      <c r="D2202" s="14">
        <v>327.54000000000002</v>
      </c>
      <c r="E2202" s="14">
        <v>324.99</v>
      </c>
      <c r="F2202" s="14" t="s">
        <v>6000</v>
      </c>
      <c r="G2202" s="15">
        <v>-1E-4</v>
      </c>
    </row>
    <row r="2203" spans="1:7" x14ac:dyDescent="0.2">
      <c r="A2203" s="17">
        <v>40266</v>
      </c>
      <c r="B2203" s="14">
        <v>326.16000000000003</v>
      </c>
      <c r="C2203" s="14">
        <v>327.02999999999997</v>
      </c>
      <c r="D2203" s="14">
        <v>328.19</v>
      </c>
      <c r="E2203" s="14">
        <v>325.41000000000003</v>
      </c>
      <c r="F2203" s="14" t="s">
        <v>6001</v>
      </c>
      <c r="G2203" s="15">
        <v>-3.3999999999999998E-3</v>
      </c>
    </row>
    <row r="2204" spans="1:7" x14ac:dyDescent="0.2">
      <c r="A2204" s="17">
        <v>40263</v>
      </c>
      <c r="B2204" s="14">
        <v>326.18</v>
      </c>
      <c r="C2204" s="14">
        <v>326.31</v>
      </c>
      <c r="D2204" s="14">
        <v>326.36</v>
      </c>
      <c r="E2204" s="14">
        <v>324.77</v>
      </c>
      <c r="F2204" s="14" t="s">
        <v>6002</v>
      </c>
      <c r="G2204" s="15">
        <v>5.7000000000000002E-3</v>
      </c>
    </row>
    <row r="2205" spans="1:7" x14ac:dyDescent="0.2">
      <c r="A2205" s="17">
        <v>40262</v>
      </c>
      <c r="B2205" s="14">
        <v>327.27999999999997</v>
      </c>
      <c r="C2205" s="14">
        <v>325.17</v>
      </c>
      <c r="D2205" s="14">
        <v>328.07</v>
      </c>
      <c r="E2205" s="14">
        <v>324.86</v>
      </c>
      <c r="F2205" s="14" t="s">
        <v>6003</v>
      </c>
      <c r="G2205" s="15">
        <v>-2.5999999999999999E-3</v>
      </c>
    </row>
    <row r="2206" spans="1:7" x14ac:dyDescent="0.2">
      <c r="A2206" s="17">
        <v>40261</v>
      </c>
      <c r="B2206" s="14">
        <v>325.42</v>
      </c>
      <c r="C2206" s="14">
        <v>327.05</v>
      </c>
      <c r="D2206" s="14">
        <v>327.11</v>
      </c>
      <c r="E2206" s="14">
        <v>322.74</v>
      </c>
      <c r="F2206" s="14" t="s">
        <v>6004</v>
      </c>
      <c r="G2206" s="15">
        <v>7.9000000000000008E-3</v>
      </c>
    </row>
    <row r="2207" spans="1:7" x14ac:dyDescent="0.2">
      <c r="A2207" s="17">
        <v>40260</v>
      </c>
      <c r="B2207" s="14">
        <v>326.27999999999997</v>
      </c>
      <c r="C2207" s="14">
        <v>324.22000000000003</v>
      </c>
      <c r="D2207" s="14">
        <v>326.27999999999997</v>
      </c>
      <c r="E2207" s="14">
        <v>324.06</v>
      </c>
      <c r="F2207" s="14" t="s">
        <v>6005</v>
      </c>
      <c r="G2207" s="15">
        <v>3.3E-3</v>
      </c>
    </row>
    <row r="2208" spans="1:7" x14ac:dyDescent="0.2">
      <c r="A2208" s="17">
        <v>40259</v>
      </c>
      <c r="B2208" s="14">
        <v>323.70999999999998</v>
      </c>
      <c r="C2208" s="14">
        <v>322.22000000000003</v>
      </c>
      <c r="D2208" s="14">
        <v>325.31</v>
      </c>
      <c r="E2208" s="14">
        <v>320.76</v>
      </c>
      <c r="F2208" s="14" t="s">
        <v>5644</v>
      </c>
      <c r="G2208" s="15">
        <v>1.5E-3</v>
      </c>
    </row>
    <row r="2209" spans="1:7" x14ac:dyDescent="0.2">
      <c r="A2209" s="17">
        <v>40256</v>
      </c>
      <c r="B2209" s="14">
        <v>322.66000000000003</v>
      </c>
      <c r="C2209" s="14">
        <v>323.18</v>
      </c>
      <c r="D2209" s="14">
        <v>324.89</v>
      </c>
      <c r="E2209" s="14">
        <v>321.92</v>
      </c>
      <c r="F2209" s="14" t="s">
        <v>4933</v>
      </c>
      <c r="G2209" s="15">
        <v>-6.4000000000000003E-3</v>
      </c>
    </row>
    <row r="2210" spans="1:7" x14ac:dyDescent="0.2">
      <c r="A2210" s="17">
        <v>40255</v>
      </c>
      <c r="B2210" s="14">
        <v>322.19</v>
      </c>
      <c r="C2210" s="14">
        <v>323.27999999999997</v>
      </c>
      <c r="D2210" s="14">
        <v>323.77</v>
      </c>
      <c r="E2210" s="14">
        <v>321.74</v>
      </c>
      <c r="F2210" s="14" t="s">
        <v>6006</v>
      </c>
      <c r="G2210" s="15">
        <v>5.0000000000000001E-3</v>
      </c>
    </row>
    <row r="2211" spans="1:7" x14ac:dyDescent="0.2">
      <c r="A2211" s="17">
        <v>40254</v>
      </c>
      <c r="B2211" s="14">
        <v>324.27</v>
      </c>
      <c r="C2211" s="14">
        <v>323.33</v>
      </c>
      <c r="D2211" s="14">
        <v>325.41000000000003</v>
      </c>
      <c r="E2211" s="14">
        <v>323.33</v>
      </c>
      <c r="F2211" s="14" t="s">
        <v>6007</v>
      </c>
      <c r="G2211" s="15">
        <v>6.7999999999999996E-3</v>
      </c>
    </row>
    <row r="2212" spans="1:7" x14ac:dyDescent="0.2">
      <c r="A2212" s="17">
        <v>40253</v>
      </c>
      <c r="B2212" s="14">
        <v>322.64999999999998</v>
      </c>
      <c r="C2212" s="14">
        <v>321.05</v>
      </c>
      <c r="D2212" s="14">
        <v>323.07</v>
      </c>
      <c r="E2212" s="14">
        <v>320.33</v>
      </c>
      <c r="F2212" s="14" t="s">
        <v>6008</v>
      </c>
      <c r="G2212" s="15">
        <v>-3.5000000000000001E-3</v>
      </c>
    </row>
    <row r="2213" spans="1:7" x14ac:dyDescent="0.2">
      <c r="A2213" s="17">
        <v>40252</v>
      </c>
      <c r="B2213" s="14">
        <v>320.47000000000003</v>
      </c>
      <c r="C2213" s="14">
        <v>321.45</v>
      </c>
      <c r="D2213" s="14">
        <v>321.93</v>
      </c>
      <c r="E2213" s="14">
        <v>320.14999999999998</v>
      </c>
      <c r="F2213" s="14" t="s">
        <v>6009</v>
      </c>
      <c r="G2213" s="15">
        <v>9.4000000000000004E-3</v>
      </c>
    </row>
    <row r="2214" spans="1:7" x14ac:dyDescent="0.2">
      <c r="A2214" s="17">
        <v>40249</v>
      </c>
      <c r="B2214" s="14">
        <v>321.58</v>
      </c>
      <c r="C2214" s="14">
        <v>319.55</v>
      </c>
      <c r="D2214" s="14">
        <v>322.68</v>
      </c>
      <c r="E2214" s="14">
        <v>319.02</v>
      </c>
      <c r="F2214" s="14" t="s">
        <v>6010</v>
      </c>
      <c r="G2214" s="15">
        <v>-2.5000000000000001E-3</v>
      </c>
    </row>
    <row r="2215" spans="1:7" x14ac:dyDescent="0.2">
      <c r="A2215" s="17">
        <v>40248</v>
      </c>
      <c r="B2215" s="14">
        <v>318.58</v>
      </c>
      <c r="C2215" s="14">
        <v>318.10000000000002</v>
      </c>
      <c r="D2215" s="14">
        <v>319.44</v>
      </c>
      <c r="E2215" s="14">
        <v>317.64999999999998</v>
      </c>
      <c r="F2215" s="14" t="s">
        <v>6011</v>
      </c>
      <c r="G2215" s="15">
        <v>1.11E-2</v>
      </c>
    </row>
    <row r="2216" spans="1:7" x14ac:dyDescent="0.2">
      <c r="A2216" s="17">
        <v>40247</v>
      </c>
      <c r="B2216" s="14">
        <v>319.39</v>
      </c>
      <c r="C2216" s="14">
        <v>315.79000000000002</v>
      </c>
      <c r="D2216" s="14">
        <v>319.39</v>
      </c>
      <c r="E2216" s="14">
        <v>314.86</v>
      </c>
      <c r="F2216" s="14" t="s">
        <v>6012</v>
      </c>
      <c r="G2216" s="15">
        <v>-2.0999999999999999E-3</v>
      </c>
    </row>
    <row r="2217" spans="1:7" x14ac:dyDescent="0.2">
      <c r="A2217" s="17">
        <v>40246</v>
      </c>
      <c r="B2217" s="14">
        <v>315.89</v>
      </c>
      <c r="C2217" s="14">
        <v>316.47000000000003</v>
      </c>
      <c r="D2217" s="14">
        <v>317.14999999999998</v>
      </c>
      <c r="E2217" s="14">
        <v>314.14</v>
      </c>
      <c r="F2217" s="14" t="s">
        <v>6013</v>
      </c>
      <c r="G2217" s="15">
        <v>4.8999999999999998E-3</v>
      </c>
    </row>
    <row r="2218" spans="1:7" x14ac:dyDescent="0.2">
      <c r="A2218" s="17">
        <v>40245</v>
      </c>
      <c r="B2218" s="14">
        <v>316.54000000000002</v>
      </c>
      <c r="C2218" s="14">
        <v>316</v>
      </c>
      <c r="D2218" s="14">
        <v>317.14999999999998</v>
      </c>
      <c r="E2218" s="14">
        <v>315.29000000000002</v>
      </c>
      <c r="F2218" s="14" t="s">
        <v>6014</v>
      </c>
      <c r="G2218" s="15">
        <v>1.2500000000000001E-2</v>
      </c>
    </row>
    <row r="2219" spans="1:7" x14ac:dyDescent="0.2">
      <c r="A2219" s="17">
        <v>40242</v>
      </c>
      <c r="B2219" s="14">
        <v>315</v>
      </c>
      <c r="C2219" s="14">
        <v>311.60000000000002</v>
      </c>
      <c r="D2219" s="14">
        <v>315.36</v>
      </c>
      <c r="E2219" s="14">
        <v>311.14</v>
      </c>
      <c r="F2219" s="14" t="s">
        <v>6015</v>
      </c>
      <c r="G2219" s="15">
        <v>2.8E-3</v>
      </c>
    </row>
    <row r="2220" spans="1:7" x14ac:dyDescent="0.2">
      <c r="A2220" s="17">
        <v>40241</v>
      </c>
      <c r="B2220" s="14">
        <v>311.11</v>
      </c>
      <c r="C2220" s="14">
        <v>309.35000000000002</v>
      </c>
      <c r="D2220" s="14">
        <v>311.75</v>
      </c>
      <c r="E2220" s="14">
        <v>308.77999999999997</v>
      </c>
      <c r="F2220" s="14" t="s">
        <v>6016</v>
      </c>
      <c r="G2220" s="15">
        <v>9.1999999999999998E-3</v>
      </c>
    </row>
    <row r="2221" spans="1:7" x14ac:dyDescent="0.2">
      <c r="A2221" s="17">
        <v>40240</v>
      </c>
      <c r="B2221" s="14">
        <v>310.24</v>
      </c>
      <c r="C2221" s="14">
        <v>307.31</v>
      </c>
      <c r="D2221" s="14">
        <v>310.25</v>
      </c>
      <c r="E2221" s="14">
        <v>307.13</v>
      </c>
      <c r="F2221" s="14" t="s">
        <v>6016</v>
      </c>
      <c r="G2221" s="15">
        <v>7.0000000000000001E-3</v>
      </c>
    </row>
    <row r="2222" spans="1:7" x14ac:dyDescent="0.2">
      <c r="A2222" s="17">
        <v>40239</v>
      </c>
      <c r="B2222" s="14">
        <v>307.42</v>
      </c>
      <c r="C2222" s="14">
        <v>305.33999999999997</v>
      </c>
      <c r="D2222" s="14">
        <v>307.5</v>
      </c>
      <c r="E2222" s="14">
        <v>304.18</v>
      </c>
      <c r="F2222" s="14" t="s">
        <v>6017</v>
      </c>
      <c r="G2222" s="15">
        <v>1.8800000000000001E-2</v>
      </c>
    </row>
    <row r="2223" spans="1:7" x14ac:dyDescent="0.2">
      <c r="A2223" s="17">
        <v>40238</v>
      </c>
      <c r="B2223" s="14">
        <v>305.29000000000002</v>
      </c>
      <c r="C2223" s="14">
        <v>301.52999999999997</v>
      </c>
      <c r="D2223" s="14">
        <v>305.47000000000003</v>
      </c>
      <c r="E2223" s="14">
        <v>301.45999999999998</v>
      </c>
      <c r="F2223" s="14" t="s">
        <v>6018</v>
      </c>
      <c r="G2223" s="15">
        <v>7.7000000000000002E-3</v>
      </c>
    </row>
    <row r="2224" spans="1:7" x14ac:dyDescent="0.2">
      <c r="A2224" s="17">
        <v>40235</v>
      </c>
      <c r="B2224" s="14">
        <v>299.64999999999998</v>
      </c>
      <c r="C2224" s="14">
        <v>297.48</v>
      </c>
      <c r="D2224" s="14">
        <v>300.01</v>
      </c>
      <c r="E2224" s="14">
        <v>297.31</v>
      </c>
      <c r="F2224" s="14" t="s">
        <v>6019</v>
      </c>
      <c r="G2224" s="15">
        <v>-5.8999999999999999E-3</v>
      </c>
    </row>
    <row r="2225" spans="1:7" x14ac:dyDescent="0.2">
      <c r="A2225" s="17">
        <v>40234</v>
      </c>
      <c r="B2225" s="14">
        <v>297.37</v>
      </c>
      <c r="C2225" s="14">
        <v>298.37</v>
      </c>
      <c r="D2225" s="14">
        <v>300.77999999999997</v>
      </c>
      <c r="E2225" s="14">
        <v>296.51</v>
      </c>
      <c r="F2225" s="14" t="s">
        <v>6020</v>
      </c>
      <c r="G2225" s="15">
        <v>1.6999999999999999E-3</v>
      </c>
    </row>
    <row r="2226" spans="1:7" x14ac:dyDescent="0.2">
      <c r="A2226" s="17">
        <v>40233</v>
      </c>
      <c r="B2226" s="14">
        <v>299.13</v>
      </c>
      <c r="C2226" s="14">
        <v>298.64999999999998</v>
      </c>
      <c r="D2226" s="14">
        <v>299.60000000000002</v>
      </c>
      <c r="E2226" s="14">
        <v>296.77</v>
      </c>
      <c r="F2226" s="14" t="s">
        <v>6021</v>
      </c>
      <c r="G2226" s="15">
        <v>-1.0999999999999999E-2</v>
      </c>
    </row>
    <row r="2227" spans="1:7" x14ac:dyDescent="0.2">
      <c r="A2227" s="17">
        <v>40232</v>
      </c>
      <c r="B2227" s="14">
        <v>298.63</v>
      </c>
      <c r="C2227" s="14">
        <v>303.02999999999997</v>
      </c>
      <c r="D2227" s="14">
        <v>303.39999999999998</v>
      </c>
      <c r="E2227" s="14">
        <v>298.43</v>
      </c>
      <c r="F2227" s="14" t="s">
        <v>6022</v>
      </c>
      <c r="G2227" s="15">
        <v>-1.6999999999999999E-3</v>
      </c>
    </row>
    <row r="2228" spans="1:7" x14ac:dyDescent="0.2">
      <c r="A2228" s="17">
        <v>40231</v>
      </c>
      <c r="B2228" s="14">
        <v>301.95999999999998</v>
      </c>
      <c r="C2228" s="14">
        <v>303.92</v>
      </c>
      <c r="D2228" s="14">
        <v>303.92</v>
      </c>
      <c r="E2228" s="14">
        <v>301.33999999999997</v>
      </c>
      <c r="F2228" s="14" t="s">
        <v>4106</v>
      </c>
      <c r="G2228" s="15">
        <v>1.0500000000000001E-2</v>
      </c>
    </row>
    <row r="2229" spans="1:7" x14ac:dyDescent="0.2">
      <c r="A2229" s="17">
        <v>40228</v>
      </c>
      <c r="B2229" s="14">
        <v>302.47000000000003</v>
      </c>
      <c r="C2229" s="14">
        <v>303.60000000000002</v>
      </c>
      <c r="D2229" s="14">
        <v>303.60000000000002</v>
      </c>
      <c r="E2229" s="14">
        <v>297.16000000000003</v>
      </c>
      <c r="F2229" s="14" t="s">
        <v>6023</v>
      </c>
      <c r="G2229" s="15">
        <v>3.7000000000000002E-3</v>
      </c>
    </row>
    <row r="2230" spans="1:7" x14ac:dyDescent="0.2">
      <c r="A2230" s="17">
        <v>40227</v>
      </c>
      <c r="B2230" s="14">
        <v>299.33</v>
      </c>
      <c r="C2230" s="14">
        <v>298.39999999999998</v>
      </c>
      <c r="D2230" s="14">
        <v>299.36</v>
      </c>
      <c r="E2230" s="14">
        <v>297.26</v>
      </c>
      <c r="F2230" s="14" t="s">
        <v>6024</v>
      </c>
      <c r="G2230" s="15">
        <v>1.0699999999999999E-2</v>
      </c>
    </row>
    <row r="2231" spans="1:7" x14ac:dyDescent="0.2">
      <c r="A2231" s="17">
        <v>40226</v>
      </c>
      <c r="B2231" s="14">
        <v>298.23</v>
      </c>
      <c r="C2231" s="14">
        <v>313.97000000000003</v>
      </c>
      <c r="D2231" s="14">
        <v>313.97000000000003</v>
      </c>
      <c r="E2231" s="14">
        <v>296.54000000000002</v>
      </c>
      <c r="F2231" s="14" t="s">
        <v>6025</v>
      </c>
      <c r="G2231" s="15">
        <v>1.14E-2</v>
      </c>
    </row>
    <row r="2232" spans="1:7" x14ac:dyDescent="0.2">
      <c r="A2232" s="17">
        <v>40225</v>
      </c>
      <c r="B2232" s="14">
        <v>295.08</v>
      </c>
      <c r="C2232" s="14">
        <v>293.5</v>
      </c>
      <c r="D2232" s="14">
        <v>295.08</v>
      </c>
      <c r="E2232" s="14">
        <v>291.92</v>
      </c>
      <c r="F2232" s="14" t="s">
        <v>6026</v>
      </c>
      <c r="G2232" s="15">
        <v>-9.9000000000000008E-3</v>
      </c>
    </row>
    <row r="2233" spans="1:7" x14ac:dyDescent="0.2">
      <c r="A2233" s="17">
        <v>40224</v>
      </c>
      <c r="B2233" s="14">
        <v>291.74</v>
      </c>
      <c r="C2233" s="14">
        <v>295.22000000000003</v>
      </c>
      <c r="D2233" s="14">
        <v>295.87</v>
      </c>
      <c r="E2233" s="14">
        <v>290.74</v>
      </c>
      <c r="F2233" s="14" t="s">
        <v>6027</v>
      </c>
      <c r="G2233" s="15">
        <v>-1.35E-2</v>
      </c>
    </row>
    <row r="2234" spans="1:7" x14ac:dyDescent="0.2">
      <c r="A2234" s="17">
        <v>40221</v>
      </c>
      <c r="B2234" s="14">
        <v>294.67</v>
      </c>
      <c r="C2234" s="14">
        <v>300.7</v>
      </c>
      <c r="D2234" s="14">
        <v>300.95</v>
      </c>
      <c r="E2234" s="14">
        <v>292.83999999999997</v>
      </c>
      <c r="F2234" s="14" t="s">
        <v>6028</v>
      </c>
      <c r="G2234" s="15">
        <v>7.4999999999999997E-3</v>
      </c>
    </row>
    <row r="2235" spans="1:7" x14ac:dyDescent="0.2">
      <c r="A2235" s="17">
        <v>40220</v>
      </c>
      <c r="B2235" s="14">
        <v>298.7</v>
      </c>
      <c r="C2235" s="14">
        <v>298.52999999999997</v>
      </c>
      <c r="D2235" s="14">
        <v>300.45999999999998</v>
      </c>
      <c r="E2235" s="14">
        <v>296.41000000000003</v>
      </c>
      <c r="F2235" s="14" t="s">
        <v>6029</v>
      </c>
      <c r="G2235" s="15">
        <v>-6.8999999999999999E-3</v>
      </c>
    </row>
    <row r="2236" spans="1:7" x14ac:dyDescent="0.2">
      <c r="A2236" s="17">
        <v>40219</v>
      </c>
      <c r="B2236" s="14">
        <v>296.47000000000003</v>
      </c>
      <c r="C2236" s="14">
        <v>304.58</v>
      </c>
      <c r="D2236" s="14">
        <v>304.58</v>
      </c>
      <c r="E2236" s="14">
        <v>295.02999999999997</v>
      </c>
      <c r="F2236" s="14" t="s">
        <v>6030</v>
      </c>
      <c r="G2236" s="15">
        <v>-3.8E-3</v>
      </c>
    </row>
    <row r="2237" spans="1:7" x14ac:dyDescent="0.2">
      <c r="A2237" s="17">
        <v>40218</v>
      </c>
      <c r="B2237" s="14">
        <v>298.52</v>
      </c>
      <c r="C2237" s="14">
        <v>297.12</v>
      </c>
      <c r="D2237" s="14">
        <v>300.39999999999998</v>
      </c>
      <c r="E2237" s="14">
        <v>295.77999999999997</v>
      </c>
      <c r="F2237" s="14" t="s">
        <v>6031</v>
      </c>
      <c r="G2237" s="15">
        <v>8.2000000000000007E-3</v>
      </c>
    </row>
    <row r="2238" spans="1:7" x14ac:dyDescent="0.2">
      <c r="A2238" s="17">
        <v>40217</v>
      </c>
      <c r="B2238" s="14">
        <v>299.64999999999998</v>
      </c>
      <c r="C2238" s="14">
        <v>298.39999999999998</v>
      </c>
      <c r="D2238" s="14">
        <v>328.57</v>
      </c>
      <c r="E2238" s="14">
        <v>291.92</v>
      </c>
      <c r="F2238" s="14" t="s">
        <v>6032</v>
      </c>
      <c r="G2238" s="15">
        <v>-1.29E-2</v>
      </c>
    </row>
    <row r="2239" spans="1:7" x14ac:dyDescent="0.2">
      <c r="A2239" s="17">
        <v>40214</v>
      </c>
      <c r="B2239" s="14">
        <v>297.2</v>
      </c>
      <c r="C2239" s="14">
        <v>300.37</v>
      </c>
      <c r="D2239" s="14">
        <v>301.2</v>
      </c>
      <c r="E2239" s="14">
        <v>296.5</v>
      </c>
      <c r="F2239" s="14" t="s">
        <v>6033</v>
      </c>
      <c r="G2239" s="15">
        <v>-1.9699999999999999E-2</v>
      </c>
    </row>
    <row r="2240" spans="1:7" x14ac:dyDescent="0.2">
      <c r="A2240" s="17">
        <v>40213</v>
      </c>
      <c r="B2240" s="14">
        <v>301.07</v>
      </c>
      <c r="C2240" s="14">
        <v>307.02</v>
      </c>
      <c r="D2240" s="14">
        <v>308.75</v>
      </c>
      <c r="E2240" s="14">
        <v>300.92</v>
      </c>
      <c r="F2240" s="14" t="s">
        <v>6034</v>
      </c>
      <c r="G2240" s="15">
        <v>-1.1000000000000001E-3</v>
      </c>
    </row>
    <row r="2241" spans="1:7" x14ac:dyDescent="0.2">
      <c r="A2241" s="17">
        <v>40212</v>
      </c>
      <c r="B2241" s="14">
        <v>307.12</v>
      </c>
      <c r="C2241" s="14">
        <v>307.39</v>
      </c>
      <c r="D2241" s="14">
        <v>308.74</v>
      </c>
      <c r="E2241" s="14">
        <v>306.12</v>
      </c>
      <c r="F2241" s="14" t="s">
        <v>6035</v>
      </c>
      <c r="G2241" s="15">
        <v>5.7000000000000002E-3</v>
      </c>
    </row>
    <row r="2242" spans="1:7" x14ac:dyDescent="0.2">
      <c r="A2242" s="17">
        <v>40211</v>
      </c>
      <c r="B2242" s="14">
        <v>307.45</v>
      </c>
      <c r="C2242" s="14">
        <v>306.44</v>
      </c>
      <c r="D2242" s="14">
        <v>307.51</v>
      </c>
      <c r="E2242" s="14">
        <v>304.91000000000003</v>
      </c>
      <c r="F2242" s="14" t="s">
        <v>5227</v>
      </c>
      <c r="G2242" s="15">
        <v>1.3599999999999999E-2</v>
      </c>
    </row>
    <row r="2243" spans="1:7" x14ac:dyDescent="0.2">
      <c r="A2243" s="17">
        <v>40210</v>
      </c>
      <c r="B2243" s="14">
        <v>305.70999999999998</v>
      </c>
      <c r="C2243" s="14">
        <v>300.95999999999998</v>
      </c>
      <c r="D2243" s="14">
        <v>305.72000000000003</v>
      </c>
      <c r="E2243" s="14">
        <v>299.95</v>
      </c>
      <c r="F2243" s="14" t="s">
        <v>6036</v>
      </c>
      <c r="G2243" s="15">
        <v>1.52E-2</v>
      </c>
    </row>
    <row r="2244" spans="1:7" x14ac:dyDescent="0.2">
      <c r="A2244" s="17">
        <v>40207</v>
      </c>
      <c r="B2244" s="14">
        <v>301.62</v>
      </c>
      <c r="C2244" s="14">
        <v>298.76</v>
      </c>
      <c r="D2244" s="14">
        <v>302.52999999999997</v>
      </c>
      <c r="E2244" s="14">
        <v>297.16000000000003</v>
      </c>
      <c r="F2244" s="14" t="s">
        <v>6037</v>
      </c>
      <c r="G2244" s="15">
        <v>-9.4000000000000004E-3</v>
      </c>
    </row>
    <row r="2245" spans="1:7" x14ac:dyDescent="0.2">
      <c r="A2245" s="17">
        <v>40206</v>
      </c>
      <c r="B2245" s="14">
        <v>297.08999999999997</v>
      </c>
      <c r="C2245" s="14">
        <v>304.29000000000002</v>
      </c>
      <c r="D2245" s="14">
        <v>304.85000000000002</v>
      </c>
      <c r="E2245" s="14">
        <v>296.58999999999997</v>
      </c>
      <c r="F2245" s="14" t="s">
        <v>6038</v>
      </c>
      <c r="G2245" s="15">
        <v>3.5999999999999999E-3</v>
      </c>
    </row>
    <row r="2246" spans="1:7" x14ac:dyDescent="0.2">
      <c r="A2246" s="17">
        <v>40205</v>
      </c>
      <c r="B2246" s="14">
        <v>299.91000000000003</v>
      </c>
      <c r="C2246" s="14">
        <v>297.58</v>
      </c>
      <c r="D2246" s="14">
        <v>302.13</v>
      </c>
      <c r="E2246" s="14">
        <v>296.32</v>
      </c>
      <c r="F2246" s="14" t="s">
        <v>6039</v>
      </c>
      <c r="G2246" s="15">
        <v>-5.5999999999999999E-3</v>
      </c>
    </row>
    <row r="2247" spans="1:7" x14ac:dyDescent="0.2">
      <c r="A2247" s="17">
        <v>40204</v>
      </c>
      <c r="B2247" s="14">
        <v>298.83999999999997</v>
      </c>
      <c r="C2247" s="14">
        <v>298.87</v>
      </c>
      <c r="D2247" s="14">
        <v>299.08</v>
      </c>
      <c r="E2247" s="14">
        <v>296.8</v>
      </c>
      <c r="F2247" s="14" t="s">
        <v>6040</v>
      </c>
      <c r="G2247" s="15">
        <v>-2.5999999999999999E-3</v>
      </c>
    </row>
    <row r="2248" spans="1:7" x14ac:dyDescent="0.2">
      <c r="A2248" s="17">
        <v>40203</v>
      </c>
      <c r="B2248" s="14">
        <v>300.52999999999997</v>
      </c>
      <c r="C2248" s="14">
        <v>299.42</v>
      </c>
      <c r="D2248" s="14">
        <v>303.12</v>
      </c>
      <c r="E2248" s="14">
        <v>298.33999999999997</v>
      </c>
      <c r="F2248" s="14" t="s">
        <v>5542</v>
      </c>
      <c r="G2248" s="15">
        <v>-4.8999999999999998E-3</v>
      </c>
    </row>
    <row r="2249" spans="1:7" x14ac:dyDescent="0.2">
      <c r="A2249" s="17">
        <v>40200</v>
      </c>
      <c r="B2249" s="14">
        <v>301.32</v>
      </c>
      <c r="C2249" s="14">
        <v>301.99</v>
      </c>
      <c r="D2249" s="14">
        <v>303.76</v>
      </c>
      <c r="E2249" s="14">
        <v>299.36</v>
      </c>
      <c r="F2249" s="14" t="s">
        <v>6041</v>
      </c>
      <c r="G2249" s="15">
        <v>-5.4000000000000003E-3</v>
      </c>
    </row>
    <row r="2250" spans="1:7" x14ac:dyDescent="0.2">
      <c r="A2250" s="17">
        <v>40199</v>
      </c>
      <c r="B2250" s="14">
        <v>302.81</v>
      </c>
      <c r="C2250" s="14">
        <v>306.64999999999998</v>
      </c>
      <c r="D2250" s="14">
        <v>307.08999999999997</v>
      </c>
      <c r="E2250" s="14">
        <v>302.22000000000003</v>
      </c>
      <c r="F2250" s="14" t="s">
        <v>6042</v>
      </c>
      <c r="G2250" s="15">
        <v>-1.7100000000000001E-2</v>
      </c>
    </row>
    <row r="2251" spans="1:7" x14ac:dyDescent="0.2">
      <c r="A2251" s="17">
        <v>40198</v>
      </c>
      <c r="B2251" s="14">
        <v>304.44</v>
      </c>
      <c r="C2251" s="14">
        <v>309.29000000000002</v>
      </c>
      <c r="D2251" s="14">
        <v>309.95999999999998</v>
      </c>
      <c r="E2251" s="14">
        <v>304.36</v>
      </c>
      <c r="F2251" s="14" t="s">
        <v>6043</v>
      </c>
      <c r="G2251" s="15">
        <v>3.3999999999999998E-3</v>
      </c>
    </row>
    <row r="2252" spans="1:7" x14ac:dyDescent="0.2">
      <c r="A2252" s="17">
        <v>40197</v>
      </c>
      <c r="B2252" s="14">
        <v>309.75</v>
      </c>
      <c r="C2252" s="14">
        <v>308.32</v>
      </c>
      <c r="D2252" s="14">
        <v>309.94</v>
      </c>
      <c r="E2252" s="14">
        <v>304.86</v>
      </c>
      <c r="F2252" s="14" t="s">
        <v>6044</v>
      </c>
      <c r="G2252" s="15">
        <v>4.8999999999999998E-3</v>
      </c>
    </row>
    <row r="2253" spans="1:7" x14ac:dyDescent="0.2">
      <c r="A2253" s="17">
        <v>40196</v>
      </c>
      <c r="B2253" s="14">
        <v>308.7</v>
      </c>
      <c r="C2253" s="14">
        <v>308.02999999999997</v>
      </c>
      <c r="D2253" s="14">
        <v>308.94</v>
      </c>
      <c r="E2253" s="14">
        <v>306.87</v>
      </c>
      <c r="F2253" s="14" t="s">
        <v>6045</v>
      </c>
      <c r="G2253" s="15">
        <v>-8.3999999999999995E-3</v>
      </c>
    </row>
    <row r="2254" spans="1:7" x14ac:dyDescent="0.2">
      <c r="A2254" s="17">
        <v>40193</v>
      </c>
      <c r="B2254" s="14">
        <v>307.2</v>
      </c>
      <c r="C2254" s="14">
        <v>310.82</v>
      </c>
      <c r="D2254" s="14">
        <v>311.27</v>
      </c>
      <c r="E2254" s="14">
        <v>306.44</v>
      </c>
      <c r="F2254" s="14" t="s">
        <v>6046</v>
      </c>
      <c r="G2254" s="15">
        <v>6.1999999999999998E-3</v>
      </c>
    </row>
    <row r="2255" spans="1:7" x14ac:dyDescent="0.2">
      <c r="A2255" s="17">
        <v>40192</v>
      </c>
      <c r="B2255" s="14">
        <v>309.79000000000002</v>
      </c>
      <c r="C2255" s="14">
        <v>309.68</v>
      </c>
      <c r="D2255" s="14">
        <v>310.92</v>
      </c>
      <c r="E2255" s="14">
        <v>308.92</v>
      </c>
      <c r="F2255" s="14" t="s">
        <v>6047</v>
      </c>
      <c r="G2255" s="15">
        <v>4.4000000000000003E-3</v>
      </c>
    </row>
    <row r="2256" spans="1:7" x14ac:dyDescent="0.2">
      <c r="A2256" s="17">
        <v>40191</v>
      </c>
      <c r="B2256" s="14">
        <v>307.89</v>
      </c>
      <c r="C2256" s="14">
        <v>305.61</v>
      </c>
      <c r="D2256" s="14">
        <v>307.91000000000003</v>
      </c>
      <c r="E2256" s="14">
        <v>304.95999999999998</v>
      </c>
      <c r="F2256" s="14" t="s">
        <v>6048</v>
      </c>
      <c r="G2256" s="15">
        <v>-9.7999999999999997E-3</v>
      </c>
    </row>
    <row r="2257" spans="1:7" x14ac:dyDescent="0.2">
      <c r="A2257" s="17">
        <v>40190</v>
      </c>
      <c r="B2257" s="14">
        <v>306.52999999999997</v>
      </c>
      <c r="C2257" s="14">
        <v>309.99</v>
      </c>
      <c r="D2257" s="14">
        <v>310.33999999999997</v>
      </c>
      <c r="E2257" s="14">
        <v>305.95</v>
      </c>
      <c r="F2257" s="14" t="s">
        <v>6049</v>
      </c>
      <c r="G2257" s="15">
        <v>4.0000000000000001E-3</v>
      </c>
    </row>
    <row r="2258" spans="1:7" x14ac:dyDescent="0.2">
      <c r="A2258" s="17">
        <v>40189</v>
      </c>
      <c r="B2258" s="14">
        <v>309.57</v>
      </c>
      <c r="C2258" s="14">
        <v>310.08999999999997</v>
      </c>
      <c r="D2258" s="14">
        <v>312.01</v>
      </c>
      <c r="E2258" s="14">
        <v>309.10000000000002</v>
      </c>
      <c r="F2258" s="14" t="s">
        <v>6050</v>
      </c>
      <c r="G2258" s="15">
        <v>7.1999999999999998E-3</v>
      </c>
    </row>
    <row r="2259" spans="1:7" x14ac:dyDescent="0.2">
      <c r="A2259" s="17">
        <v>40186</v>
      </c>
      <c r="B2259" s="14">
        <v>308.33999999999997</v>
      </c>
      <c r="C2259" s="14">
        <v>307.33999999999997</v>
      </c>
      <c r="D2259" s="14">
        <v>308.69</v>
      </c>
      <c r="E2259" s="14">
        <v>306.36</v>
      </c>
      <c r="F2259" s="14" t="s">
        <v>6051</v>
      </c>
      <c r="G2259" s="15">
        <v>1.6000000000000001E-3</v>
      </c>
    </row>
    <row r="2260" spans="1:7" x14ac:dyDescent="0.2">
      <c r="A2260" s="17">
        <v>40185</v>
      </c>
      <c r="B2260" s="14">
        <v>306.14999999999998</v>
      </c>
      <c r="C2260" s="14">
        <v>304.95</v>
      </c>
      <c r="D2260" s="14">
        <v>307.2</v>
      </c>
      <c r="E2260" s="14">
        <v>304.70999999999998</v>
      </c>
      <c r="F2260" s="14" t="s">
        <v>6052</v>
      </c>
      <c r="G2260" s="15">
        <v>5.4000000000000003E-3</v>
      </c>
    </row>
    <row r="2261" spans="1:7" x14ac:dyDescent="0.2">
      <c r="A2261" s="17">
        <v>40183</v>
      </c>
      <c r="B2261" s="14">
        <v>305.66000000000003</v>
      </c>
      <c r="C2261" s="14">
        <v>305.2</v>
      </c>
      <c r="D2261" s="14">
        <v>306.42</v>
      </c>
      <c r="E2261" s="14">
        <v>303.64</v>
      </c>
      <c r="F2261" s="14" t="s">
        <v>6053</v>
      </c>
      <c r="G2261" s="15">
        <v>1.5100000000000001E-2</v>
      </c>
    </row>
    <row r="2262" spans="1:7" x14ac:dyDescent="0.2">
      <c r="A2262" s="17">
        <v>40182</v>
      </c>
      <c r="B2262" s="14">
        <v>304.02999999999997</v>
      </c>
      <c r="C2262" s="14">
        <v>300.31</v>
      </c>
      <c r="D2262" s="14">
        <v>304.52999999999997</v>
      </c>
      <c r="E2262" s="14">
        <v>300.31</v>
      </c>
      <c r="F2262" s="14" t="s">
        <v>6054</v>
      </c>
      <c r="G2262" s="15">
        <v>-1.03E-2</v>
      </c>
    </row>
    <row r="2263" spans="1:7" x14ac:dyDescent="0.2">
      <c r="A2263" s="17">
        <v>40177</v>
      </c>
      <c r="B2263" s="14">
        <v>299.5</v>
      </c>
      <c r="C2263" s="14">
        <v>302.20999999999998</v>
      </c>
      <c r="D2263" s="14">
        <v>303.27999999999997</v>
      </c>
      <c r="E2263" s="14">
        <v>298.17</v>
      </c>
      <c r="F2263" s="14" t="s">
        <v>6055</v>
      </c>
      <c r="G2263" s="15">
        <v>1.8E-3</v>
      </c>
    </row>
    <row r="2264" spans="1:7" x14ac:dyDescent="0.2">
      <c r="A2264" s="17">
        <v>40176</v>
      </c>
      <c r="B2264" s="14">
        <v>302.63</v>
      </c>
      <c r="C2264" s="14">
        <v>302.23</v>
      </c>
      <c r="D2264" s="14">
        <v>303.27</v>
      </c>
      <c r="E2264" s="14">
        <v>301.79000000000002</v>
      </c>
      <c r="F2264" s="14" t="s">
        <v>6056</v>
      </c>
      <c r="G2264" s="15">
        <v>3.5000000000000001E-3</v>
      </c>
    </row>
    <row r="2265" spans="1:7" x14ac:dyDescent="0.2">
      <c r="A2265" s="17">
        <v>40175</v>
      </c>
      <c r="B2265" s="14">
        <v>302.10000000000002</v>
      </c>
      <c r="C2265" s="14">
        <v>301.93</v>
      </c>
      <c r="D2265" s="14">
        <v>303.16000000000003</v>
      </c>
      <c r="E2265" s="14">
        <v>301.20999999999998</v>
      </c>
      <c r="F2265" s="14" t="s">
        <v>2179</v>
      </c>
      <c r="G2265" s="15">
        <v>1E-3</v>
      </c>
    </row>
    <row r="2266" spans="1:7" x14ac:dyDescent="0.2">
      <c r="A2266" s="17">
        <v>40170</v>
      </c>
      <c r="B2266" s="14">
        <v>301.06</v>
      </c>
      <c r="C2266" s="14">
        <v>301.07</v>
      </c>
      <c r="D2266" s="14">
        <v>302.18</v>
      </c>
      <c r="E2266" s="14">
        <v>300.57</v>
      </c>
      <c r="F2266" s="14" t="s">
        <v>6057</v>
      </c>
      <c r="G2266" s="15">
        <v>1.0800000000000001E-2</v>
      </c>
    </row>
    <row r="2267" spans="1:7" x14ac:dyDescent="0.2">
      <c r="A2267" s="17">
        <v>40169</v>
      </c>
      <c r="B2267" s="14">
        <v>300.76</v>
      </c>
      <c r="C2267" s="14">
        <v>298.06</v>
      </c>
      <c r="D2267" s="14">
        <v>301.11</v>
      </c>
      <c r="E2267" s="14">
        <v>298.06</v>
      </c>
      <c r="F2267" s="14" t="s">
        <v>6058</v>
      </c>
      <c r="G2267" s="15">
        <v>1.09E-2</v>
      </c>
    </row>
    <row r="2268" spans="1:7" x14ac:dyDescent="0.2">
      <c r="A2268" s="17">
        <v>40168</v>
      </c>
      <c r="B2268" s="14">
        <v>297.55</v>
      </c>
      <c r="C2268" s="14">
        <v>294.86</v>
      </c>
      <c r="D2268" s="14">
        <v>297.75</v>
      </c>
      <c r="E2268" s="14">
        <v>294.82</v>
      </c>
      <c r="F2268" s="14" t="s">
        <v>4611</v>
      </c>
      <c r="G2268" s="15">
        <v>-9.2999999999999992E-3</v>
      </c>
    </row>
    <row r="2269" spans="1:7" x14ac:dyDescent="0.2">
      <c r="A2269" s="17">
        <v>40165</v>
      </c>
      <c r="B2269" s="14">
        <v>294.33999999999997</v>
      </c>
      <c r="C2269" s="14">
        <v>297.11</v>
      </c>
      <c r="D2269" s="14">
        <v>297.92</v>
      </c>
      <c r="E2269" s="14">
        <v>293.64</v>
      </c>
      <c r="F2269" s="14" t="s">
        <v>6059</v>
      </c>
      <c r="G2269" s="15">
        <v>-1.12E-2</v>
      </c>
    </row>
    <row r="2270" spans="1:7" x14ac:dyDescent="0.2">
      <c r="A2270" s="17">
        <v>40164</v>
      </c>
      <c r="B2270" s="14">
        <v>297.08999999999997</v>
      </c>
      <c r="C2270" s="14">
        <v>298.7</v>
      </c>
      <c r="D2270" s="14">
        <v>299.91000000000003</v>
      </c>
      <c r="E2270" s="14">
        <v>296.76</v>
      </c>
      <c r="F2270" s="14" t="s">
        <v>4359</v>
      </c>
      <c r="G2270" s="15">
        <v>8.9999999999999993E-3</v>
      </c>
    </row>
    <row r="2271" spans="1:7" x14ac:dyDescent="0.2">
      <c r="A2271" s="17">
        <v>40163</v>
      </c>
      <c r="B2271" s="14">
        <v>300.47000000000003</v>
      </c>
      <c r="C2271" s="14">
        <v>298.19</v>
      </c>
      <c r="D2271" s="14">
        <v>300.77999999999997</v>
      </c>
      <c r="E2271" s="14">
        <v>298.16000000000003</v>
      </c>
      <c r="F2271" s="14" t="s">
        <v>6060</v>
      </c>
      <c r="G2271" s="15">
        <v>-6.8999999999999999E-3</v>
      </c>
    </row>
    <row r="2272" spans="1:7" x14ac:dyDescent="0.2">
      <c r="A2272" s="17">
        <v>40162</v>
      </c>
      <c r="B2272" s="14">
        <v>297.77999999999997</v>
      </c>
      <c r="C2272" s="14">
        <v>300.20999999999998</v>
      </c>
      <c r="D2272" s="14">
        <v>300.58</v>
      </c>
      <c r="E2272" s="14">
        <v>296.01</v>
      </c>
      <c r="F2272" s="14" t="s">
        <v>6061</v>
      </c>
      <c r="G2272" s="15">
        <v>4.1000000000000003E-3</v>
      </c>
    </row>
    <row r="2273" spans="1:7" x14ac:dyDescent="0.2">
      <c r="A2273" s="17">
        <v>40161</v>
      </c>
      <c r="B2273" s="14">
        <v>299.86</v>
      </c>
      <c r="C2273" s="14">
        <v>300.26</v>
      </c>
      <c r="D2273" s="14">
        <v>301.52999999999997</v>
      </c>
      <c r="E2273" s="14">
        <v>298.92</v>
      </c>
      <c r="F2273" s="14" t="s">
        <v>6062</v>
      </c>
      <c r="G2273" s="15">
        <v>2.5999999999999999E-3</v>
      </c>
    </row>
    <row r="2274" spans="1:7" x14ac:dyDescent="0.2">
      <c r="A2274" s="17">
        <v>40158</v>
      </c>
      <c r="B2274" s="14">
        <v>298.63</v>
      </c>
      <c r="C2274" s="14">
        <v>298.77999999999997</v>
      </c>
      <c r="D2274" s="14">
        <v>300.70999999999998</v>
      </c>
      <c r="E2274" s="14">
        <v>298.33</v>
      </c>
      <c r="F2274" s="14" t="s">
        <v>6063</v>
      </c>
      <c r="G2274" s="15">
        <v>2.3E-3</v>
      </c>
    </row>
    <row r="2275" spans="1:7" x14ac:dyDescent="0.2">
      <c r="A2275" s="17">
        <v>40157</v>
      </c>
      <c r="B2275" s="14">
        <v>297.86</v>
      </c>
      <c r="C2275" s="14">
        <v>297.54000000000002</v>
      </c>
      <c r="D2275" s="14">
        <v>298.83</v>
      </c>
      <c r="E2275" s="14">
        <v>296.81</v>
      </c>
      <c r="F2275" s="14" t="s">
        <v>6064</v>
      </c>
      <c r="G2275" s="15">
        <v>-9.4999999999999998E-3</v>
      </c>
    </row>
    <row r="2276" spans="1:7" x14ac:dyDescent="0.2">
      <c r="A2276" s="17">
        <v>40156</v>
      </c>
      <c r="B2276" s="14">
        <v>297.17</v>
      </c>
      <c r="C2276" s="14">
        <v>300.18</v>
      </c>
      <c r="D2276" s="14">
        <v>300.52999999999997</v>
      </c>
      <c r="E2276" s="14">
        <v>296.06</v>
      </c>
      <c r="F2276" s="14" t="s">
        <v>6065</v>
      </c>
      <c r="G2276" s="15">
        <v>-1.09E-2</v>
      </c>
    </row>
    <row r="2277" spans="1:7" x14ac:dyDescent="0.2">
      <c r="A2277" s="17">
        <v>40155</v>
      </c>
      <c r="B2277" s="14">
        <v>300.02</v>
      </c>
      <c r="C2277" s="14">
        <v>303.02</v>
      </c>
      <c r="D2277" s="14">
        <v>305.58</v>
      </c>
      <c r="E2277" s="14">
        <v>298.64</v>
      </c>
      <c r="F2277" s="14" t="s">
        <v>4458</v>
      </c>
      <c r="G2277" s="15">
        <v>2.0000000000000001E-4</v>
      </c>
    </row>
    <row r="2278" spans="1:7" x14ac:dyDescent="0.2">
      <c r="A2278" s="17">
        <v>40154</v>
      </c>
      <c r="B2278" s="14">
        <v>303.33</v>
      </c>
      <c r="C2278" s="14">
        <v>302.85000000000002</v>
      </c>
      <c r="D2278" s="14">
        <v>304.52</v>
      </c>
      <c r="E2278" s="14">
        <v>301.27999999999997</v>
      </c>
      <c r="F2278" s="14" t="s">
        <v>6066</v>
      </c>
      <c r="G2278" s="15">
        <v>1.23E-2</v>
      </c>
    </row>
    <row r="2279" spans="1:7" x14ac:dyDescent="0.2">
      <c r="A2279" s="17">
        <v>40151</v>
      </c>
      <c r="B2279" s="14">
        <v>303.26</v>
      </c>
      <c r="C2279" s="14">
        <v>298.95</v>
      </c>
      <c r="D2279" s="14">
        <v>304.79000000000002</v>
      </c>
      <c r="E2279" s="14">
        <v>297.83</v>
      </c>
      <c r="F2279" s="14" t="s">
        <v>6067</v>
      </c>
      <c r="G2279" s="15">
        <v>-2.7000000000000001E-3</v>
      </c>
    </row>
    <row r="2280" spans="1:7" x14ac:dyDescent="0.2">
      <c r="A2280" s="17">
        <v>40150</v>
      </c>
      <c r="B2280" s="14">
        <v>299.57</v>
      </c>
      <c r="C2280" s="14">
        <v>302.02</v>
      </c>
      <c r="D2280" s="14">
        <v>303.02</v>
      </c>
      <c r="E2280" s="14">
        <v>299.5</v>
      </c>
      <c r="F2280" s="14" t="s">
        <v>6068</v>
      </c>
      <c r="G2280" s="15">
        <v>3.2000000000000002E-3</v>
      </c>
    </row>
    <row r="2281" spans="1:7" x14ac:dyDescent="0.2">
      <c r="A2281" s="17">
        <v>40149</v>
      </c>
      <c r="B2281" s="14">
        <v>300.37</v>
      </c>
      <c r="C2281" s="14">
        <v>299.91000000000003</v>
      </c>
      <c r="D2281" s="14">
        <v>302.14</v>
      </c>
      <c r="E2281" s="14">
        <v>297.11</v>
      </c>
      <c r="F2281" s="14" t="s">
        <v>6069</v>
      </c>
      <c r="G2281" s="15">
        <v>1.9199999999999998E-2</v>
      </c>
    </row>
    <row r="2282" spans="1:7" x14ac:dyDescent="0.2">
      <c r="A2282" s="17">
        <v>40148</v>
      </c>
      <c r="B2282" s="14">
        <v>299.41000000000003</v>
      </c>
      <c r="C2282" s="14">
        <v>296.66000000000003</v>
      </c>
      <c r="D2282" s="14">
        <v>299.61</v>
      </c>
      <c r="E2282" s="14">
        <v>296.66000000000003</v>
      </c>
      <c r="F2282" s="14" t="s">
        <v>6070</v>
      </c>
      <c r="G2282" s="15">
        <v>-1.54E-2</v>
      </c>
    </row>
    <row r="2283" spans="1:7" x14ac:dyDescent="0.2">
      <c r="A2283" s="17">
        <v>40147</v>
      </c>
      <c r="B2283" s="14">
        <v>293.77999999999997</v>
      </c>
      <c r="C2283" s="14">
        <v>299.94</v>
      </c>
      <c r="D2283" s="14">
        <v>300.11</v>
      </c>
      <c r="E2283" s="14">
        <v>292.33999999999997</v>
      </c>
      <c r="F2283" s="14" t="s">
        <v>6071</v>
      </c>
      <c r="G2283" s="15">
        <v>1.37E-2</v>
      </c>
    </row>
    <row r="2284" spans="1:7" x14ac:dyDescent="0.2">
      <c r="A2284" s="17">
        <v>40144</v>
      </c>
      <c r="B2284" s="14">
        <v>298.37</v>
      </c>
      <c r="C2284" s="14">
        <v>291.29000000000002</v>
      </c>
      <c r="D2284" s="14">
        <v>298.54000000000002</v>
      </c>
      <c r="E2284" s="14">
        <v>290.45999999999998</v>
      </c>
      <c r="F2284" s="14" t="s">
        <v>4258</v>
      </c>
      <c r="G2284" s="15">
        <v>-3.0599999999999999E-2</v>
      </c>
    </row>
    <row r="2285" spans="1:7" x14ac:dyDescent="0.2">
      <c r="A2285" s="17">
        <v>40143</v>
      </c>
      <c r="B2285" s="14">
        <v>294.33999999999997</v>
      </c>
      <c r="C2285" s="14">
        <v>302.64</v>
      </c>
      <c r="D2285" s="14">
        <v>302.64</v>
      </c>
      <c r="E2285" s="14">
        <v>293.95999999999998</v>
      </c>
      <c r="F2285" s="14" t="s">
        <v>6072</v>
      </c>
      <c r="G2285" s="15">
        <v>5.7999999999999996E-3</v>
      </c>
    </row>
    <row r="2286" spans="1:7" x14ac:dyDescent="0.2">
      <c r="A2286" s="17">
        <v>40142</v>
      </c>
      <c r="B2286" s="14">
        <v>303.62</v>
      </c>
      <c r="C2286" s="14">
        <v>302.97000000000003</v>
      </c>
      <c r="D2286" s="14">
        <v>304.35000000000002</v>
      </c>
      <c r="E2286" s="14">
        <v>301.20999999999998</v>
      </c>
      <c r="F2286" s="14" t="s">
        <v>5224</v>
      </c>
      <c r="G2286" s="15">
        <v>-7.7999999999999996E-3</v>
      </c>
    </row>
    <row r="2287" spans="1:7" x14ac:dyDescent="0.2">
      <c r="A2287" s="17">
        <v>40141</v>
      </c>
      <c r="B2287" s="14">
        <v>301.87</v>
      </c>
      <c r="C2287" s="14">
        <v>302.83</v>
      </c>
      <c r="D2287" s="14">
        <v>304.5</v>
      </c>
      <c r="E2287" s="14">
        <v>301.56</v>
      </c>
      <c r="F2287" s="14" t="s">
        <v>6073</v>
      </c>
      <c r="G2287" s="15">
        <v>2.3199999999999998E-2</v>
      </c>
    </row>
    <row r="2288" spans="1:7" x14ac:dyDescent="0.2">
      <c r="A2288" s="17">
        <v>40140</v>
      </c>
      <c r="B2288" s="14">
        <v>304.25</v>
      </c>
      <c r="C2288" s="14">
        <v>298.77</v>
      </c>
      <c r="D2288" s="14">
        <v>304.45999999999998</v>
      </c>
      <c r="E2288" s="14">
        <v>298.77</v>
      </c>
      <c r="F2288" s="14" t="s">
        <v>6074</v>
      </c>
      <c r="G2288" s="15">
        <v>8.0000000000000004E-4</v>
      </c>
    </row>
    <row r="2289" spans="1:7" x14ac:dyDescent="0.2">
      <c r="A2289" s="17">
        <v>40137</v>
      </c>
      <c r="B2289" s="14">
        <v>297.35000000000002</v>
      </c>
      <c r="C2289" s="14">
        <v>297.29000000000002</v>
      </c>
      <c r="D2289" s="14">
        <v>299.55</v>
      </c>
      <c r="E2289" s="14">
        <v>296.26</v>
      </c>
      <c r="F2289" s="14" t="s">
        <v>5426</v>
      </c>
      <c r="G2289" s="15">
        <v>-1.5299999999999999E-2</v>
      </c>
    </row>
    <row r="2290" spans="1:7" x14ac:dyDescent="0.2">
      <c r="A2290" s="17">
        <v>40136</v>
      </c>
      <c r="B2290" s="14">
        <v>297.10000000000002</v>
      </c>
      <c r="C2290" s="14">
        <v>301.26</v>
      </c>
      <c r="D2290" s="14">
        <v>301.77999999999997</v>
      </c>
      <c r="E2290" s="14">
        <v>296.61</v>
      </c>
      <c r="F2290" s="14" t="s">
        <v>6075</v>
      </c>
      <c r="G2290" s="15">
        <v>1.5E-3</v>
      </c>
    </row>
    <row r="2291" spans="1:7" x14ac:dyDescent="0.2">
      <c r="A2291" s="17">
        <v>40135</v>
      </c>
      <c r="B2291" s="14">
        <v>301.73</v>
      </c>
      <c r="C2291" s="14">
        <v>302.56</v>
      </c>
      <c r="D2291" s="14">
        <v>303.58</v>
      </c>
      <c r="E2291" s="14">
        <v>301.39</v>
      </c>
      <c r="F2291" s="14" t="s">
        <v>3996</v>
      </c>
      <c r="G2291" s="15">
        <v>-8.9999999999999993E-3</v>
      </c>
    </row>
    <row r="2292" spans="1:7" x14ac:dyDescent="0.2">
      <c r="A2292" s="17">
        <v>40134</v>
      </c>
      <c r="B2292" s="14">
        <v>301.27999999999997</v>
      </c>
      <c r="C2292" s="14">
        <v>303.23</v>
      </c>
      <c r="D2292" s="14">
        <v>303.49</v>
      </c>
      <c r="E2292" s="14">
        <v>301.07</v>
      </c>
      <c r="F2292" s="14" t="s">
        <v>6076</v>
      </c>
      <c r="G2292" s="15">
        <v>8.6E-3</v>
      </c>
    </row>
    <row r="2293" spans="1:7" x14ac:dyDescent="0.2">
      <c r="A2293" s="17">
        <v>40133</v>
      </c>
      <c r="B2293" s="14">
        <v>304.02</v>
      </c>
      <c r="C2293" s="14">
        <v>302.29000000000002</v>
      </c>
      <c r="D2293" s="14">
        <v>304.14999999999998</v>
      </c>
      <c r="E2293" s="14">
        <v>301.94</v>
      </c>
      <c r="F2293" s="14" t="s">
        <v>6077</v>
      </c>
      <c r="G2293" s="15">
        <v>-2.3E-3</v>
      </c>
    </row>
    <row r="2294" spans="1:7" x14ac:dyDescent="0.2">
      <c r="A2294" s="17">
        <v>40130</v>
      </c>
      <c r="B2294" s="14">
        <v>301.42</v>
      </c>
      <c r="C2294" s="14">
        <v>302.08999999999997</v>
      </c>
      <c r="D2294" s="14">
        <v>302.39</v>
      </c>
      <c r="E2294" s="14">
        <v>299.89999999999998</v>
      </c>
      <c r="F2294" s="14" t="s">
        <v>6078</v>
      </c>
      <c r="G2294" s="15">
        <v>5.1999999999999998E-3</v>
      </c>
    </row>
    <row r="2295" spans="1:7" x14ac:dyDescent="0.2">
      <c r="A2295" s="17">
        <v>40129</v>
      </c>
      <c r="B2295" s="14">
        <v>302.10000000000002</v>
      </c>
      <c r="C2295" s="14">
        <v>300.54000000000002</v>
      </c>
      <c r="D2295" s="14">
        <v>303.75</v>
      </c>
      <c r="E2295" s="14">
        <v>300.27</v>
      </c>
      <c r="F2295" s="14" t="s">
        <v>4682</v>
      </c>
      <c r="G2295" s="15">
        <v>8.0999999999999996E-3</v>
      </c>
    </row>
    <row r="2296" spans="1:7" x14ac:dyDescent="0.2">
      <c r="A2296" s="17">
        <v>40128</v>
      </c>
      <c r="B2296" s="14">
        <v>300.52999999999997</v>
      </c>
      <c r="C2296" s="14">
        <v>298.13</v>
      </c>
      <c r="D2296" s="14">
        <v>301.43</v>
      </c>
      <c r="E2296" s="14">
        <v>298.13</v>
      </c>
      <c r="F2296" s="14" t="s">
        <v>6079</v>
      </c>
      <c r="G2296" s="15">
        <v>-1.9E-3</v>
      </c>
    </row>
    <row r="2297" spans="1:7" x14ac:dyDescent="0.2">
      <c r="A2297" s="17">
        <v>40127</v>
      </c>
      <c r="B2297" s="14">
        <v>298.11</v>
      </c>
      <c r="C2297" s="14">
        <v>298.67</v>
      </c>
      <c r="D2297" s="14">
        <v>299.17</v>
      </c>
      <c r="E2297" s="14">
        <v>296.89999999999998</v>
      </c>
      <c r="F2297" s="14" t="s">
        <v>6080</v>
      </c>
      <c r="G2297" s="15">
        <v>1.9400000000000001E-2</v>
      </c>
    </row>
    <row r="2298" spans="1:7" x14ac:dyDescent="0.2">
      <c r="A2298" s="17">
        <v>40126</v>
      </c>
      <c r="B2298" s="14">
        <v>298.67</v>
      </c>
      <c r="C2298" s="14">
        <v>293.02</v>
      </c>
      <c r="D2298" s="14">
        <v>298.7</v>
      </c>
      <c r="E2298" s="14">
        <v>293.02</v>
      </c>
      <c r="F2298" s="14" t="s">
        <v>6081</v>
      </c>
      <c r="G2298" s="15">
        <v>-2.8999999999999998E-3</v>
      </c>
    </row>
    <row r="2299" spans="1:7" x14ac:dyDescent="0.2">
      <c r="A2299" s="17">
        <v>40123</v>
      </c>
      <c r="B2299" s="14">
        <v>293</v>
      </c>
      <c r="C2299" s="14">
        <v>293.89999999999998</v>
      </c>
      <c r="D2299" s="14">
        <v>295.68</v>
      </c>
      <c r="E2299" s="14">
        <v>290.95</v>
      </c>
      <c r="F2299" s="14" t="s">
        <v>6082</v>
      </c>
      <c r="G2299" s="15">
        <v>7.1999999999999998E-3</v>
      </c>
    </row>
    <row r="2300" spans="1:7" x14ac:dyDescent="0.2">
      <c r="A2300" s="17">
        <v>40122</v>
      </c>
      <c r="B2300" s="14">
        <v>293.86</v>
      </c>
      <c r="C2300" s="14">
        <v>291.75</v>
      </c>
      <c r="D2300" s="14">
        <v>295.41000000000003</v>
      </c>
      <c r="E2300" s="14">
        <v>288.67</v>
      </c>
      <c r="F2300" s="14" t="s">
        <v>6083</v>
      </c>
      <c r="G2300" s="15">
        <v>0.02</v>
      </c>
    </row>
    <row r="2301" spans="1:7" x14ac:dyDescent="0.2">
      <c r="A2301" s="17">
        <v>40121</v>
      </c>
      <c r="B2301" s="14">
        <v>291.76</v>
      </c>
      <c r="C2301" s="14">
        <v>286.05</v>
      </c>
      <c r="D2301" s="14">
        <v>291.89999999999998</v>
      </c>
      <c r="E2301" s="14">
        <v>286.05</v>
      </c>
      <c r="F2301" s="14" t="s">
        <v>6084</v>
      </c>
      <c r="G2301" s="15">
        <v>-1.34E-2</v>
      </c>
    </row>
    <row r="2302" spans="1:7" x14ac:dyDescent="0.2">
      <c r="A2302" s="17">
        <v>40120</v>
      </c>
      <c r="B2302" s="14">
        <v>286.05</v>
      </c>
      <c r="C2302" s="14">
        <v>289.92</v>
      </c>
      <c r="D2302" s="14">
        <v>289.92</v>
      </c>
      <c r="E2302" s="14">
        <v>285.37</v>
      </c>
      <c r="F2302" s="14" t="s">
        <v>6085</v>
      </c>
      <c r="G2302" s="15">
        <v>-1.29E-2</v>
      </c>
    </row>
    <row r="2303" spans="1:7" x14ac:dyDescent="0.2">
      <c r="A2303" s="17">
        <v>40119</v>
      </c>
      <c r="B2303" s="14">
        <v>289.93</v>
      </c>
      <c r="C2303" s="14">
        <v>293.68</v>
      </c>
      <c r="D2303" s="14">
        <v>293.68</v>
      </c>
      <c r="E2303" s="14">
        <v>287.42</v>
      </c>
      <c r="F2303" s="14" t="s">
        <v>4544</v>
      </c>
      <c r="G2303" s="15">
        <v>8.0000000000000002E-3</v>
      </c>
    </row>
    <row r="2304" spans="1:7" x14ac:dyDescent="0.2">
      <c r="A2304" s="17">
        <v>40116</v>
      </c>
      <c r="B2304" s="14">
        <v>293.73</v>
      </c>
      <c r="C2304" s="14">
        <v>291.42</v>
      </c>
      <c r="D2304" s="14">
        <v>294.67</v>
      </c>
      <c r="E2304" s="14">
        <v>291.42</v>
      </c>
      <c r="F2304" s="14" t="s">
        <v>6086</v>
      </c>
      <c r="G2304" s="15">
        <v>1.77E-2</v>
      </c>
    </row>
    <row r="2305" spans="1:7" x14ac:dyDescent="0.2">
      <c r="A2305" s="17">
        <v>40115</v>
      </c>
      <c r="B2305" s="14">
        <v>291.41000000000003</v>
      </c>
      <c r="C2305" s="14">
        <v>286.32</v>
      </c>
      <c r="D2305" s="14">
        <v>291.43</v>
      </c>
      <c r="E2305" s="14">
        <v>283.87</v>
      </c>
      <c r="F2305" s="14" t="s">
        <v>6087</v>
      </c>
      <c r="G2305" s="15">
        <v>-9.4999999999999998E-3</v>
      </c>
    </row>
    <row r="2306" spans="1:7" x14ac:dyDescent="0.2">
      <c r="A2306" s="17">
        <v>40114</v>
      </c>
      <c r="B2306" s="14">
        <v>286.33999999999997</v>
      </c>
      <c r="C2306" s="14">
        <v>289.10000000000002</v>
      </c>
      <c r="D2306" s="14">
        <v>290.68</v>
      </c>
      <c r="E2306" s="14">
        <v>284.36</v>
      </c>
      <c r="F2306" s="14" t="s">
        <v>6088</v>
      </c>
      <c r="G2306" s="15">
        <v>8.8999999999999999E-3</v>
      </c>
    </row>
    <row r="2307" spans="1:7" x14ac:dyDescent="0.2">
      <c r="A2307" s="17">
        <v>40113</v>
      </c>
      <c r="B2307" s="14">
        <v>289.08999999999997</v>
      </c>
      <c r="C2307" s="14">
        <v>286.52999999999997</v>
      </c>
      <c r="D2307" s="14">
        <v>290.74</v>
      </c>
      <c r="E2307" s="14">
        <v>286.52999999999997</v>
      </c>
      <c r="F2307" s="14" t="s">
        <v>6089</v>
      </c>
      <c r="G2307" s="15">
        <v>-1.32E-2</v>
      </c>
    </row>
    <row r="2308" spans="1:7" x14ac:dyDescent="0.2">
      <c r="A2308" s="17">
        <v>40112</v>
      </c>
      <c r="B2308" s="14">
        <v>286.54000000000002</v>
      </c>
      <c r="C2308" s="14">
        <v>290.37</v>
      </c>
      <c r="D2308" s="14">
        <v>292.73</v>
      </c>
      <c r="E2308" s="14">
        <v>285.89999999999998</v>
      </c>
      <c r="F2308" s="14" t="s">
        <v>6090</v>
      </c>
      <c r="G2308" s="15">
        <v>6.1000000000000004E-3</v>
      </c>
    </row>
    <row r="2309" spans="1:7" x14ac:dyDescent="0.2">
      <c r="A2309" s="17">
        <v>40109</v>
      </c>
      <c r="B2309" s="14">
        <v>290.36</v>
      </c>
      <c r="C2309" s="14">
        <v>288.64</v>
      </c>
      <c r="D2309" s="14">
        <v>293.44</v>
      </c>
      <c r="E2309" s="14">
        <v>288.64</v>
      </c>
      <c r="F2309" s="14" t="s">
        <v>6091</v>
      </c>
      <c r="G2309" s="15">
        <v>-1.2800000000000001E-2</v>
      </c>
    </row>
    <row r="2310" spans="1:7" x14ac:dyDescent="0.2">
      <c r="A2310" s="17">
        <v>40108</v>
      </c>
      <c r="B2310" s="14">
        <v>288.58999999999997</v>
      </c>
      <c r="C2310" s="14">
        <v>292.20999999999998</v>
      </c>
      <c r="D2310" s="14">
        <v>292.20999999999998</v>
      </c>
      <c r="E2310" s="14">
        <v>286.73</v>
      </c>
      <c r="F2310" s="14" t="s">
        <v>6092</v>
      </c>
      <c r="G2310" s="15">
        <v>-3.3999999999999998E-3</v>
      </c>
    </row>
    <row r="2311" spans="1:7" x14ac:dyDescent="0.2">
      <c r="A2311" s="17">
        <v>40107</v>
      </c>
      <c r="B2311" s="14">
        <v>292.33999999999997</v>
      </c>
      <c r="C2311" s="14">
        <v>293.33</v>
      </c>
      <c r="D2311" s="14">
        <v>294.39</v>
      </c>
      <c r="E2311" s="14">
        <v>288.58</v>
      </c>
      <c r="F2311" s="14" t="s">
        <v>6093</v>
      </c>
      <c r="G2311" s="15">
        <v>-1.6999999999999999E-3</v>
      </c>
    </row>
    <row r="2312" spans="1:7" x14ac:dyDescent="0.2">
      <c r="A2312" s="17">
        <v>40106</v>
      </c>
      <c r="B2312" s="14">
        <v>293.33</v>
      </c>
      <c r="C2312" s="14">
        <v>293.85000000000002</v>
      </c>
      <c r="D2312" s="14">
        <v>296.44</v>
      </c>
      <c r="E2312" s="14">
        <v>292.3</v>
      </c>
      <c r="F2312" s="14" t="s">
        <v>6094</v>
      </c>
      <c r="G2312" s="15">
        <v>1.43E-2</v>
      </c>
    </row>
    <row r="2313" spans="1:7" x14ac:dyDescent="0.2">
      <c r="A2313" s="17">
        <v>40105</v>
      </c>
      <c r="B2313" s="14">
        <v>293.83999999999997</v>
      </c>
      <c r="C2313" s="14">
        <v>289.69</v>
      </c>
      <c r="D2313" s="14">
        <v>294.60000000000002</v>
      </c>
      <c r="E2313" s="14">
        <v>289.61</v>
      </c>
      <c r="F2313" s="14" t="s">
        <v>6095</v>
      </c>
      <c r="G2313" s="15">
        <v>1.5E-3</v>
      </c>
    </row>
    <row r="2314" spans="1:7" x14ac:dyDescent="0.2">
      <c r="A2314" s="17">
        <v>40102</v>
      </c>
      <c r="B2314" s="14">
        <v>289.7</v>
      </c>
      <c r="C2314" s="14">
        <v>289.26</v>
      </c>
      <c r="D2314" s="14">
        <v>292.55</v>
      </c>
      <c r="E2314" s="14">
        <v>289.26</v>
      </c>
      <c r="F2314" s="14" t="s">
        <v>6096</v>
      </c>
      <c r="G2314" s="15">
        <v>-1.2999999999999999E-3</v>
      </c>
    </row>
    <row r="2315" spans="1:7" x14ac:dyDescent="0.2">
      <c r="A2315" s="17">
        <v>40101</v>
      </c>
      <c r="B2315" s="14">
        <v>289.26</v>
      </c>
      <c r="C2315" s="14">
        <v>289.63</v>
      </c>
      <c r="D2315" s="14">
        <v>291.89999999999998</v>
      </c>
      <c r="E2315" s="14">
        <v>288.83</v>
      </c>
      <c r="F2315" s="14" t="s">
        <v>6097</v>
      </c>
      <c r="G2315" s="15">
        <v>2.4799999999999999E-2</v>
      </c>
    </row>
    <row r="2316" spans="1:7" x14ac:dyDescent="0.2">
      <c r="A2316" s="17">
        <v>40100</v>
      </c>
      <c r="B2316" s="14">
        <v>289.63</v>
      </c>
      <c r="C2316" s="14">
        <v>282.62</v>
      </c>
      <c r="D2316" s="14">
        <v>289.94</v>
      </c>
      <c r="E2316" s="14">
        <v>282.62</v>
      </c>
      <c r="F2316" s="14" t="s">
        <v>6098</v>
      </c>
      <c r="G2316" s="15">
        <v>-6.8999999999999999E-3</v>
      </c>
    </row>
    <row r="2317" spans="1:7" x14ac:dyDescent="0.2">
      <c r="A2317" s="17">
        <v>40099</v>
      </c>
      <c r="B2317" s="14">
        <v>282.62</v>
      </c>
      <c r="C2317" s="14">
        <v>284.57</v>
      </c>
      <c r="D2317" s="14">
        <v>285.27</v>
      </c>
      <c r="E2317" s="14">
        <v>281.83999999999997</v>
      </c>
      <c r="F2317" s="14" t="s">
        <v>3051</v>
      </c>
      <c r="G2317" s="15">
        <v>1.2200000000000001E-2</v>
      </c>
    </row>
    <row r="2318" spans="1:7" x14ac:dyDescent="0.2">
      <c r="A2318" s="17">
        <v>40098</v>
      </c>
      <c r="B2318" s="14">
        <v>284.58</v>
      </c>
      <c r="C2318" s="14">
        <v>281.14999999999998</v>
      </c>
      <c r="D2318" s="14">
        <v>285.73</v>
      </c>
      <c r="E2318" s="14">
        <v>281.14</v>
      </c>
      <c r="F2318" s="14" t="s">
        <v>6099</v>
      </c>
      <c r="G2318" s="15">
        <v>4.0000000000000001E-3</v>
      </c>
    </row>
    <row r="2319" spans="1:7" x14ac:dyDescent="0.2">
      <c r="A2319" s="17">
        <v>40095</v>
      </c>
      <c r="B2319" s="14">
        <v>281.16000000000003</v>
      </c>
      <c r="C2319" s="14">
        <v>280.02999999999997</v>
      </c>
      <c r="D2319" s="14">
        <v>282.18</v>
      </c>
      <c r="E2319" s="14">
        <v>279.39</v>
      </c>
      <c r="F2319" s="14" t="s">
        <v>6100</v>
      </c>
      <c r="G2319" s="15">
        <v>1.0999999999999999E-2</v>
      </c>
    </row>
    <row r="2320" spans="1:7" x14ac:dyDescent="0.2">
      <c r="A2320" s="17">
        <v>40094</v>
      </c>
      <c r="B2320" s="14">
        <v>280.02999999999997</v>
      </c>
      <c r="C2320" s="14">
        <v>277</v>
      </c>
      <c r="D2320" s="14">
        <v>280.12</v>
      </c>
      <c r="E2320" s="14">
        <v>277</v>
      </c>
      <c r="F2320" s="14" t="s">
        <v>6101</v>
      </c>
      <c r="G2320" s="15">
        <v>-5.7000000000000002E-3</v>
      </c>
    </row>
    <row r="2321" spans="1:7" x14ac:dyDescent="0.2">
      <c r="A2321" s="17">
        <v>40093</v>
      </c>
      <c r="B2321" s="14">
        <v>276.98</v>
      </c>
      <c r="C2321" s="14">
        <v>278.56</v>
      </c>
      <c r="D2321" s="14">
        <v>279.57</v>
      </c>
      <c r="E2321" s="14">
        <v>275.95999999999998</v>
      </c>
      <c r="F2321" s="14" t="s">
        <v>6102</v>
      </c>
      <c r="G2321" s="15">
        <v>1.8499999999999999E-2</v>
      </c>
    </row>
    <row r="2322" spans="1:7" x14ac:dyDescent="0.2">
      <c r="A2322" s="17">
        <v>40092</v>
      </c>
      <c r="B2322" s="14">
        <v>278.57</v>
      </c>
      <c r="C2322" s="14">
        <v>273.51</v>
      </c>
      <c r="D2322" s="14">
        <v>279.23</v>
      </c>
      <c r="E2322" s="14">
        <v>273.51</v>
      </c>
      <c r="F2322" s="14" t="s">
        <v>6103</v>
      </c>
      <c r="G2322" s="15">
        <v>8.3000000000000001E-3</v>
      </c>
    </row>
    <row r="2323" spans="1:7" x14ac:dyDescent="0.2">
      <c r="A2323" s="17">
        <v>40091</v>
      </c>
      <c r="B2323" s="14">
        <v>273.51</v>
      </c>
      <c r="C2323" s="14">
        <v>271.26</v>
      </c>
      <c r="D2323" s="14">
        <v>274.85000000000002</v>
      </c>
      <c r="E2323" s="14">
        <v>270.67</v>
      </c>
      <c r="F2323" s="14" t="s">
        <v>5183</v>
      </c>
      <c r="G2323" s="15">
        <v>-1.3100000000000001E-2</v>
      </c>
    </row>
    <row r="2324" spans="1:7" x14ac:dyDescent="0.2">
      <c r="A2324" s="17">
        <v>40088</v>
      </c>
      <c r="B2324" s="14">
        <v>271.27</v>
      </c>
      <c r="C2324" s="14">
        <v>274.83999999999997</v>
      </c>
      <c r="D2324" s="14">
        <v>274.83999999999997</v>
      </c>
      <c r="E2324" s="14">
        <v>268.88</v>
      </c>
      <c r="F2324" s="14" t="s">
        <v>6104</v>
      </c>
      <c r="G2324" s="15">
        <v>-1.9800000000000002E-2</v>
      </c>
    </row>
    <row r="2325" spans="1:7" x14ac:dyDescent="0.2">
      <c r="A2325" s="17">
        <v>40087</v>
      </c>
      <c r="B2325" s="14">
        <v>274.86</v>
      </c>
      <c r="C2325" s="14">
        <v>280.39999999999998</v>
      </c>
      <c r="D2325" s="14">
        <v>282.07</v>
      </c>
      <c r="E2325" s="14">
        <v>274.55</v>
      </c>
      <c r="F2325" s="14" t="s">
        <v>6105</v>
      </c>
      <c r="G2325" s="15">
        <v>-6.0000000000000001E-3</v>
      </c>
    </row>
    <row r="2326" spans="1:7" x14ac:dyDescent="0.2">
      <c r="A2326" s="17">
        <v>40086</v>
      </c>
      <c r="B2326" s="14">
        <v>280.39999999999998</v>
      </c>
      <c r="C2326" s="14">
        <v>282.07</v>
      </c>
      <c r="D2326" s="14">
        <v>284.63</v>
      </c>
      <c r="E2326" s="14">
        <v>278.98</v>
      </c>
      <c r="F2326" s="14" t="s">
        <v>6106</v>
      </c>
      <c r="G2326" s="15">
        <v>-8.3000000000000001E-3</v>
      </c>
    </row>
    <row r="2327" spans="1:7" x14ac:dyDescent="0.2">
      <c r="A2327" s="17">
        <v>40085</v>
      </c>
      <c r="B2327" s="14">
        <v>282.08</v>
      </c>
      <c r="C2327" s="14">
        <v>284.45999999999998</v>
      </c>
      <c r="D2327" s="14">
        <v>285.68</v>
      </c>
      <c r="E2327" s="14">
        <v>281.91000000000003</v>
      </c>
      <c r="F2327" s="14" t="s">
        <v>6107</v>
      </c>
      <c r="G2327" s="15">
        <v>1.38E-2</v>
      </c>
    </row>
    <row r="2328" spans="1:7" x14ac:dyDescent="0.2">
      <c r="A2328" s="17">
        <v>40084</v>
      </c>
      <c r="B2328" s="14">
        <v>284.45</v>
      </c>
      <c r="C2328" s="14">
        <v>280.57</v>
      </c>
      <c r="D2328" s="14">
        <v>285.26</v>
      </c>
      <c r="E2328" s="14">
        <v>277.37</v>
      </c>
      <c r="F2328" s="14" t="s">
        <v>6108</v>
      </c>
      <c r="G2328" s="15">
        <v>-2.3999999999999998E-3</v>
      </c>
    </row>
    <row r="2329" spans="1:7" x14ac:dyDescent="0.2">
      <c r="A2329" s="17">
        <v>40081</v>
      </c>
      <c r="B2329" s="14">
        <v>280.57</v>
      </c>
      <c r="C2329" s="14">
        <v>281.22000000000003</v>
      </c>
      <c r="D2329" s="14">
        <v>282.75</v>
      </c>
      <c r="E2329" s="14">
        <v>279.52</v>
      </c>
      <c r="F2329" s="14" t="s">
        <v>6109</v>
      </c>
      <c r="G2329" s="15">
        <v>-2.1399999999999999E-2</v>
      </c>
    </row>
    <row r="2330" spans="1:7" x14ac:dyDescent="0.2">
      <c r="A2330" s="17">
        <v>40080</v>
      </c>
      <c r="B2330" s="14">
        <v>281.24</v>
      </c>
      <c r="C2330" s="14">
        <v>287.39</v>
      </c>
      <c r="D2330" s="14">
        <v>287.39</v>
      </c>
      <c r="E2330" s="14">
        <v>280.8</v>
      </c>
      <c r="F2330" s="14" t="s">
        <v>6110</v>
      </c>
      <c r="G2330" s="15">
        <v>1.4E-3</v>
      </c>
    </row>
    <row r="2331" spans="1:7" x14ac:dyDescent="0.2">
      <c r="A2331" s="17">
        <v>40079</v>
      </c>
      <c r="B2331" s="14">
        <v>287.39</v>
      </c>
      <c r="C2331" s="14">
        <v>287</v>
      </c>
      <c r="D2331" s="14">
        <v>289.01</v>
      </c>
      <c r="E2331" s="14">
        <v>286.7</v>
      </c>
      <c r="F2331" s="14" t="s">
        <v>6111</v>
      </c>
      <c r="G2331" s="15">
        <v>9.9000000000000008E-3</v>
      </c>
    </row>
    <row r="2332" spans="1:7" x14ac:dyDescent="0.2">
      <c r="A2332" s="17">
        <v>40078</v>
      </c>
      <c r="B2332" s="14">
        <v>287</v>
      </c>
      <c r="C2332" s="14">
        <v>284.2</v>
      </c>
      <c r="D2332" s="14">
        <v>287.29000000000002</v>
      </c>
      <c r="E2332" s="14">
        <v>284.17</v>
      </c>
      <c r="F2332" s="14" t="s">
        <v>6112</v>
      </c>
      <c r="G2332" s="15">
        <v>-6.4000000000000003E-3</v>
      </c>
    </row>
    <row r="2333" spans="1:7" x14ac:dyDescent="0.2">
      <c r="A2333" s="17">
        <v>40077</v>
      </c>
      <c r="B2333" s="14">
        <v>284.2</v>
      </c>
      <c r="C2333" s="14">
        <v>286.04000000000002</v>
      </c>
      <c r="D2333" s="14">
        <v>286.05</v>
      </c>
      <c r="E2333" s="14">
        <v>283.52</v>
      </c>
      <c r="F2333" s="14" t="s">
        <v>6113</v>
      </c>
      <c r="G2333" s="15">
        <v>-4.7000000000000002E-3</v>
      </c>
    </row>
    <row r="2334" spans="1:7" x14ac:dyDescent="0.2">
      <c r="A2334" s="17">
        <v>40074</v>
      </c>
      <c r="B2334" s="14">
        <v>286.04000000000002</v>
      </c>
      <c r="C2334" s="14">
        <v>287.39</v>
      </c>
      <c r="D2334" s="14">
        <v>287.39</v>
      </c>
      <c r="E2334" s="14">
        <v>283.06</v>
      </c>
      <c r="F2334" s="14" t="s">
        <v>6114</v>
      </c>
      <c r="G2334" s="15">
        <v>4.8999999999999998E-3</v>
      </c>
    </row>
    <row r="2335" spans="1:7" x14ac:dyDescent="0.2">
      <c r="A2335" s="17">
        <v>40073</v>
      </c>
      <c r="B2335" s="14">
        <v>287.39</v>
      </c>
      <c r="C2335" s="14">
        <v>286.01</v>
      </c>
      <c r="D2335" s="14">
        <v>289.27</v>
      </c>
      <c r="E2335" s="14">
        <v>286.01</v>
      </c>
      <c r="F2335" s="14" t="s">
        <v>6115</v>
      </c>
      <c r="G2335" s="15">
        <v>7.0000000000000001E-3</v>
      </c>
    </row>
    <row r="2336" spans="1:7" x14ac:dyDescent="0.2">
      <c r="A2336" s="17">
        <v>40072</v>
      </c>
      <c r="B2336" s="14">
        <v>286</v>
      </c>
      <c r="C2336" s="14">
        <v>284.02</v>
      </c>
      <c r="D2336" s="14">
        <v>287.57</v>
      </c>
      <c r="E2336" s="14">
        <v>284.02</v>
      </c>
      <c r="F2336" s="14" t="s">
        <v>6116</v>
      </c>
      <c r="G2336" s="15">
        <v>0</v>
      </c>
    </row>
    <row r="2337" spans="1:7" x14ac:dyDescent="0.2">
      <c r="A2337" s="17">
        <v>40071</v>
      </c>
      <c r="B2337" s="14">
        <v>284.01</v>
      </c>
      <c r="C2337" s="14">
        <v>284.02999999999997</v>
      </c>
      <c r="D2337" s="14">
        <v>285.77</v>
      </c>
      <c r="E2337" s="14">
        <v>282.94</v>
      </c>
      <c r="F2337" s="14" t="s">
        <v>5691</v>
      </c>
      <c r="G2337" s="15">
        <v>-3.8E-3</v>
      </c>
    </row>
    <row r="2338" spans="1:7" x14ac:dyDescent="0.2">
      <c r="A2338" s="17">
        <v>40070</v>
      </c>
      <c r="B2338" s="14">
        <v>284.02</v>
      </c>
      <c r="C2338" s="14">
        <v>285.08999999999997</v>
      </c>
      <c r="D2338" s="14">
        <v>285.08999999999997</v>
      </c>
      <c r="E2338" s="14">
        <v>280.20999999999998</v>
      </c>
      <c r="F2338" s="14" t="s">
        <v>6117</v>
      </c>
      <c r="G2338" s="15">
        <v>3.5999999999999999E-3</v>
      </c>
    </row>
    <row r="2339" spans="1:7" x14ac:dyDescent="0.2">
      <c r="A2339" s="17">
        <v>40067</v>
      </c>
      <c r="B2339" s="14">
        <v>285.08999999999997</v>
      </c>
      <c r="C2339" s="14">
        <v>284.07</v>
      </c>
      <c r="D2339" s="14">
        <v>285.62</v>
      </c>
      <c r="E2339" s="14">
        <v>283.64999999999998</v>
      </c>
      <c r="F2339" s="14" t="s">
        <v>6118</v>
      </c>
      <c r="G2339" s="15">
        <v>-4.3E-3</v>
      </c>
    </row>
    <row r="2340" spans="1:7" x14ac:dyDescent="0.2">
      <c r="A2340" s="17">
        <v>40066</v>
      </c>
      <c r="B2340" s="14">
        <v>284.06</v>
      </c>
      <c r="C2340" s="14">
        <v>285.32</v>
      </c>
      <c r="D2340" s="14">
        <v>286.93</v>
      </c>
      <c r="E2340" s="14">
        <v>282.19</v>
      </c>
      <c r="F2340" s="14" t="s">
        <v>6119</v>
      </c>
      <c r="G2340" s="15">
        <v>1.7100000000000001E-2</v>
      </c>
    </row>
    <row r="2341" spans="1:7" x14ac:dyDescent="0.2">
      <c r="A2341" s="17">
        <v>40065</v>
      </c>
      <c r="B2341" s="14">
        <v>285.3</v>
      </c>
      <c r="C2341" s="14">
        <v>280.51</v>
      </c>
      <c r="D2341" s="14">
        <v>285.3</v>
      </c>
      <c r="E2341" s="14">
        <v>279.12</v>
      </c>
      <c r="F2341" s="14" t="s">
        <v>6120</v>
      </c>
      <c r="G2341" s="15">
        <v>3.0000000000000001E-3</v>
      </c>
    </row>
    <row r="2342" spans="1:7" x14ac:dyDescent="0.2">
      <c r="A2342" s="17">
        <v>40064</v>
      </c>
      <c r="B2342" s="14">
        <v>280.51</v>
      </c>
      <c r="C2342" s="14">
        <v>279.69</v>
      </c>
      <c r="D2342" s="14">
        <v>281.16000000000003</v>
      </c>
      <c r="E2342" s="14">
        <v>278.97000000000003</v>
      </c>
      <c r="F2342" s="14" t="s">
        <v>6121</v>
      </c>
      <c r="G2342" s="15">
        <v>1.46E-2</v>
      </c>
    </row>
    <row r="2343" spans="1:7" x14ac:dyDescent="0.2">
      <c r="A2343" s="17">
        <v>40063</v>
      </c>
      <c r="B2343" s="14">
        <v>279.67</v>
      </c>
      <c r="C2343" s="14">
        <v>275.66000000000003</v>
      </c>
      <c r="D2343" s="14">
        <v>279.67</v>
      </c>
      <c r="E2343" s="14">
        <v>275.66000000000003</v>
      </c>
      <c r="F2343" s="14" t="s">
        <v>5936</v>
      </c>
      <c r="G2343" s="15">
        <v>1.47E-2</v>
      </c>
    </row>
    <row r="2344" spans="1:7" x14ac:dyDescent="0.2">
      <c r="A2344" s="17">
        <v>40060</v>
      </c>
      <c r="B2344" s="14">
        <v>275.64999999999998</v>
      </c>
      <c r="C2344" s="14">
        <v>271.64999999999998</v>
      </c>
      <c r="D2344" s="14">
        <v>275.97000000000003</v>
      </c>
      <c r="E2344" s="14">
        <v>271.62</v>
      </c>
      <c r="F2344" s="14" t="s">
        <v>5354</v>
      </c>
      <c r="G2344" s="15">
        <v>7.7000000000000002E-3</v>
      </c>
    </row>
    <row r="2345" spans="1:7" x14ac:dyDescent="0.2">
      <c r="A2345" s="17">
        <v>40059</v>
      </c>
      <c r="B2345" s="14">
        <v>271.64999999999998</v>
      </c>
      <c r="C2345" s="14">
        <v>269.58999999999997</v>
      </c>
      <c r="D2345" s="14">
        <v>274.01</v>
      </c>
      <c r="E2345" s="14">
        <v>269.42</v>
      </c>
      <c r="F2345" s="14" t="s">
        <v>6122</v>
      </c>
      <c r="G2345" s="15">
        <v>-1.77E-2</v>
      </c>
    </row>
    <row r="2346" spans="1:7" x14ac:dyDescent="0.2">
      <c r="A2346" s="17">
        <v>40058</v>
      </c>
      <c r="B2346" s="14">
        <v>269.58</v>
      </c>
      <c r="C2346" s="14">
        <v>274.44</v>
      </c>
      <c r="D2346" s="14">
        <v>274.64</v>
      </c>
      <c r="E2346" s="14">
        <v>268.02</v>
      </c>
      <c r="F2346" s="14" t="s">
        <v>6123</v>
      </c>
      <c r="G2346" s="15">
        <v>-1.6199999999999999E-2</v>
      </c>
    </row>
    <row r="2347" spans="1:7" x14ac:dyDescent="0.2">
      <c r="A2347" s="17">
        <v>40057</v>
      </c>
      <c r="B2347" s="14">
        <v>274.44</v>
      </c>
      <c r="C2347" s="14">
        <v>278.94</v>
      </c>
      <c r="D2347" s="14">
        <v>280.8</v>
      </c>
      <c r="E2347" s="14">
        <v>273.54000000000002</v>
      </c>
      <c r="F2347" s="14" t="s">
        <v>6124</v>
      </c>
      <c r="G2347" s="15">
        <v>-1.5299999999999999E-2</v>
      </c>
    </row>
    <row r="2348" spans="1:7" x14ac:dyDescent="0.2">
      <c r="A2348" s="17">
        <v>40056</v>
      </c>
      <c r="B2348" s="14">
        <v>278.95</v>
      </c>
      <c r="C2348" s="14">
        <v>283.27</v>
      </c>
      <c r="D2348" s="14">
        <v>283.27</v>
      </c>
      <c r="E2348" s="14">
        <v>278.13</v>
      </c>
      <c r="F2348" s="14" t="s">
        <v>6125</v>
      </c>
      <c r="G2348" s="15">
        <v>1.7899999999999999E-2</v>
      </c>
    </row>
    <row r="2349" spans="1:7" x14ac:dyDescent="0.2">
      <c r="A2349" s="17">
        <v>40053</v>
      </c>
      <c r="B2349" s="14">
        <v>283.27</v>
      </c>
      <c r="C2349" s="14">
        <v>278.3</v>
      </c>
      <c r="D2349" s="14">
        <v>284.24</v>
      </c>
      <c r="E2349" s="14">
        <v>278.3</v>
      </c>
      <c r="F2349" s="14" t="s">
        <v>6126</v>
      </c>
      <c r="G2349" s="15">
        <v>-2E-3</v>
      </c>
    </row>
    <row r="2350" spans="1:7" x14ac:dyDescent="0.2">
      <c r="A2350" s="17">
        <v>40052</v>
      </c>
      <c r="B2350" s="14">
        <v>278.27999999999997</v>
      </c>
      <c r="C2350" s="14">
        <v>278.85000000000002</v>
      </c>
      <c r="D2350" s="14">
        <v>280.5</v>
      </c>
      <c r="E2350" s="14">
        <v>276.39</v>
      </c>
      <c r="F2350" s="14" t="s">
        <v>6127</v>
      </c>
      <c r="G2350" s="15">
        <v>-1.2699999999999999E-2</v>
      </c>
    </row>
    <row r="2351" spans="1:7" x14ac:dyDescent="0.2">
      <c r="A2351" s="17">
        <v>40051</v>
      </c>
      <c r="B2351" s="14">
        <v>278.83999999999997</v>
      </c>
      <c r="C2351" s="14">
        <v>282.44</v>
      </c>
      <c r="D2351" s="14">
        <v>284.18</v>
      </c>
      <c r="E2351" s="14">
        <v>278.33</v>
      </c>
      <c r="F2351" s="14" t="s">
        <v>6128</v>
      </c>
      <c r="G2351" s="15">
        <v>-5.5999999999999999E-3</v>
      </c>
    </row>
    <row r="2352" spans="1:7" x14ac:dyDescent="0.2">
      <c r="A2352" s="17">
        <v>40050</v>
      </c>
      <c r="B2352" s="14">
        <v>282.44</v>
      </c>
      <c r="C2352" s="14">
        <v>284.01</v>
      </c>
      <c r="D2352" s="14">
        <v>284.01</v>
      </c>
      <c r="E2352" s="14">
        <v>280.36</v>
      </c>
      <c r="F2352" s="14" t="s">
        <v>6129</v>
      </c>
      <c r="G2352" s="15">
        <v>9.2999999999999992E-3</v>
      </c>
    </row>
    <row r="2353" spans="1:7" x14ac:dyDescent="0.2">
      <c r="A2353" s="17">
        <v>40049</v>
      </c>
      <c r="B2353" s="14">
        <v>284.02</v>
      </c>
      <c r="C2353" s="14">
        <v>281.41000000000003</v>
      </c>
      <c r="D2353" s="14">
        <v>285.05</v>
      </c>
      <c r="E2353" s="14">
        <v>281.41000000000003</v>
      </c>
      <c r="F2353" s="14" t="s">
        <v>6130</v>
      </c>
      <c r="G2353" s="15">
        <v>2.6800000000000001E-2</v>
      </c>
    </row>
    <row r="2354" spans="1:7" x14ac:dyDescent="0.2">
      <c r="A2354" s="17">
        <v>40046</v>
      </c>
      <c r="B2354" s="14">
        <v>281.39999999999998</v>
      </c>
      <c r="C2354" s="14">
        <v>274.07</v>
      </c>
      <c r="D2354" s="14">
        <v>282.33999999999997</v>
      </c>
      <c r="E2354" s="14">
        <v>273.45999999999998</v>
      </c>
      <c r="F2354" s="14" t="s">
        <v>6131</v>
      </c>
      <c r="G2354" s="15">
        <v>1.84E-2</v>
      </c>
    </row>
    <row r="2355" spans="1:7" x14ac:dyDescent="0.2">
      <c r="A2355" s="17">
        <v>40045</v>
      </c>
      <c r="B2355" s="14">
        <v>274.06</v>
      </c>
      <c r="C2355" s="14">
        <v>269.12</v>
      </c>
      <c r="D2355" s="14">
        <v>274.63</v>
      </c>
      <c r="E2355" s="14">
        <v>269.12</v>
      </c>
      <c r="F2355" s="14" t="s">
        <v>6132</v>
      </c>
      <c r="G2355" s="15">
        <v>-3.5999999999999999E-3</v>
      </c>
    </row>
    <row r="2356" spans="1:7" x14ac:dyDescent="0.2">
      <c r="A2356" s="17">
        <v>40044</v>
      </c>
      <c r="B2356" s="14">
        <v>269.10000000000002</v>
      </c>
      <c r="C2356" s="14">
        <v>270.07</v>
      </c>
      <c r="D2356" s="14">
        <v>270.07</v>
      </c>
      <c r="E2356" s="14">
        <v>265.99</v>
      </c>
      <c r="F2356" s="14" t="s">
        <v>6133</v>
      </c>
      <c r="G2356" s="15">
        <v>1.7600000000000001E-2</v>
      </c>
    </row>
    <row r="2357" spans="1:7" x14ac:dyDescent="0.2">
      <c r="A2357" s="17">
        <v>40043</v>
      </c>
      <c r="B2357" s="14">
        <v>270.07</v>
      </c>
      <c r="C2357" s="14">
        <v>265.39999999999998</v>
      </c>
      <c r="D2357" s="14">
        <v>270.83</v>
      </c>
      <c r="E2357" s="14">
        <v>265.39999999999998</v>
      </c>
      <c r="F2357" s="14" t="s">
        <v>6134</v>
      </c>
      <c r="G2357" s="15">
        <v>-1.9199999999999998E-2</v>
      </c>
    </row>
    <row r="2358" spans="1:7" x14ac:dyDescent="0.2">
      <c r="A2358" s="17">
        <v>40042</v>
      </c>
      <c r="B2358" s="14">
        <v>265.39</v>
      </c>
      <c r="C2358" s="14">
        <v>270.57</v>
      </c>
      <c r="D2358" s="14">
        <v>270.57</v>
      </c>
      <c r="E2358" s="14">
        <v>264.04000000000002</v>
      </c>
      <c r="F2358" s="14" t="s">
        <v>6135</v>
      </c>
      <c r="G2358" s="15">
        <v>-1.2699999999999999E-2</v>
      </c>
    </row>
    <row r="2359" spans="1:7" x14ac:dyDescent="0.2">
      <c r="A2359" s="17">
        <v>40039</v>
      </c>
      <c r="B2359" s="14">
        <v>270.58</v>
      </c>
      <c r="C2359" s="14">
        <v>274.07</v>
      </c>
      <c r="D2359" s="14">
        <v>275.60000000000002</v>
      </c>
      <c r="E2359" s="14">
        <v>269.36</v>
      </c>
      <c r="F2359" s="14" t="s">
        <v>6136</v>
      </c>
      <c r="G2359" s="15">
        <v>1.41E-2</v>
      </c>
    </row>
    <row r="2360" spans="1:7" x14ac:dyDescent="0.2">
      <c r="A2360" s="17">
        <v>40038</v>
      </c>
      <c r="B2360" s="14">
        <v>274.05</v>
      </c>
      <c r="C2360" s="14">
        <v>270.24</v>
      </c>
      <c r="D2360" s="14">
        <v>276.52</v>
      </c>
      <c r="E2360" s="14">
        <v>270.24</v>
      </c>
      <c r="F2360" s="14" t="s">
        <v>6137</v>
      </c>
      <c r="G2360" s="15">
        <v>1.2200000000000001E-2</v>
      </c>
    </row>
    <row r="2361" spans="1:7" x14ac:dyDescent="0.2">
      <c r="A2361" s="17">
        <v>40037</v>
      </c>
      <c r="B2361" s="14">
        <v>270.25</v>
      </c>
      <c r="C2361" s="14">
        <v>266.98</v>
      </c>
      <c r="D2361" s="14">
        <v>270.45999999999998</v>
      </c>
      <c r="E2361" s="14">
        <v>265.55</v>
      </c>
      <c r="F2361" s="14" t="s">
        <v>6138</v>
      </c>
      <c r="G2361" s="15">
        <v>-1.8599999999999998E-2</v>
      </c>
    </row>
    <row r="2362" spans="1:7" x14ac:dyDescent="0.2">
      <c r="A2362" s="17">
        <v>40036</v>
      </c>
      <c r="B2362" s="14">
        <v>266.99</v>
      </c>
      <c r="C2362" s="14">
        <v>272.07</v>
      </c>
      <c r="D2362" s="14">
        <v>274.45</v>
      </c>
      <c r="E2362" s="14">
        <v>266.45999999999998</v>
      </c>
      <c r="F2362" s="14" t="s">
        <v>4900</v>
      </c>
      <c r="G2362" s="15">
        <v>-7.1999999999999998E-3</v>
      </c>
    </row>
    <row r="2363" spans="1:7" x14ac:dyDescent="0.2">
      <c r="A2363" s="17">
        <v>40035</v>
      </c>
      <c r="B2363" s="14">
        <v>272.05</v>
      </c>
      <c r="C2363" s="14">
        <v>274.01</v>
      </c>
      <c r="D2363" s="14">
        <v>274.01</v>
      </c>
      <c r="E2363" s="14">
        <v>271.17</v>
      </c>
      <c r="F2363" s="14" t="s">
        <v>6139</v>
      </c>
      <c r="G2363" s="15">
        <v>1.7899999999999999E-2</v>
      </c>
    </row>
    <row r="2364" spans="1:7" x14ac:dyDescent="0.2">
      <c r="A2364" s="17">
        <v>40032</v>
      </c>
      <c r="B2364" s="14">
        <v>274.01</v>
      </c>
      <c r="C2364" s="14">
        <v>269.19</v>
      </c>
      <c r="D2364" s="14">
        <v>274.39</v>
      </c>
      <c r="E2364" s="14">
        <v>266.17</v>
      </c>
      <c r="F2364" s="14" t="s">
        <v>6140</v>
      </c>
      <c r="G2364" s="15">
        <v>1.2999999999999999E-3</v>
      </c>
    </row>
    <row r="2365" spans="1:7" x14ac:dyDescent="0.2">
      <c r="A2365" s="17">
        <v>40031</v>
      </c>
      <c r="B2365" s="14">
        <v>269.19</v>
      </c>
      <c r="C2365" s="14">
        <v>268.88</v>
      </c>
      <c r="D2365" s="14">
        <v>271.39999999999998</v>
      </c>
      <c r="E2365" s="14">
        <v>267.74</v>
      </c>
      <c r="F2365" s="14" t="s">
        <v>6141</v>
      </c>
      <c r="G2365" s="15">
        <v>-2.0999999999999999E-3</v>
      </c>
    </row>
    <row r="2366" spans="1:7" x14ac:dyDescent="0.2">
      <c r="A2366" s="17">
        <v>40030</v>
      </c>
      <c r="B2366" s="14">
        <v>268.83999999999997</v>
      </c>
      <c r="C2366" s="14">
        <v>269.41000000000003</v>
      </c>
      <c r="D2366" s="14">
        <v>272.45</v>
      </c>
      <c r="E2366" s="14">
        <v>268.11</v>
      </c>
      <c r="F2366" s="14" t="s">
        <v>6142</v>
      </c>
      <c r="G2366" s="15">
        <v>-1.5800000000000002E-2</v>
      </c>
    </row>
    <row r="2367" spans="1:7" x14ac:dyDescent="0.2">
      <c r="A2367" s="17">
        <v>40029</v>
      </c>
      <c r="B2367" s="14">
        <v>269.41000000000003</v>
      </c>
      <c r="C2367" s="14">
        <v>273.73</v>
      </c>
      <c r="D2367" s="14">
        <v>273.73</v>
      </c>
      <c r="E2367" s="14">
        <v>268.61</v>
      </c>
      <c r="F2367" s="14" t="s">
        <v>6143</v>
      </c>
      <c r="G2367" s="15">
        <v>1.55E-2</v>
      </c>
    </row>
    <row r="2368" spans="1:7" x14ac:dyDescent="0.2">
      <c r="A2368" s="17">
        <v>40028</v>
      </c>
      <c r="B2368" s="14">
        <v>273.74</v>
      </c>
      <c r="C2368" s="14">
        <v>269.55</v>
      </c>
      <c r="D2368" s="14">
        <v>274.11</v>
      </c>
      <c r="E2368" s="14">
        <v>268.58</v>
      </c>
      <c r="F2368" s="14" t="s">
        <v>6144</v>
      </c>
      <c r="G2368" s="15">
        <v>2.7000000000000001E-3</v>
      </c>
    </row>
    <row r="2369" spans="1:7" x14ac:dyDescent="0.2">
      <c r="A2369" s="17">
        <v>40025</v>
      </c>
      <c r="B2369" s="14">
        <v>269.56</v>
      </c>
      <c r="C2369" s="14">
        <v>268.83999999999997</v>
      </c>
      <c r="D2369" s="14">
        <v>269.93</v>
      </c>
      <c r="E2369" s="14">
        <v>266.70999999999998</v>
      </c>
      <c r="F2369" s="14" t="s">
        <v>6145</v>
      </c>
      <c r="G2369" s="15">
        <v>2.3099999999999999E-2</v>
      </c>
    </row>
    <row r="2370" spans="1:7" x14ac:dyDescent="0.2">
      <c r="A2370" s="17">
        <v>40024</v>
      </c>
      <c r="B2370" s="14">
        <v>268.83999999999997</v>
      </c>
      <c r="C2370" s="14">
        <v>262.77</v>
      </c>
      <c r="D2370" s="14">
        <v>269.05</v>
      </c>
      <c r="E2370" s="14">
        <v>262.55</v>
      </c>
      <c r="F2370" s="14" t="s">
        <v>5313</v>
      </c>
      <c r="G2370" s="15">
        <v>6.1999999999999998E-3</v>
      </c>
    </row>
    <row r="2371" spans="1:7" x14ac:dyDescent="0.2">
      <c r="A2371" s="17">
        <v>40023</v>
      </c>
      <c r="B2371" s="14">
        <v>262.77</v>
      </c>
      <c r="C2371" s="14">
        <v>261.19</v>
      </c>
      <c r="D2371" s="14">
        <v>262.95</v>
      </c>
      <c r="E2371" s="14">
        <v>260.86</v>
      </c>
      <c r="F2371" s="14" t="s">
        <v>6146</v>
      </c>
      <c r="G2371" s="15">
        <v>-1.8E-3</v>
      </c>
    </row>
    <row r="2372" spans="1:7" x14ac:dyDescent="0.2">
      <c r="A2372" s="17">
        <v>40022</v>
      </c>
      <c r="B2372" s="14">
        <v>261.16000000000003</v>
      </c>
      <c r="C2372" s="14">
        <v>261.63</v>
      </c>
      <c r="D2372" s="14">
        <v>264</v>
      </c>
      <c r="E2372" s="14">
        <v>260.24</v>
      </c>
      <c r="F2372" s="14" t="s">
        <v>6147</v>
      </c>
      <c r="G2372" s="15">
        <v>-1.7899999999999999E-2</v>
      </c>
    </row>
    <row r="2373" spans="1:7" x14ac:dyDescent="0.2">
      <c r="A2373" s="17">
        <v>40021</v>
      </c>
      <c r="B2373" s="14">
        <v>261.63</v>
      </c>
      <c r="C2373" s="14">
        <v>266.41000000000003</v>
      </c>
      <c r="D2373" s="14">
        <v>268.04000000000002</v>
      </c>
      <c r="E2373" s="14">
        <v>260.41000000000003</v>
      </c>
      <c r="F2373" s="14" t="s">
        <v>5770</v>
      </c>
      <c r="G2373" s="15">
        <v>-1.2999999999999999E-3</v>
      </c>
    </row>
    <row r="2374" spans="1:7" x14ac:dyDescent="0.2">
      <c r="A2374" s="17">
        <v>40018</v>
      </c>
      <c r="B2374" s="14">
        <v>266.39999999999998</v>
      </c>
      <c r="C2374" s="14">
        <v>266.73</v>
      </c>
      <c r="D2374" s="14">
        <v>267.36</v>
      </c>
      <c r="E2374" s="14">
        <v>263.89</v>
      </c>
      <c r="F2374" s="14" t="s">
        <v>6148</v>
      </c>
      <c r="G2374" s="15">
        <v>2.06E-2</v>
      </c>
    </row>
    <row r="2375" spans="1:7" x14ac:dyDescent="0.2">
      <c r="A2375" s="17">
        <v>40017</v>
      </c>
      <c r="B2375" s="14">
        <v>266.74</v>
      </c>
      <c r="C2375" s="14">
        <v>261.33999999999997</v>
      </c>
      <c r="D2375" s="14">
        <v>267.20999999999998</v>
      </c>
      <c r="E2375" s="14">
        <v>260.31</v>
      </c>
      <c r="F2375" s="14" t="s">
        <v>6149</v>
      </c>
      <c r="G2375" s="15">
        <v>1.4E-3</v>
      </c>
    </row>
    <row r="2376" spans="1:7" x14ac:dyDescent="0.2">
      <c r="A2376" s="17">
        <v>40016</v>
      </c>
      <c r="B2376" s="14">
        <v>261.36</v>
      </c>
      <c r="C2376" s="14">
        <v>260.97000000000003</v>
      </c>
      <c r="D2376" s="14">
        <v>261.48</v>
      </c>
      <c r="E2376" s="14">
        <v>258.01</v>
      </c>
      <c r="F2376" s="14" t="s">
        <v>5917</v>
      </c>
      <c r="G2376" s="15">
        <v>1.01E-2</v>
      </c>
    </row>
    <row r="2377" spans="1:7" x14ac:dyDescent="0.2">
      <c r="A2377" s="17">
        <v>40015</v>
      </c>
      <c r="B2377" s="14">
        <v>260.99</v>
      </c>
      <c r="C2377" s="14">
        <v>258.38</v>
      </c>
      <c r="D2377" s="14">
        <v>261.48</v>
      </c>
      <c r="E2377" s="14">
        <v>258.29000000000002</v>
      </c>
      <c r="F2377" s="14" t="s">
        <v>6150</v>
      </c>
      <c r="G2377" s="15">
        <v>3.2000000000000002E-3</v>
      </c>
    </row>
    <row r="2378" spans="1:7" x14ac:dyDescent="0.2">
      <c r="A2378" s="17">
        <v>40014</v>
      </c>
      <c r="B2378" s="14">
        <v>258.39</v>
      </c>
      <c r="C2378" s="14">
        <v>257.56</v>
      </c>
      <c r="D2378" s="14">
        <v>260.07</v>
      </c>
      <c r="E2378" s="14">
        <v>257.12</v>
      </c>
      <c r="F2378" s="14" t="s">
        <v>6151</v>
      </c>
      <c r="G2378" s="15">
        <v>2.0199999999999999E-2</v>
      </c>
    </row>
    <row r="2379" spans="1:7" x14ac:dyDescent="0.2">
      <c r="A2379" s="17">
        <v>40011</v>
      </c>
      <c r="B2379" s="14">
        <v>257.56</v>
      </c>
      <c r="C2379" s="14">
        <v>252.44</v>
      </c>
      <c r="D2379" s="14">
        <v>257.91000000000003</v>
      </c>
      <c r="E2379" s="14">
        <v>252.44</v>
      </c>
      <c r="F2379" s="14" t="s">
        <v>6152</v>
      </c>
      <c r="G2379" s="15">
        <v>3.5999999999999999E-3</v>
      </c>
    </row>
    <row r="2380" spans="1:7" x14ac:dyDescent="0.2">
      <c r="A2380" s="17">
        <v>40010</v>
      </c>
      <c r="B2380" s="14">
        <v>252.45</v>
      </c>
      <c r="C2380" s="14">
        <v>251.47</v>
      </c>
      <c r="D2380" s="14">
        <v>253.42</v>
      </c>
      <c r="E2380" s="14">
        <v>251.32</v>
      </c>
      <c r="F2380" s="14" t="s">
        <v>6153</v>
      </c>
      <c r="G2380" s="15">
        <v>3.2300000000000002E-2</v>
      </c>
    </row>
    <row r="2381" spans="1:7" x14ac:dyDescent="0.2">
      <c r="A2381" s="17">
        <v>40009</v>
      </c>
      <c r="B2381" s="14">
        <v>251.55</v>
      </c>
      <c r="C2381" s="14">
        <v>243.67</v>
      </c>
      <c r="D2381" s="14">
        <v>251.55</v>
      </c>
      <c r="E2381" s="14">
        <v>243.67</v>
      </c>
      <c r="F2381" s="14" t="s">
        <v>6154</v>
      </c>
      <c r="G2381" s="15">
        <v>1.11E-2</v>
      </c>
    </row>
    <row r="2382" spans="1:7" x14ac:dyDescent="0.2">
      <c r="A2382" s="17">
        <v>40008</v>
      </c>
      <c r="B2382" s="14">
        <v>243.68</v>
      </c>
      <c r="C2382" s="14">
        <v>241.01</v>
      </c>
      <c r="D2382" s="14">
        <v>244.04</v>
      </c>
      <c r="E2382" s="14">
        <v>241.01</v>
      </c>
      <c r="F2382" s="14" t="s">
        <v>6155</v>
      </c>
      <c r="G2382" s="15">
        <v>1.38E-2</v>
      </c>
    </row>
    <row r="2383" spans="1:7" x14ac:dyDescent="0.2">
      <c r="A2383" s="17">
        <v>40007</v>
      </c>
      <c r="B2383" s="14">
        <v>241</v>
      </c>
      <c r="C2383" s="14">
        <v>237.71</v>
      </c>
      <c r="D2383" s="14">
        <v>241.7</v>
      </c>
      <c r="E2383" s="14">
        <v>235.69</v>
      </c>
      <c r="F2383" s="14" t="s">
        <v>6156</v>
      </c>
      <c r="G2383" s="15">
        <v>-5.7999999999999996E-3</v>
      </c>
    </row>
    <row r="2384" spans="1:7" x14ac:dyDescent="0.2">
      <c r="A2384" s="17">
        <v>40004</v>
      </c>
      <c r="B2384" s="14">
        <v>237.71</v>
      </c>
      <c r="C2384" s="14">
        <v>239.13</v>
      </c>
      <c r="D2384" s="14">
        <v>239.47</v>
      </c>
      <c r="E2384" s="14">
        <v>236.87</v>
      </c>
      <c r="F2384" s="14" t="s">
        <v>6157</v>
      </c>
      <c r="G2384" s="15">
        <v>-1.2999999999999999E-3</v>
      </c>
    </row>
    <row r="2385" spans="1:7" x14ac:dyDescent="0.2">
      <c r="A2385" s="17">
        <v>40003</v>
      </c>
      <c r="B2385" s="14">
        <v>239.1</v>
      </c>
      <c r="C2385" s="14">
        <v>239.44</v>
      </c>
      <c r="D2385" s="14">
        <v>242.06</v>
      </c>
      <c r="E2385" s="14">
        <v>238.43</v>
      </c>
      <c r="F2385" s="14" t="s">
        <v>6158</v>
      </c>
      <c r="G2385" s="15">
        <v>-9.7000000000000003E-3</v>
      </c>
    </row>
    <row r="2386" spans="1:7" x14ac:dyDescent="0.2">
      <c r="A2386" s="17">
        <v>40002</v>
      </c>
      <c r="B2386" s="14">
        <v>239.42</v>
      </c>
      <c r="C2386" s="14">
        <v>241.76</v>
      </c>
      <c r="D2386" s="14">
        <v>241.76</v>
      </c>
      <c r="E2386" s="14">
        <v>239.36</v>
      </c>
      <c r="F2386" s="14" t="s">
        <v>6159</v>
      </c>
      <c r="G2386" s="15">
        <v>1.4E-3</v>
      </c>
    </row>
    <row r="2387" spans="1:7" x14ac:dyDescent="0.2">
      <c r="A2387" s="17">
        <v>40001</v>
      </c>
      <c r="B2387" s="14">
        <v>241.76</v>
      </c>
      <c r="C2387" s="14">
        <v>241.45</v>
      </c>
      <c r="D2387" s="14">
        <v>244.34</v>
      </c>
      <c r="E2387" s="14">
        <v>241.06</v>
      </c>
      <c r="F2387" s="14" t="s">
        <v>6160</v>
      </c>
      <c r="G2387" s="15">
        <v>-1.0200000000000001E-2</v>
      </c>
    </row>
    <row r="2388" spans="1:7" x14ac:dyDescent="0.2">
      <c r="A2388" s="17">
        <v>40000</v>
      </c>
      <c r="B2388" s="14">
        <v>241.43</v>
      </c>
      <c r="C2388" s="14">
        <v>243.9</v>
      </c>
      <c r="D2388" s="14">
        <v>243.9</v>
      </c>
      <c r="E2388" s="14">
        <v>239.3</v>
      </c>
      <c r="F2388" s="14" t="s">
        <v>6161</v>
      </c>
      <c r="G2388" s="15">
        <v>-2.5999999999999999E-3</v>
      </c>
    </row>
    <row r="2389" spans="1:7" x14ac:dyDescent="0.2">
      <c r="A2389" s="17">
        <v>39997</v>
      </c>
      <c r="B2389" s="14">
        <v>243.91</v>
      </c>
      <c r="C2389" s="14">
        <v>244.54</v>
      </c>
      <c r="D2389" s="14">
        <v>245.68</v>
      </c>
      <c r="E2389" s="14">
        <v>243.37</v>
      </c>
      <c r="F2389" s="14" t="s">
        <v>6162</v>
      </c>
      <c r="G2389" s="15">
        <v>-2.24E-2</v>
      </c>
    </row>
    <row r="2390" spans="1:7" x14ac:dyDescent="0.2">
      <c r="A2390" s="17">
        <v>39996</v>
      </c>
      <c r="B2390" s="14">
        <v>244.55</v>
      </c>
      <c r="C2390" s="14">
        <v>250.12</v>
      </c>
      <c r="D2390" s="14">
        <v>250.12</v>
      </c>
      <c r="E2390" s="14">
        <v>244.14</v>
      </c>
      <c r="F2390" s="14" t="s">
        <v>6163</v>
      </c>
      <c r="G2390" s="15">
        <v>2.2100000000000002E-2</v>
      </c>
    </row>
    <row r="2391" spans="1:7" x14ac:dyDescent="0.2">
      <c r="A2391" s="17">
        <v>39995</v>
      </c>
      <c r="B2391" s="14">
        <v>250.15</v>
      </c>
      <c r="C2391" s="14">
        <v>244.75</v>
      </c>
      <c r="D2391" s="14">
        <v>250.33</v>
      </c>
      <c r="E2391" s="14">
        <v>244.75</v>
      </c>
      <c r="F2391" s="14" t="s">
        <v>6164</v>
      </c>
      <c r="G2391" s="15">
        <v>-1.14E-2</v>
      </c>
    </row>
    <row r="2392" spans="1:7" x14ac:dyDescent="0.2">
      <c r="A2392" s="17">
        <v>39994</v>
      </c>
      <c r="B2392" s="14">
        <v>244.75</v>
      </c>
      <c r="C2392" s="14">
        <v>247.58</v>
      </c>
      <c r="D2392" s="14">
        <v>247.91</v>
      </c>
      <c r="E2392" s="14">
        <v>244.19</v>
      </c>
      <c r="F2392" s="14" t="s">
        <v>6165</v>
      </c>
      <c r="G2392" s="15">
        <v>2.1600000000000001E-2</v>
      </c>
    </row>
    <row r="2393" spans="1:7" x14ac:dyDescent="0.2">
      <c r="A2393" s="17">
        <v>39993</v>
      </c>
      <c r="B2393" s="14">
        <v>247.57</v>
      </c>
      <c r="C2393" s="14">
        <v>242.35</v>
      </c>
      <c r="D2393" s="14">
        <v>247.99</v>
      </c>
      <c r="E2393" s="14">
        <v>241.86</v>
      </c>
      <c r="F2393" s="14" t="s">
        <v>6166</v>
      </c>
      <c r="G2393" s="15">
        <v>7.1999999999999998E-3</v>
      </c>
    </row>
    <row r="2394" spans="1:7" x14ac:dyDescent="0.2">
      <c r="A2394" s="17">
        <v>39990</v>
      </c>
      <c r="B2394" s="14">
        <v>242.34</v>
      </c>
      <c r="C2394" s="14">
        <v>240.61</v>
      </c>
      <c r="D2394" s="14">
        <v>244.27</v>
      </c>
      <c r="E2394" s="14">
        <v>240.61</v>
      </c>
      <c r="F2394" s="14" t="s">
        <v>6167</v>
      </c>
      <c r="G2394" s="15">
        <v>-5.1000000000000004E-3</v>
      </c>
    </row>
    <row r="2395" spans="1:7" x14ac:dyDescent="0.2">
      <c r="A2395" s="17">
        <v>39989</v>
      </c>
      <c r="B2395" s="14">
        <v>240.61</v>
      </c>
      <c r="C2395" s="14">
        <v>241.83</v>
      </c>
      <c r="D2395" s="14">
        <v>242.26</v>
      </c>
      <c r="E2395" s="14">
        <v>237.98</v>
      </c>
      <c r="F2395" s="14" t="s">
        <v>6168</v>
      </c>
      <c r="G2395" s="15">
        <v>3.4299999999999997E-2</v>
      </c>
    </row>
    <row r="2396" spans="1:7" x14ac:dyDescent="0.2">
      <c r="A2396" s="17">
        <v>39988</v>
      </c>
      <c r="B2396" s="14">
        <v>241.84</v>
      </c>
      <c r="C2396" s="14">
        <v>233.82</v>
      </c>
      <c r="D2396" s="14">
        <v>241.87</v>
      </c>
      <c r="E2396" s="14">
        <v>233.82</v>
      </c>
      <c r="F2396" s="14" t="s">
        <v>5940</v>
      </c>
      <c r="G2396" s="15">
        <v>-1.6999999999999999E-3</v>
      </c>
    </row>
    <row r="2397" spans="1:7" x14ac:dyDescent="0.2">
      <c r="A2397" s="17">
        <v>39987</v>
      </c>
      <c r="B2397" s="14">
        <v>233.82</v>
      </c>
      <c r="C2397" s="14">
        <v>234.2</v>
      </c>
      <c r="D2397" s="14">
        <v>235.97</v>
      </c>
      <c r="E2397" s="14">
        <v>232.42</v>
      </c>
      <c r="F2397" s="14" t="s">
        <v>6169</v>
      </c>
      <c r="G2397" s="15">
        <v>-3.0200000000000001E-2</v>
      </c>
    </row>
    <row r="2398" spans="1:7" x14ac:dyDescent="0.2">
      <c r="A2398" s="17">
        <v>39986</v>
      </c>
      <c r="B2398" s="14">
        <v>234.22</v>
      </c>
      <c r="C2398" s="14">
        <v>241.5</v>
      </c>
      <c r="D2398" s="14">
        <v>242.27</v>
      </c>
      <c r="E2398" s="14">
        <v>233.65</v>
      </c>
      <c r="F2398" s="14" t="s">
        <v>6170</v>
      </c>
      <c r="G2398" s="15">
        <v>3.2000000000000002E-3</v>
      </c>
    </row>
    <row r="2399" spans="1:7" x14ac:dyDescent="0.2">
      <c r="A2399" s="17">
        <v>39982</v>
      </c>
      <c r="B2399" s="14">
        <v>241.51</v>
      </c>
      <c r="C2399" s="14">
        <v>240.73</v>
      </c>
      <c r="D2399" s="14">
        <v>242.57</v>
      </c>
      <c r="E2399" s="14">
        <v>238.67</v>
      </c>
      <c r="F2399" s="14" t="s">
        <v>6171</v>
      </c>
      <c r="G2399" s="15">
        <v>-2.01E-2</v>
      </c>
    </row>
    <row r="2400" spans="1:7" x14ac:dyDescent="0.2">
      <c r="A2400" s="17">
        <v>39981</v>
      </c>
      <c r="B2400" s="14">
        <v>240.73</v>
      </c>
      <c r="C2400" s="14">
        <v>245.64</v>
      </c>
      <c r="D2400" s="14">
        <v>245.64</v>
      </c>
      <c r="E2400" s="14">
        <v>239.18</v>
      </c>
      <c r="F2400" s="14" t="s">
        <v>6172</v>
      </c>
      <c r="G2400" s="15">
        <v>5.4000000000000003E-3</v>
      </c>
    </row>
    <row r="2401" spans="1:7" x14ac:dyDescent="0.2">
      <c r="A2401" s="17">
        <v>39980</v>
      </c>
      <c r="B2401" s="14">
        <v>245.67</v>
      </c>
      <c r="C2401" s="14">
        <v>244.34</v>
      </c>
      <c r="D2401" s="14">
        <v>247.3</v>
      </c>
      <c r="E2401" s="14">
        <v>242.55</v>
      </c>
      <c r="F2401" s="14" t="s">
        <v>4273</v>
      </c>
      <c r="G2401" s="15">
        <v>-1.7899999999999999E-2</v>
      </c>
    </row>
    <row r="2402" spans="1:7" x14ac:dyDescent="0.2">
      <c r="A2402" s="17">
        <v>39979</v>
      </c>
      <c r="B2402" s="14">
        <v>244.35</v>
      </c>
      <c r="C2402" s="14">
        <v>248.81</v>
      </c>
      <c r="D2402" s="14">
        <v>248.87</v>
      </c>
      <c r="E2402" s="14">
        <v>244.02</v>
      </c>
      <c r="F2402" s="14" t="s">
        <v>5743</v>
      </c>
      <c r="G2402" s="15">
        <v>-6.1999999999999998E-3</v>
      </c>
    </row>
    <row r="2403" spans="1:7" x14ac:dyDescent="0.2">
      <c r="A2403" s="17">
        <v>39976</v>
      </c>
      <c r="B2403" s="14">
        <v>248.81</v>
      </c>
      <c r="C2403" s="14">
        <v>250.36</v>
      </c>
      <c r="D2403" s="14">
        <v>251.34</v>
      </c>
      <c r="E2403" s="14">
        <v>248.37</v>
      </c>
      <c r="F2403" s="14" t="s">
        <v>6173</v>
      </c>
      <c r="G2403" s="15">
        <v>2.0199999999999999E-2</v>
      </c>
    </row>
    <row r="2404" spans="1:7" x14ac:dyDescent="0.2">
      <c r="A2404" s="17">
        <v>39975</v>
      </c>
      <c r="B2404" s="14">
        <v>250.37</v>
      </c>
      <c r="C2404" s="14">
        <v>245.43</v>
      </c>
      <c r="D2404" s="14">
        <v>250.94</v>
      </c>
      <c r="E2404" s="14">
        <v>245.19</v>
      </c>
      <c r="F2404" s="14" t="s">
        <v>6174</v>
      </c>
      <c r="G2404" s="15">
        <v>2.1299999999999999E-2</v>
      </c>
    </row>
    <row r="2405" spans="1:7" x14ac:dyDescent="0.2">
      <c r="A2405" s="17">
        <v>39974</v>
      </c>
      <c r="B2405" s="14">
        <v>245.42</v>
      </c>
      <c r="C2405" s="14">
        <v>240.3</v>
      </c>
      <c r="D2405" s="14">
        <v>247.18</v>
      </c>
      <c r="E2405" s="14">
        <v>240.27</v>
      </c>
      <c r="F2405" s="14" t="s">
        <v>6175</v>
      </c>
      <c r="G2405" s="15">
        <v>-1.1000000000000001E-3</v>
      </c>
    </row>
    <row r="2406" spans="1:7" x14ac:dyDescent="0.2">
      <c r="A2406" s="17">
        <v>39973</v>
      </c>
      <c r="B2406" s="14">
        <v>240.3</v>
      </c>
      <c r="C2406" s="14">
        <v>240.56</v>
      </c>
      <c r="D2406" s="14">
        <v>241.85</v>
      </c>
      <c r="E2406" s="14">
        <v>237.96</v>
      </c>
      <c r="F2406" s="14" t="s">
        <v>6176</v>
      </c>
      <c r="G2406" s="15">
        <v>-4.0000000000000001E-3</v>
      </c>
    </row>
    <row r="2407" spans="1:7" x14ac:dyDescent="0.2">
      <c r="A2407" s="17">
        <v>39972</v>
      </c>
      <c r="B2407" s="14">
        <v>240.56</v>
      </c>
      <c r="C2407" s="14">
        <v>241.53</v>
      </c>
      <c r="D2407" s="14">
        <v>241.66</v>
      </c>
      <c r="E2407" s="14">
        <v>236.89</v>
      </c>
      <c r="F2407" s="14" t="s">
        <v>6177</v>
      </c>
      <c r="G2407" s="15">
        <v>2.3999999999999998E-3</v>
      </c>
    </row>
    <row r="2408" spans="1:7" x14ac:dyDescent="0.2">
      <c r="A2408" s="17">
        <v>39969</v>
      </c>
      <c r="B2408" s="14">
        <v>241.52</v>
      </c>
      <c r="C2408" s="14">
        <v>240.96</v>
      </c>
      <c r="D2408" s="14">
        <v>244.9</v>
      </c>
      <c r="E2408" s="14">
        <v>240.96</v>
      </c>
      <c r="F2408" s="14" t="s">
        <v>6178</v>
      </c>
      <c r="G2408" s="15">
        <v>-1.9E-3</v>
      </c>
    </row>
    <row r="2409" spans="1:7" x14ac:dyDescent="0.2">
      <c r="A2409" s="17">
        <v>39968</v>
      </c>
      <c r="B2409" s="14">
        <v>240.94</v>
      </c>
      <c r="C2409" s="14">
        <v>241.4</v>
      </c>
      <c r="D2409" s="14">
        <v>243.36</v>
      </c>
      <c r="E2409" s="14">
        <v>238.86</v>
      </c>
      <c r="F2409" s="14" t="s">
        <v>6179</v>
      </c>
      <c r="G2409" s="15">
        <v>-2.8899999999999999E-2</v>
      </c>
    </row>
    <row r="2410" spans="1:7" x14ac:dyDescent="0.2">
      <c r="A2410" s="17">
        <v>39967</v>
      </c>
      <c r="B2410" s="14">
        <v>241.4</v>
      </c>
      <c r="C2410" s="14">
        <v>248.59</v>
      </c>
      <c r="D2410" s="14">
        <v>249.2</v>
      </c>
      <c r="E2410" s="14">
        <v>239.82</v>
      </c>
      <c r="F2410" s="14" t="s">
        <v>6180</v>
      </c>
      <c r="G2410" s="15">
        <v>-5.7999999999999996E-3</v>
      </c>
    </row>
    <row r="2411" spans="1:7" x14ac:dyDescent="0.2">
      <c r="A2411" s="17">
        <v>39966</v>
      </c>
      <c r="B2411" s="14">
        <v>248.59</v>
      </c>
      <c r="C2411" s="14">
        <v>250.04</v>
      </c>
      <c r="D2411" s="14">
        <v>250.04</v>
      </c>
      <c r="E2411" s="14">
        <v>246.7</v>
      </c>
      <c r="F2411" s="14" t="s">
        <v>6181</v>
      </c>
      <c r="G2411" s="15">
        <v>3.1600000000000003E-2</v>
      </c>
    </row>
    <row r="2412" spans="1:7" x14ac:dyDescent="0.2">
      <c r="A2412" s="17">
        <v>39965</v>
      </c>
      <c r="B2412" s="14">
        <v>250.05</v>
      </c>
      <c r="C2412" s="14">
        <v>242.4</v>
      </c>
      <c r="D2412" s="14">
        <v>250.32</v>
      </c>
      <c r="E2412" s="14">
        <v>242.4</v>
      </c>
      <c r="F2412" s="14" t="s">
        <v>6182</v>
      </c>
      <c r="G2412" s="15">
        <v>4.7000000000000002E-3</v>
      </c>
    </row>
    <row r="2413" spans="1:7" x14ac:dyDescent="0.2">
      <c r="A2413" s="17">
        <v>39962</v>
      </c>
      <c r="B2413" s="14">
        <v>242.39</v>
      </c>
      <c r="C2413" s="14">
        <v>241.28</v>
      </c>
      <c r="D2413" s="14">
        <v>244.65</v>
      </c>
      <c r="E2413" s="14">
        <v>241.25</v>
      </c>
      <c r="F2413" s="14" t="s">
        <v>6183</v>
      </c>
      <c r="G2413" s="15">
        <v>-2.3999999999999998E-3</v>
      </c>
    </row>
    <row r="2414" spans="1:7" x14ac:dyDescent="0.2">
      <c r="A2414" s="17">
        <v>39961</v>
      </c>
      <c r="B2414" s="14">
        <v>241.26</v>
      </c>
      <c r="C2414" s="14">
        <v>241.8</v>
      </c>
      <c r="D2414" s="14">
        <v>241.8</v>
      </c>
      <c r="E2414" s="14">
        <v>238.59</v>
      </c>
      <c r="F2414" s="14" t="s">
        <v>6184</v>
      </c>
      <c r="G2414" s="15">
        <v>-8.9999999999999998E-4</v>
      </c>
    </row>
    <row r="2415" spans="1:7" x14ac:dyDescent="0.2">
      <c r="A2415" s="17">
        <v>39960</v>
      </c>
      <c r="B2415" s="14">
        <v>241.83</v>
      </c>
      <c r="C2415" s="14">
        <v>242.06</v>
      </c>
      <c r="D2415" s="14">
        <v>244.54</v>
      </c>
      <c r="E2415" s="14">
        <v>240.63</v>
      </c>
      <c r="F2415" s="14" t="s">
        <v>6185</v>
      </c>
      <c r="G2415" s="15">
        <v>1.6999999999999999E-3</v>
      </c>
    </row>
    <row r="2416" spans="1:7" x14ac:dyDescent="0.2">
      <c r="A2416" s="17">
        <v>39959</v>
      </c>
      <c r="B2416" s="14">
        <v>242.05</v>
      </c>
      <c r="C2416" s="14">
        <v>241.66</v>
      </c>
      <c r="D2416" s="14">
        <v>242.39</v>
      </c>
      <c r="E2416" s="14">
        <v>236.14</v>
      </c>
      <c r="F2416" s="14" t="s">
        <v>6186</v>
      </c>
      <c r="G2416" s="15">
        <v>-4.0000000000000002E-4</v>
      </c>
    </row>
    <row r="2417" spans="1:7" x14ac:dyDescent="0.2">
      <c r="A2417" s="17">
        <v>39958</v>
      </c>
      <c r="B2417" s="14">
        <v>241.63</v>
      </c>
      <c r="C2417" s="14">
        <v>241.75</v>
      </c>
      <c r="D2417" s="14">
        <v>242.66</v>
      </c>
      <c r="E2417" s="14">
        <v>238.47</v>
      </c>
      <c r="F2417" s="14" t="s">
        <v>6187</v>
      </c>
      <c r="G2417" s="15">
        <v>-1.72E-2</v>
      </c>
    </row>
    <row r="2418" spans="1:7" x14ac:dyDescent="0.2">
      <c r="A2418" s="17">
        <v>39955</v>
      </c>
      <c r="B2418" s="14">
        <v>241.72</v>
      </c>
      <c r="C2418" s="14">
        <v>245.89</v>
      </c>
      <c r="D2418" s="14">
        <v>245.89</v>
      </c>
      <c r="E2418" s="14">
        <v>238.91</v>
      </c>
      <c r="F2418" s="14" t="s">
        <v>6188</v>
      </c>
      <c r="G2418" s="15">
        <v>-5.1000000000000004E-3</v>
      </c>
    </row>
    <row r="2419" spans="1:7" x14ac:dyDescent="0.2">
      <c r="A2419" s="17">
        <v>39953</v>
      </c>
      <c r="B2419" s="14">
        <v>245.94</v>
      </c>
      <c r="C2419" s="14">
        <v>247.19</v>
      </c>
      <c r="D2419" s="14">
        <v>247.28</v>
      </c>
      <c r="E2419" s="14">
        <v>244.59</v>
      </c>
      <c r="F2419" s="14" t="s">
        <v>5623</v>
      </c>
      <c r="G2419" s="15">
        <v>1.37E-2</v>
      </c>
    </row>
    <row r="2420" spans="1:7" x14ac:dyDescent="0.2">
      <c r="A2420" s="17">
        <v>39952</v>
      </c>
      <c r="B2420" s="14">
        <v>247.2</v>
      </c>
      <c r="C2420" s="14">
        <v>243.87</v>
      </c>
      <c r="D2420" s="14">
        <v>250.21</v>
      </c>
      <c r="E2420" s="14">
        <v>243.87</v>
      </c>
      <c r="F2420" s="14" t="s">
        <v>6189</v>
      </c>
      <c r="G2420" s="15">
        <v>1.7899999999999999E-2</v>
      </c>
    </row>
    <row r="2421" spans="1:7" x14ac:dyDescent="0.2">
      <c r="A2421" s="17">
        <v>39951</v>
      </c>
      <c r="B2421" s="14">
        <v>243.86</v>
      </c>
      <c r="C2421" s="14">
        <v>239.56</v>
      </c>
      <c r="D2421" s="14">
        <v>244.12</v>
      </c>
      <c r="E2421" s="14">
        <v>235.68</v>
      </c>
      <c r="F2421" s="14" t="s">
        <v>6190</v>
      </c>
      <c r="G2421" s="15">
        <v>9.7000000000000003E-3</v>
      </c>
    </row>
    <row r="2422" spans="1:7" x14ac:dyDescent="0.2">
      <c r="A2422" s="17">
        <v>39948</v>
      </c>
      <c r="B2422" s="14">
        <v>239.57</v>
      </c>
      <c r="C2422" s="14">
        <v>237.29</v>
      </c>
      <c r="D2422" s="14">
        <v>240.14</v>
      </c>
      <c r="E2422" s="14">
        <v>235.42</v>
      </c>
      <c r="F2422" s="14" t="s">
        <v>6191</v>
      </c>
      <c r="G2422" s="15">
        <v>1.21E-2</v>
      </c>
    </row>
    <row r="2423" spans="1:7" x14ac:dyDescent="0.2">
      <c r="A2423" s="17">
        <v>39947</v>
      </c>
      <c r="B2423" s="14">
        <v>237.28</v>
      </c>
      <c r="C2423" s="14">
        <v>234.45</v>
      </c>
      <c r="D2423" s="14">
        <v>237.33</v>
      </c>
      <c r="E2423" s="14">
        <v>230.33</v>
      </c>
      <c r="F2423" s="14" t="s">
        <v>5132</v>
      </c>
      <c r="G2423" s="15">
        <v>-2.9000000000000001E-2</v>
      </c>
    </row>
    <row r="2424" spans="1:7" x14ac:dyDescent="0.2">
      <c r="A2424" s="17">
        <v>39946</v>
      </c>
      <c r="B2424" s="14">
        <v>234.44</v>
      </c>
      <c r="C2424" s="14">
        <v>241.44</v>
      </c>
      <c r="D2424" s="14">
        <v>243.17</v>
      </c>
      <c r="E2424" s="14">
        <v>233.52</v>
      </c>
      <c r="F2424" s="14" t="s">
        <v>6192</v>
      </c>
      <c r="G2424" s="15">
        <v>-1.5299999999999999E-2</v>
      </c>
    </row>
    <row r="2425" spans="1:7" x14ac:dyDescent="0.2">
      <c r="A2425" s="17">
        <v>39945</v>
      </c>
      <c r="B2425" s="14">
        <v>241.44</v>
      </c>
      <c r="C2425" s="14">
        <v>245.18</v>
      </c>
      <c r="D2425" s="14">
        <v>248.77</v>
      </c>
      <c r="E2425" s="14">
        <v>241.41</v>
      </c>
      <c r="F2425" s="14" t="s">
        <v>6193</v>
      </c>
      <c r="G2425" s="15">
        <v>-2.1600000000000001E-2</v>
      </c>
    </row>
    <row r="2426" spans="1:7" x14ac:dyDescent="0.2">
      <c r="A2426" s="17">
        <v>39944</v>
      </c>
      <c r="B2426" s="14">
        <v>245.19</v>
      </c>
      <c r="C2426" s="14">
        <v>250.65</v>
      </c>
      <c r="D2426" s="14">
        <v>251.21</v>
      </c>
      <c r="E2426" s="14">
        <v>242.7</v>
      </c>
      <c r="F2426" s="14" t="s">
        <v>6194</v>
      </c>
      <c r="G2426" s="15">
        <v>1.14E-2</v>
      </c>
    </row>
    <row r="2427" spans="1:7" x14ac:dyDescent="0.2">
      <c r="A2427" s="17">
        <v>39941</v>
      </c>
      <c r="B2427" s="14">
        <v>250.6</v>
      </c>
      <c r="C2427" s="14">
        <v>247.79</v>
      </c>
      <c r="D2427" s="14">
        <v>254.18</v>
      </c>
      <c r="E2427" s="14">
        <v>247.71</v>
      </c>
      <c r="F2427" s="14" t="s">
        <v>6195</v>
      </c>
      <c r="G2427" s="15">
        <v>-7.1999999999999998E-3</v>
      </c>
    </row>
    <row r="2428" spans="1:7" x14ac:dyDescent="0.2">
      <c r="A2428" s="17">
        <v>39940</v>
      </c>
      <c r="B2428" s="14">
        <v>247.78</v>
      </c>
      <c r="C2428" s="14">
        <v>249.59</v>
      </c>
      <c r="D2428" s="14">
        <v>255.19</v>
      </c>
      <c r="E2428" s="14">
        <v>246.9</v>
      </c>
      <c r="F2428" s="14" t="s">
        <v>6196</v>
      </c>
      <c r="G2428" s="15">
        <v>2.2100000000000002E-2</v>
      </c>
    </row>
    <row r="2429" spans="1:7" x14ac:dyDescent="0.2">
      <c r="A2429" s="17">
        <v>39939</v>
      </c>
      <c r="B2429" s="14">
        <v>249.58</v>
      </c>
      <c r="C2429" s="14">
        <v>244.18</v>
      </c>
      <c r="D2429" s="14">
        <v>250.54</v>
      </c>
      <c r="E2429" s="14">
        <v>243.49</v>
      </c>
      <c r="F2429" s="14" t="s">
        <v>6197</v>
      </c>
      <c r="G2429" s="15">
        <v>3.8999999999999998E-3</v>
      </c>
    </row>
    <row r="2430" spans="1:7" x14ac:dyDescent="0.2">
      <c r="A2430" s="17">
        <v>39938</v>
      </c>
      <c r="B2430" s="14">
        <v>244.18</v>
      </c>
      <c r="C2430" s="14">
        <v>243.24</v>
      </c>
      <c r="D2430" s="14">
        <v>244.96</v>
      </c>
      <c r="E2430" s="14">
        <v>241.24</v>
      </c>
      <c r="F2430" s="14" t="s">
        <v>6198</v>
      </c>
      <c r="G2430" s="15">
        <v>2.3800000000000002E-2</v>
      </c>
    </row>
    <row r="2431" spans="1:7" x14ac:dyDescent="0.2">
      <c r="A2431" s="17">
        <v>39937</v>
      </c>
      <c r="B2431" s="14">
        <v>243.24</v>
      </c>
      <c r="C2431" s="14">
        <v>237.56</v>
      </c>
      <c r="D2431" s="14">
        <v>243.49</v>
      </c>
      <c r="E2431" s="14">
        <v>236.86</v>
      </c>
      <c r="F2431" s="14" t="s">
        <v>6199</v>
      </c>
      <c r="G2431" s="15">
        <v>-3.5000000000000001E-3</v>
      </c>
    </row>
    <row r="2432" spans="1:7" x14ac:dyDescent="0.2">
      <c r="A2432" s="17">
        <v>39933</v>
      </c>
      <c r="B2432" s="14">
        <v>237.58</v>
      </c>
      <c r="C2432" s="14">
        <v>238.32</v>
      </c>
      <c r="D2432" s="14">
        <v>241.4</v>
      </c>
      <c r="E2432" s="14">
        <v>237.31</v>
      </c>
      <c r="F2432" s="14" t="s">
        <v>4741</v>
      </c>
      <c r="G2432" s="15">
        <v>2.0899999999999998E-2</v>
      </c>
    </row>
    <row r="2433" spans="1:7" x14ac:dyDescent="0.2">
      <c r="A2433" s="17">
        <v>39932</v>
      </c>
      <c r="B2433" s="14">
        <v>238.41</v>
      </c>
      <c r="C2433" s="14">
        <v>233.55</v>
      </c>
      <c r="D2433" s="14">
        <v>238.76</v>
      </c>
      <c r="E2433" s="14">
        <v>233.55</v>
      </c>
      <c r="F2433" s="14" t="s">
        <v>6200</v>
      </c>
      <c r="G2433" s="15">
        <v>-3.3099999999999997E-2</v>
      </c>
    </row>
    <row r="2434" spans="1:7" x14ac:dyDescent="0.2">
      <c r="A2434" s="17">
        <v>39931</v>
      </c>
      <c r="B2434" s="14">
        <v>233.53</v>
      </c>
      <c r="C2434" s="14">
        <v>241.52</v>
      </c>
      <c r="D2434" s="14">
        <v>241.52</v>
      </c>
      <c r="E2434" s="14">
        <v>231.38</v>
      </c>
      <c r="F2434" s="14" t="s">
        <v>6201</v>
      </c>
      <c r="G2434" s="15">
        <v>3.3E-3</v>
      </c>
    </row>
    <row r="2435" spans="1:7" x14ac:dyDescent="0.2">
      <c r="A2435" s="17">
        <v>39930</v>
      </c>
      <c r="B2435" s="14">
        <v>241.53</v>
      </c>
      <c r="C2435" s="14">
        <v>240.69</v>
      </c>
      <c r="D2435" s="14">
        <v>241.91</v>
      </c>
      <c r="E2435" s="14">
        <v>236.41</v>
      </c>
      <c r="F2435" s="14" t="s">
        <v>6202</v>
      </c>
      <c r="G2435" s="15">
        <v>1.01E-2</v>
      </c>
    </row>
    <row r="2436" spans="1:7" x14ac:dyDescent="0.2">
      <c r="A2436" s="17">
        <v>39927</v>
      </c>
      <c r="B2436" s="14">
        <v>240.74</v>
      </c>
      <c r="C2436" s="14">
        <v>238.34</v>
      </c>
      <c r="D2436" s="14">
        <v>241.26</v>
      </c>
      <c r="E2436" s="14">
        <v>234.57</v>
      </c>
      <c r="F2436" s="14" t="s">
        <v>6203</v>
      </c>
      <c r="G2436" s="15">
        <v>6.3E-3</v>
      </c>
    </row>
    <row r="2437" spans="1:7" x14ac:dyDescent="0.2">
      <c r="A2437" s="17">
        <v>39926</v>
      </c>
      <c r="B2437" s="14">
        <v>238.34</v>
      </c>
      <c r="C2437" s="14">
        <v>236.85</v>
      </c>
      <c r="D2437" s="14">
        <v>239.18</v>
      </c>
      <c r="E2437" s="14">
        <v>232.52</v>
      </c>
      <c r="F2437" s="14" t="s">
        <v>6204</v>
      </c>
      <c r="G2437" s="15">
        <v>3.8100000000000002E-2</v>
      </c>
    </row>
    <row r="2438" spans="1:7" x14ac:dyDescent="0.2">
      <c r="A2438" s="17">
        <v>39925</v>
      </c>
      <c r="B2438" s="14">
        <v>236.85</v>
      </c>
      <c r="C2438" s="14">
        <v>228.17</v>
      </c>
      <c r="D2438" s="14">
        <v>237.12</v>
      </c>
      <c r="E2438" s="14">
        <v>227.84</v>
      </c>
      <c r="F2438" s="14" t="s">
        <v>6205</v>
      </c>
      <c r="G2438" s="15">
        <v>1.14E-2</v>
      </c>
    </row>
    <row r="2439" spans="1:7" x14ac:dyDescent="0.2">
      <c r="A2439" s="17">
        <v>39924</v>
      </c>
      <c r="B2439" s="14">
        <v>228.16</v>
      </c>
      <c r="C2439" s="14">
        <v>225.55</v>
      </c>
      <c r="D2439" s="14">
        <v>228.88</v>
      </c>
      <c r="E2439" s="14">
        <v>221.1</v>
      </c>
      <c r="F2439" s="14" t="s">
        <v>6206</v>
      </c>
      <c r="G2439" s="15">
        <v>-4.4600000000000001E-2</v>
      </c>
    </row>
    <row r="2440" spans="1:7" x14ac:dyDescent="0.2">
      <c r="A2440" s="17">
        <v>39923</v>
      </c>
      <c r="B2440" s="14">
        <v>225.58</v>
      </c>
      <c r="C2440" s="14">
        <v>236.08</v>
      </c>
      <c r="D2440" s="14">
        <v>237.52</v>
      </c>
      <c r="E2440" s="14">
        <v>224.72</v>
      </c>
      <c r="F2440" s="14" t="s">
        <v>6207</v>
      </c>
      <c r="G2440" s="15">
        <v>2.8799999999999999E-2</v>
      </c>
    </row>
    <row r="2441" spans="1:7" x14ac:dyDescent="0.2">
      <c r="A2441" s="17">
        <v>39920</v>
      </c>
      <c r="B2441" s="14">
        <v>236.1</v>
      </c>
      <c r="C2441" s="14">
        <v>229.5</v>
      </c>
      <c r="D2441" s="14">
        <v>237.09</v>
      </c>
      <c r="E2441" s="14">
        <v>229.5</v>
      </c>
      <c r="F2441" s="14" t="s">
        <v>6208</v>
      </c>
      <c r="G2441" s="15">
        <v>2.0199999999999999E-2</v>
      </c>
    </row>
    <row r="2442" spans="1:7" x14ac:dyDescent="0.2">
      <c r="A2442" s="17">
        <v>39919</v>
      </c>
      <c r="B2442" s="14">
        <v>229.49</v>
      </c>
      <c r="C2442" s="14">
        <v>224.95</v>
      </c>
      <c r="D2442" s="14">
        <v>230.53</v>
      </c>
      <c r="E2442" s="14">
        <v>224.42</v>
      </c>
      <c r="F2442" s="14" t="s">
        <v>6209</v>
      </c>
      <c r="G2442" s="15">
        <v>-1.32E-2</v>
      </c>
    </row>
    <row r="2443" spans="1:7" x14ac:dyDescent="0.2">
      <c r="A2443" s="17">
        <v>39918</v>
      </c>
      <c r="B2443" s="14">
        <v>224.95</v>
      </c>
      <c r="C2443" s="14">
        <v>227.94</v>
      </c>
      <c r="D2443" s="14">
        <v>227.94</v>
      </c>
      <c r="E2443" s="14">
        <v>223.88</v>
      </c>
      <c r="F2443" s="14" t="s">
        <v>6210</v>
      </c>
      <c r="G2443" s="15">
        <v>3.5700000000000003E-2</v>
      </c>
    </row>
    <row r="2444" spans="1:7" x14ac:dyDescent="0.2">
      <c r="A2444" s="17">
        <v>39917</v>
      </c>
      <c r="B2444" s="14">
        <v>227.97</v>
      </c>
      <c r="C2444" s="14">
        <v>220.14</v>
      </c>
      <c r="D2444" s="14">
        <v>229.86</v>
      </c>
      <c r="E2444" s="14">
        <v>220.01</v>
      </c>
      <c r="F2444" s="14" t="s">
        <v>6211</v>
      </c>
      <c r="G2444" s="15">
        <v>1.4800000000000001E-2</v>
      </c>
    </row>
    <row r="2445" spans="1:7" x14ac:dyDescent="0.2">
      <c r="A2445" s="17">
        <v>39912</v>
      </c>
      <c r="B2445" s="14">
        <v>220.12</v>
      </c>
      <c r="C2445" s="14">
        <v>216.91</v>
      </c>
      <c r="D2445" s="14">
        <v>220.26</v>
      </c>
      <c r="E2445" s="14">
        <v>216.91</v>
      </c>
      <c r="F2445" s="14" t="s">
        <v>4326</v>
      </c>
      <c r="G2445" s="15">
        <v>8.2000000000000007E-3</v>
      </c>
    </row>
    <row r="2446" spans="1:7" x14ac:dyDescent="0.2">
      <c r="A2446" s="17">
        <v>39911</v>
      </c>
      <c r="B2446" s="14">
        <v>216.9</v>
      </c>
      <c r="C2446" s="14">
        <v>215.09</v>
      </c>
      <c r="D2446" s="14">
        <v>217.23</v>
      </c>
      <c r="E2446" s="14">
        <v>211.47</v>
      </c>
      <c r="F2446" s="14" t="s">
        <v>6212</v>
      </c>
      <c r="G2446" s="15">
        <v>-8.3000000000000001E-3</v>
      </c>
    </row>
    <row r="2447" spans="1:7" x14ac:dyDescent="0.2">
      <c r="A2447" s="17">
        <v>39910</v>
      </c>
      <c r="B2447" s="14">
        <v>215.13</v>
      </c>
      <c r="C2447" s="14">
        <v>216.91</v>
      </c>
      <c r="D2447" s="14">
        <v>218.22</v>
      </c>
      <c r="E2447" s="14">
        <v>213.03</v>
      </c>
      <c r="F2447" s="14" t="s">
        <v>6213</v>
      </c>
      <c r="G2447" s="15">
        <v>-5.9999999999999995E-4</v>
      </c>
    </row>
    <row r="2448" spans="1:7" x14ac:dyDescent="0.2">
      <c r="A2448" s="17">
        <v>39909</v>
      </c>
      <c r="B2448" s="14">
        <v>216.92</v>
      </c>
      <c r="C2448" s="14">
        <v>217.05</v>
      </c>
      <c r="D2448" s="14">
        <v>222.1</v>
      </c>
      <c r="E2448" s="14">
        <v>215.37</v>
      </c>
      <c r="F2448" s="14" t="s">
        <v>6214</v>
      </c>
      <c r="G2448" s="15">
        <v>1E-3</v>
      </c>
    </row>
    <row r="2449" spans="1:7" x14ac:dyDescent="0.2">
      <c r="A2449" s="17">
        <v>39906</v>
      </c>
      <c r="B2449" s="14">
        <v>217.05</v>
      </c>
      <c r="C2449" s="14">
        <v>216.8</v>
      </c>
      <c r="D2449" s="14">
        <v>221.01</v>
      </c>
      <c r="E2449" s="14">
        <v>213.53</v>
      </c>
      <c r="F2449" s="14" t="s">
        <v>6215</v>
      </c>
      <c r="G2449" s="15">
        <v>4.9099999999999998E-2</v>
      </c>
    </row>
    <row r="2450" spans="1:7" x14ac:dyDescent="0.2">
      <c r="A2450" s="17">
        <v>39905</v>
      </c>
      <c r="B2450" s="14">
        <v>216.83</v>
      </c>
      <c r="C2450" s="14">
        <v>206.68</v>
      </c>
      <c r="D2450" s="14">
        <v>217.37</v>
      </c>
      <c r="E2450" s="14">
        <v>206.53</v>
      </c>
      <c r="F2450" s="14" t="s">
        <v>6216</v>
      </c>
      <c r="G2450" s="15">
        <v>3.2899999999999999E-2</v>
      </c>
    </row>
    <row r="2451" spans="1:7" x14ac:dyDescent="0.2">
      <c r="A2451" s="17">
        <v>39904</v>
      </c>
      <c r="B2451" s="14">
        <v>206.68</v>
      </c>
      <c r="C2451" s="14">
        <v>200.08</v>
      </c>
      <c r="D2451" s="14">
        <v>206.71</v>
      </c>
      <c r="E2451" s="14">
        <v>196.83</v>
      </c>
      <c r="F2451" s="14" t="s">
        <v>6217</v>
      </c>
      <c r="G2451" s="15">
        <v>2.63E-2</v>
      </c>
    </row>
    <row r="2452" spans="1:7" x14ac:dyDescent="0.2">
      <c r="A2452" s="17">
        <v>39903</v>
      </c>
      <c r="B2452" s="14">
        <v>200.1</v>
      </c>
      <c r="C2452" s="14">
        <v>194.98</v>
      </c>
      <c r="D2452" s="14">
        <v>200.14</v>
      </c>
      <c r="E2452" s="14">
        <v>194.98</v>
      </c>
      <c r="F2452" s="14" t="s">
        <v>6218</v>
      </c>
      <c r="G2452" s="15">
        <v>-3.2000000000000001E-2</v>
      </c>
    </row>
    <row r="2453" spans="1:7" x14ac:dyDescent="0.2">
      <c r="A2453" s="17">
        <v>39902</v>
      </c>
      <c r="B2453" s="14">
        <v>194.98</v>
      </c>
      <c r="C2453" s="14">
        <v>201.43</v>
      </c>
      <c r="D2453" s="14">
        <v>201.43</v>
      </c>
      <c r="E2453" s="14">
        <v>194.15</v>
      </c>
      <c r="F2453" s="14" t="s">
        <v>6219</v>
      </c>
      <c r="G2453" s="15">
        <v>-1.3100000000000001E-2</v>
      </c>
    </row>
    <row r="2454" spans="1:7" x14ac:dyDescent="0.2">
      <c r="A2454" s="17">
        <v>39899</v>
      </c>
      <c r="B2454" s="14">
        <v>201.43</v>
      </c>
      <c r="C2454" s="14">
        <v>204.1</v>
      </c>
      <c r="D2454" s="14">
        <v>204.93</v>
      </c>
      <c r="E2454" s="14">
        <v>200.62</v>
      </c>
      <c r="F2454" s="14" t="s">
        <v>6220</v>
      </c>
      <c r="G2454" s="15">
        <v>3.3999999999999998E-3</v>
      </c>
    </row>
    <row r="2455" spans="1:7" x14ac:dyDescent="0.2">
      <c r="A2455" s="17">
        <v>39898</v>
      </c>
      <c r="B2455" s="14">
        <v>204.11</v>
      </c>
      <c r="C2455" s="14">
        <v>203.42</v>
      </c>
      <c r="D2455" s="14">
        <v>204.11</v>
      </c>
      <c r="E2455" s="14">
        <v>201.24</v>
      </c>
      <c r="F2455" s="14" t="s">
        <v>6221</v>
      </c>
      <c r="G2455" s="15">
        <v>1.5699999999999999E-2</v>
      </c>
    </row>
    <row r="2456" spans="1:7" x14ac:dyDescent="0.2">
      <c r="A2456" s="17">
        <v>39897</v>
      </c>
      <c r="B2456" s="14">
        <v>203.42</v>
      </c>
      <c r="C2456" s="14">
        <v>200.27</v>
      </c>
      <c r="D2456" s="14">
        <v>204.91</v>
      </c>
      <c r="E2456" s="14">
        <v>198.37</v>
      </c>
      <c r="F2456" s="14" t="s">
        <v>6222</v>
      </c>
      <c r="G2456" s="15">
        <v>-1.9E-2</v>
      </c>
    </row>
    <row r="2457" spans="1:7" x14ac:dyDescent="0.2">
      <c r="A2457" s="17">
        <v>39896</v>
      </c>
      <c r="B2457" s="14">
        <v>200.28</v>
      </c>
      <c r="C2457" s="14">
        <v>204.15</v>
      </c>
      <c r="D2457" s="14">
        <v>206.82</v>
      </c>
      <c r="E2457" s="14">
        <v>199.89</v>
      </c>
      <c r="F2457" s="14" t="s">
        <v>6223</v>
      </c>
      <c r="G2457" s="15">
        <v>8.3999999999999995E-3</v>
      </c>
    </row>
    <row r="2458" spans="1:7" x14ac:dyDescent="0.2">
      <c r="A2458" s="17">
        <v>39895</v>
      </c>
      <c r="B2458" s="14">
        <v>204.15</v>
      </c>
      <c r="C2458" s="14">
        <v>202.45</v>
      </c>
      <c r="D2458" s="14">
        <v>205</v>
      </c>
      <c r="E2458" s="14">
        <v>200.12</v>
      </c>
      <c r="F2458" s="14" t="s">
        <v>6224</v>
      </c>
      <c r="G2458" s="15">
        <v>-2.1999999999999999E-2</v>
      </c>
    </row>
    <row r="2459" spans="1:7" x14ac:dyDescent="0.2">
      <c r="A2459" s="17">
        <v>39892</v>
      </c>
      <c r="B2459" s="14">
        <v>202.44</v>
      </c>
      <c r="C2459" s="14">
        <v>202.25</v>
      </c>
      <c r="D2459" s="14">
        <v>206.97</v>
      </c>
      <c r="E2459" s="14">
        <v>201.4</v>
      </c>
      <c r="F2459" s="14" t="s">
        <v>6225</v>
      </c>
      <c r="G2459" s="15">
        <v>2.1899999999999999E-2</v>
      </c>
    </row>
    <row r="2460" spans="1:7" x14ac:dyDescent="0.2">
      <c r="A2460" s="17">
        <v>39891</v>
      </c>
      <c r="B2460" s="14">
        <v>206.99</v>
      </c>
      <c r="C2460" s="14">
        <v>202.56</v>
      </c>
      <c r="D2460" s="14">
        <v>209.59</v>
      </c>
      <c r="E2460" s="14">
        <v>201.71</v>
      </c>
      <c r="F2460" s="14" t="s">
        <v>6226</v>
      </c>
      <c r="G2460" s="15">
        <v>-3.3E-3</v>
      </c>
    </row>
    <row r="2461" spans="1:7" x14ac:dyDescent="0.2">
      <c r="A2461" s="17">
        <v>39890</v>
      </c>
      <c r="B2461" s="14">
        <v>202.55</v>
      </c>
      <c r="C2461" s="14">
        <v>203.24</v>
      </c>
      <c r="D2461" s="14">
        <v>206.43</v>
      </c>
      <c r="E2461" s="14">
        <v>200.69</v>
      </c>
      <c r="F2461" s="14" t="s">
        <v>6227</v>
      </c>
      <c r="G2461" s="15">
        <v>-1.4800000000000001E-2</v>
      </c>
    </row>
    <row r="2462" spans="1:7" x14ac:dyDescent="0.2">
      <c r="A2462" s="17">
        <v>39889</v>
      </c>
      <c r="B2462" s="14">
        <v>203.23</v>
      </c>
      <c r="C2462" s="14">
        <v>206.27</v>
      </c>
      <c r="D2462" s="14">
        <v>206.27</v>
      </c>
      <c r="E2462" s="14">
        <v>202.66</v>
      </c>
      <c r="F2462" s="14" t="s">
        <v>6228</v>
      </c>
      <c r="G2462" s="15">
        <v>2.3900000000000001E-2</v>
      </c>
    </row>
    <row r="2463" spans="1:7" x14ac:dyDescent="0.2">
      <c r="A2463" s="17">
        <v>39888</v>
      </c>
      <c r="B2463" s="14">
        <v>206.28</v>
      </c>
      <c r="C2463" s="14">
        <v>201.51</v>
      </c>
      <c r="D2463" s="14">
        <v>206.3</v>
      </c>
      <c r="E2463" s="14">
        <v>201.51</v>
      </c>
      <c r="F2463" s="14" t="s">
        <v>6229</v>
      </c>
      <c r="G2463" s="15">
        <v>-8.2000000000000007E-3</v>
      </c>
    </row>
    <row r="2464" spans="1:7" x14ac:dyDescent="0.2">
      <c r="A2464" s="17">
        <v>39885</v>
      </c>
      <c r="B2464" s="14">
        <v>201.47</v>
      </c>
      <c r="C2464" s="14">
        <v>203.16</v>
      </c>
      <c r="D2464" s="14">
        <v>208.03</v>
      </c>
      <c r="E2464" s="14">
        <v>199.7</v>
      </c>
      <c r="F2464" s="14" t="s">
        <v>6230</v>
      </c>
      <c r="G2464" s="15">
        <v>2.5000000000000001E-3</v>
      </c>
    </row>
    <row r="2465" spans="1:7" x14ac:dyDescent="0.2">
      <c r="A2465" s="17">
        <v>39884</v>
      </c>
      <c r="B2465" s="14">
        <v>203.14</v>
      </c>
      <c r="C2465" s="14">
        <v>202.58</v>
      </c>
      <c r="D2465" s="14">
        <v>203.76</v>
      </c>
      <c r="E2465" s="14">
        <v>198.23</v>
      </c>
      <c r="F2465" s="14" t="s">
        <v>6231</v>
      </c>
      <c r="G2465" s="15">
        <v>2.18E-2</v>
      </c>
    </row>
    <row r="2466" spans="1:7" x14ac:dyDescent="0.2">
      <c r="A2466" s="17">
        <v>39883</v>
      </c>
      <c r="B2466" s="14">
        <v>202.63</v>
      </c>
      <c r="C2466" s="14">
        <v>198.13</v>
      </c>
      <c r="D2466" s="14">
        <v>203.87</v>
      </c>
      <c r="E2466" s="14">
        <v>196.27</v>
      </c>
      <c r="F2466" s="14" t="s">
        <v>6232</v>
      </c>
      <c r="G2466" s="15">
        <v>5.4100000000000002E-2</v>
      </c>
    </row>
    <row r="2467" spans="1:7" x14ac:dyDescent="0.2">
      <c r="A2467" s="17">
        <v>39882</v>
      </c>
      <c r="B2467" s="14">
        <v>198.3</v>
      </c>
      <c r="C2467" s="14">
        <v>188.08</v>
      </c>
      <c r="D2467" s="14">
        <v>198.45</v>
      </c>
      <c r="E2467" s="14">
        <v>186.71</v>
      </c>
      <c r="F2467" s="14" t="s">
        <v>6233</v>
      </c>
      <c r="G2467" s="15">
        <v>8.0000000000000002E-3</v>
      </c>
    </row>
    <row r="2468" spans="1:7" x14ac:dyDescent="0.2">
      <c r="A2468" s="17">
        <v>39881</v>
      </c>
      <c r="B2468" s="14">
        <v>188.13</v>
      </c>
      <c r="C2468" s="14">
        <v>186.63</v>
      </c>
      <c r="D2468" s="14">
        <v>188.18</v>
      </c>
      <c r="E2468" s="14">
        <v>182.51</v>
      </c>
      <c r="F2468" s="14" t="s">
        <v>6234</v>
      </c>
      <c r="G2468" s="15">
        <v>-5.5999999999999999E-3</v>
      </c>
    </row>
    <row r="2469" spans="1:7" x14ac:dyDescent="0.2">
      <c r="A2469" s="17">
        <v>39878</v>
      </c>
      <c r="B2469" s="14">
        <v>186.64</v>
      </c>
      <c r="C2469" s="14">
        <v>187.68</v>
      </c>
      <c r="D2469" s="14">
        <v>189.4</v>
      </c>
      <c r="E2469" s="14">
        <v>185.52</v>
      </c>
      <c r="F2469" s="14" t="s">
        <v>6235</v>
      </c>
      <c r="G2469" s="15">
        <v>-3.4000000000000002E-2</v>
      </c>
    </row>
    <row r="2470" spans="1:7" x14ac:dyDescent="0.2">
      <c r="A2470" s="17">
        <v>39877</v>
      </c>
      <c r="B2470" s="14">
        <v>187.69</v>
      </c>
      <c r="C2470" s="14">
        <v>194.18</v>
      </c>
      <c r="D2470" s="14">
        <v>194.24</v>
      </c>
      <c r="E2470" s="14">
        <v>186.85</v>
      </c>
      <c r="F2470" s="14" t="s">
        <v>4375</v>
      </c>
      <c r="G2470" s="15">
        <v>4.1300000000000003E-2</v>
      </c>
    </row>
    <row r="2471" spans="1:7" x14ac:dyDescent="0.2">
      <c r="A2471" s="17">
        <v>39876</v>
      </c>
      <c r="B2471" s="14">
        <v>194.29</v>
      </c>
      <c r="C2471" s="14">
        <v>186.68</v>
      </c>
      <c r="D2471" s="14">
        <v>194.3</v>
      </c>
      <c r="E2471" s="14">
        <v>186.66</v>
      </c>
      <c r="F2471" s="14" t="s">
        <v>6236</v>
      </c>
      <c r="G2471" s="15">
        <v>-2.1700000000000001E-2</v>
      </c>
    </row>
    <row r="2472" spans="1:7" x14ac:dyDescent="0.2">
      <c r="A2472" s="17">
        <v>39875</v>
      </c>
      <c r="B2472" s="14">
        <v>186.58</v>
      </c>
      <c r="C2472" s="14">
        <v>190.71</v>
      </c>
      <c r="D2472" s="14">
        <v>191.97</v>
      </c>
      <c r="E2472" s="14">
        <v>186.21</v>
      </c>
      <c r="F2472" s="14" t="s">
        <v>4522</v>
      </c>
      <c r="G2472" s="15">
        <v>-3.4599999999999999E-2</v>
      </c>
    </row>
    <row r="2473" spans="1:7" x14ac:dyDescent="0.2">
      <c r="A2473" s="17">
        <v>39874</v>
      </c>
      <c r="B2473" s="14">
        <v>190.71</v>
      </c>
      <c r="C2473" s="14">
        <v>197.48</v>
      </c>
      <c r="D2473" s="14">
        <v>197.48</v>
      </c>
      <c r="E2473" s="14">
        <v>189.81</v>
      </c>
      <c r="F2473" s="14" t="s">
        <v>6237</v>
      </c>
      <c r="G2473" s="15">
        <v>-4.3E-3</v>
      </c>
    </row>
    <row r="2474" spans="1:7" x14ac:dyDescent="0.2">
      <c r="A2474" s="17">
        <v>39871</v>
      </c>
      <c r="B2474" s="14">
        <v>197.55</v>
      </c>
      <c r="C2474" s="14">
        <v>198.38</v>
      </c>
      <c r="D2474" s="14">
        <v>198.38</v>
      </c>
      <c r="E2474" s="14">
        <v>194.32</v>
      </c>
      <c r="F2474" s="14" t="s">
        <v>6238</v>
      </c>
      <c r="G2474" s="15">
        <v>3.8100000000000002E-2</v>
      </c>
    </row>
    <row r="2475" spans="1:7" x14ac:dyDescent="0.2">
      <c r="A2475" s="17">
        <v>39870</v>
      </c>
      <c r="B2475" s="14">
        <v>198.4</v>
      </c>
      <c r="C2475" s="14">
        <v>191.12</v>
      </c>
      <c r="D2475" s="14">
        <v>199.05</v>
      </c>
      <c r="E2475" s="14">
        <v>191.12</v>
      </c>
      <c r="F2475" s="14" t="s">
        <v>6239</v>
      </c>
      <c r="G2475" s="15">
        <v>-4.0000000000000002E-4</v>
      </c>
    </row>
    <row r="2476" spans="1:7" x14ac:dyDescent="0.2">
      <c r="A2476" s="17">
        <v>39869</v>
      </c>
      <c r="B2476" s="14">
        <v>191.11</v>
      </c>
      <c r="C2476" s="14">
        <v>191.18</v>
      </c>
      <c r="D2476" s="14">
        <v>195.87</v>
      </c>
      <c r="E2476" s="14">
        <v>190.66</v>
      </c>
      <c r="F2476" s="14" t="s">
        <v>6240</v>
      </c>
      <c r="G2476" s="15">
        <v>-4.0000000000000001E-3</v>
      </c>
    </row>
    <row r="2477" spans="1:7" x14ac:dyDescent="0.2">
      <c r="A2477" s="17">
        <v>39868</v>
      </c>
      <c r="B2477" s="14">
        <v>191.19</v>
      </c>
      <c r="C2477" s="14">
        <v>191.9</v>
      </c>
      <c r="D2477" s="14">
        <v>194.07</v>
      </c>
      <c r="E2477" s="14">
        <v>188.77</v>
      </c>
      <c r="F2477" s="14" t="s">
        <v>6241</v>
      </c>
      <c r="G2477" s="15">
        <v>-2.46E-2</v>
      </c>
    </row>
    <row r="2478" spans="1:7" x14ac:dyDescent="0.2">
      <c r="A2478" s="17">
        <v>39867</v>
      </c>
      <c r="B2478" s="14">
        <v>191.95</v>
      </c>
      <c r="C2478" s="14">
        <v>191.95</v>
      </c>
      <c r="D2478" s="14">
        <v>199.81</v>
      </c>
      <c r="E2478" s="14">
        <v>191.64</v>
      </c>
      <c r="F2478" s="14" t="s">
        <v>2179</v>
      </c>
      <c r="G2478" s="15">
        <v>-3.6299999999999999E-2</v>
      </c>
    </row>
    <row r="2479" spans="1:7" x14ac:dyDescent="0.2">
      <c r="A2479" s="17">
        <v>39864</v>
      </c>
      <c r="B2479" s="14">
        <v>196.8</v>
      </c>
      <c r="C2479" s="14">
        <v>204.23</v>
      </c>
      <c r="D2479" s="14">
        <v>204.23</v>
      </c>
      <c r="E2479" s="14">
        <v>196.75</v>
      </c>
      <c r="F2479" s="14" t="s">
        <v>6242</v>
      </c>
      <c r="G2479" s="15">
        <v>1.04E-2</v>
      </c>
    </row>
    <row r="2480" spans="1:7" x14ac:dyDescent="0.2">
      <c r="A2480" s="17">
        <v>39863</v>
      </c>
      <c r="B2480" s="14">
        <v>204.22</v>
      </c>
      <c r="C2480" s="14">
        <v>202.13</v>
      </c>
      <c r="D2480" s="14">
        <v>204.68</v>
      </c>
      <c r="E2480" s="14">
        <v>200.29</v>
      </c>
      <c r="F2480" s="14" t="s">
        <v>6243</v>
      </c>
      <c r="G2480" s="15">
        <v>5.4000000000000003E-3</v>
      </c>
    </row>
    <row r="2481" spans="1:7" x14ac:dyDescent="0.2">
      <c r="A2481" s="17">
        <v>39862</v>
      </c>
      <c r="B2481" s="14">
        <v>202.12</v>
      </c>
      <c r="C2481" s="14">
        <v>201.09</v>
      </c>
      <c r="D2481" s="14">
        <v>203.02</v>
      </c>
      <c r="E2481" s="14">
        <v>197.79</v>
      </c>
      <c r="F2481" s="14" t="s">
        <v>6244</v>
      </c>
      <c r="G2481" s="15">
        <v>-4.48E-2</v>
      </c>
    </row>
    <row r="2482" spans="1:7" x14ac:dyDescent="0.2">
      <c r="A2482" s="17">
        <v>39861</v>
      </c>
      <c r="B2482" s="14">
        <v>201.03</v>
      </c>
      <c r="C2482" s="14">
        <v>210.43</v>
      </c>
      <c r="D2482" s="14">
        <v>210.43</v>
      </c>
      <c r="E2482" s="14">
        <v>200.55</v>
      </c>
      <c r="F2482" s="14" t="s">
        <v>6245</v>
      </c>
      <c r="G2482" s="15">
        <v>4.4999999999999997E-3</v>
      </c>
    </row>
    <row r="2483" spans="1:7" x14ac:dyDescent="0.2">
      <c r="A2483" s="17">
        <v>39860</v>
      </c>
      <c r="B2483" s="14">
        <v>210.45</v>
      </c>
      <c r="C2483" s="14">
        <v>209.48</v>
      </c>
      <c r="D2483" s="14">
        <v>211.85</v>
      </c>
      <c r="E2483" s="14">
        <v>208.1</v>
      </c>
      <c r="F2483" s="14" t="s">
        <v>6065</v>
      </c>
      <c r="G2483" s="15">
        <v>8.2000000000000007E-3</v>
      </c>
    </row>
    <row r="2484" spans="1:7" x14ac:dyDescent="0.2">
      <c r="A2484" s="17">
        <v>39857</v>
      </c>
      <c r="B2484" s="14">
        <v>209.5</v>
      </c>
      <c r="C2484" s="14">
        <v>207.8</v>
      </c>
      <c r="D2484" s="14">
        <v>211.54</v>
      </c>
      <c r="E2484" s="14">
        <v>207.8</v>
      </c>
      <c r="F2484" s="14" t="s">
        <v>6246</v>
      </c>
      <c r="G2484" s="15">
        <v>-5.3E-3</v>
      </c>
    </row>
    <row r="2485" spans="1:7" x14ac:dyDescent="0.2">
      <c r="A2485" s="17">
        <v>39856</v>
      </c>
      <c r="B2485" s="14">
        <v>207.79</v>
      </c>
      <c r="C2485" s="14">
        <v>208.89</v>
      </c>
      <c r="D2485" s="14">
        <v>208.89</v>
      </c>
      <c r="E2485" s="14">
        <v>204.07</v>
      </c>
      <c r="F2485" s="14" t="s">
        <v>6247</v>
      </c>
      <c r="G2485" s="15">
        <v>1.4E-3</v>
      </c>
    </row>
    <row r="2486" spans="1:7" x14ac:dyDescent="0.2">
      <c r="A2486" s="17">
        <v>39855</v>
      </c>
      <c r="B2486" s="14">
        <v>208.89</v>
      </c>
      <c r="C2486" s="14">
        <v>208.59</v>
      </c>
      <c r="D2486" s="14">
        <v>210.9</v>
      </c>
      <c r="E2486" s="14">
        <v>205.34</v>
      </c>
      <c r="F2486" s="14" t="s">
        <v>6248</v>
      </c>
      <c r="G2486" s="15">
        <v>-1.78E-2</v>
      </c>
    </row>
    <row r="2487" spans="1:7" x14ac:dyDescent="0.2">
      <c r="A2487" s="17">
        <v>39854</v>
      </c>
      <c r="B2487" s="14">
        <v>208.59</v>
      </c>
      <c r="C2487" s="14">
        <v>212.34</v>
      </c>
      <c r="D2487" s="14">
        <v>212.34</v>
      </c>
      <c r="E2487" s="14">
        <v>207.7</v>
      </c>
      <c r="F2487" s="14" t="s">
        <v>6249</v>
      </c>
      <c r="G2487" s="15">
        <v>2.7199999999999998E-2</v>
      </c>
    </row>
    <row r="2488" spans="1:7" x14ac:dyDescent="0.2">
      <c r="A2488" s="17">
        <v>39853</v>
      </c>
      <c r="B2488" s="14">
        <v>212.38</v>
      </c>
      <c r="C2488" s="14">
        <v>206.75</v>
      </c>
      <c r="D2488" s="14">
        <v>212.78</v>
      </c>
      <c r="E2488" s="14">
        <v>205.52</v>
      </c>
      <c r="F2488" s="14" t="s">
        <v>6250</v>
      </c>
      <c r="G2488" s="15">
        <v>4.24E-2</v>
      </c>
    </row>
    <row r="2489" spans="1:7" x14ac:dyDescent="0.2">
      <c r="A2489" s="17">
        <v>39850</v>
      </c>
      <c r="B2489" s="14">
        <v>206.76</v>
      </c>
      <c r="C2489" s="14">
        <v>198.34</v>
      </c>
      <c r="D2489" s="14">
        <v>207.58</v>
      </c>
      <c r="E2489" s="14">
        <v>198.17</v>
      </c>
      <c r="F2489" s="14" t="s">
        <v>6251</v>
      </c>
      <c r="G2489" s="15">
        <v>-3.7000000000000002E-3</v>
      </c>
    </row>
    <row r="2490" spans="1:7" x14ac:dyDescent="0.2">
      <c r="A2490" s="17">
        <v>39849</v>
      </c>
      <c r="B2490" s="14">
        <v>198.35</v>
      </c>
      <c r="C2490" s="14">
        <v>199.05</v>
      </c>
      <c r="D2490" s="14">
        <v>199.05</v>
      </c>
      <c r="E2490" s="14">
        <v>194.36</v>
      </c>
      <c r="F2490" s="14" t="s">
        <v>6252</v>
      </c>
      <c r="G2490" s="15">
        <v>3.2800000000000003E-2</v>
      </c>
    </row>
    <row r="2491" spans="1:7" x14ac:dyDescent="0.2">
      <c r="A2491" s="17">
        <v>39848</v>
      </c>
      <c r="B2491" s="14">
        <v>199.09</v>
      </c>
      <c r="C2491" s="14">
        <v>192.7</v>
      </c>
      <c r="D2491" s="14">
        <v>200.08</v>
      </c>
      <c r="E2491" s="14">
        <v>192.39</v>
      </c>
      <c r="F2491" s="14" t="s">
        <v>6253</v>
      </c>
      <c r="G2491" s="15">
        <v>2.6499999999999999E-2</v>
      </c>
    </row>
    <row r="2492" spans="1:7" x14ac:dyDescent="0.2">
      <c r="A2492" s="17">
        <v>39847</v>
      </c>
      <c r="B2492" s="14">
        <v>192.76</v>
      </c>
      <c r="C2492" s="14">
        <v>187.79</v>
      </c>
      <c r="D2492" s="14">
        <v>192.92</v>
      </c>
      <c r="E2492" s="14">
        <v>186.36</v>
      </c>
      <c r="F2492" s="14" t="s">
        <v>6254</v>
      </c>
      <c r="G2492" s="15">
        <v>-2.3300000000000001E-2</v>
      </c>
    </row>
    <row r="2493" spans="1:7" x14ac:dyDescent="0.2">
      <c r="A2493" s="17">
        <v>39846</v>
      </c>
      <c r="B2493" s="14">
        <v>187.79</v>
      </c>
      <c r="C2493" s="14">
        <v>192.27</v>
      </c>
      <c r="D2493" s="14">
        <v>192.3</v>
      </c>
      <c r="E2493" s="14">
        <v>186.3</v>
      </c>
      <c r="F2493" s="14" t="s">
        <v>6255</v>
      </c>
      <c r="G2493" s="15">
        <v>5.9999999999999995E-4</v>
      </c>
    </row>
    <row r="2494" spans="1:7" x14ac:dyDescent="0.2">
      <c r="A2494" s="17">
        <v>39843</v>
      </c>
      <c r="B2494" s="14">
        <v>192.27</v>
      </c>
      <c r="C2494" s="14">
        <v>192.16</v>
      </c>
      <c r="D2494" s="14">
        <v>195.13</v>
      </c>
      <c r="E2494" s="14">
        <v>191.27</v>
      </c>
      <c r="F2494" s="14" t="s">
        <v>6032</v>
      </c>
      <c r="G2494" s="15">
        <v>-3.2300000000000002E-2</v>
      </c>
    </row>
    <row r="2495" spans="1:7" x14ac:dyDescent="0.2">
      <c r="A2495" s="17">
        <v>39842</v>
      </c>
      <c r="B2495" s="14">
        <v>192.16</v>
      </c>
      <c r="C2495" s="14">
        <v>198.58</v>
      </c>
      <c r="D2495" s="14">
        <v>198.58</v>
      </c>
      <c r="E2495" s="14">
        <v>191.69</v>
      </c>
      <c r="F2495" s="14" t="s">
        <v>6256</v>
      </c>
      <c r="G2495" s="15">
        <v>2.41E-2</v>
      </c>
    </row>
    <row r="2496" spans="1:7" x14ac:dyDescent="0.2">
      <c r="A2496" s="17">
        <v>39841</v>
      </c>
      <c r="B2496" s="14">
        <v>198.58</v>
      </c>
      <c r="C2496" s="14">
        <v>193.91</v>
      </c>
      <c r="D2496" s="14">
        <v>199.53</v>
      </c>
      <c r="E2496" s="14">
        <v>193.91</v>
      </c>
      <c r="F2496" s="14" t="s">
        <v>6257</v>
      </c>
      <c r="G2496" s="15">
        <v>1.4E-3</v>
      </c>
    </row>
    <row r="2497" spans="1:7" x14ac:dyDescent="0.2">
      <c r="A2497" s="17">
        <v>39840</v>
      </c>
      <c r="B2497" s="14">
        <v>193.91</v>
      </c>
      <c r="C2497" s="14">
        <v>193.64</v>
      </c>
      <c r="D2497" s="14">
        <v>193.97</v>
      </c>
      <c r="E2497" s="14">
        <v>190.38</v>
      </c>
      <c r="F2497" s="14" t="s">
        <v>6258</v>
      </c>
      <c r="G2497" s="15">
        <v>3.04E-2</v>
      </c>
    </row>
    <row r="2498" spans="1:7" x14ac:dyDescent="0.2">
      <c r="A2498" s="17">
        <v>39839</v>
      </c>
      <c r="B2498" s="14">
        <v>193.64</v>
      </c>
      <c r="C2498" s="14">
        <v>187.93</v>
      </c>
      <c r="D2498" s="14">
        <v>194.02</v>
      </c>
      <c r="E2498" s="14">
        <v>187.03</v>
      </c>
      <c r="F2498" s="14" t="s">
        <v>6259</v>
      </c>
      <c r="G2498" s="15">
        <v>-7.9000000000000008E-3</v>
      </c>
    </row>
    <row r="2499" spans="1:7" x14ac:dyDescent="0.2">
      <c r="A2499" s="17">
        <v>39836</v>
      </c>
      <c r="B2499" s="14">
        <v>187.93</v>
      </c>
      <c r="C2499" s="14">
        <v>189.42</v>
      </c>
      <c r="D2499" s="14">
        <v>189.89</v>
      </c>
      <c r="E2499" s="14">
        <v>184.58</v>
      </c>
      <c r="F2499" s="14" t="s">
        <v>6260</v>
      </c>
      <c r="G2499" s="15">
        <v>-7.6E-3</v>
      </c>
    </row>
    <row r="2500" spans="1:7" x14ac:dyDescent="0.2">
      <c r="A2500" s="17">
        <v>39835</v>
      </c>
      <c r="B2500" s="14">
        <v>189.42</v>
      </c>
      <c r="C2500" s="14">
        <v>190.88</v>
      </c>
      <c r="D2500" s="14">
        <v>194.9</v>
      </c>
      <c r="E2500" s="14">
        <v>188.74</v>
      </c>
      <c r="F2500" s="14" t="s">
        <v>6184</v>
      </c>
      <c r="G2500" s="15">
        <v>2.4E-2</v>
      </c>
    </row>
    <row r="2501" spans="1:7" x14ac:dyDescent="0.2">
      <c r="A2501" s="17">
        <v>39834</v>
      </c>
      <c r="B2501" s="14">
        <v>190.88</v>
      </c>
      <c r="C2501" s="14">
        <v>186.4</v>
      </c>
      <c r="D2501" s="14">
        <v>192.35</v>
      </c>
      <c r="E2501" s="14">
        <v>184.34</v>
      </c>
      <c r="F2501" s="14" t="s">
        <v>6261</v>
      </c>
      <c r="G2501" s="15">
        <v>-3.5499999999999997E-2</v>
      </c>
    </row>
    <row r="2502" spans="1:7" x14ac:dyDescent="0.2">
      <c r="A2502" s="17">
        <v>39833</v>
      </c>
      <c r="B2502" s="14">
        <v>186.4</v>
      </c>
      <c r="C2502" s="14">
        <v>193.26</v>
      </c>
      <c r="D2502" s="14">
        <v>194.76</v>
      </c>
      <c r="E2502" s="14">
        <v>185.82</v>
      </c>
      <c r="F2502" s="14" t="s">
        <v>6262</v>
      </c>
      <c r="G2502" s="15">
        <v>-1.29E-2</v>
      </c>
    </row>
    <row r="2503" spans="1:7" x14ac:dyDescent="0.2">
      <c r="A2503" s="17">
        <v>39832</v>
      </c>
      <c r="B2503" s="14">
        <v>193.26</v>
      </c>
      <c r="C2503" s="14">
        <v>195.78</v>
      </c>
      <c r="D2503" s="14">
        <v>198.55</v>
      </c>
      <c r="E2503" s="14">
        <v>191.35</v>
      </c>
      <c r="F2503" s="14" t="s">
        <v>6263</v>
      </c>
      <c r="G2503" s="15">
        <v>1.14E-2</v>
      </c>
    </row>
    <row r="2504" spans="1:7" x14ac:dyDescent="0.2">
      <c r="A2504" s="17">
        <v>39829</v>
      </c>
      <c r="B2504" s="14">
        <v>195.78</v>
      </c>
      <c r="C2504" s="14">
        <v>193.57</v>
      </c>
      <c r="D2504" s="14">
        <v>198.12</v>
      </c>
      <c r="E2504" s="14">
        <v>193.57</v>
      </c>
      <c r="F2504" s="14" t="s">
        <v>6264</v>
      </c>
      <c r="G2504" s="15">
        <v>-5.7999999999999996E-3</v>
      </c>
    </row>
    <row r="2505" spans="1:7" x14ac:dyDescent="0.2">
      <c r="A2505" s="17">
        <v>39828</v>
      </c>
      <c r="B2505" s="14">
        <v>193.57</v>
      </c>
      <c r="C2505" s="14">
        <v>194.7</v>
      </c>
      <c r="D2505" s="14">
        <v>197.5</v>
      </c>
      <c r="E2505" s="14">
        <v>191.33</v>
      </c>
      <c r="F2505" s="14" t="s">
        <v>6265</v>
      </c>
      <c r="G2505" s="15">
        <v>-4.65E-2</v>
      </c>
    </row>
    <row r="2506" spans="1:7" x14ac:dyDescent="0.2">
      <c r="A2506" s="17">
        <v>39827</v>
      </c>
      <c r="B2506" s="14">
        <v>194.7</v>
      </c>
      <c r="C2506" s="14">
        <v>204.2</v>
      </c>
      <c r="D2506" s="14">
        <v>205.7</v>
      </c>
      <c r="E2506" s="14">
        <v>193.6</v>
      </c>
      <c r="F2506" s="14" t="s">
        <v>6266</v>
      </c>
      <c r="G2506" s="15">
        <v>-1.6500000000000001E-2</v>
      </c>
    </row>
    <row r="2507" spans="1:7" x14ac:dyDescent="0.2">
      <c r="A2507" s="17">
        <v>39826</v>
      </c>
      <c r="B2507" s="14">
        <v>204.2</v>
      </c>
      <c r="C2507" s="14">
        <v>207.62</v>
      </c>
      <c r="D2507" s="14">
        <v>207.62</v>
      </c>
      <c r="E2507" s="14">
        <v>201.99</v>
      </c>
      <c r="F2507" s="14" t="s">
        <v>6267</v>
      </c>
      <c r="G2507" s="15">
        <v>-2.1999999999999999E-2</v>
      </c>
    </row>
    <row r="2508" spans="1:7" x14ac:dyDescent="0.2">
      <c r="A2508" s="17">
        <v>39825</v>
      </c>
      <c r="B2508" s="14">
        <v>207.62</v>
      </c>
      <c r="C2508" s="14">
        <v>212.28</v>
      </c>
      <c r="D2508" s="14">
        <v>212.28</v>
      </c>
      <c r="E2508" s="14">
        <v>207.24</v>
      </c>
      <c r="F2508" s="14" t="s">
        <v>6268</v>
      </c>
      <c r="G2508" s="15">
        <v>-1.12E-2</v>
      </c>
    </row>
    <row r="2509" spans="1:7" x14ac:dyDescent="0.2">
      <c r="A2509" s="17">
        <v>39822</v>
      </c>
      <c r="B2509" s="14">
        <v>212.28</v>
      </c>
      <c r="C2509" s="14">
        <v>214.69</v>
      </c>
      <c r="D2509" s="14">
        <v>214.9</v>
      </c>
      <c r="E2509" s="14">
        <v>211.56</v>
      </c>
      <c r="F2509" s="14" t="s">
        <v>4633</v>
      </c>
      <c r="G2509" s="15">
        <v>-8.6E-3</v>
      </c>
    </row>
    <row r="2510" spans="1:7" x14ac:dyDescent="0.2">
      <c r="A2510" s="17">
        <v>39821</v>
      </c>
      <c r="B2510" s="14">
        <v>214.69</v>
      </c>
      <c r="C2510" s="14">
        <v>216.56</v>
      </c>
      <c r="D2510" s="14">
        <v>216.56</v>
      </c>
      <c r="E2510" s="14">
        <v>211.68</v>
      </c>
      <c r="F2510" s="14" t="s">
        <v>6269</v>
      </c>
      <c r="G2510" s="15">
        <v>8.9999999999999993E-3</v>
      </c>
    </row>
    <row r="2511" spans="1:7" x14ac:dyDescent="0.2">
      <c r="A2511" s="17">
        <v>39820</v>
      </c>
      <c r="B2511" s="14">
        <v>216.56</v>
      </c>
      <c r="C2511" s="14">
        <v>214.63</v>
      </c>
      <c r="D2511" s="14">
        <v>217.61</v>
      </c>
      <c r="E2511" s="14">
        <v>214.63</v>
      </c>
      <c r="F2511" s="14" t="s">
        <v>6270</v>
      </c>
      <c r="G2511" s="15">
        <v>2.8999999999999998E-3</v>
      </c>
    </row>
    <row r="2512" spans="1:7" x14ac:dyDescent="0.2">
      <c r="A2512" s="17">
        <v>39818</v>
      </c>
      <c r="B2512" s="14">
        <v>214.63</v>
      </c>
      <c r="C2512" s="14">
        <v>214.01</v>
      </c>
      <c r="D2512" s="14">
        <v>217.27</v>
      </c>
      <c r="E2512" s="14">
        <v>213.85</v>
      </c>
      <c r="F2512" s="14" t="s">
        <v>6271</v>
      </c>
      <c r="G2512" s="15">
        <v>4.7899999999999998E-2</v>
      </c>
    </row>
    <row r="2513" spans="1:7" x14ac:dyDescent="0.2">
      <c r="A2513" s="17">
        <v>39815</v>
      </c>
      <c r="B2513" s="14">
        <v>214.01</v>
      </c>
      <c r="C2513" s="14">
        <v>204.22</v>
      </c>
      <c r="D2513" s="14">
        <v>214.44</v>
      </c>
      <c r="E2513" s="14">
        <v>204.22</v>
      </c>
      <c r="F2513" s="14" t="s">
        <v>5729</v>
      </c>
      <c r="G2513" s="15">
        <v>1.1900000000000001E-2</v>
      </c>
    </row>
    <row r="2514" spans="1:7" x14ac:dyDescent="0.2">
      <c r="A2514" s="17">
        <v>39812</v>
      </c>
      <c r="B2514" s="14">
        <v>204.22</v>
      </c>
      <c r="C2514" s="14">
        <v>201.81</v>
      </c>
      <c r="D2514" s="14">
        <v>204.52</v>
      </c>
      <c r="E2514" s="14">
        <v>201.81</v>
      </c>
      <c r="F2514" s="14" t="s">
        <v>6272</v>
      </c>
      <c r="G2514" s="15">
        <v>-2.0000000000000001E-4</v>
      </c>
    </row>
    <row r="2515" spans="1:7" x14ac:dyDescent="0.2">
      <c r="A2515" s="17">
        <v>39811</v>
      </c>
      <c r="B2515" s="14">
        <v>201.81</v>
      </c>
      <c r="C2515" s="14">
        <v>201.86</v>
      </c>
      <c r="D2515" s="14">
        <v>203.5</v>
      </c>
      <c r="E2515" s="14">
        <v>201.12</v>
      </c>
      <c r="F2515" s="14" t="s">
        <v>6273</v>
      </c>
      <c r="G2515" s="15">
        <v>3.8999999999999998E-3</v>
      </c>
    </row>
    <row r="2516" spans="1:7" x14ac:dyDescent="0.2">
      <c r="A2516" s="17">
        <v>39805</v>
      </c>
      <c r="B2516" s="14">
        <v>201.86</v>
      </c>
      <c r="C2516" s="14">
        <v>201.08</v>
      </c>
      <c r="D2516" s="14">
        <v>202.44</v>
      </c>
      <c r="E2516" s="14">
        <v>199.41</v>
      </c>
      <c r="F2516" s="14" t="s">
        <v>6274</v>
      </c>
      <c r="G2516" s="15">
        <v>-1.3599999999999999E-2</v>
      </c>
    </row>
    <row r="2517" spans="1:7" x14ac:dyDescent="0.2">
      <c r="A2517" s="17">
        <v>39804</v>
      </c>
      <c r="B2517" s="14">
        <v>201.08</v>
      </c>
      <c r="C2517" s="14">
        <v>203.87</v>
      </c>
      <c r="D2517" s="14">
        <v>203.87</v>
      </c>
      <c r="E2517" s="14">
        <v>199.83</v>
      </c>
      <c r="F2517" s="14" t="s">
        <v>6275</v>
      </c>
      <c r="G2517" s="15">
        <v>-1.2699999999999999E-2</v>
      </c>
    </row>
    <row r="2518" spans="1:7" x14ac:dyDescent="0.2">
      <c r="A2518" s="17">
        <v>39801</v>
      </c>
      <c r="B2518" s="14">
        <v>203.86</v>
      </c>
      <c r="C2518" s="14">
        <v>206.48</v>
      </c>
      <c r="D2518" s="14">
        <v>206.48</v>
      </c>
      <c r="E2518" s="14">
        <v>203.27</v>
      </c>
      <c r="F2518" s="14" t="s">
        <v>6276</v>
      </c>
      <c r="G2518" s="15">
        <v>1.2200000000000001E-2</v>
      </c>
    </row>
    <row r="2519" spans="1:7" x14ac:dyDescent="0.2">
      <c r="A2519" s="17">
        <v>39800</v>
      </c>
      <c r="B2519" s="14">
        <v>206.48</v>
      </c>
      <c r="C2519" s="14">
        <v>203.99</v>
      </c>
      <c r="D2519" s="14">
        <v>207.25</v>
      </c>
      <c r="E2519" s="14">
        <v>203.99</v>
      </c>
      <c r="F2519" s="14" t="s">
        <v>6277</v>
      </c>
      <c r="G2519" s="15">
        <v>-4.1999999999999997E-3</v>
      </c>
    </row>
    <row r="2520" spans="1:7" x14ac:dyDescent="0.2">
      <c r="A2520" s="17">
        <v>39799</v>
      </c>
      <c r="B2520" s="14">
        <v>203.99</v>
      </c>
      <c r="C2520" s="14">
        <v>204.85</v>
      </c>
      <c r="D2520" s="14">
        <v>208.43</v>
      </c>
      <c r="E2520" s="14">
        <v>201.75</v>
      </c>
      <c r="F2520" s="14" t="s">
        <v>6278</v>
      </c>
      <c r="G2520" s="15">
        <v>2.1499999999999998E-2</v>
      </c>
    </row>
    <row r="2521" spans="1:7" x14ac:dyDescent="0.2">
      <c r="A2521" s="17">
        <v>39798</v>
      </c>
      <c r="B2521" s="14">
        <v>204.85</v>
      </c>
      <c r="C2521" s="14">
        <v>200.54</v>
      </c>
      <c r="D2521" s="14">
        <v>204.85</v>
      </c>
      <c r="E2521" s="14">
        <v>200.28</v>
      </c>
      <c r="F2521" s="14" t="s">
        <v>6279</v>
      </c>
      <c r="G2521" s="15">
        <v>-1.15E-2</v>
      </c>
    </row>
    <row r="2522" spans="1:7" x14ac:dyDescent="0.2">
      <c r="A2522" s="17">
        <v>39797</v>
      </c>
      <c r="B2522" s="14">
        <v>200.54</v>
      </c>
      <c r="C2522" s="14">
        <v>202.87</v>
      </c>
      <c r="D2522" s="14">
        <v>206.49</v>
      </c>
      <c r="E2522" s="14">
        <v>200.19</v>
      </c>
      <c r="F2522" s="14" t="s">
        <v>6280</v>
      </c>
      <c r="G2522" s="15">
        <v>-2.4199999999999999E-2</v>
      </c>
    </row>
    <row r="2523" spans="1:7" x14ac:dyDescent="0.2">
      <c r="A2523" s="17">
        <v>39794</v>
      </c>
      <c r="B2523" s="14">
        <v>202.87</v>
      </c>
      <c r="C2523" s="14">
        <v>207.91</v>
      </c>
      <c r="D2523" s="14">
        <v>207.91</v>
      </c>
      <c r="E2523" s="14">
        <v>199.31</v>
      </c>
      <c r="F2523" s="14" t="s">
        <v>6281</v>
      </c>
      <c r="G2523" s="15">
        <v>-1.55E-2</v>
      </c>
    </row>
    <row r="2524" spans="1:7" x14ac:dyDescent="0.2">
      <c r="A2524" s="17">
        <v>39793</v>
      </c>
      <c r="B2524" s="14">
        <v>207.91</v>
      </c>
      <c r="C2524" s="14">
        <v>211.18</v>
      </c>
      <c r="D2524" s="14">
        <v>211.18</v>
      </c>
      <c r="E2524" s="14">
        <v>205.73</v>
      </c>
      <c r="F2524" s="14" t="s">
        <v>6282</v>
      </c>
      <c r="G2524" s="15">
        <v>7.3000000000000001E-3</v>
      </c>
    </row>
    <row r="2525" spans="1:7" x14ac:dyDescent="0.2">
      <c r="A2525" s="17">
        <v>39792</v>
      </c>
      <c r="B2525" s="14">
        <v>211.18</v>
      </c>
      <c r="C2525" s="14">
        <v>209.64</v>
      </c>
      <c r="D2525" s="14">
        <v>211.19</v>
      </c>
      <c r="E2525" s="14">
        <v>206.21</v>
      </c>
      <c r="F2525" s="14" t="s">
        <v>4190</v>
      </c>
      <c r="G2525" s="15">
        <v>3.0300000000000001E-2</v>
      </c>
    </row>
    <row r="2526" spans="1:7" x14ac:dyDescent="0.2">
      <c r="A2526" s="17">
        <v>39791</v>
      </c>
      <c r="B2526" s="14">
        <v>209.64</v>
      </c>
      <c r="C2526" s="14">
        <v>203.47</v>
      </c>
      <c r="D2526" s="14">
        <v>211.63</v>
      </c>
      <c r="E2526" s="14">
        <v>200.26</v>
      </c>
      <c r="F2526" s="14" t="s">
        <v>4631</v>
      </c>
      <c r="G2526" s="15">
        <v>8.3599999999999994E-2</v>
      </c>
    </row>
    <row r="2527" spans="1:7" x14ac:dyDescent="0.2">
      <c r="A2527" s="17">
        <v>39790</v>
      </c>
      <c r="B2527" s="14">
        <v>203.47</v>
      </c>
      <c r="C2527" s="14">
        <v>187.78</v>
      </c>
      <c r="D2527" s="14">
        <v>204.01</v>
      </c>
      <c r="E2527" s="14">
        <v>187.78</v>
      </c>
      <c r="F2527" s="14" t="s">
        <v>3973</v>
      </c>
      <c r="G2527" s="15">
        <v>-4.4600000000000001E-2</v>
      </c>
    </row>
    <row r="2528" spans="1:7" x14ac:dyDescent="0.2">
      <c r="A2528" s="17">
        <v>39787</v>
      </c>
      <c r="B2528" s="14">
        <v>187.78</v>
      </c>
      <c r="C2528" s="14">
        <v>196.55</v>
      </c>
      <c r="D2528" s="14">
        <v>196.55</v>
      </c>
      <c r="E2528" s="14">
        <v>186.34</v>
      </c>
      <c r="F2528" s="14" t="s">
        <v>6283</v>
      </c>
      <c r="G2528" s="15">
        <v>-2.0000000000000001E-4</v>
      </c>
    </row>
    <row r="2529" spans="1:7" x14ac:dyDescent="0.2">
      <c r="A2529" s="17">
        <v>39786</v>
      </c>
      <c r="B2529" s="14">
        <v>196.55</v>
      </c>
      <c r="C2529" s="14">
        <v>196.59</v>
      </c>
      <c r="D2529" s="14">
        <v>202.43</v>
      </c>
      <c r="E2529" s="14">
        <v>194.62</v>
      </c>
      <c r="F2529" s="14" t="s">
        <v>6284</v>
      </c>
      <c r="G2529" s="15">
        <v>9.9000000000000008E-3</v>
      </c>
    </row>
    <row r="2530" spans="1:7" x14ac:dyDescent="0.2">
      <c r="A2530" s="17">
        <v>39785</v>
      </c>
      <c r="B2530" s="14">
        <v>196.59</v>
      </c>
      <c r="C2530" s="14">
        <v>194.66</v>
      </c>
      <c r="D2530" s="14">
        <v>196.84</v>
      </c>
      <c r="E2530" s="14">
        <v>191.15</v>
      </c>
      <c r="F2530" s="14" t="s">
        <v>6285</v>
      </c>
      <c r="G2530" s="15">
        <v>3.9600000000000003E-2</v>
      </c>
    </row>
    <row r="2531" spans="1:7" x14ac:dyDescent="0.2">
      <c r="A2531" s="17">
        <v>39784</v>
      </c>
      <c r="B2531" s="14">
        <v>194.66</v>
      </c>
      <c r="C2531" s="14">
        <v>187.25</v>
      </c>
      <c r="D2531" s="14">
        <v>194.67</v>
      </c>
      <c r="E2531" s="14">
        <v>182.53</v>
      </c>
      <c r="F2531" s="14" t="s">
        <v>6286</v>
      </c>
      <c r="G2531" s="15">
        <v>-4.9700000000000001E-2</v>
      </c>
    </row>
    <row r="2532" spans="1:7" x14ac:dyDescent="0.2">
      <c r="A2532" s="17">
        <v>39783</v>
      </c>
      <c r="B2532" s="14">
        <v>187.25</v>
      </c>
      <c r="C2532" s="14">
        <v>197.04</v>
      </c>
      <c r="D2532" s="14">
        <v>197.14</v>
      </c>
      <c r="E2532" s="14">
        <v>186.85</v>
      </c>
      <c r="F2532" s="14" t="s">
        <v>6287</v>
      </c>
      <c r="G2532" s="15">
        <v>-6.3E-3</v>
      </c>
    </row>
    <row r="2533" spans="1:7" x14ac:dyDescent="0.2">
      <c r="A2533" s="17">
        <v>39780</v>
      </c>
      <c r="B2533" s="14">
        <v>197.04</v>
      </c>
      <c r="C2533" s="14">
        <v>198.28</v>
      </c>
      <c r="D2533" s="14">
        <v>198.98</v>
      </c>
      <c r="E2533" s="14">
        <v>193.52</v>
      </c>
      <c r="F2533" s="14" t="s">
        <v>6288</v>
      </c>
      <c r="G2533" s="15">
        <v>2.46E-2</v>
      </c>
    </row>
    <row r="2534" spans="1:7" x14ac:dyDescent="0.2">
      <c r="A2534" s="17">
        <v>39779</v>
      </c>
      <c r="B2534" s="14">
        <v>198.28</v>
      </c>
      <c r="C2534" s="14">
        <v>193.51</v>
      </c>
      <c r="D2534" s="14">
        <v>198.28</v>
      </c>
      <c r="E2534" s="14">
        <v>193.51</v>
      </c>
      <c r="F2534" s="14" t="s">
        <v>6289</v>
      </c>
      <c r="G2534" s="15">
        <v>-5.8999999999999999E-3</v>
      </c>
    </row>
    <row r="2535" spans="1:7" x14ac:dyDescent="0.2">
      <c r="A2535" s="17">
        <v>39778</v>
      </c>
      <c r="B2535" s="14">
        <v>193.51</v>
      </c>
      <c r="C2535" s="14">
        <v>194.66</v>
      </c>
      <c r="D2535" s="14">
        <v>196.25</v>
      </c>
      <c r="E2535" s="14">
        <v>190.35</v>
      </c>
      <c r="F2535" s="14" t="s">
        <v>6290</v>
      </c>
      <c r="G2535" s="15">
        <v>1.15E-2</v>
      </c>
    </row>
    <row r="2536" spans="1:7" x14ac:dyDescent="0.2">
      <c r="A2536" s="17">
        <v>39777</v>
      </c>
      <c r="B2536" s="14">
        <v>194.66</v>
      </c>
      <c r="C2536" s="14">
        <v>192.45</v>
      </c>
      <c r="D2536" s="14">
        <v>197.98</v>
      </c>
      <c r="E2536" s="14">
        <v>189.45</v>
      </c>
      <c r="F2536" s="14" t="s">
        <v>6291</v>
      </c>
      <c r="G2536" s="15">
        <v>9.01E-2</v>
      </c>
    </row>
    <row r="2537" spans="1:7" x14ac:dyDescent="0.2">
      <c r="A2537" s="17">
        <v>39776</v>
      </c>
      <c r="B2537" s="14">
        <v>192.45</v>
      </c>
      <c r="C2537" s="14">
        <v>176.54</v>
      </c>
      <c r="D2537" s="14">
        <v>193.06</v>
      </c>
      <c r="E2537" s="14">
        <v>176.54</v>
      </c>
      <c r="F2537" s="14" t="s">
        <v>6292</v>
      </c>
      <c r="G2537" s="15">
        <v>-2.87E-2</v>
      </c>
    </row>
    <row r="2538" spans="1:7" x14ac:dyDescent="0.2">
      <c r="A2538" s="17">
        <v>39773</v>
      </c>
      <c r="B2538" s="14">
        <v>176.54</v>
      </c>
      <c r="C2538" s="14">
        <v>181.76</v>
      </c>
      <c r="D2538" s="14">
        <v>184.05</v>
      </c>
      <c r="E2538" s="14">
        <v>174.95</v>
      </c>
      <c r="F2538" s="14" t="s">
        <v>6293</v>
      </c>
      <c r="G2538" s="15">
        <v>-1.66E-2</v>
      </c>
    </row>
    <row r="2539" spans="1:7" x14ac:dyDescent="0.2">
      <c r="A2539" s="17">
        <v>39772</v>
      </c>
      <c r="B2539" s="14">
        <v>181.76</v>
      </c>
      <c r="C2539" s="14">
        <v>184.83</v>
      </c>
      <c r="D2539" s="14">
        <v>184.83</v>
      </c>
      <c r="E2539" s="14">
        <v>177.5</v>
      </c>
      <c r="F2539" s="14" t="s">
        <v>6294</v>
      </c>
      <c r="G2539" s="15">
        <v>-4.8800000000000003E-2</v>
      </c>
    </row>
    <row r="2540" spans="1:7" x14ac:dyDescent="0.2">
      <c r="A2540" s="17">
        <v>39771</v>
      </c>
      <c r="B2540" s="14">
        <v>184.83</v>
      </c>
      <c r="C2540" s="14">
        <v>194.32</v>
      </c>
      <c r="D2540" s="14">
        <v>194.89</v>
      </c>
      <c r="E2540" s="14">
        <v>184.82</v>
      </c>
      <c r="F2540" s="14" t="s">
        <v>6295</v>
      </c>
      <c r="G2540" s="15">
        <v>-1.04E-2</v>
      </c>
    </row>
    <row r="2541" spans="1:7" x14ac:dyDescent="0.2">
      <c r="A2541" s="17">
        <v>39770</v>
      </c>
      <c r="B2541" s="14">
        <v>194.32</v>
      </c>
      <c r="C2541" s="14">
        <v>196.36</v>
      </c>
      <c r="D2541" s="14">
        <v>196.52</v>
      </c>
      <c r="E2541" s="14">
        <v>189.64</v>
      </c>
      <c r="F2541" s="14" t="s">
        <v>6296</v>
      </c>
      <c r="G2541" s="15">
        <v>-7.3000000000000001E-3</v>
      </c>
    </row>
    <row r="2542" spans="1:7" x14ac:dyDescent="0.2">
      <c r="A2542" s="17">
        <v>39769</v>
      </c>
      <c r="B2542" s="14">
        <v>196.36</v>
      </c>
      <c r="C2542" s="14">
        <v>197.8</v>
      </c>
      <c r="D2542" s="14">
        <v>199.63</v>
      </c>
      <c r="E2542" s="14">
        <v>194.36</v>
      </c>
      <c r="F2542" s="14" t="s">
        <v>6297</v>
      </c>
      <c r="G2542" s="15">
        <v>-2.9999999999999997E-4</v>
      </c>
    </row>
    <row r="2543" spans="1:7" x14ac:dyDescent="0.2">
      <c r="A2543" s="17">
        <v>39766</v>
      </c>
      <c r="B2543" s="14">
        <v>197.8</v>
      </c>
      <c r="C2543" s="14">
        <v>197.86</v>
      </c>
      <c r="D2543" s="14">
        <v>204.54</v>
      </c>
      <c r="E2543" s="14">
        <v>196.3</v>
      </c>
      <c r="F2543" s="14" t="s">
        <v>6298</v>
      </c>
      <c r="G2543" s="15">
        <v>1.6000000000000001E-3</v>
      </c>
    </row>
    <row r="2544" spans="1:7" x14ac:dyDescent="0.2">
      <c r="A2544" s="17">
        <v>39765</v>
      </c>
      <c r="B2544" s="14">
        <v>197.86</v>
      </c>
      <c r="C2544" s="14">
        <v>197.55</v>
      </c>
      <c r="D2544" s="14">
        <v>200.17</v>
      </c>
      <c r="E2544" s="14">
        <v>194.71</v>
      </c>
      <c r="F2544" s="14" t="s">
        <v>6299</v>
      </c>
      <c r="G2544" s="15">
        <v>-3.0599999999999999E-2</v>
      </c>
    </row>
    <row r="2545" spans="1:7" x14ac:dyDescent="0.2">
      <c r="A2545" s="17">
        <v>39764</v>
      </c>
      <c r="B2545" s="14">
        <v>197.55</v>
      </c>
      <c r="C2545" s="14">
        <v>203.66</v>
      </c>
      <c r="D2545" s="14">
        <v>207.13</v>
      </c>
      <c r="E2545" s="14">
        <v>195.9</v>
      </c>
      <c r="F2545" s="14" t="s">
        <v>6300</v>
      </c>
      <c r="G2545" s="15">
        <v>-4.9200000000000001E-2</v>
      </c>
    </row>
    <row r="2546" spans="1:7" x14ac:dyDescent="0.2">
      <c r="A2546" s="17">
        <v>39763</v>
      </c>
      <c r="B2546" s="14">
        <v>203.79</v>
      </c>
      <c r="C2546" s="14">
        <v>214.34</v>
      </c>
      <c r="D2546" s="14">
        <v>214.34</v>
      </c>
      <c r="E2546" s="14">
        <v>202.91</v>
      </c>
      <c r="F2546" s="14" t="s">
        <v>6301</v>
      </c>
      <c r="G2546" s="15">
        <v>9.4999999999999998E-3</v>
      </c>
    </row>
    <row r="2547" spans="1:7" x14ac:dyDescent="0.2">
      <c r="A2547" s="17">
        <v>39762</v>
      </c>
      <c r="B2547" s="14">
        <v>214.34</v>
      </c>
      <c r="C2547" s="14">
        <v>212.33</v>
      </c>
      <c r="D2547" s="14">
        <v>220.89</v>
      </c>
      <c r="E2547" s="14">
        <v>212.33</v>
      </c>
      <c r="F2547" s="14" t="s">
        <v>6302</v>
      </c>
      <c r="G2547" s="15">
        <v>2.63E-2</v>
      </c>
    </row>
    <row r="2548" spans="1:7" x14ac:dyDescent="0.2">
      <c r="A2548" s="17">
        <v>39759</v>
      </c>
      <c r="B2548" s="14">
        <v>212.33</v>
      </c>
      <c r="C2548" s="14">
        <v>206.89</v>
      </c>
      <c r="D2548" s="14">
        <v>213.97</v>
      </c>
      <c r="E2548" s="14">
        <v>206.89</v>
      </c>
      <c r="F2548" s="14" t="s">
        <v>6303</v>
      </c>
      <c r="G2548" s="15">
        <v>-6.0999999999999999E-2</v>
      </c>
    </row>
    <row r="2549" spans="1:7" x14ac:dyDescent="0.2">
      <c r="A2549" s="17">
        <v>39758</v>
      </c>
      <c r="B2549" s="14">
        <v>206.89</v>
      </c>
      <c r="C2549" s="14">
        <v>220.33</v>
      </c>
      <c r="D2549" s="14">
        <v>220.33</v>
      </c>
      <c r="E2549" s="14">
        <v>206.53</v>
      </c>
      <c r="F2549" s="14" t="s">
        <v>6304</v>
      </c>
      <c r="G2549" s="15">
        <v>-1.7100000000000001E-2</v>
      </c>
    </row>
    <row r="2550" spans="1:7" x14ac:dyDescent="0.2">
      <c r="A2550" s="17">
        <v>39757</v>
      </c>
      <c r="B2550" s="14">
        <v>220.33</v>
      </c>
      <c r="C2550" s="14">
        <v>224.17</v>
      </c>
      <c r="D2550" s="14">
        <v>224.4</v>
      </c>
      <c r="E2550" s="14">
        <v>217.99</v>
      </c>
      <c r="F2550" s="14" t="s">
        <v>6305</v>
      </c>
      <c r="G2550" s="15">
        <v>6.4699999999999994E-2</v>
      </c>
    </row>
    <row r="2551" spans="1:7" x14ac:dyDescent="0.2">
      <c r="A2551" s="17">
        <v>39756</v>
      </c>
      <c r="B2551" s="14">
        <v>224.17</v>
      </c>
      <c r="C2551" s="14">
        <v>210.54</v>
      </c>
      <c r="D2551" s="14">
        <v>224.56</v>
      </c>
      <c r="E2551" s="14">
        <v>210.54</v>
      </c>
      <c r="F2551" s="14" t="s">
        <v>6306</v>
      </c>
      <c r="G2551" s="15">
        <v>4.5499999999999999E-2</v>
      </c>
    </row>
    <row r="2552" spans="1:7" x14ac:dyDescent="0.2">
      <c r="A2552" s="17">
        <v>39755</v>
      </c>
      <c r="B2552" s="14">
        <v>210.54</v>
      </c>
      <c r="C2552" s="14">
        <v>201.37</v>
      </c>
      <c r="D2552" s="14">
        <v>210.54</v>
      </c>
      <c r="E2552" s="14">
        <v>201.37</v>
      </c>
      <c r="F2552" s="14" t="s">
        <v>6307</v>
      </c>
      <c r="G2552" s="15">
        <v>-5.7000000000000002E-3</v>
      </c>
    </row>
    <row r="2553" spans="1:7" x14ac:dyDescent="0.2">
      <c r="A2553" s="17">
        <v>39752</v>
      </c>
      <c r="B2553" s="14">
        <v>201.37</v>
      </c>
      <c r="C2553" s="14">
        <v>202.53</v>
      </c>
      <c r="D2553" s="14">
        <v>203.46</v>
      </c>
      <c r="E2553" s="14">
        <v>200.45</v>
      </c>
      <c r="F2553" s="14" t="s">
        <v>6308</v>
      </c>
      <c r="G2553" s="15">
        <v>4.6699999999999998E-2</v>
      </c>
    </row>
    <row r="2554" spans="1:7" x14ac:dyDescent="0.2">
      <c r="A2554" s="17">
        <v>39751</v>
      </c>
      <c r="B2554" s="14">
        <v>202.53</v>
      </c>
      <c r="C2554" s="14">
        <v>193.5</v>
      </c>
      <c r="D2554" s="14">
        <v>204.66</v>
      </c>
      <c r="E2554" s="14">
        <v>193.5</v>
      </c>
      <c r="F2554" s="14" t="s">
        <v>6309</v>
      </c>
      <c r="G2554" s="15">
        <v>5.9900000000000002E-2</v>
      </c>
    </row>
    <row r="2555" spans="1:7" x14ac:dyDescent="0.2">
      <c r="A2555" s="17">
        <v>39750</v>
      </c>
      <c r="B2555" s="14">
        <v>193.5</v>
      </c>
      <c r="C2555" s="14">
        <v>182.56</v>
      </c>
      <c r="D2555" s="14">
        <v>194.13</v>
      </c>
      <c r="E2555" s="14">
        <v>182.56</v>
      </c>
      <c r="F2555" s="14" t="s">
        <v>6310</v>
      </c>
      <c r="G2555" s="15">
        <v>1.32E-2</v>
      </c>
    </row>
    <row r="2556" spans="1:7" x14ac:dyDescent="0.2">
      <c r="A2556" s="17">
        <v>39749</v>
      </c>
      <c r="B2556" s="14">
        <v>182.56</v>
      </c>
      <c r="C2556" s="14">
        <v>180.19</v>
      </c>
      <c r="D2556" s="14">
        <v>185.55</v>
      </c>
      <c r="E2556" s="14">
        <v>178.79</v>
      </c>
      <c r="F2556" s="14" t="s">
        <v>6311</v>
      </c>
      <c r="G2556" s="15">
        <v>-3.4799999999999998E-2</v>
      </c>
    </row>
    <row r="2557" spans="1:7" x14ac:dyDescent="0.2">
      <c r="A2557" s="17">
        <v>39748</v>
      </c>
      <c r="B2557" s="14">
        <v>180.19</v>
      </c>
      <c r="C2557" s="14">
        <v>186.69</v>
      </c>
      <c r="D2557" s="14">
        <v>186.72</v>
      </c>
      <c r="E2557" s="14">
        <v>175.32</v>
      </c>
      <c r="F2557" s="14" t="s">
        <v>6312</v>
      </c>
      <c r="G2557" s="15">
        <v>-6.08E-2</v>
      </c>
    </row>
    <row r="2558" spans="1:7" x14ac:dyDescent="0.2">
      <c r="A2558" s="17">
        <v>39745</v>
      </c>
      <c r="B2558" s="14">
        <v>186.69</v>
      </c>
      <c r="C2558" s="14">
        <v>198.78</v>
      </c>
      <c r="D2558" s="14">
        <v>198.78</v>
      </c>
      <c r="E2558" s="14">
        <v>179.59</v>
      </c>
      <c r="F2558" s="14" t="s">
        <v>6313</v>
      </c>
      <c r="G2558" s="15">
        <v>-2.1299999999999999E-2</v>
      </c>
    </row>
    <row r="2559" spans="1:7" x14ac:dyDescent="0.2">
      <c r="A2559" s="17">
        <v>39744</v>
      </c>
      <c r="B2559" s="14">
        <v>198.78</v>
      </c>
      <c r="C2559" s="14">
        <v>203.1</v>
      </c>
      <c r="D2559" s="14">
        <v>203.93</v>
      </c>
      <c r="E2559" s="14">
        <v>195.07</v>
      </c>
      <c r="F2559" s="14" t="s">
        <v>6314</v>
      </c>
      <c r="G2559" s="15">
        <v>-3.6600000000000001E-2</v>
      </c>
    </row>
    <row r="2560" spans="1:7" x14ac:dyDescent="0.2">
      <c r="A2560" s="17">
        <v>39743</v>
      </c>
      <c r="B2560" s="14">
        <v>203.1</v>
      </c>
      <c r="C2560" s="14">
        <v>210.82</v>
      </c>
      <c r="D2560" s="14">
        <v>210.82</v>
      </c>
      <c r="E2560" s="14">
        <v>201.5</v>
      </c>
      <c r="F2560" s="14" t="s">
        <v>6315</v>
      </c>
      <c r="G2560" s="15">
        <v>6.6E-3</v>
      </c>
    </row>
    <row r="2561" spans="1:7" x14ac:dyDescent="0.2">
      <c r="A2561" s="17">
        <v>39742</v>
      </c>
      <c r="B2561" s="14">
        <v>210.82</v>
      </c>
      <c r="C2561" s="14">
        <v>209.43</v>
      </c>
      <c r="D2561" s="14">
        <v>215.46</v>
      </c>
      <c r="E2561" s="14">
        <v>209.43</v>
      </c>
      <c r="F2561" s="14" t="s">
        <v>6316</v>
      </c>
      <c r="G2561" s="15">
        <v>3.9E-2</v>
      </c>
    </row>
    <row r="2562" spans="1:7" x14ac:dyDescent="0.2">
      <c r="A2562" s="17">
        <v>39741</v>
      </c>
      <c r="B2562" s="14">
        <v>209.43</v>
      </c>
      <c r="C2562" s="14">
        <v>201.57</v>
      </c>
      <c r="D2562" s="14">
        <v>210.38</v>
      </c>
      <c r="E2562" s="14">
        <v>201.57</v>
      </c>
      <c r="F2562" s="14" t="s">
        <v>6317</v>
      </c>
      <c r="G2562" s="15">
        <v>9.4000000000000004E-3</v>
      </c>
    </row>
    <row r="2563" spans="1:7" x14ac:dyDescent="0.2">
      <c r="A2563" s="17">
        <v>39738</v>
      </c>
      <c r="B2563" s="14">
        <v>201.57</v>
      </c>
      <c r="C2563" s="14">
        <v>199.69</v>
      </c>
      <c r="D2563" s="14">
        <v>208.48</v>
      </c>
      <c r="E2563" s="14">
        <v>197.61</v>
      </c>
      <c r="F2563" s="14" t="s">
        <v>6318</v>
      </c>
      <c r="G2563" s="15">
        <v>-3.4000000000000002E-2</v>
      </c>
    </row>
    <row r="2564" spans="1:7" x14ac:dyDescent="0.2">
      <c r="A2564" s="17">
        <v>39737</v>
      </c>
      <c r="B2564" s="14">
        <v>199.69</v>
      </c>
      <c r="C2564" s="14">
        <v>206.71</v>
      </c>
      <c r="D2564" s="14">
        <v>209.89</v>
      </c>
      <c r="E2564" s="14">
        <v>196.66</v>
      </c>
      <c r="F2564" s="14" t="s">
        <v>6319</v>
      </c>
      <c r="G2564" s="15">
        <v>-5.62E-2</v>
      </c>
    </row>
    <row r="2565" spans="1:7" x14ac:dyDescent="0.2">
      <c r="A2565" s="17">
        <v>39736</v>
      </c>
      <c r="B2565" s="14">
        <v>206.71</v>
      </c>
      <c r="C2565" s="14">
        <v>219.03</v>
      </c>
      <c r="D2565" s="14">
        <v>220.28</v>
      </c>
      <c r="E2565" s="14">
        <v>206.04</v>
      </c>
      <c r="F2565" s="14" t="s">
        <v>6320</v>
      </c>
      <c r="G2565" s="15">
        <v>2.3E-2</v>
      </c>
    </row>
    <row r="2566" spans="1:7" x14ac:dyDescent="0.2">
      <c r="A2566" s="17">
        <v>39735</v>
      </c>
      <c r="B2566" s="14">
        <v>219.03</v>
      </c>
      <c r="C2566" s="14">
        <v>214.11</v>
      </c>
      <c r="D2566" s="14">
        <v>229.31</v>
      </c>
      <c r="E2566" s="14">
        <v>214.11</v>
      </c>
      <c r="F2566" s="14" t="s">
        <v>6321</v>
      </c>
      <c r="G2566" s="15">
        <v>8.8300000000000003E-2</v>
      </c>
    </row>
    <row r="2567" spans="1:7" x14ac:dyDescent="0.2">
      <c r="A2567" s="17">
        <v>39734</v>
      </c>
      <c r="B2567" s="14">
        <v>214.11</v>
      </c>
      <c r="C2567" s="14">
        <v>196.56</v>
      </c>
      <c r="D2567" s="14">
        <v>214.84</v>
      </c>
      <c r="E2567" s="14">
        <v>196.56</v>
      </c>
      <c r="F2567" s="14" t="s">
        <v>6322</v>
      </c>
      <c r="G2567" s="15">
        <v>-5.6599999999999998E-2</v>
      </c>
    </row>
    <row r="2568" spans="1:7" x14ac:dyDescent="0.2">
      <c r="A2568" s="17">
        <v>39731</v>
      </c>
      <c r="B2568" s="14">
        <v>196.74</v>
      </c>
      <c r="C2568" s="14">
        <v>208.55</v>
      </c>
      <c r="D2568" s="14">
        <v>208.55</v>
      </c>
      <c r="E2568" s="14">
        <v>191.36</v>
      </c>
      <c r="F2568" s="14" t="s">
        <v>6323</v>
      </c>
      <c r="G2568" s="15">
        <v>-6.1999999999999998E-3</v>
      </c>
    </row>
    <row r="2569" spans="1:7" x14ac:dyDescent="0.2">
      <c r="A2569" s="17">
        <v>39730</v>
      </c>
      <c r="B2569" s="14">
        <v>208.55</v>
      </c>
      <c r="C2569" s="14">
        <v>209.86</v>
      </c>
      <c r="D2569" s="14">
        <v>218.37</v>
      </c>
      <c r="E2569" s="14">
        <v>208.19</v>
      </c>
      <c r="F2569" s="14" t="s">
        <v>6324</v>
      </c>
      <c r="G2569" s="15">
        <v>-6.3700000000000007E-2</v>
      </c>
    </row>
    <row r="2570" spans="1:7" x14ac:dyDescent="0.2">
      <c r="A2570" s="17">
        <v>39729</v>
      </c>
      <c r="B2570" s="14">
        <v>209.86</v>
      </c>
      <c r="C2570" s="14">
        <v>224.13</v>
      </c>
      <c r="D2570" s="14">
        <v>224.13</v>
      </c>
      <c r="E2570" s="14">
        <v>206.93</v>
      </c>
      <c r="F2570" s="14" t="s">
        <v>6325</v>
      </c>
      <c r="G2570" s="15">
        <v>-2.5999999999999999E-2</v>
      </c>
    </row>
    <row r="2571" spans="1:7" x14ac:dyDescent="0.2">
      <c r="A2571" s="17">
        <v>39728</v>
      </c>
      <c r="B2571" s="14">
        <v>224.13</v>
      </c>
      <c r="C2571" s="14">
        <v>230.11</v>
      </c>
      <c r="D2571" s="14">
        <v>234.49</v>
      </c>
      <c r="E2571" s="14">
        <v>223.43</v>
      </c>
      <c r="F2571" s="14" t="s">
        <v>6326</v>
      </c>
      <c r="G2571" s="15">
        <v>-7.1199999999999999E-2</v>
      </c>
    </row>
    <row r="2572" spans="1:7" x14ac:dyDescent="0.2">
      <c r="A2572" s="17">
        <v>39727</v>
      </c>
      <c r="B2572" s="14">
        <v>230.11</v>
      </c>
      <c r="C2572" s="14">
        <v>247.74</v>
      </c>
      <c r="D2572" s="14">
        <v>247.74</v>
      </c>
      <c r="E2572" s="14">
        <v>228.3</v>
      </c>
      <c r="F2572" s="14" t="s">
        <v>6327</v>
      </c>
      <c r="G2572" s="15">
        <v>1.9400000000000001E-2</v>
      </c>
    </row>
    <row r="2573" spans="1:7" x14ac:dyDescent="0.2">
      <c r="A2573" s="17">
        <v>39724</v>
      </c>
      <c r="B2573" s="14">
        <v>247.74</v>
      </c>
      <c r="C2573" s="14">
        <v>243.03</v>
      </c>
      <c r="D2573" s="14">
        <v>248.66</v>
      </c>
      <c r="E2573" s="14">
        <v>239.86</v>
      </c>
      <c r="F2573" s="14" t="s">
        <v>6328</v>
      </c>
      <c r="G2573" s="15">
        <v>-9.7999999999999997E-3</v>
      </c>
    </row>
    <row r="2574" spans="1:7" x14ac:dyDescent="0.2">
      <c r="A2574" s="17">
        <v>39723</v>
      </c>
      <c r="B2574" s="14">
        <v>243.03</v>
      </c>
      <c r="C2574" s="14">
        <v>245.43</v>
      </c>
      <c r="D2574" s="14">
        <v>250.34</v>
      </c>
      <c r="E2574" s="14">
        <v>242</v>
      </c>
      <c r="F2574" s="14" t="s">
        <v>6329</v>
      </c>
      <c r="G2574" s="15">
        <v>8.0000000000000004E-4</v>
      </c>
    </row>
    <row r="2575" spans="1:7" x14ac:dyDescent="0.2">
      <c r="A2575" s="17">
        <v>39722</v>
      </c>
      <c r="B2575" s="14">
        <v>245.43</v>
      </c>
      <c r="C2575" s="14">
        <v>245.23</v>
      </c>
      <c r="D2575" s="14">
        <v>249.26</v>
      </c>
      <c r="E2575" s="14">
        <v>244.13</v>
      </c>
      <c r="F2575" s="14" t="s">
        <v>6330</v>
      </c>
      <c r="G2575" s="15">
        <v>-3.8999999999999998E-3</v>
      </c>
    </row>
    <row r="2576" spans="1:7" x14ac:dyDescent="0.2">
      <c r="A2576" s="17">
        <v>39721</v>
      </c>
      <c r="B2576" s="14">
        <v>245.23</v>
      </c>
      <c r="C2576" s="14">
        <v>246.2</v>
      </c>
      <c r="D2576" s="14">
        <v>249.08</v>
      </c>
      <c r="E2576" s="14">
        <v>238</v>
      </c>
      <c r="F2576" s="14" t="s">
        <v>6331</v>
      </c>
      <c r="G2576" s="15">
        <v>-5.4100000000000002E-2</v>
      </c>
    </row>
    <row r="2577" spans="1:7" x14ac:dyDescent="0.2">
      <c r="A2577" s="17">
        <v>39720</v>
      </c>
      <c r="B2577" s="14">
        <v>246.2</v>
      </c>
      <c r="C2577" s="14">
        <v>260.27999999999997</v>
      </c>
      <c r="D2577" s="14">
        <v>260.29000000000002</v>
      </c>
      <c r="E2577" s="14">
        <v>245.65</v>
      </c>
      <c r="F2577" s="14" t="s">
        <v>6332</v>
      </c>
      <c r="G2577" s="15">
        <v>-1.7600000000000001E-2</v>
      </c>
    </row>
    <row r="2578" spans="1:7" x14ac:dyDescent="0.2">
      <c r="A2578" s="17">
        <v>39717</v>
      </c>
      <c r="B2578" s="14">
        <v>260.27999999999997</v>
      </c>
      <c r="C2578" s="14">
        <v>264.94</v>
      </c>
      <c r="D2578" s="14">
        <v>264.94</v>
      </c>
      <c r="E2578" s="14">
        <v>257.88</v>
      </c>
      <c r="F2578" s="14" t="s">
        <v>5567</v>
      </c>
      <c r="G2578" s="15">
        <v>2.35E-2</v>
      </c>
    </row>
    <row r="2579" spans="1:7" x14ac:dyDescent="0.2">
      <c r="A2579" s="17">
        <v>39716</v>
      </c>
      <c r="B2579" s="14">
        <v>264.94</v>
      </c>
      <c r="C2579" s="14">
        <v>258.86</v>
      </c>
      <c r="D2579" s="14">
        <v>265.06</v>
      </c>
      <c r="E2579" s="14">
        <v>258.29000000000002</v>
      </c>
      <c r="F2579" s="14" t="s">
        <v>6333</v>
      </c>
      <c r="G2579" s="15">
        <v>-5.3E-3</v>
      </c>
    </row>
    <row r="2580" spans="1:7" x14ac:dyDescent="0.2">
      <c r="A2580" s="17">
        <v>39715</v>
      </c>
      <c r="B2580" s="14">
        <v>258.86</v>
      </c>
      <c r="C2580" s="14">
        <v>260.24</v>
      </c>
      <c r="D2580" s="14">
        <v>261.3</v>
      </c>
      <c r="E2580" s="14">
        <v>258.05</v>
      </c>
      <c r="F2580" s="14" t="s">
        <v>6334</v>
      </c>
      <c r="G2580" s="15">
        <v>-1.8100000000000002E-2</v>
      </c>
    </row>
    <row r="2581" spans="1:7" x14ac:dyDescent="0.2">
      <c r="A2581" s="17">
        <v>39714</v>
      </c>
      <c r="B2581" s="14">
        <v>260.24</v>
      </c>
      <c r="C2581" s="14">
        <v>265.04000000000002</v>
      </c>
      <c r="D2581" s="14">
        <v>265.04000000000002</v>
      </c>
      <c r="E2581" s="14">
        <v>257.08999999999997</v>
      </c>
      <c r="F2581" s="14" t="s">
        <v>6335</v>
      </c>
      <c r="G2581" s="15">
        <v>-1.11E-2</v>
      </c>
    </row>
    <row r="2582" spans="1:7" x14ac:dyDescent="0.2">
      <c r="A2582" s="17">
        <v>39713</v>
      </c>
      <c r="B2582" s="14">
        <v>265.04000000000002</v>
      </c>
      <c r="C2582" s="14">
        <v>268.01</v>
      </c>
      <c r="D2582" s="14">
        <v>270.33999999999997</v>
      </c>
      <c r="E2582" s="14">
        <v>264.95999999999998</v>
      </c>
      <c r="F2582" s="14" t="s">
        <v>4776</v>
      </c>
      <c r="G2582" s="15">
        <v>8.2500000000000004E-2</v>
      </c>
    </row>
    <row r="2583" spans="1:7" x14ac:dyDescent="0.2">
      <c r="A2583" s="17">
        <v>39710</v>
      </c>
      <c r="B2583" s="14">
        <v>268.01</v>
      </c>
      <c r="C2583" s="14">
        <v>247.59</v>
      </c>
      <c r="D2583" s="14">
        <v>270.20999999999998</v>
      </c>
      <c r="E2583" s="14">
        <v>247.59</v>
      </c>
      <c r="F2583" s="14" t="s">
        <v>6336</v>
      </c>
      <c r="G2583" s="15">
        <v>-4.1000000000000003E-3</v>
      </c>
    </row>
    <row r="2584" spans="1:7" x14ac:dyDescent="0.2">
      <c r="A2584" s="17">
        <v>39709</v>
      </c>
      <c r="B2584" s="14">
        <v>247.59</v>
      </c>
      <c r="C2584" s="14">
        <v>248.62</v>
      </c>
      <c r="D2584" s="14">
        <v>251.88</v>
      </c>
      <c r="E2584" s="14">
        <v>245.7</v>
      </c>
      <c r="F2584" s="14" t="s">
        <v>6337</v>
      </c>
      <c r="G2584" s="15">
        <v>-3.4299999999999997E-2</v>
      </c>
    </row>
    <row r="2585" spans="1:7" x14ac:dyDescent="0.2">
      <c r="A2585" s="17">
        <v>39708</v>
      </c>
      <c r="B2585" s="14">
        <v>248.62</v>
      </c>
      <c r="C2585" s="14">
        <v>257.45</v>
      </c>
      <c r="D2585" s="14">
        <v>261.88</v>
      </c>
      <c r="E2585" s="14">
        <v>247.73</v>
      </c>
      <c r="F2585" s="14" t="s">
        <v>6338</v>
      </c>
      <c r="G2585" s="15">
        <v>-2.0500000000000001E-2</v>
      </c>
    </row>
    <row r="2586" spans="1:7" x14ac:dyDescent="0.2">
      <c r="A2586" s="17">
        <v>39707</v>
      </c>
      <c r="B2586" s="14">
        <v>257.45</v>
      </c>
      <c r="C2586" s="14">
        <v>262.83</v>
      </c>
      <c r="D2586" s="14">
        <v>262.83</v>
      </c>
      <c r="E2586" s="14">
        <v>253.77</v>
      </c>
      <c r="F2586" s="14" t="s">
        <v>6339</v>
      </c>
      <c r="G2586" s="15">
        <v>-2.92E-2</v>
      </c>
    </row>
    <row r="2587" spans="1:7" x14ac:dyDescent="0.2">
      <c r="A2587" s="17">
        <v>39706</v>
      </c>
      <c r="B2587" s="14">
        <v>262.83</v>
      </c>
      <c r="C2587" s="14">
        <v>270.74</v>
      </c>
      <c r="D2587" s="14">
        <v>270.74</v>
      </c>
      <c r="E2587" s="14">
        <v>258.45</v>
      </c>
      <c r="F2587" s="14" t="s">
        <v>4742</v>
      </c>
      <c r="G2587" s="15">
        <v>2.0199999999999999E-2</v>
      </c>
    </row>
    <row r="2588" spans="1:7" x14ac:dyDescent="0.2">
      <c r="A2588" s="17">
        <v>39703</v>
      </c>
      <c r="B2588" s="14">
        <v>270.74</v>
      </c>
      <c r="C2588" s="14">
        <v>265.37</v>
      </c>
      <c r="D2588" s="14">
        <v>270.97000000000003</v>
      </c>
      <c r="E2588" s="14">
        <v>265.37</v>
      </c>
      <c r="F2588" s="14" t="s">
        <v>4393</v>
      </c>
      <c r="G2588" s="15">
        <v>-1.4999999999999999E-2</v>
      </c>
    </row>
    <row r="2589" spans="1:7" x14ac:dyDescent="0.2">
      <c r="A2589" s="17">
        <v>39702</v>
      </c>
      <c r="B2589" s="14">
        <v>265.37</v>
      </c>
      <c r="C2589" s="14">
        <v>269.42</v>
      </c>
      <c r="D2589" s="14">
        <v>269.92</v>
      </c>
      <c r="E2589" s="14">
        <v>263.16000000000003</v>
      </c>
      <c r="F2589" s="14" t="s">
        <v>6340</v>
      </c>
      <c r="G2589" s="15">
        <v>-7.7000000000000002E-3</v>
      </c>
    </row>
    <row r="2590" spans="1:7" x14ac:dyDescent="0.2">
      <c r="A2590" s="17">
        <v>39701</v>
      </c>
      <c r="B2590" s="14">
        <v>269.42</v>
      </c>
      <c r="C2590" s="14">
        <v>271.52</v>
      </c>
      <c r="D2590" s="14">
        <v>272.04000000000002</v>
      </c>
      <c r="E2590" s="14">
        <v>268.17</v>
      </c>
      <c r="F2590" s="14" t="s">
        <v>6341</v>
      </c>
      <c r="G2590" s="15">
        <v>-1.1900000000000001E-2</v>
      </c>
    </row>
    <row r="2591" spans="1:7" x14ac:dyDescent="0.2">
      <c r="A2591" s="17">
        <v>39700</v>
      </c>
      <c r="B2591" s="14">
        <v>271.52</v>
      </c>
      <c r="C2591" s="14">
        <v>274.8</v>
      </c>
      <c r="D2591" s="14">
        <v>277.35000000000002</v>
      </c>
      <c r="E2591" s="14">
        <v>270.55</v>
      </c>
      <c r="F2591" s="14" t="s">
        <v>6342</v>
      </c>
      <c r="G2591" s="15">
        <v>3.3599999999999998E-2</v>
      </c>
    </row>
    <row r="2592" spans="1:7" x14ac:dyDescent="0.2">
      <c r="A2592" s="17">
        <v>39699</v>
      </c>
      <c r="B2592" s="14">
        <v>274.8</v>
      </c>
      <c r="C2592" s="14">
        <v>265.86</v>
      </c>
      <c r="D2592" s="14">
        <v>278.49</v>
      </c>
      <c r="E2592" s="14">
        <v>265.86</v>
      </c>
      <c r="F2592" s="14" t="s">
        <v>6343</v>
      </c>
      <c r="G2592" s="15">
        <v>-2.7300000000000001E-2</v>
      </c>
    </row>
    <row r="2593" spans="1:7" x14ac:dyDescent="0.2">
      <c r="A2593" s="17">
        <v>39696</v>
      </c>
      <c r="B2593" s="14">
        <v>265.86</v>
      </c>
      <c r="C2593" s="14">
        <v>273.31</v>
      </c>
      <c r="D2593" s="14">
        <v>273.31</v>
      </c>
      <c r="E2593" s="14">
        <v>265.60000000000002</v>
      </c>
      <c r="F2593" s="14" t="s">
        <v>6344</v>
      </c>
      <c r="G2593" s="15">
        <v>-3.2199999999999999E-2</v>
      </c>
    </row>
    <row r="2594" spans="1:7" x14ac:dyDescent="0.2">
      <c r="A2594" s="17">
        <v>39695</v>
      </c>
      <c r="B2594" s="14">
        <v>273.31</v>
      </c>
      <c r="C2594" s="14">
        <v>282.39999999999998</v>
      </c>
      <c r="D2594" s="14">
        <v>283.27999999999997</v>
      </c>
      <c r="E2594" s="14">
        <v>273.3</v>
      </c>
      <c r="F2594" s="14" t="s">
        <v>6345</v>
      </c>
      <c r="G2594" s="15">
        <v>-8.8999999999999999E-3</v>
      </c>
    </row>
    <row r="2595" spans="1:7" x14ac:dyDescent="0.2">
      <c r="A2595" s="17">
        <v>39694</v>
      </c>
      <c r="B2595" s="14">
        <v>282.39999999999998</v>
      </c>
      <c r="C2595" s="14">
        <v>284.95</v>
      </c>
      <c r="D2595" s="14">
        <v>284.95</v>
      </c>
      <c r="E2595" s="14">
        <v>281.52</v>
      </c>
      <c r="F2595" s="14" t="s">
        <v>6346</v>
      </c>
      <c r="G2595" s="15">
        <v>1.47E-2</v>
      </c>
    </row>
    <row r="2596" spans="1:7" x14ac:dyDescent="0.2">
      <c r="A2596" s="17">
        <v>39693</v>
      </c>
      <c r="B2596" s="14">
        <v>284.95</v>
      </c>
      <c r="C2596" s="14">
        <v>280.83</v>
      </c>
      <c r="D2596" s="14">
        <v>286.25</v>
      </c>
      <c r="E2596" s="14">
        <v>278.39999999999998</v>
      </c>
      <c r="F2596" s="14" t="s">
        <v>6347</v>
      </c>
      <c r="G2596" s="15">
        <v>2.5000000000000001E-3</v>
      </c>
    </row>
    <row r="2597" spans="1:7" x14ac:dyDescent="0.2">
      <c r="A2597" s="17">
        <v>39692</v>
      </c>
      <c r="B2597" s="14">
        <v>280.83</v>
      </c>
      <c r="C2597" s="14">
        <v>280.13</v>
      </c>
      <c r="D2597" s="14">
        <v>280.83</v>
      </c>
      <c r="E2597" s="14">
        <v>276.67</v>
      </c>
      <c r="F2597" s="14" t="s">
        <v>6348</v>
      </c>
      <c r="G2597" s="15">
        <v>-4.7000000000000002E-3</v>
      </c>
    </row>
    <row r="2598" spans="1:7" x14ac:dyDescent="0.2">
      <c r="A2598" s="17">
        <v>39689</v>
      </c>
      <c r="B2598" s="14">
        <v>280.13</v>
      </c>
      <c r="C2598" s="14">
        <v>281.45</v>
      </c>
      <c r="D2598" s="14">
        <v>283.04000000000002</v>
      </c>
      <c r="E2598" s="14">
        <v>279.45999999999998</v>
      </c>
      <c r="F2598" s="14" t="s">
        <v>6349</v>
      </c>
      <c r="G2598" s="15">
        <v>1.6E-2</v>
      </c>
    </row>
    <row r="2599" spans="1:7" x14ac:dyDescent="0.2">
      <c r="A2599" s="17">
        <v>39688</v>
      </c>
      <c r="B2599" s="14">
        <v>281.45</v>
      </c>
      <c r="C2599" s="14">
        <v>277.02999999999997</v>
      </c>
      <c r="D2599" s="14">
        <v>281.94</v>
      </c>
      <c r="E2599" s="14">
        <v>275.13</v>
      </c>
      <c r="F2599" s="14" t="s">
        <v>6350</v>
      </c>
      <c r="G2599" s="15">
        <v>1.6000000000000001E-3</v>
      </c>
    </row>
    <row r="2600" spans="1:7" x14ac:dyDescent="0.2">
      <c r="A2600" s="17">
        <v>39687</v>
      </c>
      <c r="B2600" s="14">
        <v>277.02999999999997</v>
      </c>
      <c r="C2600" s="14">
        <v>276.58999999999997</v>
      </c>
      <c r="D2600" s="14">
        <v>277.02999999999997</v>
      </c>
      <c r="E2600" s="14">
        <v>272.75</v>
      </c>
      <c r="F2600" s="14" t="s">
        <v>6351</v>
      </c>
      <c r="G2600" s="15">
        <v>6.4000000000000003E-3</v>
      </c>
    </row>
    <row r="2601" spans="1:7" x14ac:dyDescent="0.2">
      <c r="A2601" s="17">
        <v>39686</v>
      </c>
      <c r="B2601" s="14">
        <v>276.58999999999997</v>
      </c>
      <c r="C2601" s="14">
        <v>274.82</v>
      </c>
      <c r="D2601" s="14">
        <v>276.60000000000002</v>
      </c>
      <c r="E2601" s="14">
        <v>272.63</v>
      </c>
      <c r="F2601" s="14" t="s">
        <v>6352</v>
      </c>
      <c r="G2601" s="15">
        <v>-1.35E-2</v>
      </c>
    </row>
    <row r="2602" spans="1:7" x14ac:dyDescent="0.2">
      <c r="A2602" s="17">
        <v>39685</v>
      </c>
      <c r="B2602" s="14">
        <v>274.82</v>
      </c>
      <c r="C2602" s="14">
        <v>278.58</v>
      </c>
      <c r="D2602" s="14">
        <v>278.63</v>
      </c>
      <c r="E2602" s="14">
        <v>274.45</v>
      </c>
      <c r="F2602" s="14" t="s">
        <v>6353</v>
      </c>
      <c r="G2602" s="15">
        <v>2.9499999999999998E-2</v>
      </c>
    </row>
    <row r="2603" spans="1:7" x14ac:dyDescent="0.2">
      <c r="A2603" s="17">
        <v>39682</v>
      </c>
      <c r="B2603" s="14">
        <v>278.58</v>
      </c>
      <c r="C2603" s="14">
        <v>270.61</v>
      </c>
      <c r="D2603" s="14">
        <v>278.62</v>
      </c>
      <c r="E2603" s="14">
        <v>270.61</v>
      </c>
      <c r="F2603" s="14" t="s">
        <v>6354</v>
      </c>
      <c r="G2603" s="15">
        <v>-6.1000000000000004E-3</v>
      </c>
    </row>
    <row r="2604" spans="1:7" x14ac:dyDescent="0.2">
      <c r="A2604" s="17">
        <v>39681</v>
      </c>
      <c r="B2604" s="14">
        <v>270.61</v>
      </c>
      <c r="C2604" s="14">
        <v>272.26</v>
      </c>
      <c r="D2604" s="14">
        <v>272.83999999999997</v>
      </c>
      <c r="E2604" s="14">
        <v>268.73</v>
      </c>
      <c r="F2604" s="14" t="s">
        <v>6355</v>
      </c>
      <c r="G2604" s="15">
        <v>4.1000000000000003E-3</v>
      </c>
    </row>
    <row r="2605" spans="1:7" x14ac:dyDescent="0.2">
      <c r="A2605" s="17">
        <v>39680</v>
      </c>
      <c r="B2605" s="14">
        <v>272.26</v>
      </c>
      <c r="C2605" s="14">
        <v>271.14999999999998</v>
      </c>
      <c r="D2605" s="14">
        <v>273.43</v>
      </c>
      <c r="E2605" s="14">
        <v>269.75</v>
      </c>
      <c r="F2605" s="14" t="s">
        <v>4118</v>
      </c>
      <c r="G2605" s="15">
        <v>-3.9300000000000002E-2</v>
      </c>
    </row>
    <row r="2606" spans="1:7" x14ac:dyDescent="0.2">
      <c r="A2606" s="17">
        <v>39679</v>
      </c>
      <c r="B2606" s="14">
        <v>271.14999999999998</v>
      </c>
      <c r="C2606" s="14">
        <v>282.24</v>
      </c>
      <c r="D2606" s="14">
        <v>282.24</v>
      </c>
      <c r="E2606" s="14">
        <v>271.13</v>
      </c>
      <c r="F2606" s="14" t="s">
        <v>6356</v>
      </c>
      <c r="G2606" s="15">
        <v>1.6999999999999999E-3</v>
      </c>
    </row>
    <row r="2607" spans="1:7" x14ac:dyDescent="0.2">
      <c r="A2607" s="17">
        <v>39678</v>
      </c>
      <c r="B2607" s="14">
        <v>282.24</v>
      </c>
      <c r="C2607" s="14">
        <v>281.77</v>
      </c>
      <c r="D2607" s="14">
        <v>284.07</v>
      </c>
      <c r="E2607" s="14">
        <v>280.92</v>
      </c>
      <c r="F2607" s="14" t="s">
        <v>6357</v>
      </c>
      <c r="G2607" s="15">
        <v>-5.9999999999999995E-4</v>
      </c>
    </row>
    <row r="2608" spans="1:7" x14ac:dyDescent="0.2">
      <c r="A2608" s="17">
        <v>39675</v>
      </c>
      <c r="B2608" s="14">
        <v>281.77</v>
      </c>
      <c r="C2608" s="14">
        <v>281.94</v>
      </c>
      <c r="D2608" s="14">
        <v>283.91000000000003</v>
      </c>
      <c r="E2608" s="14">
        <v>280.48</v>
      </c>
      <c r="F2608" s="14" t="s">
        <v>6358</v>
      </c>
      <c r="G2608" s="15">
        <v>6.0000000000000001E-3</v>
      </c>
    </row>
    <row r="2609" spans="1:7" x14ac:dyDescent="0.2">
      <c r="A2609" s="17">
        <v>39674</v>
      </c>
      <c r="B2609" s="14">
        <v>281.94</v>
      </c>
      <c r="C2609" s="14">
        <v>280.27</v>
      </c>
      <c r="D2609" s="14">
        <v>282.89</v>
      </c>
      <c r="E2609" s="14">
        <v>279.33999999999997</v>
      </c>
      <c r="F2609" s="14" t="s">
        <v>6359</v>
      </c>
      <c r="G2609" s="15">
        <v>-2.4199999999999999E-2</v>
      </c>
    </row>
    <row r="2610" spans="1:7" x14ac:dyDescent="0.2">
      <c r="A2610" s="17">
        <v>39673</v>
      </c>
      <c r="B2610" s="14">
        <v>280.27</v>
      </c>
      <c r="C2610" s="14">
        <v>287.22000000000003</v>
      </c>
      <c r="D2610" s="14">
        <v>287.22000000000003</v>
      </c>
      <c r="E2610" s="14">
        <v>279.47000000000003</v>
      </c>
      <c r="F2610" s="14" t="s">
        <v>5882</v>
      </c>
      <c r="G2610" s="15">
        <v>-3.8999999999999998E-3</v>
      </c>
    </row>
    <row r="2611" spans="1:7" x14ac:dyDescent="0.2">
      <c r="A2611" s="17">
        <v>39672</v>
      </c>
      <c r="B2611" s="14">
        <v>287.22000000000003</v>
      </c>
      <c r="C2611" s="14">
        <v>288.33999999999997</v>
      </c>
      <c r="D2611" s="14">
        <v>289.45999999999998</v>
      </c>
      <c r="E2611" s="14">
        <v>286.07</v>
      </c>
      <c r="F2611" s="14" t="s">
        <v>6360</v>
      </c>
      <c r="G2611" s="15">
        <v>1.6299999999999999E-2</v>
      </c>
    </row>
    <row r="2612" spans="1:7" x14ac:dyDescent="0.2">
      <c r="A2612" s="17">
        <v>39671</v>
      </c>
      <c r="B2612" s="14">
        <v>288.33999999999997</v>
      </c>
      <c r="C2612" s="14">
        <v>283.70999999999998</v>
      </c>
      <c r="D2612" s="14">
        <v>288.60000000000002</v>
      </c>
      <c r="E2612" s="14">
        <v>283.70999999999998</v>
      </c>
      <c r="F2612" s="14" t="s">
        <v>6361</v>
      </c>
      <c r="G2612" s="15">
        <v>5.7999999999999996E-3</v>
      </c>
    </row>
    <row r="2613" spans="1:7" x14ac:dyDescent="0.2">
      <c r="A2613" s="17">
        <v>39668</v>
      </c>
      <c r="B2613" s="14">
        <v>283.70999999999998</v>
      </c>
      <c r="C2613" s="14">
        <v>282.08</v>
      </c>
      <c r="D2613" s="14">
        <v>283.73</v>
      </c>
      <c r="E2613" s="14">
        <v>278.58999999999997</v>
      </c>
      <c r="F2613" s="14" t="s">
        <v>6362</v>
      </c>
      <c r="G2613" s="15">
        <v>-4.7000000000000002E-3</v>
      </c>
    </row>
    <row r="2614" spans="1:7" x14ac:dyDescent="0.2">
      <c r="A2614" s="17">
        <v>39667</v>
      </c>
      <c r="B2614" s="14">
        <v>282.08</v>
      </c>
      <c r="C2614" s="14">
        <v>283.39999999999998</v>
      </c>
      <c r="D2614" s="14">
        <v>286.24</v>
      </c>
      <c r="E2614" s="14">
        <v>280.91000000000003</v>
      </c>
      <c r="F2614" s="14" t="s">
        <v>6363</v>
      </c>
      <c r="G2614" s="15">
        <v>1.37E-2</v>
      </c>
    </row>
    <row r="2615" spans="1:7" x14ac:dyDescent="0.2">
      <c r="A2615" s="17">
        <v>39666</v>
      </c>
      <c r="B2615" s="14">
        <v>283.39999999999998</v>
      </c>
      <c r="C2615" s="14">
        <v>279.57</v>
      </c>
      <c r="D2615" s="14">
        <v>283.97000000000003</v>
      </c>
      <c r="E2615" s="14">
        <v>279.57</v>
      </c>
      <c r="F2615" s="14" t="s">
        <v>6364</v>
      </c>
      <c r="G2615" s="15">
        <v>3.1E-2</v>
      </c>
    </row>
    <row r="2616" spans="1:7" x14ac:dyDescent="0.2">
      <c r="A2616" s="17">
        <v>39665</v>
      </c>
      <c r="B2616" s="14">
        <v>279.57</v>
      </c>
      <c r="C2616" s="14">
        <v>271.17</v>
      </c>
      <c r="D2616" s="14">
        <v>279.83</v>
      </c>
      <c r="E2616" s="14">
        <v>271.17</v>
      </c>
      <c r="F2616" s="14" t="s">
        <v>6365</v>
      </c>
      <c r="G2616" s="15">
        <v>-8.0999999999999996E-3</v>
      </c>
    </row>
    <row r="2617" spans="1:7" x14ac:dyDescent="0.2">
      <c r="A2617" s="17">
        <v>39664</v>
      </c>
      <c r="B2617" s="14">
        <v>271.17</v>
      </c>
      <c r="C2617" s="14">
        <v>273.39</v>
      </c>
      <c r="D2617" s="14">
        <v>275.13</v>
      </c>
      <c r="E2617" s="14">
        <v>270.92</v>
      </c>
      <c r="F2617" s="14" t="s">
        <v>6366</v>
      </c>
      <c r="G2617" s="15">
        <v>-1.1900000000000001E-2</v>
      </c>
    </row>
    <row r="2618" spans="1:7" x14ac:dyDescent="0.2">
      <c r="A2618" s="17">
        <v>39661</v>
      </c>
      <c r="B2618" s="14">
        <v>273.39</v>
      </c>
      <c r="C2618" s="14">
        <v>276.69</v>
      </c>
      <c r="D2618" s="14">
        <v>276.69</v>
      </c>
      <c r="E2618" s="14">
        <v>272.91000000000003</v>
      </c>
      <c r="F2618" s="14" t="s">
        <v>6367</v>
      </c>
      <c r="G2618" s="15">
        <v>6.9999999999999999E-4</v>
      </c>
    </row>
    <row r="2619" spans="1:7" x14ac:dyDescent="0.2">
      <c r="A2619" s="17">
        <v>39660</v>
      </c>
      <c r="B2619" s="14">
        <v>276.69</v>
      </c>
      <c r="C2619" s="14">
        <v>276.5</v>
      </c>
      <c r="D2619" s="14">
        <v>278.04000000000002</v>
      </c>
      <c r="E2619" s="14">
        <v>274.37</v>
      </c>
      <c r="F2619" s="14" t="s">
        <v>6368</v>
      </c>
      <c r="G2619" s="15">
        <v>1.8499999999999999E-2</v>
      </c>
    </row>
    <row r="2620" spans="1:7" x14ac:dyDescent="0.2">
      <c r="A2620" s="17">
        <v>39659</v>
      </c>
      <c r="B2620" s="14">
        <v>276.5</v>
      </c>
      <c r="C2620" s="14">
        <v>271.48</v>
      </c>
      <c r="D2620" s="14">
        <v>277.23</v>
      </c>
      <c r="E2620" s="14">
        <v>271.48</v>
      </c>
      <c r="F2620" s="14" t="s">
        <v>6369</v>
      </c>
      <c r="G2620" s="15">
        <v>4.0000000000000002E-4</v>
      </c>
    </row>
    <row r="2621" spans="1:7" x14ac:dyDescent="0.2">
      <c r="A2621" s="17">
        <v>39658</v>
      </c>
      <c r="B2621" s="14">
        <v>271.48</v>
      </c>
      <c r="C2621" s="14">
        <v>271.36</v>
      </c>
      <c r="D2621" s="14">
        <v>272.17</v>
      </c>
      <c r="E2621" s="14">
        <v>266.89999999999998</v>
      </c>
      <c r="F2621" s="14" t="s">
        <v>6370</v>
      </c>
      <c r="G2621" s="15">
        <v>-7.7999999999999996E-3</v>
      </c>
    </row>
    <row r="2622" spans="1:7" x14ac:dyDescent="0.2">
      <c r="A2622" s="17">
        <v>39657</v>
      </c>
      <c r="B2622" s="14">
        <v>271.36</v>
      </c>
      <c r="C2622" s="14">
        <v>273.48</v>
      </c>
      <c r="D2622" s="14">
        <v>273.87</v>
      </c>
      <c r="E2622" s="14">
        <v>271.3</v>
      </c>
      <c r="F2622" s="14" t="s">
        <v>6371</v>
      </c>
      <c r="G2622" s="15">
        <v>1.1999999999999999E-3</v>
      </c>
    </row>
    <row r="2623" spans="1:7" x14ac:dyDescent="0.2">
      <c r="A2623" s="17">
        <v>39654</v>
      </c>
      <c r="B2623" s="14">
        <v>273.48</v>
      </c>
      <c r="C2623" s="14">
        <v>273.14</v>
      </c>
      <c r="D2623" s="14">
        <v>274.87</v>
      </c>
      <c r="E2623" s="14">
        <v>268.49</v>
      </c>
      <c r="F2623" s="14" t="s">
        <v>6372</v>
      </c>
      <c r="G2623" s="15">
        <v>-2.58E-2</v>
      </c>
    </row>
    <row r="2624" spans="1:7" x14ac:dyDescent="0.2">
      <c r="A2624" s="17">
        <v>39653</v>
      </c>
      <c r="B2624" s="14">
        <v>273.14</v>
      </c>
      <c r="C2624" s="14">
        <v>280.36</v>
      </c>
      <c r="D2624" s="14">
        <v>281.20999999999998</v>
      </c>
      <c r="E2624" s="14">
        <v>272.75</v>
      </c>
      <c r="F2624" s="14" t="s">
        <v>6373</v>
      </c>
      <c r="G2624" s="15">
        <v>1.7899999999999999E-2</v>
      </c>
    </row>
    <row r="2625" spans="1:7" x14ac:dyDescent="0.2">
      <c r="A2625" s="17">
        <v>39652</v>
      </c>
      <c r="B2625" s="14">
        <v>280.36</v>
      </c>
      <c r="C2625" s="14">
        <v>275.43</v>
      </c>
      <c r="D2625" s="14">
        <v>282</v>
      </c>
      <c r="E2625" s="14">
        <v>275.43</v>
      </c>
      <c r="F2625" s="14" t="s">
        <v>6374</v>
      </c>
      <c r="G2625" s="15">
        <v>-2.5000000000000001E-2</v>
      </c>
    </row>
    <row r="2626" spans="1:7" x14ac:dyDescent="0.2">
      <c r="A2626" s="17">
        <v>39651</v>
      </c>
      <c r="B2626" s="14">
        <v>275.43</v>
      </c>
      <c r="C2626" s="14">
        <v>282.5</v>
      </c>
      <c r="D2626" s="14">
        <v>282.5</v>
      </c>
      <c r="E2626" s="14">
        <v>272.52999999999997</v>
      </c>
      <c r="F2626" s="14" t="s">
        <v>6375</v>
      </c>
      <c r="G2626" s="15">
        <v>7.6E-3</v>
      </c>
    </row>
    <row r="2627" spans="1:7" x14ac:dyDescent="0.2">
      <c r="A2627" s="17">
        <v>39650</v>
      </c>
      <c r="B2627" s="14">
        <v>282.5</v>
      </c>
      <c r="C2627" s="14">
        <v>280.37</v>
      </c>
      <c r="D2627" s="14">
        <v>282.72000000000003</v>
      </c>
      <c r="E2627" s="14">
        <v>276.27999999999997</v>
      </c>
      <c r="F2627" s="14" t="s">
        <v>6376</v>
      </c>
      <c r="G2627" s="15">
        <v>2.3199999999999998E-2</v>
      </c>
    </row>
    <row r="2628" spans="1:7" x14ac:dyDescent="0.2">
      <c r="A2628" s="17">
        <v>39647</v>
      </c>
      <c r="B2628" s="14">
        <v>280.37</v>
      </c>
      <c r="C2628" s="14">
        <v>274.02</v>
      </c>
      <c r="D2628" s="14">
        <v>280.58999999999997</v>
      </c>
      <c r="E2628" s="14">
        <v>272.25</v>
      </c>
      <c r="F2628" s="14" t="s">
        <v>6377</v>
      </c>
      <c r="G2628" s="15">
        <v>3.6700000000000003E-2</v>
      </c>
    </row>
    <row r="2629" spans="1:7" x14ac:dyDescent="0.2">
      <c r="A2629" s="17">
        <v>39646</v>
      </c>
      <c r="B2629" s="14">
        <v>274.02</v>
      </c>
      <c r="C2629" s="14">
        <v>264.32</v>
      </c>
      <c r="D2629" s="14">
        <v>275.60000000000002</v>
      </c>
      <c r="E2629" s="14">
        <v>264.32</v>
      </c>
      <c r="F2629" s="14" t="s">
        <v>6378</v>
      </c>
      <c r="G2629" s="15">
        <v>1.17E-2</v>
      </c>
    </row>
    <row r="2630" spans="1:7" x14ac:dyDescent="0.2">
      <c r="A2630" s="17">
        <v>39645</v>
      </c>
      <c r="B2630" s="14">
        <v>264.32</v>
      </c>
      <c r="C2630" s="14">
        <v>261.26</v>
      </c>
      <c r="D2630" s="14">
        <v>265.02</v>
      </c>
      <c r="E2630" s="14">
        <v>259</v>
      </c>
      <c r="F2630" s="14" t="s">
        <v>6379</v>
      </c>
      <c r="G2630" s="15">
        <v>-1.61E-2</v>
      </c>
    </row>
    <row r="2631" spans="1:7" x14ac:dyDescent="0.2">
      <c r="A2631" s="17">
        <v>39644</v>
      </c>
      <c r="B2631" s="14">
        <v>261.26</v>
      </c>
      <c r="C2631" s="14">
        <v>265.52999999999997</v>
      </c>
      <c r="D2631" s="14">
        <v>265.52999999999997</v>
      </c>
      <c r="E2631" s="14">
        <v>257.19</v>
      </c>
      <c r="F2631" s="14" t="s">
        <v>6380</v>
      </c>
      <c r="G2631" s="15">
        <v>1.0999999999999999E-2</v>
      </c>
    </row>
    <row r="2632" spans="1:7" x14ac:dyDescent="0.2">
      <c r="A2632" s="17">
        <v>39643</v>
      </c>
      <c r="B2632" s="14">
        <v>265.52999999999997</v>
      </c>
      <c r="C2632" s="14">
        <v>262.64</v>
      </c>
      <c r="D2632" s="14">
        <v>268.02999999999997</v>
      </c>
      <c r="E2632" s="14">
        <v>262.64</v>
      </c>
      <c r="F2632" s="14" t="s">
        <v>6381</v>
      </c>
      <c r="G2632" s="15">
        <v>-2.2100000000000002E-2</v>
      </c>
    </row>
    <row r="2633" spans="1:7" x14ac:dyDescent="0.2">
      <c r="A2633" s="17">
        <v>39640</v>
      </c>
      <c r="B2633" s="14">
        <v>262.64</v>
      </c>
      <c r="C2633" s="14">
        <v>268.58</v>
      </c>
      <c r="D2633" s="14">
        <v>270.33999999999997</v>
      </c>
      <c r="E2633" s="14">
        <v>262.14999999999998</v>
      </c>
      <c r="F2633" s="14" t="s">
        <v>6382</v>
      </c>
      <c r="G2633" s="15">
        <v>-1.89E-2</v>
      </c>
    </row>
    <row r="2634" spans="1:7" x14ac:dyDescent="0.2">
      <c r="A2634" s="17">
        <v>39639</v>
      </c>
      <c r="B2634" s="14">
        <v>268.58</v>
      </c>
      <c r="C2634" s="14">
        <v>273.76</v>
      </c>
      <c r="D2634" s="14">
        <v>273.76</v>
      </c>
      <c r="E2634" s="14">
        <v>268.26</v>
      </c>
      <c r="F2634" s="14" t="s">
        <v>6383</v>
      </c>
      <c r="G2634" s="15">
        <v>1.72E-2</v>
      </c>
    </row>
    <row r="2635" spans="1:7" x14ac:dyDescent="0.2">
      <c r="A2635" s="17">
        <v>39638</v>
      </c>
      <c r="B2635" s="14">
        <v>273.76</v>
      </c>
      <c r="C2635" s="14">
        <v>269.13</v>
      </c>
      <c r="D2635" s="14">
        <v>274.82</v>
      </c>
      <c r="E2635" s="14">
        <v>269.13</v>
      </c>
      <c r="F2635" s="14" t="s">
        <v>6384</v>
      </c>
      <c r="G2635" s="15">
        <v>-1.9800000000000002E-2</v>
      </c>
    </row>
    <row r="2636" spans="1:7" x14ac:dyDescent="0.2">
      <c r="A2636" s="17">
        <v>39637</v>
      </c>
      <c r="B2636" s="14">
        <v>269.13</v>
      </c>
      <c r="C2636" s="14">
        <v>274.56</v>
      </c>
      <c r="D2636" s="14">
        <v>274.56</v>
      </c>
      <c r="E2636" s="14">
        <v>267.08</v>
      </c>
      <c r="F2636" s="14" t="s">
        <v>6385</v>
      </c>
      <c r="G2636" s="15">
        <v>1.3599999999999999E-2</v>
      </c>
    </row>
    <row r="2637" spans="1:7" x14ac:dyDescent="0.2">
      <c r="A2637" s="17">
        <v>39636</v>
      </c>
      <c r="B2637" s="14">
        <v>274.56</v>
      </c>
      <c r="C2637" s="14">
        <v>270.87</v>
      </c>
      <c r="D2637" s="14">
        <v>274.61</v>
      </c>
      <c r="E2637" s="14">
        <v>270.56</v>
      </c>
      <c r="F2637" s="14" t="s">
        <v>6386</v>
      </c>
      <c r="G2637" s="15">
        <v>-1.18E-2</v>
      </c>
    </row>
    <row r="2638" spans="1:7" x14ac:dyDescent="0.2">
      <c r="A2638" s="17">
        <v>39633</v>
      </c>
      <c r="B2638" s="14">
        <v>270.87</v>
      </c>
      <c r="C2638" s="14">
        <v>274.10000000000002</v>
      </c>
      <c r="D2638" s="14">
        <v>274.58</v>
      </c>
      <c r="E2638" s="14">
        <v>269.89</v>
      </c>
      <c r="F2638" s="14" t="s">
        <v>6387</v>
      </c>
      <c r="G2638" s="15">
        <v>-2E-3</v>
      </c>
    </row>
    <row r="2639" spans="1:7" x14ac:dyDescent="0.2">
      <c r="A2639" s="17">
        <v>39632</v>
      </c>
      <c r="B2639" s="14">
        <v>274.10000000000002</v>
      </c>
      <c r="C2639" s="14">
        <v>274.64999999999998</v>
      </c>
      <c r="D2639" s="14">
        <v>274.64999999999998</v>
      </c>
      <c r="E2639" s="14">
        <v>267.12</v>
      </c>
      <c r="F2639" s="14" t="s">
        <v>6388</v>
      </c>
      <c r="G2639" s="15">
        <v>6.3E-3</v>
      </c>
    </row>
    <row r="2640" spans="1:7" x14ac:dyDescent="0.2">
      <c r="A2640" s="17">
        <v>39631</v>
      </c>
      <c r="B2640" s="14">
        <v>274.64999999999998</v>
      </c>
      <c r="C2640" s="14">
        <v>272.92</v>
      </c>
      <c r="D2640" s="14">
        <v>278.13</v>
      </c>
      <c r="E2640" s="14">
        <v>272.92</v>
      </c>
      <c r="F2640" s="14" t="s">
        <v>6389</v>
      </c>
      <c r="G2640" s="15">
        <v>-2.0899999999999998E-2</v>
      </c>
    </row>
    <row r="2641" spans="1:7" x14ac:dyDescent="0.2">
      <c r="A2641" s="17">
        <v>39630</v>
      </c>
      <c r="B2641" s="14">
        <v>272.92</v>
      </c>
      <c r="C2641" s="14">
        <v>278.75</v>
      </c>
      <c r="D2641" s="14">
        <v>279.17</v>
      </c>
      <c r="E2641" s="14">
        <v>270.95</v>
      </c>
      <c r="F2641" s="14" t="s">
        <v>6390</v>
      </c>
      <c r="G2641" s="15">
        <v>-3.8E-3</v>
      </c>
    </row>
    <row r="2642" spans="1:7" x14ac:dyDescent="0.2">
      <c r="A2642" s="17">
        <v>39629</v>
      </c>
      <c r="B2642" s="14">
        <v>278.75</v>
      </c>
      <c r="C2642" s="14">
        <v>279.82</v>
      </c>
      <c r="D2642" s="14">
        <v>280.33</v>
      </c>
      <c r="E2642" s="14">
        <v>274.02</v>
      </c>
      <c r="F2642" s="14" t="s">
        <v>6391</v>
      </c>
      <c r="G2642" s="15">
        <v>-1.7299999999999999E-2</v>
      </c>
    </row>
    <row r="2643" spans="1:7" x14ac:dyDescent="0.2">
      <c r="A2643" s="17">
        <v>39626</v>
      </c>
      <c r="B2643" s="14">
        <v>279.82</v>
      </c>
      <c r="C2643" s="14">
        <v>284.75</v>
      </c>
      <c r="D2643" s="14">
        <v>284.89999999999998</v>
      </c>
      <c r="E2643" s="14">
        <v>277.05</v>
      </c>
      <c r="F2643" s="14" t="s">
        <v>6392</v>
      </c>
      <c r="G2643" s="15">
        <v>-2.9899999999999999E-2</v>
      </c>
    </row>
    <row r="2644" spans="1:7" x14ac:dyDescent="0.2">
      <c r="A2644" s="17">
        <v>39625</v>
      </c>
      <c r="B2644" s="14">
        <v>284.75</v>
      </c>
      <c r="C2644" s="14">
        <v>293.54000000000002</v>
      </c>
      <c r="D2644" s="14">
        <v>293.54000000000002</v>
      </c>
      <c r="E2644" s="14">
        <v>283.74</v>
      </c>
      <c r="F2644" s="14" t="s">
        <v>6393</v>
      </c>
      <c r="G2644" s="15">
        <v>1.4200000000000001E-2</v>
      </c>
    </row>
    <row r="2645" spans="1:7" x14ac:dyDescent="0.2">
      <c r="A2645" s="17">
        <v>39624</v>
      </c>
      <c r="B2645" s="14">
        <v>293.54000000000002</v>
      </c>
      <c r="C2645" s="14">
        <v>289.44</v>
      </c>
      <c r="D2645" s="14">
        <v>293.60000000000002</v>
      </c>
      <c r="E2645" s="14">
        <v>289.37</v>
      </c>
      <c r="F2645" s="14" t="s">
        <v>6394</v>
      </c>
      <c r="G2645" s="15">
        <v>-2.0199999999999999E-2</v>
      </c>
    </row>
    <row r="2646" spans="1:7" x14ac:dyDescent="0.2">
      <c r="A2646" s="17">
        <v>39623</v>
      </c>
      <c r="B2646" s="14">
        <v>289.44</v>
      </c>
      <c r="C2646" s="14">
        <v>295.39999999999998</v>
      </c>
      <c r="D2646" s="14">
        <v>297.07</v>
      </c>
      <c r="E2646" s="14">
        <v>286.45999999999998</v>
      </c>
      <c r="F2646" s="14" t="s">
        <v>6395</v>
      </c>
      <c r="G2646" s="15">
        <v>-1.9800000000000002E-2</v>
      </c>
    </row>
    <row r="2647" spans="1:7" x14ac:dyDescent="0.2">
      <c r="A2647" s="17">
        <v>39622</v>
      </c>
      <c r="B2647" s="14">
        <v>295.39999999999998</v>
      </c>
      <c r="C2647" s="14">
        <v>299.26</v>
      </c>
      <c r="D2647" s="14">
        <v>301.37</v>
      </c>
      <c r="E2647" s="14">
        <v>295.35000000000002</v>
      </c>
      <c r="F2647" s="14" t="s">
        <v>2179</v>
      </c>
      <c r="G2647" s="15">
        <v>-7.3000000000000001E-3</v>
      </c>
    </row>
    <row r="2648" spans="1:7" x14ac:dyDescent="0.2">
      <c r="A2648" s="17">
        <v>39618</v>
      </c>
      <c r="B2648" s="14">
        <v>301.37</v>
      </c>
      <c r="C2648" s="14">
        <v>303.60000000000002</v>
      </c>
      <c r="D2648" s="14">
        <v>303.60000000000002</v>
      </c>
      <c r="E2648" s="14">
        <v>300.5</v>
      </c>
      <c r="F2648" s="14" t="s">
        <v>6396</v>
      </c>
      <c r="G2648" s="15">
        <v>-1.83E-2</v>
      </c>
    </row>
    <row r="2649" spans="1:7" x14ac:dyDescent="0.2">
      <c r="A2649" s="17">
        <v>39617</v>
      </c>
      <c r="B2649" s="14">
        <v>303.60000000000002</v>
      </c>
      <c r="C2649" s="14">
        <v>309.25</v>
      </c>
      <c r="D2649" s="14">
        <v>310.31</v>
      </c>
      <c r="E2649" s="14">
        <v>302.87</v>
      </c>
      <c r="F2649" s="14" t="s">
        <v>6397</v>
      </c>
      <c r="G2649" s="15">
        <v>9.4000000000000004E-3</v>
      </c>
    </row>
    <row r="2650" spans="1:7" x14ac:dyDescent="0.2">
      <c r="A2650" s="17">
        <v>39616</v>
      </c>
      <c r="B2650" s="14">
        <v>309.25</v>
      </c>
      <c r="C2650" s="14">
        <v>306.37</v>
      </c>
      <c r="D2650" s="14">
        <v>310.14999999999998</v>
      </c>
      <c r="E2650" s="14">
        <v>306.37</v>
      </c>
      <c r="F2650" s="14" t="s">
        <v>5783</v>
      </c>
      <c r="G2650" s="15">
        <v>2.8E-3</v>
      </c>
    </row>
    <row r="2651" spans="1:7" x14ac:dyDescent="0.2">
      <c r="A2651" s="17">
        <v>39615</v>
      </c>
      <c r="B2651" s="14">
        <v>306.37</v>
      </c>
      <c r="C2651" s="14">
        <v>305.52</v>
      </c>
      <c r="D2651" s="14">
        <v>307.67</v>
      </c>
      <c r="E2651" s="14">
        <v>304.08</v>
      </c>
      <c r="F2651" s="14" t="s">
        <v>6398</v>
      </c>
      <c r="G2651" s="15">
        <v>1E-3</v>
      </c>
    </row>
    <row r="2652" spans="1:7" x14ac:dyDescent="0.2">
      <c r="A2652" s="17">
        <v>39612</v>
      </c>
      <c r="B2652" s="14">
        <v>305.52</v>
      </c>
      <c r="C2652" s="14">
        <v>305.22000000000003</v>
      </c>
      <c r="D2652" s="14">
        <v>305.58</v>
      </c>
      <c r="E2652" s="14">
        <v>301.07</v>
      </c>
      <c r="F2652" s="14" t="s">
        <v>6399</v>
      </c>
      <c r="G2652" s="15">
        <v>9.4999999999999998E-3</v>
      </c>
    </row>
    <row r="2653" spans="1:7" x14ac:dyDescent="0.2">
      <c r="A2653" s="17">
        <v>39611</v>
      </c>
      <c r="B2653" s="14">
        <v>305.22000000000003</v>
      </c>
      <c r="C2653" s="14">
        <v>302.36</v>
      </c>
      <c r="D2653" s="14">
        <v>305.33</v>
      </c>
      <c r="E2653" s="14">
        <v>301.13</v>
      </c>
      <c r="F2653" s="14" t="s">
        <v>6400</v>
      </c>
      <c r="G2653" s="15">
        <v>-1.6299999999999999E-2</v>
      </c>
    </row>
    <row r="2654" spans="1:7" x14ac:dyDescent="0.2">
      <c r="A2654" s="17">
        <v>39610</v>
      </c>
      <c r="B2654" s="14">
        <v>302.36</v>
      </c>
      <c r="C2654" s="14">
        <v>307.36</v>
      </c>
      <c r="D2654" s="14">
        <v>309.35000000000002</v>
      </c>
      <c r="E2654" s="14">
        <v>301.39</v>
      </c>
      <c r="F2654" s="14" t="s">
        <v>6401</v>
      </c>
      <c r="G2654" s="15">
        <v>-8.8999999999999999E-3</v>
      </c>
    </row>
    <row r="2655" spans="1:7" x14ac:dyDescent="0.2">
      <c r="A2655" s="17">
        <v>39609</v>
      </c>
      <c r="B2655" s="14">
        <v>307.36</v>
      </c>
      <c r="C2655" s="14">
        <v>310.13</v>
      </c>
      <c r="D2655" s="14">
        <v>310.13</v>
      </c>
      <c r="E2655" s="14">
        <v>305.7</v>
      </c>
      <c r="F2655" s="14" t="s">
        <v>6402</v>
      </c>
      <c r="G2655" s="15">
        <v>-2.3599999999999999E-2</v>
      </c>
    </row>
    <row r="2656" spans="1:7" x14ac:dyDescent="0.2">
      <c r="A2656" s="17">
        <v>39608</v>
      </c>
      <c r="B2656" s="14">
        <v>310.13</v>
      </c>
      <c r="C2656" s="14">
        <v>317.62</v>
      </c>
      <c r="D2656" s="14">
        <v>317.62</v>
      </c>
      <c r="E2656" s="14">
        <v>309.57</v>
      </c>
      <c r="F2656" s="14" t="s">
        <v>6403</v>
      </c>
      <c r="G2656" s="15">
        <v>-2.3E-3</v>
      </c>
    </row>
    <row r="2657" spans="1:7" x14ac:dyDescent="0.2">
      <c r="A2657" s="17">
        <v>39604</v>
      </c>
      <c r="B2657" s="14">
        <v>317.62</v>
      </c>
      <c r="C2657" s="14">
        <v>318.33999999999997</v>
      </c>
      <c r="D2657" s="14">
        <v>320.33999999999997</v>
      </c>
      <c r="E2657" s="14">
        <v>317.11</v>
      </c>
      <c r="F2657" s="14" t="s">
        <v>6404</v>
      </c>
      <c r="G2657" s="15">
        <v>-1.4E-2</v>
      </c>
    </row>
    <row r="2658" spans="1:7" x14ac:dyDescent="0.2">
      <c r="A2658" s="17">
        <v>39603</v>
      </c>
      <c r="B2658" s="14">
        <v>318.33999999999997</v>
      </c>
      <c r="C2658" s="14">
        <v>322.87</v>
      </c>
      <c r="D2658" s="14">
        <v>322.87</v>
      </c>
      <c r="E2658" s="14">
        <v>316.24</v>
      </c>
      <c r="F2658" s="14" t="s">
        <v>6405</v>
      </c>
      <c r="G2658" s="15">
        <v>3.0999999999999999E-3</v>
      </c>
    </row>
    <row r="2659" spans="1:7" x14ac:dyDescent="0.2">
      <c r="A2659" s="17">
        <v>39602</v>
      </c>
      <c r="B2659" s="14">
        <v>322.87</v>
      </c>
      <c r="C2659" s="14">
        <v>321.87</v>
      </c>
      <c r="D2659" s="14">
        <v>323.17</v>
      </c>
      <c r="E2659" s="14">
        <v>321.29000000000002</v>
      </c>
      <c r="F2659" s="14" t="s">
        <v>6406</v>
      </c>
      <c r="G2659" s="15">
        <v>-8.6999999999999994E-3</v>
      </c>
    </row>
    <row r="2660" spans="1:7" x14ac:dyDescent="0.2">
      <c r="A2660" s="17">
        <v>39601</v>
      </c>
      <c r="B2660" s="14">
        <v>321.87</v>
      </c>
      <c r="C2660" s="14">
        <v>324.70999999999998</v>
      </c>
      <c r="D2660" s="14">
        <v>324.70999999999998</v>
      </c>
      <c r="E2660" s="14">
        <v>320.74</v>
      </c>
      <c r="F2660" s="14" t="s">
        <v>6407</v>
      </c>
      <c r="G2660" s="15">
        <v>2.8999999999999998E-3</v>
      </c>
    </row>
    <row r="2661" spans="1:7" x14ac:dyDescent="0.2">
      <c r="A2661" s="17">
        <v>39598</v>
      </c>
      <c r="B2661" s="14">
        <v>324.70999999999998</v>
      </c>
      <c r="C2661" s="14">
        <v>323.77999999999997</v>
      </c>
      <c r="D2661" s="14">
        <v>325.88</v>
      </c>
      <c r="E2661" s="14">
        <v>323.77999999999997</v>
      </c>
      <c r="F2661" s="14" t="s">
        <v>6408</v>
      </c>
      <c r="G2661" s="15">
        <v>-1.1000000000000001E-3</v>
      </c>
    </row>
    <row r="2662" spans="1:7" x14ac:dyDescent="0.2">
      <c r="A2662" s="17">
        <v>39597</v>
      </c>
      <c r="B2662" s="14">
        <v>323.77999999999997</v>
      </c>
      <c r="C2662" s="14">
        <v>324.14</v>
      </c>
      <c r="D2662" s="14">
        <v>324.97000000000003</v>
      </c>
      <c r="E2662" s="14">
        <v>321.25</v>
      </c>
      <c r="F2662" s="14" t="s">
        <v>6409</v>
      </c>
      <c r="G2662" s="15">
        <v>8.3000000000000001E-3</v>
      </c>
    </row>
    <row r="2663" spans="1:7" x14ac:dyDescent="0.2">
      <c r="A2663" s="17">
        <v>39596</v>
      </c>
      <c r="B2663" s="14">
        <v>324.14</v>
      </c>
      <c r="C2663" s="14">
        <v>321.45999999999998</v>
      </c>
      <c r="D2663" s="14">
        <v>325.51</v>
      </c>
      <c r="E2663" s="14">
        <v>319.89999999999998</v>
      </c>
      <c r="F2663" s="14" t="s">
        <v>6410</v>
      </c>
      <c r="G2663" s="15">
        <v>-5.7000000000000002E-3</v>
      </c>
    </row>
    <row r="2664" spans="1:7" x14ac:dyDescent="0.2">
      <c r="A2664" s="17">
        <v>39595</v>
      </c>
      <c r="B2664" s="14">
        <v>321.45999999999998</v>
      </c>
      <c r="C2664" s="14">
        <v>323.29000000000002</v>
      </c>
      <c r="D2664" s="14">
        <v>324.86</v>
      </c>
      <c r="E2664" s="14">
        <v>318.39999999999998</v>
      </c>
      <c r="F2664" s="14" t="s">
        <v>4280</v>
      </c>
      <c r="G2664" s="15">
        <v>3.3999999999999998E-3</v>
      </c>
    </row>
    <row r="2665" spans="1:7" x14ac:dyDescent="0.2">
      <c r="A2665" s="17">
        <v>39594</v>
      </c>
      <c r="B2665" s="14">
        <v>323.29000000000002</v>
      </c>
      <c r="C2665" s="14">
        <v>322.2</v>
      </c>
      <c r="D2665" s="14">
        <v>323.76</v>
      </c>
      <c r="E2665" s="14">
        <v>322.2</v>
      </c>
      <c r="F2665" s="14" t="s">
        <v>6411</v>
      </c>
      <c r="G2665" s="15">
        <v>-1.9300000000000001E-2</v>
      </c>
    </row>
    <row r="2666" spans="1:7" x14ac:dyDescent="0.2">
      <c r="A2666" s="17">
        <v>39591</v>
      </c>
      <c r="B2666" s="14">
        <v>322.2</v>
      </c>
      <c r="C2666" s="14">
        <v>328.54</v>
      </c>
      <c r="D2666" s="14">
        <v>328.54</v>
      </c>
      <c r="E2666" s="14">
        <v>322.19</v>
      </c>
      <c r="F2666" s="14" t="s">
        <v>6412</v>
      </c>
      <c r="G2666" s="15">
        <v>8.2000000000000007E-3</v>
      </c>
    </row>
    <row r="2667" spans="1:7" x14ac:dyDescent="0.2">
      <c r="A2667" s="17">
        <v>39590</v>
      </c>
      <c r="B2667" s="14">
        <v>328.54</v>
      </c>
      <c r="C2667" s="14">
        <v>325.86</v>
      </c>
      <c r="D2667" s="14">
        <v>328.98</v>
      </c>
      <c r="E2667" s="14">
        <v>322.39</v>
      </c>
      <c r="F2667" s="14" t="s">
        <v>6413</v>
      </c>
      <c r="G2667" s="15">
        <v>-4.1999999999999997E-3</v>
      </c>
    </row>
    <row r="2668" spans="1:7" x14ac:dyDescent="0.2">
      <c r="A2668" s="17">
        <v>39589</v>
      </c>
      <c r="B2668" s="14">
        <v>325.86</v>
      </c>
      <c r="C2668" s="14">
        <v>327.22000000000003</v>
      </c>
      <c r="D2668" s="14">
        <v>328.7</v>
      </c>
      <c r="E2668" s="14">
        <v>325.24</v>
      </c>
      <c r="F2668" s="14" t="s">
        <v>6414</v>
      </c>
      <c r="G2668" s="15">
        <v>-2.2599999999999999E-2</v>
      </c>
    </row>
    <row r="2669" spans="1:7" x14ac:dyDescent="0.2">
      <c r="A2669" s="17">
        <v>39588</v>
      </c>
      <c r="B2669" s="14">
        <v>327.22000000000003</v>
      </c>
      <c r="C2669" s="14">
        <v>334.77</v>
      </c>
      <c r="D2669" s="14">
        <v>334.77</v>
      </c>
      <c r="E2669" s="14">
        <v>327.14</v>
      </c>
      <c r="F2669" s="14" t="s">
        <v>6415</v>
      </c>
      <c r="G2669" s="15">
        <v>1.2699999999999999E-2</v>
      </c>
    </row>
    <row r="2670" spans="1:7" x14ac:dyDescent="0.2">
      <c r="A2670" s="17">
        <v>39587</v>
      </c>
      <c r="B2670" s="14">
        <v>334.77</v>
      </c>
      <c r="C2670" s="14">
        <v>330.57</v>
      </c>
      <c r="D2670" s="14">
        <v>334.77</v>
      </c>
      <c r="E2670" s="14">
        <v>330.57</v>
      </c>
      <c r="F2670" s="14" t="s">
        <v>6416</v>
      </c>
      <c r="G2670" s="15">
        <v>6.0000000000000001E-3</v>
      </c>
    </row>
    <row r="2671" spans="1:7" x14ac:dyDescent="0.2">
      <c r="A2671" s="17">
        <v>39584</v>
      </c>
      <c r="B2671" s="14">
        <v>330.57</v>
      </c>
      <c r="C2671" s="14">
        <v>328.61</v>
      </c>
      <c r="D2671" s="14">
        <v>332.5</v>
      </c>
      <c r="E2671" s="14">
        <v>328.61</v>
      </c>
      <c r="F2671" s="14" t="s">
        <v>6417</v>
      </c>
      <c r="G2671" s="15">
        <v>3.5000000000000001E-3</v>
      </c>
    </row>
    <row r="2672" spans="1:7" x14ac:dyDescent="0.2">
      <c r="A2672" s="17">
        <v>39583</v>
      </c>
      <c r="B2672" s="14">
        <v>328.61</v>
      </c>
      <c r="C2672" s="14">
        <v>327.47000000000003</v>
      </c>
      <c r="D2672" s="14">
        <v>328.75</v>
      </c>
      <c r="E2672" s="14">
        <v>324.58</v>
      </c>
      <c r="F2672" s="14" t="s">
        <v>6418</v>
      </c>
      <c r="G2672" s="15">
        <v>1.4E-3</v>
      </c>
    </row>
    <row r="2673" spans="1:7" x14ac:dyDescent="0.2">
      <c r="A2673" s="17">
        <v>39582</v>
      </c>
      <c r="B2673" s="14">
        <v>327.45999999999998</v>
      </c>
      <c r="C2673" s="14">
        <v>327.01</v>
      </c>
      <c r="D2673" s="14">
        <v>328.22</v>
      </c>
      <c r="E2673" s="14">
        <v>323.88</v>
      </c>
      <c r="F2673" s="14" t="s">
        <v>6419</v>
      </c>
      <c r="G2673" s="15">
        <v>3.3999999999999998E-3</v>
      </c>
    </row>
    <row r="2674" spans="1:7" x14ac:dyDescent="0.2">
      <c r="A2674" s="17">
        <v>39581</v>
      </c>
      <c r="B2674" s="14">
        <v>327.01</v>
      </c>
      <c r="C2674" s="14">
        <v>325.89999999999998</v>
      </c>
      <c r="D2674" s="14">
        <v>328.03</v>
      </c>
      <c r="E2674" s="14">
        <v>323.94</v>
      </c>
      <c r="F2674" s="14" t="s">
        <v>6420</v>
      </c>
      <c r="G2674" s="15">
        <v>4.1999999999999997E-3</v>
      </c>
    </row>
    <row r="2675" spans="1:7" x14ac:dyDescent="0.2">
      <c r="A2675" s="17">
        <v>39580</v>
      </c>
      <c r="B2675" s="14">
        <v>325.89999999999998</v>
      </c>
      <c r="C2675" s="14">
        <v>324.52999999999997</v>
      </c>
      <c r="D2675" s="14">
        <v>325.94</v>
      </c>
      <c r="E2675" s="14">
        <v>323.64</v>
      </c>
      <c r="F2675" s="14" t="s">
        <v>6421</v>
      </c>
      <c r="G2675" s="15">
        <v>-1.3599999999999999E-2</v>
      </c>
    </row>
    <row r="2676" spans="1:7" x14ac:dyDescent="0.2">
      <c r="A2676" s="17">
        <v>39577</v>
      </c>
      <c r="B2676" s="14">
        <v>324.52999999999997</v>
      </c>
      <c r="C2676" s="14">
        <v>329</v>
      </c>
      <c r="D2676" s="14">
        <v>329</v>
      </c>
      <c r="E2676" s="14">
        <v>323.26</v>
      </c>
      <c r="F2676" s="14" t="s">
        <v>6422</v>
      </c>
      <c r="G2676" s="15">
        <v>1E-4</v>
      </c>
    </row>
    <row r="2677" spans="1:7" x14ac:dyDescent="0.2">
      <c r="A2677" s="17">
        <v>39576</v>
      </c>
      <c r="B2677" s="14">
        <v>329</v>
      </c>
      <c r="C2677" s="14">
        <v>328.98</v>
      </c>
      <c r="D2677" s="14">
        <v>329</v>
      </c>
      <c r="E2677" s="14">
        <v>325.83999999999997</v>
      </c>
      <c r="F2677" s="14" t="s">
        <v>6423</v>
      </c>
      <c r="G2677" s="15">
        <v>1.17E-2</v>
      </c>
    </row>
    <row r="2678" spans="1:7" x14ac:dyDescent="0.2">
      <c r="A2678" s="17">
        <v>39575</v>
      </c>
      <c r="B2678" s="14">
        <v>328.98</v>
      </c>
      <c r="C2678" s="14">
        <v>325.18</v>
      </c>
      <c r="D2678" s="14">
        <v>329.86</v>
      </c>
      <c r="E2678" s="14">
        <v>325.14</v>
      </c>
      <c r="F2678" s="14" t="s">
        <v>6424</v>
      </c>
      <c r="G2678" s="15">
        <v>-2.9999999999999997E-4</v>
      </c>
    </row>
    <row r="2679" spans="1:7" x14ac:dyDescent="0.2">
      <c r="A2679" s="17">
        <v>39574</v>
      </c>
      <c r="B2679" s="14">
        <v>325.18</v>
      </c>
      <c r="C2679" s="14">
        <v>325.27999999999997</v>
      </c>
      <c r="D2679" s="14">
        <v>326.38</v>
      </c>
      <c r="E2679" s="14">
        <v>321.8</v>
      </c>
      <c r="F2679" s="14" t="s">
        <v>6425</v>
      </c>
      <c r="G2679" s="15">
        <v>5.0000000000000001E-4</v>
      </c>
    </row>
    <row r="2680" spans="1:7" x14ac:dyDescent="0.2">
      <c r="A2680" s="17">
        <v>39573</v>
      </c>
      <c r="B2680" s="14">
        <v>325.27999999999997</v>
      </c>
      <c r="C2680" s="14">
        <v>325.13</v>
      </c>
      <c r="D2680" s="14">
        <v>325.27999999999997</v>
      </c>
      <c r="E2680" s="14">
        <v>322.61</v>
      </c>
      <c r="F2680" s="14" t="s">
        <v>4696</v>
      </c>
      <c r="G2680" s="15">
        <v>2.1899999999999999E-2</v>
      </c>
    </row>
    <row r="2681" spans="1:7" x14ac:dyDescent="0.2">
      <c r="A2681" s="17">
        <v>39570</v>
      </c>
      <c r="B2681" s="14">
        <v>325.13</v>
      </c>
      <c r="C2681" s="14">
        <v>318.14999999999998</v>
      </c>
      <c r="D2681" s="14">
        <v>326.37</v>
      </c>
      <c r="E2681" s="14">
        <v>317.79000000000002</v>
      </c>
      <c r="F2681" s="14" t="s">
        <v>6426</v>
      </c>
      <c r="G2681" s="15">
        <v>-2.8999999999999998E-3</v>
      </c>
    </row>
    <row r="2682" spans="1:7" x14ac:dyDescent="0.2">
      <c r="A2682" s="17">
        <v>39568</v>
      </c>
      <c r="B2682" s="14">
        <v>318.14999999999998</v>
      </c>
      <c r="C2682" s="14">
        <v>319.06</v>
      </c>
      <c r="D2682" s="14">
        <v>319.29000000000002</v>
      </c>
      <c r="E2682" s="14">
        <v>317.44</v>
      </c>
      <c r="F2682" s="14" t="s">
        <v>6427</v>
      </c>
      <c r="G2682" s="15">
        <v>-1.46E-2</v>
      </c>
    </row>
    <row r="2683" spans="1:7" x14ac:dyDescent="0.2">
      <c r="A2683" s="17">
        <v>39567</v>
      </c>
      <c r="B2683" s="14">
        <v>319.06</v>
      </c>
      <c r="C2683" s="14">
        <v>323.79000000000002</v>
      </c>
      <c r="D2683" s="14">
        <v>323.79000000000002</v>
      </c>
      <c r="E2683" s="14">
        <v>318.14</v>
      </c>
      <c r="F2683" s="14" t="s">
        <v>6428</v>
      </c>
      <c r="G2683" s="15">
        <v>7.1999999999999998E-3</v>
      </c>
    </row>
    <row r="2684" spans="1:7" x14ac:dyDescent="0.2">
      <c r="A2684" s="17">
        <v>39566</v>
      </c>
      <c r="B2684" s="14">
        <v>323.79000000000002</v>
      </c>
      <c r="C2684" s="14">
        <v>321.45999999999998</v>
      </c>
      <c r="D2684" s="14">
        <v>325.19</v>
      </c>
      <c r="E2684" s="14">
        <v>321.45999999999998</v>
      </c>
      <c r="F2684" s="14" t="s">
        <v>6429</v>
      </c>
      <c r="G2684" s="15">
        <v>2.7400000000000001E-2</v>
      </c>
    </row>
    <row r="2685" spans="1:7" x14ac:dyDescent="0.2">
      <c r="A2685" s="17">
        <v>39563</v>
      </c>
      <c r="B2685" s="14">
        <v>321.45999999999998</v>
      </c>
      <c r="C2685" s="14">
        <v>312.89</v>
      </c>
      <c r="D2685" s="14">
        <v>322.81</v>
      </c>
      <c r="E2685" s="14">
        <v>312.89</v>
      </c>
      <c r="F2685" s="14" t="s">
        <v>6430</v>
      </c>
      <c r="G2685" s="15">
        <v>-1.0200000000000001E-2</v>
      </c>
    </row>
    <row r="2686" spans="1:7" x14ac:dyDescent="0.2">
      <c r="A2686" s="17">
        <v>39562</v>
      </c>
      <c r="B2686" s="14">
        <v>312.89</v>
      </c>
      <c r="C2686" s="14">
        <v>316.12</v>
      </c>
      <c r="D2686" s="14">
        <v>316.83</v>
      </c>
      <c r="E2686" s="14">
        <v>310.3</v>
      </c>
      <c r="F2686" s="14" t="s">
        <v>6431</v>
      </c>
      <c r="G2686" s="15">
        <v>1.29E-2</v>
      </c>
    </row>
    <row r="2687" spans="1:7" x14ac:dyDescent="0.2">
      <c r="A2687" s="17">
        <v>39561</v>
      </c>
      <c r="B2687" s="14">
        <v>316.12</v>
      </c>
      <c r="C2687" s="14">
        <v>312.08999999999997</v>
      </c>
      <c r="D2687" s="14">
        <v>316.12</v>
      </c>
      <c r="E2687" s="14">
        <v>310.97000000000003</v>
      </c>
      <c r="F2687" s="14" t="s">
        <v>6432</v>
      </c>
      <c r="G2687" s="15">
        <v>-4.5999999999999999E-3</v>
      </c>
    </row>
    <row r="2688" spans="1:7" x14ac:dyDescent="0.2">
      <c r="A2688" s="17">
        <v>39560</v>
      </c>
      <c r="B2688" s="14">
        <v>312.08999999999997</v>
      </c>
      <c r="C2688" s="14">
        <v>313.52999999999997</v>
      </c>
      <c r="D2688" s="14">
        <v>314.86</v>
      </c>
      <c r="E2688" s="14">
        <v>311.99</v>
      </c>
      <c r="F2688" s="14" t="s">
        <v>6433</v>
      </c>
      <c r="G2688" s="15">
        <v>-1.18E-2</v>
      </c>
    </row>
    <row r="2689" spans="1:7" x14ac:dyDescent="0.2">
      <c r="A2689" s="17">
        <v>39559</v>
      </c>
      <c r="B2689" s="14">
        <v>313.52999999999997</v>
      </c>
      <c r="C2689" s="14">
        <v>317.27</v>
      </c>
      <c r="D2689" s="14">
        <v>319.38</v>
      </c>
      <c r="E2689" s="14">
        <v>312.63</v>
      </c>
      <c r="F2689" s="14" t="s">
        <v>6434</v>
      </c>
      <c r="G2689" s="15">
        <v>1.5299999999999999E-2</v>
      </c>
    </row>
    <row r="2690" spans="1:7" x14ac:dyDescent="0.2">
      <c r="A2690" s="17">
        <v>39556</v>
      </c>
      <c r="B2690" s="14">
        <v>317.27</v>
      </c>
      <c r="C2690" s="14">
        <v>312.48</v>
      </c>
      <c r="D2690" s="14">
        <v>318.89</v>
      </c>
      <c r="E2690" s="14">
        <v>312.48</v>
      </c>
      <c r="F2690" s="14" t="s">
        <v>6435</v>
      </c>
      <c r="G2690" s="15">
        <v>-1.2999999999999999E-2</v>
      </c>
    </row>
    <row r="2691" spans="1:7" x14ac:dyDescent="0.2">
      <c r="A2691" s="17">
        <v>39555</v>
      </c>
      <c r="B2691" s="14">
        <v>312.48</v>
      </c>
      <c r="C2691" s="14">
        <v>316.58999999999997</v>
      </c>
      <c r="D2691" s="14">
        <v>316.88</v>
      </c>
      <c r="E2691" s="14">
        <v>310.95999999999998</v>
      </c>
      <c r="F2691" s="14" t="s">
        <v>6436</v>
      </c>
      <c r="G2691" s="15">
        <v>2.1100000000000001E-2</v>
      </c>
    </row>
    <row r="2692" spans="1:7" x14ac:dyDescent="0.2">
      <c r="A2692" s="17">
        <v>39554</v>
      </c>
      <c r="B2692" s="14">
        <v>316.58999999999997</v>
      </c>
      <c r="C2692" s="14">
        <v>310.04000000000002</v>
      </c>
      <c r="D2692" s="14">
        <v>316.58999999999997</v>
      </c>
      <c r="E2692" s="14">
        <v>310.04000000000002</v>
      </c>
      <c r="F2692" s="14" t="s">
        <v>6437</v>
      </c>
      <c r="G2692" s="15">
        <v>1.6000000000000001E-3</v>
      </c>
    </row>
    <row r="2693" spans="1:7" x14ac:dyDescent="0.2">
      <c r="A2693" s="17">
        <v>39553</v>
      </c>
      <c r="B2693" s="14">
        <v>310.04000000000002</v>
      </c>
      <c r="C2693" s="14">
        <v>309.54000000000002</v>
      </c>
      <c r="D2693" s="14">
        <v>311.47000000000003</v>
      </c>
      <c r="E2693" s="14">
        <v>307.76</v>
      </c>
      <c r="F2693" s="14" t="s">
        <v>6438</v>
      </c>
      <c r="G2693" s="15">
        <v>-7.9000000000000008E-3</v>
      </c>
    </row>
    <row r="2694" spans="1:7" x14ac:dyDescent="0.2">
      <c r="A2694" s="17">
        <v>39552</v>
      </c>
      <c r="B2694" s="14">
        <v>309.54000000000002</v>
      </c>
      <c r="C2694" s="14">
        <v>311.99</v>
      </c>
      <c r="D2694" s="14">
        <v>311.99</v>
      </c>
      <c r="E2694" s="14">
        <v>307.52</v>
      </c>
      <c r="F2694" s="14" t="s">
        <v>6439</v>
      </c>
      <c r="G2694" s="15">
        <v>-1.4800000000000001E-2</v>
      </c>
    </row>
    <row r="2695" spans="1:7" x14ac:dyDescent="0.2">
      <c r="A2695" s="17">
        <v>39549</v>
      </c>
      <c r="B2695" s="14">
        <v>311.99</v>
      </c>
      <c r="C2695" s="14">
        <v>316.68</v>
      </c>
      <c r="D2695" s="14">
        <v>318.36</v>
      </c>
      <c r="E2695" s="14">
        <v>310.23</v>
      </c>
      <c r="F2695" s="14" t="s">
        <v>6440</v>
      </c>
      <c r="G2695" s="15">
        <v>-9.1999999999999998E-3</v>
      </c>
    </row>
    <row r="2696" spans="1:7" x14ac:dyDescent="0.2">
      <c r="A2696" s="17">
        <v>39548</v>
      </c>
      <c r="B2696" s="14">
        <v>316.68</v>
      </c>
      <c r="C2696" s="14">
        <v>319.62</v>
      </c>
      <c r="D2696" s="14">
        <v>319.62</v>
      </c>
      <c r="E2696" s="14">
        <v>311.60000000000002</v>
      </c>
      <c r="F2696" s="14" t="s">
        <v>6441</v>
      </c>
      <c r="G2696" s="15">
        <v>-2.2000000000000001E-3</v>
      </c>
    </row>
    <row r="2697" spans="1:7" x14ac:dyDescent="0.2">
      <c r="A2697" s="17">
        <v>39547</v>
      </c>
      <c r="B2697" s="14">
        <v>319.62</v>
      </c>
      <c r="C2697" s="14">
        <v>320.33999999999997</v>
      </c>
      <c r="D2697" s="14">
        <v>321.07</v>
      </c>
      <c r="E2697" s="14">
        <v>316.86</v>
      </c>
      <c r="F2697" s="14" t="s">
        <v>6442</v>
      </c>
      <c r="G2697" s="15">
        <v>-1.18E-2</v>
      </c>
    </row>
    <row r="2698" spans="1:7" x14ac:dyDescent="0.2">
      <c r="A2698" s="17">
        <v>39546</v>
      </c>
      <c r="B2698" s="14">
        <v>320.33999999999997</v>
      </c>
      <c r="C2698" s="14">
        <v>324.14999999999998</v>
      </c>
      <c r="D2698" s="14">
        <v>324.14999999999998</v>
      </c>
      <c r="E2698" s="14">
        <v>317.97000000000003</v>
      </c>
      <c r="F2698" s="14" t="s">
        <v>6443</v>
      </c>
      <c r="G2698" s="15">
        <v>1.29E-2</v>
      </c>
    </row>
    <row r="2699" spans="1:7" x14ac:dyDescent="0.2">
      <c r="A2699" s="17">
        <v>39545</v>
      </c>
      <c r="B2699" s="14">
        <v>324.14999999999998</v>
      </c>
      <c r="C2699" s="14">
        <v>320.01</v>
      </c>
      <c r="D2699" s="14">
        <v>324.39</v>
      </c>
      <c r="E2699" s="14">
        <v>320.01</v>
      </c>
      <c r="F2699" s="14" t="s">
        <v>6444</v>
      </c>
      <c r="G2699" s="15">
        <v>-7.0000000000000001E-3</v>
      </c>
    </row>
    <row r="2700" spans="1:7" x14ac:dyDescent="0.2">
      <c r="A2700" s="17">
        <v>39542</v>
      </c>
      <c r="B2700" s="14">
        <v>320.01</v>
      </c>
      <c r="C2700" s="14">
        <v>322.25</v>
      </c>
      <c r="D2700" s="14">
        <v>322.27</v>
      </c>
      <c r="E2700" s="14">
        <v>318.88</v>
      </c>
      <c r="F2700" s="14" t="s">
        <v>6445</v>
      </c>
      <c r="G2700" s="15">
        <v>-1.0500000000000001E-2</v>
      </c>
    </row>
    <row r="2701" spans="1:7" x14ac:dyDescent="0.2">
      <c r="A2701" s="17">
        <v>39541</v>
      </c>
      <c r="B2701" s="14">
        <v>322.25</v>
      </c>
      <c r="C2701" s="14">
        <v>325.68</v>
      </c>
      <c r="D2701" s="14">
        <v>326.02</v>
      </c>
      <c r="E2701" s="14">
        <v>320.98</v>
      </c>
      <c r="F2701" s="14" t="s">
        <v>6446</v>
      </c>
      <c r="G2701" s="15">
        <v>1.4500000000000001E-2</v>
      </c>
    </row>
    <row r="2702" spans="1:7" x14ac:dyDescent="0.2">
      <c r="A2702" s="17">
        <v>39540</v>
      </c>
      <c r="B2702" s="14">
        <v>325.68</v>
      </c>
      <c r="C2702" s="14">
        <v>321.02</v>
      </c>
      <c r="D2702" s="14">
        <v>325.95999999999998</v>
      </c>
      <c r="E2702" s="14">
        <v>320.77999999999997</v>
      </c>
      <c r="F2702" s="14" t="s">
        <v>6447</v>
      </c>
      <c r="G2702" s="15">
        <v>2.63E-2</v>
      </c>
    </row>
    <row r="2703" spans="1:7" x14ac:dyDescent="0.2">
      <c r="A2703" s="17">
        <v>39539</v>
      </c>
      <c r="B2703" s="14">
        <v>321.02</v>
      </c>
      <c r="C2703" s="14">
        <v>312.8</v>
      </c>
      <c r="D2703" s="14">
        <v>321.75</v>
      </c>
      <c r="E2703" s="14">
        <v>310.63</v>
      </c>
      <c r="F2703" s="14" t="s">
        <v>6448</v>
      </c>
      <c r="G2703" s="15">
        <v>1E-3</v>
      </c>
    </row>
    <row r="2704" spans="1:7" x14ac:dyDescent="0.2">
      <c r="A2704" s="17">
        <v>39538</v>
      </c>
      <c r="B2704" s="14">
        <v>312.8</v>
      </c>
      <c r="C2704" s="14">
        <v>312.49</v>
      </c>
      <c r="D2704" s="14">
        <v>312.86</v>
      </c>
      <c r="E2704" s="14">
        <v>307.24</v>
      </c>
      <c r="F2704" s="14" t="s">
        <v>6449</v>
      </c>
      <c r="G2704" s="15">
        <v>-1.1000000000000001E-3</v>
      </c>
    </row>
    <row r="2705" spans="1:7" x14ac:dyDescent="0.2">
      <c r="A2705" s="17">
        <v>39535</v>
      </c>
      <c r="B2705" s="14">
        <v>312.49</v>
      </c>
      <c r="C2705" s="14">
        <v>312.83</v>
      </c>
      <c r="D2705" s="14">
        <v>313.17</v>
      </c>
      <c r="E2705" s="14">
        <v>310.95</v>
      </c>
      <c r="F2705" s="14" t="s">
        <v>6450</v>
      </c>
      <c r="G2705" s="15">
        <v>2.1399999999999999E-2</v>
      </c>
    </row>
    <row r="2706" spans="1:7" x14ac:dyDescent="0.2">
      <c r="A2706" s="17">
        <v>39534</v>
      </c>
      <c r="B2706" s="14">
        <v>312.83</v>
      </c>
      <c r="C2706" s="14">
        <v>306.27999999999997</v>
      </c>
      <c r="D2706" s="14">
        <v>313.12</v>
      </c>
      <c r="E2706" s="14">
        <v>306.06</v>
      </c>
      <c r="F2706" s="14" t="s">
        <v>6451</v>
      </c>
      <c r="G2706" s="15">
        <v>-8.0000000000000004E-4</v>
      </c>
    </row>
    <row r="2707" spans="1:7" x14ac:dyDescent="0.2">
      <c r="A2707" s="17">
        <v>39533</v>
      </c>
      <c r="B2707" s="14">
        <v>306.27999999999997</v>
      </c>
      <c r="C2707" s="14">
        <v>306.52</v>
      </c>
      <c r="D2707" s="14">
        <v>306.91000000000003</v>
      </c>
      <c r="E2707" s="14">
        <v>304.16000000000003</v>
      </c>
      <c r="F2707" s="14" t="s">
        <v>6452</v>
      </c>
      <c r="G2707" s="15">
        <v>3.8199999999999998E-2</v>
      </c>
    </row>
    <row r="2708" spans="1:7" x14ac:dyDescent="0.2">
      <c r="A2708" s="17">
        <v>39532</v>
      </c>
      <c r="B2708" s="14">
        <v>306.52</v>
      </c>
      <c r="C2708" s="14">
        <v>295.24</v>
      </c>
      <c r="D2708" s="14">
        <v>307.13</v>
      </c>
      <c r="E2708" s="14">
        <v>295.24</v>
      </c>
      <c r="F2708" s="14" t="s">
        <v>6453</v>
      </c>
      <c r="G2708" s="15">
        <v>-1.04E-2</v>
      </c>
    </row>
    <row r="2709" spans="1:7" x14ac:dyDescent="0.2">
      <c r="A2709" s="17">
        <v>39527</v>
      </c>
      <c r="B2709" s="14">
        <v>295.24</v>
      </c>
      <c r="C2709" s="14">
        <v>298.35000000000002</v>
      </c>
      <c r="D2709" s="14">
        <v>298.35000000000002</v>
      </c>
      <c r="E2709" s="14">
        <v>294.5</v>
      </c>
      <c r="F2709" s="14" t="s">
        <v>6454</v>
      </c>
      <c r="G2709" s="15">
        <v>-1.06E-2</v>
      </c>
    </row>
    <row r="2710" spans="1:7" x14ac:dyDescent="0.2">
      <c r="A2710" s="17">
        <v>39526</v>
      </c>
      <c r="B2710" s="14">
        <v>298.35000000000002</v>
      </c>
      <c r="C2710" s="14">
        <v>301.56</v>
      </c>
      <c r="D2710" s="14">
        <v>304.89999999999998</v>
      </c>
      <c r="E2710" s="14">
        <v>295.95999999999998</v>
      </c>
      <c r="F2710" s="14" t="s">
        <v>6455</v>
      </c>
      <c r="G2710" s="15">
        <v>2.7400000000000001E-2</v>
      </c>
    </row>
    <row r="2711" spans="1:7" x14ac:dyDescent="0.2">
      <c r="A2711" s="17">
        <v>39525</v>
      </c>
      <c r="B2711" s="14">
        <v>301.56</v>
      </c>
      <c r="C2711" s="14">
        <v>293.52999999999997</v>
      </c>
      <c r="D2711" s="14">
        <v>302.41000000000003</v>
      </c>
      <c r="E2711" s="14">
        <v>293.52999999999997</v>
      </c>
      <c r="F2711" s="14" t="s">
        <v>6456</v>
      </c>
      <c r="G2711" s="15">
        <v>-3.7900000000000003E-2</v>
      </c>
    </row>
    <row r="2712" spans="1:7" x14ac:dyDescent="0.2">
      <c r="A2712" s="17">
        <v>39524</v>
      </c>
      <c r="B2712" s="14">
        <v>293.52999999999997</v>
      </c>
      <c r="C2712" s="14">
        <v>305.08999999999997</v>
      </c>
      <c r="D2712" s="14">
        <v>305.08999999999997</v>
      </c>
      <c r="E2712" s="14">
        <v>293.44</v>
      </c>
      <c r="F2712" s="14" t="s">
        <v>6457</v>
      </c>
      <c r="G2712" s="15">
        <v>-1.23E-2</v>
      </c>
    </row>
    <row r="2713" spans="1:7" x14ac:dyDescent="0.2">
      <c r="A2713" s="17">
        <v>39521</v>
      </c>
      <c r="B2713" s="14">
        <v>305.08999999999997</v>
      </c>
      <c r="C2713" s="14">
        <v>308.89999999999998</v>
      </c>
      <c r="D2713" s="14">
        <v>312.95</v>
      </c>
      <c r="E2713" s="14">
        <v>303.77999999999997</v>
      </c>
      <c r="F2713" s="14" t="s">
        <v>6458</v>
      </c>
      <c r="G2713" s="15">
        <v>-1.18E-2</v>
      </c>
    </row>
    <row r="2714" spans="1:7" x14ac:dyDescent="0.2">
      <c r="A2714" s="17">
        <v>39520</v>
      </c>
      <c r="B2714" s="14">
        <v>308.89999999999998</v>
      </c>
      <c r="C2714" s="14">
        <v>312.58</v>
      </c>
      <c r="D2714" s="14">
        <v>312.58</v>
      </c>
      <c r="E2714" s="14">
        <v>303.95999999999998</v>
      </c>
      <c r="F2714" s="14" t="s">
        <v>6459</v>
      </c>
      <c r="G2714" s="15">
        <v>1.67E-2</v>
      </c>
    </row>
    <row r="2715" spans="1:7" x14ac:dyDescent="0.2">
      <c r="A2715" s="17">
        <v>39519</v>
      </c>
      <c r="B2715" s="14">
        <v>312.58</v>
      </c>
      <c r="C2715" s="14">
        <v>307.44</v>
      </c>
      <c r="D2715" s="14">
        <v>314.32</v>
      </c>
      <c r="E2715" s="14">
        <v>307.44</v>
      </c>
      <c r="F2715" s="14" t="s">
        <v>6460</v>
      </c>
      <c r="G2715" s="15">
        <v>1.55E-2</v>
      </c>
    </row>
    <row r="2716" spans="1:7" x14ac:dyDescent="0.2">
      <c r="A2716" s="17">
        <v>39518</v>
      </c>
      <c r="B2716" s="14">
        <v>307.44</v>
      </c>
      <c r="C2716" s="14">
        <v>302.76</v>
      </c>
      <c r="D2716" s="14">
        <v>309.36</v>
      </c>
      <c r="E2716" s="14">
        <v>300.64</v>
      </c>
      <c r="F2716" s="14" t="s">
        <v>4382</v>
      </c>
      <c r="G2716" s="15">
        <v>-1.2500000000000001E-2</v>
      </c>
    </row>
    <row r="2717" spans="1:7" x14ac:dyDescent="0.2">
      <c r="A2717" s="17">
        <v>39517</v>
      </c>
      <c r="B2717" s="14">
        <v>302.76</v>
      </c>
      <c r="C2717" s="14">
        <v>306.58</v>
      </c>
      <c r="D2717" s="14">
        <v>306.58</v>
      </c>
      <c r="E2717" s="14">
        <v>300.05</v>
      </c>
      <c r="F2717" s="14" t="s">
        <v>6461</v>
      </c>
      <c r="G2717" s="15">
        <v>-1.4E-2</v>
      </c>
    </row>
    <row r="2718" spans="1:7" x14ac:dyDescent="0.2">
      <c r="A2718" s="17">
        <v>39514</v>
      </c>
      <c r="B2718" s="14">
        <v>306.58</v>
      </c>
      <c r="C2718" s="14">
        <v>310.92</v>
      </c>
      <c r="D2718" s="14">
        <v>310.92</v>
      </c>
      <c r="E2718" s="14">
        <v>304.27999999999997</v>
      </c>
      <c r="F2718" s="14" t="s">
        <v>6462</v>
      </c>
      <c r="G2718" s="15">
        <v>-1.0200000000000001E-2</v>
      </c>
    </row>
    <row r="2719" spans="1:7" x14ac:dyDescent="0.2">
      <c r="A2719" s="17">
        <v>39513</v>
      </c>
      <c r="B2719" s="14">
        <v>310.92</v>
      </c>
      <c r="C2719" s="14">
        <v>314.13</v>
      </c>
      <c r="D2719" s="14">
        <v>314.45999999999998</v>
      </c>
      <c r="E2719" s="14">
        <v>310.33999999999997</v>
      </c>
      <c r="F2719" s="14" t="s">
        <v>6463</v>
      </c>
      <c r="G2719" s="15">
        <v>1.8599999999999998E-2</v>
      </c>
    </row>
    <row r="2720" spans="1:7" x14ac:dyDescent="0.2">
      <c r="A2720" s="17">
        <v>39512</v>
      </c>
      <c r="B2720" s="14">
        <v>314.13</v>
      </c>
      <c r="C2720" s="14">
        <v>308.38</v>
      </c>
      <c r="D2720" s="14">
        <v>315.02</v>
      </c>
      <c r="E2720" s="14">
        <v>308.38</v>
      </c>
      <c r="F2720" s="14" t="s">
        <v>6464</v>
      </c>
      <c r="G2720" s="15">
        <v>-2.1700000000000001E-2</v>
      </c>
    </row>
    <row r="2721" spans="1:7" x14ac:dyDescent="0.2">
      <c r="A2721" s="17">
        <v>39511</v>
      </c>
      <c r="B2721" s="14">
        <v>308.38</v>
      </c>
      <c r="C2721" s="14">
        <v>315.22000000000003</v>
      </c>
      <c r="D2721" s="14">
        <v>317.97000000000003</v>
      </c>
      <c r="E2721" s="14">
        <v>306.82</v>
      </c>
      <c r="F2721" s="14" t="s">
        <v>6465</v>
      </c>
      <c r="G2721" s="15">
        <v>-1.26E-2</v>
      </c>
    </row>
    <row r="2722" spans="1:7" x14ac:dyDescent="0.2">
      <c r="A2722" s="17">
        <v>39510</v>
      </c>
      <c r="B2722" s="14">
        <v>315.22000000000003</v>
      </c>
      <c r="C2722" s="14">
        <v>319.25</v>
      </c>
      <c r="D2722" s="14">
        <v>319.25</v>
      </c>
      <c r="E2722" s="14">
        <v>311.70999999999998</v>
      </c>
      <c r="F2722" s="14" t="s">
        <v>6466</v>
      </c>
      <c r="G2722" s="15">
        <v>-6.4999999999999997E-3</v>
      </c>
    </row>
    <row r="2723" spans="1:7" x14ac:dyDescent="0.2">
      <c r="A2723" s="17">
        <v>39507</v>
      </c>
      <c r="B2723" s="14">
        <v>319.25</v>
      </c>
      <c r="C2723" s="14">
        <v>321.35000000000002</v>
      </c>
      <c r="D2723" s="14">
        <v>321.83</v>
      </c>
      <c r="E2723" s="14">
        <v>316.87</v>
      </c>
      <c r="F2723" s="14" t="s">
        <v>6467</v>
      </c>
      <c r="G2723" s="15">
        <v>-1.5100000000000001E-2</v>
      </c>
    </row>
    <row r="2724" spans="1:7" x14ac:dyDescent="0.2">
      <c r="A2724" s="17">
        <v>39506</v>
      </c>
      <c r="B2724" s="14">
        <v>321.35000000000002</v>
      </c>
      <c r="C2724" s="14">
        <v>326.29000000000002</v>
      </c>
      <c r="D2724" s="14">
        <v>326.70999999999998</v>
      </c>
      <c r="E2724" s="14">
        <v>321.35000000000002</v>
      </c>
      <c r="F2724" s="14" t="s">
        <v>6468</v>
      </c>
      <c r="G2724" s="15">
        <v>6.1000000000000004E-3</v>
      </c>
    </row>
    <row r="2725" spans="1:7" x14ac:dyDescent="0.2">
      <c r="A2725" s="17">
        <v>39505</v>
      </c>
      <c r="B2725" s="14">
        <v>326.29000000000002</v>
      </c>
      <c r="C2725" s="14">
        <v>324.32</v>
      </c>
      <c r="D2725" s="14">
        <v>326.29000000000002</v>
      </c>
      <c r="E2725" s="14">
        <v>321.45999999999998</v>
      </c>
      <c r="F2725" s="14" t="s">
        <v>6469</v>
      </c>
      <c r="G2725" s="15">
        <v>1.7899999999999999E-2</v>
      </c>
    </row>
    <row r="2726" spans="1:7" x14ac:dyDescent="0.2">
      <c r="A2726" s="17">
        <v>39504</v>
      </c>
      <c r="B2726" s="14">
        <v>324.32</v>
      </c>
      <c r="C2726" s="14">
        <v>318.61</v>
      </c>
      <c r="D2726" s="14">
        <v>324.91000000000003</v>
      </c>
      <c r="E2726" s="14">
        <v>318.61</v>
      </c>
      <c r="F2726" s="14" t="s">
        <v>6470</v>
      </c>
      <c r="G2726" s="15">
        <v>1.8800000000000001E-2</v>
      </c>
    </row>
    <row r="2727" spans="1:7" x14ac:dyDescent="0.2">
      <c r="A2727" s="17">
        <v>39503</v>
      </c>
      <c r="B2727" s="14">
        <v>318.61</v>
      </c>
      <c r="C2727" s="14">
        <v>312.73</v>
      </c>
      <c r="D2727" s="14">
        <v>319.02999999999997</v>
      </c>
      <c r="E2727" s="14">
        <v>312.73</v>
      </c>
      <c r="F2727" s="14" t="s">
        <v>6471</v>
      </c>
      <c r="G2727" s="15">
        <v>-1.23E-2</v>
      </c>
    </row>
    <row r="2728" spans="1:7" x14ac:dyDescent="0.2">
      <c r="A2728" s="17">
        <v>39500</v>
      </c>
      <c r="B2728" s="14">
        <v>312.73</v>
      </c>
      <c r="C2728" s="14">
        <v>316.63</v>
      </c>
      <c r="D2728" s="14">
        <v>316.63</v>
      </c>
      <c r="E2728" s="14">
        <v>311.74</v>
      </c>
      <c r="F2728" s="14" t="s">
        <v>6472</v>
      </c>
      <c r="G2728" s="15">
        <v>9.9000000000000008E-3</v>
      </c>
    </row>
    <row r="2729" spans="1:7" x14ac:dyDescent="0.2">
      <c r="A2729" s="17">
        <v>39499</v>
      </c>
      <c r="B2729" s="14">
        <v>316.63</v>
      </c>
      <c r="C2729" s="14">
        <v>313.52999999999997</v>
      </c>
      <c r="D2729" s="14">
        <v>319.74</v>
      </c>
      <c r="E2729" s="14">
        <v>313.52999999999997</v>
      </c>
      <c r="F2729" s="14" t="s">
        <v>6473</v>
      </c>
      <c r="G2729" s="15">
        <v>-1.2999999999999999E-2</v>
      </c>
    </row>
    <row r="2730" spans="1:7" x14ac:dyDescent="0.2">
      <c r="A2730" s="17">
        <v>39498</v>
      </c>
      <c r="B2730" s="14">
        <v>313.52999999999997</v>
      </c>
      <c r="C2730" s="14">
        <v>317.64999999999998</v>
      </c>
      <c r="D2730" s="14">
        <v>317.64999999999998</v>
      </c>
      <c r="E2730" s="14">
        <v>311.94</v>
      </c>
      <c r="F2730" s="14" t="s">
        <v>6474</v>
      </c>
      <c r="G2730" s="15">
        <v>5.4999999999999997E-3</v>
      </c>
    </row>
    <row r="2731" spans="1:7" x14ac:dyDescent="0.2">
      <c r="A2731" s="17">
        <v>39497</v>
      </c>
      <c r="B2731" s="14">
        <v>317.64999999999998</v>
      </c>
      <c r="C2731" s="14">
        <v>315.92</v>
      </c>
      <c r="D2731" s="14">
        <v>320.51</v>
      </c>
      <c r="E2731" s="14">
        <v>313.62</v>
      </c>
      <c r="F2731" s="14" t="s">
        <v>6475</v>
      </c>
      <c r="G2731" s="15">
        <v>2.3800000000000002E-2</v>
      </c>
    </row>
    <row r="2732" spans="1:7" x14ac:dyDescent="0.2">
      <c r="A2732" s="17">
        <v>39496</v>
      </c>
      <c r="B2732" s="14">
        <v>315.92</v>
      </c>
      <c r="C2732" s="14">
        <v>308.57</v>
      </c>
      <c r="D2732" s="14">
        <v>316.29000000000002</v>
      </c>
      <c r="E2732" s="14">
        <v>308.57</v>
      </c>
      <c r="F2732" s="14" t="s">
        <v>4842</v>
      </c>
      <c r="G2732" s="15">
        <v>-1.11E-2</v>
      </c>
    </row>
    <row r="2733" spans="1:7" x14ac:dyDescent="0.2">
      <c r="A2733" s="17">
        <v>39493</v>
      </c>
      <c r="B2733" s="14">
        <v>308.57</v>
      </c>
      <c r="C2733" s="14">
        <v>312.04000000000002</v>
      </c>
      <c r="D2733" s="14">
        <v>313.95</v>
      </c>
      <c r="E2733" s="14">
        <v>307.66000000000003</v>
      </c>
      <c r="F2733" s="14" t="s">
        <v>6476</v>
      </c>
      <c r="G2733" s="15">
        <v>1.5E-3</v>
      </c>
    </row>
    <row r="2734" spans="1:7" x14ac:dyDescent="0.2">
      <c r="A2734" s="17">
        <v>39492</v>
      </c>
      <c r="B2734" s="14">
        <v>312.04000000000002</v>
      </c>
      <c r="C2734" s="14">
        <v>311.58</v>
      </c>
      <c r="D2734" s="14">
        <v>317.06</v>
      </c>
      <c r="E2734" s="14">
        <v>311.37</v>
      </c>
      <c r="F2734" s="14" t="s">
        <v>6477</v>
      </c>
      <c r="G2734" s="15">
        <v>3.3999999999999998E-3</v>
      </c>
    </row>
    <row r="2735" spans="1:7" x14ac:dyDescent="0.2">
      <c r="A2735" s="17">
        <v>39491</v>
      </c>
      <c r="B2735" s="14">
        <v>311.58</v>
      </c>
      <c r="C2735" s="14">
        <v>310.51</v>
      </c>
      <c r="D2735" s="14">
        <v>311.68</v>
      </c>
      <c r="E2735" s="14">
        <v>303.86</v>
      </c>
      <c r="F2735" s="14" t="s">
        <v>6478</v>
      </c>
      <c r="G2735" s="15">
        <v>3.6299999999999999E-2</v>
      </c>
    </row>
    <row r="2736" spans="1:7" x14ac:dyDescent="0.2">
      <c r="A2736" s="17">
        <v>39490</v>
      </c>
      <c r="B2736" s="14">
        <v>310.51</v>
      </c>
      <c r="C2736" s="14">
        <v>299.64</v>
      </c>
      <c r="D2736" s="14">
        <v>310.73</v>
      </c>
      <c r="E2736" s="14">
        <v>298.58</v>
      </c>
      <c r="F2736" s="14" t="s">
        <v>6479</v>
      </c>
      <c r="G2736" s="15">
        <v>-8.6999999999999994E-3</v>
      </c>
    </row>
    <row r="2737" spans="1:7" x14ac:dyDescent="0.2">
      <c r="A2737" s="17">
        <v>39489</v>
      </c>
      <c r="B2737" s="14">
        <v>299.64</v>
      </c>
      <c r="C2737" s="14">
        <v>302.26</v>
      </c>
      <c r="D2737" s="14">
        <v>302.26</v>
      </c>
      <c r="E2737" s="14">
        <v>297.93</v>
      </c>
      <c r="F2737" s="14" t="s">
        <v>4292</v>
      </c>
      <c r="G2737" s="15">
        <v>-1.5E-3</v>
      </c>
    </row>
    <row r="2738" spans="1:7" x14ac:dyDescent="0.2">
      <c r="A2738" s="17">
        <v>39486</v>
      </c>
      <c r="B2738" s="14">
        <v>302.26</v>
      </c>
      <c r="C2738" s="14">
        <v>302.70999999999998</v>
      </c>
      <c r="D2738" s="14">
        <v>305.36</v>
      </c>
      <c r="E2738" s="14">
        <v>298.25</v>
      </c>
      <c r="F2738" s="14" t="s">
        <v>6480</v>
      </c>
      <c r="G2738" s="15">
        <v>-2.7300000000000001E-2</v>
      </c>
    </row>
    <row r="2739" spans="1:7" x14ac:dyDescent="0.2">
      <c r="A2739" s="17">
        <v>39485</v>
      </c>
      <c r="B2739" s="14">
        <v>302.70999999999998</v>
      </c>
      <c r="C2739" s="14">
        <v>311.19</v>
      </c>
      <c r="D2739" s="14">
        <v>311.19</v>
      </c>
      <c r="E2739" s="14">
        <v>302.17</v>
      </c>
      <c r="F2739" s="14" t="s">
        <v>6481</v>
      </c>
      <c r="G2739" s="15">
        <v>5.3E-3</v>
      </c>
    </row>
    <row r="2740" spans="1:7" x14ac:dyDescent="0.2">
      <c r="A2740" s="17">
        <v>39484</v>
      </c>
      <c r="B2740" s="14">
        <v>311.19</v>
      </c>
      <c r="C2740" s="14">
        <v>309.56</v>
      </c>
      <c r="D2740" s="14">
        <v>311.19</v>
      </c>
      <c r="E2740" s="14">
        <v>305.95999999999998</v>
      </c>
      <c r="F2740" s="14" t="s">
        <v>6482</v>
      </c>
      <c r="G2740" s="15">
        <v>-3.1E-2</v>
      </c>
    </row>
    <row r="2741" spans="1:7" x14ac:dyDescent="0.2">
      <c r="A2741" s="17">
        <v>39483</v>
      </c>
      <c r="B2741" s="14">
        <v>309.56</v>
      </c>
      <c r="C2741" s="14">
        <v>319.47000000000003</v>
      </c>
      <c r="D2741" s="14">
        <v>319.99</v>
      </c>
      <c r="E2741" s="14">
        <v>308.52</v>
      </c>
      <c r="F2741" s="14" t="s">
        <v>6483</v>
      </c>
      <c r="G2741" s="15">
        <v>3.2000000000000002E-3</v>
      </c>
    </row>
    <row r="2742" spans="1:7" x14ac:dyDescent="0.2">
      <c r="A2742" s="17">
        <v>39482</v>
      </c>
      <c r="B2742" s="14">
        <v>319.47000000000003</v>
      </c>
      <c r="C2742" s="14">
        <v>318.45</v>
      </c>
      <c r="D2742" s="14">
        <v>322.85000000000002</v>
      </c>
      <c r="E2742" s="14">
        <v>318.45</v>
      </c>
      <c r="F2742" s="14" t="s">
        <v>4269</v>
      </c>
      <c r="G2742" s="15">
        <v>0.03</v>
      </c>
    </row>
    <row r="2743" spans="1:7" x14ac:dyDescent="0.2">
      <c r="A2743" s="17">
        <v>39479</v>
      </c>
      <c r="B2743" s="14">
        <v>318.45</v>
      </c>
      <c r="C2743" s="14">
        <v>309.17</v>
      </c>
      <c r="D2743" s="14">
        <v>319.89</v>
      </c>
      <c r="E2743" s="14">
        <v>308.82</v>
      </c>
      <c r="F2743" s="14" t="s">
        <v>6484</v>
      </c>
      <c r="G2743" s="15">
        <v>-3.5999999999999999E-3</v>
      </c>
    </row>
    <row r="2744" spans="1:7" x14ac:dyDescent="0.2">
      <c r="A2744" s="17">
        <v>39478</v>
      </c>
      <c r="B2744" s="14">
        <v>309.17</v>
      </c>
      <c r="C2744" s="14">
        <v>310.3</v>
      </c>
      <c r="D2744" s="14">
        <v>310.3</v>
      </c>
      <c r="E2744" s="14">
        <v>304.39999999999998</v>
      </c>
      <c r="F2744" s="14" t="s">
        <v>6485</v>
      </c>
      <c r="G2744" s="15">
        <v>-5.3E-3</v>
      </c>
    </row>
    <row r="2745" spans="1:7" x14ac:dyDescent="0.2">
      <c r="A2745" s="17">
        <v>39477</v>
      </c>
      <c r="B2745" s="14">
        <v>310.3</v>
      </c>
      <c r="C2745" s="14">
        <v>311.94</v>
      </c>
      <c r="D2745" s="14">
        <v>312.02999999999997</v>
      </c>
      <c r="E2745" s="14">
        <v>308.62</v>
      </c>
      <c r="F2745" s="14" t="s">
        <v>6486</v>
      </c>
      <c r="G2745" s="15">
        <v>1.06E-2</v>
      </c>
    </row>
    <row r="2746" spans="1:7" x14ac:dyDescent="0.2">
      <c r="A2746" s="17">
        <v>39476</v>
      </c>
      <c r="B2746" s="14">
        <v>311.94</v>
      </c>
      <c r="C2746" s="14">
        <v>308.66000000000003</v>
      </c>
      <c r="D2746" s="14">
        <v>312.35000000000002</v>
      </c>
      <c r="E2746" s="14">
        <v>308.66000000000003</v>
      </c>
      <c r="F2746" s="14" t="s">
        <v>6487</v>
      </c>
      <c r="G2746" s="15">
        <v>-1.29E-2</v>
      </c>
    </row>
    <row r="2747" spans="1:7" x14ac:dyDescent="0.2">
      <c r="A2747" s="17">
        <v>39475</v>
      </c>
      <c r="B2747" s="14">
        <v>308.66000000000003</v>
      </c>
      <c r="C2747" s="14">
        <v>312.69</v>
      </c>
      <c r="D2747" s="14">
        <v>312.69</v>
      </c>
      <c r="E2747" s="14">
        <v>304.29000000000002</v>
      </c>
      <c r="F2747" s="14" t="s">
        <v>6488</v>
      </c>
      <c r="G2747" s="15">
        <v>6.8999999999999999E-3</v>
      </c>
    </row>
    <row r="2748" spans="1:7" x14ac:dyDescent="0.2">
      <c r="A2748" s="17">
        <v>39472</v>
      </c>
      <c r="B2748" s="14">
        <v>312.69</v>
      </c>
      <c r="C2748" s="14">
        <v>310.54000000000002</v>
      </c>
      <c r="D2748" s="14">
        <v>317.07</v>
      </c>
      <c r="E2748" s="14">
        <v>310.54000000000002</v>
      </c>
      <c r="F2748" s="14" t="s">
        <v>6489</v>
      </c>
      <c r="G2748" s="15">
        <v>3.7400000000000003E-2</v>
      </c>
    </row>
    <row r="2749" spans="1:7" x14ac:dyDescent="0.2">
      <c r="A2749" s="17">
        <v>39471</v>
      </c>
      <c r="B2749" s="14">
        <v>310.54000000000002</v>
      </c>
      <c r="C2749" s="14">
        <v>299.33999999999997</v>
      </c>
      <c r="D2749" s="14">
        <v>312.75</v>
      </c>
      <c r="E2749" s="14">
        <v>299.33999999999997</v>
      </c>
      <c r="F2749" s="14" t="s">
        <v>6490</v>
      </c>
      <c r="G2749" s="15">
        <v>-0.03</v>
      </c>
    </row>
    <row r="2750" spans="1:7" x14ac:dyDescent="0.2">
      <c r="A2750" s="17">
        <v>39470</v>
      </c>
      <c r="B2750" s="14">
        <v>299.33999999999997</v>
      </c>
      <c r="C2750" s="14">
        <v>308.61</v>
      </c>
      <c r="D2750" s="14">
        <v>311.81</v>
      </c>
      <c r="E2750" s="14">
        <v>297.05</v>
      </c>
      <c r="F2750" s="14" t="s">
        <v>6491</v>
      </c>
      <c r="G2750" s="15">
        <v>3.5799999999999998E-2</v>
      </c>
    </row>
    <row r="2751" spans="1:7" x14ac:dyDescent="0.2">
      <c r="A2751" s="17">
        <v>39469</v>
      </c>
      <c r="B2751" s="14">
        <v>308.61</v>
      </c>
      <c r="C2751" s="14">
        <v>297.93</v>
      </c>
      <c r="D2751" s="14">
        <v>309.17</v>
      </c>
      <c r="E2751" s="14">
        <v>285.14</v>
      </c>
      <c r="F2751" s="14" t="s">
        <v>6492</v>
      </c>
      <c r="G2751" s="15">
        <v>-3.9199999999999999E-2</v>
      </c>
    </row>
    <row r="2752" spans="1:7" x14ac:dyDescent="0.2">
      <c r="A2752" s="17">
        <v>39468</v>
      </c>
      <c r="B2752" s="14">
        <v>297.93</v>
      </c>
      <c r="C2752" s="14">
        <v>310.08999999999997</v>
      </c>
      <c r="D2752" s="14">
        <v>310.08999999999997</v>
      </c>
      <c r="E2752" s="14">
        <v>296.74</v>
      </c>
      <c r="F2752" s="14" t="s">
        <v>6493</v>
      </c>
      <c r="G2752" s="15">
        <v>-9.2999999999999992E-3</v>
      </c>
    </row>
    <row r="2753" spans="1:7" x14ac:dyDescent="0.2">
      <c r="A2753" s="17">
        <v>39465</v>
      </c>
      <c r="B2753" s="14">
        <v>310.08999999999997</v>
      </c>
      <c r="C2753" s="14">
        <v>312.99</v>
      </c>
      <c r="D2753" s="14">
        <v>317.06</v>
      </c>
      <c r="E2753" s="14">
        <v>308.95</v>
      </c>
      <c r="F2753" s="14" t="s">
        <v>6494</v>
      </c>
      <c r="G2753" s="15">
        <v>1.9E-3</v>
      </c>
    </row>
    <row r="2754" spans="1:7" x14ac:dyDescent="0.2">
      <c r="A2754" s="17">
        <v>39464</v>
      </c>
      <c r="B2754" s="14">
        <v>312.99</v>
      </c>
      <c r="C2754" s="14">
        <v>312.41000000000003</v>
      </c>
      <c r="D2754" s="14">
        <v>318.75</v>
      </c>
      <c r="E2754" s="14">
        <v>311.86</v>
      </c>
      <c r="F2754" s="14" t="s">
        <v>6495</v>
      </c>
      <c r="G2754" s="15">
        <v>-7.7999999999999996E-3</v>
      </c>
    </row>
    <row r="2755" spans="1:7" x14ac:dyDescent="0.2">
      <c r="A2755" s="17">
        <v>39463</v>
      </c>
      <c r="B2755" s="14">
        <v>312.41000000000003</v>
      </c>
      <c r="C2755" s="14">
        <v>314.88</v>
      </c>
      <c r="D2755" s="14">
        <v>318.31</v>
      </c>
      <c r="E2755" s="14">
        <v>308</v>
      </c>
      <c r="F2755" s="14" t="s">
        <v>6496</v>
      </c>
      <c r="G2755" s="15">
        <v>-3.4299999999999997E-2</v>
      </c>
    </row>
    <row r="2756" spans="1:7" x14ac:dyDescent="0.2">
      <c r="A2756" s="17">
        <v>39462</v>
      </c>
      <c r="B2756" s="14">
        <v>314.88</v>
      </c>
      <c r="C2756" s="14">
        <v>326.05</v>
      </c>
      <c r="D2756" s="14">
        <v>326.05</v>
      </c>
      <c r="E2756" s="14">
        <v>313.82</v>
      </c>
      <c r="F2756" s="14" t="s">
        <v>6497</v>
      </c>
      <c r="G2756" s="15">
        <v>1.8200000000000001E-2</v>
      </c>
    </row>
    <row r="2757" spans="1:7" x14ac:dyDescent="0.2">
      <c r="A2757" s="17">
        <v>39461</v>
      </c>
      <c r="B2757" s="14">
        <v>326.05</v>
      </c>
      <c r="C2757" s="14">
        <v>320.20999999999998</v>
      </c>
      <c r="D2757" s="14">
        <v>326.76</v>
      </c>
      <c r="E2757" s="14">
        <v>319.37</v>
      </c>
      <c r="F2757" s="14" t="s">
        <v>6498</v>
      </c>
      <c r="G2757" s="15">
        <v>-3.8E-3</v>
      </c>
    </row>
    <row r="2758" spans="1:7" x14ac:dyDescent="0.2">
      <c r="A2758" s="17">
        <v>39458</v>
      </c>
      <c r="B2758" s="14">
        <v>320.20999999999998</v>
      </c>
      <c r="C2758" s="14">
        <v>321.42</v>
      </c>
      <c r="D2758" s="14">
        <v>322.08</v>
      </c>
      <c r="E2758" s="14">
        <v>318.11</v>
      </c>
      <c r="F2758" s="14" t="s">
        <v>6499</v>
      </c>
      <c r="G2758" s="15">
        <v>-1.43E-2</v>
      </c>
    </row>
    <row r="2759" spans="1:7" x14ac:dyDescent="0.2">
      <c r="A2759" s="17">
        <v>39457</v>
      </c>
      <c r="B2759" s="14">
        <v>321.42</v>
      </c>
      <c r="C2759" s="14">
        <v>326.08999999999997</v>
      </c>
      <c r="D2759" s="14">
        <v>329.57</v>
      </c>
      <c r="E2759" s="14">
        <v>319.49</v>
      </c>
      <c r="F2759" s="14" t="s">
        <v>6500</v>
      </c>
      <c r="G2759" s="15">
        <v>-2.1600000000000001E-2</v>
      </c>
    </row>
    <row r="2760" spans="1:7" x14ac:dyDescent="0.2">
      <c r="A2760" s="17">
        <v>39456</v>
      </c>
      <c r="B2760" s="14">
        <v>326.08999999999997</v>
      </c>
      <c r="C2760" s="14">
        <v>333.3</v>
      </c>
      <c r="D2760" s="14">
        <v>333.3</v>
      </c>
      <c r="E2760" s="14">
        <v>324.94</v>
      </c>
      <c r="F2760" s="14" t="s">
        <v>6501</v>
      </c>
      <c r="G2760" s="15">
        <v>1.04E-2</v>
      </c>
    </row>
    <row r="2761" spans="1:7" x14ac:dyDescent="0.2">
      <c r="A2761" s="17">
        <v>39455</v>
      </c>
      <c r="B2761" s="14">
        <v>333.3</v>
      </c>
      <c r="C2761" s="14">
        <v>329.88</v>
      </c>
      <c r="D2761" s="14">
        <v>336.42</v>
      </c>
      <c r="E2761" s="14">
        <v>329.42</v>
      </c>
      <c r="F2761" s="14" t="s">
        <v>6502</v>
      </c>
      <c r="G2761" s="15">
        <v>-6.6E-3</v>
      </c>
    </row>
    <row r="2762" spans="1:7" x14ac:dyDescent="0.2">
      <c r="A2762" s="17">
        <v>39454</v>
      </c>
      <c r="B2762" s="14">
        <v>329.88</v>
      </c>
      <c r="C2762" s="14">
        <v>332.06</v>
      </c>
      <c r="D2762" s="14">
        <v>334.52</v>
      </c>
      <c r="E2762" s="14">
        <v>326.95</v>
      </c>
      <c r="F2762" s="14" t="s">
        <v>6503</v>
      </c>
      <c r="G2762" s="15">
        <v>-3.1800000000000002E-2</v>
      </c>
    </row>
    <row r="2763" spans="1:7" x14ac:dyDescent="0.2">
      <c r="A2763" s="17">
        <v>39451</v>
      </c>
      <c r="B2763" s="14">
        <v>332.06</v>
      </c>
      <c r="C2763" s="14">
        <v>342.95</v>
      </c>
      <c r="D2763" s="14">
        <v>343.48</v>
      </c>
      <c r="E2763" s="14">
        <v>331.75</v>
      </c>
      <c r="F2763" s="14" t="s">
        <v>6504</v>
      </c>
      <c r="G2763" s="15">
        <v>-7.9000000000000008E-3</v>
      </c>
    </row>
    <row r="2764" spans="1:7" x14ac:dyDescent="0.2">
      <c r="A2764" s="17">
        <v>39450</v>
      </c>
      <c r="B2764" s="14">
        <v>342.95</v>
      </c>
      <c r="C2764" s="14">
        <v>345.69</v>
      </c>
      <c r="D2764" s="14">
        <v>346.62</v>
      </c>
      <c r="E2764" s="14">
        <v>339.89</v>
      </c>
      <c r="F2764" s="14" t="s">
        <v>6505</v>
      </c>
      <c r="G2764" s="15">
        <v>-1.7500000000000002E-2</v>
      </c>
    </row>
    <row r="2765" spans="1:7" x14ac:dyDescent="0.2">
      <c r="A2765" s="17">
        <v>39449</v>
      </c>
      <c r="B2765" s="14">
        <v>345.69</v>
      </c>
      <c r="C2765" s="14">
        <v>351.84</v>
      </c>
      <c r="D2765" s="14">
        <v>352.21</v>
      </c>
      <c r="E2765" s="14">
        <v>345.26</v>
      </c>
      <c r="F2765" s="14" t="s">
        <v>6506</v>
      </c>
      <c r="G2765" s="15">
        <v>7.1999999999999998E-3</v>
      </c>
    </row>
    <row r="2766" spans="1:7" x14ac:dyDescent="0.2">
      <c r="A2766" s="17">
        <v>39444</v>
      </c>
      <c r="B2766" s="14">
        <v>351.84</v>
      </c>
      <c r="C2766" s="14">
        <v>349.33</v>
      </c>
      <c r="D2766" s="14">
        <v>352.25</v>
      </c>
      <c r="E2766" s="14">
        <v>347.45</v>
      </c>
      <c r="F2766" s="14" t="s">
        <v>6507</v>
      </c>
      <c r="G2766" s="15">
        <v>-3.8E-3</v>
      </c>
    </row>
    <row r="2767" spans="1:7" x14ac:dyDescent="0.2">
      <c r="A2767" s="17">
        <v>39443</v>
      </c>
      <c r="B2767" s="14">
        <v>349.33</v>
      </c>
      <c r="C2767" s="14">
        <v>350.66</v>
      </c>
      <c r="D2767" s="14">
        <v>353.14</v>
      </c>
      <c r="E2767" s="14">
        <v>349.11</v>
      </c>
      <c r="F2767" s="14" t="s">
        <v>6508</v>
      </c>
      <c r="G2767" s="15">
        <v>1.77E-2</v>
      </c>
    </row>
    <row r="2768" spans="1:7" x14ac:dyDescent="0.2">
      <c r="A2768" s="17">
        <v>39437</v>
      </c>
      <c r="B2768" s="14">
        <v>350.66</v>
      </c>
      <c r="C2768" s="14">
        <v>344.55</v>
      </c>
      <c r="D2768" s="14">
        <v>350.93</v>
      </c>
      <c r="E2768" s="14">
        <v>344.55</v>
      </c>
      <c r="F2768" s="14" t="s">
        <v>6509</v>
      </c>
      <c r="G2768" s="15">
        <v>-4.1999999999999997E-3</v>
      </c>
    </row>
    <row r="2769" spans="1:7" x14ac:dyDescent="0.2">
      <c r="A2769" s="17">
        <v>39436</v>
      </c>
      <c r="B2769" s="14">
        <v>344.55</v>
      </c>
      <c r="C2769" s="14">
        <v>345.99</v>
      </c>
      <c r="D2769" s="14">
        <v>348.85</v>
      </c>
      <c r="E2769" s="14">
        <v>344.42</v>
      </c>
      <c r="F2769" s="14" t="s">
        <v>6510</v>
      </c>
      <c r="G2769" s="15">
        <v>-8.0000000000000004E-4</v>
      </c>
    </row>
    <row r="2770" spans="1:7" x14ac:dyDescent="0.2">
      <c r="A2770" s="17">
        <v>39435</v>
      </c>
      <c r="B2770" s="14">
        <v>345.99</v>
      </c>
      <c r="C2770" s="14">
        <v>346.26</v>
      </c>
      <c r="D2770" s="14">
        <v>347.99</v>
      </c>
      <c r="E2770" s="14">
        <v>344.22</v>
      </c>
      <c r="F2770" s="14" t="s">
        <v>6511</v>
      </c>
      <c r="G2770" s="15">
        <v>-2.5999999999999999E-3</v>
      </c>
    </row>
    <row r="2771" spans="1:7" x14ac:dyDescent="0.2">
      <c r="A2771" s="17">
        <v>39434</v>
      </c>
      <c r="B2771" s="14">
        <v>346.26</v>
      </c>
      <c r="C2771" s="14">
        <v>347.15</v>
      </c>
      <c r="D2771" s="14">
        <v>350.46</v>
      </c>
      <c r="E2771" s="14">
        <v>344.97</v>
      </c>
      <c r="F2771" s="14" t="s">
        <v>6512</v>
      </c>
      <c r="G2771" s="15">
        <v>-2.8400000000000002E-2</v>
      </c>
    </row>
    <row r="2772" spans="1:7" x14ac:dyDescent="0.2">
      <c r="A2772" s="17">
        <v>39433</v>
      </c>
      <c r="B2772" s="14">
        <v>347.15</v>
      </c>
      <c r="C2772" s="14">
        <v>357.3</v>
      </c>
      <c r="D2772" s="14">
        <v>357.3</v>
      </c>
      <c r="E2772" s="14">
        <v>347.09</v>
      </c>
      <c r="F2772" s="14" t="s">
        <v>6513</v>
      </c>
      <c r="G2772" s="15">
        <v>-1.4E-3</v>
      </c>
    </row>
    <row r="2773" spans="1:7" x14ac:dyDescent="0.2">
      <c r="A2773" s="17">
        <v>39430</v>
      </c>
      <c r="B2773" s="14">
        <v>357.3</v>
      </c>
      <c r="C2773" s="14">
        <v>357.79</v>
      </c>
      <c r="D2773" s="14">
        <v>360.46</v>
      </c>
      <c r="E2773" s="14">
        <v>354</v>
      </c>
      <c r="F2773" s="14" t="s">
        <v>6514</v>
      </c>
      <c r="G2773" s="15">
        <v>-2.53E-2</v>
      </c>
    </row>
    <row r="2774" spans="1:7" x14ac:dyDescent="0.2">
      <c r="A2774" s="17">
        <v>39429</v>
      </c>
      <c r="B2774" s="14">
        <v>357.79</v>
      </c>
      <c r="C2774" s="14">
        <v>367.07</v>
      </c>
      <c r="D2774" s="14">
        <v>367.07</v>
      </c>
      <c r="E2774" s="14">
        <v>357.14</v>
      </c>
      <c r="F2774" s="14" t="s">
        <v>6515</v>
      </c>
      <c r="G2774" s="15">
        <v>-1.2999999999999999E-3</v>
      </c>
    </row>
    <row r="2775" spans="1:7" x14ac:dyDescent="0.2">
      <c r="A2775" s="17">
        <v>39428</v>
      </c>
      <c r="B2775" s="14">
        <v>367.07</v>
      </c>
      <c r="C2775" s="14">
        <v>367.55</v>
      </c>
      <c r="D2775" s="14">
        <v>368.76</v>
      </c>
      <c r="E2775" s="14">
        <v>361.5</v>
      </c>
      <c r="F2775" s="14" t="s">
        <v>6516</v>
      </c>
      <c r="G2775" s="15">
        <v>1.6000000000000001E-3</v>
      </c>
    </row>
    <row r="2776" spans="1:7" x14ac:dyDescent="0.2">
      <c r="A2776" s="17">
        <v>39427</v>
      </c>
      <c r="B2776" s="14">
        <v>367.55</v>
      </c>
      <c r="C2776" s="14">
        <v>366.97</v>
      </c>
      <c r="D2776" s="14">
        <v>368.4</v>
      </c>
      <c r="E2776" s="14">
        <v>364.04</v>
      </c>
      <c r="F2776" s="14" t="s">
        <v>6517</v>
      </c>
      <c r="G2776" s="15">
        <v>7.6E-3</v>
      </c>
    </row>
    <row r="2777" spans="1:7" x14ac:dyDescent="0.2">
      <c r="A2777" s="17">
        <v>39426</v>
      </c>
      <c r="B2777" s="14">
        <v>366.97</v>
      </c>
      <c r="C2777" s="14">
        <v>364.22</v>
      </c>
      <c r="D2777" s="14">
        <v>368.39</v>
      </c>
      <c r="E2777" s="14">
        <v>362.41</v>
      </c>
      <c r="F2777" s="14" t="s">
        <v>6518</v>
      </c>
      <c r="G2777" s="15">
        <v>1.2999999999999999E-2</v>
      </c>
    </row>
    <row r="2778" spans="1:7" x14ac:dyDescent="0.2">
      <c r="A2778" s="17">
        <v>39423</v>
      </c>
      <c r="B2778" s="14">
        <v>364.22</v>
      </c>
      <c r="C2778" s="14">
        <v>359.53</v>
      </c>
      <c r="D2778" s="14">
        <v>364.29</v>
      </c>
      <c r="E2778" s="14">
        <v>359.53</v>
      </c>
      <c r="F2778" s="14" t="s">
        <v>6519</v>
      </c>
      <c r="G2778" s="15">
        <v>4.7999999999999996E-3</v>
      </c>
    </row>
    <row r="2779" spans="1:7" x14ac:dyDescent="0.2">
      <c r="A2779" s="17">
        <v>39422</v>
      </c>
      <c r="B2779" s="14">
        <v>359.53</v>
      </c>
      <c r="C2779" s="14">
        <v>357.81</v>
      </c>
      <c r="D2779" s="14">
        <v>364.02</v>
      </c>
      <c r="E2779" s="14">
        <v>356.12</v>
      </c>
      <c r="F2779" s="14" t="s">
        <v>6520</v>
      </c>
      <c r="G2779" s="15">
        <v>1.83E-2</v>
      </c>
    </row>
    <row r="2780" spans="1:7" x14ac:dyDescent="0.2">
      <c r="A2780" s="17">
        <v>39421</v>
      </c>
      <c r="B2780" s="14">
        <v>357.81</v>
      </c>
      <c r="C2780" s="14">
        <v>351.37</v>
      </c>
      <c r="D2780" s="14">
        <v>358.09</v>
      </c>
      <c r="E2780" s="14">
        <v>351.33</v>
      </c>
      <c r="F2780" s="14" t="s">
        <v>6521</v>
      </c>
      <c r="G2780" s="15">
        <v>-1.84E-2</v>
      </c>
    </row>
    <row r="2781" spans="1:7" x14ac:dyDescent="0.2">
      <c r="A2781" s="17">
        <v>39420</v>
      </c>
      <c r="B2781" s="14">
        <v>351.37</v>
      </c>
      <c r="C2781" s="14">
        <v>357.97</v>
      </c>
      <c r="D2781" s="14">
        <v>358.23</v>
      </c>
      <c r="E2781" s="14">
        <v>350.08</v>
      </c>
      <c r="F2781" s="14" t="s">
        <v>6522</v>
      </c>
      <c r="G2781" s="15">
        <v>-3.3999999999999998E-3</v>
      </c>
    </row>
    <row r="2782" spans="1:7" x14ac:dyDescent="0.2">
      <c r="A2782" s="17">
        <v>39419</v>
      </c>
      <c r="B2782" s="14">
        <v>357.97</v>
      </c>
      <c r="C2782" s="14">
        <v>359.19</v>
      </c>
      <c r="D2782" s="14">
        <v>361.04</v>
      </c>
      <c r="E2782" s="14">
        <v>357.21</v>
      </c>
      <c r="F2782" s="14" t="s">
        <v>4723</v>
      </c>
      <c r="G2782" s="15">
        <v>8.8000000000000005E-3</v>
      </c>
    </row>
    <row r="2783" spans="1:7" x14ac:dyDescent="0.2">
      <c r="A2783" s="17">
        <v>39416</v>
      </c>
      <c r="B2783" s="14">
        <v>359.19</v>
      </c>
      <c r="C2783" s="14">
        <v>356.07</v>
      </c>
      <c r="D2783" s="14">
        <v>360.7</v>
      </c>
      <c r="E2783" s="14">
        <v>355.96</v>
      </c>
      <c r="F2783" s="14" t="s">
        <v>6523</v>
      </c>
      <c r="G2783" s="15">
        <v>7.3000000000000001E-3</v>
      </c>
    </row>
    <row r="2784" spans="1:7" x14ac:dyDescent="0.2">
      <c r="A2784" s="17">
        <v>39415</v>
      </c>
      <c r="B2784" s="14">
        <v>356.07</v>
      </c>
      <c r="C2784" s="14">
        <v>353.48</v>
      </c>
      <c r="D2784" s="14">
        <v>357.23</v>
      </c>
      <c r="E2784" s="14">
        <v>353.1</v>
      </c>
      <c r="F2784" s="14" t="s">
        <v>6524</v>
      </c>
      <c r="G2784" s="15">
        <v>3.2199999999999999E-2</v>
      </c>
    </row>
    <row r="2785" spans="1:7" x14ac:dyDescent="0.2">
      <c r="A2785" s="17">
        <v>39414</v>
      </c>
      <c r="B2785" s="14">
        <v>353.48</v>
      </c>
      <c r="C2785" s="14">
        <v>342.46</v>
      </c>
      <c r="D2785" s="14">
        <v>353.68</v>
      </c>
      <c r="E2785" s="14">
        <v>340.82</v>
      </c>
      <c r="F2785" s="14" t="s">
        <v>6525</v>
      </c>
      <c r="G2785" s="15">
        <v>-4.0000000000000001E-3</v>
      </c>
    </row>
    <row r="2786" spans="1:7" x14ac:dyDescent="0.2">
      <c r="A2786" s="17">
        <v>39413</v>
      </c>
      <c r="B2786" s="14">
        <v>342.46</v>
      </c>
      <c r="C2786" s="14">
        <v>343.82</v>
      </c>
      <c r="D2786" s="14">
        <v>345.56</v>
      </c>
      <c r="E2786" s="14">
        <v>339.18</v>
      </c>
      <c r="F2786" s="14" t="s">
        <v>6526</v>
      </c>
      <c r="G2786" s="15">
        <v>7.3000000000000001E-3</v>
      </c>
    </row>
    <row r="2787" spans="1:7" x14ac:dyDescent="0.2">
      <c r="A2787" s="17">
        <v>39412</v>
      </c>
      <c r="B2787" s="14">
        <v>343.82</v>
      </c>
      <c r="C2787" s="14">
        <v>341.32</v>
      </c>
      <c r="D2787" s="14">
        <v>350.34</v>
      </c>
      <c r="E2787" s="14">
        <v>341.32</v>
      </c>
      <c r="F2787" s="14" t="s">
        <v>6527</v>
      </c>
      <c r="G2787" s="15">
        <v>6.8999999999999999E-3</v>
      </c>
    </row>
    <row r="2788" spans="1:7" x14ac:dyDescent="0.2">
      <c r="A2788" s="17">
        <v>39409</v>
      </c>
      <c r="B2788" s="14">
        <v>341.32</v>
      </c>
      <c r="C2788" s="14">
        <v>338.99</v>
      </c>
      <c r="D2788" s="14">
        <v>342.57</v>
      </c>
      <c r="E2788" s="14">
        <v>338.99</v>
      </c>
      <c r="F2788" s="14" t="s">
        <v>6528</v>
      </c>
      <c r="G2788" s="15">
        <v>-2.5999999999999999E-3</v>
      </c>
    </row>
    <row r="2789" spans="1:7" x14ac:dyDescent="0.2">
      <c r="A2789" s="17">
        <v>39408</v>
      </c>
      <c r="B2789" s="14">
        <v>338.99</v>
      </c>
      <c r="C2789" s="14">
        <v>339.88</v>
      </c>
      <c r="D2789" s="14">
        <v>343.12</v>
      </c>
      <c r="E2789" s="14">
        <v>337.62</v>
      </c>
      <c r="F2789" s="14" t="s">
        <v>6529</v>
      </c>
      <c r="G2789" s="15">
        <v>-2.0199999999999999E-2</v>
      </c>
    </row>
    <row r="2790" spans="1:7" x14ac:dyDescent="0.2">
      <c r="A2790" s="17">
        <v>39407</v>
      </c>
      <c r="B2790" s="14">
        <v>339.88</v>
      </c>
      <c r="C2790" s="14">
        <v>346.88</v>
      </c>
      <c r="D2790" s="14">
        <v>346.88</v>
      </c>
      <c r="E2790" s="14">
        <v>338.51</v>
      </c>
      <c r="F2790" s="14" t="s">
        <v>6530</v>
      </c>
      <c r="G2790" s="15">
        <v>1.09E-2</v>
      </c>
    </row>
    <row r="2791" spans="1:7" x14ac:dyDescent="0.2">
      <c r="A2791" s="17">
        <v>39406</v>
      </c>
      <c r="B2791" s="14">
        <v>346.88</v>
      </c>
      <c r="C2791" s="14">
        <v>343.13</v>
      </c>
      <c r="D2791" s="14">
        <v>350.92</v>
      </c>
      <c r="E2791" s="14">
        <v>338.62</v>
      </c>
      <c r="F2791" s="14" t="s">
        <v>6531</v>
      </c>
      <c r="G2791" s="15">
        <v>-3.2899999999999999E-2</v>
      </c>
    </row>
    <row r="2792" spans="1:7" x14ac:dyDescent="0.2">
      <c r="A2792" s="17">
        <v>39405</v>
      </c>
      <c r="B2792" s="14">
        <v>343.13</v>
      </c>
      <c r="C2792" s="14">
        <v>354.81</v>
      </c>
      <c r="D2792" s="14">
        <v>357.78</v>
      </c>
      <c r="E2792" s="14">
        <v>341.62</v>
      </c>
      <c r="F2792" s="14" t="s">
        <v>6532</v>
      </c>
      <c r="G2792" s="15">
        <v>-5.5999999999999999E-3</v>
      </c>
    </row>
    <row r="2793" spans="1:7" x14ac:dyDescent="0.2">
      <c r="A2793" s="17">
        <v>39402</v>
      </c>
      <c r="B2793" s="14">
        <v>354.81</v>
      </c>
      <c r="C2793" s="14">
        <v>356.82</v>
      </c>
      <c r="D2793" s="14">
        <v>356.82</v>
      </c>
      <c r="E2793" s="14">
        <v>351.95</v>
      </c>
      <c r="F2793" s="14" t="s">
        <v>6533</v>
      </c>
      <c r="G2793" s="15">
        <v>-1.7100000000000001E-2</v>
      </c>
    </row>
    <row r="2794" spans="1:7" x14ac:dyDescent="0.2">
      <c r="A2794" s="17">
        <v>39401</v>
      </c>
      <c r="B2794" s="14">
        <v>356.82</v>
      </c>
      <c r="C2794" s="14">
        <v>363.04</v>
      </c>
      <c r="D2794" s="14">
        <v>363.94</v>
      </c>
      <c r="E2794" s="14">
        <v>354.91</v>
      </c>
      <c r="F2794" s="14" t="s">
        <v>6534</v>
      </c>
      <c r="G2794" s="15">
        <v>1.8E-3</v>
      </c>
    </row>
    <row r="2795" spans="1:7" x14ac:dyDescent="0.2">
      <c r="A2795" s="17">
        <v>39400</v>
      </c>
      <c r="B2795" s="14">
        <v>363.04</v>
      </c>
      <c r="C2795" s="14">
        <v>362.39</v>
      </c>
      <c r="D2795" s="14">
        <v>367.82</v>
      </c>
      <c r="E2795" s="14">
        <v>359.22</v>
      </c>
      <c r="F2795" s="14" t="s">
        <v>6535</v>
      </c>
      <c r="G2795" s="15">
        <v>-5.1999999999999998E-3</v>
      </c>
    </row>
    <row r="2796" spans="1:7" x14ac:dyDescent="0.2">
      <c r="A2796" s="17">
        <v>39399</v>
      </c>
      <c r="B2796" s="14">
        <v>362.39</v>
      </c>
      <c r="C2796" s="14">
        <v>364.28</v>
      </c>
      <c r="D2796" s="14">
        <v>364.28</v>
      </c>
      <c r="E2796" s="14">
        <v>357.57</v>
      </c>
      <c r="F2796" s="14" t="s">
        <v>6536</v>
      </c>
      <c r="G2796" s="15">
        <v>5.4999999999999997E-3</v>
      </c>
    </row>
    <row r="2797" spans="1:7" x14ac:dyDescent="0.2">
      <c r="A2797" s="17">
        <v>39398</v>
      </c>
      <c r="B2797" s="14">
        <v>364.28</v>
      </c>
      <c r="C2797" s="14">
        <v>362.27</v>
      </c>
      <c r="D2797" s="14">
        <v>365.04</v>
      </c>
      <c r="E2797" s="14">
        <v>358.79</v>
      </c>
      <c r="F2797" s="14" t="s">
        <v>6537</v>
      </c>
      <c r="G2797" s="15">
        <v>-2.4799999999999999E-2</v>
      </c>
    </row>
    <row r="2798" spans="1:7" x14ac:dyDescent="0.2">
      <c r="A2798" s="17">
        <v>39395</v>
      </c>
      <c r="B2798" s="14">
        <v>362.27</v>
      </c>
      <c r="C2798" s="14">
        <v>371.5</v>
      </c>
      <c r="D2798" s="14">
        <v>373.55</v>
      </c>
      <c r="E2798" s="14">
        <v>361.31</v>
      </c>
      <c r="F2798" s="14" t="s">
        <v>6538</v>
      </c>
      <c r="G2798" s="15">
        <v>-3.7000000000000002E-3</v>
      </c>
    </row>
    <row r="2799" spans="1:7" x14ac:dyDescent="0.2">
      <c r="A2799" s="17">
        <v>39394</v>
      </c>
      <c r="B2799" s="14">
        <v>371.5</v>
      </c>
      <c r="C2799" s="14">
        <v>372.87</v>
      </c>
      <c r="D2799" s="14">
        <v>373.04</v>
      </c>
      <c r="E2799" s="14">
        <v>366.27</v>
      </c>
      <c r="F2799" s="14" t="s">
        <v>6539</v>
      </c>
      <c r="G2799" s="15">
        <v>-1.1900000000000001E-2</v>
      </c>
    </row>
    <row r="2800" spans="1:7" x14ac:dyDescent="0.2">
      <c r="A2800" s="17">
        <v>39393</v>
      </c>
      <c r="B2800" s="14">
        <v>372.87</v>
      </c>
      <c r="C2800" s="14">
        <v>377.37</v>
      </c>
      <c r="D2800" s="14">
        <v>379.91</v>
      </c>
      <c r="E2800" s="14">
        <v>371.46</v>
      </c>
      <c r="F2800" s="14" t="s">
        <v>6540</v>
      </c>
      <c r="G2800" s="15">
        <v>5.1999999999999998E-3</v>
      </c>
    </row>
    <row r="2801" spans="1:7" x14ac:dyDescent="0.2">
      <c r="A2801" s="17">
        <v>39392</v>
      </c>
      <c r="B2801" s="14">
        <v>377.37</v>
      </c>
      <c r="C2801" s="14">
        <v>375.4</v>
      </c>
      <c r="D2801" s="14">
        <v>379.61</v>
      </c>
      <c r="E2801" s="14">
        <v>375.4</v>
      </c>
      <c r="F2801" s="14" t="s">
        <v>6541</v>
      </c>
      <c r="G2801" s="15">
        <v>2.9999999999999997E-4</v>
      </c>
    </row>
    <row r="2802" spans="1:7" x14ac:dyDescent="0.2">
      <c r="A2802" s="17">
        <v>39391</v>
      </c>
      <c r="B2802" s="14">
        <v>375.4</v>
      </c>
      <c r="C2802" s="14">
        <v>375.28</v>
      </c>
      <c r="D2802" s="14">
        <v>375.79</v>
      </c>
      <c r="E2802" s="14">
        <v>372.94</v>
      </c>
      <c r="F2802" s="14" t="s">
        <v>6542</v>
      </c>
      <c r="G2802" s="15">
        <v>-1.21E-2</v>
      </c>
    </row>
    <row r="2803" spans="1:7" x14ac:dyDescent="0.2">
      <c r="A2803" s="17">
        <v>39388</v>
      </c>
      <c r="B2803" s="14">
        <v>375.28</v>
      </c>
      <c r="C2803" s="14">
        <v>379.89</v>
      </c>
      <c r="D2803" s="14">
        <v>379.9</v>
      </c>
      <c r="E2803" s="14">
        <v>373.99</v>
      </c>
      <c r="F2803" s="14" t="s">
        <v>6543</v>
      </c>
      <c r="G2803" s="15">
        <v>-1.11E-2</v>
      </c>
    </row>
    <row r="2804" spans="1:7" x14ac:dyDescent="0.2">
      <c r="A2804" s="17">
        <v>39387</v>
      </c>
      <c r="B2804" s="14">
        <v>379.89</v>
      </c>
      <c r="C2804" s="14">
        <v>384.15</v>
      </c>
      <c r="D2804" s="14">
        <v>385.65</v>
      </c>
      <c r="E2804" s="14">
        <v>376.65</v>
      </c>
      <c r="F2804" s="14" t="s">
        <v>6544</v>
      </c>
      <c r="G2804" s="15">
        <v>1.1599999999999999E-2</v>
      </c>
    </row>
    <row r="2805" spans="1:7" x14ac:dyDescent="0.2">
      <c r="A2805" s="17">
        <v>39386</v>
      </c>
      <c r="B2805" s="14">
        <v>384.15</v>
      </c>
      <c r="C2805" s="14">
        <v>379.74</v>
      </c>
      <c r="D2805" s="14">
        <v>384.15</v>
      </c>
      <c r="E2805" s="14">
        <v>377.82</v>
      </c>
      <c r="F2805" s="14" t="s">
        <v>6545</v>
      </c>
      <c r="G2805" s="15">
        <v>-6.0000000000000001E-3</v>
      </c>
    </row>
    <row r="2806" spans="1:7" x14ac:dyDescent="0.2">
      <c r="A2806" s="17">
        <v>39385</v>
      </c>
      <c r="B2806" s="14">
        <v>379.74</v>
      </c>
      <c r="C2806" s="14">
        <v>382.02</v>
      </c>
      <c r="D2806" s="14">
        <v>382.02</v>
      </c>
      <c r="E2806" s="14">
        <v>378.37</v>
      </c>
      <c r="F2806" s="14" t="s">
        <v>6546</v>
      </c>
      <c r="G2806" s="15">
        <v>3.5999999999999999E-3</v>
      </c>
    </row>
    <row r="2807" spans="1:7" x14ac:dyDescent="0.2">
      <c r="A2807" s="17">
        <v>39384</v>
      </c>
      <c r="B2807" s="14">
        <v>382.02</v>
      </c>
      <c r="C2807" s="14">
        <v>380.64</v>
      </c>
      <c r="D2807" s="14">
        <v>383.6</v>
      </c>
      <c r="E2807" s="14">
        <v>380.64</v>
      </c>
      <c r="F2807" s="14" t="s">
        <v>6547</v>
      </c>
      <c r="G2807" s="15">
        <v>-5.9999999999999995E-4</v>
      </c>
    </row>
    <row r="2808" spans="1:7" x14ac:dyDescent="0.2">
      <c r="A2808" s="17">
        <v>39381</v>
      </c>
      <c r="B2808" s="14">
        <v>380.64</v>
      </c>
      <c r="C2808" s="14">
        <v>380.86</v>
      </c>
      <c r="D2808" s="14">
        <v>382.77</v>
      </c>
      <c r="E2808" s="14">
        <v>376.75</v>
      </c>
      <c r="F2808" s="14" t="s">
        <v>6548</v>
      </c>
      <c r="G2808" s="15">
        <v>1.2500000000000001E-2</v>
      </c>
    </row>
    <row r="2809" spans="1:7" x14ac:dyDescent="0.2">
      <c r="A2809" s="17">
        <v>39380</v>
      </c>
      <c r="B2809" s="14">
        <v>380.86</v>
      </c>
      <c r="C2809" s="14">
        <v>376.16</v>
      </c>
      <c r="D2809" s="14">
        <v>382.2</v>
      </c>
      <c r="E2809" s="14">
        <v>376.16</v>
      </c>
      <c r="F2809" s="14" t="s">
        <v>6549</v>
      </c>
      <c r="G2809" s="15">
        <v>-1.1299999999999999E-2</v>
      </c>
    </row>
    <row r="2810" spans="1:7" x14ac:dyDescent="0.2">
      <c r="A2810" s="17">
        <v>39379</v>
      </c>
      <c r="B2810" s="14">
        <v>376.16</v>
      </c>
      <c r="C2810" s="14">
        <v>380.44</v>
      </c>
      <c r="D2810" s="14">
        <v>382.79</v>
      </c>
      <c r="E2810" s="14">
        <v>375.14</v>
      </c>
      <c r="F2810" s="14" t="s">
        <v>6550</v>
      </c>
      <c r="G2810" s="15">
        <v>2.47E-2</v>
      </c>
    </row>
    <row r="2811" spans="1:7" x14ac:dyDescent="0.2">
      <c r="A2811" s="17">
        <v>39378</v>
      </c>
      <c r="B2811" s="14">
        <v>380.44</v>
      </c>
      <c r="C2811" s="14">
        <v>371.26</v>
      </c>
      <c r="D2811" s="14">
        <v>381.51</v>
      </c>
      <c r="E2811" s="14">
        <v>371.26</v>
      </c>
      <c r="F2811" s="14" t="s">
        <v>6551</v>
      </c>
      <c r="G2811" s="15">
        <v>-2.3099999999999999E-2</v>
      </c>
    </row>
    <row r="2812" spans="1:7" x14ac:dyDescent="0.2">
      <c r="A2812" s="17">
        <v>39377</v>
      </c>
      <c r="B2812" s="14">
        <v>371.26</v>
      </c>
      <c r="C2812" s="14">
        <v>380.05</v>
      </c>
      <c r="D2812" s="14">
        <v>380.05</v>
      </c>
      <c r="E2812" s="14">
        <v>369.15</v>
      </c>
      <c r="F2812" s="14" t="s">
        <v>6552</v>
      </c>
      <c r="G2812" s="15">
        <v>-1.52E-2</v>
      </c>
    </row>
    <row r="2813" spans="1:7" x14ac:dyDescent="0.2">
      <c r="A2813" s="17">
        <v>39374</v>
      </c>
      <c r="B2813" s="14">
        <v>380.05</v>
      </c>
      <c r="C2813" s="14">
        <v>385.93</v>
      </c>
      <c r="D2813" s="14">
        <v>385.93</v>
      </c>
      <c r="E2813" s="14">
        <v>379.6</v>
      </c>
      <c r="F2813" s="14" t="s">
        <v>6553</v>
      </c>
      <c r="G2813" s="15">
        <v>-1.54E-2</v>
      </c>
    </row>
    <row r="2814" spans="1:7" x14ac:dyDescent="0.2">
      <c r="A2814" s="17">
        <v>39373</v>
      </c>
      <c r="B2814" s="14">
        <v>385.93</v>
      </c>
      <c r="C2814" s="14">
        <v>391.95</v>
      </c>
      <c r="D2814" s="14">
        <v>392.86</v>
      </c>
      <c r="E2814" s="14">
        <v>384.88</v>
      </c>
      <c r="F2814" s="14" t="s">
        <v>6554</v>
      </c>
      <c r="G2814" s="15">
        <v>3.8E-3</v>
      </c>
    </row>
    <row r="2815" spans="1:7" x14ac:dyDescent="0.2">
      <c r="A2815" s="17">
        <v>39372</v>
      </c>
      <c r="B2815" s="14">
        <v>391.95</v>
      </c>
      <c r="C2815" s="14">
        <v>390.47</v>
      </c>
      <c r="D2815" s="14">
        <v>393.74</v>
      </c>
      <c r="E2815" s="14">
        <v>389.13</v>
      </c>
      <c r="F2815" s="14" t="s">
        <v>6555</v>
      </c>
      <c r="G2815" s="15">
        <v>-3.09E-2</v>
      </c>
    </row>
    <row r="2816" spans="1:7" x14ac:dyDescent="0.2">
      <c r="A2816" s="17">
        <v>39371</v>
      </c>
      <c r="B2816" s="14">
        <v>390.47</v>
      </c>
      <c r="C2816" s="14">
        <v>402.91</v>
      </c>
      <c r="D2816" s="14">
        <v>402.91</v>
      </c>
      <c r="E2816" s="14">
        <v>387.03</v>
      </c>
      <c r="F2816" s="14" t="s">
        <v>6556</v>
      </c>
      <c r="G2816" s="15">
        <v>-6.4999999999999997E-3</v>
      </c>
    </row>
    <row r="2817" spans="1:7" x14ac:dyDescent="0.2">
      <c r="A2817" s="17">
        <v>39370</v>
      </c>
      <c r="B2817" s="14">
        <v>402.91</v>
      </c>
      <c r="C2817" s="14">
        <v>405.53</v>
      </c>
      <c r="D2817" s="14">
        <v>406.14</v>
      </c>
      <c r="E2817" s="14">
        <v>401.81</v>
      </c>
      <c r="F2817" s="14" t="s">
        <v>6557</v>
      </c>
      <c r="G2817" s="15">
        <v>-5.5999999999999999E-3</v>
      </c>
    </row>
    <row r="2818" spans="1:7" x14ac:dyDescent="0.2">
      <c r="A2818" s="17">
        <v>39367</v>
      </c>
      <c r="B2818" s="14">
        <v>405.53</v>
      </c>
      <c r="C2818" s="14">
        <v>407.81</v>
      </c>
      <c r="D2818" s="14">
        <v>407.81</v>
      </c>
      <c r="E2818" s="14">
        <v>402.22</v>
      </c>
      <c r="F2818" s="14" t="s">
        <v>6558</v>
      </c>
      <c r="G2818" s="15">
        <v>6.6E-3</v>
      </c>
    </row>
    <row r="2819" spans="1:7" x14ac:dyDescent="0.2">
      <c r="A2819" s="17">
        <v>39366</v>
      </c>
      <c r="B2819" s="14">
        <v>407.81</v>
      </c>
      <c r="C2819" s="14">
        <v>405.15</v>
      </c>
      <c r="D2819" s="14">
        <v>408.96</v>
      </c>
      <c r="E2819" s="14">
        <v>404.96</v>
      </c>
      <c r="F2819" s="14" t="s">
        <v>6559</v>
      </c>
      <c r="G2819" s="15">
        <v>2.5999999999999999E-3</v>
      </c>
    </row>
    <row r="2820" spans="1:7" x14ac:dyDescent="0.2">
      <c r="A2820" s="17">
        <v>39365</v>
      </c>
      <c r="B2820" s="14">
        <v>405.15</v>
      </c>
      <c r="C2820" s="14">
        <v>404.1</v>
      </c>
      <c r="D2820" s="14">
        <v>405.98</v>
      </c>
      <c r="E2820" s="14">
        <v>403.71</v>
      </c>
      <c r="F2820" s="14" t="s">
        <v>6560</v>
      </c>
      <c r="G2820" s="15">
        <v>6.3E-3</v>
      </c>
    </row>
    <row r="2821" spans="1:7" x14ac:dyDescent="0.2">
      <c r="A2821" s="17">
        <v>39364</v>
      </c>
      <c r="B2821" s="14">
        <v>404.1</v>
      </c>
      <c r="C2821" s="14">
        <v>401.58</v>
      </c>
      <c r="D2821" s="14">
        <v>404.1</v>
      </c>
      <c r="E2821" s="14">
        <v>400.08</v>
      </c>
      <c r="F2821" s="14" t="s">
        <v>6561</v>
      </c>
      <c r="G2821" s="15">
        <v>-3.0000000000000001E-3</v>
      </c>
    </row>
    <row r="2822" spans="1:7" x14ac:dyDescent="0.2">
      <c r="A2822" s="17">
        <v>39363</v>
      </c>
      <c r="B2822" s="14">
        <v>401.58</v>
      </c>
      <c r="C2822" s="14">
        <v>402.79</v>
      </c>
      <c r="D2822" s="14">
        <v>404.3</v>
      </c>
      <c r="E2822" s="14">
        <v>400.68</v>
      </c>
      <c r="F2822" s="14" t="s">
        <v>5845</v>
      </c>
      <c r="G2822" s="15">
        <v>1.0999999999999999E-2</v>
      </c>
    </row>
    <row r="2823" spans="1:7" x14ac:dyDescent="0.2">
      <c r="A2823" s="17">
        <v>39360</v>
      </c>
      <c r="B2823" s="14">
        <v>402.79</v>
      </c>
      <c r="C2823" s="14">
        <v>398.42</v>
      </c>
      <c r="D2823" s="14">
        <v>403.29</v>
      </c>
      <c r="E2823" s="14">
        <v>397.95</v>
      </c>
      <c r="F2823" s="14" t="s">
        <v>6562</v>
      </c>
      <c r="G2823" s="15">
        <v>8.0000000000000004E-4</v>
      </c>
    </row>
    <row r="2824" spans="1:7" x14ac:dyDescent="0.2">
      <c r="A2824" s="17">
        <v>39359</v>
      </c>
      <c r="B2824" s="14">
        <v>398.42</v>
      </c>
      <c r="C2824" s="14">
        <v>398.09</v>
      </c>
      <c r="D2824" s="14">
        <v>398.92</v>
      </c>
      <c r="E2824" s="14">
        <v>395.17</v>
      </c>
      <c r="F2824" s="14" t="s">
        <v>6563</v>
      </c>
      <c r="G2824" s="15">
        <v>5.3E-3</v>
      </c>
    </row>
    <row r="2825" spans="1:7" x14ac:dyDescent="0.2">
      <c r="A2825" s="17">
        <v>39358</v>
      </c>
      <c r="B2825" s="14">
        <v>398.09</v>
      </c>
      <c r="C2825" s="14">
        <v>395.99</v>
      </c>
      <c r="D2825" s="14">
        <v>398.97</v>
      </c>
      <c r="E2825" s="14">
        <v>395.47</v>
      </c>
      <c r="F2825" s="14" t="s">
        <v>6564</v>
      </c>
      <c r="G2825" s="15">
        <v>5.1000000000000004E-3</v>
      </c>
    </row>
    <row r="2826" spans="1:7" x14ac:dyDescent="0.2">
      <c r="A2826" s="17">
        <v>39357</v>
      </c>
      <c r="B2826" s="14">
        <v>395.99</v>
      </c>
      <c r="C2826" s="14">
        <v>393.97</v>
      </c>
      <c r="D2826" s="14">
        <v>398.66</v>
      </c>
      <c r="E2826" s="14">
        <v>393.97</v>
      </c>
      <c r="F2826" s="14" t="s">
        <v>6565</v>
      </c>
      <c r="G2826" s="15">
        <v>5.5999999999999999E-3</v>
      </c>
    </row>
    <row r="2827" spans="1:7" x14ac:dyDescent="0.2">
      <c r="A2827" s="17">
        <v>39356</v>
      </c>
      <c r="B2827" s="14">
        <v>393.97</v>
      </c>
      <c r="C2827" s="14">
        <v>391.79</v>
      </c>
      <c r="D2827" s="14">
        <v>394.35</v>
      </c>
      <c r="E2827" s="14">
        <v>389.22</v>
      </c>
      <c r="F2827" s="14" t="s">
        <v>6278</v>
      </c>
      <c r="G2827" s="15">
        <v>4.4999999999999997E-3</v>
      </c>
    </row>
    <row r="2828" spans="1:7" x14ac:dyDescent="0.2">
      <c r="A2828" s="17">
        <v>39353</v>
      </c>
      <c r="B2828" s="14">
        <v>391.79</v>
      </c>
      <c r="C2828" s="14">
        <v>390.05</v>
      </c>
      <c r="D2828" s="14">
        <v>391.79</v>
      </c>
      <c r="E2828" s="14">
        <v>388.95</v>
      </c>
      <c r="F2828" s="14" t="s">
        <v>4631</v>
      </c>
      <c r="G2828" s="15">
        <v>1.44E-2</v>
      </c>
    </row>
    <row r="2829" spans="1:7" x14ac:dyDescent="0.2">
      <c r="A2829" s="17">
        <v>39352</v>
      </c>
      <c r="B2829" s="14">
        <v>390.05</v>
      </c>
      <c r="C2829" s="14">
        <v>384.51</v>
      </c>
      <c r="D2829" s="14">
        <v>391.5</v>
      </c>
      <c r="E2829" s="14">
        <v>384.51</v>
      </c>
      <c r="F2829" s="14" t="s">
        <v>6566</v>
      </c>
      <c r="G2829" s="15">
        <v>9.1999999999999998E-3</v>
      </c>
    </row>
    <row r="2830" spans="1:7" x14ac:dyDescent="0.2">
      <c r="A2830" s="17">
        <v>39351</v>
      </c>
      <c r="B2830" s="14">
        <v>384.51</v>
      </c>
      <c r="C2830" s="14">
        <v>380.99</v>
      </c>
      <c r="D2830" s="14">
        <v>385.18</v>
      </c>
      <c r="E2830" s="14">
        <v>380.99</v>
      </c>
      <c r="F2830" s="14" t="s">
        <v>4827</v>
      </c>
      <c r="G2830" s="15">
        <v>-1.17E-2</v>
      </c>
    </row>
    <row r="2831" spans="1:7" x14ac:dyDescent="0.2">
      <c r="A2831" s="17">
        <v>39350</v>
      </c>
      <c r="B2831" s="14">
        <v>380.99</v>
      </c>
      <c r="C2831" s="14">
        <v>385.49</v>
      </c>
      <c r="D2831" s="14">
        <v>385.49</v>
      </c>
      <c r="E2831" s="14">
        <v>379.32</v>
      </c>
      <c r="F2831" s="14" t="s">
        <v>6567</v>
      </c>
      <c r="G2831" s="15">
        <v>-9.7999999999999997E-3</v>
      </c>
    </row>
    <row r="2832" spans="1:7" x14ac:dyDescent="0.2">
      <c r="A2832" s="17">
        <v>39349</v>
      </c>
      <c r="B2832" s="14">
        <v>385.49</v>
      </c>
      <c r="C2832" s="14">
        <v>389.29</v>
      </c>
      <c r="D2832" s="14">
        <v>389.29</v>
      </c>
      <c r="E2832" s="14">
        <v>385.49</v>
      </c>
      <c r="F2832" s="14" t="s">
        <v>6568</v>
      </c>
      <c r="G2832" s="15">
        <v>4.3E-3</v>
      </c>
    </row>
    <row r="2833" spans="1:7" x14ac:dyDescent="0.2">
      <c r="A2833" s="17">
        <v>39346</v>
      </c>
      <c r="B2833" s="14">
        <v>389.29</v>
      </c>
      <c r="C2833" s="14">
        <v>387.61</v>
      </c>
      <c r="D2833" s="14">
        <v>390.01</v>
      </c>
      <c r="E2833" s="14">
        <v>386.45</v>
      </c>
      <c r="F2833" s="14" t="s">
        <v>6569</v>
      </c>
      <c r="G2833" s="15">
        <v>-1.1900000000000001E-2</v>
      </c>
    </row>
    <row r="2834" spans="1:7" x14ac:dyDescent="0.2">
      <c r="A2834" s="17">
        <v>39345</v>
      </c>
      <c r="B2834" s="14">
        <v>387.61</v>
      </c>
      <c r="C2834" s="14">
        <v>392.26</v>
      </c>
      <c r="D2834" s="14">
        <v>392.26</v>
      </c>
      <c r="E2834" s="14">
        <v>385.59</v>
      </c>
      <c r="F2834" s="14" t="s">
        <v>6570</v>
      </c>
      <c r="G2834" s="15">
        <v>3.2399999999999998E-2</v>
      </c>
    </row>
    <row r="2835" spans="1:7" x14ac:dyDescent="0.2">
      <c r="A2835" s="17">
        <v>39344</v>
      </c>
      <c r="B2835" s="14">
        <v>392.26</v>
      </c>
      <c r="C2835" s="14">
        <v>379.94</v>
      </c>
      <c r="D2835" s="14">
        <v>392.27</v>
      </c>
      <c r="E2835" s="14">
        <v>379.94</v>
      </c>
      <c r="F2835" s="14" t="s">
        <v>6571</v>
      </c>
      <c r="G2835" s="15">
        <v>1.3299999999999999E-2</v>
      </c>
    </row>
    <row r="2836" spans="1:7" x14ac:dyDescent="0.2">
      <c r="A2836" s="17">
        <v>39343</v>
      </c>
      <c r="B2836" s="14">
        <v>379.94</v>
      </c>
      <c r="C2836" s="14">
        <v>374.97</v>
      </c>
      <c r="D2836" s="14">
        <v>380.14</v>
      </c>
      <c r="E2836" s="14">
        <v>373.54</v>
      </c>
      <c r="F2836" s="14" t="s">
        <v>6572</v>
      </c>
      <c r="G2836" s="15">
        <v>-1.55E-2</v>
      </c>
    </row>
    <row r="2837" spans="1:7" x14ac:dyDescent="0.2">
      <c r="A2837" s="17">
        <v>39342</v>
      </c>
      <c r="B2837" s="14">
        <v>374.97</v>
      </c>
      <c r="C2837" s="14">
        <v>380.88</v>
      </c>
      <c r="D2837" s="14">
        <v>380.88</v>
      </c>
      <c r="E2837" s="14">
        <v>373.54</v>
      </c>
      <c r="F2837" s="14" t="s">
        <v>6573</v>
      </c>
      <c r="G2837" s="15">
        <v>-1.2699999999999999E-2</v>
      </c>
    </row>
    <row r="2838" spans="1:7" x14ac:dyDescent="0.2">
      <c r="A2838" s="17">
        <v>39339</v>
      </c>
      <c r="B2838" s="14">
        <v>380.88</v>
      </c>
      <c r="C2838" s="14">
        <v>385.78</v>
      </c>
      <c r="D2838" s="14">
        <v>385.78</v>
      </c>
      <c r="E2838" s="14">
        <v>379.07</v>
      </c>
      <c r="F2838" s="14" t="s">
        <v>6574</v>
      </c>
      <c r="G2838" s="15">
        <v>1.11E-2</v>
      </c>
    </row>
    <row r="2839" spans="1:7" x14ac:dyDescent="0.2">
      <c r="A2839" s="17">
        <v>39338</v>
      </c>
      <c r="B2839" s="14">
        <v>385.78</v>
      </c>
      <c r="C2839" s="14">
        <v>381.56</v>
      </c>
      <c r="D2839" s="14">
        <v>386.25</v>
      </c>
      <c r="E2839" s="14">
        <v>379.03</v>
      </c>
      <c r="F2839" s="14" t="s">
        <v>6575</v>
      </c>
      <c r="G2839" s="15">
        <v>5.7999999999999996E-3</v>
      </c>
    </row>
    <row r="2840" spans="1:7" x14ac:dyDescent="0.2">
      <c r="A2840" s="17">
        <v>39337</v>
      </c>
      <c r="B2840" s="14">
        <v>381.56</v>
      </c>
      <c r="C2840" s="14">
        <v>379.36</v>
      </c>
      <c r="D2840" s="14">
        <v>381.56</v>
      </c>
      <c r="E2840" s="14">
        <v>376.79</v>
      </c>
      <c r="F2840" s="14" t="s">
        <v>6576</v>
      </c>
      <c r="G2840" s="15">
        <v>2.0799999999999999E-2</v>
      </c>
    </row>
    <row r="2841" spans="1:7" x14ac:dyDescent="0.2">
      <c r="A2841" s="17">
        <v>39336</v>
      </c>
      <c r="B2841" s="14">
        <v>379.36</v>
      </c>
      <c r="C2841" s="14">
        <v>371.64</v>
      </c>
      <c r="D2841" s="14">
        <v>379.56</v>
      </c>
      <c r="E2841" s="14">
        <v>371.64</v>
      </c>
      <c r="F2841" s="14" t="s">
        <v>6577</v>
      </c>
      <c r="G2841" s="15">
        <v>-1.3299999999999999E-2</v>
      </c>
    </row>
    <row r="2842" spans="1:7" x14ac:dyDescent="0.2">
      <c r="A2842" s="17">
        <v>39335</v>
      </c>
      <c r="B2842" s="14">
        <v>371.64</v>
      </c>
      <c r="C2842" s="14">
        <v>376.66</v>
      </c>
      <c r="D2842" s="14">
        <v>378.29</v>
      </c>
      <c r="E2842" s="14">
        <v>370.99</v>
      </c>
      <c r="F2842" s="14" t="s">
        <v>6578</v>
      </c>
      <c r="G2842" s="15">
        <v>-2.4899999999999999E-2</v>
      </c>
    </row>
    <row r="2843" spans="1:7" x14ac:dyDescent="0.2">
      <c r="A2843" s="17">
        <v>39332</v>
      </c>
      <c r="B2843" s="14">
        <v>376.66</v>
      </c>
      <c r="C2843" s="14">
        <v>386.27</v>
      </c>
      <c r="D2843" s="14">
        <v>387.02</v>
      </c>
      <c r="E2843" s="14">
        <v>375.29</v>
      </c>
      <c r="F2843" s="14" t="s">
        <v>6579</v>
      </c>
      <c r="G2843" s="15">
        <v>-4.7000000000000002E-3</v>
      </c>
    </row>
    <row r="2844" spans="1:7" x14ac:dyDescent="0.2">
      <c r="A2844" s="17">
        <v>39331</v>
      </c>
      <c r="B2844" s="14">
        <v>386.27</v>
      </c>
      <c r="C2844" s="14">
        <v>388.08</v>
      </c>
      <c r="D2844" s="14">
        <v>390.93</v>
      </c>
      <c r="E2844" s="14">
        <v>384.52</v>
      </c>
      <c r="F2844" s="14" t="s">
        <v>6580</v>
      </c>
      <c r="G2844" s="15">
        <v>-2.1499999999999998E-2</v>
      </c>
    </row>
    <row r="2845" spans="1:7" x14ac:dyDescent="0.2">
      <c r="A2845" s="17">
        <v>39330</v>
      </c>
      <c r="B2845" s="14">
        <v>388.08</v>
      </c>
      <c r="C2845" s="14">
        <v>396.59</v>
      </c>
      <c r="D2845" s="14">
        <v>397.17</v>
      </c>
      <c r="E2845" s="14">
        <v>388.07</v>
      </c>
      <c r="F2845" s="14" t="s">
        <v>6581</v>
      </c>
      <c r="G2845" s="15">
        <v>2E-3</v>
      </c>
    </row>
    <row r="2846" spans="1:7" x14ac:dyDescent="0.2">
      <c r="A2846" s="17">
        <v>39329</v>
      </c>
      <c r="B2846" s="14">
        <v>396.59</v>
      </c>
      <c r="C2846" s="14">
        <v>395.78</v>
      </c>
      <c r="D2846" s="14">
        <v>396.61</v>
      </c>
      <c r="E2846" s="14">
        <v>392.19</v>
      </c>
      <c r="F2846" s="14" t="s">
        <v>6303</v>
      </c>
      <c r="G2846" s="15">
        <v>6.4000000000000003E-3</v>
      </c>
    </row>
    <row r="2847" spans="1:7" x14ac:dyDescent="0.2">
      <c r="A2847" s="17">
        <v>39328</v>
      </c>
      <c r="B2847" s="14">
        <v>395.78</v>
      </c>
      <c r="C2847" s="14">
        <v>393.25</v>
      </c>
      <c r="D2847" s="14">
        <v>395.84</v>
      </c>
      <c r="E2847" s="14">
        <v>393.24</v>
      </c>
      <c r="F2847" s="14" t="s">
        <v>2179</v>
      </c>
      <c r="G2847" s="15">
        <v>1.01E-2</v>
      </c>
    </row>
    <row r="2848" spans="1:7" x14ac:dyDescent="0.2">
      <c r="A2848" s="17">
        <v>39325</v>
      </c>
      <c r="B2848" s="14">
        <v>393.25</v>
      </c>
      <c r="C2848" s="14">
        <v>389.3</v>
      </c>
      <c r="D2848" s="14">
        <v>393.58</v>
      </c>
      <c r="E2848" s="14">
        <v>389.09</v>
      </c>
      <c r="F2848" s="14" t="s">
        <v>6582</v>
      </c>
      <c r="G2848" s="15">
        <v>9.9000000000000008E-3</v>
      </c>
    </row>
    <row r="2849" spans="1:7" x14ac:dyDescent="0.2">
      <c r="A2849" s="17">
        <v>39324</v>
      </c>
      <c r="B2849" s="14">
        <v>389.3</v>
      </c>
      <c r="C2849" s="14">
        <v>385.5</v>
      </c>
      <c r="D2849" s="14">
        <v>390.1</v>
      </c>
      <c r="E2849" s="14">
        <v>383.41</v>
      </c>
      <c r="F2849" s="14" t="s">
        <v>6583</v>
      </c>
      <c r="G2849" s="15">
        <v>1.23E-2</v>
      </c>
    </row>
    <row r="2850" spans="1:7" x14ac:dyDescent="0.2">
      <c r="A2850" s="17">
        <v>39323</v>
      </c>
      <c r="B2850" s="14">
        <v>385.5</v>
      </c>
      <c r="C2850" s="14">
        <v>380.83</v>
      </c>
      <c r="D2850" s="14">
        <v>385.62</v>
      </c>
      <c r="E2850" s="14">
        <v>376.34</v>
      </c>
      <c r="F2850" s="14" t="s">
        <v>6584</v>
      </c>
      <c r="G2850" s="15">
        <v>-2.2700000000000001E-2</v>
      </c>
    </row>
    <row r="2851" spans="1:7" x14ac:dyDescent="0.2">
      <c r="A2851" s="17">
        <v>39322</v>
      </c>
      <c r="B2851" s="14">
        <v>380.83</v>
      </c>
      <c r="C2851" s="14">
        <v>389.69</v>
      </c>
      <c r="D2851" s="14">
        <v>389.69</v>
      </c>
      <c r="E2851" s="14">
        <v>380.76</v>
      </c>
      <c r="F2851" s="14" t="s">
        <v>6585</v>
      </c>
      <c r="G2851" s="15">
        <v>-4.5999999999999999E-3</v>
      </c>
    </row>
    <row r="2852" spans="1:7" x14ac:dyDescent="0.2">
      <c r="A2852" s="17">
        <v>39321</v>
      </c>
      <c r="B2852" s="14">
        <v>389.69</v>
      </c>
      <c r="C2852" s="14">
        <v>391.51</v>
      </c>
      <c r="D2852" s="14">
        <v>394.03</v>
      </c>
      <c r="E2852" s="14">
        <v>389.47</v>
      </c>
      <c r="F2852" s="14" t="s">
        <v>6586</v>
      </c>
      <c r="G2852" s="15">
        <v>1.03E-2</v>
      </c>
    </row>
    <row r="2853" spans="1:7" x14ac:dyDescent="0.2">
      <c r="A2853" s="17">
        <v>39318</v>
      </c>
      <c r="B2853" s="14">
        <v>391.51</v>
      </c>
      <c r="C2853" s="14">
        <v>387.5</v>
      </c>
      <c r="D2853" s="14">
        <v>392.56</v>
      </c>
      <c r="E2853" s="14">
        <v>384.96</v>
      </c>
      <c r="F2853" s="14" t="s">
        <v>6587</v>
      </c>
      <c r="G2853" s="15">
        <v>5.5999999999999999E-3</v>
      </c>
    </row>
    <row r="2854" spans="1:7" x14ac:dyDescent="0.2">
      <c r="A2854" s="17">
        <v>39317</v>
      </c>
      <c r="B2854" s="14">
        <v>387.5</v>
      </c>
      <c r="C2854" s="14">
        <v>385.35</v>
      </c>
      <c r="D2854" s="14">
        <v>390.08</v>
      </c>
      <c r="E2854" s="14">
        <v>385.35</v>
      </c>
      <c r="F2854" s="14" t="s">
        <v>4499</v>
      </c>
      <c r="G2854" s="15">
        <v>1.9199999999999998E-2</v>
      </c>
    </row>
    <row r="2855" spans="1:7" x14ac:dyDescent="0.2">
      <c r="A2855" s="17">
        <v>39316</v>
      </c>
      <c r="B2855" s="14">
        <v>385.35</v>
      </c>
      <c r="C2855" s="14">
        <v>378.09</v>
      </c>
      <c r="D2855" s="14">
        <v>385.35</v>
      </c>
      <c r="E2855" s="14">
        <v>378.09</v>
      </c>
      <c r="F2855" s="14" t="s">
        <v>6588</v>
      </c>
      <c r="G2855" s="15">
        <v>-4.1999999999999997E-3</v>
      </c>
    </row>
    <row r="2856" spans="1:7" x14ac:dyDescent="0.2">
      <c r="A2856" s="17">
        <v>39315</v>
      </c>
      <c r="B2856" s="14">
        <v>378.09</v>
      </c>
      <c r="C2856" s="14">
        <v>379.67</v>
      </c>
      <c r="D2856" s="14">
        <v>381.83</v>
      </c>
      <c r="E2856" s="14">
        <v>374.48</v>
      </c>
      <c r="F2856" s="14" t="s">
        <v>6589</v>
      </c>
      <c r="G2856" s="15">
        <v>1.2200000000000001E-2</v>
      </c>
    </row>
    <row r="2857" spans="1:7" x14ac:dyDescent="0.2">
      <c r="A2857" s="17">
        <v>39314</v>
      </c>
      <c r="B2857" s="14">
        <v>379.67</v>
      </c>
      <c r="C2857" s="14">
        <v>375.11</v>
      </c>
      <c r="D2857" s="14">
        <v>383.19</v>
      </c>
      <c r="E2857" s="14">
        <v>375.11</v>
      </c>
      <c r="F2857" s="14" t="s">
        <v>6590</v>
      </c>
      <c r="G2857" s="15">
        <v>1.52E-2</v>
      </c>
    </row>
    <row r="2858" spans="1:7" x14ac:dyDescent="0.2">
      <c r="A2858" s="17">
        <v>39311</v>
      </c>
      <c r="B2858" s="14">
        <v>375.11</v>
      </c>
      <c r="C2858" s="14">
        <v>369.49</v>
      </c>
      <c r="D2858" s="14">
        <v>380.02</v>
      </c>
      <c r="E2858" s="14">
        <v>364.06</v>
      </c>
      <c r="F2858" s="14" t="s">
        <v>6591</v>
      </c>
      <c r="G2858" s="15">
        <v>-3.3599999999999998E-2</v>
      </c>
    </row>
    <row r="2859" spans="1:7" x14ac:dyDescent="0.2">
      <c r="A2859" s="17">
        <v>39310</v>
      </c>
      <c r="B2859" s="14">
        <v>369.49</v>
      </c>
      <c r="C2859" s="14">
        <v>382.33</v>
      </c>
      <c r="D2859" s="14">
        <v>382.33</v>
      </c>
      <c r="E2859" s="14">
        <v>367.48</v>
      </c>
      <c r="F2859" s="14" t="s">
        <v>6592</v>
      </c>
      <c r="G2859" s="15">
        <v>-1.03E-2</v>
      </c>
    </row>
    <row r="2860" spans="1:7" x14ac:dyDescent="0.2">
      <c r="A2860" s="17">
        <v>39309</v>
      </c>
      <c r="B2860" s="14">
        <v>382.33</v>
      </c>
      <c r="C2860" s="14">
        <v>386.31</v>
      </c>
      <c r="D2860" s="14">
        <v>386.31</v>
      </c>
      <c r="E2860" s="14">
        <v>378.02</v>
      </c>
      <c r="F2860" s="14" t="s">
        <v>6593</v>
      </c>
      <c r="G2860" s="15">
        <v>-7.7999999999999996E-3</v>
      </c>
    </row>
    <row r="2861" spans="1:7" x14ac:dyDescent="0.2">
      <c r="A2861" s="17">
        <v>39308</v>
      </c>
      <c r="B2861" s="14">
        <v>386.31</v>
      </c>
      <c r="C2861" s="14">
        <v>389.33</v>
      </c>
      <c r="D2861" s="14">
        <v>391.54</v>
      </c>
      <c r="E2861" s="14">
        <v>385.8</v>
      </c>
      <c r="F2861" s="14" t="s">
        <v>6594</v>
      </c>
      <c r="G2861" s="15">
        <v>2.8000000000000001E-2</v>
      </c>
    </row>
    <row r="2862" spans="1:7" x14ac:dyDescent="0.2">
      <c r="A2862" s="17">
        <v>39307</v>
      </c>
      <c r="B2862" s="14">
        <v>389.33</v>
      </c>
      <c r="C2862" s="14">
        <v>378.72</v>
      </c>
      <c r="D2862" s="14">
        <v>389.5</v>
      </c>
      <c r="E2862" s="14">
        <v>378.72</v>
      </c>
      <c r="F2862" s="14" t="s">
        <v>6578</v>
      </c>
      <c r="G2862" s="15">
        <v>-3.1600000000000003E-2</v>
      </c>
    </row>
    <row r="2863" spans="1:7" x14ac:dyDescent="0.2">
      <c r="A2863" s="17">
        <v>39304</v>
      </c>
      <c r="B2863" s="14">
        <v>378.72</v>
      </c>
      <c r="C2863" s="14">
        <v>391.09</v>
      </c>
      <c r="D2863" s="14">
        <v>391.09</v>
      </c>
      <c r="E2863" s="14">
        <v>375.8</v>
      </c>
      <c r="F2863" s="14" t="s">
        <v>6595</v>
      </c>
      <c r="G2863" s="15">
        <v>-2.58E-2</v>
      </c>
    </row>
    <row r="2864" spans="1:7" x14ac:dyDescent="0.2">
      <c r="A2864" s="17">
        <v>39303</v>
      </c>
      <c r="B2864" s="14">
        <v>391.09</v>
      </c>
      <c r="C2864" s="14">
        <v>401.45</v>
      </c>
      <c r="D2864" s="14">
        <v>401.53</v>
      </c>
      <c r="E2864" s="14">
        <v>387.38</v>
      </c>
      <c r="F2864" s="14" t="s">
        <v>6596</v>
      </c>
      <c r="G2864" s="15">
        <v>2.1999999999999999E-2</v>
      </c>
    </row>
    <row r="2865" spans="1:7" x14ac:dyDescent="0.2">
      <c r="A2865" s="17">
        <v>39302</v>
      </c>
      <c r="B2865" s="14">
        <v>401.45</v>
      </c>
      <c r="C2865" s="14">
        <v>392.79</v>
      </c>
      <c r="D2865" s="14">
        <v>401.45</v>
      </c>
      <c r="E2865" s="14">
        <v>392.79</v>
      </c>
      <c r="F2865" s="14" t="s">
        <v>6597</v>
      </c>
      <c r="G2865" s="15">
        <v>1.0200000000000001E-2</v>
      </c>
    </row>
    <row r="2866" spans="1:7" x14ac:dyDescent="0.2">
      <c r="A2866" s="17">
        <v>39301</v>
      </c>
      <c r="B2866" s="14">
        <v>392.79</v>
      </c>
      <c r="C2866" s="14">
        <v>388.83</v>
      </c>
      <c r="D2866" s="14">
        <v>395.55</v>
      </c>
      <c r="E2866" s="14">
        <v>388.83</v>
      </c>
      <c r="F2866" s="14" t="s">
        <v>6598</v>
      </c>
      <c r="G2866" s="15">
        <v>-1.7500000000000002E-2</v>
      </c>
    </row>
    <row r="2867" spans="1:7" x14ac:dyDescent="0.2">
      <c r="A2867" s="17">
        <v>39300</v>
      </c>
      <c r="B2867" s="14">
        <v>388.83</v>
      </c>
      <c r="C2867" s="14">
        <v>395.76</v>
      </c>
      <c r="D2867" s="14">
        <v>395.76</v>
      </c>
      <c r="E2867" s="14">
        <v>387.67</v>
      </c>
      <c r="F2867" s="14" t="s">
        <v>6599</v>
      </c>
      <c r="G2867" s="15">
        <v>-1.2E-2</v>
      </c>
    </row>
    <row r="2868" spans="1:7" x14ac:dyDescent="0.2">
      <c r="A2868" s="17">
        <v>39297</v>
      </c>
      <c r="B2868" s="14">
        <v>395.76</v>
      </c>
      <c r="C2868" s="14">
        <v>400.58</v>
      </c>
      <c r="D2868" s="14">
        <v>402.29</v>
      </c>
      <c r="E2868" s="14">
        <v>394.89</v>
      </c>
      <c r="F2868" s="14" t="s">
        <v>6600</v>
      </c>
      <c r="G2868" s="15">
        <v>9.7999999999999997E-3</v>
      </c>
    </row>
    <row r="2869" spans="1:7" x14ac:dyDescent="0.2">
      <c r="A2869" s="17">
        <v>39296</v>
      </c>
      <c r="B2869" s="14">
        <v>400.58</v>
      </c>
      <c r="C2869" s="14">
        <v>396.71</v>
      </c>
      <c r="D2869" s="14">
        <v>402.67</v>
      </c>
      <c r="E2869" s="14">
        <v>396.71</v>
      </c>
      <c r="F2869" s="14" t="s">
        <v>6601</v>
      </c>
      <c r="G2869" s="15">
        <v>-1.84E-2</v>
      </c>
    </row>
    <row r="2870" spans="1:7" x14ac:dyDescent="0.2">
      <c r="A2870" s="17">
        <v>39295</v>
      </c>
      <c r="B2870" s="14">
        <v>396.71</v>
      </c>
      <c r="C2870" s="14">
        <v>404.15</v>
      </c>
      <c r="D2870" s="14">
        <v>404.15</v>
      </c>
      <c r="E2870" s="14">
        <v>392.51</v>
      </c>
      <c r="F2870" s="14" t="s">
        <v>6602</v>
      </c>
      <c r="G2870" s="15">
        <v>1.3599999999999999E-2</v>
      </c>
    </row>
    <row r="2871" spans="1:7" x14ac:dyDescent="0.2">
      <c r="A2871" s="17">
        <v>39294</v>
      </c>
      <c r="B2871" s="14">
        <v>404.15</v>
      </c>
      <c r="C2871" s="14">
        <v>398.72</v>
      </c>
      <c r="D2871" s="14">
        <v>404.22</v>
      </c>
      <c r="E2871" s="14">
        <v>398.72</v>
      </c>
      <c r="F2871" s="14" t="s">
        <v>6603</v>
      </c>
      <c r="G2871" s="15">
        <v>8.3999999999999995E-3</v>
      </c>
    </row>
    <row r="2872" spans="1:7" x14ac:dyDescent="0.2">
      <c r="A2872" s="17">
        <v>39293</v>
      </c>
      <c r="B2872" s="14">
        <v>398.72</v>
      </c>
      <c r="C2872" s="14">
        <v>395.41</v>
      </c>
      <c r="D2872" s="14">
        <v>399.68</v>
      </c>
      <c r="E2872" s="14">
        <v>395.41</v>
      </c>
      <c r="F2872" s="14" t="s">
        <v>6604</v>
      </c>
      <c r="G2872" s="15">
        <v>-2.8999999999999998E-3</v>
      </c>
    </row>
    <row r="2873" spans="1:7" x14ac:dyDescent="0.2">
      <c r="A2873" s="17">
        <v>39290</v>
      </c>
      <c r="B2873" s="14">
        <v>395.41</v>
      </c>
      <c r="C2873" s="14">
        <v>396.57</v>
      </c>
      <c r="D2873" s="14">
        <v>401.2</v>
      </c>
      <c r="E2873" s="14">
        <v>393</v>
      </c>
      <c r="F2873" s="14" t="s">
        <v>6605</v>
      </c>
      <c r="G2873" s="15">
        <v>-3.2300000000000002E-2</v>
      </c>
    </row>
    <row r="2874" spans="1:7" x14ac:dyDescent="0.2">
      <c r="A2874" s="17">
        <v>39289</v>
      </c>
      <c r="B2874" s="14">
        <v>396.57</v>
      </c>
      <c r="C2874" s="14">
        <v>409.8</v>
      </c>
      <c r="D2874" s="14">
        <v>413.25</v>
      </c>
      <c r="E2874" s="14">
        <v>396.23</v>
      </c>
      <c r="F2874" s="14" t="s">
        <v>6606</v>
      </c>
      <c r="G2874" s="15">
        <v>-1.43E-2</v>
      </c>
    </row>
    <row r="2875" spans="1:7" x14ac:dyDescent="0.2">
      <c r="A2875" s="17">
        <v>39288</v>
      </c>
      <c r="B2875" s="14">
        <v>409.8</v>
      </c>
      <c r="C2875" s="14">
        <v>415.76</v>
      </c>
      <c r="D2875" s="14">
        <v>415.76</v>
      </c>
      <c r="E2875" s="14">
        <v>409.7</v>
      </c>
      <c r="F2875" s="14" t="s">
        <v>6607</v>
      </c>
      <c r="G2875" s="15">
        <v>-1.38E-2</v>
      </c>
    </row>
    <row r="2876" spans="1:7" x14ac:dyDescent="0.2">
      <c r="A2876" s="17">
        <v>39287</v>
      </c>
      <c r="B2876" s="14">
        <v>415.76</v>
      </c>
      <c r="C2876" s="14">
        <v>421.56</v>
      </c>
      <c r="D2876" s="14">
        <v>422.74</v>
      </c>
      <c r="E2876" s="14">
        <v>415.76</v>
      </c>
      <c r="F2876" s="14" t="s">
        <v>6608</v>
      </c>
      <c r="G2876" s="15">
        <v>5.7000000000000002E-3</v>
      </c>
    </row>
    <row r="2877" spans="1:7" x14ac:dyDescent="0.2">
      <c r="A2877" s="17">
        <v>39286</v>
      </c>
      <c r="B2877" s="14">
        <v>421.56</v>
      </c>
      <c r="C2877" s="14">
        <v>419.18</v>
      </c>
      <c r="D2877" s="14">
        <v>421.58</v>
      </c>
      <c r="E2877" s="14">
        <v>418.15</v>
      </c>
      <c r="F2877" s="14" t="s">
        <v>6609</v>
      </c>
      <c r="G2877" s="15">
        <v>-1.2200000000000001E-2</v>
      </c>
    </row>
    <row r="2878" spans="1:7" x14ac:dyDescent="0.2">
      <c r="A2878" s="17">
        <v>39283</v>
      </c>
      <c r="B2878" s="14">
        <v>419.18</v>
      </c>
      <c r="C2878" s="14">
        <v>424.37</v>
      </c>
      <c r="D2878" s="14">
        <v>424.73</v>
      </c>
      <c r="E2878" s="14">
        <v>419.18</v>
      </c>
      <c r="F2878" s="14" t="s">
        <v>6610</v>
      </c>
      <c r="G2878" s="15">
        <v>7.0000000000000001E-3</v>
      </c>
    </row>
    <row r="2879" spans="1:7" x14ac:dyDescent="0.2">
      <c r="A2879" s="17">
        <v>39282</v>
      </c>
      <c r="B2879" s="14">
        <v>424.37</v>
      </c>
      <c r="C2879" s="14">
        <v>421.42</v>
      </c>
      <c r="D2879" s="14">
        <v>425.85</v>
      </c>
      <c r="E2879" s="14">
        <v>421.42</v>
      </c>
      <c r="F2879" s="14" t="s">
        <v>6432</v>
      </c>
      <c r="G2879" s="15">
        <v>-5.7000000000000002E-3</v>
      </c>
    </row>
    <row r="2880" spans="1:7" x14ac:dyDescent="0.2">
      <c r="A2880" s="17">
        <v>39281</v>
      </c>
      <c r="B2880" s="14">
        <v>421.42</v>
      </c>
      <c r="C2880" s="14">
        <v>423.85</v>
      </c>
      <c r="D2880" s="14">
        <v>424.32</v>
      </c>
      <c r="E2880" s="14">
        <v>420.71</v>
      </c>
      <c r="F2880" s="14" t="s">
        <v>6611</v>
      </c>
      <c r="G2880" s="15">
        <v>-7.9000000000000008E-3</v>
      </c>
    </row>
    <row r="2881" spans="1:7" x14ac:dyDescent="0.2">
      <c r="A2881" s="17">
        <v>39280</v>
      </c>
      <c r="B2881" s="14">
        <v>423.85</v>
      </c>
      <c r="C2881" s="14">
        <v>427.24</v>
      </c>
      <c r="D2881" s="14">
        <v>427.24</v>
      </c>
      <c r="E2881" s="14">
        <v>423.43</v>
      </c>
      <c r="F2881" s="14" t="s">
        <v>6612</v>
      </c>
      <c r="G2881" s="15">
        <v>2.7000000000000001E-3</v>
      </c>
    </row>
    <row r="2882" spans="1:7" x14ac:dyDescent="0.2">
      <c r="A2882" s="17">
        <v>39279</v>
      </c>
      <c r="B2882" s="14">
        <v>427.24</v>
      </c>
      <c r="C2882" s="14">
        <v>426.09</v>
      </c>
      <c r="D2882" s="14">
        <v>428.34</v>
      </c>
      <c r="E2882" s="14">
        <v>425.81</v>
      </c>
      <c r="F2882" s="14" t="s">
        <v>6613</v>
      </c>
      <c r="G2882" s="15">
        <v>1.4E-3</v>
      </c>
    </row>
    <row r="2883" spans="1:7" x14ac:dyDescent="0.2">
      <c r="A2883" s="17">
        <v>39276</v>
      </c>
      <c r="B2883" s="14">
        <v>426.09</v>
      </c>
      <c r="C2883" s="14">
        <v>425.51</v>
      </c>
      <c r="D2883" s="14">
        <v>429.48</v>
      </c>
      <c r="E2883" s="14">
        <v>424.66</v>
      </c>
      <c r="F2883" s="14" t="s">
        <v>6614</v>
      </c>
      <c r="G2883" s="15">
        <v>1.52E-2</v>
      </c>
    </row>
    <row r="2884" spans="1:7" x14ac:dyDescent="0.2">
      <c r="A2884" s="17">
        <v>39275</v>
      </c>
      <c r="B2884" s="14">
        <v>425.51</v>
      </c>
      <c r="C2884" s="14">
        <v>419.14</v>
      </c>
      <c r="D2884" s="14">
        <v>425.98</v>
      </c>
      <c r="E2884" s="14">
        <v>418.6</v>
      </c>
      <c r="F2884" s="14" t="s">
        <v>6615</v>
      </c>
      <c r="G2884" s="15">
        <v>0</v>
      </c>
    </row>
    <row r="2885" spans="1:7" x14ac:dyDescent="0.2">
      <c r="A2885" s="17">
        <v>39274</v>
      </c>
      <c r="B2885" s="14">
        <v>419.14</v>
      </c>
      <c r="C2885" s="14">
        <v>419.13</v>
      </c>
      <c r="D2885" s="14">
        <v>419.14</v>
      </c>
      <c r="E2885" s="14">
        <v>415.07</v>
      </c>
      <c r="F2885" s="14" t="s">
        <v>6616</v>
      </c>
      <c r="G2885" s="15">
        <v>-4.7000000000000002E-3</v>
      </c>
    </row>
    <row r="2886" spans="1:7" x14ac:dyDescent="0.2">
      <c r="A2886" s="17">
        <v>39273</v>
      </c>
      <c r="B2886" s="14">
        <v>419.13</v>
      </c>
      <c r="C2886" s="14">
        <v>421.09</v>
      </c>
      <c r="D2886" s="14">
        <v>423.65</v>
      </c>
      <c r="E2886" s="14">
        <v>417.34</v>
      </c>
      <c r="F2886" s="14" t="s">
        <v>6617</v>
      </c>
      <c r="G2886" s="15">
        <v>9.1000000000000004E-3</v>
      </c>
    </row>
    <row r="2887" spans="1:7" x14ac:dyDescent="0.2">
      <c r="A2887" s="17">
        <v>39272</v>
      </c>
      <c r="B2887" s="14">
        <v>421.09</v>
      </c>
      <c r="C2887" s="14">
        <v>417.31</v>
      </c>
      <c r="D2887" s="14">
        <v>421.13</v>
      </c>
      <c r="E2887" s="14">
        <v>417.3</v>
      </c>
      <c r="F2887" s="14" t="s">
        <v>6618</v>
      </c>
      <c r="G2887" s="15">
        <v>3.3E-3</v>
      </c>
    </row>
    <row r="2888" spans="1:7" x14ac:dyDescent="0.2">
      <c r="A2888" s="17">
        <v>39269</v>
      </c>
      <c r="B2888" s="14">
        <v>417.31</v>
      </c>
      <c r="C2888" s="14">
        <v>415.94</v>
      </c>
      <c r="D2888" s="14">
        <v>417.61</v>
      </c>
      <c r="E2888" s="14">
        <v>415.14</v>
      </c>
      <c r="F2888" s="14" t="s">
        <v>6619</v>
      </c>
      <c r="G2888" s="15">
        <v>-3.3999999999999998E-3</v>
      </c>
    </row>
    <row r="2889" spans="1:7" x14ac:dyDescent="0.2">
      <c r="A2889" s="17">
        <v>39268</v>
      </c>
      <c r="B2889" s="14">
        <v>415.94</v>
      </c>
      <c r="C2889" s="14">
        <v>417.34</v>
      </c>
      <c r="D2889" s="14">
        <v>418.12</v>
      </c>
      <c r="E2889" s="14">
        <v>414.87</v>
      </c>
      <c r="F2889" s="14" t="s">
        <v>6620</v>
      </c>
      <c r="G2889" s="15">
        <v>3.8999999999999998E-3</v>
      </c>
    </row>
    <row r="2890" spans="1:7" x14ac:dyDescent="0.2">
      <c r="A2890" s="17">
        <v>39267</v>
      </c>
      <c r="B2890" s="14">
        <v>417.34</v>
      </c>
      <c r="C2890" s="14">
        <v>415.73</v>
      </c>
      <c r="D2890" s="14">
        <v>417.88</v>
      </c>
      <c r="E2890" s="14">
        <v>415.41</v>
      </c>
      <c r="F2890" s="14" t="s">
        <v>6621</v>
      </c>
      <c r="G2890" s="15">
        <v>1.38E-2</v>
      </c>
    </row>
    <row r="2891" spans="1:7" x14ac:dyDescent="0.2">
      <c r="A2891" s="17">
        <v>39266</v>
      </c>
      <c r="B2891" s="14">
        <v>415.73</v>
      </c>
      <c r="C2891" s="14">
        <v>410.08</v>
      </c>
      <c r="D2891" s="14">
        <v>415.83</v>
      </c>
      <c r="E2891" s="14">
        <v>410.08</v>
      </c>
      <c r="F2891" s="14" t="s">
        <v>6622</v>
      </c>
      <c r="G2891" s="15">
        <v>-2.9999999999999997E-4</v>
      </c>
    </row>
    <row r="2892" spans="1:7" x14ac:dyDescent="0.2">
      <c r="A2892" s="17">
        <v>39265</v>
      </c>
      <c r="B2892" s="14">
        <v>410.08</v>
      </c>
      <c r="C2892" s="14">
        <v>410.21</v>
      </c>
      <c r="D2892" s="14">
        <v>410.49</v>
      </c>
      <c r="E2892" s="14">
        <v>406.76</v>
      </c>
      <c r="F2892" s="14" t="s">
        <v>6623</v>
      </c>
      <c r="G2892" s="15">
        <v>-8.0000000000000004E-4</v>
      </c>
    </row>
    <row r="2893" spans="1:7" x14ac:dyDescent="0.2">
      <c r="A2893" s="17">
        <v>39262</v>
      </c>
      <c r="B2893" s="14">
        <v>410.21</v>
      </c>
      <c r="C2893" s="14">
        <v>410.54</v>
      </c>
      <c r="D2893" s="14">
        <v>411.54</v>
      </c>
      <c r="E2893" s="14">
        <v>407.47</v>
      </c>
      <c r="F2893" s="14" t="s">
        <v>6624</v>
      </c>
      <c r="G2893" s="15">
        <v>1.34E-2</v>
      </c>
    </row>
    <row r="2894" spans="1:7" x14ac:dyDescent="0.2">
      <c r="A2894" s="17">
        <v>39261</v>
      </c>
      <c r="B2894" s="14">
        <v>410.54</v>
      </c>
      <c r="C2894" s="14">
        <v>405.1</v>
      </c>
      <c r="D2894" s="14">
        <v>410.71</v>
      </c>
      <c r="E2894" s="14">
        <v>405.1</v>
      </c>
      <c r="F2894" s="14" t="s">
        <v>6625</v>
      </c>
      <c r="G2894" s="15">
        <v>-3.2000000000000002E-3</v>
      </c>
    </row>
    <row r="2895" spans="1:7" x14ac:dyDescent="0.2">
      <c r="A2895" s="17">
        <v>39260</v>
      </c>
      <c r="B2895" s="14">
        <v>405.1</v>
      </c>
      <c r="C2895" s="14">
        <v>406.39</v>
      </c>
      <c r="D2895" s="14">
        <v>406.48</v>
      </c>
      <c r="E2895" s="14">
        <v>401.96</v>
      </c>
      <c r="F2895" s="14" t="s">
        <v>6626</v>
      </c>
      <c r="G2895" s="15">
        <v>-4.3E-3</v>
      </c>
    </row>
    <row r="2896" spans="1:7" x14ac:dyDescent="0.2">
      <c r="A2896" s="17">
        <v>39259</v>
      </c>
      <c r="B2896" s="14">
        <v>406.39</v>
      </c>
      <c r="C2896" s="14">
        <v>408.15</v>
      </c>
      <c r="D2896" s="14">
        <v>408.15</v>
      </c>
      <c r="E2896" s="14">
        <v>403.45</v>
      </c>
      <c r="F2896" s="14" t="s">
        <v>6627</v>
      </c>
      <c r="G2896" s="15">
        <v>-3.8E-3</v>
      </c>
    </row>
    <row r="2897" spans="1:7" x14ac:dyDescent="0.2">
      <c r="A2897" s="17">
        <v>39258</v>
      </c>
      <c r="B2897" s="14">
        <v>408.15</v>
      </c>
      <c r="C2897" s="14">
        <v>409.71</v>
      </c>
      <c r="D2897" s="14">
        <v>409.71</v>
      </c>
      <c r="E2897" s="14">
        <v>404.31</v>
      </c>
      <c r="F2897" s="14" t="s">
        <v>6628</v>
      </c>
      <c r="G2897" s="15">
        <v>-1.8200000000000001E-2</v>
      </c>
    </row>
    <row r="2898" spans="1:7" x14ac:dyDescent="0.2">
      <c r="A2898" s="17">
        <v>39254</v>
      </c>
      <c r="B2898" s="14">
        <v>409.71</v>
      </c>
      <c r="C2898" s="14">
        <v>417.31</v>
      </c>
      <c r="D2898" s="14">
        <v>417.31</v>
      </c>
      <c r="E2898" s="14">
        <v>409</v>
      </c>
      <c r="F2898" s="14" t="s">
        <v>6629</v>
      </c>
      <c r="G2898" s="15">
        <v>1.4E-3</v>
      </c>
    </row>
    <row r="2899" spans="1:7" x14ac:dyDescent="0.2">
      <c r="A2899" s="17">
        <v>39253</v>
      </c>
      <c r="B2899" s="14">
        <v>417.31</v>
      </c>
      <c r="C2899" s="14">
        <v>416.72</v>
      </c>
      <c r="D2899" s="14">
        <v>419.26</v>
      </c>
      <c r="E2899" s="14">
        <v>416.19</v>
      </c>
      <c r="F2899" s="14" t="s">
        <v>6630</v>
      </c>
      <c r="G2899" s="15">
        <v>-7.3000000000000001E-3</v>
      </c>
    </row>
    <row r="2900" spans="1:7" x14ac:dyDescent="0.2">
      <c r="A2900" s="17">
        <v>39252</v>
      </c>
      <c r="B2900" s="14">
        <v>416.72</v>
      </c>
      <c r="C2900" s="14">
        <v>419.78</v>
      </c>
      <c r="D2900" s="14">
        <v>420.53</v>
      </c>
      <c r="E2900" s="14">
        <v>416.24</v>
      </c>
      <c r="F2900" s="14" t="s">
        <v>6631</v>
      </c>
      <c r="G2900" s="15">
        <v>6.1000000000000004E-3</v>
      </c>
    </row>
    <row r="2901" spans="1:7" x14ac:dyDescent="0.2">
      <c r="A2901" s="17">
        <v>39251</v>
      </c>
      <c r="B2901" s="14">
        <v>419.78</v>
      </c>
      <c r="C2901" s="14">
        <v>417.23</v>
      </c>
      <c r="D2901" s="14">
        <v>419.9</v>
      </c>
      <c r="E2901" s="14">
        <v>417.23</v>
      </c>
      <c r="F2901" s="14" t="s">
        <v>6632</v>
      </c>
      <c r="G2901" s="15">
        <v>6.1999999999999998E-3</v>
      </c>
    </row>
    <row r="2902" spans="1:7" x14ac:dyDescent="0.2">
      <c r="A2902" s="17">
        <v>39248</v>
      </c>
      <c r="B2902" s="14">
        <v>417.23</v>
      </c>
      <c r="C2902" s="14">
        <v>414.65</v>
      </c>
      <c r="D2902" s="14">
        <v>418.14</v>
      </c>
      <c r="E2902" s="14">
        <v>414.35</v>
      </c>
      <c r="F2902" s="14" t="s">
        <v>6633</v>
      </c>
      <c r="G2902" s="15">
        <v>1.7600000000000001E-2</v>
      </c>
    </row>
    <row r="2903" spans="1:7" x14ac:dyDescent="0.2">
      <c r="A2903" s="17">
        <v>39247</v>
      </c>
      <c r="B2903" s="14">
        <v>414.65</v>
      </c>
      <c r="C2903" s="14">
        <v>407.47</v>
      </c>
      <c r="D2903" s="14">
        <v>414.96</v>
      </c>
      <c r="E2903" s="14">
        <v>407.47</v>
      </c>
      <c r="F2903" s="14" t="s">
        <v>6634</v>
      </c>
      <c r="G2903" s="15">
        <v>3.8999999999999998E-3</v>
      </c>
    </row>
    <row r="2904" spans="1:7" x14ac:dyDescent="0.2">
      <c r="A2904" s="17">
        <v>39246</v>
      </c>
      <c r="B2904" s="14">
        <v>407.47</v>
      </c>
      <c r="C2904" s="14">
        <v>405.87</v>
      </c>
      <c r="D2904" s="14">
        <v>407.99</v>
      </c>
      <c r="E2904" s="14">
        <v>402.27</v>
      </c>
      <c r="F2904" s="14" t="s">
        <v>6635</v>
      </c>
      <c r="G2904" s="15">
        <v>-1.11E-2</v>
      </c>
    </row>
    <row r="2905" spans="1:7" x14ac:dyDescent="0.2">
      <c r="A2905" s="17">
        <v>39245</v>
      </c>
      <c r="B2905" s="14">
        <v>405.87</v>
      </c>
      <c r="C2905" s="14">
        <v>410.41</v>
      </c>
      <c r="D2905" s="14">
        <v>412.68</v>
      </c>
      <c r="E2905" s="14">
        <v>404.21</v>
      </c>
      <c r="F2905" s="14" t="s">
        <v>6636</v>
      </c>
      <c r="G2905" s="15">
        <v>9.5999999999999992E-3</v>
      </c>
    </row>
    <row r="2906" spans="1:7" x14ac:dyDescent="0.2">
      <c r="A2906" s="17">
        <v>39244</v>
      </c>
      <c r="B2906" s="14">
        <v>410.41</v>
      </c>
      <c r="C2906" s="14">
        <v>406.51</v>
      </c>
      <c r="D2906" s="14">
        <v>416.97</v>
      </c>
      <c r="E2906" s="14">
        <v>406.51</v>
      </c>
      <c r="F2906" s="14" t="s">
        <v>6637</v>
      </c>
      <c r="G2906" s="15">
        <v>5.3E-3</v>
      </c>
    </row>
    <row r="2907" spans="1:7" x14ac:dyDescent="0.2">
      <c r="A2907" s="17">
        <v>39241</v>
      </c>
      <c r="B2907" s="14">
        <v>406.51</v>
      </c>
      <c r="C2907" s="14">
        <v>404.38</v>
      </c>
      <c r="D2907" s="14">
        <v>406.93</v>
      </c>
      <c r="E2907" s="14">
        <v>397.57</v>
      </c>
      <c r="F2907" s="14" t="s">
        <v>6638</v>
      </c>
      <c r="G2907" s="15">
        <v>-3.7600000000000001E-2</v>
      </c>
    </row>
    <row r="2908" spans="1:7" x14ac:dyDescent="0.2">
      <c r="A2908" s="17">
        <v>39240</v>
      </c>
      <c r="B2908" s="14">
        <v>404.38</v>
      </c>
      <c r="C2908" s="14">
        <v>420.18</v>
      </c>
      <c r="D2908" s="14">
        <v>420.18</v>
      </c>
      <c r="E2908" s="14">
        <v>403.01</v>
      </c>
      <c r="F2908" s="14" t="s">
        <v>6639</v>
      </c>
      <c r="G2908" s="15">
        <v>-2.2000000000000001E-3</v>
      </c>
    </row>
    <row r="2909" spans="1:7" x14ac:dyDescent="0.2">
      <c r="A2909" s="17">
        <v>39238</v>
      </c>
      <c r="B2909" s="14">
        <v>420.18</v>
      </c>
      <c r="C2909" s="14">
        <v>421.12</v>
      </c>
      <c r="D2909" s="14">
        <v>422.94</v>
      </c>
      <c r="E2909" s="14">
        <v>418.95</v>
      </c>
      <c r="F2909" s="14" t="s">
        <v>6640</v>
      </c>
      <c r="G2909" s="15">
        <v>-5.7999999999999996E-3</v>
      </c>
    </row>
    <row r="2910" spans="1:7" x14ac:dyDescent="0.2">
      <c r="A2910" s="17">
        <v>39237</v>
      </c>
      <c r="B2910" s="14">
        <v>421.12</v>
      </c>
      <c r="C2910" s="14">
        <v>423.59</v>
      </c>
      <c r="D2910" s="14">
        <v>424.8</v>
      </c>
      <c r="E2910" s="14">
        <v>420.16</v>
      </c>
      <c r="F2910" s="14" t="s">
        <v>6641</v>
      </c>
      <c r="G2910" s="15">
        <v>1.0699999999999999E-2</v>
      </c>
    </row>
    <row r="2911" spans="1:7" x14ac:dyDescent="0.2">
      <c r="A2911" s="17">
        <v>39234</v>
      </c>
      <c r="B2911" s="14">
        <v>423.59</v>
      </c>
      <c r="C2911" s="14">
        <v>419.1</v>
      </c>
      <c r="D2911" s="14">
        <v>424.08</v>
      </c>
      <c r="E2911" s="14">
        <v>419.1</v>
      </c>
      <c r="F2911" s="14" t="s">
        <v>6642</v>
      </c>
      <c r="G2911" s="15">
        <v>1.2200000000000001E-2</v>
      </c>
    </row>
    <row r="2912" spans="1:7" x14ac:dyDescent="0.2">
      <c r="A2912" s="17">
        <v>39233</v>
      </c>
      <c r="B2912" s="14">
        <v>419.1</v>
      </c>
      <c r="C2912" s="14">
        <v>414.06</v>
      </c>
      <c r="D2912" s="14">
        <v>420.4</v>
      </c>
      <c r="E2912" s="14">
        <v>414.06</v>
      </c>
      <c r="F2912" s="14" t="s">
        <v>6643</v>
      </c>
      <c r="G2912" s="15">
        <v>-6.0000000000000001E-3</v>
      </c>
    </row>
    <row r="2913" spans="1:7" x14ac:dyDescent="0.2">
      <c r="A2913" s="17">
        <v>39232</v>
      </c>
      <c r="B2913" s="14">
        <v>414.06</v>
      </c>
      <c r="C2913" s="14">
        <v>416.57</v>
      </c>
      <c r="D2913" s="14">
        <v>416.57</v>
      </c>
      <c r="E2913" s="14">
        <v>412.03</v>
      </c>
      <c r="F2913" s="14" t="s">
        <v>6644</v>
      </c>
      <c r="G2913" s="15">
        <v>-1.8E-3</v>
      </c>
    </row>
    <row r="2914" spans="1:7" x14ac:dyDescent="0.2">
      <c r="A2914" s="17">
        <v>39231</v>
      </c>
      <c r="B2914" s="14">
        <v>416.57</v>
      </c>
      <c r="C2914" s="14">
        <v>417.34</v>
      </c>
      <c r="D2914" s="14">
        <v>418.69</v>
      </c>
      <c r="E2914" s="14">
        <v>415.94</v>
      </c>
      <c r="F2914" s="14" t="s">
        <v>6645</v>
      </c>
      <c r="G2914" s="15">
        <v>5.3E-3</v>
      </c>
    </row>
    <row r="2915" spans="1:7" x14ac:dyDescent="0.2">
      <c r="A2915" s="17">
        <v>39230</v>
      </c>
      <c r="B2915" s="14">
        <v>417.34</v>
      </c>
      <c r="C2915" s="14">
        <v>415.13</v>
      </c>
      <c r="D2915" s="14">
        <v>417.72</v>
      </c>
      <c r="E2915" s="14">
        <v>415.13</v>
      </c>
      <c r="F2915" s="14" t="s">
        <v>6646</v>
      </c>
      <c r="G2915" s="15">
        <v>-1.6999999999999999E-3</v>
      </c>
    </row>
    <row r="2916" spans="1:7" x14ac:dyDescent="0.2">
      <c r="A2916" s="17">
        <v>39227</v>
      </c>
      <c r="B2916" s="14">
        <v>415.13</v>
      </c>
      <c r="C2916" s="14">
        <v>415.85</v>
      </c>
      <c r="D2916" s="14">
        <v>416.31</v>
      </c>
      <c r="E2916" s="14">
        <v>414.22</v>
      </c>
      <c r="F2916" s="14" t="s">
        <v>6647</v>
      </c>
      <c r="G2916" s="15">
        <v>-4.5999999999999999E-3</v>
      </c>
    </row>
    <row r="2917" spans="1:7" x14ac:dyDescent="0.2">
      <c r="A2917" s="17">
        <v>39226</v>
      </c>
      <c r="B2917" s="14">
        <v>415.85</v>
      </c>
      <c r="C2917" s="14">
        <v>417.79</v>
      </c>
      <c r="D2917" s="14">
        <v>419.29</v>
      </c>
      <c r="E2917" s="14">
        <v>413.87</v>
      </c>
      <c r="F2917" s="14" t="s">
        <v>6648</v>
      </c>
      <c r="G2917" s="15">
        <v>1.6E-2</v>
      </c>
    </row>
    <row r="2918" spans="1:7" x14ac:dyDescent="0.2">
      <c r="A2918" s="17">
        <v>39225</v>
      </c>
      <c r="B2918" s="14">
        <v>417.79</v>
      </c>
      <c r="C2918" s="14">
        <v>411.22</v>
      </c>
      <c r="D2918" s="14">
        <v>417.79</v>
      </c>
      <c r="E2918" s="14">
        <v>411.15</v>
      </c>
      <c r="F2918" s="14" t="s">
        <v>6649</v>
      </c>
      <c r="G2918" s="15">
        <v>-3.0999999999999999E-3</v>
      </c>
    </row>
    <row r="2919" spans="1:7" x14ac:dyDescent="0.2">
      <c r="A2919" s="17">
        <v>39224</v>
      </c>
      <c r="B2919" s="14">
        <v>411.22</v>
      </c>
      <c r="C2919" s="14">
        <v>412.51</v>
      </c>
      <c r="D2919" s="14">
        <v>414.65</v>
      </c>
      <c r="E2919" s="14">
        <v>410.55</v>
      </c>
      <c r="F2919" s="14" t="s">
        <v>6650</v>
      </c>
      <c r="G2919" s="15">
        <v>-2.2000000000000001E-3</v>
      </c>
    </row>
    <row r="2920" spans="1:7" x14ac:dyDescent="0.2">
      <c r="A2920" s="17">
        <v>39223</v>
      </c>
      <c r="B2920" s="14">
        <v>412.51</v>
      </c>
      <c r="C2920" s="14">
        <v>413.42</v>
      </c>
      <c r="D2920" s="14">
        <v>416.28</v>
      </c>
      <c r="E2920" s="14">
        <v>412.25</v>
      </c>
      <c r="F2920" s="14" t="s">
        <v>6651</v>
      </c>
      <c r="G2920" s="15">
        <v>9.4000000000000004E-3</v>
      </c>
    </row>
    <row r="2921" spans="1:7" x14ac:dyDescent="0.2">
      <c r="A2921" s="17">
        <v>39220</v>
      </c>
      <c r="B2921" s="14">
        <v>413.42</v>
      </c>
      <c r="C2921" s="14">
        <v>409.59</v>
      </c>
      <c r="D2921" s="14">
        <v>413.95</v>
      </c>
      <c r="E2921" s="14">
        <v>409.59</v>
      </c>
      <c r="F2921" s="14" t="s">
        <v>6652</v>
      </c>
      <c r="G2921" s="15">
        <v>8.0000000000000004E-4</v>
      </c>
    </row>
    <row r="2922" spans="1:7" x14ac:dyDescent="0.2">
      <c r="A2922" s="17">
        <v>39218</v>
      </c>
      <c r="B2922" s="14">
        <v>409.59</v>
      </c>
      <c r="C2922" s="14">
        <v>409.04</v>
      </c>
      <c r="D2922" s="14">
        <v>410.51</v>
      </c>
      <c r="E2922" s="14">
        <v>408.18</v>
      </c>
      <c r="F2922" s="14" t="s">
        <v>6653</v>
      </c>
      <c r="G2922" s="15">
        <v>1.8E-3</v>
      </c>
    </row>
    <row r="2923" spans="1:7" x14ac:dyDescent="0.2">
      <c r="A2923" s="17">
        <v>39217</v>
      </c>
      <c r="B2923" s="14">
        <v>409.27</v>
      </c>
      <c r="C2923" s="14">
        <v>408.53</v>
      </c>
      <c r="D2923" s="14">
        <v>410.08</v>
      </c>
      <c r="E2923" s="14">
        <v>406.39</v>
      </c>
      <c r="F2923" s="14" t="s">
        <v>6654</v>
      </c>
      <c r="G2923" s="15">
        <v>6.7999999999999996E-3</v>
      </c>
    </row>
    <row r="2924" spans="1:7" x14ac:dyDescent="0.2">
      <c r="A2924" s="17">
        <v>39216</v>
      </c>
      <c r="B2924" s="14">
        <v>408.53</v>
      </c>
      <c r="C2924" s="14">
        <v>405.76</v>
      </c>
      <c r="D2924" s="14">
        <v>408.76</v>
      </c>
      <c r="E2924" s="14">
        <v>405.76</v>
      </c>
      <c r="F2924" s="14" t="s">
        <v>6655</v>
      </c>
      <c r="G2924" s="15">
        <v>1.18E-2</v>
      </c>
    </row>
    <row r="2925" spans="1:7" x14ac:dyDescent="0.2">
      <c r="A2925" s="17">
        <v>39213</v>
      </c>
      <c r="B2925" s="14">
        <v>405.76</v>
      </c>
      <c r="C2925" s="14">
        <v>401.04</v>
      </c>
      <c r="D2925" s="14">
        <v>406.83</v>
      </c>
      <c r="E2925" s="14">
        <v>396.16</v>
      </c>
      <c r="F2925" s="14" t="s">
        <v>6656</v>
      </c>
      <c r="G2925" s="15">
        <v>-1.2E-2</v>
      </c>
    </row>
    <row r="2926" spans="1:7" x14ac:dyDescent="0.2">
      <c r="A2926" s="17">
        <v>39212</v>
      </c>
      <c r="B2926" s="14">
        <v>401.04</v>
      </c>
      <c r="C2926" s="14">
        <v>405.91</v>
      </c>
      <c r="D2926" s="14">
        <v>406.63</v>
      </c>
      <c r="E2926" s="14">
        <v>401.04</v>
      </c>
      <c r="F2926" s="14" t="s">
        <v>6657</v>
      </c>
      <c r="G2926" s="15">
        <v>-1.1999999999999999E-3</v>
      </c>
    </row>
    <row r="2927" spans="1:7" x14ac:dyDescent="0.2">
      <c r="A2927" s="17">
        <v>39211</v>
      </c>
      <c r="B2927" s="14">
        <v>405.91</v>
      </c>
      <c r="C2927" s="14">
        <v>406.38</v>
      </c>
      <c r="D2927" s="14">
        <v>409.07</v>
      </c>
      <c r="E2927" s="14">
        <v>402.43</v>
      </c>
      <c r="F2927" s="14" t="s">
        <v>6658</v>
      </c>
      <c r="G2927" s="15">
        <v>-2.24E-2</v>
      </c>
    </row>
    <row r="2928" spans="1:7" x14ac:dyDescent="0.2">
      <c r="A2928" s="17">
        <v>39210</v>
      </c>
      <c r="B2928" s="14">
        <v>406.38</v>
      </c>
      <c r="C2928" s="14">
        <v>415.69</v>
      </c>
      <c r="D2928" s="14">
        <v>416.64</v>
      </c>
      <c r="E2928" s="14">
        <v>405.23</v>
      </c>
      <c r="F2928" s="14" t="s">
        <v>6659</v>
      </c>
      <c r="G2928" s="15">
        <v>6.1000000000000004E-3</v>
      </c>
    </row>
    <row r="2929" spans="1:7" x14ac:dyDescent="0.2">
      <c r="A2929" s="17">
        <v>39209</v>
      </c>
      <c r="B2929" s="14">
        <v>415.69</v>
      </c>
      <c r="C2929" s="14">
        <v>413.16</v>
      </c>
      <c r="D2929" s="14">
        <v>415.75</v>
      </c>
      <c r="E2929" s="14">
        <v>413.06</v>
      </c>
      <c r="F2929" s="14" t="s">
        <v>6660</v>
      </c>
      <c r="G2929" s="15">
        <v>7.3000000000000001E-3</v>
      </c>
    </row>
    <row r="2930" spans="1:7" x14ac:dyDescent="0.2">
      <c r="A2930" s="17">
        <v>39206</v>
      </c>
      <c r="B2930" s="14">
        <v>413.16</v>
      </c>
      <c r="C2930" s="14">
        <v>410.18</v>
      </c>
      <c r="D2930" s="14">
        <v>413.58</v>
      </c>
      <c r="E2930" s="14">
        <v>409.12</v>
      </c>
      <c r="F2930" s="14" t="s">
        <v>6661</v>
      </c>
      <c r="G2930" s="15">
        <v>-7.1999999999999998E-3</v>
      </c>
    </row>
    <row r="2931" spans="1:7" x14ac:dyDescent="0.2">
      <c r="A2931" s="17">
        <v>39205</v>
      </c>
      <c r="B2931" s="14">
        <v>410.18</v>
      </c>
      <c r="C2931" s="14">
        <v>413.14</v>
      </c>
      <c r="D2931" s="14">
        <v>413.27</v>
      </c>
      <c r="E2931" s="14">
        <v>407.91</v>
      </c>
      <c r="F2931" s="14" t="s">
        <v>6662</v>
      </c>
      <c r="G2931" s="15">
        <v>-1.8E-3</v>
      </c>
    </row>
    <row r="2932" spans="1:7" x14ac:dyDescent="0.2">
      <c r="A2932" s="17">
        <v>39204</v>
      </c>
      <c r="B2932" s="14">
        <v>413.14</v>
      </c>
      <c r="C2932" s="14">
        <v>413.89</v>
      </c>
      <c r="D2932" s="14">
        <v>414.17</v>
      </c>
      <c r="E2932" s="14">
        <v>410.54</v>
      </c>
      <c r="F2932" s="14" t="s">
        <v>6663</v>
      </c>
      <c r="G2932" s="15">
        <v>6.1999999999999998E-3</v>
      </c>
    </row>
    <row r="2933" spans="1:7" x14ac:dyDescent="0.2">
      <c r="A2933" s="17">
        <v>39202</v>
      </c>
      <c r="B2933" s="14">
        <v>413.89</v>
      </c>
      <c r="C2933" s="14">
        <v>411.35</v>
      </c>
      <c r="D2933" s="14">
        <v>414.48</v>
      </c>
      <c r="E2933" s="14">
        <v>410.88</v>
      </c>
      <c r="F2933" s="14" t="s">
        <v>4067</v>
      </c>
      <c r="G2933" s="15">
        <v>-6.0000000000000001E-3</v>
      </c>
    </row>
    <row r="2934" spans="1:7" x14ac:dyDescent="0.2">
      <c r="A2934" s="17">
        <v>39199</v>
      </c>
      <c r="B2934" s="14">
        <v>411.35</v>
      </c>
      <c r="C2934" s="14">
        <v>413.82</v>
      </c>
      <c r="D2934" s="14">
        <v>413.82</v>
      </c>
      <c r="E2934" s="14">
        <v>409.47</v>
      </c>
      <c r="F2934" s="14" t="s">
        <v>6664</v>
      </c>
      <c r="G2934" s="15">
        <v>6.7999999999999996E-3</v>
      </c>
    </row>
    <row r="2935" spans="1:7" x14ac:dyDescent="0.2">
      <c r="A2935" s="17">
        <v>39198</v>
      </c>
      <c r="B2935" s="14">
        <v>413.82</v>
      </c>
      <c r="C2935" s="14">
        <v>411.01</v>
      </c>
      <c r="D2935" s="14">
        <v>415.37</v>
      </c>
      <c r="E2935" s="14">
        <v>410.8</v>
      </c>
      <c r="F2935" s="14" t="s">
        <v>6665</v>
      </c>
      <c r="G2935" s="15">
        <v>1.2999999999999999E-3</v>
      </c>
    </row>
    <row r="2936" spans="1:7" x14ac:dyDescent="0.2">
      <c r="A2936" s="17">
        <v>39197</v>
      </c>
      <c r="B2936" s="14">
        <v>411.01</v>
      </c>
      <c r="C2936" s="14">
        <v>410.48</v>
      </c>
      <c r="D2936" s="14">
        <v>411.83</v>
      </c>
      <c r="E2936" s="14">
        <v>408.1</v>
      </c>
      <c r="F2936" s="14" t="s">
        <v>6666</v>
      </c>
      <c r="G2936" s="15">
        <v>-1.2999999999999999E-2</v>
      </c>
    </row>
    <row r="2937" spans="1:7" x14ac:dyDescent="0.2">
      <c r="A2937" s="17">
        <v>39196</v>
      </c>
      <c r="B2937" s="14">
        <v>410.48</v>
      </c>
      <c r="C2937" s="14">
        <v>415.9</v>
      </c>
      <c r="D2937" s="14">
        <v>415.91</v>
      </c>
      <c r="E2937" s="14">
        <v>409.31</v>
      </c>
      <c r="F2937" s="14" t="s">
        <v>6667</v>
      </c>
      <c r="G2937" s="15">
        <v>-8.9999999999999998E-4</v>
      </c>
    </row>
    <row r="2938" spans="1:7" x14ac:dyDescent="0.2">
      <c r="A2938" s="17">
        <v>39195</v>
      </c>
      <c r="B2938" s="14">
        <v>415.9</v>
      </c>
      <c r="C2938" s="14">
        <v>416.27</v>
      </c>
      <c r="D2938" s="14">
        <v>417.33</v>
      </c>
      <c r="E2938" s="14">
        <v>414.51</v>
      </c>
      <c r="F2938" s="14" t="s">
        <v>6668</v>
      </c>
      <c r="G2938" s="15">
        <v>1.21E-2</v>
      </c>
    </row>
    <row r="2939" spans="1:7" x14ac:dyDescent="0.2">
      <c r="A2939" s="17">
        <v>39192</v>
      </c>
      <c r="B2939" s="14">
        <v>416.27</v>
      </c>
      <c r="C2939" s="14">
        <v>411.3</v>
      </c>
      <c r="D2939" s="14">
        <v>417.35</v>
      </c>
      <c r="E2939" s="14">
        <v>410.87</v>
      </c>
      <c r="F2939" s="14" t="s">
        <v>6669</v>
      </c>
      <c r="G2939" s="15">
        <v>-5.0000000000000001E-3</v>
      </c>
    </row>
    <row r="2940" spans="1:7" x14ac:dyDescent="0.2">
      <c r="A2940" s="17">
        <v>39191</v>
      </c>
      <c r="B2940" s="14">
        <v>411.3</v>
      </c>
      <c r="C2940" s="14">
        <v>413.35</v>
      </c>
      <c r="D2940" s="14">
        <v>413.35</v>
      </c>
      <c r="E2940" s="14">
        <v>406.77</v>
      </c>
      <c r="F2940" s="14" t="s">
        <v>6670</v>
      </c>
      <c r="G2940" s="15">
        <v>-5.5999999999999999E-3</v>
      </c>
    </row>
    <row r="2941" spans="1:7" x14ac:dyDescent="0.2">
      <c r="A2941" s="17">
        <v>39190</v>
      </c>
      <c r="B2941" s="14">
        <v>413.35</v>
      </c>
      <c r="C2941" s="14">
        <v>415.66</v>
      </c>
      <c r="D2941" s="14">
        <v>415.66</v>
      </c>
      <c r="E2941" s="14">
        <v>410.97</v>
      </c>
      <c r="F2941" s="14" t="s">
        <v>6671</v>
      </c>
      <c r="G2941" s="15">
        <v>1E-3</v>
      </c>
    </row>
    <row r="2942" spans="1:7" x14ac:dyDescent="0.2">
      <c r="A2942" s="17">
        <v>39189</v>
      </c>
      <c r="B2942" s="14">
        <v>415.66</v>
      </c>
      <c r="C2942" s="14">
        <v>415.26</v>
      </c>
      <c r="D2942" s="14">
        <v>416.19</v>
      </c>
      <c r="E2942" s="14">
        <v>412.66</v>
      </c>
      <c r="F2942" s="14" t="s">
        <v>6672</v>
      </c>
      <c r="G2942" s="15">
        <v>9.4999999999999998E-3</v>
      </c>
    </row>
    <row r="2943" spans="1:7" x14ac:dyDescent="0.2">
      <c r="A2943" s="17">
        <v>39188</v>
      </c>
      <c r="B2943" s="14">
        <v>415.26</v>
      </c>
      <c r="C2943" s="14">
        <v>411.37</v>
      </c>
      <c r="D2943" s="14">
        <v>415.32</v>
      </c>
      <c r="E2943" s="14">
        <v>411.37</v>
      </c>
      <c r="F2943" s="14" t="s">
        <v>6673</v>
      </c>
      <c r="G2943" s="15">
        <v>6.8999999999999999E-3</v>
      </c>
    </row>
    <row r="2944" spans="1:7" x14ac:dyDescent="0.2">
      <c r="A2944" s="17">
        <v>39185</v>
      </c>
      <c r="B2944" s="14">
        <v>411.37</v>
      </c>
      <c r="C2944" s="14">
        <v>408.55</v>
      </c>
      <c r="D2944" s="14">
        <v>411.37</v>
      </c>
      <c r="E2944" s="14">
        <v>408.55</v>
      </c>
      <c r="F2944" s="14" t="s">
        <v>6674</v>
      </c>
      <c r="G2944" s="15">
        <v>1.6999999999999999E-3</v>
      </c>
    </row>
    <row r="2945" spans="1:7" x14ac:dyDescent="0.2">
      <c r="A2945" s="17">
        <v>39184</v>
      </c>
      <c r="B2945" s="14">
        <v>408.55</v>
      </c>
      <c r="C2945" s="14">
        <v>407.85</v>
      </c>
      <c r="D2945" s="14">
        <v>408.86</v>
      </c>
      <c r="E2945" s="14">
        <v>403.74</v>
      </c>
      <c r="F2945" s="14" t="s">
        <v>6675</v>
      </c>
      <c r="G2945" s="15">
        <v>-4.1999999999999997E-3</v>
      </c>
    </row>
    <row r="2946" spans="1:7" x14ac:dyDescent="0.2">
      <c r="A2946" s="17">
        <v>39183</v>
      </c>
      <c r="B2946" s="14">
        <v>407.85</v>
      </c>
      <c r="C2946" s="14">
        <v>409.59</v>
      </c>
      <c r="D2946" s="14">
        <v>411.95</v>
      </c>
      <c r="E2946" s="14">
        <v>407.21</v>
      </c>
      <c r="F2946" s="14" t="s">
        <v>6676</v>
      </c>
      <c r="G2946" s="15">
        <v>1.17E-2</v>
      </c>
    </row>
    <row r="2947" spans="1:7" x14ac:dyDescent="0.2">
      <c r="A2947" s="17">
        <v>39182</v>
      </c>
      <c r="B2947" s="14">
        <v>409.59</v>
      </c>
      <c r="C2947" s="14">
        <v>404.87</v>
      </c>
      <c r="D2947" s="14">
        <v>410.18</v>
      </c>
      <c r="E2947" s="14">
        <v>404.8</v>
      </c>
      <c r="F2947" s="14" t="s">
        <v>6677</v>
      </c>
      <c r="G2947" s="15">
        <v>-1E-4</v>
      </c>
    </row>
    <row r="2948" spans="1:7" x14ac:dyDescent="0.2">
      <c r="A2948" s="17">
        <v>39177</v>
      </c>
      <c r="B2948" s="14">
        <v>404.87</v>
      </c>
      <c r="C2948" s="14">
        <v>404.93</v>
      </c>
      <c r="D2948" s="14">
        <v>405.28</v>
      </c>
      <c r="E2948" s="14">
        <v>403.54</v>
      </c>
      <c r="F2948" s="14" t="s">
        <v>6678</v>
      </c>
      <c r="G2948" s="15">
        <v>-2.3E-3</v>
      </c>
    </row>
    <row r="2949" spans="1:7" x14ac:dyDescent="0.2">
      <c r="A2949" s="17">
        <v>39176</v>
      </c>
      <c r="B2949" s="14">
        <v>404.93</v>
      </c>
      <c r="C2949" s="14">
        <v>405.88</v>
      </c>
      <c r="D2949" s="14">
        <v>407.47</v>
      </c>
      <c r="E2949" s="14">
        <v>403.35</v>
      </c>
      <c r="F2949" s="14" t="s">
        <v>6679</v>
      </c>
      <c r="G2949" s="15">
        <v>1.49E-2</v>
      </c>
    </row>
    <row r="2950" spans="1:7" x14ac:dyDescent="0.2">
      <c r="A2950" s="17">
        <v>39175</v>
      </c>
      <c r="B2950" s="14">
        <v>405.88</v>
      </c>
      <c r="C2950" s="14">
        <v>399.91</v>
      </c>
      <c r="D2950" s="14">
        <v>406.13</v>
      </c>
      <c r="E2950" s="14">
        <v>399.91</v>
      </c>
      <c r="F2950" s="14" t="s">
        <v>6680</v>
      </c>
      <c r="G2950" s="15">
        <v>8.8000000000000005E-3</v>
      </c>
    </row>
    <row r="2951" spans="1:7" x14ac:dyDescent="0.2">
      <c r="A2951" s="17">
        <v>39174</v>
      </c>
      <c r="B2951" s="14">
        <v>399.91</v>
      </c>
      <c r="C2951" s="14">
        <v>396.43</v>
      </c>
      <c r="D2951" s="14">
        <v>399.91</v>
      </c>
      <c r="E2951" s="14">
        <v>394.23</v>
      </c>
      <c r="F2951" s="14" t="s">
        <v>6681</v>
      </c>
      <c r="G2951" s="15">
        <v>1.6000000000000001E-3</v>
      </c>
    </row>
    <row r="2952" spans="1:7" x14ac:dyDescent="0.2">
      <c r="A2952" s="17">
        <v>39171</v>
      </c>
      <c r="B2952" s="14">
        <v>396.43</v>
      </c>
      <c r="C2952" s="14">
        <v>395.81</v>
      </c>
      <c r="D2952" s="14">
        <v>397.73</v>
      </c>
      <c r="E2952" s="14">
        <v>395.05</v>
      </c>
      <c r="F2952" s="14" t="s">
        <v>6682</v>
      </c>
      <c r="G2952" s="15">
        <v>1.0500000000000001E-2</v>
      </c>
    </row>
    <row r="2953" spans="1:7" x14ac:dyDescent="0.2">
      <c r="A2953" s="17">
        <v>39170</v>
      </c>
      <c r="B2953" s="14">
        <v>395.81</v>
      </c>
      <c r="C2953" s="14">
        <v>391.68</v>
      </c>
      <c r="D2953" s="14">
        <v>395.98</v>
      </c>
      <c r="E2953" s="14">
        <v>391.68</v>
      </c>
      <c r="F2953" s="14" t="s">
        <v>6683</v>
      </c>
      <c r="G2953" s="15">
        <v>-9.9000000000000008E-3</v>
      </c>
    </row>
    <row r="2954" spans="1:7" x14ac:dyDescent="0.2">
      <c r="A2954" s="17">
        <v>39169</v>
      </c>
      <c r="B2954" s="14">
        <v>391.68</v>
      </c>
      <c r="C2954" s="14">
        <v>395.6</v>
      </c>
      <c r="D2954" s="14">
        <v>395.6</v>
      </c>
      <c r="E2954" s="14">
        <v>390.5</v>
      </c>
      <c r="F2954" s="14" t="s">
        <v>6684</v>
      </c>
      <c r="G2954" s="15">
        <v>5.4999999999999997E-3</v>
      </c>
    </row>
    <row r="2955" spans="1:7" x14ac:dyDescent="0.2">
      <c r="A2955" s="17">
        <v>39168</v>
      </c>
      <c r="B2955" s="14">
        <v>395.6</v>
      </c>
      <c r="C2955" s="14">
        <v>393.42</v>
      </c>
      <c r="D2955" s="14">
        <v>396.77</v>
      </c>
      <c r="E2955" s="14">
        <v>393.42</v>
      </c>
      <c r="F2955" s="14" t="s">
        <v>6685</v>
      </c>
      <c r="G2955" s="15">
        <v>-9.4000000000000004E-3</v>
      </c>
    </row>
    <row r="2956" spans="1:7" x14ac:dyDescent="0.2">
      <c r="A2956" s="17">
        <v>39167</v>
      </c>
      <c r="B2956" s="14">
        <v>393.42</v>
      </c>
      <c r="C2956" s="14">
        <v>397.16</v>
      </c>
      <c r="D2956" s="14">
        <v>397.33</v>
      </c>
      <c r="E2956" s="14">
        <v>393.04</v>
      </c>
      <c r="F2956" s="14" t="s">
        <v>6686</v>
      </c>
      <c r="G2956" s="15">
        <v>-1.1999999999999999E-3</v>
      </c>
    </row>
    <row r="2957" spans="1:7" x14ac:dyDescent="0.2">
      <c r="A2957" s="17">
        <v>39164</v>
      </c>
      <c r="B2957" s="14">
        <v>397.16</v>
      </c>
      <c r="C2957" s="14">
        <v>397.63</v>
      </c>
      <c r="D2957" s="14">
        <v>398.25</v>
      </c>
      <c r="E2957" s="14">
        <v>396.05</v>
      </c>
      <c r="F2957" s="14" t="s">
        <v>6687</v>
      </c>
      <c r="G2957" s="15">
        <v>1.4999999999999999E-2</v>
      </c>
    </row>
    <row r="2958" spans="1:7" x14ac:dyDescent="0.2">
      <c r="A2958" s="17">
        <v>39163</v>
      </c>
      <c r="B2958" s="14">
        <v>397.63</v>
      </c>
      <c r="C2958" s="14">
        <v>391.75</v>
      </c>
      <c r="D2958" s="14">
        <v>398.79</v>
      </c>
      <c r="E2958" s="14">
        <v>391.75</v>
      </c>
      <c r="F2958" s="14" t="s">
        <v>6688</v>
      </c>
      <c r="G2958" s="15">
        <v>6.8999999999999999E-3</v>
      </c>
    </row>
    <row r="2959" spans="1:7" x14ac:dyDescent="0.2">
      <c r="A2959" s="17">
        <v>39162</v>
      </c>
      <c r="B2959" s="14">
        <v>391.75</v>
      </c>
      <c r="C2959" s="14">
        <v>389.06</v>
      </c>
      <c r="D2959" s="14">
        <v>392.9</v>
      </c>
      <c r="E2959" s="14">
        <v>388.99</v>
      </c>
      <c r="F2959" s="14" t="s">
        <v>6689</v>
      </c>
      <c r="G2959" s="15">
        <v>6.6E-3</v>
      </c>
    </row>
    <row r="2960" spans="1:7" x14ac:dyDescent="0.2">
      <c r="A2960" s="17">
        <v>39161</v>
      </c>
      <c r="B2960" s="14">
        <v>389.06</v>
      </c>
      <c r="C2960" s="14">
        <v>386.5</v>
      </c>
      <c r="D2960" s="14">
        <v>389.08</v>
      </c>
      <c r="E2960" s="14">
        <v>384.13</v>
      </c>
      <c r="F2960" s="14" t="s">
        <v>6690</v>
      </c>
      <c r="G2960" s="15">
        <v>1.7500000000000002E-2</v>
      </c>
    </row>
    <row r="2961" spans="1:7" x14ac:dyDescent="0.2">
      <c r="A2961" s="17">
        <v>39160</v>
      </c>
      <c r="B2961" s="14">
        <v>386.5</v>
      </c>
      <c r="C2961" s="14">
        <v>379.85</v>
      </c>
      <c r="D2961" s="14">
        <v>386.68</v>
      </c>
      <c r="E2961" s="14">
        <v>379.85</v>
      </c>
      <c r="F2961" s="14" t="s">
        <v>6685</v>
      </c>
      <c r="G2961" s="15">
        <v>-8.0000000000000004E-4</v>
      </c>
    </row>
    <row r="2962" spans="1:7" x14ac:dyDescent="0.2">
      <c r="A2962" s="17">
        <v>39157</v>
      </c>
      <c r="B2962" s="14">
        <v>379.85</v>
      </c>
      <c r="C2962" s="14">
        <v>380.14</v>
      </c>
      <c r="D2962" s="14">
        <v>382.71</v>
      </c>
      <c r="E2962" s="14">
        <v>377.93</v>
      </c>
      <c r="F2962" s="14" t="s">
        <v>6691</v>
      </c>
      <c r="G2962" s="15">
        <v>2.3900000000000001E-2</v>
      </c>
    </row>
    <row r="2963" spans="1:7" x14ac:dyDescent="0.2">
      <c r="A2963" s="17">
        <v>39156</v>
      </c>
      <c r="B2963" s="14">
        <v>380.14</v>
      </c>
      <c r="C2963" s="14">
        <v>371.28</v>
      </c>
      <c r="D2963" s="14">
        <v>380.14</v>
      </c>
      <c r="E2963" s="14">
        <v>371.28</v>
      </c>
      <c r="F2963" s="14" t="s">
        <v>6692</v>
      </c>
      <c r="G2963" s="15">
        <v>-3.2099999999999997E-2</v>
      </c>
    </row>
    <row r="2964" spans="1:7" x14ac:dyDescent="0.2">
      <c r="A2964" s="17">
        <v>39155</v>
      </c>
      <c r="B2964" s="14">
        <v>371.28</v>
      </c>
      <c r="C2964" s="14">
        <v>383.61</v>
      </c>
      <c r="D2964" s="14">
        <v>383.61</v>
      </c>
      <c r="E2964" s="14">
        <v>371.28</v>
      </c>
      <c r="F2964" s="14" t="s">
        <v>6693</v>
      </c>
      <c r="G2964" s="15">
        <v>-1.2E-2</v>
      </c>
    </row>
    <row r="2965" spans="1:7" x14ac:dyDescent="0.2">
      <c r="A2965" s="17">
        <v>39154</v>
      </c>
      <c r="B2965" s="14">
        <v>383.61</v>
      </c>
      <c r="C2965" s="14">
        <v>388.25</v>
      </c>
      <c r="D2965" s="14">
        <v>389</v>
      </c>
      <c r="E2965" s="14">
        <v>383.61</v>
      </c>
      <c r="F2965" s="14" t="s">
        <v>6694</v>
      </c>
      <c r="G2965" s="15">
        <v>1.9E-3</v>
      </c>
    </row>
    <row r="2966" spans="1:7" x14ac:dyDescent="0.2">
      <c r="A2966" s="17">
        <v>39153</v>
      </c>
      <c r="B2966" s="14">
        <v>388.25</v>
      </c>
      <c r="C2966" s="14">
        <v>387.51</v>
      </c>
      <c r="D2966" s="14">
        <v>391.23</v>
      </c>
      <c r="E2966" s="14">
        <v>386.67</v>
      </c>
      <c r="F2966" s="14" t="s">
        <v>6695</v>
      </c>
      <c r="G2966" s="15">
        <v>5.9999999999999995E-4</v>
      </c>
    </row>
    <row r="2967" spans="1:7" x14ac:dyDescent="0.2">
      <c r="A2967" s="17">
        <v>39150</v>
      </c>
      <c r="B2967" s="14">
        <v>387.51</v>
      </c>
      <c r="C2967" s="14">
        <v>387.28</v>
      </c>
      <c r="D2967" s="14">
        <v>389.78</v>
      </c>
      <c r="E2967" s="14">
        <v>383.25</v>
      </c>
      <c r="F2967" s="14" t="s">
        <v>6696</v>
      </c>
      <c r="G2967" s="15">
        <v>1.9199999999999998E-2</v>
      </c>
    </row>
    <row r="2968" spans="1:7" x14ac:dyDescent="0.2">
      <c r="A2968" s="17">
        <v>39149</v>
      </c>
      <c r="B2968" s="14">
        <v>387.28</v>
      </c>
      <c r="C2968" s="14">
        <v>379.98</v>
      </c>
      <c r="D2968" s="14">
        <v>387.28</v>
      </c>
      <c r="E2968" s="14">
        <v>379.98</v>
      </c>
      <c r="F2968" s="14" t="s">
        <v>6697</v>
      </c>
      <c r="G2968" s="15">
        <v>1.4800000000000001E-2</v>
      </c>
    </row>
    <row r="2969" spans="1:7" x14ac:dyDescent="0.2">
      <c r="A2969" s="17">
        <v>39148</v>
      </c>
      <c r="B2969" s="14">
        <v>379.98</v>
      </c>
      <c r="C2969" s="14">
        <v>374.42</v>
      </c>
      <c r="D2969" s="14">
        <v>380.59</v>
      </c>
      <c r="E2969" s="14">
        <v>374.42</v>
      </c>
      <c r="F2969" s="14" t="s">
        <v>6698</v>
      </c>
      <c r="G2969" s="15">
        <v>3.5999999999999999E-3</v>
      </c>
    </row>
    <row r="2970" spans="1:7" x14ac:dyDescent="0.2">
      <c r="A2970" s="17">
        <v>39147</v>
      </c>
      <c r="B2970" s="14">
        <v>374.42</v>
      </c>
      <c r="C2970" s="14">
        <v>373.09</v>
      </c>
      <c r="D2970" s="14">
        <v>377.06</v>
      </c>
      <c r="E2970" s="14">
        <v>373.09</v>
      </c>
      <c r="F2970" s="14" t="s">
        <v>6699</v>
      </c>
      <c r="G2970" s="15">
        <v>-1.4E-2</v>
      </c>
    </row>
    <row r="2971" spans="1:7" x14ac:dyDescent="0.2">
      <c r="A2971" s="17">
        <v>39146</v>
      </c>
      <c r="B2971" s="14">
        <v>373.09</v>
      </c>
      <c r="C2971" s="14">
        <v>378.38</v>
      </c>
      <c r="D2971" s="14">
        <v>378.38</v>
      </c>
      <c r="E2971" s="14">
        <v>364.87</v>
      </c>
      <c r="F2971" s="14" t="s">
        <v>6700</v>
      </c>
      <c r="G2971" s="15">
        <v>7.9000000000000008E-3</v>
      </c>
    </row>
    <row r="2972" spans="1:7" x14ac:dyDescent="0.2">
      <c r="A2972" s="17">
        <v>39143</v>
      </c>
      <c r="B2972" s="14">
        <v>378.38</v>
      </c>
      <c r="C2972" s="14">
        <v>375.4</v>
      </c>
      <c r="D2972" s="14">
        <v>380.92</v>
      </c>
      <c r="E2972" s="14">
        <v>373.65</v>
      </c>
      <c r="F2972" s="14" t="s">
        <v>6701</v>
      </c>
      <c r="G2972" s="15">
        <v>-5.7000000000000002E-3</v>
      </c>
    </row>
    <row r="2973" spans="1:7" x14ac:dyDescent="0.2">
      <c r="A2973" s="17">
        <v>39142</v>
      </c>
      <c r="B2973" s="14">
        <v>375.4</v>
      </c>
      <c r="C2973" s="14">
        <v>377.57</v>
      </c>
      <c r="D2973" s="14">
        <v>383.42</v>
      </c>
      <c r="E2973" s="14">
        <v>369.03</v>
      </c>
      <c r="F2973" s="14" t="s">
        <v>6702</v>
      </c>
      <c r="G2973" s="15">
        <v>-1.9E-2</v>
      </c>
    </row>
    <row r="2974" spans="1:7" x14ac:dyDescent="0.2">
      <c r="A2974" s="17">
        <v>39141</v>
      </c>
      <c r="B2974" s="14">
        <v>377.57</v>
      </c>
      <c r="C2974" s="14">
        <v>384.89</v>
      </c>
      <c r="D2974" s="14">
        <v>384.89</v>
      </c>
      <c r="E2974" s="14">
        <v>374.47</v>
      </c>
      <c r="F2974" s="14" t="s">
        <v>6703</v>
      </c>
      <c r="G2974" s="15">
        <v>-3.9300000000000002E-2</v>
      </c>
    </row>
    <row r="2975" spans="1:7" x14ac:dyDescent="0.2">
      <c r="A2975" s="17">
        <v>39140</v>
      </c>
      <c r="B2975" s="14">
        <v>384.89</v>
      </c>
      <c r="C2975" s="14">
        <v>400.64</v>
      </c>
      <c r="D2975" s="14">
        <v>400.64</v>
      </c>
      <c r="E2975" s="14">
        <v>381.55</v>
      </c>
      <c r="F2975" s="14" t="s">
        <v>6704</v>
      </c>
      <c r="G2975" s="15">
        <v>9.1999999999999998E-3</v>
      </c>
    </row>
    <row r="2976" spans="1:7" x14ac:dyDescent="0.2">
      <c r="A2976" s="17">
        <v>39139</v>
      </c>
      <c r="B2976" s="14">
        <v>400.64</v>
      </c>
      <c r="C2976" s="14">
        <v>396.99</v>
      </c>
      <c r="D2976" s="14">
        <v>401.2</v>
      </c>
      <c r="E2976" s="14">
        <v>396.99</v>
      </c>
      <c r="F2976" s="14" t="s">
        <v>6705</v>
      </c>
      <c r="G2976" s="15">
        <v>6.8999999999999999E-3</v>
      </c>
    </row>
    <row r="2977" spans="1:7" x14ac:dyDescent="0.2">
      <c r="A2977" s="17">
        <v>39136</v>
      </c>
      <c r="B2977" s="14">
        <v>396.99</v>
      </c>
      <c r="C2977" s="14">
        <v>394.28</v>
      </c>
      <c r="D2977" s="14">
        <v>396.99</v>
      </c>
      <c r="E2977" s="14">
        <v>393.95</v>
      </c>
      <c r="F2977" s="14" t="s">
        <v>6706</v>
      </c>
      <c r="G2977" s="15">
        <v>2.0000000000000001E-4</v>
      </c>
    </row>
    <row r="2978" spans="1:7" x14ac:dyDescent="0.2">
      <c r="A2978" s="17">
        <v>39135</v>
      </c>
      <c r="B2978" s="14">
        <v>394.28</v>
      </c>
      <c r="C2978" s="14">
        <v>394.21</v>
      </c>
      <c r="D2978" s="14">
        <v>396.77</v>
      </c>
      <c r="E2978" s="14">
        <v>394.21</v>
      </c>
      <c r="F2978" s="14" t="s">
        <v>6707</v>
      </c>
      <c r="G2978" s="15">
        <v>-3.2000000000000002E-3</v>
      </c>
    </row>
    <row r="2979" spans="1:7" x14ac:dyDescent="0.2">
      <c r="A2979" s="17">
        <v>39134</v>
      </c>
      <c r="B2979" s="14">
        <v>394.21</v>
      </c>
      <c r="C2979" s="14">
        <v>395.46</v>
      </c>
      <c r="D2979" s="14">
        <v>397.26</v>
      </c>
      <c r="E2979" s="14">
        <v>393.56</v>
      </c>
      <c r="F2979" s="14" t="s">
        <v>6708</v>
      </c>
      <c r="G2979" s="15">
        <v>-7.3000000000000001E-3</v>
      </c>
    </row>
    <row r="2980" spans="1:7" x14ac:dyDescent="0.2">
      <c r="A2980" s="17">
        <v>39133</v>
      </c>
      <c r="B2980" s="14">
        <v>395.46</v>
      </c>
      <c r="C2980" s="14">
        <v>398.36</v>
      </c>
      <c r="D2980" s="14">
        <v>399.42</v>
      </c>
      <c r="E2980" s="14">
        <v>393.98</v>
      </c>
      <c r="F2980" s="14" t="s">
        <v>6709</v>
      </c>
      <c r="G2980" s="15">
        <v>6.3E-3</v>
      </c>
    </row>
    <row r="2981" spans="1:7" x14ac:dyDescent="0.2">
      <c r="A2981" s="17">
        <v>39132</v>
      </c>
      <c r="B2981" s="14">
        <v>398.36</v>
      </c>
      <c r="C2981" s="14">
        <v>395.87</v>
      </c>
      <c r="D2981" s="14">
        <v>399.16</v>
      </c>
      <c r="E2981" s="14">
        <v>395.87</v>
      </c>
      <c r="F2981" s="14" t="s">
        <v>6710</v>
      </c>
      <c r="G2981" s="15">
        <v>-3.3999999999999998E-3</v>
      </c>
    </row>
    <row r="2982" spans="1:7" x14ac:dyDescent="0.2">
      <c r="A2982" s="17">
        <v>39129</v>
      </c>
      <c r="B2982" s="14">
        <v>395.87</v>
      </c>
      <c r="C2982" s="14">
        <v>397.21</v>
      </c>
      <c r="D2982" s="14">
        <v>397.21</v>
      </c>
      <c r="E2982" s="14">
        <v>394.78</v>
      </c>
      <c r="F2982" s="14" t="s">
        <v>6711</v>
      </c>
      <c r="G2982" s="15">
        <v>6.4999999999999997E-3</v>
      </c>
    </row>
    <row r="2983" spans="1:7" x14ac:dyDescent="0.2">
      <c r="A2983" s="17">
        <v>39128</v>
      </c>
      <c r="B2983" s="14">
        <v>397.21</v>
      </c>
      <c r="C2983" s="14">
        <v>394.65</v>
      </c>
      <c r="D2983" s="14">
        <v>397.55</v>
      </c>
      <c r="E2983" s="14">
        <v>394.65</v>
      </c>
      <c r="F2983" s="14" t="s">
        <v>6712</v>
      </c>
      <c r="G2983" s="15">
        <v>1.6E-2</v>
      </c>
    </row>
    <row r="2984" spans="1:7" x14ac:dyDescent="0.2">
      <c r="A2984" s="17">
        <v>39127</v>
      </c>
      <c r="B2984" s="14">
        <v>394.65</v>
      </c>
      <c r="C2984" s="14">
        <v>388.43</v>
      </c>
      <c r="D2984" s="14">
        <v>394.66</v>
      </c>
      <c r="E2984" s="14">
        <v>388.43</v>
      </c>
      <c r="F2984" s="14" t="s">
        <v>6713</v>
      </c>
      <c r="G2984" s="15">
        <v>3.5999999999999999E-3</v>
      </c>
    </row>
    <row r="2985" spans="1:7" x14ac:dyDescent="0.2">
      <c r="A2985" s="17">
        <v>39126</v>
      </c>
      <c r="B2985" s="14">
        <v>388.43</v>
      </c>
      <c r="C2985" s="14">
        <v>387.04</v>
      </c>
      <c r="D2985" s="14">
        <v>388.98</v>
      </c>
      <c r="E2985" s="14">
        <v>386.99</v>
      </c>
      <c r="F2985" s="14" t="s">
        <v>6714</v>
      </c>
      <c r="G2985" s="15">
        <v>-1.15E-2</v>
      </c>
    </row>
    <row r="2986" spans="1:7" x14ac:dyDescent="0.2">
      <c r="A2986" s="17">
        <v>39125</v>
      </c>
      <c r="B2986" s="14">
        <v>387.04</v>
      </c>
      <c r="C2986" s="14">
        <v>391.55</v>
      </c>
      <c r="D2986" s="14">
        <v>391.55</v>
      </c>
      <c r="E2986" s="14">
        <v>386.39</v>
      </c>
      <c r="F2986" s="14" t="s">
        <v>6715</v>
      </c>
      <c r="G2986" s="15">
        <v>6.7000000000000002E-3</v>
      </c>
    </row>
    <row r="2987" spans="1:7" x14ac:dyDescent="0.2">
      <c r="A2987" s="17">
        <v>39122</v>
      </c>
      <c r="B2987" s="14">
        <v>391.55</v>
      </c>
      <c r="C2987" s="14">
        <v>388.95</v>
      </c>
      <c r="D2987" s="14">
        <v>391.55</v>
      </c>
      <c r="E2987" s="14">
        <v>388.95</v>
      </c>
      <c r="F2987" s="14" t="s">
        <v>6716</v>
      </c>
      <c r="G2987" s="15">
        <v>-1.11E-2</v>
      </c>
    </row>
    <row r="2988" spans="1:7" x14ac:dyDescent="0.2">
      <c r="A2988" s="17">
        <v>39121</v>
      </c>
      <c r="B2988" s="14">
        <v>388.95</v>
      </c>
      <c r="C2988" s="14">
        <v>393.33</v>
      </c>
      <c r="D2988" s="14">
        <v>393.33</v>
      </c>
      <c r="E2988" s="14">
        <v>387.07</v>
      </c>
      <c r="F2988" s="14" t="s">
        <v>6717</v>
      </c>
      <c r="G2988" s="15">
        <v>3.8999999999999998E-3</v>
      </c>
    </row>
    <row r="2989" spans="1:7" x14ac:dyDescent="0.2">
      <c r="A2989" s="17">
        <v>39120</v>
      </c>
      <c r="B2989" s="14">
        <v>393.33</v>
      </c>
      <c r="C2989" s="14">
        <v>391.82</v>
      </c>
      <c r="D2989" s="14">
        <v>393.52</v>
      </c>
      <c r="E2989" s="14">
        <v>390.68</v>
      </c>
      <c r="F2989" s="14" t="s">
        <v>6718</v>
      </c>
      <c r="G2989" s="15">
        <v>6.8999999999999999E-3</v>
      </c>
    </row>
    <row r="2990" spans="1:7" x14ac:dyDescent="0.2">
      <c r="A2990" s="17">
        <v>39119</v>
      </c>
      <c r="B2990" s="14">
        <v>391.82</v>
      </c>
      <c r="C2990" s="14">
        <v>389.14</v>
      </c>
      <c r="D2990" s="14">
        <v>393.22</v>
      </c>
      <c r="E2990" s="14">
        <v>389.14</v>
      </c>
      <c r="F2990" s="14" t="s">
        <v>6719</v>
      </c>
      <c r="G2990" s="15">
        <v>4.4999999999999997E-3</v>
      </c>
    </row>
    <row r="2991" spans="1:7" x14ac:dyDescent="0.2">
      <c r="A2991" s="17">
        <v>39118</v>
      </c>
      <c r="B2991" s="14">
        <v>389.14</v>
      </c>
      <c r="C2991" s="14">
        <v>387.41</v>
      </c>
      <c r="D2991" s="14">
        <v>390.07</v>
      </c>
      <c r="E2991" s="14">
        <v>387.41</v>
      </c>
      <c r="F2991" s="14" t="s">
        <v>6720</v>
      </c>
      <c r="G2991" s="15">
        <v>-1.6000000000000001E-3</v>
      </c>
    </row>
    <row r="2992" spans="1:7" x14ac:dyDescent="0.2">
      <c r="A2992" s="17">
        <v>39115</v>
      </c>
      <c r="B2992" s="14">
        <v>387.41</v>
      </c>
      <c r="C2992" s="14">
        <v>388.05</v>
      </c>
      <c r="D2992" s="14">
        <v>388.58</v>
      </c>
      <c r="E2992" s="14">
        <v>386.11</v>
      </c>
      <c r="F2992" s="14" t="s">
        <v>6721</v>
      </c>
      <c r="G2992" s="15">
        <v>3.5999999999999999E-3</v>
      </c>
    </row>
    <row r="2993" spans="1:7" x14ac:dyDescent="0.2">
      <c r="A2993" s="17">
        <v>39114</v>
      </c>
      <c r="B2993" s="14">
        <v>388.05</v>
      </c>
      <c r="C2993" s="14">
        <v>386.67</v>
      </c>
      <c r="D2993" s="14">
        <v>390.53</v>
      </c>
      <c r="E2993" s="14">
        <v>386.67</v>
      </c>
      <c r="F2993" s="14" t="s">
        <v>6722</v>
      </c>
      <c r="G2993" s="15">
        <v>-2.5000000000000001E-3</v>
      </c>
    </row>
    <row r="2994" spans="1:7" x14ac:dyDescent="0.2">
      <c r="A2994" s="17">
        <v>39113</v>
      </c>
      <c r="B2994" s="14">
        <v>386.67</v>
      </c>
      <c r="C2994" s="14">
        <v>387.62</v>
      </c>
      <c r="D2994" s="14">
        <v>388.63</v>
      </c>
      <c r="E2994" s="14">
        <v>386.09</v>
      </c>
      <c r="F2994" s="14" t="s">
        <v>6723</v>
      </c>
      <c r="G2994" s="15">
        <v>7.0000000000000001E-3</v>
      </c>
    </row>
    <row r="2995" spans="1:7" x14ac:dyDescent="0.2">
      <c r="A2995" s="17">
        <v>39112</v>
      </c>
      <c r="B2995" s="14">
        <v>387.62</v>
      </c>
      <c r="C2995" s="14">
        <v>384.92</v>
      </c>
      <c r="D2995" s="14">
        <v>387.72</v>
      </c>
      <c r="E2995" s="14">
        <v>383.13</v>
      </c>
      <c r="F2995" s="14" t="s">
        <v>6724</v>
      </c>
      <c r="G2995" s="15">
        <v>1.4E-3</v>
      </c>
    </row>
    <row r="2996" spans="1:7" x14ac:dyDescent="0.2">
      <c r="A2996" s="17">
        <v>39111</v>
      </c>
      <c r="B2996" s="14">
        <v>384.92</v>
      </c>
      <c r="C2996" s="14">
        <v>384.37</v>
      </c>
      <c r="D2996" s="14">
        <v>385.65</v>
      </c>
      <c r="E2996" s="14">
        <v>383.62</v>
      </c>
      <c r="F2996" s="14" t="s">
        <v>6725</v>
      </c>
      <c r="G2996" s="15">
        <v>-7.0000000000000001E-3</v>
      </c>
    </row>
    <row r="2997" spans="1:7" x14ac:dyDescent="0.2">
      <c r="A2997" s="17">
        <v>39108</v>
      </c>
      <c r="B2997" s="14">
        <v>384.37</v>
      </c>
      <c r="C2997" s="14">
        <v>387.07</v>
      </c>
      <c r="D2997" s="14">
        <v>387.07</v>
      </c>
      <c r="E2997" s="14">
        <v>383.7</v>
      </c>
      <c r="F2997" s="14" t="s">
        <v>6726</v>
      </c>
      <c r="G2997" s="15">
        <v>4.1000000000000003E-3</v>
      </c>
    </row>
    <row r="2998" spans="1:7" x14ac:dyDescent="0.2">
      <c r="A2998" s="17">
        <v>39107</v>
      </c>
      <c r="B2998" s="14">
        <v>387.07</v>
      </c>
      <c r="C2998" s="14">
        <v>385.48</v>
      </c>
      <c r="D2998" s="14">
        <v>388.83</v>
      </c>
      <c r="E2998" s="14">
        <v>385.48</v>
      </c>
      <c r="F2998" s="14" t="s">
        <v>6727</v>
      </c>
      <c r="G2998" s="15">
        <v>3.7000000000000002E-3</v>
      </c>
    </row>
    <row r="2999" spans="1:7" x14ac:dyDescent="0.2">
      <c r="A2999" s="17">
        <v>39106</v>
      </c>
      <c r="B2999" s="14">
        <v>385.48</v>
      </c>
      <c r="C2999" s="14">
        <v>384.07</v>
      </c>
      <c r="D2999" s="14">
        <v>386.13</v>
      </c>
      <c r="E2999" s="14">
        <v>384.03</v>
      </c>
      <c r="F2999" s="14" t="s">
        <v>6728</v>
      </c>
      <c r="G2999" s="15">
        <v>-4.4999999999999997E-3</v>
      </c>
    </row>
    <row r="3000" spans="1:7" x14ac:dyDescent="0.2">
      <c r="A3000" s="17">
        <v>39105</v>
      </c>
      <c r="B3000" s="14">
        <v>384.07</v>
      </c>
      <c r="C3000" s="14">
        <v>385.79</v>
      </c>
      <c r="D3000" s="14">
        <v>386.44</v>
      </c>
      <c r="E3000" s="14">
        <v>383.12</v>
      </c>
      <c r="F3000" s="14" t="s">
        <v>6729</v>
      </c>
      <c r="G3000" s="15">
        <v>1.6999999999999999E-3</v>
      </c>
    </row>
    <row r="3001" spans="1:7" x14ac:dyDescent="0.2">
      <c r="A3001" s="17">
        <v>39104</v>
      </c>
      <c r="B3001" s="14">
        <v>385.79</v>
      </c>
      <c r="C3001" s="14">
        <v>385.12</v>
      </c>
      <c r="D3001" s="14">
        <v>388.3</v>
      </c>
      <c r="E3001" s="14">
        <v>385.12</v>
      </c>
      <c r="F3001" s="14" t="s">
        <v>6730</v>
      </c>
      <c r="G3001" s="15">
        <v>4.7000000000000002E-3</v>
      </c>
    </row>
    <row r="3002" spans="1:7" x14ac:dyDescent="0.2">
      <c r="A3002" s="17">
        <v>39101</v>
      </c>
      <c r="B3002" s="14">
        <v>385.12</v>
      </c>
      <c r="C3002" s="14">
        <v>383.33</v>
      </c>
      <c r="D3002" s="14">
        <v>385.48</v>
      </c>
      <c r="E3002" s="14">
        <v>382.08</v>
      </c>
      <c r="F3002" s="14" t="s">
        <v>6731</v>
      </c>
      <c r="G3002" s="15">
        <v>-1.6000000000000001E-3</v>
      </c>
    </row>
    <row r="3003" spans="1:7" x14ac:dyDescent="0.2">
      <c r="A3003" s="17">
        <v>39100</v>
      </c>
      <c r="B3003" s="14">
        <v>383.33</v>
      </c>
      <c r="C3003" s="14">
        <v>383.96</v>
      </c>
      <c r="D3003" s="14">
        <v>385.76</v>
      </c>
      <c r="E3003" s="14">
        <v>381.91</v>
      </c>
      <c r="F3003" s="14" t="s">
        <v>6732</v>
      </c>
      <c r="G3003" s="15">
        <v>3.3999999999999998E-3</v>
      </c>
    </row>
    <row r="3004" spans="1:7" x14ac:dyDescent="0.2">
      <c r="A3004" s="17">
        <v>39099</v>
      </c>
      <c r="B3004" s="14">
        <v>383.96</v>
      </c>
      <c r="C3004" s="14">
        <v>382.67</v>
      </c>
      <c r="D3004" s="14">
        <v>385.27</v>
      </c>
      <c r="E3004" s="14">
        <v>382.66</v>
      </c>
      <c r="F3004" s="14" t="s">
        <v>6733</v>
      </c>
      <c r="G3004" s="15">
        <v>-8.0000000000000004E-4</v>
      </c>
    </row>
    <row r="3005" spans="1:7" x14ac:dyDescent="0.2">
      <c r="A3005" s="17">
        <v>39098</v>
      </c>
      <c r="B3005" s="14">
        <v>382.67</v>
      </c>
      <c r="C3005" s="14">
        <v>382.98</v>
      </c>
      <c r="D3005" s="14">
        <v>384.42</v>
      </c>
      <c r="E3005" s="14">
        <v>382.06</v>
      </c>
      <c r="F3005" s="14" t="s">
        <v>6734</v>
      </c>
      <c r="G3005" s="15">
        <v>1.3599999999999999E-2</v>
      </c>
    </row>
    <row r="3006" spans="1:7" x14ac:dyDescent="0.2">
      <c r="A3006" s="17">
        <v>39097</v>
      </c>
      <c r="B3006" s="14">
        <v>382.98</v>
      </c>
      <c r="C3006" s="14">
        <v>377.84</v>
      </c>
      <c r="D3006" s="14">
        <v>383.76</v>
      </c>
      <c r="E3006" s="14">
        <v>377.84</v>
      </c>
      <c r="F3006" s="14" t="s">
        <v>6735</v>
      </c>
      <c r="G3006" s="15">
        <v>1E-3</v>
      </c>
    </row>
    <row r="3007" spans="1:7" x14ac:dyDescent="0.2">
      <c r="A3007" s="17">
        <v>39094</v>
      </c>
      <c r="B3007" s="14">
        <v>377.84</v>
      </c>
      <c r="C3007" s="14">
        <v>377.48</v>
      </c>
      <c r="D3007" s="14">
        <v>378.93</v>
      </c>
      <c r="E3007" s="14">
        <v>376.55</v>
      </c>
      <c r="F3007" s="14" t="s">
        <v>6736</v>
      </c>
      <c r="G3007" s="15">
        <v>1.9699999999999999E-2</v>
      </c>
    </row>
    <row r="3008" spans="1:7" x14ac:dyDescent="0.2">
      <c r="A3008" s="17">
        <v>39093</v>
      </c>
      <c r="B3008" s="14">
        <v>377.48</v>
      </c>
      <c r="C3008" s="14">
        <v>370.19</v>
      </c>
      <c r="D3008" s="14">
        <v>377.69</v>
      </c>
      <c r="E3008" s="14">
        <v>370.19</v>
      </c>
      <c r="F3008" s="14" t="s">
        <v>6737</v>
      </c>
      <c r="G3008" s="15">
        <v>-6.7000000000000002E-3</v>
      </c>
    </row>
    <row r="3009" spans="1:7" x14ac:dyDescent="0.2">
      <c r="A3009" s="17">
        <v>39092</v>
      </c>
      <c r="B3009" s="14">
        <v>370.19</v>
      </c>
      <c r="C3009" s="14">
        <v>372.7</v>
      </c>
      <c r="D3009" s="14">
        <v>372.7</v>
      </c>
      <c r="E3009" s="14">
        <v>368.44</v>
      </c>
      <c r="F3009" s="14" t="s">
        <v>6738</v>
      </c>
      <c r="G3009" s="15">
        <v>8.0000000000000004E-4</v>
      </c>
    </row>
    <row r="3010" spans="1:7" x14ac:dyDescent="0.2">
      <c r="A3010" s="17">
        <v>39091</v>
      </c>
      <c r="B3010" s="14">
        <v>372.7</v>
      </c>
      <c r="C3010" s="14">
        <v>372.42</v>
      </c>
      <c r="D3010" s="14">
        <v>375.16</v>
      </c>
      <c r="E3010" s="14">
        <v>372.42</v>
      </c>
      <c r="F3010" s="14" t="s">
        <v>6739</v>
      </c>
      <c r="G3010" s="15">
        <v>-8.0000000000000004E-4</v>
      </c>
    </row>
    <row r="3011" spans="1:7" x14ac:dyDescent="0.2">
      <c r="A3011" s="17">
        <v>39090</v>
      </c>
      <c r="B3011" s="14">
        <v>372.42</v>
      </c>
      <c r="C3011" s="14">
        <v>372.71</v>
      </c>
      <c r="D3011" s="14">
        <v>373.88</v>
      </c>
      <c r="E3011" s="14">
        <v>371.45</v>
      </c>
      <c r="F3011" s="14" t="s">
        <v>6740</v>
      </c>
      <c r="G3011" s="15">
        <v>-1E-3</v>
      </c>
    </row>
    <row r="3012" spans="1:7" x14ac:dyDescent="0.2">
      <c r="A3012" s="17">
        <v>39087</v>
      </c>
      <c r="B3012" s="14">
        <v>372.71</v>
      </c>
      <c r="C3012" s="14">
        <v>373.08</v>
      </c>
      <c r="D3012" s="14">
        <v>373.08</v>
      </c>
      <c r="E3012" s="14">
        <v>370.16</v>
      </c>
      <c r="F3012" s="14" t="s">
        <v>6741</v>
      </c>
      <c r="G3012" s="15">
        <v>-9.1000000000000004E-3</v>
      </c>
    </row>
    <row r="3013" spans="1:7" x14ac:dyDescent="0.2">
      <c r="A3013" s="17">
        <v>39086</v>
      </c>
      <c r="B3013" s="14">
        <v>373.08</v>
      </c>
      <c r="C3013" s="14">
        <v>376.52</v>
      </c>
      <c r="D3013" s="14">
        <v>376.52</v>
      </c>
      <c r="E3013" s="14">
        <v>370.86</v>
      </c>
      <c r="F3013" s="14" t="s">
        <v>6742</v>
      </c>
      <c r="G3013" s="15">
        <v>-5.0000000000000001E-3</v>
      </c>
    </row>
    <row r="3014" spans="1:7" x14ac:dyDescent="0.2">
      <c r="A3014" s="17">
        <v>39085</v>
      </c>
      <c r="B3014" s="14">
        <v>376.52</v>
      </c>
      <c r="C3014" s="14">
        <v>378.4</v>
      </c>
      <c r="D3014" s="14">
        <v>378.44</v>
      </c>
      <c r="E3014" s="14">
        <v>374.56</v>
      </c>
      <c r="F3014" s="14" t="s">
        <v>6743</v>
      </c>
      <c r="G3014" s="15">
        <v>1.0500000000000001E-2</v>
      </c>
    </row>
    <row r="3015" spans="1:7" x14ac:dyDescent="0.2">
      <c r="A3015" s="17">
        <v>39084</v>
      </c>
      <c r="B3015" s="14">
        <v>378.4</v>
      </c>
      <c r="C3015" s="14">
        <v>374.47</v>
      </c>
      <c r="D3015" s="14">
        <v>378.48</v>
      </c>
      <c r="E3015" s="14">
        <v>374.34</v>
      </c>
      <c r="F3015" s="14" t="s">
        <v>6744</v>
      </c>
      <c r="G3015" s="15">
        <v>-2.9999999999999997E-4</v>
      </c>
    </row>
    <row r="3016" spans="1:7" x14ac:dyDescent="0.2">
      <c r="A3016" s="17">
        <v>39080</v>
      </c>
      <c r="B3016" s="14">
        <v>374.47</v>
      </c>
      <c r="C3016" s="14">
        <v>374.59</v>
      </c>
      <c r="D3016" s="14">
        <v>375.53</v>
      </c>
      <c r="E3016" s="14">
        <v>374.08</v>
      </c>
      <c r="F3016" s="14" t="s">
        <v>6745</v>
      </c>
      <c r="G3016" s="15">
        <v>8.0000000000000004E-4</v>
      </c>
    </row>
    <row r="3017" spans="1:7" x14ac:dyDescent="0.2">
      <c r="A3017" s="17">
        <v>39079</v>
      </c>
      <c r="B3017" s="14">
        <v>374.59</v>
      </c>
      <c r="C3017" s="14">
        <v>374.29</v>
      </c>
      <c r="D3017" s="14">
        <v>374.62</v>
      </c>
      <c r="E3017" s="14">
        <v>373.29</v>
      </c>
      <c r="F3017" s="14" t="s">
        <v>6746</v>
      </c>
      <c r="G3017" s="15">
        <v>7.9000000000000008E-3</v>
      </c>
    </row>
    <row r="3018" spans="1:7" x14ac:dyDescent="0.2">
      <c r="A3018" s="17">
        <v>39078</v>
      </c>
      <c r="B3018" s="14">
        <v>374.29</v>
      </c>
      <c r="C3018" s="14">
        <v>371.34</v>
      </c>
      <c r="D3018" s="14">
        <v>374.42</v>
      </c>
      <c r="E3018" s="14">
        <v>371.34</v>
      </c>
      <c r="F3018" s="14" t="s">
        <v>6747</v>
      </c>
      <c r="G3018" s="15">
        <v>2.7000000000000001E-3</v>
      </c>
    </row>
    <row r="3019" spans="1:7" x14ac:dyDescent="0.2">
      <c r="A3019" s="17">
        <v>39073</v>
      </c>
      <c r="B3019" s="14">
        <v>371.34</v>
      </c>
      <c r="C3019" s="14">
        <v>370.35</v>
      </c>
      <c r="D3019" s="14">
        <v>372.07</v>
      </c>
      <c r="E3019" s="14">
        <v>370.28</v>
      </c>
      <c r="F3019" s="14" t="s">
        <v>6748</v>
      </c>
      <c r="G3019" s="15">
        <v>3.7000000000000002E-3</v>
      </c>
    </row>
    <row r="3020" spans="1:7" x14ac:dyDescent="0.2">
      <c r="A3020" s="17">
        <v>39072</v>
      </c>
      <c r="B3020" s="14">
        <v>370.35</v>
      </c>
      <c r="C3020" s="14">
        <v>369</v>
      </c>
      <c r="D3020" s="14">
        <v>370.36</v>
      </c>
      <c r="E3020" s="14">
        <v>368.26</v>
      </c>
      <c r="F3020" s="14" t="s">
        <v>6749</v>
      </c>
      <c r="G3020" s="15">
        <v>9.4999999999999998E-3</v>
      </c>
    </row>
    <row r="3021" spans="1:7" x14ac:dyDescent="0.2">
      <c r="A3021" s="17">
        <v>39071</v>
      </c>
      <c r="B3021" s="14">
        <v>369</v>
      </c>
      <c r="C3021" s="14">
        <v>365.53</v>
      </c>
      <c r="D3021" s="14">
        <v>369.99</v>
      </c>
      <c r="E3021" s="14">
        <v>365.53</v>
      </c>
      <c r="F3021" s="14" t="s">
        <v>6750</v>
      </c>
      <c r="G3021" s="15">
        <v>-9.2999999999999992E-3</v>
      </c>
    </row>
    <row r="3022" spans="1:7" x14ac:dyDescent="0.2">
      <c r="A3022" s="17">
        <v>39070</v>
      </c>
      <c r="B3022" s="14">
        <v>365.53</v>
      </c>
      <c r="C3022" s="14">
        <v>368.96</v>
      </c>
      <c r="D3022" s="14">
        <v>368.96</v>
      </c>
      <c r="E3022" s="14">
        <v>364.67</v>
      </c>
      <c r="F3022" s="14" t="s">
        <v>6751</v>
      </c>
      <c r="G3022" s="15">
        <v>5.0000000000000001E-4</v>
      </c>
    </row>
    <row r="3023" spans="1:7" x14ac:dyDescent="0.2">
      <c r="A3023" s="17">
        <v>39069</v>
      </c>
      <c r="B3023" s="14">
        <v>368.96</v>
      </c>
      <c r="C3023" s="14">
        <v>368.78</v>
      </c>
      <c r="D3023" s="14">
        <v>370.57</v>
      </c>
      <c r="E3023" s="14">
        <v>368.51</v>
      </c>
      <c r="F3023" s="14" t="s">
        <v>6752</v>
      </c>
      <c r="G3023" s="15">
        <v>8.5000000000000006E-3</v>
      </c>
    </row>
    <row r="3024" spans="1:7" x14ac:dyDescent="0.2">
      <c r="A3024" s="17">
        <v>39066</v>
      </c>
      <c r="B3024" s="14">
        <v>368.78</v>
      </c>
      <c r="C3024" s="14">
        <v>365.66</v>
      </c>
      <c r="D3024" s="14">
        <v>368.84</v>
      </c>
      <c r="E3024" s="14">
        <v>365.66</v>
      </c>
      <c r="F3024" s="14" t="s">
        <v>6753</v>
      </c>
      <c r="G3024" s="15">
        <v>1.1000000000000001E-3</v>
      </c>
    </row>
    <row r="3025" spans="1:7" x14ac:dyDescent="0.2">
      <c r="A3025" s="17">
        <v>39065</v>
      </c>
      <c r="B3025" s="14">
        <v>365.66</v>
      </c>
      <c r="C3025" s="14">
        <v>365.25</v>
      </c>
      <c r="D3025" s="14">
        <v>366.42</v>
      </c>
      <c r="E3025" s="14">
        <v>363.06</v>
      </c>
      <c r="F3025" s="14" t="s">
        <v>6754</v>
      </c>
      <c r="G3025" s="15">
        <v>1E-4</v>
      </c>
    </row>
    <row r="3026" spans="1:7" x14ac:dyDescent="0.2">
      <c r="A3026" s="17">
        <v>39064</v>
      </c>
      <c r="B3026" s="14">
        <v>365.25</v>
      </c>
      <c r="C3026" s="14">
        <v>365.21</v>
      </c>
      <c r="D3026" s="14">
        <v>365.89</v>
      </c>
      <c r="E3026" s="14">
        <v>363.06</v>
      </c>
      <c r="F3026" s="14" t="s">
        <v>6755</v>
      </c>
      <c r="G3026" s="15">
        <v>1.3899999999999999E-2</v>
      </c>
    </row>
    <row r="3027" spans="1:7" x14ac:dyDescent="0.2">
      <c r="A3027" s="17">
        <v>39063</v>
      </c>
      <c r="B3027" s="14">
        <v>365.21</v>
      </c>
      <c r="C3027" s="14">
        <v>360.22</v>
      </c>
      <c r="D3027" s="14">
        <v>365.21</v>
      </c>
      <c r="E3027" s="14">
        <v>359.82</v>
      </c>
      <c r="F3027" s="14" t="s">
        <v>6756</v>
      </c>
      <c r="G3027" s="15">
        <v>1.38E-2</v>
      </c>
    </row>
    <row r="3028" spans="1:7" x14ac:dyDescent="0.2">
      <c r="A3028" s="17">
        <v>39062</v>
      </c>
      <c r="B3028" s="14">
        <v>360.22</v>
      </c>
      <c r="C3028" s="14">
        <v>355.3</v>
      </c>
      <c r="D3028" s="14">
        <v>360.22</v>
      </c>
      <c r="E3028" s="14">
        <v>355.3</v>
      </c>
      <c r="F3028" s="14" t="s">
        <v>6757</v>
      </c>
      <c r="G3028" s="15">
        <v>5.9999999999999995E-4</v>
      </c>
    </row>
    <row r="3029" spans="1:7" x14ac:dyDescent="0.2">
      <c r="A3029" s="17">
        <v>39059</v>
      </c>
      <c r="B3029" s="14">
        <v>355.3</v>
      </c>
      <c r="C3029" s="14">
        <v>355.09</v>
      </c>
      <c r="D3029" s="14">
        <v>355.38</v>
      </c>
      <c r="E3029" s="14">
        <v>352.74</v>
      </c>
      <c r="F3029" s="14" t="s">
        <v>6758</v>
      </c>
      <c r="G3029" s="15">
        <v>8.6E-3</v>
      </c>
    </row>
    <row r="3030" spans="1:7" x14ac:dyDescent="0.2">
      <c r="A3030" s="17">
        <v>39058</v>
      </c>
      <c r="B3030" s="14">
        <v>355.09</v>
      </c>
      <c r="C3030" s="14">
        <v>352.06</v>
      </c>
      <c r="D3030" s="14">
        <v>355.19</v>
      </c>
      <c r="E3030" s="14">
        <v>351.52</v>
      </c>
      <c r="F3030" s="14" t="s">
        <v>6759</v>
      </c>
      <c r="G3030" s="15">
        <v>-8.9999999999999998E-4</v>
      </c>
    </row>
    <row r="3031" spans="1:7" x14ac:dyDescent="0.2">
      <c r="A3031" s="17">
        <v>39057</v>
      </c>
      <c r="B3031" s="14">
        <v>352.06</v>
      </c>
      <c r="C3031" s="14">
        <v>352.39</v>
      </c>
      <c r="D3031" s="14">
        <v>353.15</v>
      </c>
      <c r="E3031" s="14">
        <v>351.48</v>
      </c>
      <c r="F3031" s="14" t="s">
        <v>6760</v>
      </c>
      <c r="G3031" s="15">
        <v>1.2999999999999999E-2</v>
      </c>
    </row>
    <row r="3032" spans="1:7" x14ac:dyDescent="0.2">
      <c r="A3032" s="17">
        <v>39056</v>
      </c>
      <c r="B3032" s="14">
        <v>352.39</v>
      </c>
      <c r="C3032" s="14">
        <v>347.88</v>
      </c>
      <c r="D3032" s="14">
        <v>352.46</v>
      </c>
      <c r="E3032" s="14">
        <v>347.88</v>
      </c>
      <c r="F3032" s="14" t="s">
        <v>6761</v>
      </c>
      <c r="G3032" s="15">
        <v>1.15E-2</v>
      </c>
    </row>
    <row r="3033" spans="1:7" x14ac:dyDescent="0.2">
      <c r="A3033" s="17">
        <v>39055</v>
      </c>
      <c r="B3033" s="14">
        <v>347.88</v>
      </c>
      <c r="C3033" s="14">
        <v>343.94</v>
      </c>
      <c r="D3033" s="14">
        <v>347.88</v>
      </c>
      <c r="E3033" s="14">
        <v>343.56</v>
      </c>
      <c r="F3033" s="14" t="s">
        <v>6762</v>
      </c>
      <c r="G3033" s="15">
        <v>-6.0000000000000001E-3</v>
      </c>
    </row>
    <row r="3034" spans="1:7" x14ac:dyDescent="0.2">
      <c r="A3034" s="17">
        <v>39052</v>
      </c>
      <c r="B3034" s="14">
        <v>343.94</v>
      </c>
      <c r="C3034" s="14">
        <v>346.01</v>
      </c>
      <c r="D3034" s="14">
        <v>348.95</v>
      </c>
      <c r="E3034" s="14">
        <v>342.67</v>
      </c>
      <c r="F3034" s="14" t="s">
        <v>6763</v>
      </c>
      <c r="G3034" s="15">
        <v>-1.1900000000000001E-2</v>
      </c>
    </row>
    <row r="3035" spans="1:7" x14ac:dyDescent="0.2">
      <c r="A3035" s="17">
        <v>39051</v>
      </c>
      <c r="B3035" s="14">
        <v>346.01</v>
      </c>
      <c r="C3035" s="14">
        <v>350.16</v>
      </c>
      <c r="D3035" s="14">
        <v>351.3</v>
      </c>
      <c r="E3035" s="14">
        <v>345.99</v>
      </c>
      <c r="F3035" s="14" t="s">
        <v>6764</v>
      </c>
      <c r="G3035" s="15">
        <v>2.0799999999999999E-2</v>
      </c>
    </row>
    <row r="3036" spans="1:7" x14ac:dyDescent="0.2">
      <c r="A3036" s="17">
        <v>39050</v>
      </c>
      <c r="B3036" s="14">
        <v>350.16</v>
      </c>
      <c r="C3036" s="14">
        <v>343.04</v>
      </c>
      <c r="D3036" s="14">
        <v>350.25</v>
      </c>
      <c r="E3036" s="14">
        <v>343.04</v>
      </c>
      <c r="F3036" s="14" t="s">
        <v>6765</v>
      </c>
      <c r="G3036" s="15">
        <v>-1.8E-3</v>
      </c>
    </row>
    <row r="3037" spans="1:7" x14ac:dyDescent="0.2">
      <c r="A3037" s="17">
        <v>39049</v>
      </c>
      <c r="B3037" s="14">
        <v>343.04</v>
      </c>
      <c r="C3037" s="14">
        <v>343.65</v>
      </c>
      <c r="D3037" s="14">
        <v>344.52</v>
      </c>
      <c r="E3037" s="14">
        <v>338.45</v>
      </c>
      <c r="F3037" s="14" t="s">
        <v>6766</v>
      </c>
      <c r="G3037" s="15">
        <v>-2.5999999999999999E-2</v>
      </c>
    </row>
    <row r="3038" spans="1:7" x14ac:dyDescent="0.2">
      <c r="A3038" s="17">
        <v>39048</v>
      </c>
      <c r="B3038" s="14">
        <v>343.65</v>
      </c>
      <c r="C3038" s="14">
        <v>352.82</v>
      </c>
      <c r="D3038" s="14">
        <v>352.82</v>
      </c>
      <c r="E3038" s="14">
        <v>343.63</v>
      </c>
      <c r="F3038" s="14" t="s">
        <v>6725</v>
      </c>
      <c r="G3038" s="15">
        <v>-1.4200000000000001E-2</v>
      </c>
    </row>
    <row r="3039" spans="1:7" x14ac:dyDescent="0.2">
      <c r="A3039" s="17">
        <v>39045</v>
      </c>
      <c r="B3039" s="14">
        <v>352.82</v>
      </c>
      <c r="C3039" s="14">
        <v>357.9</v>
      </c>
      <c r="D3039" s="14">
        <v>357.9</v>
      </c>
      <c r="E3039" s="14">
        <v>352.23</v>
      </c>
      <c r="F3039" s="14" t="s">
        <v>6767</v>
      </c>
      <c r="G3039" s="15">
        <v>8.0000000000000004E-4</v>
      </c>
    </row>
    <row r="3040" spans="1:7" x14ac:dyDescent="0.2">
      <c r="A3040" s="17">
        <v>39044</v>
      </c>
      <c r="B3040" s="14">
        <v>357.9</v>
      </c>
      <c r="C3040" s="14">
        <v>357.62</v>
      </c>
      <c r="D3040" s="14">
        <v>358.46</v>
      </c>
      <c r="E3040" s="14">
        <v>356.57</v>
      </c>
      <c r="F3040" s="14" t="s">
        <v>6768</v>
      </c>
      <c r="G3040" s="15">
        <v>-5.9999999999999995E-4</v>
      </c>
    </row>
    <row r="3041" spans="1:7" x14ac:dyDescent="0.2">
      <c r="A3041" s="17">
        <v>39043</v>
      </c>
      <c r="B3041" s="14">
        <v>357.62</v>
      </c>
      <c r="C3041" s="14">
        <v>357.85</v>
      </c>
      <c r="D3041" s="14">
        <v>360.63</v>
      </c>
      <c r="E3041" s="14">
        <v>357.07</v>
      </c>
      <c r="F3041" s="14" t="s">
        <v>6769</v>
      </c>
      <c r="G3041" s="15">
        <v>3.0999999999999999E-3</v>
      </c>
    </row>
    <row r="3042" spans="1:7" x14ac:dyDescent="0.2">
      <c r="A3042" s="17">
        <v>39042</v>
      </c>
      <c r="B3042" s="14">
        <v>357.85</v>
      </c>
      <c r="C3042" s="14">
        <v>356.74</v>
      </c>
      <c r="D3042" s="14">
        <v>358.41</v>
      </c>
      <c r="E3042" s="14">
        <v>355.67</v>
      </c>
      <c r="F3042" s="14" t="s">
        <v>6770</v>
      </c>
      <c r="G3042" s="15">
        <v>6.6E-3</v>
      </c>
    </row>
    <row r="3043" spans="1:7" x14ac:dyDescent="0.2">
      <c r="A3043" s="17">
        <v>39041</v>
      </c>
      <c r="B3043" s="14">
        <v>356.74</v>
      </c>
      <c r="C3043" s="14">
        <v>354.41</v>
      </c>
      <c r="D3043" s="14">
        <v>357.05</v>
      </c>
      <c r="E3043" s="14">
        <v>352.12</v>
      </c>
      <c r="F3043" s="14" t="s">
        <v>6771</v>
      </c>
      <c r="G3043" s="15">
        <v>-1.15E-2</v>
      </c>
    </row>
    <row r="3044" spans="1:7" x14ac:dyDescent="0.2">
      <c r="A3044" s="17">
        <v>39038</v>
      </c>
      <c r="B3044" s="14">
        <v>354.41</v>
      </c>
      <c r="C3044" s="14">
        <v>358.53</v>
      </c>
      <c r="D3044" s="14">
        <v>358.79</v>
      </c>
      <c r="E3044" s="14">
        <v>353.7</v>
      </c>
      <c r="F3044" s="14" t="s">
        <v>6772</v>
      </c>
      <c r="G3044" s="15">
        <v>-4.4999999999999997E-3</v>
      </c>
    </row>
    <row r="3045" spans="1:7" x14ac:dyDescent="0.2">
      <c r="A3045" s="17">
        <v>39037</v>
      </c>
      <c r="B3045" s="14">
        <v>358.53</v>
      </c>
      <c r="C3045" s="14">
        <v>360.14</v>
      </c>
      <c r="D3045" s="14">
        <v>360.95</v>
      </c>
      <c r="E3045" s="14">
        <v>358.53</v>
      </c>
      <c r="F3045" s="14" t="s">
        <v>6773</v>
      </c>
      <c r="G3045" s="15">
        <v>1.0800000000000001E-2</v>
      </c>
    </row>
    <row r="3046" spans="1:7" x14ac:dyDescent="0.2">
      <c r="A3046" s="17">
        <v>39036</v>
      </c>
      <c r="B3046" s="14">
        <v>360.14</v>
      </c>
      <c r="C3046" s="14">
        <v>356.28</v>
      </c>
      <c r="D3046" s="14">
        <v>360.14</v>
      </c>
      <c r="E3046" s="14">
        <v>356.28</v>
      </c>
      <c r="F3046" s="14" t="s">
        <v>6774</v>
      </c>
      <c r="G3046" s="15">
        <v>-8.9999999999999998E-4</v>
      </c>
    </row>
    <row r="3047" spans="1:7" x14ac:dyDescent="0.2">
      <c r="A3047" s="17">
        <v>39035</v>
      </c>
      <c r="B3047" s="14">
        <v>356.28</v>
      </c>
      <c r="C3047" s="14">
        <v>356.59</v>
      </c>
      <c r="D3047" s="14">
        <v>358.38</v>
      </c>
      <c r="E3047" s="14">
        <v>355.66</v>
      </c>
      <c r="F3047" s="14" t="s">
        <v>6775</v>
      </c>
      <c r="G3047" s="15">
        <v>4.7999999999999996E-3</v>
      </c>
    </row>
    <row r="3048" spans="1:7" x14ac:dyDescent="0.2">
      <c r="A3048" s="17">
        <v>39034</v>
      </c>
      <c r="B3048" s="14">
        <v>356.59</v>
      </c>
      <c r="C3048" s="14">
        <v>354.9</v>
      </c>
      <c r="D3048" s="14">
        <v>356.62</v>
      </c>
      <c r="E3048" s="14">
        <v>354.36</v>
      </c>
      <c r="F3048" s="14" t="s">
        <v>6776</v>
      </c>
      <c r="G3048" s="15">
        <v>-5.1999999999999998E-3</v>
      </c>
    </row>
    <row r="3049" spans="1:7" x14ac:dyDescent="0.2">
      <c r="A3049" s="17">
        <v>39031</v>
      </c>
      <c r="B3049" s="14">
        <v>354.9</v>
      </c>
      <c r="C3049" s="14">
        <v>356.77</v>
      </c>
      <c r="D3049" s="14">
        <v>356.77</v>
      </c>
      <c r="E3049" s="14">
        <v>353.57</v>
      </c>
      <c r="F3049" s="14" t="s">
        <v>4344</v>
      </c>
      <c r="G3049" s="15">
        <v>1E-3</v>
      </c>
    </row>
    <row r="3050" spans="1:7" x14ac:dyDescent="0.2">
      <c r="A3050" s="17">
        <v>39030</v>
      </c>
      <c r="B3050" s="14">
        <v>356.77</v>
      </c>
      <c r="C3050" s="14">
        <v>356.41</v>
      </c>
      <c r="D3050" s="14">
        <v>359.19</v>
      </c>
      <c r="E3050" s="14">
        <v>356.41</v>
      </c>
      <c r="F3050" s="14" t="s">
        <v>6777</v>
      </c>
      <c r="G3050" s="15">
        <v>-6.9999999999999999E-4</v>
      </c>
    </row>
    <row r="3051" spans="1:7" x14ac:dyDescent="0.2">
      <c r="A3051" s="17">
        <v>39029</v>
      </c>
      <c r="B3051" s="14">
        <v>356.41</v>
      </c>
      <c r="C3051" s="14">
        <v>356.66</v>
      </c>
      <c r="D3051" s="14">
        <v>356.69</v>
      </c>
      <c r="E3051" s="14">
        <v>354.84</v>
      </c>
      <c r="F3051" s="14" t="s">
        <v>6778</v>
      </c>
      <c r="G3051" s="15">
        <v>6.3E-3</v>
      </c>
    </row>
    <row r="3052" spans="1:7" x14ac:dyDescent="0.2">
      <c r="A3052" s="17">
        <v>39028</v>
      </c>
      <c r="B3052" s="14">
        <v>356.66</v>
      </c>
      <c r="C3052" s="14">
        <v>354.43</v>
      </c>
      <c r="D3052" s="14">
        <v>356.94</v>
      </c>
      <c r="E3052" s="14">
        <v>354.43</v>
      </c>
      <c r="F3052" s="14" t="s">
        <v>6779</v>
      </c>
      <c r="G3052" s="15">
        <v>1.44E-2</v>
      </c>
    </row>
    <row r="3053" spans="1:7" x14ac:dyDescent="0.2">
      <c r="A3053" s="17">
        <v>39027</v>
      </c>
      <c r="B3053" s="14">
        <v>354.43</v>
      </c>
      <c r="C3053" s="14">
        <v>349.41</v>
      </c>
      <c r="D3053" s="14">
        <v>354.43</v>
      </c>
      <c r="E3053" s="14">
        <v>349.41</v>
      </c>
      <c r="F3053" s="14" t="s">
        <v>4586</v>
      </c>
      <c r="G3053" s="15">
        <v>2.9999999999999997E-4</v>
      </c>
    </row>
    <row r="3054" spans="1:7" x14ac:dyDescent="0.2">
      <c r="A3054" s="17">
        <v>39024</v>
      </c>
      <c r="B3054" s="14">
        <v>349.41</v>
      </c>
      <c r="C3054" s="14">
        <v>349.3</v>
      </c>
      <c r="D3054" s="14">
        <v>350.13</v>
      </c>
      <c r="E3054" s="14">
        <v>348.66</v>
      </c>
      <c r="F3054" s="14" t="s">
        <v>6780</v>
      </c>
      <c r="G3054" s="15">
        <v>-7.7000000000000002E-3</v>
      </c>
    </row>
    <row r="3055" spans="1:7" x14ac:dyDescent="0.2">
      <c r="A3055" s="17">
        <v>39023</v>
      </c>
      <c r="B3055" s="14">
        <v>349.3</v>
      </c>
      <c r="C3055" s="14">
        <v>352.02</v>
      </c>
      <c r="D3055" s="14">
        <v>352.02</v>
      </c>
      <c r="E3055" s="14">
        <v>346.62</v>
      </c>
      <c r="F3055" s="14" t="s">
        <v>6781</v>
      </c>
      <c r="G3055" s="15">
        <v>7.0000000000000001E-3</v>
      </c>
    </row>
    <row r="3056" spans="1:7" x14ac:dyDescent="0.2">
      <c r="A3056" s="17">
        <v>39022</v>
      </c>
      <c r="B3056" s="14">
        <v>352.02</v>
      </c>
      <c r="C3056" s="14">
        <v>349.57</v>
      </c>
      <c r="D3056" s="14">
        <v>352.57</v>
      </c>
      <c r="E3056" s="14">
        <v>349.49</v>
      </c>
      <c r="F3056" s="14" t="s">
        <v>6782</v>
      </c>
      <c r="G3056" s="15">
        <v>2.5999999999999999E-3</v>
      </c>
    </row>
    <row r="3057" spans="1:7" x14ac:dyDescent="0.2">
      <c r="A3057" s="17">
        <v>39021</v>
      </c>
      <c r="B3057" s="14">
        <v>349.57</v>
      </c>
      <c r="C3057" s="14">
        <v>348.65</v>
      </c>
      <c r="D3057" s="14">
        <v>350.03</v>
      </c>
      <c r="E3057" s="14">
        <v>348.56</v>
      </c>
      <c r="F3057" s="14" t="s">
        <v>6783</v>
      </c>
      <c r="G3057" s="15">
        <v>-6.3E-3</v>
      </c>
    </row>
    <row r="3058" spans="1:7" x14ac:dyDescent="0.2">
      <c r="A3058" s="17">
        <v>39020</v>
      </c>
      <c r="B3058" s="14">
        <v>348.65</v>
      </c>
      <c r="C3058" s="14">
        <v>350.87</v>
      </c>
      <c r="D3058" s="14">
        <v>350.87</v>
      </c>
      <c r="E3058" s="14">
        <v>347.1</v>
      </c>
      <c r="F3058" s="14" t="s">
        <v>4895</v>
      </c>
      <c r="G3058" s="15">
        <v>-5.4999999999999997E-3</v>
      </c>
    </row>
    <row r="3059" spans="1:7" x14ac:dyDescent="0.2">
      <c r="A3059" s="17">
        <v>39017</v>
      </c>
      <c r="B3059" s="14">
        <v>350.87</v>
      </c>
      <c r="C3059" s="14">
        <v>352.81</v>
      </c>
      <c r="D3059" s="14">
        <v>353.95</v>
      </c>
      <c r="E3059" s="14">
        <v>349.17</v>
      </c>
      <c r="F3059" s="14" t="s">
        <v>6784</v>
      </c>
      <c r="G3059" s="15">
        <v>-3.3999999999999998E-3</v>
      </c>
    </row>
    <row r="3060" spans="1:7" x14ac:dyDescent="0.2">
      <c r="A3060" s="17">
        <v>39016</v>
      </c>
      <c r="B3060" s="14">
        <v>352.81</v>
      </c>
      <c r="C3060" s="14">
        <v>354</v>
      </c>
      <c r="D3060" s="14">
        <v>355.94</v>
      </c>
      <c r="E3060" s="14">
        <v>352.56</v>
      </c>
      <c r="F3060" s="14" t="s">
        <v>6648</v>
      </c>
      <c r="G3060" s="15">
        <v>3.3999999999999998E-3</v>
      </c>
    </row>
    <row r="3061" spans="1:7" x14ac:dyDescent="0.2">
      <c r="A3061" s="17">
        <v>39015</v>
      </c>
      <c r="B3061" s="14">
        <v>354</v>
      </c>
      <c r="C3061" s="14">
        <v>352.8</v>
      </c>
      <c r="D3061" s="14">
        <v>355.1</v>
      </c>
      <c r="E3061" s="14">
        <v>352.7</v>
      </c>
      <c r="F3061" s="14" t="s">
        <v>6785</v>
      </c>
      <c r="G3061" s="15">
        <v>-1.1000000000000001E-3</v>
      </c>
    </row>
    <row r="3062" spans="1:7" x14ac:dyDescent="0.2">
      <c r="A3062" s="17">
        <v>39014</v>
      </c>
      <c r="B3062" s="14">
        <v>352.8</v>
      </c>
      <c r="C3062" s="14">
        <v>353.18</v>
      </c>
      <c r="D3062" s="14">
        <v>353.84</v>
      </c>
      <c r="E3062" s="14">
        <v>352.15</v>
      </c>
      <c r="F3062" s="14" t="s">
        <v>6786</v>
      </c>
      <c r="G3062" s="15">
        <v>4.0000000000000001E-3</v>
      </c>
    </row>
    <row r="3063" spans="1:7" x14ac:dyDescent="0.2">
      <c r="A3063" s="17">
        <v>39013</v>
      </c>
      <c r="B3063" s="14">
        <v>353.18</v>
      </c>
      <c r="C3063" s="14">
        <v>351.78</v>
      </c>
      <c r="D3063" s="14">
        <v>353.65</v>
      </c>
      <c r="E3063" s="14">
        <v>350.75</v>
      </c>
      <c r="F3063" s="14" t="s">
        <v>6787</v>
      </c>
      <c r="G3063" s="15">
        <v>5.3E-3</v>
      </c>
    </row>
    <row r="3064" spans="1:7" x14ac:dyDescent="0.2">
      <c r="A3064" s="17">
        <v>39010</v>
      </c>
      <c r="B3064" s="14">
        <v>351.78</v>
      </c>
      <c r="C3064" s="14">
        <v>349.92</v>
      </c>
      <c r="D3064" s="14">
        <v>352.32</v>
      </c>
      <c r="E3064" s="14">
        <v>349.92</v>
      </c>
      <c r="F3064" s="14" t="s">
        <v>6788</v>
      </c>
      <c r="G3064" s="15">
        <v>-5.0000000000000001E-4</v>
      </c>
    </row>
    <row r="3065" spans="1:7" x14ac:dyDescent="0.2">
      <c r="A3065" s="17">
        <v>39009</v>
      </c>
      <c r="B3065" s="14">
        <v>349.92</v>
      </c>
      <c r="C3065" s="14">
        <v>350.09</v>
      </c>
      <c r="D3065" s="14">
        <v>351.17</v>
      </c>
      <c r="E3065" s="14">
        <v>349.23</v>
      </c>
      <c r="F3065" s="14" t="s">
        <v>6789</v>
      </c>
      <c r="G3065" s="15">
        <v>1.2200000000000001E-2</v>
      </c>
    </row>
    <row r="3066" spans="1:7" x14ac:dyDescent="0.2">
      <c r="A3066" s="17">
        <v>39008</v>
      </c>
      <c r="B3066" s="14">
        <v>350.09</v>
      </c>
      <c r="C3066" s="14">
        <v>345.86</v>
      </c>
      <c r="D3066" s="14">
        <v>350.12</v>
      </c>
      <c r="E3066" s="14">
        <v>345.71</v>
      </c>
      <c r="F3066" s="14" t="s">
        <v>6790</v>
      </c>
      <c r="G3066" s="15">
        <v>-1.24E-2</v>
      </c>
    </row>
    <row r="3067" spans="1:7" x14ac:dyDescent="0.2">
      <c r="A3067" s="17">
        <v>39007</v>
      </c>
      <c r="B3067" s="14">
        <v>345.86</v>
      </c>
      <c r="C3067" s="14">
        <v>350.2</v>
      </c>
      <c r="D3067" s="14">
        <v>350.26</v>
      </c>
      <c r="E3067" s="14">
        <v>345.86</v>
      </c>
      <c r="F3067" s="14" t="s">
        <v>6791</v>
      </c>
      <c r="G3067" s="15">
        <v>1.1999999999999999E-3</v>
      </c>
    </row>
    <row r="3068" spans="1:7" x14ac:dyDescent="0.2">
      <c r="A3068" s="17">
        <v>39006</v>
      </c>
      <c r="B3068" s="14">
        <v>350.2</v>
      </c>
      <c r="C3068" s="14">
        <v>349.79</v>
      </c>
      <c r="D3068" s="14">
        <v>350.92</v>
      </c>
      <c r="E3068" s="14">
        <v>348.9</v>
      </c>
      <c r="F3068" s="14" t="s">
        <v>6792</v>
      </c>
      <c r="G3068" s="15">
        <v>-3.5999999999999999E-3</v>
      </c>
    </row>
    <row r="3069" spans="1:7" x14ac:dyDescent="0.2">
      <c r="A3069" s="17">
        <v>39003</v>
      </c>
      <c r="B3069" s="14">
        <v>349.79</v>
      </c>
      <c r="C3069" s="14">
        <v>351.06</v>
      </c>
      <c r="D3069" s="14">
        <v>351.27</v>
      </c>
      <c r="E3069" s="14">
        <v>349.27</v>
      </c>
      <c r="F3069" s="14" t="s">
        <v>6793</v>
      </c>
      <c r="G3069" s="15">
        <v>1.6400000000000001E-2</v>
      </c>
    </row>
    <row r="3070" spans="1:7" x14ac:dyDescent="0.2">
      <c r="A3070" s="17">
        <v>39002</v>
      </c>
      <c r="B3070" s="14">
        <v>351.06</v>
      </c>
      <c r="C3070" s="14">
        <v>345.39</v>
      </c>
      <c r="D3070" s="14">
        <v>351.08</v>
      </c>
      <c r="E3070" s="14">
        <v>345.39</v>
      </c>
      <c r="F3070" s="14" t="s">
        <v>6794</v>
      </c>
      <c r="G3070" s="15">
        <v>6.6E-3</v>
      </c>
    </row>
    <row r="3071" spans="1:7" x14ac:dyDescent="0.2">
      <c r="A3071" s="17">
        <v>39001</v>
      </c>
      <c r="B3071" s="14">
        <v>345.39</v>
      </c>
      <c r="C3071" s="14">
        <v>343.11</v>
      </c>
      <c r="D3071" s="14">
        <v>345.81</v>
      </c>
      <c r="E3071" s="14">
        <v>341.45</v>
      </c>
      <c r="F3071" s="14" t="s">
        <v>6795</v>
      </c>
      <c r="G3071" s="15">
        <v>3.7000000000000002E-3</v>
      </c>
    </row>
    <row r="3072" spans="1:7" x14ac:dyDescent="0.2">
      <c r="A3072" s="17">
        <v>39000</v>
      </c>
      <c r="B3072" s="14">
        <v>343.11</v>
      </c>
      <c r="C3072" s="14">
        <v>341.83</v>
      </c>
      <c r="D3072" s="14">
        <v>343.13</v>
      </c>
      <c r="E3072" s="14">
        <v>341.64</v>
      </c>
      <c r="F3072" s="14" t="s">
        <v>6796</v>
      </c>
      <c r="G3072" s="15">
        <v>3.5999999999999999E-3</v>
      </c>
    </row>
    <row r="3073" spans="1:7" x14ac:dyDescent="0.2">
      <c r="A3073" s="17">
        <v>38999</v>
      </c>
      <c r="B3073" s="14">
        <v>341.83</v>
      </c>
      <c r="C3073" s="14">
        <v>340.59</v>
      </c>
      <c r="D3073" s="14">
        <v>341.87</v>
      </c>
      <c r="E3073" s="14">
        <v>340.06</v>
      </c>
      <c r="F3073" s="14" t="s">
        <v>6797</v>
      </c>
      <c r="G3073" s="15">
        <v>0</v>
      </c>
    </row>
    <row r="3074" spans="1:7" x14ac:dyDescent="0.2">
      <c r="A3074" s="17">
        <v>38996</v>
      </c>
      <c r="B3074" s="14">
        <v>340.59</v>
      </c>
      <c r="C3074" s="14">
        <v>340.59</v>
      </c>
      <c r="D3074" s="14">
        <v>341.41</v>
      </c>
      <c r="E3074" s="14">
        <v>339</v>
      </c>
      <c r="F3074" s="14" t="s">
        <v>4861</v>
      </c>
      <c r="G3074" s="15">
        <v>1.24E-2</v>
      </c>
    </row>
    <row r="3075" spans="1:7" x14ac:dyDescent="0.2">
      <c r="A3075" s="17">
        <v>38995</v>
      </c>
      <c r="B3075" s="14">
        <v>340.59</v>
      </c>
      <c r="C3075" s="14">
        <v>336.42</v>
      </c>
      <c r="D3075" s="14">
        <v>340.64</v>
      </c>
      <c r="E3075" s="14">
        <v>336.42</v>
      </c>
      <c r="F3075" s="14" t="s">
        <v>6798</v>
      </c>
      <c r="G3075" s="15">
        <v>1.14E-2</v>
      </c>
    </row>
    <row r="3076" spans="1:7" x14ac:dyDescent="0.2">
      <c r="A3076" s="17">
        <v>38994</v>
      </c>
      <c r="B3076" s="14">
        <v>336.42</v>
      </c>
      <c r="C3076" s="14">
        <v>332.62</v>
      </c>
      <c r="D3076" s="14">
        <v>336.66</v>
      </c>
      <c r="E3076" s="14">
        <v>332.62</v>
      </c>
      <c r="F3076" s="14" t="s">
        <v>6799</v>
      </c>
      <c r="G3076" s="15">
        <v>-9.1000000000000004E-3</v>
      </c>
    </row>
    <row r="3077" spans="1:7" x14ac:dyDescent="0.2">
      <c r="A3077" s="17">
        <v>38993</v>
      </c>
      <c r="B3077" s="14">
        <v>332.62</v>
      </c>
      <c r="C3077" s="14">
        <v>335.66</v>
      </c>
      <c r="D3077" s="14">
        <v>335.66</v>
      </c>
      <c r="E3077" s="14">
        <v>331.15</v>
      </c>
      <c r="F3077" s="14" t="s">
        <v>6800</v>
      </c>
      <c r="G3077" s="15">
        <v>3.7000000000000002E-3</v>
      </c>
    </row>
    <row r="3078" spans="1:7" x14ac:dyDescent="0.2">
      <c r="A3078" s="17">
        <v>38992</v>
      </c>
      <c r="B3078" s="14">
        <v>335.66</v>
      </c>
      <c r="C3078" s="14">
        <v>334.43</v>
      </c>
      <c r="D3078" s="14">
        <v>336.42</v>
      </c>
      <c r="E3078" s="14">
        <v>334.42</v>
      </c>
      <c r="F3078" s="14" t="s">
        <v>6801</v>
      </c>
      <c r="G3078" s="15">
        <v>4.0000000000000002E-4</v>
      </c>
    </row>
    <row r="3079" spans="1:7" x14ac:dyDescent="0.2">
      <c r="A3079" s="17">
        <v>38989</v>
      </c>
      <c r="B3079" s="14">
        <v>334.43</v>
      </c>
      <c r="C3079" s="14">
        <v>334.28</v>
      </c>
      <c r="D3079" s="14">
        <v>335.94</v>
      </c>
      <c r="E3079" s="14">
        <v>334.28</v>
      </c>
      <c r="F3079" s="14" t="s">
        <v>6802</v>
      </c>
      <c r="G3079" s="15">
        <v>-6.9999999999999999E-4</v>
      </c>
    </row>
    <row r="3080" spans="1:7" x14ac:dyDescent="0.2">
      <c r="A3080" s="17">
        <v>38988</v>
      </c>
      <c r="B3080" s="14">
        <v>334.28</v>
      </c>
      <c r="C3080" s="14">
        <v>334.5</v>
      </c>
      <c r="D3080" s="14">
        <v>335.52</v>
      </c>
      <c r="E3080" s="14">
        <v>333.53</v>
      </c>
      <c r="F3080" s="14" t="s">
        <v>6803</v>
      </c>
      <c r="G3080" s="15">
        <v>1.43E-2</v>
      </c>
    </row>
    <row r="3081" spans="1:7" x14ac:dyDescent="0.2">
      <c r="A3081" s="17">
        <v>38987</v>
      </c>
      <c r="B3081" s="14">
        <v>334.5</v>
      </c>
      <c r="C3081" s="14">
        <v>329.78</v>
      </c>
      <c r="D3081" s="14">
        <v>334.59</v>
      </c>
      <c r="E3081" s="14">
        <v>329.78</v>
      </c>
      <c r="F3081" s="14" t="s">
        <v>6804</v>
      </c>
      <c r="G3081" s="15">
        <v>1.8E-3</v>
      </c>
    </row>
    <row r="3082" spans="1:7" x14ac:dyDescent="0.2">
      <c r="A3082" s="17">
        <v>38986</v>
      </c>
      <c r="B3082" s="14">
        <v>329.78</v>
      </c>
      <c r="C3082" s="14">
        <v>329.2</v>
      </c>
      <c r="D3082" s="14">
        <v>330.57</v>
      </c>
      <c r="E3082" s="14">
        <v>328.66</v>
      </c>
      <c r="F3082" s="14" t="s">
        <v>6805</v>
      </c>
      <c r="G3082" s="15">
        <v>-0.01</v>
      </c>
    </row>
    <row r="3083" spans="1:7" x14ac:dyDescent="0.2">
      <c r="A3083" s="17">
        <v>38985</v>
      </c>
      <c r="B3083" s="14">
        <v>329.2</v>
      </c>
      <c r="C3083" s="14">
        <v>332.51</v>
      </c>
      <c r="D3083" s="14">
        <v>333.87</v>
      </c>
      <c r="E3083" s="14">
        <v>328.4</v>
      </c>
      <c r="F3083" s="14" t="s">
        <v>6806</v>
      </c>
      <c r="G3083" s="15">
        <v>-9.7000000000000003E-3</v>
      </c>
    </row>
    <row r="3084" spans="1:7" x14ac:dyDescent="0.2">
      <c r="A3084" s="17">
        <v>38982</v>
      </c>
      <c r="B3084" s="14">
        <v>332.51</v>
      </c>
      <c r="C3084" s="14">
        <v>335.78</v>
      </c>
      <c r="D3084" s="14">
        <v>335.78</v>
      </c>
      <c r="E3084" s="14">
        <v>331.71</v>
      </c>
      <c r="F3084" s="14" t="s">
        <v>4605</v>
      </c>
      <c r="G3084" s="15">
        <v>2.3999999999999998E-3</v>
      </c>
    </row>
    <row r="3085" spans="1:7" x14ac:dyDescent="0.2">
      <c r="A3085" s="17">
        <v>38981</v>
      </c>
      <c r="B3085" s="14">
        <v>335.78</v>
      </c>
      <c r="C3085" s="14">
        <v>334.99</v>
      </c>
      <c r="D3085" s="14">
        <v>336.43</v>
      </c>
      <c r="E3085" s="14">
        <v>334.71</v>
      </c>
      <c r="F3085" s="14" t="s">
        <v>6807</v>
      </c>
      <c r="G3085" s="15">
        <v>1.0800000000000001E-2</v>
      </c>
    </row>
    <row r="3086" spans="1:7" x14ac:dyDescent="0.2">
      <c r="A3086" s="17">
        <v>38980</v>
      </c>
      <c r="B3086" s="14">
        <v>334.99</v>
      </c>
      <c r="C3086" s="14">
        <v>331.42</v>
      </c>
      <c r="D3086" s="14">
        <v>335.55</v>
      </c>
      <c r="E3086" s="14">
        <v>331.32</v>
      </c>
      <c r="F3086" s="14" t="s">
        <v>6808</v>
      </c>
      <c r="G3086" s="15">
        <v>-4.4000000000000003E-3</v>
      </c>
    </row>
    <row r="3087" spans="1:7" x14ac:dyDescent="0.2">
      <c r="A3087" s="17">
        <v>38979</v>
      </c>
      <c r="B3087" s="14">
        <v>331.42</v>
      </c>
      <c r="C3087" s="14">
        <v>332.88</v>
      </c>
      <c r="D3087" s="14">
        <v>333.46</v>
      </c>
      <c r="E3087" s="14">
        <v>330.94</v>
      </c>
      <c r="F3087" s="14" t="s">
        <v>6809</v>
      </c>
      <c r="G3087" s="15">
        <v>7.0000000000000001E-3</v>
      </c>
    </row>
    <row r="3088" spans="1:7" x14ac:dyDescent="0.2">
      <c r="A3088" s="17">
        <v>38978</v>
      </c>
      <c r="B3088" s="14">
        <v>332.88</v>
      </c>
      <c r="C3088" s="14">
        <v>330.58</v>
      </c>
      <c r="D3088" s="14">
        <v>334.01</v>
      </c>
      <c r="E3088" s="14">
        <v>330.58</v>
      </c>
      <c r="F3088" s="14" t="s">
        <v>6810</v>
      </c>
      <c r="G3088" s="15">
        <v>-1.6000000000000001E-3</v>
      </c>
    </row>
    <row r="3089" spans="1:7" x14ac:dyDescent="0.2">
      <c r="A3089" s="17">
        <v>38975</v>
      </c>
      <c r="B3089" s="14">
        <v>330.58</v>
      </c>
      <c r="C3089" s="14">
        <v>331.11</v>
      </c>
      <c r="D3089" s="14">
        <v>332.11</v>
      </c>
      <c r="E3089" s="14">
        <v>330.01</v>
      </c>
      <c r="F3089" s="14" t="s">
        <v>6811</v>
      </c>
      <c r="G3089" s="15">
        <v>5.0000000000000001E-3</v>
      </c>
    </row>
    <row r="3090" spans="1:7" x14ac:dyDescent="0.2">
      <c r="A3090" s="17">
        <v>38974</v>
      </c>
      <c r="B3090" s="14">
        <v>331.11</v>
      </c>
      <c r="C3090" s="14">
        <v>329.45</v>
      </c>
      <c r="D3090" s="14">
        <v>332.68</v>
      </c>
      <c r="E3090" s="14">
        <v>329.45</v>
      </c>
      <c r="F3090" s="14" t="s">
        <v>6812</v>
      </c>
      <c r="G3090" s="15">
        <v>1.0699999999999999E-2</v>
      </c>
    </row>
    <row r="3091" spans="1:7" x14ac:dyDescent="0.2">
      <c r="A3091" s="17">
        <v>38973</v>
      </c>
      <c r="B3091" s="14">
        <v>329.45</v>
      </c>
      <c r="C3091" s="14">
        <v>325.95999999999998</v>
      </c>
      <c r="D3091" s="14">
        <v>329.72</v>
      </c>
      <c r="E3091" s="14">
        <v>325.95999999999998</v>
      </c>
      <c r="F3091" s="14" t="s">
        <v>6813</v>
      </c>
      <c r="G3091" s="15">
        <v>1.7999999999999999E-2</v>
      </c>
    </row>
    <row r="3092" spans="1:7" x14ac:dyDescent="0.2">
      <c r="A3092" s="17">
        <v>38972</v>
      </c>
      <c r="B3092" s="14">
        <v>325.95999999999998</v>
      </c>
      <c r="C3092" s="14">
        <v>320.2</v>
      </c>
      <c r="D3092" s="14">
        <v>326.18</v>
      </c>
      <c r="E3092" s="14">
        <v>320.2</v>
      </c>
      <c r="F3092" s="14" t="s">
        <v>6814</v>
      </c>
      <c r="G3092" s="15">
        <v>-5.8999999999999999E-3</v>
      </c>
    </row>
    <row r="3093" spans="1:7" x14ac:dyDescent="0.2">
      <c r="A3093" s="17">
        <v>38971</v>
      </c>
      <c r="B3093" s="14">
        <v>320.2</v>
      </c>
      <c r="C3093" s="14">
        <v>322.11</v>
      </c>
      <c r="D3093" s="14">
        <v>322.11</v>
      </c>
      <c r="E3093" s="14">
        <v>319.42</v>
      </c>
      <c r="F3093" s="14" t="s">
        <v>6815</v>
      </c>
      <c r="G3093" s="15">
        <v>8.9999999999999993E-3</v>
      </c>
    </row>
    <row r="3094" spans="1:7" x14ac:dyDescent="0.2">
      <c r="A3094" s="17">
        <v>38968</v>
      </c>
      <c r="B3094" s="14">
        <v>322.11</v>
      </c>
      <c r="C3094" s="14">
        <v>319.25</v>
      </c>
      <c r="D3094" s="14">
        <v>322.13</v>
      </c>
      <c r="E3094" s="14">
        <v>319.25</v>
      </c>
      <c r="F3094" s="14" t="s">
        <v>6816</v>
      </c>
      <c r="G3094" s="15">
        <v>-1.17E-2</v>
      </c>
    </row>
    <row r="3095" spans="1:7" x14ac:dyDescent="0.2">
      <c r="A3095" s="17">
        <v>38967</v>
      </c>
      <c r="B3095" s="14">
        <v>319.25</v>
      </c>
      <c r="C3095" s="14">
        <v>323.02999999999997</v>
      </c>
      <c r="D3095" s="14">
        <v>323.02999999999997</v>
      </c>
      <c r="E3095" s="14">
        <v>318.51</v>
      </c>
      <c r="F3095" s="14" t="s">
        <v>6817</v>
      </c>
      <c r="G3095" s="15">
        <v>-4.1000000000000003E-3</v>
      </c>
    </row>
    <row r="3096" spans="1:7" x14ac:dyDescent="0.2">
      <c r="A3096" s="17">
        <v>38966</v>
      </c>
      <c r="B3096" s="14">
        <v>323.02999999999997</v>
      </c>
      <c r="C3096" s="14">
        <v>324.37</v>
      </c>
      <c r="D3096" s="14">
        <v>324.99</v>
      </c>
      <c r="E3096" s="14">
        <v>322.35000000000002</v>
      </c>
      <c r="F3096" s="14" t="s">
        <v>6818</v>
      </c>
      <c r="G3096" s="15">
        <v>-2.8E-3</v>
      </c>
    </row>
    <row r="3097" spans="1:7" x14ac:dyDescent="0.2">
      <c r="A3097" s="17">
        <v>38965</v>
      </c>
      <c r="B3097" s="14">
        <v>324.37</v>
      </c>
      <c r="C3097" s="14">
        <v>325.27999999999997</v>
      </c>
      <c r="D3097" s="14">
        <v>326.02</v>
      </c>
      <c r="E3097" s="14">
        <v>323.55</v>
      </c>
      <c r="F3097" s="14" t="s">
        <v>6819</v>
      </c>
      <c r="G3097" s="15">
        <v>1.2999999999999999E-2</v>
      </c>
    </row>
    <row r="3098" spans="1:7" x14ac:dyDescent="0.2">
      <c r="A3098" s="17">
        <v>38964</v>
      </c>
      <c r="B3098" s="14">
        <v>325.27999999999997</v>
      </c>
      <c r="C3098" s="14">
        <v>321.08999999999997</v>
      </c>
      <c r="D3098" s="14">
        <v>325.62</v>
      </c>
      <c r="E3098" s="14">
        <v>321.08999999999997</v>
      </c>
      <c r="F3098" s="14" t="s">
        <v>6820</v>
      </c>
      <c r="G3098" s="15">
        <v>6.7000000000000002E-3</v>
      </c>
    </row>
    <row r="3099" spans="1:7" x14ac:dyDescent="0.2">
      <c r="A3099" s="17">
        <v>38961</v>
      </c>
      <c r="B3099" s="14">
        <v>321.08999999999997</v>
      </c>
      <c r="C3099" s="14">
        <v>318.94</v>
      </c>
      <c r="D3099" s="14">
        <v>321.66000000000003</v>
      </c>
      <c r="E3099" s="14">
        <v>318.94</v>
      </c>
      <c r="F3099" s="14" t="s">
        <v>6821</v>
      </c>
      <c r="G3099" s="15">
        <v>-6.9999999999999999E-4</v>
      </c>
    </row>
    <row r="3100" spans="1:7" x14ac:dyDescent="0.2">
      <c r="A3100" s="17">
        <v>38960</v>
      </c>
      <c r="B3100" s="14">
        <v>318.94</v>
      </c>
      <c r="C3100" s="14">
        <v>319.16000000000003</v>
      </c>
      <c r="D3100" s="14">
        <v>320.19</v>
      </c>
      <c r="E3100" s="14">
        <v>317.73</v>
      </c>
      <c r="F3100" s="14" t="s">
        <v>6822</v>
      </c>
      <c r="G3100" s="15">
        <v>7.1999999999999998E-3</v>
      </c>
    </row>
    <row r="3101" spans="1:7" x14ac:dyDescent="0.2">
      <c r="A3101" s="17">
        <v>38959</v>
      </c>
      <c r="B3101" s="14">
        <v>319.16000000000003</v>
      </c>
      <c r="C3101" s="14">
        <v>316.87</v>
      </c>
      <c r="D3101" s="14">
        <v>319.79000000000002</v>
      </c>
      <c r="E3101" s="14">
        <v>316.87</v>
      </c>
      <c r="F3101" s="14" t="s">
        <v>6823</v>
      </c>
      <c r="G3101" s="15">
        <v>6.1000000000000004E-3</v>
      </c>
    </row>
    <row r="3102" spans="1:7" x14ac:dyDescent="0.2">
      <c r="A3102" s="17">
        <v>38958</v>
      </c>
      <c r="B3102" s="14">
        <v>316.87</v>
      </c>
      <c r="C3102" s="14">
        <v>314.94</v>
      </c>
      <c r="D3102" s="14">
        <v>318.41000000000003</v>
      </c>
      <c r="E3102" s="14">
        <v>314.94</v>
      </c>
      <c r="F3102" s="14" t="s">
        <v>6824</v>
      </c>
      <c r="G3102" s="15">
        <v>5.1000000000000004E-3</v>
      </c>
    </row>
    <row r="3103" spans="1:7" x14ac:dyDescent="0.2">
      <c r="A3103" s="17">
        <v>38957</v>
      </c>
      <c r="B3103" s="14">
        <v>314.94</v>
      </c>
      <c r="C3103" s="14">
        <v>313.33</v>
      </c>
      <c r="D3103" s="14">
        <v>315.17</v>
      </c>
      <c r="E3103" s="14">
        <v>312.41000000000003</v>
      </c>
      <c r="F3103" s="14" t="s">
        <v>6825</v>
      </c>
      <c r="G3103" s="15">
        <v>1.1999999999999999E-3</v>
      </c>
    </row>
    <row r="3104" spans="1:7" x14ac:dyDescent="0.2">
      <c r="A3104" s="17">
        <v>38954</v>
      </c>
      <c r="B3104" s="14">
        <v>313.33</v>
      </c>
      <c r="C3104" s="14">
        <v>312.97000000000003</v>
      </c>
      <c r="D3104" s="14">
        <v>315.01</v>
      </c>
      <c r="E3104" s="14">
        <v>312.97000000000003</v>
      </c>
      <c r="F3104" s="14" t="s">
        <v>6826</v>
      </c>
      <c r="G3104" s="15">
        <v>-1.1000000000000001E-3</v>
      </c>
    </row>
    <row r="3105" spans="1:7" x14ac:dyDescent="0.2">
      <c r="A3105" s="17">
        <v>38953</v>
      </c>
      <c r="B3105" s="14">
        <v>312.97000000000003</v>
      </c>
      <c r="C3105" s="14">
        <v>313.32</v>
      </c>
      <c r="D3105" s="14">
        <v>314.67</v>
      </c>
      <c r="E3105" s="14">
        <v>311.3</v>
      </c>
      <c r="F3105" s="14" t="s">
        <v>6827</v>
      </c>
      <c r="G3105" s="15">
        <v>-9.7000000000000003E-3</v>
      </c>
    </row>
    <row r="3106" spans="1:7" x14ac:dyDescent="0.2">
      <c r="A3106" s="17">
        <v>38952</v>
      </c>
      <c r="B3106" s="14">
        <v>313.32</v>
      </c>
      <c r="C3106" s="14">
        <v>316.38</v>
      </c>
      <c r="D3106" s="14">
        <v>316.38</v>
      </c>
      <c r="E3106" s="14">
        <v>313.23</v>
      </c>
      <c r="F3106" s="14" t="s">
        <v>6828</v>
      </c>
      <c r="G3106" s="15">
        <v>5.3E-3</v>
      </c>
    </row>
    <row r="3107" spans="1:7" x14ac:dyDescent="0.2">
      <c r="A3107" s="17">
        <v>38951</v>
      </c>
      <c r="B3107" s="14">
        <v>316.38</v>
      </c>
      <c r="C3107" s="14">
        <v>314.7</v>
      </c>
      <c r="D3107" s="14">
        <v>316.82</v>
      </c>
      <c r="E3107" s="14">
        <v>314.25</v>
      </c>
      <c r="F3107" s="14" t="s">
        <v>6829</v>
      </c>
      <c r="G3107" s="15">
        <v>1E-4</v>
      </c>
    </row>
    <row r="3108" spans="1:7" x14ac:dyDescent="0.2">
      <c r="A3108" s="17">
        <v>38950</v>
      </c>
      <c r="B3108" s="14">
        <v>314.7</v>
      </c>
      <c r="C3108" s="14">
        <v>314.67</v>
      </c>
      <c r="D3108" s="14">
        <v>315.61</v>
      </c>
      <c r="E3108" s="14">
        <v>313.49</v>
      </c>
      <c r="F3108" s="14" t="s">
        <v>6830</v>
      </c>
      <c r="G3108" s="15">
        <v>-1E-3</v>
      </c>
    </row>
    <row r="3109" spans="1:7" x14ac:dyDescent="0.2">
      <c r="A3109" s="17">
        <v>38947</v>
      </c>
      <c r="B3109" s="14">
        <v>314.67</v>
      </c>
      <c r="C3109" s="14">
        <v>314.97000000000003</v>
      </c>
      <c r="D3109" s="14">
        <v>315.88</v>
      </c>
      <c r="E3109" s="14">
        <v>313.99</v>
      </c>
      <c r="F3109" s="14" t="s">
        <v>6831</v>
      </c>
      <c r="G3109" s="15">
        <v>1.2200000000000001E-2</v>
      </c>
    </row>
    <row r="3110" spans="1:7" x14ac:dyDescent="0.2">
      <c r="A3110" s="17">
        <v>38946</v>
      </c>
      <c r="B3110" s="14">
        <v>314.97000000000003</v>
      </c>
      <c r="C3110" s="14">
        <v>311.18</v>
      </c>
      <c r="D3110" s="14">
        <v>314.97000000000003</v>
      </c>
      <c r="E3110" s="14">
        <v>311.18</v>
      </c>
      <c r="F3110" s="14" t="s">
        <v>6832</v>
      </c>
      <c r="G3110" s="15">
        <v>7.1999999999999998E-3</v>
      </c>
    </row>
    <row r="3111" spans="1:7" x14ac:dyDescent="0.2">
      <c r="A3111" s="17">
        <v>38945</v>
      </c>
      <c r="B3111" s="14">
        <v>311.18</v>
      </c>
      <c r="C3111" s="14">
        <v>308.95999999999998</v>
      </c>
      <c r="D3111" s="14">
        <v>311.36</v>
      </c>
      <c r="E3111" s="14">
        <v>308.33</v>
      </c>
      <c r="F3111" s="14" t="s">
        <v>6833</v>
      </c>
      <c r="G3111" s="15">
        <v>1.2500000000000001E-2</v>
      </c>
    </row>
    <row r="3112" spans="1:7" x14ac:dyDescent="0.2">
      <c r="A3112" s="17">
        <v>38944</v>
      </c>
      <c r="B3112" s="14">
        <v>308.95999999999998</v>
      </c>
      <c r="C3112" s="14">
        <v>305.16000000000003</v>
      </c>
      <c r="D3112" s="14">
        <v>308.95999999999998</v>
      </c>
      <c r="E3112" s="14">
        <v>304.01</v>
      </c>
      <c r="F3112" s="14" t="s">
        <v>6834</v>
      </c>
      <c r="G3112" s="15">
        <v>7.4999999999999997E-3</v>
      </c>
    </row>
    <row r="3113" spans="1:7" x14ac:dyDescent="0.2">
      <c r="A3113" s="17">
        <v>38943</v>
      </c>
      <c r="B3113" s="14">
        <v>305.16000000000003</v>
      </c>
      <c r="C3113" s="14">
        <v>302.89999999999998</v>
      </c>
      <c r="D3113" s="14">
        <v>305.47000000000003</v>
      </c>
      <c r="E3113" s="14">
        <v>302.89999999999998</v>
      </c>
      <c r="F3113" s="14" t="s">
        <v>6835</v>
      </c>
      <c r="G3113" s="15">
        <v>4.7999999999999996E-3</v>
      </c>
    </row>
    <row r="3114" spans="1:7" x14ac:dyDescent="0.2">
      <c r="A3114" s="17">
        <v>38940</v>
      </c>
      <c r="B3114" s="14">
        <v>302.89999999999998</v>
      </c>
      <c r="C3114" s="14">
        <v>301.45</v>
      </c>
      <c r="D3114" s="14">
        <v>303.68</v>
      </c>
      <c r="E3114" s="14">
        <v>301.20999999999998</v>
      </c>
      <c r="F3114" s="14" t="s">
        <v>6836</v>
      </c>
      <c r="G3114" s="15">
        <v>-8.5000000000000006E-3</v>
      </c>
    </row>
    <row r="3115" spans="1:7" x14ac:dyDescent="0.2">
      <c r="A3115" s="17">
        <v>38939</v>
      </c>
      <c r="B3115" s="14">
        <v>301.45</v>
      </c>
      <c r="C3115" s="14">
        <v>304.02999999999997</v>
      </c>
      <c r="D3115" s="14">
        <v>304.02999999999997</v>
      </c>
      <c r="E3115" s="14">
        <v>298.93</v>
      </c>
      <c r="F3115" s="14" t="s">
        <v>6837</v>
      </c>
      <c r="G3115" s="15">
        <v>7.4999999999999997E-3</v>
      </c>
    </row>
    <row r="3116" spans="1:7" x14ac:dyDescent="0.2">
      <c r="A3116" s="17">
        <v>38938</v>
      </c>
      <c r="B3116" s="14">
        <v>304.02999999999997</v>
      </c>
      <c r="C3116" s="14">
        <v>301.77999999999997</v>
      </c>
      <c r="D3116" s="14">
        <v>304.2</v>
      </c>
      <c r="E3116" s="14">
        <v>298.97000000000003</v>
      </c>
      <c r="F3116" s="14" t="s">
        <v>6838</v>
      </c>
      <c r="G3116" s="15">
        <v>8.9999999999999998E-4</v>
      </c>
    </row>
    <row r="3117" spans="1:7" x14ac:dyDescent="0.2">
      <c r="A3117" s="17">
        <v>38937</v>
      </c>
      <c r="B3117" s="14">
        <v>301.77999999999997</v>
      </c>
      <c r="C3117" s="14">
        <v>301.5</v>
      </c>
      <c r="D3117" s="14">
        <v>303.31</v>
      </c>
      <c r="E3117" s="14">
        <v>300.83</v>
      </c>
      <c r="F3117" s="14" t="s">
        <v>6839</v>
      </c>
      <c r="G3117" s="15">
        <v>-1.18E-2</v>
      </c>
    </row>
    <row r="3118" spans="1:7" x14ac:dyDescent="0.2">
      <c r="A3118" s="17">
        <v>38936</v>
      </c>
      <c r="B3118" s="14">
        <v>301.5</v>
      </c>
      <c r="C3118" s="14">
        <v>305.08999999999997</v>
      </c>
      <c r="D3118" s="14">
        <v>305.08999999999997</v>
      </c>
      <c r="E3118" s="14">
        <v>300.95</v>
      </c>
      <c r="F3118" s="14" t="s">
        <v>6840</v>
      </c>
      <c r="G3118" s="15">
        <v>6.3E-3</v>
      </c>
    </row>
    <row r="3119" spans="1:7" x14ac:dyDescent="0.2">
      <c r="A3119" s="17">
        <v>38933</v>
      </c>
      <c r="B3119" s="14">
        <v>305.08999999999997</v>
      </c>
      <c r="C3119" s="14">
        <v>303.18</v>
      </c>
      <c r="D3119" s="14">
        <v>305.89999999999998</v>
      </c>
      <c r="E3119" s="14">
        <v>303.18</v>
      </c>
      <c r="F3119" s="14" t="s">
        <v>6841</v>
      </c>
      <c r="G3119" s="15">
        <v>-4.4999999999999997E-3</v>
      </c>
    </row>
    <row r="3120" spans="1:7" x14ac:dyDescent="0.2">
      <c r="A3120" s="17">
        <v>38932</v>
      </c>
      <c r="B3120" s="14">
        <v>303.18</v>
      </c>
      <c r="C3120" s="14">
        <v>304.56</v>
      </c>
      <c r="D3120" s="14">
        <v>304.89</v>
      </c>
      <c r="E3120" s="14">
        <v>301.94</v>
      </c>
      <c r="F3120" s="14" t="s">
        <v>6842</v>
      </c>
      <c r="G3120" s="15">
        <v>9.7999999999999997E-3</v>
      </c>
    </row>
    <row r="3121" spans="1:7" x14ac:dyDescent="0.2">
      <c r="A3121" s="17">
        <v>38931</v>
      </c>
      <c r="B3121" s="14">
        <v>304.56</v>
      </c>
      <c r="C3121" s="14">
        <v>301.61</v>
      </c>
      <c r="D3121" s="14">
        <v>304.56</v>
      </c>
      <c r="E3121" s="14">
        <v>301.61</v>
      </c>
      <c r="F3121" s="14" t="s">
        <v>6843</v>
      </c>
      <c r="G3121" s="15">
        <v>-1.29E-2</v>
      </c>
    </row>
    <row r="3122" spans="1:7" x14ac:dyDescent="0.2">
      <c r="A3122" s="17">
        <v>38930</v>
      </c>
      <c r="B3122" s="14">
        <v>301.61</v>
      </c>
      <c r="C3122" s="14">
        <v>305.56</v>
      </c>
      <c r="D3122" s="14">
        <v>305.60000000000002</v>
      </c>
      <c r="E3122" s="14">
        <v>301.51</v>
      </c>
      <c r="F3122" s="14" t="s">
        <v>6844</v>
      </c>
      <c r="G3122" s="15">
        <v>-6.1999999999999998E-3</v>
      </c>
    </row>
    <row r="3123" spans="1:7" x14ac:dyDescent="0.2">
      <c r="A3123" s="17">
        <v>38929</v>
      </c>
      <c r="B3123" s="14">
        <v>305.56</v>
      </c>
      <c r="C3123" s="14">
        <v>307.47000000000003</v>
      </c>
      <c r="D3123" s="14">
        <v>309.3</v>
      </c>
      <c r="E3123" s="14">
        <v>305.54000000000002</v>
      </c>
      <c r="F3123" s="14" t="s">
        <v>6845</v>
      </c>
      <c r="G3123" s="15">
        <v>4.0000000000000001E-3</v>
      </c>
    </row>
    <row r="3124" spans="1:7" x14ac:dyDescent="0.2">
      <c r="A3124" s="17">
        <v>38926</v>
      </c>
      <c r="B3124" s="14">
        <v>307.47000000000003</v>
      </c>
      <c r="C3124" s="14">
        <v>306.24</v>
      </c>
      <c r="D3124" s="14">
        <v>307.49</v>
      </c>
      <c r="E3124" s="14">
        <v>304.66000000000003</v>
      </c>
      <c r="F3124" s="14" t="s">
        <v>6846</v>
      </c>
      <c r="G3124" s="15">
        <v>9.7000000000000003E-3</v>
      </c>
    </row>
    <row r="3125" spans="1:7" x14ac:dyDescent="0.2">
      <c r="A3125" s="17">
        <v>38925</v>
      </c>
      <c r="B3125" s="14">
        <v>306.24</v>
      </c>
      <c r="C3125" s="14">
        <v>303.29000000000002</v>
      </c>
      <c r="D3125" s="14">
        <v>306.35000000000002</v>
      </c>
      <c r="E3125" s="14">
        <v>303.29000000000002</v>
      </c>
      <c r="F3125" s="14" t="s">
        <v>4379</v>
      </c>
      <c r="G3125" s="15">
        <v>1.4200000000000001E-2</v>
      </c>
    </row>
    <row r="3126" spans="1:7" x14ac:dyDescent="0.2">
      <c r="A3126" s="17">
        <v>38924</v>
      </c>
      <c r="B3126" s="14">
        <v>303.29000000000002</v>
      </c>
      <c r="C3126" s="14">
        <v>299.02999999999997</v>
      </c>
      <c r="D3126" s="14">
        <v>303.3</v>
      </c>
      <c r="E3126" s="14">
        <v>299.02999999999997</v>
      </c>
      <c r="F3126" s="14" t="s">
        <v>6847</v>
      </c>
      <c r="G3126" s="15">
        <v>-2.7000000000000001E-3</v>
      </c>
    </row>
    <row r="3127" spans="1:7" x14ac:dyDescent="0.2">
      <c r="A3127" s="17">
        <v>38923</v>
      </c>
      <c r="B3127" s="14">
        <v>299.02999999999997</v>
      </c>
      <c r="C3127" s="14">
        <v>299.83</v>
      </c>
      <c r="D3127" s="14">
        <v>301.33</v>
      </c>
      <c r="E3127" s="14">
        <v>298.91000000000003</v>
      </c>
      <c r="F3127" s="14" t="s">
        <v>6848</v>
      </c>
      <c r="G3127" s="15">
        <v>1.72E-2</v>
      </c>
    </row>
    <row r="3128" spans="1:7" x14ac:dyDescent="0.2">
      <c r="A3128" s="17">
        <v>38922</v>
      </c>
      <c r="B3128" s="14">
        <v>299.83</v>
      </c>
      <c r="C3128" s="14">
        <v>294.77</v>
      </c>
      <c r="D3128" s="14">
        <v>299.83</v>
      </c>
      <c r="E3128" s="14">
        <v>294.77</v>
      </c>
      <c r="F3128" s="14" t="s">
        <v>6100</v>
      </c>
      <c r="G3128" s="15">
        <v>-1.32E-2</v>
      </c>
    </row>
    <row r="3129" spans="1:7" x14ac:dyDescent="0.2">
      <c r="A3129" s="17">
        <v>38919</v>
      </c>
      <c r="B3129" s="14">
        <v>294.77</v>
      </c>
      <c r="C3129" s="14">
        <v>298.70999999999998</v>
      </c>
      <c r="D3129" s="14">
        <v>298.70999999999998</v>
      </c>
      <c r="E3129" s="14">
        <v>294.39</v>
      </c>
      <c r="F3129" s="14" t="s">
        <v>6849</v>
      </c>
      <c r="G3129" s="15">
        <v>-5.9999999999999995E-4</v>
      </c>
    </row>
    <row r="3130" spans="1:7" x14ac:dyDescent="0.2">
      <c r="A3130" s="17">
        <v>38918</v>
      </c>
      <c r="B3130" s="14">
        <v>298.70999999999998</v>
      </c>
      <c r="C3130" s="14">
        <v>298.89</v>
      </c>
      <c r="D3130" s="14">
        <v>300.68</v>
      </c>
      <c r="E3130" s="14">
        <v>297.97000000000003</v>
      </c>
      <c r="F3130" s="14" t="s">
        <v>6850</v>
      </c>
      <c r="G3130" s="15">
        <v>3.5799999999999998E-2</v>
      </c>
    </row>
    <row r="3131" spans="1:7" x14ac:dyDescent="0.2">
      <c r="A3131" s="17">
        <v>38917</v>
      </c>
      <c r="B3131" s="14">
        <v>298.89</v>
      </c>
      <c r="C3131" s="14">
        <v>288.57</v>
      </c>
      <c r="D3131" s="14">
        <v>298.89999999999998</v>
      </c>
      <c r="E3131" s="14">
        <v>288.57</v>
      </c>
      <c r="F3131" s="14" t="s">
        <v>6851</v>
      </c>
      <c r="G3131" s="15">
        <v>-8.5000000000000006E-3</v>
      </c>
    </row>
    <row r="3132" spans="1:7" x14ac:dyDescent="0.2">
      <c r="A3132" s="17">
        <v>38916</v>
      </c>
      <c r="B3132" s="14">
        <v>288.57</v>
      </c>
      <c r="C3132" s="14">
        <v>291.02999999999997</v>
      </c>
      <c r="D3132" s="14">
        <v>292.86</v>
      </c>
      <c r="E3132" s="14">
        <v>288.01</v>
      </c>
      <c r="F3132" s="14" t="s">
        <v>6852</v>
      </c>
      <c r="G3132" s="15">
        <v>-1.12E-2</v>
      </c>
    </row>
    <row r="3133" spans="1:7" x14ac:dyDescent="0.2">
      <c r="A3133" s="17">
        <v>38915</v>
      </c>
      <c r="B3133" s="14">
        <v>291.02999999999997</v>
      </c>
      <c r="C3133" s="14">
        <v>294.33</v>
      </c>
      <c r="D3133" s="14">
        <v>294.75</v>
      </c>
      <c r="E3133" s="14">
        <v>290.08</v>
      </c>
      <c r="F3133" s="14" t="s">
        <v>6853</v>
      </c>
      <c r="G3133" s="15">
        <v>-1.46E-2</v>
      </c>
    </row>
    <row r="3134" spans="1:7" x14ac:dyDescent="0.2">
      <c r="A3134" s="17">
        <v>38912</v>
      </c>
      <c r="B3134" s="14">
        <v>294.33</v>
      </c>
      <c r="C3134" s="14">
        <v>298.69</v>
      </c>
      <c r="D3134" s="14">
        <v>298.69</v>
      </c>
      <c r="E3134" s="14">
        <v>293.69</v>
      </c>
      <c r="F3134" s="14" t="s">
        <v>6854</v>
      </c>
      <c r="G3134" s="15">
        <v>-1.6899999999999998E-2</v>
      </c>
    </row>
    <row r="3135" spans="1:7" x14ac:dyDescent="0.2">
      <c r="A3135" s="17">
        <v>38911</v>
      </c>
      <c r="B3135" s="14">
        <v>298.69</v>
      </c>
      <c r="C3135" s="14">
        <v>303.81</v>
      </c>
      <c r="D3135" s="14">
        <v>303.81</v>
      </c>
      <c r="E3135" s="14">
        <v>297.33999999999997</v>
      </c>
      <c r="F3135" s="14" t="s">
        <v>6855</v>
      </c>
      <c r="G3135" s="15">
        <v>-5.0000000000000001E-4</v>
      </c>
    </row>
    <row r="3136" spans="1:7" x14ac:dyDescent="0.2">
      <c r="A3136" s="17">
        <v>38910</v>
      </c>
      <c r="B3136" s="14">
        <v>303.81</v>
      </c>
      <c r="C3136" s="14">
        <v>303.95999999999998</v>
      </c>
      <c r="D3136" s="14">
        <v>306.06</v>
      </c>
      <c r="E3136" s="14">
        <v>303.48</v>
      </c>
      <c r="F3136" s="14" t="s">
        <v>6856</v>
      </c>
      <c r="G3136" s="15">
        <v>-1.2999999999999999E-2</v>
      </c>
    </row>
    <row r="3137" spans="1:7" x14ac:dyDescent="0.2">
      <c r="A3137" s="17">
        <v>38909</v>
      </c>
      <c r="B3137" s="14">
        <v>303.95999999999998</v>
      </c>
      <c r="C3137" s="14">
        <v>307.95999999999998</v>
      </c>
      <c r="D3137" s="14">
        <v>307.95999999999998</v>
      </c>
      <c r="E3137" s="14">
        <v>303.48</v>
      </c>
      <c r="F3137" s="14" t="s">
        <v>6857</v>
      </c>
      <c r="G3137" s="15">
        <v>3.3999999999999998E-3</v>
      </c>
    </row>
    <row r="3138" spans="1:7" x14ac:dyDescent="0.2">
      <c r="A3138" s="17">
        <v>38908</v>
      </c>
      <c r="B3138" s="14">
        <v>307.95999999999998</v>
      </c>
      <c r="C3138" s="14">
        <v>306.91000000000003</v>
      </c>
      <c r="D3138" s="14">
        <v>307.98</v>
      </c>
      <c r="E3138" s="14">
        <v>305.14999999999998</v>
      </c>
      <c r="F3138" s="14" t="s">
        <v>6858</v>
      </c>
      <c r="G3138" s="15">
        <v>-1.01E-2</v>
      </c>
    </row>
    <row r="3139" spans="1:7" x14ac:dyDescent="0.2">
      <c r="A3139" s="17">
        <v>38905</v>
      </c>
      <c r="B3139" s="14">
        <v>306.91000000000003</v>
      </c>
      <c r="C3139" s="14">
        <v>310.05</v>
      </c>
      <c r="D3139" s="14">
        <v>310.05</v>
      </c>
      <c r="E3139" s="14">
        <v>306.56</v>
      </c>
      <c r="F3139" s="14" t="s">
        <v>6859</v>
      </c>
      <c r="G3139" s="15">
        <v>8.3999999999999995E-3</v>
      </c>
    </row>
    <row r="3140" spans="1:7" x14ac:dyDescent="0.2">
      <c r="A3140" s="17">
        <v>38904</v>
      </c>
      <c r="B3140" s="14">
        <v>310.05</v>
      </c>
      <c r="C3140" s="14">
        <v>307.48</v>
      </c>
      <c r="D3140" s="14">
        <v>310.14999999999998</v>
      </c>
      <c r="E3140" s="14">
        <v>307.33999999999997</v>
      </c>
      <c r="F3140" s="14" t="s">
        <v>6860</v>
      </c>
      <c r="G3140" s="15">
        <v>-1.21E-2</v>
      </c>
    </row>
    <row r="3141" spans="1:7" x14ac:dyDescent="0.2">
      <c r="A3141" s="17">
        <v>38903</v>
      </c>
      <c r="B3141" s="14">
        <v>307.48</v>
      </c>
      <c r="C3141" s="14">
        <v>311.24</v>
      </c>
      <c r="D3141" s="14">
        <v>311.24</v>
      </c>
      <c r="E3141" s="14">
        <v>307.02999999999997</v>
      </c>
      <c r="F3141" s="14" t="s">
        <v>6861</v>
      </c>
      <c r="G3141" s="15">
        <v>3.3E-3</v>
      </c>
    </row>
    <row r="3142" spans="1:7" x14ac:dyDescent="0.2">
      <c r="A3142" s="17">
        <v>38902</v>
      </c>
      <c r="B3142" s="14">
        <v>311.24</v>
      </c>
      <c r="C3142" s="14">
        <v>310.22000000000003</v>
      </c>
      <c r="D3142" s="14">
        <v>311.47000000000003</v>
      </c>
      <c r="E3142" s="14">
        <v>309.82</v>
      </c>
      <c r="F3142" s="14" t="s">
        <v>6862</v>
      </c>
      <c r="G3142" s="15">
        <v>2.5000000000000001E-3</v>
      </c>
    </row>
    <row r="3143" spans="1:7" x14ac:dyDescent="0.2">
      <c r="A3143" s="17">
        <v>38901</v>
      </c>
      <c r="B3143" s="14">
        <v>310.22000000000003</v>
      </c>
      <c r="C3143" s="14">
        <v>309.45999999999998</v>
      </c>
      <c r="D3143" s="14">
        <v>311.17</v>
      </c>
      <c r="E3143" s="14">
        <v>308.72000000000003</v>
      </c>
      <c r="F3143" s="14" t="s">
        <v>6863</v>
      </c>
      <c r="G3143" s="15">
        <v>1.7100000000000001E-2</v>
      </c>
    </row>
    <row r="3144" spans="1:7" x14ac:dyDescent="0.2">
      <c r="A3144" s="17">
        <v>38898</v>
      </c>
      <c r="B3144" s="14">
        <v>309.45999999999998</v>
      </c>
      <c r="C3144" s="14">
        <v>304.26</v>
      </c>
      <c r="D3144" s="14">
        <v>310.24</v>
      </c>
      <c r="E3144" s="14">
        <v>304.26</v>
      </c>
      <c r="F3144" s="14" t="s">
        <v>6864</v>
      </c>
      <c r="G3144" s="15">
        <v>2.4799999999999999E-2</v>
      </c>
    </row>
    <row r="3145" spans="1:7" x14ac:dyDescent="0.2">
      <c r="A3145" s="17">
        <v>38897</v>
      </c>
      <c r="B3145" s="14">
        <v>304.26</v>
      </c>
      <c r="C3145" s="14">
        <v>296.89</v>
      </c>
      <c r="D3145" s="14">
        <v>304.26</v>
      </c>
      <c r="E3145" s="14">
        <v>296.89</v>
      </c>
      <c r="F3145" s="14" t="s">
        <v>4482</v>
      </c>
      <c r="G3145" s="15">
        <v>5.0000000000000001E-4</v>
      </c>
    </row>
    <row r="3146" spans="1:7" x14ac:dyDescent="0.2">
      <c r="A3146" s="17">
        <v>38896</v>
      </c>
      <c r="B3146" s="14">
        <v>296.89</v>
      </c>
      <c r="C3146" s="14">
        <v>296.75</v>
      </c>
      <c r="D3146" s="14">
        <v>299.05</v>
      </c>
      <c r="E3146" s="14">
        <v>294.39</v>
      </c>
      <c r="F3146" s="14" t="s">
        <v>6865</v>
      </c>
      <c r="G3146" s="15">
        <v>-1.18E-2</v>
      </c>
    </row>
    <row r="3147" spans="1:7" x14ac:dyDescent="0.2">
      <c r="A3147" s="17">
        <v>38895</v>
      </c>
      <c r="B3147" s="14">
        <v>296.75</v>
      </c>
      <c r="C3147" s="14">
        <v>300.27999999999997</v>
      </c>
      <c r="D3147" s="14">
        <v>302.27999999999997</v>
      </c>
      <c r="E3147" s="14">
        <v>296.75</v>
      </c>
      <c r="F3147" s="14" t="s">
        <v>6866</v>
      </c>
      <c r="G3147" s="15">
        <v>1E-3</v>
      </c>
    </row>
    <row r="3148" spans="1:7" x14ac:dyDescent="0.2">
      <c r="A3148" s="17">
        <v>38894</v>
      </c>
      <c r="B3148" s="14">
        <v>300.27999999999997</v>
      </c>
      <c r="C3148" s="14">
        <v>299.99</v>
      </c>
      <c r="D3148" s="14">
        <v>301.76</v>
      </c>
      <c r="E3148" s="14">
        <v>299.75</v>
      </c>
      <c r="F3148" s="14" t="s">
        <v>6867</v>
      </c>
      <c r="G3148" s="15">
        <v>4.5999999999999999E-3</v>
      </c>
    </row>
    <row r="3149" spans="1:7" x14ac:dyDescent="0.2">
      <c r="A3149" s="17">
        <v>38890</v>
      </c>
      <c r="B3149" s="14">
        <v>299.99</v>
      </c>
      <c r="C3149" s="14">
        <v>298.63</v>
      </c>
      <c r="D3149" s="14">
        <v>303.51</v>
      </c>
      <c r="E3149" s="14">
        <v>298.63</v>
      </c>
      <c r="F3149" s="14" t="s">
        <v>6868</v>
      </c>
      <c r="G3149" s="15">
        <v>4.4999999999999997E-3</v>
      </c>
    </row>
    <row r="3150" spans="1:7" x14ac:dyDescent="0.2">
      <c r="A3150" s="17">
        <v>38889</v>
      </c>
      <c r="B3150" s="14">
        <v>298.63</v>
      </c>
      <c r="C3150" s="14">
        <v>297.29000000000002</v>
      </c>
      <c r="D3150" s="14">
        <v>299.10000000000002</v>
      </c>
      <c r="E3150" s="14">
        <v>296.07</v>
      </c>
      <c r="F3150" s="14" t="s">
        <v>6869</v>
      </c>
      <c r="G3150" s="15">
        <v>-2.0999999999999999E-3</v>
      </c>
    </row>
    <row r="3151" spans="1:7" x14ac:dyDescent="0.2">
      <c r="A3151" s="17">
        <v>38888</v>
      </c>
      <c r="B3151" s="14">
        <v>297.29000000000002</v>
      </c>
      <c r="C3151" s="14">
        <v>297.91000000000003</v>
      </c>
      <c r="D3151" s="14">
        <v>297.91000000000003</v>
      </c>
      <c r="E3151" s="14">
        <v>294.16000000000003</v>
      </c>
      <c r="F3151" s="14" t="s">
        <v>6870</v>
      </c>
      <c r="G3151" s="15">
        <v>1.2500000000000001E-2</v>
      </c>
    </row>
    <row r="3152" spans="1:7" x14ac:dyDescent="0.2">
      <c r="A3152" s="17">
        <v>38887</v>
      </c>
      <c r="B3152" s="14">
        <v>297.91000000000003</v>
      </c>
      <c r="C3152" s="14">
        <v>294.23</v>
      </c>
      <c r="D3152" s="14">
        <v>300.44</v>
      </c>
      <c r="E3152" s="14">
        <v>293.99</v>
      </c>
      <c r="F3152" s="14" t="s">
        <v>6871</v>
      </c>
      <c r="G3152" s="15">
        <v>-1.6299999999999999E-2</v>
      </c>
    </row>
    <row r="3153" spans="1:7" x14ac:dyDescent="0.2">
      <c r="A3153" s="17">
        <v>38884</v>
      </c>
      <c r="B3153" s="14">
        <v>294.23</v>
      </c>
      <c r="C3153" s="14">
        <v>299.11</v>
      </c>
      <c r="D3153" s="14">
        <v>304.13</v>
      </c>
      <c r="E3153" s="14">
        <v>294.23</v>
      </c>
      <c r="F3153" s="14" t="s">
        <v>6872</v>
      </c>
      <c r="G3153" s="15">
        <v>3.5799999999999998E-2</v>
      </c>
    </row>
    <row r="3154" spans="1:7" x14ac:dyDescent="0.2">
      <c r="A3154" s="17">
        <v>38883</v>
      </c>
      <c r="B3154" s="14">
        <v>299.11</v>
      </c>
      <c r="C3154" s="14">
        <v>288.77999999999997</v>
      </c>
      <c r="D3154" s="14">
        <v>299.11</v>
      </c>
      <c r="E3154" s="14">
        <v>288.77999999999997</v>
      </c>
      <c r="F3154" s="14" t="s">
        <v>6873</v>
      </c>
      <c r="G3154" s="15">
        <v>2.1499999999999998E-2</v>
      </c>
    </row>
    <row r="3155" spans="1:7" x14ac:dyDescent="0.2">
      <c r="A3155" s="17">
        <v>38882</v>
      </c>
      <c r="B3155" s="14">
        <v>288.77999999999997</v>
      </c>
      <c r="C3155" s="14">
        <v>282.70999999999998</v>
      </c>
      <c r="D3155" s="14">
        <v>288.77999999999997</v>
      </c>
      <c r="E3155" s="14">
        <v>282.70999999999998</v>
      </c>
      <c r="F3155" s="14" t="s">
        <v>6874</v>
      </c>
      <c r="G3155" s="15">
        <v>-3.1399999999999997E-2</v>
      </c>
    </row>
    <row r="3156" spans="1:7" x14ac:dyDescent="0.2">
      <c r="A3156" s="17">
        <v>38881</v>
      </c>
      <c r="B3156" s="14">
        <v>282.70999999999998</v>
      </c>
      <c r="C3156" s="14">
        <v>291.87</v>
      </c>
      <c r="D3156" s="14">
        <v>291.87</v>
      </c>
      <c r="E3156" s="14">
        <v>280.20999999999998</v>
      </c>
      <c r="F3156" s="14" t="s">
        <v>6875</v>
      </c>
      <c r="G3156" s="15">
        <v>-1.54E-2</v>
      </c>
    </row>
    <row r="3157" spans="1:7" x14ac:dyDescent="0.2">
      <c r="A3157" s="17">
        <v>38880</v>
      </c>
      <c r="B3157" s="14">
        <v>291.87</v>
      </c>
      <c r="C3157" s="14">
        <v>296.45</v>
      </c>
      <c r="D3157" s="14">
        <v>296.72000000000003</v>
      </c>
      <c r="E3157" s="14">
        <v>291.49</v>
      </c>
      <c r="F3157" s="14" t="s">
        <v>6876</v>
      </c>
      <c r="G3157" s="15">
        <v>2.52E-2</v>
      </c>
    </row>
    <row r="3158" spans="1:7" x14ac:dyDescent="0.2">
      <c r="A3158" s="17">
        <v>38877</v>
      </c>
      <c r="B3158" s="14">
        <v>296.45</v>
      </c>
      <c r="C3158" s="14">
        <v>289.16000000000003</v>
      </c>
      <c r="D3158" s="14">
        <v>296.82</v>
      </c>
      <c r="E3158" s="14">
        <v>289.16000000000003</v>
      </c>
      <c r="F3158" s="14" t="s">
        <v>6877</v>
      </c>
      <c r="G3158" s="15">
        <v>-4.4999999999999998E-2</v>
      </c>
    </row>
    <row r="3159" spans="1:7" x14ac:dyDescent="0.2">
      <c r="A3159" s="17">
        <v>38876</v>
      </c>
      <c r="B3159" s="14">
        <v>289.16000000000003</v>
      </c>
      <c r="C3159" s="14">
        <v>302.8</v>
      </c>
      <c r="D3159" s="14">
        <v>302.8</v>
      </c>
      <c r="E3159" s="14">
        <v>289.08</v>
      </c>
      <c r="F3159" s="14" t="s">
        <v>6878</v>
      </c>
      <c r="G3159" s="15">
        <v>-2.1399999999999999E-2</v>
      </c>
    </row>
    <row r="3160" spans="1:7" x14ac:dyDescent="0.2">
      <c r="A3160" s="17">
        <v>38875</v>
      </c>
      <c r="B3160" s="14">
        <v>302.8</v>
      </c>
      <c r="C3160" s="14">
        <v>309.42</v>
      </c>
      <c r="D3160" s="14">
        <v>309.42</v>
      </c>
      <c r="E3160" s="14">
        <v>301.29000000000002</v>
      </c>
      <c r="F3160" s="14" t="s">
        <v>6879</v>
      </c>
      <c r="G3160" s="15">
        <v>-2.7000000000000001E-3</v>
      </c>
    </row>
    <row r="3161" spans="1:7" x14ac:dyDescent="0.2">
      <c r="A3161" s="17">
        <v>38873</v>
      </c>
      <c r="B3161" s="14">
        <v>309.42</v>
      </c>
      <c r="C3161" s="14">
        <v>310.27</v>
      </c>
      <c r="D3161" s="14">
        <v>310.45</v>
      </c>
      <c r="E3161" s="14">
        <v>307.69</v>
      </c>
      <c r="F3161" s="14" t="s">
        <v>6880</v>
      </c>
      <c r="G3161" s="15">
        <v>-2.8E-3</v>
      </c>
    </row>
    <row r="3162" spans="1:7" x14ac:dyDescent="0.2">
      <c r="A3162" s="17">
        <v>38870</v>
      </c>
      <c r="B3162" s="14">
        <v>310.27</v>
      </c>
      <c r="C3162" s="14">
        <v>311.14999999999998</v>
      </c>
      <c r="D3162" s="14">
        <v>316.57</v>
      </c>
      <c r="E3162" s="14">
        <v>310.25</v>
      </c>
      <c r="F3162" s="14" t="s">
        <v>6881</v>
      </c>
      <c r="G3162" s="15">
        <v>1.17E-2</v>
      </c>
    </row>
    <row r="3163" spans="1:7" x14ac:dyDescent="0.2">
      <c r="A3163" s="17">
        <v>38869</v>
      </c>
      <c r="B3163" s="14">
        <v>311.14999999999998</v>
      </c>
      <c r="C3163" s="14">
        <v>307.54000000000002</v>
      </c>
      <c r="D3163" s="14">
        <v>311.17</v>
      </c>
      <c r="E3163" s="14">
        <v>304.47000000000003</v>
      </c>
      <c r="F3163" s="14" t="s">
        <v>6882</v>
      </c>
      <c r="G3163" s="15">
        <v>1.0200000000000001E-2</v>
      </c>
    </row>
    <row r="3164" spans="1:7" x14ac:dyDescent="0.2">
      <c r="A3164" s="17">
        <v>38868</v>
      </c>
      <c r="B3164" s="14">
        <v>307.54000000000002</v>
      </c>
      <c r="C3164" s="14">
        <v>304.42</v>
      </c>
      <c r="D3164" s="14">
        <v>308.32</v>
      </c>
      <c r="E3164" s="14">
        <v>297.68</v>
      </c>
      <c r="F3164" s="14" t="s">
        <v>6883</v>
      </c>
      <c r="G3164" s="15">
        <v>-3.1899999999999998E-2</v>
      </c>
    </row>
    <row r="3165" spans="1:7" x14ac:dyDescent="0.2">
      <c r="A3165" s="17">
        <v>38867</v>
      </c>
      <c r="B3165" s="14">
        <v>304.42</v>
      </c>
      <c r="C3165" s="14">
        <v>314.45999999999998</v>
      </c>
      <c r="D3165" s="14">
        <v>314.99</v>
      </c>
      <c r="E3165" s="14">
        <v>304.36</v>
      </c>
      <c r="F3165" s="14" t="s">
        <v>6884</v>
      </c>
      <c r="G3165" s="15">
        <v>4.1999999999999997E-3</v>
      </c>
    </row>
    <row r="3166" spans="1:7" x14ac:dyDescent="0.2">
      <c r="A3166" s="17">
        <v>38866</v>
      </c>
      <c r="B3166" s="14">
        <v>314.45999999999998</v>
      </c>
      <c r="C3166" s="14">
        <v>313.13</v>
      </c>
      <c r="D3166" s="14">
        <v>316.20999999999998</v>
      </c>
      <c r="E3166" s="14">
        <v>312.95999999999998</v>
      </c>
      <c r="F3166" s="14" t="s">
        <v>6885</v>
      </c>
      <c r="G3166" s="15">
        <v>4.0500000000000001E-2</v>
      </c>
    </row>
    <row r="3167" spans="1:7" x14ac:dyDescent="0.2">
      <c r="A3167" s="17">
        <v>38863</v>
      </c>
      <c r="B3167" s="14">
        <v>313.13</v>
      </c>
      <c r="C3167" s="14">
        <v>300.93</v>
      </c>
      <c r="D3167" s="14">
        <v>313.13</v>
      </c>
      <c r="E3167" s="14">
        <v>300.93</v>
      </c>
      <c r="F3167" s="14" t="s">
        <v>6886</v>
      </c>
      <c r="G3167" s="15">
        <v>-1.8499999999999999E-2</v>
      </c>
    </row>
    <row r="3168" spans="1:7" x14ac:dyDescent="0.2">
      <c r="A3168" s="17">
        <v>38861</v>
      </c>
      <c r="B3168" s="14">
        <v>300.93</v>
      </c>
      <c r="C3168" s="14">
        <v>306.61</v>
      </c>
      <c r="D3168" s="14">
        <v>308.23</v>
      </c>
      <c r="E3168" s="14">
        <v>300.82</v>
      </c>
      <c r="F3168" s="14" t="s">
        <v>6887</v>
      </c>
      <c r="G3168" s="15">
        <v>5.5100000000000003E-2</v>
      </c>
    </row>
    <row r="3169" spans="1:7" x14ac:dyDescent="0.2">
      <c r="A3169" s="17">
        <v>38860</v>
      </c>
      <c r="B3169" s="14">
        <v>306.61</v>
      </c>
      <c r="C3169" s="14">
        <v>290.58999999999997</v>
      </c>
      <c r="D3169" s="14">
        <v>307.64999999999998</v>
      </c>
      <c r="E3169" s="14">
        <v>290.58999999999997</v>
      </c>
      <c r="F3169" s="14" t="s">
        <v>6888</v>
      </c>
      <c r="G3169" s="15">
        <v>-5.3400000000000003E-2</v>
      </c>
    </row>
    <row r="3170" spans="1:7" x14ac:dyDescent="0.2">
      <c r="A3170" s="17">
        <v>38859</v>
      </c>
      <c r="B3170" s="14">
        <v>290.58999999999997</v>
      </c>
      <c r="C3170" s="14">
        <v>306.99</v>
      </c>
      <c r="D3170" s="14">
        <v>306.99</v>
      </c>
      <c r="E3170" s="14">
        <v>289.81</v>
      </c>
      <c r="F3170" s="14" t="s">
        <v>6889</v>
      </c>
      <c r="G3170" s="15">
        <v>2.3E-3</v>
      </c>
    </row>
    <row r="3171" spans="1:7" x14ac:dyDescent="0.2">
      <c r="A3171" s="17">
        <v>38856</v>
      </c>
      <c r="B3171" s="14">
        <v>306.99</v>
      </c>
      <c r="C3171" s="14">
        <v>306.3</v>
      </c>
      <c r="D3171" s="14">
        <v>309.47000000000003</v>
      </c>
      <c r="E3171" s="14">
        <v>305.82</v>
      </c>
      <c r="F3171" s="14" t="s">
        <v>6890</v>
      </c>
      <c r="G3171" s="15">
        <v>-1.6299999999999999E-2</v>
      </c>
    </row>
    <row r="3172" spans="1:7" x14ac:dyDescent="0.2">
      <c r="A3172" s="17">
        <v>38855</v>
      </c>
      <c r="B3172" s="14">
        <v>306.3</v>
      </c>
      <c r="C3172" s="14">
        <v>311.39</v>
      </c>
      <c r="D3172" s="14">
        <v>312.83999999999997</v>
      </c>
      <c r="E3172" s="14">
        <v>304.7</v>
      </c>
      <c r="F3172" s="14" t="s">
        <v>6891</v>
      </c>
      <c r="G3172" s="15">
        <v>-4.1099999999999998E-2</v>
      </c>
    </row>
    <row r="3173" spans="1:7" x14ac:dyDescent="0.2">
      <c r="A3173" s="17">
        <v>38854</v>
      </c>
      <c r="B3173" s="14">
        <v>311.39</v>
      </c>
      <c r="C3173" s="14">
        <v>324.73</v>
      </c>
      <c r="D3173" s="14">
        <v>326.18</v>
      </c>
      <c r="E3173" s="14">
        <v>311.39</v>
      </c>
      <c r="F3173" s="14" t="s">
        <v>6892</v>
      </c>
      <c r="G3173" s="15">
        <v>1.5E-3</v>
      </c>
    </row>
    <row r="3174" spans="1:7" x14ac:dyDescent="0.2">
      <c r="A3174" s="17">
        <v>38853</v>
      </c>
      <c r="B3174" s="14">
        <v>324.73</v>
      </c>
      <c r="C3174" s="14">
        <v>324.25</v>
      </c>
      <c r="D3174" s="14">
        <v>326.79000000000002</v>
      </c>
      <c r="E3174" s="14">
        <v>321.19</v>
      </c>
      <c r="F3174" s="14" t="s">
        <v>6893</v>
      </c>
      <c r="G3174" s="15">
        <v>-2.1899999999999999E-2</v>
      </c>
    </row>
    <row r="3175" spans="1:7" x14ac:dyDescent="0.2">
      <c r="A3175" s="17">
        <v>38852</v>
      </c>
      <c r="B3175" s="14">
        <v>324.25</v>
      </c>
      <c r="C3175" s="14">
        <v>331.5</v>
      </c>
      <c r="D3175" s="14">
        <v>331.5</v>
      </c>
      <c r="E3175" s="14">
        <v>323.35000000000002</v>
      </c>
      <c r="F3175" s="14" t="s">
        <v>6894</v>
      </c>
      <c r="G3175" s="15">
        <v>-2.7099999999999999E-2</v>
      </c>
    </row>
    <row r="3176" spans="1:7" x14ac:dyDescent="0.2">
      <c r="A3176" s="17">
        <v>38849</v>
      </c>
      <c r="B3176" s="14">
        <v>331.5</v>
      </c>
      <c r="C3176" s="14">
        <v>340.72</v>
      </c>
      <c r="D3176" s="14">
        <v>340.72</v>
      </c>
      <c r="E3176" s="14">
        <v>331.5</v>
      </c>
      <c r="F3176" s="14" t="s">
        <v>6895</v>
      </c>
      <c r="G3176" s="15">
        <v>-2.0999999999999999E-3</v>
      </c>
    </row>
    <row r="3177" spans="1:7" x14ac:dyDescent="0.2">
      <c r="A3177" s="17">
        <v>38848</v>
      </c>
      <c r="B3177" s="14">
        <v>340.72</v>
      </c>
      <c r="C3177" s="14">
        <v>341.42</v>
      </c>
      <c r="D3177" s="14">
        <v>343.01</v>
      </c>
      <c r="E3177" s="14">
        <v>340.59</v>
      </c>
      <c r="F3177" s="14" t="s">
        <v>6896</v>
      </c>
      <c r="G3177" s="15">
        <v>-4.1000000000000003E-3</v>
      </c>
    </row>
    <row r="3178" spans="1:7" x14ac:dyDescent="0.2">
      <c r="A3178" s="17">
        <v>38847</v>
      </c>
      <c r="B3178" s="14">
        <v>341.42</v>
      </c>
      <c r="C3178" s="14">
        <v>342.84</v>
      </c>
      <c r="D3178" s="14">
        <v>343.66</v>
      </c>
      <c r="E3178" s="14">
        <v>341.11</v>
      </c>
      <c r="F3178" s="14" t="s">
        <v>6897</v>
      </c>
      <c r="G3178" s="15">
        <v>8.9999999999999998E-4</v>
      </c>
    </row>
    <row r="3179" spans="1:7" x14ac:dyDescent="0.2">
      <c r="A3179" s="17">
        <v>38846</v>
      </c>
      <c r="B3179" s="14">
        <v>342.84</v>
      </c>
      <c r="C3179" s="14">
        <v>342.53</v>
      </c>
      <c r="D3179" s="14">
        <v>343.42</v>
      </c>
      <c r="E3179" s="14">
        <v>341.64</v>
      </c>
      <c r="F3179" s="14" t="s">
        <v>6898</v>
      </c>
      <c r="G3179" s="15">
        <v>-2.0000000000000001E-4</v>
      </c>
    </row>
    <row r="3180" spans="1:7" x14ac:dyDescent="0.2">
      <c r="A3180" s="17">
        <v>38845</v>
      </c>
      <c r="B3180" s="14">
        <v>342.53</v>
      </c>
      <c r="C3180" s="14">
        <v>342.6</v>
      </c>
      <c r="D3180" s="14">
        <v>344.93</v>
      </c>
      <c r="E3180" s="14">
        <v>342.46</v>
      </c>
      <c r="F3180" s="14" t="s">
        <v>6899</v>
      </c>
      <c r="G3180" s="15">
        <v>8.3000000000000001E-3</v>
      </c>
    </row>
    <row r="3181" spans="1:7" x14ac:dyDescent="0.2">
      <c r="A3181" s="17">
        <v>38842</v>
      </c>
      <c r="B3181" s="14">
        <v>342.6</v>
      </c>
      <c r="C3181" s="14">
        <v>339.78</v>
      </c>
      <c r="D3181" s="14">
        <v>342.71</v>
      </c>
      <c r="E3181" s="14">
        <v>339.78</v>
      </c>
      <c r="F3181" s="14" t="s">
        <v>6900</v>
      </c>
      <c r="G3181" s="15">
        <v>5.8999999999999999E-3</v>
      </c>
    </row>
    <row r="3182" spans="1:7" x14ac:dyDescent="0.2">
      <c r="A3182" s="17">
        <v>38841</v>
      </c>
      <c r="B3182" s="14">
        <v>339.78</v>
      </c>
      <c r="C3182" s="14">
        <v>337.8</v>
      </c>
      <c r="D3182" s="14">
        <v>340.03</v>
      </c>
      <c r="E3182" s="14">
        <v>336.03</v>
      </c>
      <c r="F3182" s="14" t="s">
        <v>6901</v>
      </c>
      <c r="G3182" s="15">
        <v>-4.3E-3</v>
      </c>
    </row>
    <row r="3183" spans="1:7" x14ac:dyDescent="0.2">
      <c r="A3183" s="17">
        <v>38840</v>
      </c>
      <c r="B3183" s="14">
        <v>337.8</v>
      </c>
      <c r="C3183" s="14">
        <v>339.25</v>
      </c>
      <c r="D3183" s="14">
        <v>341.36</v>
      </c>
      <c r="E3183" s="14">
        <v>336.83</v>
      </c>
      <c r="F3183" s="14" t="s">
        <v>6902</v>
      </c>
      <c r="G3183" s="15">
        <v>9.2999999999999992E-3</v>
      </c>
    </row>
    <row r="3184" spans="1:7" x14ac:dyDescent="0.2">
      <c r="A3184" s="17">
        <v>38839</v>
      </c>
      <c r="B3184" s="14">
        <v>339.25</v>
      </c>
      <c r="C3184" s="14">
        <v>336.13</v>
      </c>
      <c r="D3184" s="14">
        <v>339.25</v>
      </c>
      <c r="E3184" s="14">
        <v>335.42</v>
      </c>
      <c r="F3184" s="14" t="s">
        <v>6903</v>
      </c>
      <c r="G3184" s="15">
        <v>-9.7000000000000003E-3</v>
      </c>
    </row>
    <row r="3185" spans="1:7" x14ac:dyDescent="0.2">
      <c r="A3185" s="17">
        <v>38835</v>
      </c>
      <c r="B3185" s="14">
        <v>336.13</v>
      </c>
      <c r="C3185" s="14">
        <v>339.43</v>
      </c>
      <c r="D3185" s="14">
        <v>339.43</v>
      </c>
      <c r="E3185" s="14">
        <v>334.74</v>
      </c>
      <c r="F3185" s="14" t="s">
        <v>6904</v>
      </c>
      <c r="G3185" s="15">
        <v>-7.0000000000000001E-3</v>
      </c>
    </row>
    <row r="3186" spans="1:7" x14ac:dyDescent="0.2">
      <c r="A3186" s="17">
        <v>38834</v>
      </c>
      <c r="B3186" s="14">
        <v>339.43</v>
      </c>
      <c r="C3186" s="14">
        <v>341.83</v>
      </c>
      <c r="D3186" s="14">
        <v>341.96</v>
      </c>
      <c r="E3186" s="14">
        <v>336.52</v>
      </c>
      <c r="F3186" s="14" t="s">
        <v>6905</v>
      </c>
      <c r="G3186" s="15">
        <v>1.6999999999999999E-3</v>
      </c>
    </row>
    <row r="3187" spans="1:7" x14ac:dyDescent="0.2">
      <c r="A3187" s="17">
        <v>38833</v>
      </c>
      <c r="B3187" s="14">
        <v>341.83</v>
      </c>
      <c r="C3187" s="14">
        <v>341.25</v>
      </c>
      <c r="D3187" s="14">
        <v>342.41</v>
      </c>
      <c r="E3187" s="14">
        <v>339.44</v>
      </c>
      <c r="F3187" s="14" t="s">
        <v>6906</v>
      </c>
      <c r="G3187" s="15">
        <v>-1.8E-3</v>
      </c>
    </row>
    <row r="3188" spans="1:7" x14ac:dyDescent="0.2">
      <c r="A3188" s="17">
        <v>38832</v>
      </c>
      <c r="B3188" s="14">
        <v>341.25</v>
      </c>
      <c r="C3188" s="14">
        <v>341.88</v>
      </c>
      <c r="D3188" s="14">
        <v>348.54</v>
      </c>
      <c r="E3188" s="14">
        <v>340.88</v>
      </c>
      <c r="F3188" s="14" t="s">
        <v>6907</v>
      </c>
      <c r="G3188" s="15">
        <v>-4.8999999999999998E-3</v>
      </c>
    </row>
    <row r="3189" spans="1:7" x14ac:dyDescent="0.2">
      <c r="A3189" s="17">
        <v>38831</v>
      </c>
      <c r="B3189" s="14">
        <v>341.88</v>
      </c>
      <c r="C3189" s="14">
        <v>343.55</v>
      </c>
      <c r="D3189" s="14">
        <v>344.19</v>
      </c>
      <c r="E3189" s="14">
        <v>340.32</v>
      </c>
      <c r="F3189" s="14" t="s">
        <v>6908</v>
      </c>
      <c r="G3189" s="15">
        <v>1.5E-3</v>
      </c>
    </row>
    <row r="3190" spans="1:7" x14ac:dyDescent="0.2">
      <c r="A3190" s="17">
        <v>38828</v>
      </c>
      <c r="B3190" s="14">
        <v>343.55</v>
      </c>
      <c r="C3190" s="14">
        <v>343.03</v>
      </c>
      <c r="D3190" s="14">
        <v>344.32</v>
      </c>
      <c r="E3190" s="14">
        <v>341.92</v>
      </c>
      <c r="F3190" s="14" t="s">
        <v>6909</v>
      </c>
      <c r="G3190" s="15">
        <v>2E-3</v>
      </c>
    </row>
    <row r="3191" spans="1:7" x14ac:dyDescent="0.2">
      <c r="A3191" s="17">
        <v>38827</v>
      </c>
      <c r="B3191" s="14">
        <v>343.03</v>
      </c>
      <c r="C3191" s="14">
        <v>342.33</v>
      </c>
      <c r="D3191" s="14">
        <v>343.76</v>
      </c>
      <c r="E3191" s="14">
        <v>341.77</v>
      </c>
      <c r="F3191" s="14" t="s">
        <v>6910</v>
      </c>
      <c r="G3191" s="15">
        <v>1.2E-2</v>
      </c>
    </row>
    <row r="3192" spans="1:7" x14ac:dyDescent="0.2">
      <c r="A3192" s="17">
        <v>38826</v>
      </c>
      <c r="B3192" s="14">
        <v>342.33</v>
      </c>
      <c r="C3192" s="14">
        <v>338.26</v>
      </c>
      <c r="D3192" s="14">
        <v>342.61</v>
      </c>
      <c r="E3192" s="14">
        <v>338.26</v>
      </c>
      <c r="F3192" s="14" t="s">
        <v>6911</v>
      </c>
      <c r="G3192" s="15">
        <v>-1.1000000000000001E-3</v>
      </c>
    </row>
    <row r="3193" spans="1:7" x14ac:dyDescent="0.2">
      <c r="A3193" s="17">
        <v>38825</v>
      </c>
      <c r="B3193" s="14">
        <v>338.26</v>
      </c>
      <c r="C3193" s="14">
        <v>338.64</v>
      </c>
      <c r="D3193" s="14">
        <v>338.64</v>
      </c>
      <c r="E3193" s="14">
        <v>336.88</v>
      </c>
      <c r="F3193" s="14" t="s">
        <v>4712</v>
      </c>
      <c r="G3193" s="15">
        <v>2.2000000000000001E-3</v>
      </c>
    </row>
    <row r="3194" spans="1:7" x14ac:dyDescent="0.2">
      <c r="A3194" s="17">
        <v>38820</v>
      </c>
      <c r="B3194" s="14">
        <v>338.64</v>
      </c>
      <c r="C3194" s="14">
        <v>337.88</v>
      </c>
      <c r="D3194" s="14">
        <v>339.33</v>
      </c>
      <c r="E3194" s="14">
        <v>337.88</v>
      </c>
      <c r="F3194" s="14" t="s">
        <v>6912</v>
      </c>
      <c r="G3194" s="15">
        <v>1E-3</v>
      </c>
    </row>
    <row r="3195" spans="1:7" x14ac:dyDescent="0.2">
      <c r="A3195" s="17">
        <v>38819</v>
      </c>
      <c r="B3195" s="14">
        <v>337.88</v>
      </c>
      <c r="C3195" s="14">
        <v>337.55</v>
      </c>
      <c r="D3195" s="14">
        <v>338.06</v>
      </c>
      <c r="E3195" s="14">
        <v>335</v>
      </c>
      <c r="F3195" s="14" t="s">
        <v>6913</v>
      </c>
      <c r="G3195" s="15">
        <v>-1.06E-2</v>
      </c>
    </row>
    <row r="3196" spans="1:7" x14ac:dyDescent="0.2">
      <c r="A3196" s="17">
        <v>38818</v>
      </c>
      <c r="B3196" s="14">
        <v>337.55</v>
      </c>
      <c r="C3196" s="14">
        <v>341.17</v>
      </c>
      <c r="D3196" s="14">
        <v>341.17</v>
      </c>
      <c r="E3196" s="14">
        <v>337.37</v>
      </c>
      <c r="F3196" s="14" t="s">
        <v>6914</v>
      </c>
      <c r="G3196" s="15">
        <v>2.5999999999999999E-3</v>
      </c>
    </row>
    <row r="3197" spans="1:7" x14ac:dyDescent="0.2">
      <c r="A3197" s="17">
        <v>38817</v>
      </c>
      <c r="B3197" s="14">
        <v>341.17</v>
      </c>
      <c r="C3197" s="14">
        <v>340.27</v>
      </c>
      <c r="D3197" s="14">
        <v>341.3</v>
      </c>
      <c r="E3197" s="14">
        <v>339.28</v>
      </c>
      <c r="F3197" s="14" t="s">
        <v>6915</v>
      </c>
      <c r="G3197" s="15">
        <v>-4.1999999999999997E-3</v>
      </c>
    </row>
    <row r="3198" spans="1:7" x14ac:dyDescent="0.2">
      <c r="A3198" s="17">
        <v>38814</v>
      </c>
      <c r="B3198" s="14">
        <v>340.27</v>
      </c>
      <c r="C3198" s="14">
        <v>341.71</v>
      </c>
      <c r="D3198" s="14">
        <v>342.79</v>
      </c>
      <c r="E3198" s="14">
        <v>340.04</v>
      </c>
      <c r="F3198" s="14" t="s">
        <v>6916</v>
      </c>
      <c r="G3198" s="15">
        <v>-6.6E-3</v>
      </c>
    </row>
    <row r="3199" spans="1:7" x14ac:dyDescent="0.2">
      <c r="A3199" s="17">
        <v>38813</v>
      </c>
      <c r="B3199" s="14">
        <v>341.71</v>
      </c>
      <c r="C3199" s="14">
        <v>343.97</v>
      </c>
      <c r="D3199" s="14">
        <v>344.72</v>
      </c>
      <c r="E3199" s="14">
        <v>341.28</v>
      </c>
      <c r="F3199" s="14" t="s">
        <v>6917</v>
      </c>
      <c r="G3199" s="15">
        <v>5.7000000000000002E-3</v>
      </c>
    </row>
    <row r="3200" spans="1:7" x14ac:dyDescent="0.2">
      <c r="A3200" s="17">
        <v>38812</v>
      </c>
      <c r="B3200" s="14">
        <v>343.97</v>
      </c>
      <c r="C3200" s="14">
        <v>342.02</v>
      </c>
      <c r="D3200" s="14">
        <v>343.98</v>
      </c>
      <c r="E3200" s="14">
        <v>342.02</v>
      </c>
      <c r="F3200" s="14" t="s">
        <v>6918</v>
      </c>
      <c r="G3200" s="15">
        <v>-7.7999999999999996E-3</v>
      </c>
    </row>
    <row r="3201" spans="1:7" x14ac:dyDescent="0.2">
      <c r="A3201" s="17">
        <v>38811</v>
      </c>
      <c r="B3201" s="14">
        <v>342.02</v>
      </c>
      <c r="C3201" s="14">
        <v>344.71</v>
      </c>
      <c r="D3201" s="14">
        <v>344.71</v>
      </c>
      <c r="E3201" s="14">
        <v>341.97</v>
      </c>
      <c r="F3201" s="14" t="s">
        <v>6919</v>
      </c>
      <c r="G3201" s="15">
        <v>1.5900000000000001E-2</v>
      </c>
    </row>
    <row r="3202" spans="1:7" x14ac:dyDescent="0.2">
      <c r="A3202" s="17">
        <v>38810</v>
      </c>
      <c r="B3202" s="14">
        <v>344.71</v>
      </c>
      <c r="C3202" s="14">
        <v>339.32</v>
      </c>
      <c r="D3202" s="14">
        <v>344.72</v>
      </c>
      <c r="E3202" s="14">
        <v>339.32</v>
      </c>
      <c r="F3202" s="14" t="s">
        <v>6920</v>
      </c>
      <c r="G3202" s="15">
        <v>-5.7000000000000002E-3</v>
      </c>
    </row>
    <row r="3203" spans="1:7" x14ac:dyDescent="0.2">
      <c r="A3203" s="17">
        <v>38807</v>
      </c>
      <c r="B3203" s="14">
        <v>339.32</v>
      </c>
      <c r="C3203" s="14">
        <v>341.28</v>
      </c>
      <c r="D3203" s="14">
        <v>341.28</v>
      </c>
      <c r="E3203" s="14">
        <v>338.72</v>
      </c>
      <c r="F3203" s="14" t="s">
        <v>6921</v>
      </c>
      <c r="G3203" s="15">
        <v>8.3999999999999995E-3</v>
      </c>
    </row>
    <row r="3204" spans="1:7" x14ac:dyDescent="0.2">
      <c r="A3204" s="17">
        <v>38806</v>
      </c>
      <c r="B3204" s="14">
        <v>341.28</v>
      </c>
      <c r="C3204" s="14">
        <v>338.43</v>
      </c>
      <c r="D3204" s="14">
        <v>341.31</v>
      </c>
      <c r="E3204" s="14">
        <v>338.43</v>
      </c>
      <c r="F3204" s="14" t="s">
        <v>6922</v>
      </c>
      <c r="G3204" s="15">
        <v>5.4000000000000003E-3</v>
      </c>
    </row>
    <row r="3205" spans="1:7" x14ac:dyDescent="0.2">
      <c r="A3205" s="17">
        <v>38805</v>
      </c>
      <c r="B3205" s="14">
        <v>338.43</v>
      </c>
      <c r="C3205" s="14">
        <v>336.6</v>
      </c>
      <c r="D3205" s="14">
        <v>338.66</v>
      </c>
      <c r="E3205" s="14">
        <v>334.77</v>
      </c>
      <c r="F3205" s="14" t="s">
        <v>6923</v>
      </c>
      <c r="G3205" s="15">
        <v>-1.1999999999999999E-3</v>
      </c>
    </row>
    <row r="3206" spans="1:7" x14ac:dyDescent="0.2">
      <c r="A3206" s="17">
        <v>38804</v>
      </c>
      <c r="B3206" s="14">
        <v>336.6</v>
      </c>
      <c r="C3206" s="14">
        <v>337.01</v>
      </c>
      <c r="D3206" s="14">
        <v>338.13</v>
      </c>
      <c r="E3206" s="14">
        <v>336.3</v>
      </c>
      <c r="F3206" s="14" t="s">
        <v>6924</v>
      </c>
      <c r="G3206" s="15">
        <v>-5.3E-3</v>
      </c>
    </row>
    <row r="3207" spans="1:7" x14ac:dyDescent="0.2">
      <c r="A3207" s="17">
        <v>38803</v>
      </c>
      <c r="B3207" s="14">
        <v>337.01</v>
      </c>
      <c r="C3207" s="14">
        <v>338.8</v>
      </c>
      <c r="D3207" s="14">
        <v>338.8</v>
      </c>
      <c r="E3207" s="14">
        <v>337</v>
      </c>
      <c r="F3207" s="14" t="s">
        <v>6925</v>
      </c>
      <c r="G3207" s="15">
        <v>7.1999999999999998E-3</v>
      </c>
    </row>
    <row r="3208" spans="1:7" x14ac:dyDescent="0.2">
      <c r="A3208" s="17">
        <v>38800</v>
      </c>
      <c r="B3208" s="14">
        <v>338.8</v>
      </c>
      <c r="C3208" s="14">
        <v>336.37</v>
      </c>
      <c r="D3208" s="14">
        <v>338.83</v>
      </c>
      <c r="E3208" s="14">
        <v>336.31</v>
      </c>
      <c r="F3208" s="14" t="s">
        <v>6926</v>
      </c>
      <c r="G3208" s="15">
        <v>6.1999999999999998E-3</v>
      </c>
    </row>
    <row r="3209" spans="1:7" x14ac:dyDescent="0.2">
      <c r="A3209" s="17">
        <v>38799</v>
      </c>
      <c r="B3209" s="14">
        <v>336.37</v>
      </c>
      <c r="C3209" s="14">
        <v>334.29</v>
      </c>
      <c r="D3209" s="14">
        <v>336.66</v>
      </c>
      <c r="E3209" s="14">
        <v>334.29</v>
      </c>
      <c r="F3209" s="14" t="s">
        <v>6927</v>
      </c>
      <c r="G3209" s="15">
        <v>2.8999999999999998E-3</v>
      </c>
    </row>
    <row r="3210" spans="1:7" x14ac:dyDescent="0.2">
      <c r="A3210" s="17">
        <v>38798</v>
      </c>
      <c r="B3210" s="14">
        <v>334.29</v>
      </c>
      <c r="C3210" s="14">
        <v>333.33</v>
      </c>
      <c r="D3210" s="14">
        <v>334.6</v>
      </c>
      <c r="E3210" s="14">
        <v>331.65</v>
      </c>
      <c r="F3210" s="14" t="s">
        <v>6928</v>
      </c>
      <c r="G3210" s="15">
        <v>3.0000000000000001E-3</v>
      </c>
    </row>
    <row r="3211" spans="1:7" x14ac:dyDescent="0.2">
      <c r="A3211" s="17">
        <v>38797</v>
      </c>
      <c r="B3211" s="14">
        <v>333.33</v>
      </c>
      <c r="C3211" s="14">
        <v>332.32</v>
      </c>
      <c r="D3211" s="14">
        <v>333.51</v>
      </c>
      <c r="E3211" s="14">
        <v>331.26</v>
      </c>
      <c r="F3211" s="14" t="s">
        <v>6929</v>
      </c>
      <c r="G3211" s="15">
        <v>6.7000000000000002E-3</v>
      </c>
    </row>
    <row r="3212" spans="1:7" x14ac:dyDescent="0.2">
      <c r="A3212" s="17">
        <v>38796</v>
      </c>
      <c r="B3212" s="14">
        <v>332.32</v>
      </c>
      <c r="C3212" s="14">
        <v>330.11</v>
      </c>
      <c r="D3212" s="14">
        <v>333.27</v>
      </c>
      <c r="E3212" s="14">
        <v>330.11</v>
      </c>
      <c r="F3212" s="14" t="s">
        <v>6930</v>
      </c>
      <c r="G3212" s="15">
        <v>3.8999999999999998E-3</v>
      </c>
    </row>
    <row r="3213" spans="1:7" x14ac:dyDescent="0.2">
      <c r="A3213" s="17">
        <v>38793</v>
      </c>
      <c r="B3213" s="14">
        <v>330.11</v>
      </c>
      <c r="C3213" s="14">
        <v>328.82</v>
      </c>
      <c r="D3213" s="14">
        <v>330.61</v>
      </c>
      <c r="E3213" s="14">
        <v>328.82</v>
      </c>
      <c r="F3213" s="14" t="s">
        <v>6931</v>
      </c>
      <c r="G3213" s="15">
        <v>5.8999999999999999E-3</v>
      </c>
    </row>
    <row r="3214" spans="1:7" x14ac:dyDescent="0.2">
      <c r="A3214" s="17">
        <v>38792</v>
      </c>
      <c r="B3214" s="14">
        <v>328.82</v>
      </c>
      <c r="C3214" s="14">
        <v>326.88</v>
      </c>
      <c r="D3214" s="14">
        <v>329.28</v>
      </c>
      <c r="E3214" s="14">
        <v>326.45999999999998</v>
      </c>
      <c r="F3214" s="14" t="s">
        <v>6932</v>
      </c>
      <c r="G3214" s="15">
        <v>6.1999999999999998E-3</v>
      </c>
    </row>
    <row r="3215" spans="1:7" x14ac:dyDescent="0.2">
      <c r="A3215" s="17">
        <v>38791</v>
      </c>
      <c r="B3215" s="14">
        <v>326.88</v>
      </c>
      <c r="C3215" s="14">
        <v>324.88</v>
      </c>
      <c r="D3215" s="14">
        <v>327.48</v>
      </c>
      <c r="E3215" s="14">
        <v>324.88</v>
      </c>
      <c r="F3215" s="14" t="s">
        <v>6933</v>
      </c>
      <c r="G3215" s="15">
        <v>6.9999999999999999E-4</v>
      </c>
    </row>
    <row r="3216" spans="1:7" x14ac:dyDescent="0.2">
      <c r="A3216" s="17">
        <v>38790</v>
      </c>
      <c r="B3216" s="14">
        <v>324.88</v>
      </c>
      <c r="C3216" s="14">
        <v>324.64</v>
      </c>
      <c r="D3216" s="14">
        <v>325.39</v>
      </c>
      <c r="E3216" s="14">
        <v>324.10000000000002</v>
      </c>
      <c r="F3216" s="14" t="s">
        <v>6934</v>
      </c>
      <c r="G3216" s="15">
        <v>8.5000000000000006E-3</v>
      </c>
    </row>
    <row r="3217" spans="1:7" x14ac:dyDescent="0.2">
      <c r="A3217" s="17">
        <v>38789</v>
      </c>
      <c r="B3217" s="14">
        <v>324.64</v>
      </c>
      <c r="C3217" s="14">
        <v>321.91000000000003</v>
      </c>
      <c r="D3217" s="14">
        <v>324.70999999999998</v>
      </c>
      <c r="E3217" s="14">
        <v>321.91000000000003</v>
      </c>
      <c r="F3217" s="14" t="s">
        <v>6935</v>
      </c>
      <c r="G3217" s="15">
        <v>2.0000000000000001E-4</v>
      </c>
    </row>
    <row r="3218" spans="1:7" x14ac:dyDescent="0.2">
      <c r="A3218" s="17">
        <v>38786</v>
      </c>
      <c r="B3218" s="14">
        <v>321.91000000000003</v>
      </c>
      <c r="C3218" s="14">
        <v>321.83999999999997</v>
      </c>
      <c r="D3218" s="14">
        <v>322.05</v>
      </c>
      <c r="E3218" s="14">
        <v>320.13</v>
      </c>
      <c r="F3218" s="14" t="s">
        <v>6936</v>
      </c>
      <c r="G3218" s="15">
        <v>8.2000000000000007E-3</v>
      </c>
    </row>
    <row r="3219" spans="1:7" x14ac:dyDescent="0.2">
      <c r="A3219" s="17">
        <v>38785</v>
      </c>
      <c r="B3219" s="14">
        <v>321.83999999999997</v>
      </c>
      <c r="C3219" s="14">
        <v>319.23</v>
      </c>
      <c r="D3219" s="14">
        <v>322.12</v>
      </c>
      <c r="E3219" s="14">
        <v>319.23</v>
      </c>
      <c r="F3219" s="14" t="s">
        <v>6937</v>
      </c>
      <c r="G3219" s="15">
        <v>-8.0999999999999996E-3</v>
      </c>
    </row>
    <row r="3220" spans="1:7" x14ac:dyDescent="0.2">
      <c r="A3220" s="17">
        <v>38784</v>
      </c>
      <c r="B3220" s="14">
        <v>319.23</v>
      </c>
      <c r="C3220" s="14">
        <v>321.83</v>
      </c>
      <c r="D3220" s="14">
        <v>322.58</v>
      </c>
      <c r="E3220" s="14">
        <v>319.07</v>
      </c>
      <c r="F3220" s="14" t="s">
        <v>6938</v>
      </c>
      <c r="G3220" s="15">
        <v>-7.6E-3</v>
      </c>
    </row>
    <row r="3221" spans="1:7" x14ac:dyDescent="0.2">
      <c r="A3221" s="17">
        <v>38783</v>
      </c>
      <c r="B3221" s="14">
        <v>321.83</v>
      </c>
      <c r="C3221" s="14">
        <v>324.27999999999997</v>
      </c>
      <c r="D3221" s="14">
        <v>324.27999999999997</v>
      </c>
      <c r="E3221" s="14">
        <v>321.10000000000002</v>
      </c>
      <c r="F3221" s="14" t="s">
        <v>6939</v>
      </c>
      <c r="G3221" s="15">
        <v>4.5999999999999999E-3</v>
      </c>
    </row>
    <row r="3222" spans="1:7" x14ac:dyDescent="0.2">
      <c r="A3222" s="17">
        <v>38782</v>
      </c>
      <c r="B3222" s="14">
        <v>324.27999999999997</v>
      </c>
      <c r="C3222" s="14">
        <v>322.8</v>
      </c>
      <c r="D3222" s="14">
        <v>325.3</v>
      </c>
      <c r="E3222" s="14">
        <v>322.79000000000002</v>
      </c>
      <c r="F3222" s="14" t="s">
        <v>6940</v>
      </c>
      <c r="G3222" s="15">
        <v>4.1999999999999997E-3</v>
      </c>
    </row>
    <row r="3223" spans="1:7" x14ac:dyDescent="0.2">
      <c r="A3223" s="17">
        <v>38779</v>
      </c>
      <c r="B3223" s="14">
        <v>322.8</v>
      </c>
      <c r="C3223" s="14">
        <v>321.45</v>
      </c>
      <c r="D3223" s="14">
        <v>323.22000000000003</v>
      </c>
      <c r="E3223" s="14">
        <v>321.37</v>
      </c>
      <c r="F3223" s="14" t="s">
        <v>6941</v>
      </c>
      <c r="G3223" s="15">
        <v>0</v>
      </c>
    </row>
    <row r="3224" spans="1:7" x14ac:dyDescent="0.2">
      <c r="A3224" s="17">
        <v>38778</v>
      </c>
      <c r="B3224" s="14">
        <v>321.45</v>
      </c>
      <c r="C3224" s="14">
        <v>321.44</v>
      </c>
      <c r="D3224" s="14">
        <v>323.44</v>
      </c>
      <c r="E3224" s="14">
        <v>320.39999999999998</v>
      </c>
      <c r="F3224" s="14" t="s">
        <v>6942</v>
      </c>
      <c r="G3224" s="15">
        <v>1.0500000000000001E-2</v>
      </c>
    </row>
    <row r="3225" spans="1:7" x14ac:dyDescent="0.2">
      <c r="A3225" s="17">
        <v>38777</v>
      </c>
      <c r="B3225" s="14">
        <v>321.44</v>
      </c>
      <c r="C3225" s="14">
        <v>318.08999999999997</v>
      </c>
      <c r="D3225" s="14">
        <v>321.47000000000003</v>
      </c>
      <c r="E3225" s="14">
        <v>318.02</v>
      </c>
      <c r="F3225" s="14" t="s">
        <v>6943</v>
      </c>
      <c r="G3225" s="15">
        <v>-1.9199999999999998E-2</v>
      </c>
    </row>
    <row r="3226" spans="1:7" x14ac:dyDescent="0.2">
      <c r="A3226" s="17">
        <v>38776</v>
      </c>
      <c r="B3226" s="14">
        <v>318.08999999999997</v>
      </c>
      <c r="C3226" s="14">
        <v>324.32</v>
      </c>
      <c r="D3226" s="14">
        <v>324.36</v>
      </c>
      <c r="E3226" s="14">
        <v>317.67</v>
      </c>
      <c r="F3226" s="14" t="s">
        <v>6628</v>
      </c>
      <c r="G3226" s="15">
        <v>5.5999999999999999E-3</v>
      </c>
    </row>
    <row r="3227" spans="1:7" x14ac:dyDescent="0.2">
      <c r="A3227" s="17">
        <v>38775</v>
      </c>
      <c r="B3227" s="14">
        <v>324.32</v>
      </c>
      <c r="C3227" s="14">
        <v>322.52</v>
      </c>
      <c r="D3227" s="14">
        <v>324.33</v>
      </c>
      <c r="E3227" s="14">
        <v>322.47000000000003</v>
      </c>
      <c r="F3227" s="14" t="s">
        <v>6944</v>
      </c>
      <c r="G3227" s="15">
        <v>7.7000000000000002E-3</v>
      </c>
    </row>
    <row r="3228" spans="1:7" x14ac:dyDescent="0.2">
      <c r="A3228" s="17">
        <v>38772</v>
      </c>
      <c r="B3228" s="14">
        <v>322.52</v>
      </c>
      <c r="C3228" s="14">
        <v>320.06</v>
      </c>
      <c r="D3228" s="14">
        <v>322.52999999999997</v>
      </c>
      <c r="E3228" s="14">
        <v>320.06</v>
      </c>
      <c r="F3228" s="14" t="s">
        <v>6945</v>
      </c>
      <c r="G3228" s="15">
        <v>1.5E-3</v>
      </c>
    </row>
    <row r="3229" spans="1:7" x14ac:dyDescent="0.2">
      <c r="A3229" s="17">
        <v>38771</v>
      </c>
      <c r="B3229" s="14">
        <v>320.06</v>
      </c>
      <c r="C3229" s="14">
        <v>319.57</v>
      </c>
      <c r="D3229" s="14">
        <v>321.54000000000002</v>
      </c>
      <c r="E3229" s="14">
        <v>319.57</v>
      </c>
      <c r="F3229" s="14" t="s">
        <v>6946</v>
      </c>
      <c r="G3229" s="15">
        <v>4.8999999999999998E-3</v>
      </c>
    </row>
    <row r="3230" spans="1:7" x14ac:dyDescent="0.2">
      <c r="A3230" s="17">
        <v>38770</v>
      </c>
      <c r="B3230" s="14">
        <v>319.57</v>
      </c>
      <c r="C3230" s="14">
        <v>318</v>
      </c>
      <c r="D3230" s="14">
        <v>319.89999999999998</v>
      </c>
      <c r="E3230" s="14">
        <v>317.45999999999998</v>
      </c>
      <c r="F3230" s="14" t="s">
        <v>6947</v>
      </c>
      <c r="G3230" s="15">
        <v>7.1999999999999998E-3</v>
      </c>
    </row>
    <row r="3231" spans="1:7" x14ac:dyDescent="0.2">
      <c r="A3231" s="17">
        <v>38769</v>
      </c>
      <c r="B3231" s="14">
        <v>318</v>
      </c>
      <c r="C3231" s="14">
        <v>315.73</v>
      </c>
      <c r="D3231" s="14">
        <v>319.20999999999998</v>
      </c>
      <c r="E3231" s="14">
        <v>315.73</v>
      </c>
      <c r="F3231" s="14" t="s">
        <v>6948</v>
      </c>
      <c r="G3231" s="15">
        <v>3.5000000000000001E-3</v>
      </c>
    </row>
    <row r="3232" spans="1:7" x14ac:dyDescent="0.2">
      <c r="A3232" s="17">
        <v>38768</v>
      </c>
      <c r="B3232" s="14">
        <v>315.73</v>
      </c>
      <c r="C3232" s="14">
        <v>314.64</v>
      </c>
      <c r="D3232" s="14">
        <v>315.83999999999997</v>
      </c>
      <c r="E3232" s="14">
        <v>314.37</v>
      </c>
      <c r="F3232" s="14" t="s">
        <v>6949</v>
      </c>
      <c r="G3232" s="15">
        <v>5.9999999999999995E-4</v>
      </c>
    </row>
    <row r="3233" spans="1:7" x14ac:dyDescent="0.2">
      <c r="A3233" s="17">
        <v>38765</v>
      </c>
      <c r="B3233" s="14">
        <v>314.64</v>
      </c>
      <c r="C3233" s="14">
        <v>314.45</v>
      </c>
      <c r="D3233" s="14">
        <v>316.18</v>
      </c>
      <c r="E3233" s="14">
        <v>314.45</v>
      </c>
      <c r="F3233" s="14" t="s">
        <v>6950</v>
      </c>
      <c r="G3233" s="15">
        <v>7.7000000000000002E-3</v>
      </c>
    </row>
    <row r="3234" spans="1:7" x14ac:dyDescent="0.2">
      <c r="A3234" s="17">
        <v>38764</v>
      </c>
      <c r="B3234" s="14">
        <v>314.45</v>
      </c>
      <c r="C3234" s="14">
        <v>312.06</v>
      </c>
      <c r="D3234" s="14">
        <v>314.45</v>
      </c>
      <c r="E3234" s="14">
        <v>312.06</v>
      </c>
      <c r="F3234" s="14" t="s">
        <v>6951</v>
      </c>
      <c r="G3234" s="15">
        <v>4.0000000000000002E-4</v>
      </c>
    </row>
    <row r="3235" spans="1:7" x14ac:dyDescent="0.2">
      <c r="A3235" s="17">
        <v>38763</v>
      </c>
      <c r="B3235" s="14">
        <v>312.06</v>
      </c>
      <c r="C3235" s="14">
        <v>311.94</v>
      </c>
      <c r="D3235" s="14">
        <v>312.39</v>
      </c>
      <c r="E3235" s="14">
        <v>311.14999999999998</v>
      </c>
      <c r="F3235" s="14" t="s">
        <v>6952</v>
      </c>
      <c r="G3235" s="15">
        <v>3.7000000000000002E-3</v>
      </c>
    </row>
    <row r="3236" spans="1:7" x14ac:dyDescent="0.2">
      <c r="A3236" s="17">
        <v>38762</v>
      </c>
      <c r="B3236" s="14">
        <v>311.94</v>
      </c>
      <c r="C3236" s="14">
        <v>310.77999999999997</v>
      </c>
      <c r="D3236" s="14">
        <v>312.62</v>
      </c>
      <c r="E3236" s="14">
        <v>310.77999999999997</v>
      </c>
      <c r="F3236" s="14" t="s">
        <v>6953</v>
      </c>
      <c r="G3236" s="15">
        <v>3.8E-3</v>
      </c>
    </row>
    <row r="3237" spans="1:7" x14ac:dyDescent="0.2">
      <c r="A3237" s="17">
        <v>38761</v>
      </c>
      <c r="B3237" s="14">
        <v>310.77999999999997</v>
      </c>
      <c r="C3237" s="14">
        <v>309.58999999999997</v>
      </c>
      <c r="D3237" s="14">
        <v>310.92</v>
      </c>
      <c r="E3237" s="14">
        <v>309.58999999999997</v>
      </c>
      <c r="F3237" s="14" t="s">
        <v>6954</v>
      </c>
      <c r="G3237" s="15">
        <v>-7.0000000000000001E-3</v>
      </c>
    </row>
    <row r="3238" spans="1:7" x14ac:dyDescent="0.2">
      <c r="A3238" s="17">
        <v>38758</v>
      </c>
      <c r="B3238" s="14">
        <v>309.58999999999997</v>
      </c>
      <c r="C3238" s="14">
        <v>311.77999999999997</v>
      </c>
      <c r="D3238" s="14">
        <v>311.77999999999997</v>
      </c>
      <c r="E3238" s="14">
        <v>309.38</v>
      </c>
      <c r="F3238" s="14" t="s">
        <v>6955</v>
      </c>
      <c r="G3238" s="15">
        <v>1.1599999999999999E-2</v>
      </c>
    </row>
    <row r="3239" spans="1:7" x14ac:dyDescent="0.2">
      <c r="A3239" s="17">
        <v>38757</v>
      </c>
      <c r="B3239" s="14">
        <v>311.77999999999997</v>
      </c>
      <c r="C3239" s="14">
        <v>308.22000000000003</v>
      </c>
      <c r="D3239" s="14">
        <v>311.8</v>
      </c>
      <c r="E3239" s="14">
        <v>308.22000000000003</v>
      </c>
      <c r="F3239" s="14" t="s">
        <v>6956</v>
      </c>
      <c r="G3239" s="15">
        <v>2.3E-3</v>
      </c>
    </row>
    <row r="3240" spans="1:7" x14ac:dyDescent="0.2">
      <c r="A3240" s="17">
        <v>38756</v>
      </c>
      <c r="B3240" s="14">
        <v>308.22000000000003</v>
      </c>
      <c r="C3240" s="14">
        <v>307.51</v>
      </c>
      <c r="D3240" s="14">
        <v>308.52</v>
      </c>
      <c r="E3240" s="14">
        <v>304.52999999999997</v>
      </c>
      <c r="F3240" s="14" t="s">
        <v>6957</v>
      </c>
      <c r="G3240" s="15">
        <v>-6.4999999999999997E-3</v>
      </c>
    </row>
    <row r="3241" spans="1:7" x14ac:dyDescent="0.2">
      <c r="A3241" s="17">
        <v>38755</v>
      </c>
      <c r="B3241" s="14">
        <v>307.51</v>
      </c>
      <c r="C3241" s="14">
        <v>309.52999999999997</v>
      </c>
      <c r="D3241" s="14">
        <v>310.43</v>
      </c>
      <c r="E3241" s="14">
        <v>307.33</v>
      </c>
      <c r="F3241" s="14" t="s">
        <v>6210</v>
      </c>
      <c r="G3241" s="15">
        <v>5.7000000000000002E-3</v>
      </c>
    </row>
    <row r="3242" spans="1:7" x14ac:dyDescent="0.2">
      <c r="A3242" s="17">
        <v>38754</v>
      </c>
      <c r="B3242" s="14">
        <v>309.52999999999997</v>
      </c>
      <c r="C3242" s="14">
        <v>307.77</v>
      </c>
      <c r="D3242" s="14">
        <v>309.63</v>
      </c>
      <c r="E3242" s="14">
        <v>307.77</v>
      </c>
      <c r="F3242" s="14" t="s">
        <v>6958</v>
      </c>
      <c r="G3242" s="15">
        <v>-7.3000000000000001E-3</v>
      </c>
    </row>
    <row r="3243" spans="1:7" x14ac:dyDescent="0.2">
      <c r="A3243" s="17">
        <v>38751</v>
      </c>
      <c r="B3243" s="14">
        <v>307.77</v>
      </c>
      <c r="C3243" s="14">
        <v>310.04000000000002</v>
      </c>
      <c r="D3243" s="14">
        <v>310.06</v>
      </c>
      <c r="E3243" s="14">
        <v>307.48</v>
      </c>
      <c r="F3243" s="14" t="s">
        <v>6959</v>
      </c>
      <c r="G3243" s="15">
        <v>8.9999999999999998E-4</v>
      </c>
    </row>
    <row r="3244" spans="1:7" x14ac:dyDescent="0.2">
      <c r="A3244" s="17">
        <v>38750</v>
      </c>
      <c r="B3244" s="14">
        <v>310.04000000000002</v>
      </c>
      <c r="C3244" s="14">
        <v>309.77</v>
      </c>
      <c r="D3244" s="14">
        <v>311.48</v>
      </c>
      <c r="E3244" s="14">
        <v>309.77</v>
      </c>
      <c r="F3244" s="14" t="s">
        <v>6960</v>
      </c>
      <c r="G3244" s="15">
        <v>8.0999999999999996E-3</v>
      </c>
    </row>
    <row r="3245" spans="1:7" x14ac:dyDescent="0.2">
      <c r="A3245" s="17">
        <v>38749</v>
      </c>
      <c r="B3245" s="14">
        <v>309.77</v>
      </c>
      <c r="C3245" s="14">
        <v>307.27</v>
      </c>
      <c r="D3245" s="14">
        <v>310.07</v>
      </c>
      <c r="E3245" s="14">
        <v>307.27</v>
      </c>
      <c r="F3245" s="14" t="s">
        <v>6961</v>
      </c>
      <c r="G3245" s="15">
        <v>4.1999999999999997E-3</v>
      </c>
    </row>
    <row r="3246" spans="1:7" x14ac:dyDescent="0.2">
      <c r="A3246" s="17">
        <v>38748</v>
      </c>
      <c r="B3246" s="14">
        <v>307.27</v>
      </c>
      <c r="C3246" s="14">
        <v>305.99</v>
      </c>
      <c r="D3246" s="14">
        <v>308.14</v>
      </c>
      <c r="E3246" s="14">
        <v>305.54000000000002</v>
      </c>
      <c r="F3246" s="14" t="s">
        <v>6962</v>
      </c>
      <c r="G3246" s="15">
        <v>-1E-4</v>
      </c>
    </row>
    <row r="3247" spans="1:7" x14ac:dyDescent="0.2">
      <c r="A3247" s="17">
        <v>38747</v>
      </c>
      <c r="B3247" s="14">
        <v>305.99</v>
      </c>
      <c r="C3247" s="14">
        <v>306.02</v>
      </c>
      <c r="D3247" s="14">
        <v>306.85000000000002</v>
      </c>
      <c r="E3247" s="14">
        <v>305.38</v>
      </c>
      <c r="F3247" s="14" t="s">
        <v>6963</v>
      </c>
      <c r="G3247" s="15">
        <v>1.43E-2</v>
      </c>
    </row>
    <row r="3248" spans="1:7" x14ac:dyDescent="0.2">
      <c r="A3248" s="17">
        <v>38744</v>
      </c>
      <c r="B3248" s="14">
        <v>306.02</v>
      </c>
      <c r="C3248" s="14">
        <v>301.7</v>
      </c>
      <c r="D3248" s="14">
        <v>306.24</v>
      </c>
      <c r="E3248" s="14">
        <v>301.7</v>
      </c>
      <c r="F3248" s="14" t="s">
        <v>6964</v>
      </c>
      <c r="G3248" s="15">
        <v>8.6999999999999994E-3</v>
      </c>
    </row>
    <row r="3249" spans="1:7" x14ac:dyDescent="0.2">
      <c r="A3249" s="17">
        <v>38743</v>
      </c>
      <c r="B3249" s="14">
        <v>301.7</v>
      </c>
      <c r="C3249" s="14">
        <v>299.10000000000002</v>
      </c>
      <c r="D3249" s="14">
        <v>301.91000000000003</v>
      </c>
      <c r="E3249" s="14">
        <v>299.10000000000002</v>
      </c>
      <c r="F3249" s="14" t="s">
        <v>6965</v>
      </c>
      <c r="G3249" s="15">
        <v>8.3000000000000001E-3</v>
      </c>
    </row>
    <row r="3250" spans="1:7" x14ac:dyDescent="0.2">
      <c r="A3250" s="17">
        <v>38742</v>
      </c>
      <c r="B3250" s="14">
        <v>299.10000000000002</v>
      </c>
      <c r="C3250" s="14">
        <v>296.64999999999998</v>
      </c>
      <c r="D3250" s="14">
        <v>299.10000000000002</v>
      </c>
      <c r="E3250" s="14">
        <v>296.64999999999998</v>
      </c>
      <c r="F3250" s="14" t="s">
        <v>6966</v>
      </c>
      <c r="G3250" s="15">
        <v>-4.4999999999999997E-3</v>
      </c>
    </row>
    <row r="3251" spans="1:7" x14ac:dyDescent="0.2">
      <c r="A3251" s="17">
        <v>38741</v>
      </c>
      <c r="B3251" s="14">
        <v>296.64999999999998</v>
      </c>
      <c r="C3251" s="14">
        <v>298</v>
      </c>
      <c r="D3251" s="14">
        <v>298.98</v>
      </c>
      <c r="E3251" s="14">
        <v>296.5</v>
      </c>
      <c r="F3251" s="14" t="s">
        <v>6967</v>
      </c>
      <c r="G3251" s="15">
        <v>-3.7000000000000002E-3</v>
      </c>
    </row>
    <row r="3252" spans="1:7" x14ac:dyDescent="0.2">
      <c r="A3252" s="17">
        <v>38740</v>
      </c>
      <c r="B3252" s="14">
        <v>298</v>
      </c>
      <c r="C3252" s="14">
        <v>299.10000000000002</v>
      </c>
      <c r="D3252" s="14">
        <v>299.10000000000002</v>
      </c>
      <c r="E3252" s="14">
        <v>294.58999999999997</v>
      </c>
      <c r="F3252" s="14" t="s">
        <v>6968</v>
      </c>
      <c r="G3252" s="15">
        <v>-5.0000000000000001E-3</v>
      </c>
    </row>
    <row r="3253" spans="1:7" x14ac:dyDescent="0.2">
      <c r="A3253" s="17">
        <v>38737</v>
      </c>
      <c r="B3253" s="14">
        <v>299.10000000000002</v>
      </c>
      <c r="C3253" s="14">
        <v>300.61</v>
      </c>
      <c r="D3253" s="14">
        <v>302.82</v>
      </c>
      <c r="E3253" s="14">
        <v>299.08999999999997</v>
      </c>
      <c r="F3253" s="14" t="s">
        <v>6969</v>
      </c>
      <c r="G3253" s="15">
        <v>7.3000000000000001E-3</v>
      </c>
    </row>
    <row r="3254" spans="1:7" x14ac:dyDescent="0.2">
      <c r="A3254" s="17">
        <v>38736</v>
      </c>
      <c r="B3254" s="14">
        <v>300.61</v>
      </c>
      <c r="C3254" s="14">
        <v>298.43</v>
      </c>
      <c r="D3254" s="14">
        <v>301.77</v>
      </c>
      <c r="E3254" s="14">
        <v>298.43</v>
      </c>
      <c r="F3254" s="14" t="s">
        <v>6970</v>
      </c>
      <c r="G3254" s="15">
        <v>-1.8499999999999999E-2</v>
      </c>
    </row>
    <row r="3255" spans="1:7" x14ac:dyDescent="0.2">
      <c r="A3255" s="17">
        <v>38735</v>
      </c>
      <c r="B3255" s="14">
        <v>298.43</v>
      </c>
      <c r="C3255" s="14">
        <v>304.04000000000002</v>
      </c>
      <c r="D3255" s="14">
        <v>304.04000000000002</v>
      </c>
      <c r="E3255" s="14">
        <v>297.85000000000002</v>
      </c>
      <c r="F3255" s="14" t="s">
        <v>6971</v>
      </c>
      <c r="G3255" s="15">
        <v>-1.0500000000000001E-2</v>
      </c>
    </row>
    <row r="3256" spans="1:7" x14ac:dyDescent="0.2">
      <c r="A3256" s="17">
        <v>38734</v>
      </c>
      <c r="B3256" s="14">
        <v>304.04000000000002</v>
      </c>
      <c r="C3256" s="14">
        <v>307.26</v>
      </c>
      <c r="D3256" s="14">
        <v>307.26</v>
      </c>
      <c r="E3256" s="14">
        <v>303.76</v>
      </c>
      <c r="F3256" s="14" t="s">
        <v>6972</v>
      </c>
      <c r="G3256" s="15">
        <v>3.8E-3</v>
      </c>
    </row>
    <row r="3257" spans="1:7" x14ac:dyDescent="0.2">
      <c r="A3257" s="17">
        <v>38733</v>
      </c>
      <c r="B3257" s="14">
        <v>307.27</v>
      </c>
      <c r="C3257" s="14">
        <v>306.12</v>
      </c>
      <c r="D3257" s="14">
        <v>307.27</v>
      </c>
      <c r="E3257" s="14">
        <v>305.08</v>
      </c>
      <c r="F3257" s="14" t="s">
        <v>6973</v>
      </c>
      <c r="G3257" s="15">
        <v>-7.3000000000000001E-3</v>
      </c>
    </row>
    <row r="3258" spans="1:7" x14ac:dyDescent="0.2">
      <c r="A3258" s="17">
        <v>38730</v>
      </c>
      <c r="B3258" s="14">
        <v>306.12</v>
      </c>
      <c r="C3258" s="14">
        <v>308.37</v>
      </c>
      <c r="D3258" s="14">
        <v>308.37</v>
      </c>
      <c r="E3258" s="14">
        <v>305.24</v>
      </c>
      <c r="F3258" s="14" t="s">
        <v>6974</v>
      </c>
      <c r="G3258" s="15">
        <v>-2E-3</v>
      </c>
    </row>
    <row r="3259" spans="1:7" x14ac:dyDescent="0.2">
      <c r="A3259" s="17">
        <v>38729</v>
      </c>
      <c r="B3259" s="14">
        <v>308.37</v>
      </c>
      <c r="C3259" s="14">
        <v>308.98</v>
      </c>
      <c r="D3259" s="14">
        <v>309.02999999999997</v>
      </c>
      <c r="E3259" s="14">
        <v>307.37</v>
      </c>
      <c r="F3259" s="14" t="s">
        <v>6975</v>
      </c>
      <c r="G3259" s="15">
        <v>5.3E-3</v>
      </c>
    </row>
    <row r="3260" spans="1:7" x14ac:dyDescent="0.2">
      <c r="A3260" s="17">
        <v>38728</v>
      </c>
      <c r="B3260" s="14">
        <v>308.98</v>
      </c>
      <c r="C3260" s="14">
        <v>307.36</v>
      </c>
      <c r="D3260" s="14">
        <v>308.98</v>
      </c>
      <c r="E3260" s="14">
        <v>307.36</v>
      </c>
      <c r="F3260" s="14" t="s">
        <v>6882</v>
      </c>
      <c r="G3260" s="15">
        <v>-6.4000000000000003E-3</v>
      </c>
    </row>
    <row r="3261" spans="1:7" x14ac:dyDescent="0.2">
      <c r="A3261" s="17">
        <v>38727</v>
      </c>
      <c r="B3261" s="14">
        <v>307.36</v>
      </c>
      <c r="C3261" s="14">
        <v>309.35000000000002</v>
      </c>
      <c r="D3261" s="14">
        <v>309.66000000000003</v>
      </c>
      <c r="E3261" s="14">
        <v>306.43</v>
      </c>
      <c r="F3261" s="14" t="s">
        <v>6976</v>
      </c>
      <c r="G3261" s="15">
        <v>9.2999999999999992E-3</v>
      </c>
    </row>
    <row r="3262" spans="1:7" x14ac:dyDescent="0.2">
      <c r="A3262" s="17">
        <v>38726</v>
      </c>
      <c r="B3262" s="14">
        <v>309.35000000000002</v>
      </c>
      <c r="C3262" s="14">
        <v>306.47000000000003</v>
      </c>
      <c r="D3262" s="14">
        <v>309.35000000000002</v>
      </c>
      <c r="E3262" s="14">
        <v>306.47000000000003</v>
      </c>
      <c r="F3262" s="14" t="s">
        <v>6977</v>
      </c>
      <c r="G3262" s="15">
        <v>5.5999999999999999E-3</v>
      </c>
    </row>
    <row r="3263" spans="1:7" x14ac:dyDescent="0.2">
      <c r="A3263" s="17">
        <v>38721</v>
      </c>
      <c r="B3263" s="14">
        <v>306.5</v>
      </c>
      <c r="C3263" s="14">
        <v>304.8</v>
      </c>
      <c r="D3263" s="14">
        <v>306.99</v>
      </c>
      <c r="E3263" s="14">
        <v>304.8</v>
      </c>
      <c r="F3263" s="14" t="s">
        <v>6978</v>
      </c>
      <c r="G3263" s="15">
        <v>5.5999999999999999E-3</v>
      </c>
    </row>
    <row r="3264" spans="1:7" x14ac:dyDescent="0.2">
      <c r="A3264" s="17">
        <v>38720</v>
      </c>
      <c r="B3264" s="14">
        <v>304.8</v>
      </c>
      <c r="C3264" s="14">
        <v>303.11</v>
      </c>
      <c r="D3264" s="14">
        <v>305.76</v>
      </c>
      <c r="E3264" s="14">
        <v>303.11</v>
      </c>
      <c r="F3264" s="14" t="s">
        <v>6979</v>
      </c>
      <c r="G3264" s="15">
        <v>6.9999999999999999E-4</v>
      </c>
    </row>
    <row r="3265" spans="1:7" x14ac:dyDescent="0.2">
      <c r="A3265" s="17">
        <v>38719</v>
      </c>
      <c r="B3265" s="14">
        <v>303.11</v>
      </c>
      <c r="C3265" s="14">
        <v>302.91000000000003</v>
      </c>
      <c r="D3265" s="14">
        <v>303.20999999999998</v>
      </c>
      <c r="E3265" s="14">
        <v>301.91000000000003</v>
      </c>
      <c r="F3265" s="14" t="s">
        <v>6980</v>
      </c>
      <c r="G3265" s="15">
        <v>-4.8999999999999998E-3</v>
      </c>
    </row>
    <row r="3266" spans="1:7" x14ac:dyDescent="0.2">
      <c r="A3266" s="17">
        <v>38716</v>
      </c>
      <c r="B3266" s="14">
        <v>302.91000000000003</v>
      </c>
      <c r="C3266" s="14">
        <v>304.41000000000003</v>
      </c>
      <c r="D3266" s="14">
        <v>304.41000000000003</v>
      </c>
      <c r="E3266" s="14">
        <v>302.62</v>
      </c>
      <c r="F3266" s="14" t="s">
        <v>6981</v>
      </c>
      <c r="G3266" s="15">
        <v>6.0000000000000001E-3</v>
      </c>
    </row>
    <row r="3267" spans="1:7" x14ac:dyDescent="0.2">
      <c r="A3267" s="17">
        <v>38715</v>
      </c>
      <c r="B3267" s="14">
        <v>304.41000000000003</v>
      </c>
      <c r="C3267" s="14">
        <v>302.58999999999997</v>
      </c>
      <c r="D3267" s="14">
        <v>304.42</v>
      </c>
      <c r="E3267" s="14">
        <v>302.58999999999997</v>
      </c>
      <c r="F3267" s="14" t="s">
        <v>6982</v>
      </c>
      <c r="G3267" s="15">
        <v>-3.3999999999999998E-3</v>
      </c>
    </row>
    <row r="3268" spans="1:7" x14ac:dyDescent="0.2">
      <c r="A3268" s="17">
        <v>38714</v>
      </c>
      <c r="B3268" s="14">
        <v>302.58999999999997</v>
      </c>
      <c r="C3268" s="14">
        <v>303.63</v>
      </c>
      <c r="D3268" s="14">
        <v>303.63</v>
      </c>
      <c r="E3268" s="14">
        <v>302.2</v>
      </c>
      <c r="F3268" s="14" t="s">
        <v>6983</v>
      </c>
      <c r="G3268" s="15">
        <v>6.7999999999999996E-3</v>
      </c>
    </row>
    <row r="3269" spans="1:7" x14ac:dyDescent="0.2">
      <c r="A3269" s="17">
        <v>38713</v>
      </c>
      <c r="B3269" s="14">
        <v>303.63</v>
      </c>
      <c r="C3269" s="14">
        <v>301.58</v>
      </c>
      <c r="D3269" s="14">
        <v>303.77999999999997</v>
      </c>
      <c r="E3269" s="14">
        <v>301.57</v>
      </c>
      <c r="F3269" s="14" t="s">
        <v>6984</v>
      </c>
      <c r="G3269" s="15">
        <v>7.1000000000000004E-3</v>
      </c>
    </row>
    <row r="3270" spans="1:7" x14ac:dyDescent="0.2">
      <c r="A3270" s="17">
        <v>38709</v>
      </c>
      <c r="B3270" s="14">
        <v>301.58</v>
      </c>
      <c r="C3270" s="14">
        <v>299.44</v>
      </c>
      <c r="D3270" s="14">
        <v>301.74</v>
      </c>
      <c r="E3270" s="14">
        <v>299.42</v>
      </c>
      <c r="F3270" s="14" t="s">
        <v>6985</v>
      </c>
      <c r="G3270" s="15">
        <v>3.0999999999999999E-3</v>
      </c>
    </row>
    <row r="3271" spans="1:7" x14ac:dyDescent="0.2">
      <c r="A3271" s="17">
        <v>38708</v>
      </c>
      <c r="B3271" s="14">
        <v>299.44</v>
      </c>
      <c r="C3271" s="14">
        <v>298.51</v>
      </c>
      <c r="D3271" s="14">
        <v>299.66000000000003</v>
      </c>
      <c r="E3271" s="14">
        <v>298.36</v>
      </c>
      <c r="F3271" s="14" t="s">
        <v>6986</v>
      </c>
      <c r="G3271" s="15">
        <v>6.6E-3</v>
      </c>
    </row>
    <row r="3272" spans="1:7" x14ac:dyDescent="0.2">
      <c r="A3272" s="17">
        <v>38707</v>
      </c>
      <c r="B3272" s="14">
        <v>298.51</v>
      </c>
      <c r="C3272" s="14">
        <v>296.56</v>
      </c>
      <c r="D3272" s="14">
        <v>298.51</v>
      </c>
      <c r="E3272" s="14">
        <v>296.56</v>
      </c>
      <c r="F3272" s="14" t="s">
        <v>6987</v>
      </c>
      <c r="G3272" s="15">
        <v>5.0000000000000001E-4</v>
      </c>
    </row>
    <row r="3273" spans="1:7" x14ac:dyDescent="0.2">
      <c r="A3273" s="17">
        <v>38706</v>
      </c>
      <c r="B3273" s="14">
        <v>296.56</v>
      </c>
      <c r="C3273" s="14">
        <v>296.42</v>
      </c>
      <c r="D3273" s="14">
        <v>296.56</v>
      </c>
      <c r="E3273" s="14">
        <v>294.95999999999998</v>
      </c>
      <c r="F3273" s="14" t="s">
        <v>6988</v>
      </c>
      <c r="G3273" s="15">
        <v>8.0000000000000004E-4</v>
      </c>
    </row>
    <row r="3274" spans="1:7" x14ac:dyDescent="0.2">
      <c r="A3274" s="17">
        <v>38705</v>
      </c>
      <c r="B3274" s="14">
        <v>296.42</v>
      </c>
      <c r="C3274" s="14">
        <v>296.17</v>
      </c>
      <c r="D3274" s="14">
        <v>297.31</v>
      </c>
      <c r="E3274" s="14">
        <v>295.95</v>
      </c>
      <c r="F3274" s="14" t="s">
        <v>6989</v>
      </c>
      <c r="G3274" s="15">
        <v>8.6999999999999994E-3</v>
      </c>
    </row>
    <row r="3275" spans="1:7" x14ac:dyDescent="0.2">
      <c r="A3275" s="17">
        <v>38702</v>
      </c>
      <c r="B3275" s="14">
        <v>296.17</v>
      </c>
      <c r="C3275" s="14">
        <v>293.63</v>
      </c>
      <c r="D3275" s="14">
        <v>296.29000000000002</v>
      </c>
      <c r="E3275" s="14">
        <v>293.63</v>
      </c>
      <c r="F3275" s="14" t="s">
        <v>6990</v>
      </c>
      <c r="G3275" s="15">
        <v>-1.8E-3</v>
      </c>
    </row>
    <row r="3276" spans="1:7" x14ac:dyDescent="0.2">
      <c r="A3276" s="17">
        <v>38701</v>
      </c>
      <c r="B3276" s="14">
        <v>293.63</v>
      </c>
      <c r="C3276" s="14">
        <v>294.14999999999998</v>
      </c>
      <c r="D3276" s="14">
        <v>294.49</v>
      </c>
      <c r="E3276" s="14">
        <v>293.14</v>
      </c>
      <c r="F3276" s="14" t="s">
        <v>6991</v>
      </c>
      <c r="G3276" s="15">
        <v>-5.1999999999999998E-3</v>
      </c>
    </row>
    <row r="3277" spans="1:7" x14ac:dyDescent="0.2">
      <c r="A3277" s="17">
        <v>38700</v>
      </c>
      <c r="B3277" s="14">
        <v>294.14999999999998</v>
      </c>
      <c r="C3277" s="14">
        <v>295.7</v>
      </c>
      <c r="D3277" s="14">
        <v>295.7</v>
      </c>
      <c r="E3277" s="14">
        <v>293.82</v>
      </c>
      <c r="F3277" s="14" t="s">
        <v>6992</v>
      </c>
      <c r="G3277" s="15">
        <v>2.5000000000000001E-3</v>
      </c>
    </row>
    <row r="3278" spans="1:7" x14ac:dyDescent="0.2">
      <c r="A3278" s="17">
        <v>38699</v>
      </c>
      <c r="B3278" s="14">
        <v>295.7</v>
      </c>
      <c r="C3278" s="14">
        <v>294.95999999999998</v>
      </c>
      <c r="D3278" s="14">
        <v>295.7</v>
      </c>
      <c r="E3278" s="14">
        <v>294.29000000000002</v>
      </c>
      <c r="F3278" s="14" t="s">
        <v>6993</v>
      </c>
      <c r="G3278" s="15">
        <v>-2.5000000000000001E-3</v>
      </c>
    </row>
    <row r="3279" spans="1:7" x14ac:dyDescent="0.2">
      <c r="A3279" s="17">
        <v>38698</v>
      </c>
      <c r="B3279" s="14">
        <v>294.95999999999998</v>
      </c>
      <c r="C3279" s="14">
        <v>295.69</v>
      </c>
      <c r="D3279" s="14">
        <v>296.95</v>
      </c>
      <c r="E3279" s="14">
        <v>294.85000000000002</v>
      </c>
      <c r="F3279" s="14" t="s">
        <v>6994</v>
      </c>
      <c r="G3279" s="15">
        <v>1.6000000000000001E-3</v>
      </c>
    </row>
    <row r="3280" spans="1:7" x14ac:dyDescent="0.2">
      <c r="A3280" s="17">
        <v>38695</v>
      </c>
      <c r="B3280" s="14">
        <v>295.69</v>
      </c>
      <c r="C3280" s="14">
        <v>295.22000000000003</v>
      </c>
      <c r="D3280" s="14">
        <v>296.01</v>
      </c>
      <c r="E3280" s="14">
        <v>294.64999999999998</v>
      </c>
      <c r="F3280" s="14" t="s">
        <v>6995</v>
      </c>
      <c r="G3280" s="15">
        <v>5.4000000000000003E-3</v>
      </c>
    </row>
    <row r="3281" spans="1:7" x14ac:dyDescent="0.2">
      <c r="A3281" s="17">
        <v>38694</v>
      </c>
      <c r="B3281" s="14">
        <v>295.22000000000003</v>
      </c>
      <c r="C3281" s="14">
        <v>293.64</v>
      </c>
      <c r="D3281" s="14">
        <v>295.22000000000003</v>
      </c>
      <c r="E3281" s="14">
        <v>292.74</v>
      </c>
      <c r="F3281" s="14" t="s">
        <v>6996</v>
      </c>
      <c r="G3281" s="15">
        <v>1.1000000000000001E-3</v>
      </c>
    </row>
    <row r="3282" spans="1:7" x14ac:dyDescent="0.2">
      <c r="A3282" s="17">
        <v>38693</v>
      </c>
      <c r="B3282" s="14">
        <v>293.64</v>
      </c>
      <c r="C3282" s="14">
        <v>293.32</v>
      </c>
      <c r="D3282" s="14">
        <v>294.64999999999998</v>
      </c>
      <c r="E3282" s="14">
        <v>293.32</v>
      </c>
      <c r="F3282" s="14" t="s">
        <v>6997</v>
      </c>
      <c r="G3282" s="15">
        <v>9.1999999999999998E-3</v>
      </c>
    </row>
    <row r="3283" spans="1:7" x14ac:dyDescent="0.2">
      <c r="A3283" s="17">
        <v>38692</v>
      </c>
      <c r="B3283" s="14">
        <v>293.32</v>
      </c>
      <c r="C3283" s="14">
        <v>290.64999999999998</v>
      </c>
      <c r="D3283" s="14">
        <v>294.27999999999997</v>
      </c>
      <c r="E3283" s="14">
        <v>290.64999999999998</v>
      </c>
      <c r="F3283" s="14" t="s">
        <v>6998</v>
      </c>
      <c r="G3283" s="15">
        <v>-5.7000000000000002E-3</v>
      </c>
    </row>
    <row r="3284" spans="1:7" x14ac:dyDescent="0.2">
      <c r="A3284" s="17">
        <v>38691</v>
      </c>
      <c r="B3284" s="14">
        <v>290.64999999999998</v>
      </c>
      <c r="C3284" s="14">
        <v>292.33</v>
      </c>
      <c r="D3284" s="14">
        <v>293.39999999999998</v>
      </c>
      <c r="E3284" s="14">
        <v>290.64999999999998</v>
      </c>
      <c r="F3284" s="14" t="s">
        <v>6999</v>
      </c>
      <c r="G3284" s="15">
        <v>6.4999999999999997E-3</v>
      </c>
    </row>
    <row r="3285" spans="1:7" x14ac:dyDescent="0.2">
      <c r="A3285" s="17">
        <v>38688</v>
      </c>
      <c r="B3285" s="14">
        <v>292.33</v>
      </c>
      <c r="C3285" s="14">
        <v>290.45</v>
      </c>
      <c r="D3285" s="14">
        <v>292.83999999999997</v>
      </c>
      <c r="E3285" s="14">
        <v>290.24</v>
      </c>
      <c r="F3285" s="14" t="s">
        <v>7000</v>
      </c>
      <c r="G3285" s="15">
        <v>1.5299999999999999E-2</v>
      </c>
    </row>
    <row r="3286" spans="1:7" x14ac:dyDescent="0.2">
      <c r="A3286" s="17">
        <v>38687</v>
      </c>
      <c r="B3286" s="14">
        <v>290.45</v>
      </c>
      <c r="C3286" s="14">
        <v>286.06</v>
      </c>
      <c r="D3286" s="14">
        <v>290.54000000000002</v>
      </c>
      <c r="E3286" s="14">
        <v>286.06</v>
      </c>
      <c r="F3286" s="14" t="s">
        <v>7001</v>
      </c>
      <c r="G3286" s="15">
        <v>-7.1000000000000004E-3</v>
      </c>
    </row>
    <row r="3287" spans="1:7" x14ac:dyDescent="0.2">
      <c r="A3287" s="17">
        <v>38686</v>
      </c>
      <c r="B3287" s="14">
        <v>286.06</v>
      </c>
      <c r="C3287" s="14">
        <v>288.11</v>
      </c>
      <c r="D3287" s="14">
        <v>288.17</v>
      </c>
      <c r="E3287" s="14">
        <v>286.04000000000002</v>
      </c>
      <c r="F3287" s="14" t="s">
        <v>7002</v>
      </c>
      <c r="G3287" s="15">
        <v>-1.1000000000000001E-3</v>
      </c>
    </row>
    <row r="3288" spans="1:7" x14ac:dyDescent="0.2">
      <c r="A3288" s="17">
        <v>38685</v>
      </c>
      <c r="B3288" s="14">
        <v>288.11</v>
      </c>
      <c r="C3288" s="14">
        <v>288.42</v>
      </c>
      <c r="D3288" s="14">
        <v>288.83999999999997</v>
      </c>
      <c r="E3288" s="14">
        <v>287.27999999999997</v>
      </c>
      <c r="F3288" s="14" t="s">
        <v>7003</v>
      </c>
      <c r="G3288" s="15">
        <v>1.8E-3</v>
      </c>
    </row>
    <row r="3289" spans="1:7" x14ac:dyDescent="0.2">
      <c r="A3289" s="17">
        <v>38684</v>
      </c>
      <c r="B3289" s="14">
        <v>288.42</v>
      </c>
      <c r="C3289" s="14">
        <v>287.91000000000003</v>
      </c>
      <c r="D3289" s="14">
        <v>289.62</v>
      </c>
      <c r="E3289" s="14">
        <v>287.79000000000002</v>
      </c>
      <c r="F3289" s="14" t="s">
        <v>7004</v>
      </c>
      <c r="G3289" s="15">
        <v>2.8999999999999998E-3</v>
      </c>
    </row>
    <row r="3290" spans="1:7" x14ac:dyDescent="0.2">
      <c r="A3290" s="17">
        <v>38681</v>
      </c>
      <c r="B3290" s="14">
        <v>287.91000000000003</v>
      </c>
      <c r="C3290" s="14">
        <v>287.07</v>
      </c>
      <c r="D3290" s="14">
        <v>288.63</v>
      </c>
      <c r="E3290" s="14">
        <v>286.95</v>
      </c>
      <c r="F3290" s="14" t="s">
        <v>4805</v>
      </c>
      <c r="G3290" s="15">
        <v>-3.3E-3</v>
      </c>
    </row>
    <row r="3291" spans="1:7" x14ac:dyDescent="0.2">
      <c r="A3291" s="17">
        <v>38680</v>
      </c>
      <c r="B3291" s="14">
        <v>287.07</v>
      </c>
      <c r="C3291" s="14">
        <v>288.01</v>
      </c>
      <c r="D3291" s="14">
        <v>288.58</v>
      </c>
      <c r="E3291" s="14">
        <v>286.45999999999998</v>
      </c>
      <c r="F3291" s="14" t="s">
        <v>7005</v>
      </c>
      <c r="G3291" s="15">
        <v>4.4999999999999997E-3</v>
      </c>
    </row>
    <row r="3292" spans="1:7" x14ac:dyDescent="0.2">
      <c r="A3292" s="17">
        <v>38679</v>
      </c>
      <c r="B3292" s="14">
        <v>288.01</v>
      </c>
      <c r="C3292" s="14">
        <v>286.72000000000003</v>
      </c>
      <c r="D3292" s="14">
        <v>288.3</v>
      </c>
      <c r="E3292" s="14">
        <v>286.72000000000003</v>
      </c>
      <c r="F3292" s="14" t="s">
        <v>7006</v>
      </c>
      <c r="G3292" s="15">
        <v>-4.1999999999999997E-3</v>
      </c>
    </row>
    <row r="3293" spans="1:7" x14ac:dyDescent="0.2">
      <c r="A3293" s="17">
        <v>38678</v>
      </c>
      <c r="B3293" s="14">
        <v>286.72000000000003</v>
      </c>
      <c r="C3293" s="14">
        <v>287.92</v>
      </c>
      <c r="D3293" s="14">
        <v>288.72000000000003</v>
      </c>
      <c r="E3293" s="14">
        <v>286.45</v>
      </c>
      <c r="F3293" s="14" t="s">
        <v>7007</v>
      </c>
      <c r="G3293" s="15">
        <v>4.0000000000000001E-3</v>
      </c>
    </row>
    <row r="3294" spans="1:7" x14ac:dyDescent="0.2">
      <c r="A3294" s="17">
        <v>38677</v>
      </c>
      <c r="B3294" s="14">
        <v>287.92</v>
      </c>
      <c r="C3294" s="14">
        <v>286.77</v>
      </c>
      <c r="D3294" s="14">
        <v>288.31</v>
      </c>
      <c r="E3294" s="14">
        <v>286.77</v>
      </c>
      <c r="F3294" s="14" t="s">
        <v>7008</v>
      </c>
      <c r="G3294" s="15">
        <v>4.7000000000000002E-3</v>
      </c>
    </row>
    <row r="3295" spans="1:7" x14ac:dyDescent="0.2">
      <c r="A3295" s="17">
        <v>38674</v>
      </c>
      <c r="B3295" s="14">
        <v>286.77</v>
      </c>
      <c r="C3295" s="14">
        <v>285.43</v>
      </c>
      <c r="D3295" s="14">
        <v>287.79000000000002</v>
      </c>
      <c r="E3295" s="14">
        <v>285.43</v>
      </c>
      <c r="F3295" s="14" t="s">
        <v>7009</v>
      </c>
      <c r="G3295" s="15">
        <v>3.8E-3</v>
      </c>
    </row>
    <row r="3296" spans="1:7" x14ac:dyDescent="0.2">
      <c r="A3296" s="17">
        <v>38673</v>
      </c>
      <c r="B3296" s="14">
        <v>285.43</v>
      </c>
      <c r="C3296" s="14">
        <v>284.36</v>
      </c>
      <c r="D3296" s="14">
        <v>285.8</v>
      </c>
      <c r="E3296" s="14">
        <v>284.36</v>
      </c>
      <c r="F3296" s="14" t="s">
        <v>7010</v>
      </c>
      <c r="G3296" s="15">
        <v>5.9999999999999995E-4</v>
      </c>
    </row>
    <row r="3297" spans="1:7" x14ac:dyDescent="0.2">
      <c r="A3297" s="17">
        <v>38672</v>
      </c>
      <c r="B3297" s="14">
        <v>284.36</v>
      </c>
      <c r="C3297" s="14">
        <v>284.18</v>
      </c>
      <c r="D3297" s="14">
        <v>284.62</v>
      </c>
      <c r="E3297" s="14">
        <v>283.27</v>
      </c>
      <c r="F3297" s="14" t="s">
        <v>7011</v>
      </c>
      <c r="G3297" s="15">
        <v>-2.2000000000000001E-3</v>
      </c>
    </row>
    <row r="3298" spans="1:7" x14ac:dyDescent="0.2">
      <c r="A3298" s="17">
        <v>38671</v>
      </c>
      <c r="B3298" s="14">
        <v>284.18</v>
      </c>
      <c r="C3298" s="14">
        <v>284.82</v>
      </c>
      <c r="D3298" s="14">
        <v>285.39</v>
      </c>
      <c r="E3298" s="14">
        <v>283.91000000000003</v>
      </c>
      <c r="F3298" s="14" t="s">
        <v>7012</v>
      </c>
      <c r="G3298" s="15">
        <v>5.9999999999999995E-4</v>
      </c>
    </row>
    <row r="3299" spans="1:7" x14ac:dyDescent="0.2">
      <c r="A3299" s="17">
        <v>38670</v>
      </c>
      <c r="B3299" s="14">
        <v>284.82</v>
      </c>
      <c r="C3299" s="14">
        <v>284.66000000000003</v>
      </c>
      <c r="D3299" s="14">
        <v>285.69</v>
      </c>
      <c r="E3299" s="14">
        <v>284.43</v>
      </c>
      <c r="F3299" s="14" t="s">
        <v>7013</v>
      </c>
      <c r="G3299" s="15">
        <v>1.26E-2</v>
      </c>
    </row>
    <row r="3300" spans="1:7" x14ac:dyDescent="0.2">
      <c r="A3300" s="17">
        <v>38667</v>
      </c>
      <c r="B3300" s="14">
        <v>284.66000000000003</v>
      </c>
      <c r="C3300" s="14">
        <v>281.11</v>
      </c>
      <c r="D3300" s="14">
        <v>284.75</v>
      </c>
      <c r="E3300" s="14">
        <v>281.11</v>
      </c>
      <c r="F3300" s="14" t="s">
        <v>7014</v>
      </c>
      <c r="G3300" s="15">
        <v>6.9999999999999999E-4</v>
      </c>
    </row>
    <row r="3301" spans="1:7" x14ac:dyDescent="0.2">
      <c r="A3301" s="17">
        <v>38666</v>
      </c>
      <c r="B3301" s="14">
        <v>281.11</v>
      </c>
      <c r="C3301" s="14">
        <v>280.89999999999998</v>
      </c>
      <c r="D3301" s="14">
        <v>282.62</v>
      </c>
      <c r="E3301" s="14">
        <v>280.89999999999998</v>
      </c>
      <c r="F3301" s="14" t="s">
        <v>7015</v>
      </c>
      <c r="G3301" s="15">
        <v>2.0999999999999999E-3</v>
      </c>
    </row>
    <row r="3302" spans="1:7" x14ac:dyDescent="0.2">
      <c r="A3302" s="17">
        <v>38665</v>
      </c>
      <c r="B3302" s="14">
        <v>280.89999999999998</v>
      </c>
      <c r="C3302" s="14">
        <v>280.3</v>
      </c>
      <c r="D3302" s="14">
        <v>281.11</v>
      </c>
      <c r="E3302" s="14">
        <v>279.39</v>
      </c>
      <c r="F3302" s="14" t="s">
        <v>7016</v>
      </c>
      <c r="G3302" s="15">
        <v>-2.5000000000000001E-3</v>
      </c>
    </row>
    <row r="3303" spans="1:7" x14ac:dyDescent="0.2">
      <c r="A3303" s="17">
        <v>38664</v>
      </c>
      <c r="B3303" s="14">
        <v>280.3</v>
      </c>
      <c r="C3303" s="14">
        <v>281</v>
      </c>
      <c r="D3303" s="14">
        <v>282.33</v>
      </c>
      <c r="E3303" s="14">
        <v>280.20999999999998</v>
      </c>
      <c r="F3303" s="14" t="s">
        <v>7017</v>
      </c>
      <c r="G3303" s="15">
        <v>4.4000000000000003E-3</v>
      </c>
    </row>
    <row r="3304" spans="1:7" x14ac:dyDescent="0.2">
      <c r="A3304" s="17">
        <v>38663</v>
      </c>
      <c r="B3304" s="14">
        <v>281</v>
      </c>
      <c r="C3304" s="14">
        <v>279.77999999999997</v>
      </c>
      <c r="D3304" s="14">
        <v>281.60000000000002</v>
      </c>
      <c r="E3304" s="14">
        <v>279.77999999999997</v>
      </c>
      <c r="F3304" s="14" t="s">
        <v>7018</v>
      </c>
      <c r="G3304" s="15">
        <v>-1.1000000000000001E-3</v>
      </c>
    </row>
    <row r="3305" spans="1:7" x14ac:dyDescent="0.2">
      <c r="A3305" s="17">
        <v>38660</v>
      </c>
      <c r="B3305" s="14">
        <v>279.77999999999997</v>
      </c>
      <c r="C3305" s="14">
        <v>280.08999999999997</v>
      </c>
      <c r="D3305" s="14">
        <v>280.72000000000003</v>
      </c>
      <c r="E3305" s="14">
        <v>279.27</v>
      </c>
      <c r="F3305" s="14" t="s">
        <v>7019</v>
      </c>
      <c r="G3305" s="15">
        <v>1.15E-2</v>
      </c>
    </row>
    <row r="3306" spans="1:7" x14ac:dyDescent="0.2">
      <c r="A3306" s="17">
        <v>38659</v>
      </c>
      <c r="B3306" s="14">
        <v>280.08999999999997</v>
      </c>
      <c r="C3306" s="14">
        <v>276.89999999999998</v>
      </c>
      <c r="D3306" s="14">
        <v>280.08999999999997</v>
      </c>
      <c r="E3306" s="14">
        <v>276.89999999999998</v>
      </c>
      <c r="F3306" s="14" t="s">
        <v>7020</v>
      </c>
      <c r="G3306" s="15">
        <v>3.8E-3</v>
      </c>
    </row>
    <row r="3307" spans="1:7" x14ac:dyDescent="0.2">
      <c r="A3307" s="17">
        <v>38658</v>
      </c>
      <c r="B3307" s="14">
        <v>276.89999999999998</v>
      </c>
      <c r="C3307" s="14">
        <v>275.85000000000002</v>
      </c>
      <c r="D3307" s="14">
        <v>277.02999999999997</v>
      </c>
      <c r="E3307" s="14">
        <v>275.10000000000002</v>
      </c>
      <c r="F3307" s="14" t="s">
        <v>7021</v>
      </c>
      <c r="G3307" s="15">
        <v>3.0999999999999999E-3</v>
      </c>
    </row>
    <row r="3308" spans="1:7" x14ac:dyDescent="0.2">
      <c r="A3308" s="17">
        <v>38657</v>
      </c>
      <c r="B3308" s="14">
        <v>275.85000000000002</v>
      </c>
      <c r="C3308" s="14">
        <v>274.99</v>
      </c>
      <c r="D3308" s="14">
        <v>276.10000000000002</v>
      </c>
      <c r="E3308" s="14">
        <v>274.35000000000002</v>
      </c>
      <c r="F3308" s="14" t="s">
        <v>7022</v>
      </c>
      <c r="G3308" s="15">
        <v>2.1499999999999998E-2</v>
      </c>
    </row>
    <row r="3309" spans="1:7" x14ac:dyDescent="0.2">
      <c r="A3309" s="17">
        <v>38656</v>
      </c>
      <c r="B3309" s="14">
        <v>274.99</v>
      </c>
      <c r="C3309" s="14">
        <v>269.2</v>
      </c>
      <c r="D3309" s="14">
        <v>274.99</v>
      </c>
      <c r="E3309" s="14">
        <v>269.2</v>
      </c>
      <c r="F3309" s="14" t="s">
        <v>7023</v>
      </c>
      <c r="G3309" s="15">
        <v>-5.0000000000000001E-4</v>
      </c>
    </row>
    <row r="3310" spans="1:7" x14ac:dyDescent="0.2">
      <c r="A3310" s="17">
        <v>38653</v>
      </c>
      <c r="B3310" s="14">
        <v>269.2</v>
      </c>
      <c r="C3310" s="14">
        <v>269.33999999999997</v>
      </c>
      <c r="D3310" s="14">
        <v>269.77999999999997</v>
      </c>
      <c r="E3310" s="14">
        <v>267.63</v>
      </c>
      <c r="F3310" s="14" t="s">
        <v>6590</v>
      </c>
      <c r="G3310" s="15">
        <v>-1.1299999999999999E-2</v>
      </c>
    </row>
    <row r="3311" spans="1:7" x14ac:dyDescent="0.2">
      <c r="A3311" s="17">
        <v>38652</v>
      </c>
      <c r="B3311" s="14">
        <v>269.33999999999997</v>
      </c>
      <c r="C3311" s="14">
        <v>272.42</v>
      </c>
      <c r="D3311" s="14">
        <v>272.42</v>
      </c>
      <c r="E3311" s="14">
        <v>268.98</v>
      </c>
      <c r="F3311" s="14" t="s">
        <v>4881</v>
      </c>
      <c r="G3311" s="15">
        <v>3.3999999999999998E-3</v>
      </c>
    </row>
    <row r="3312" spans="1:7" x14ac:dyDescent="0.2">
      <c r="A3312" s="17">
        <v>38651</v>
      </c>
      <c r="B3312" s="14">
        <v>272.42</v>
      </c>
      <c r="C3312" s="14">
        <v>271.5</v>
      </c>
      <c r="D3312" s="14">
        <v>273.5</v>
      </c>
      <c r="E3312" s="14">
        <v>271.42</v>
      </c>
      <c r="F3312" s="14" t="s">
        <v>7024</v>
      </c>
      <c r="G3312" s="15">
        <v>8.2000000000000007E-3</v>
      </c>
    </row>
    <row r="3313" spans="1:7" x14ac:dyDescent="0.2">
      <c r="A3313" s="17">
        <v>38650</v>
      </c>
      <c r="B3313" s="14">
        <v>271.5</v>
      </c>
      <c r="C3313" s="14">
        <v>269.29000000000002</v>
      </c>
      <c r="D3313" s="14">
        <v>273.14</v>
      </c>
      <c r="E3313" s="14">
        <v>269.29000000000002</v>
      </c>
      <c r="F3313" s="14" t="s">
        <v>7025</v>
      </c>
      <c r="G3313" s="15">
        <v>1.17E-2</v>
      </c>
    </row>
    <row r="3314" spans="1:7" x14ac:dyDescent="0.2">
      <c r="A3314" s="17">
        <v>38649</v>
      </c>
      <c r="B3314" s="14">
        <v>269.29000000000002</v>
      </c>
      <c r="C3314" s="14">
        <v>266.17</v>
      </c>
      <c r="D3314" s="14">
        <v>269.51</v>
      </c>
      <c r="E3314" s="14">
        <v>265.89</v>
      </c>
      <c r="F3314" s="14" t="s">
        <v>7026</v>
      </c>
      <c r="G3314" s="15">
        <v>-6.4000000000000003E-3</v>
      </c>
    </row>
    <row r="3315" spans="1:7" x14ac:dyDescent="0.2">
      <c r="A3315" s="17">
        <v>38646</v>
      </c>
      <c r="B3315" s="14">
        <v>266.17</v>
      </c>
      <c r="C3315" s="14">
        <v>267.89</v>
      </c>
      <c r="D3315" s="14">
        <v>267.89</v>
      </c>
      <c r="E3315" s="14">
        <v>265.18</v>
      </c>
      <c r="F3315" s="14" t="s">
        <v>7027</v>
      </c>
      <c r="G3315" s="15">
        <v>1.9E-3</v>
      </c>
    </row>
    <row r="3316" spans="1:7" x14ac:dyDescent="0.2">
      <c r="A3316" s="17">
        <v>38645</v>
      </c>
      <c r="B3316" s="14">
        <v>267.89</v>
      </c>
      <c r="C3316" s="14">
        <v>267.37</v>
      </c>
      <c r="D3316" s="14">
        <v>270.38</v>
      </c>
      <c r="E3316" s="14">
        <v>267.37</v>
      </c>
      <c r="F3316" s="14" t="s">
        <v>7028</v>
      </c>
      <c r="G3316" s="15">
        <v>-1.67E-2</v>
      </c>
    </row>
    <row r="3317" spans="1:7" x14ac:dyDescent="0.2">
      <c r="A3317" s="17">
        <v>38644</v>
      </c>
      <c r="B3317" s="14">
        <v>267.37</v>
      </c>
      <c r="C3317" s="14">
        <v>271.91000000000003</v>
      </c>
      <c r="D3317" s="14">
        <v>271.91000000000003</v>
      </c>
      <c r="E3317" s="14">
        <v>266.88</v>
      </c>
      <c r="F3317" s="14" t="s">
        <v>7029</v>
      </c>
      <c r="G3317" s="15">
        <v>-2.8E-3</v>
      </c>
    </row>
    <row r="3318" spans="1:7" x14ac:dyDescent="0.2">
      <c r="A3318" s="17">
        <v>38643</v>
      </c>
      <c r="B3318" s="14">
        <v>271.91000000000003</v>
      </c>
      <c r="C3318" s="14">
        <v>272.67</v>
      </c>
      <c r="D3318" s="14">
        <v>273.14</v>
      </c>
      <c r="E3318" s="14">
        <v>271.63</v>
      </c>
      <c r="F3318" s="14" t="s">
        <v>7030</v>
      </c>
      <c r="G3318" s="15">
        <v>-2.5000000000000001E-3</v>
      </c>
    </row>
    <row r="3319" spans="1:7" x14ac:dyDescent="0.2">
      <c r="A3319" s="17">
        <v>38642</v>
      </c>
      <c r="B3319" s="14">
        <v>272.67</v>
      </c>
      <c r="C3319" s="14">
        <v>273.36</v>
      </c>
      <c r="D3319" s="14">
        <v>274.49</v>
      </c>
      <c r="E3319" s="14">
        <v>271.12</v>
      </c>
      <c r="F3319" s="14" t="s">
        <v>6016</v>
      </c>
      <c r="G3319" s="15">
        <v>1.1999999999999999E-3</v>
      </c>
    </row>
    <row r="3320" spans="1:7" x14ac:dyDescent="0.2">
      <c r="A3320" s="17">
        <v>38639</v>
      </c>
      <c r="B3320" s="14">
        <v>273.36</v>
      </c>
      <c r="C3320" s="14">
        <v>273.04000000000002</v>
      </c>
      <c r="D3320" s="14">
        <v>274.31</v>
      </c>
      <c r="E3320" s="14">
        <v>272.31</v>
      </c>
      <c r="F3320" s="14" t="s">
        <v>7031</v>
      </c>
      <c r="G3320" s="15">
        <v>-1.18E-2</v>
      </c>
    </row>
    <row r="3321" spans="1:7" x14ac:dyDescent="0.2">
      <c r="A3321" s="17">
        <v>38638</v>
      </c>
      <c r="B3321" s="14">
        <v>273.04000000000002</v>
      </c>
      <c r="C3321" s="14">
        <v>276.3</v>
      </c>
      <c r="D3321" s="14">
        <v>276.64999999999998</v>
      </c>
      <c r="E3321" s="14">
        <v>272.77</v>
      </c>
      <c r="F3321" s="14" t="s">
        <v>7032</v>
      </c>
      <c r="G3321" s="15">
        <v>-9.4999999999999998E-3</v>
      </c>
    </row>
    <row r="3322" spans="1:7" x14ac:dyDescent="0.2">
      <c r="A3322" s="17">
        <v>38637</v>
      </c>
      <c r="B3322" s="14">
        <v>276.3</v>
      </c>
      <c r="C3322" s="14">
        <v>278.94</v>
      </c>
      <c r="D3322" s="14">
        <v>278.94</v>
      </c>
      <c r="E3322" s="14">
        <v>276.12</v>
      </c>
      <c r="F3322" s="14" t="s">
        <v>7033</v>
      </c>
      <c r="G3322" s="15">
        <v>1.6000000000000001E-3</v>
      </c>
    </row>
    <row r="3323" spans="1:7" x14ac:dyDescent="0.2">
      <c r="A3323" s="17">
        <v>38636</v>
      </c>
      <c r="B3323" s="14">
        <v>278.94</v>
      </c>
      <c r="C3323" s="14">
        <v>278.5</v>
      </c>
      <c r="D3323" s="14">
        <v>279.86</v>
      </c>
      <c r="E3323" s="14">
        <v>278.33999999999997</v>
      </c>
      <c r="F3323" s="14" t="s">
        <v>7034</v>
      </c>
      <c r="G3323" s="15">
        <v>4.4000000000000003E-3</v>
      </c>
    </row>
    <row r="3324" spans="1:7" x14ac:dyDescent="0.2">
      <c r="A3324" s="17">
        <v>38635</v>
      </c>
      <c r="B3324" s="14">
        <v>278.5</v>
      </c>
      <c r="C3324" s="14">
        <v>277.27</v>
      </c>
      <c r="D3324" s="14">
        <v>279.48</v>
      </c>
      <c r="E3324" s="14">
        <v>277.27</v>
      </c>
      <c r="F3324" s="14" t="s">
        <v>7035</v>
      </c>
      <c r="G3324" s="15">
        <v>-5.0000000000000001E-4</v>
      </c>
    </row>
    <row r="3325" spans="1:7" x14ac:dyDescent="0.2">
      <c r="A3325" s="17">
        <v>38632</v>
      </c>
      <c r="B3325" s="14">
        <v>277.27</v>
      </c>
      <c r="C3325" s="14">
        <v>277.42</v>
      </c>
      <c r="D3325" s="14">
        <v>277.61</v>
      </c>
      <c r="E3325" s="14">
        <v>276.52</v>
      </c>
      <c r="F3325" s="14" t="s">
        <v>7036</v>
      </c>
      <c r="G3325" s="15">
        <v>-1.12E-2</v>
      </c>
    </row>
    <row r="3326" spans="1:7" x14ac:dyDescent="0.2">
      <c r="A3326" s="17">
        <v>38631</v>
      </c>
      <c r="B3326" s="14">
        <v>277.42</v>
      </c>
      <c r="C3326" s="14">
        <v>280.57</v>
      </c>
      <c r="D3326" s="14">
        <v>280.57</v>
      </c>
      <c r="E3326" s="14">
        <v>276.37</v>
      </c>
      <c r="F3326" s="14" t="s">
        <v>7037</v>
      </c>
      <c r="G3326" s="15">
        <v>-5.4999999999999997E-3</v>
      </c>
    </row>
    <row r="3327" spans="1:7" x14ac:dyDescent="0.2">
      <c r="A3327" s="17">
        <v>38630</v>
      </c>
      <c r="B3327" s="14">
        <v>280.57</v>
      </c>
      <c r="C3327" s="14">
        <v>282.13</v>
      </c>
      <c r="D3327" s="14">
        <v>282.13</v>
      </c>
      <c r="E3327" s="14">
        <v>279.67</v>
      </c>
      <c r="F3327" s="14" t="s">
        <v>7038</v>
      </c>
      <c r="G3327" s="15">
        <v>-2.3999999999999998E-3</v>
      </c>
    </row>
    <row r="3328" spans="1:7" x14ac:dyDescent="0.2">
      <c r="A3328" s="17">
        <v>38629</v>
      </c>
      <c r="B3328" s="14">
        <v>282.13</v>
      </c>
      <c r="C3328" s="14">
        <v>282.8</v>
      </c>
      <c r="D3328" s="14">
        <v>283.12</v>
      </c>
      <c r="E3328" s="14">
        <v>281.64</v>
      </c>
      <c r="F3328" s="14" t="s">
        <v>7039</v>
      </c>
      <c r="G3328" s="15">
        <v>8.6999999999999994E-3</v>
      </c>
    </row>
    <row r="3329" spans="1:7" x14ac:dyDescent="0.2">
      <c r="A3329" s="17">
        <v>38628</v>
      </c>
      <c r="B3329" s="14">
        <v>282.8</v>
      </c>
      <c r="C3329" s="14">
        <v>280.37</v>
      </c>
      <c r="D3329" s="14">
        <v>282.92</v>
      </c>
      <c r="E3329" s="14">
        <v>280.37</v>
      </c>
      <c r="F3329" s="14" t="s">
        <v>7040</v>
      </c>
      <c r="G3329" s="15">
        <v>5.7999999999999996E-3</v>
      </c>
    </row>
    <row r="3330" spans="1:7" x14ac:dyDescent="0.2">
      <c r="A3330" s="17">
        <v>38625</v>
      </c>
      <c r="B3330" s="14">
        <v>280.37</v>
      </c>
      <c r="C3330" s="14">
        <v>278.74</v>
      </c>
      <c r="D3330" s="14">
        <v>280.98</v>
      </c>
      <c r="E3330" s="14">
        <v>278.74</v>
      </c>
      <c r="F3330" s="14" t="s">
        <v>7041</v>
      </c>
      <c r="G3330" s="15">
        <v>0</v>
      </c>
    </row>
    <row r="3331" spans="1:7" x14ac:dyDescent="0.2">
      <c r="A3331" s="17">
        <v>38624</v>
      </c>
      <c r="B3331" s="14">
        <v>278.74</v>
      </c>
      <c r="C3331" s="14">
        <v>278.75</v>
      </c>
      <c r="D3331" s="14">
        <v>279.88</v>
      </c>
      <c r="E3331" s="14">
        <v>278.2</v>
      </c>
      <c r="F3331" s="14" t="s">
        <v>7042</v>
      </c>
      <c r="G3331" s="15">
        <v>8.8999999999999999E-3</v>
      </c>
    </row>
    <row r="3332" spans="1:7" x14ac:dyDescent="0.2">
      <c r="A3332" s="17">
        <v>38623</v>
      </c>
      <c r="B3332" s="14">
        <v>278.75</v>
      </c>
      <c r="C3332" s="14">
        <v>276.3</v>
      </c>
      <c r="D3332" s="14">
        <v>279.08</v>
      </c>
      <c r="E3332" s="14">
        <v>276.3</v>
      </c>
      <c r="F3332" s="14" t="s">
        <v>7043</v>
      </c>
      <c r="G3332" s="15">
        <v>1.5E-3</v>
      </c>
    </row>
    <row r="3333" spans="1:7" x14ac:dyDescent="0.2">
      <c r="A3333" s="17">
        <v>38622</v>
      </c>
      <c r="B3333" s="14">
        <v>276.3</v>
      </c>
      <c r="C3333" s="14">
        <v>275.88</v>
      </c>
      <c r="D3333" s="14">
        <v>276.76</v>
      </c>
      <c r="E3333" s="14">
        <v>275.75</v>
      </c>
      <c r="F3333" s="14" t="s">
        <v>7044</v>
      </c>
      <c r="G3333" s="15">
        <v>1.3100000000000001E-2</v>
      </c>
    </row>
    <row r="3334" spans="1:7" x14ac:dyDescent="0.2">
      <c r="A3334" s="17">
        <v>38621</v>
      </c>
      <c r="B3334" s="14">
        <v>275.88</v>
      </c>
      <c r="C3334" s="14">
        <v>272.32</v>
      </c>
      <c r="D3334" s="14">
        <v>287.18</v>
      </c>
      <c r="E3334" s="14">
        <v>272.32</v>
      </c>
      <c r="F3334" s="14" t="s">
        <v>7045</v>
      </c>
      <c r="G3334" s="15">
        <v>2E-3</v>
      </c>
    </row>
    <row r="3335" spans="1:7" x14ac:dyDescent="0.2">
      <c r="A3335" s="17">
        <v>38618</v>
      </c>
      <c r="B3335" s="14">
        <v>272.32</v>
      </c>
      <c r="C3335" s="14">
        <v>271.79000000000002</v>
      </c>
      <c r="D3335" s="14">
        <v>272.36</v>
      </c>
      <c r="E3335" s="14">
        <v>271.5</v>
      </c>
      <c r="F3335" s="14" t="s">
        <v>7046</v>
      </c>
      <c r="G3335" s="15">
        <v>3.0000000000000001E-3</v>
      </c>
    </row>
    <row r="3336" spans="1:7" x14ac:dyDescent="0.2">
      <c r="A3336" s="17">
        <v>38617</v>
      </c>
      <c r="B3336" s="14">
        <v>271.79000000000002</v>
      </c>
      <c r="C3336" s="14">
        <v>270.98</v>
      </c>
      <c r="D3336" s="14">
        <v>271.85000000000002</v>
      </c>
      <c r="E3336" s="14">
        <v>269.75</v>
      </c>
      <c r="F3336" s="14" t="s">
        <v>7047</v>
      </c>
      <c r="G3336" s="15">
        <v>-8.6999999999999994E-3</v>
      </c>
    </row>
    <row r="3337" spans="1:7" x14ac:dyDescent="0.2">
      <c r="A3337" s="17">
        <v>38616</v>
      </c>
      <c r="B3337" s="14">
        <v>270.98</v>
      </c>
      <c r="C3337" s="14">
        <v>273.35000000000002</v>
      </c>
      <c r="D3337" s="14">
        <v>273.35000000000002</v>
      </c>
      <c r="E3337" s="14">
        <v>270.89</v>
      </c>
      <c r="F3337" s="14" t="s">
        <v>7048</v>
      </c>
      <c r="G3337" s="15">
        <v>1E-4</v>
      </c>
    </row>
    <row r="3338" spans="1:7" x14ac:dyDescent="0.2">
      <c r="A3338" s="17">
        <v>38615</v>
      </c>
      <c r="B3338" s="14">
        <v>273.35000000000002</v>
      </c>
      <c r="C3338" s="14">
        <v>273.31</v>
      </c>
      <c r="D3338" s="14">
        <v>273.95999999999998</v>
      </c>
      <c r="E3338" s="14">
        <v>272.49</v>
      </c>
      <c r="F3338" s="14" t="s">
        <v>7049</v>
      </c>
      <c r="G3338" s="15">
        <v>2.0999999999999999E-3</v>
      </c>
    </row>
    <row r="3339" spans="1:7" x14ac:dyDescent="0.2">
      <c r="A3339" s="17">
        <v>38614</v>
      </c>
      <c r="B3339" s="14">
        <v>273.31</v>
      </c>
      <c r="C3339" s="14">
        <v>272.75</v>
      </c>
      <c r="D3339" s="14">
        <v>274.12</v>
      </c>
      <c r="E3339" s="14">
        <v>272.14999999999998</v>
      </c>
      <c r="F3339" s="14" t="s">
        <v>7050</v>
      </c>
      <c r="G3339" s="15">
        <v>3.2000000000000002E-3</v>
      </c>
    </row>
    <row r="3340" spans="1:7" x14ac:dyDescent="0.2">
      <c r="A3340" s="17">
        <v>38611</v>
      </c>
      <c r="B3340" s="14">
        <v>272.75</v>
      </c>
      <c r="C3340" s="14">
        <v>271.88</v>
      </c>
      <c r="D3340" s="14">
        <v>273.23</v>
      </c>
      <c r="E3340" s="14">
        <v>271.63</v>
      </c>
      <c r="F3340" s="14" t="s">
        <v>7051</v>
      </c>
      <c r="G3340" s="15">
        <v>-3.8E-3</v>
      </c>
    </row>
    <row r="3341" spans="1:7" x14ac:dyDescent="0.2">
      <c r="A3341" s="17">
        <v>38610</v>
      </c>
      <c r="B3341" s="14">
        <v>271.88</v>
      </c>
      <c r="C3341" s="14">
        <v>272.92</v>
      </c>
      <c r="D3341" s="14">
        <v>273.20999999999998</v>
      </c>
      <c r="E3341" s="14">
        <v>271.58999999999997</v>
      </c>
      <c r="F3341" s="14" t="s">
        <v>4027</v>
      </c>
      <c r="G3341" s="15">
        <v>4.8999999999999998E-3</v>
      </c>
    </row>
    <row r="3342" spans="1:7" x14ac:dyDescent="0.2">
      <c r="A3342" s="17">
        <v>38609</v>
      </c>
      <c r="B3342" s="14">
        <v>272.92</v>
      </c>
      <c r="C3342" s="14">
        <v>271.58</v>
      </c>
      <c r="D3342" s="14">
        <v>273.18</v>
      </c>
      <c r="E3342" s="14">
        <v>271.37</v>
      </c>
      <c r="F3342" s="14" t="s">
        <v>7052</v>
      </c>
      <c r="G3342" s="15">
        <v>-1E-3</v>
      </c>
    </row>
    <row r="3343" spans="1:7" x14ac:dyDescent="0.2">
      <c r="A3343" s="17">
        <v>38608</v>
      </c>
      <c r="B3343" s="14">
        <v>271.58</v>
      </c>
      <c r="C3343" s="14">
        <v>271.86</v>
      </c>
      <c r="D3343" s="14">
        <v>272.20999999999998</v>
      </c>
      <c r="E3343" s="14">
        <v>270.45999999999998</v>
      </c>
      <c r="F3343" s="14" t="s">
        <v>7053</v>
      </c>
      <c r="G3343" s="15">
        <v>1E-3</v>
      </c>
    </row>
    <row r="3344" spans="1:7" x14ac:dyDescent="0.2">
      <c r="A3344" s="17">
        <v>38607</v>
      </c>
      <c r="B3344" s="14">
        <v>271.86</v>
      </c>
      <c r="C3344" s="14">
        <v>271.58999999999997</v>
      </c>
      <c r="D3344" s="14">
        <v>272.79000000000002</v>
      </c>
      <c r="E3344" s="14">
        <v>271.45</v>
      </c>
      <c r="F3344" s="14" t="s">
        <v>7054</v>
      </c>
      <c r="G3344" s="15">
        <v>8.8000000000000005E-3</v>
      </c>
    </row>
    <row r="3345" spans="1:7" x14ac:dyDescent="0.2">
      <c r="A3345" s="17">
        <v>38604</v>
      </c>
      <c r="B3345" s="14">
        <v>271.58999999999997</v>
      </c>
      <c r="C3345" s="14">
        <v>269.22000000000003</v>
      </c>
      <c r="D3345" s="14">
        <v>271.72000000000003</v>
      </c>
      <c r="E3345" s="14">
        <v>269.22000000000003</v>
      </c>
      <c r="F3345" s="14" t="s">
        <v>7055</v>
      </c>
      <c r="G3345" s="15">
        <v>-3.0999999999999999E-3</v>
      </c>
    </row>
    <row r="3346" spans="1:7" x14ac:dyDescent="0.2">
      <c r="A3346" s="17">
        <v>38603</v>
      </c>
      <c r="B3346" s="14">
        <v>269.22000000000003</v>
      </c>
      <c r="C3346" s="14">
        <v>270.05</v>
      </c>
      <c r="D3346" s="14">
        <v>270.67</v>
      </c>
      <c r="E3346" s="14">
        <v>268.82</v>
      </c>
      <c r="F3346" s="14" t="s">
        <v>7056</v>
      </c>
      <c r="G3346" s="15">
        <v>4.3E-3</v>
      </c>
    </row>
    <row r="3347" spans="1:7" x14ac:dyDescent="0.2">
      <c r="A3347" s="17">
        <v>38602</v>
      </c>
      <c r="B3347" s="14">
        <v>270.05</v>
      </c>
      <c r="C3347" s="14">
        <v>268.89</v>
      </c>
      <c r="D3347" s="14">
        <v>270.5</v>
      </c>
      <c r="E3347" s="14">
        <v>268.89</v>
      </c>
      <c r="F3347" s="14" t="s">
        <v>7057</v>
      </c>
      <c r="G3347" s="15">
        <v>5.3E-3</v>
      </c>
    </row>
    <row r="3348" spans="1:7" x14ac:dyDescent="0.2">
      <c r="A3348" s="17">
        <v>38601</v>
      </c>
      <c r="B3348" s="14">
        <v>268.89</v>
      </c>
      <c r="C3348" s="14">
        <v>267.47000000000003</v>
      </c>
      <c r="D3348" s="14">
        <v>269.74</v>
      </c>
      <c r="E3348" s="14">
        <v>267.47000000000003</v>
      </c>
      <c r="F3348" s="14" t="s">
        <v>7058</v>
      </c>
      <c r="G3348" s="15">
        <v>3.8E-3</v>
      </c>
    </row>
    <row r="3349" spans="1:7" x14ac:dyDescent="0.2">
      <c r="A3349" s="17">
        <v>38600</v>
      </c>
      <c r="B3349" s="14">
        <v>267.47000000000003</v>
      </c>
      <c r="C3349" s="14">
        <v>266.45</v>
      </c>
      <c r="D3349" s="14">
        <v>267.93</v>
      </c>
      <c r="E3349" s="14">
        <v>265.83999999999997</v>
      </c>
      <c r="F3349" s="14" t="s">
        <v>7059</v>
      </c>
      <c r="G3349" s="15">
        <v>1.4E-3</v>
      </c>
    </row>
    <row r="3350" spans="1:7" x14ac:dyDescent="0.2">
      <c r="A3350" s="17">
        <v>38597</v>
      </c>
      <c r="B3350" s="14">
        <v>266.45</v>
      </c>
      <c r="C3350" s="14">
        <v>266.08999999999997</v>
      </c>
      <c r="D3350" s="14">
        <v>266.52</v>
      </c>
      <c r="E3350" s="14">
        <v>264.48</v>
      </c>
      <c r="F3350" s="14" t="s">
        <v>7060</v>
      </c>
      <c r="G3350" s="15">
        <v>2.8E-3</v>
      </c>
    </row>
    <row r="3351" spans="1:7" x14ac:dyDescent="0.2">
      <c r="A3351" s="17">
        <v>38596</v>
      </c>
      <c r="B3351" s="14">
        <v>266.08999999999997</v>
      </c>
      <c r="C3351" s="14">
        <v>265.33999999999997</v>
      </c>
      <c r="D3351" s="14">
        <v>266.93</v>
      </c>
      <c r="E3351" s="14">
        <v>265.33999999999997</v>
      </c>
      <c r="F3351" s="14" t="s">
        <v>7061</v>
      </c>
      <c r="G3351" s="15">
        <v>1.15E-2</v>
      </c>
    </row>
    <row r="3352" spans="1:7" x14ac:dyDescent="0.2">
      <c r="A3352" s="17">
        <v>38595</v>
      </c>
      <c r="B3352" s="14">
        <v>265.33999999999997</v>
      </c>
      <c r="C3352" s="14">
        <v>262.32</v>
      </c>
      <c r="D3352" s="14">
        <v>265.45</v>
      </c>
      <c r="E3352" s="14">
        <v>262.32</v>
      </c>
      <c r="F3352" s="14" t="s">
        <v>7062</v>
      </c>
      <c r="G3352" s="15">
        <v>-1.4E-3</v>
      </c>
    </row>
    <row r="3353" spans="1:7" x14ac:dyDescent="0.2">
      <c r="A3353" s="17">
        <v>38594</v>
      </c>
      <c r="B3353" s="14">
        <v>262.32</v>
      </c>
      <c r="C3353" s="14">
        <v>262.69</v>
      </c>
      <c r="D3353" s="14">
        <v>264.47000000000003</v>
      </c>
      <c r="E3353" s="14">
        <v>262.26</v>
      </c>
      <c r="F3353" s="14" t="s">
        <v>7063</v>
      </c>
      <c r="G3353" s="15">
        <v>6.4000000000000003E-3</v>
      </c>
    </row>
    <row r="3354" spans="1:7" x14ac:dyDescent="0.2">
      <c r="A3354" s="17">
        <v>38593</v>
      </c>
      <c r="B3354" s="14">
        <v>262.69</v>
      </c>
      <c r="C3354" s="14">
        <v>261.02999999999997</v>
      </c>
      <c r="D3354" s="14">
        <v>262.93</v>
      </c>
      <c r="E3354" s="14">
        <v>259.23</v>
      </c>
      <c r="F3354" s="14" t="s">
        <v>7064</v>
      </c>
      <c r="G3354" s="15">
        <v>-5.5999999999999999E-3</v>
      </c>
    </row>
    <row r="3355" spans="1:7" x14ac:dyDescent="0.2">
      <c r="A3355" s="17">
        <v>38590</v>
      </c>
      <c r="B3355" s="14">
        <v>261.02999999999997</v>
      </c>
      <c r="C3355" s="14">
        <v>262.5</v>
      </c>
      <c r="D3355" s="14">
        <v>264.10000000000002</v>
      </c>
      <c r="E3355" s="14">
        <v>260.77999999999997</v>
      </c>
      <c r="F3355" s="14" t="s">
        <v>7065</v>
      </c>
      <c r="G3355" s="15">
        <v>-1.15E-2</v>
      </c>
    </row>
    <row r="3356" spans="1:7" x14ac:dyDescent="0.2">
      <c r="A3356" s="17">
        <v>38589</v>
      </c>
      <c r="B3356" s="14">
        <v>262.5</v>
      </c>
      <c r="C3356" s="14">
        <v>265.55</v>
      </c>
      <c r="D3356" s="14">
        <v>265.55</v>
      </c>
      <c r="E3356" s="14">
        <v>262.41000000000003</v>
      </c>
      <c r="F3356" s="14" t="s">
        <v>7066</v>
      </c>
      <c r="G3356" s="15">
        <v>-1.14E-2</v>
      </c>
    </row>
    <row r="3357" spans="1:7" x14ac:dyDescent="0.2">
      <c r="A3357" s="17">
        <v>38588</v>
      </c>
      <c r="B3357" s="14">
        <v>265.55</v>
      </c>
      <c r="C3357" s="14">
        <v>268.60000000000002</v>
      </c>
      <c r="D3357" s="14">
        <v>269</v>
      </c>
      <c r="E3357" s="14">
        <v>264.55</v>
      </c>
      <c r="F3357" s="14" t="s">
        <v>7067</v>
      </c>
      <c r="G3357" s="15">
        <v>-8.2000000000000007E-3</v>
      </c>
    </row>
    <row r="3358" spans="1:7" x14ac:dyDescent="0.2">
      <c r="A3358" s="17">
        <v>38587</v>
      </c>
      <c r="B3358" s="14">
        <v>268.60000000000002</v>
      </c>
      <c r="C3358" s="14">
        <v>270.81</v>
      </c>
      <c r="D3358" s="14">
        <v>271.01</v>
      </c>
      <c r="E3358" s="14">
        <v>268.58</v>
      </c>
      <c r="F3358" s="14" t="s">
        <v>5157</v>
      </c>
      <c r="G3358" s="15">
        <v>1.6000000000000001E-3</v>
      </c>
    </row>
    <row r="3359" spans="1:7" x14ac:dyDescent="0.2">
      <c r="A3359" s="17">
        <v>38586</v>
      </c>
      <c r="B3359" s="14">
        <v>270.81</v>
      </c>
      <c r="C3359" s="14">
        <v>270.38</v>
      </c>
      <c r="D3359" s="14">
        <v>271.39</v>
      </c>
      <c r="E3359" s="14">
        <v>270.14999999999998</v>
      </c>
      <c r="F3359" s="14" t="s">
        <v>3972</v>
      </c>
      <c r="G3359" s="15">
        <v>6.8999999999999999E-3</v>
      </c>
    </row>
    <row r="3360" spans="1:7" x14ac:dyDescent="0.2">
      <c r="A3360" s="17">
        <v>38583</v>
      </c>
      <c r="B3360" s="14">
        <v>270.38</v>
      </c>
      <c r="C3360" s="14">
        <v>268.52999999999997</v>
      </c>
      <c r="D3360" s="14">
        <v>270.92</v>
      </c>
      <c r="E3360" s="14">
        <v>268.48</v>
      </c>
      <c r="F3360" s="14" t="s">
        <v>7068</v>
      </c>
      <c r="G3360" s="15">
        <v>-4.0000000000000002E-4</v>
      </c>
    </row>
    <row r="3361" spans="1:7" x14ac:dyDescent="0.2">
      <c r="A3361" s="17">
        <v>38582</v>
      </c>
      <c r="B3361" s="14">
        <v>268.52999999999997</v>
      </c>
      <c r="C3361" s="14">
        <v>268.64999999999998</v>
      </c>
      <c r="D3361" s="14">
        <v>269.3</v>
      </c>
      <c r="E3361" s="14">
        <v>267.49</v>
      </c>
      <c r="F3361" s="14" t="s">
        <v>7069</v>
      </c>
      <c r="G3361" s="15">
        <v>-4.1999999999999997E-3</v>
      </c>
    </row>
    <row r="3362" spans="1:7" x14ac:dyDescent="0.2">
      <c r="A3362" s="17">
        <v>38581</v>
      </c>
      <c r="B3362" s="14">
        <v>268.64999999999998</v>
      </c>
      <c r="C3362" s="14">
        <v>269.77</v>
      </c>
      <c r="D3362" s="14">
        <v>269.77</v>
      </c>
      <c r="E3362" s="14">
        <v>267.82</v>
      </c>
      <c r="F3362" s="14" t="s">
        <v>7070</v>
      </c>
      <c r="G3362" s="15">
        <v>-2.9999999999999997E-4</v>
      </c>
    </row>
    <row r="3363" spans="1:7" x14ac:dyDescent="0.2">
      <c r="A3363" s="17">
        <v>38580</v>
      </c>
      <c r="B3363" s="14">
        <v>269.77</v>
      </c>
      <c r="C3363" s="14">
        <v>269.83999999999997</v>
      </c>
      <c r="D3363" s="14">
        <v>270.82</v>
      </c>
      <c r="E3363" s="14">
        <v>269.29000000000002</v>
      </c>
      <c r="F3363" s="14" t="s">
        <v>2179</v>
      </c>
      <c r="G3363" s="15">
        <v>1E-4</v>
      </c>
    </row>
    <row r="3364" spans="1:7" x14ac:dyDescent="0.2">
      <c r="A3364" s="17">
        <v>38579</v>
      </c>
      <c r="B3364" s="14">
        <v>269.83999999999997</v>
      </c>
      <c r="C3364" s="14">
        <v>269.82</v>
      </c>
      <c r="D3364" s="14">
        <v>270.36</v>
      </c>
      <c r="E3364" s="14">
        <v>269.20999999999998</v>
      </c>
      <c r="F3364" s="14" t="s">
        <v>7071</v>
      </c>
      <c r="G3364" s="15">
        <v>-2.5000000000000001E-3</v>
      </c>
    </row>
    <row r="3365" spans="1:7" x14ac:dyDescent="0.2">
      <c r="A3365" s="17">
        <v>38576</v>
      </c>
      <c r="B3365" s="14">
        <v>269.82</v>
      </c>
      <c r="C3365" s="14">
        <v>270.5</v>
      </c>
      <c r="D3365" s="14">
        <v>270.89</v>
      </c>
      <c r="E3365" s="14">
        <v>269.61</v>
      </c>
      <c r="F3365" s="14" t="s">
        <v>7072</v>
      </c>
      <c r="G3365" s="15">
        <v>-5.3E-3</v>
      </c>
    </row>
    <row r="3366" spans="1:7" x14ac:dyDescent="0.2">
      <c r="A3366" s="17">
        <v>38575</v>
      </c>
      <c r="B3366" s="14">
        <v>270.5</v>
      </c>
      <c r="C3366" s="14">
        <v>271.94</v>
      </c>
      <c r="D3366" s="14">
        <v>271.94</v>
      </c>
      <c r="E3366" s="14">
        <v>269.61</v>
      </c>
      <c r="F3366" s="14" t="s">
        <v>7073</v>
      </c>
      <c r="G3366" s="15">
        <v>1.12E-2</v>
      </c>
    </row>
    <row r="3367" spans="1:7" x14ac:dyDescent="0.2">
      <c r="A3367" s="17">
        <v>38574</v>
      </c>
      <c r="B3367" s="14">
        <v>271.94</v>
      </c>
      <c r="C3367" s="14">
        <v>268.94</v>
      </c>
      <c r="D3367" s="14">
        <v>272.10000000000002</v>
      </c>
      <c r="E3367" s="14">
        <v>268.77</v>
      </c>
      <c r="F3367" s="14" t="s">
        <v>7074</v>
      </c>
      <c r="G3367" s="15">
        <v>3.2000000000000002E-3</v>
      </c>
    </row>
    <row r="3368" spans="1:7" x14ac:dyDescent="0.2">
      <c r="A3368" s="17">
        <v>38573</v>
      </c>
      <c r="B3368" s="14">
        <v>268.94</v>
      </c>
      <c r="C3368" s="14">
        <v>268.08999999999997</v>
      </c>
      <c r="D3368" s="14">
        <v>268.95999999999998</v>
      </c>
      <c r="E3368" s="14">
        <v>267.7</v>
      </c>
      <c r="F3368" s="14" t="s">
        <v>2179</v>
      </c>
      <c r="G3368" s="15">
        <v>5.0000000000000001E-4</v>
      </c>
    </row>
    <row r="3369" spans="1:7" x14ac:dyDescent="0.2">
      <c r="A3369" s="17">
        <v>38572</v>
      </c>
      <c r="B3369" s="14">
        <v>268.08999999999997</v>
      </c>
      <c r="C3369" s="14">
        <v>267.95999999999998</v>
      </c>
      <c r="D3369" s="14">
        <v>268.83999999999997</v>
      </c>
      <c r="E3369" s="14">
        <v>267.58999999999997</v>
      </c>
      <c r="F3369" s="14" t="s">
        <v>2179</v>
      </c>
      <c r="G3369" s="15">
        <v>-3.0999999999999999E-3</v>
      </c>
    </row>
    <row r="3370" spans="1:7" x14ac:dyDescent="0.2">
      <c r="A3370" s="17">
        <v>38569</v>
      </c>
      <c r="B3370" s="14">
        <v>267.95999999999998</v>
      </c>
      <c r="C3370" s="14">
        <v>268.79000000000002</v>
      </c>
      <c r="D3370" s="14">
        <v>269.06</v>
      </c>
      <c r="E3370" s="14">
        <v>267.77999999999997</v>
      </c>
      <c r="F3370" s="14" t="s">
        <v>7075</v>
      </c>
      <c r="G3370" s="15">
        <v>-6.0000000000000001E-3</v>
      </c>
    </row>
    <row r="3371" spans="1:7" x14ac:dyDescent="0.2">
      <c r="A3371" s="17">
        <v>38568</v>
      </c>
      <c r="B3371" s="14">
        <v>268.79000000000002</v>
      </c>
      <c r="C3371" s="14">
        <v>270.39999999999998</v>
      </c>
      <c r="D3371" s="14">
        <v>271.01</v>
      </c>
      <c r="E3371" s="14">
        <v>268.45</v>
      </c>
      <c r="F3371" s="14" t="s">
        <v>4823</v>
      </c>
      <c r="G3371" s="15">
        <v>-1.5E-3</v>
      </c>
    </row>
    <row r="3372" spans="1:7" x14ac:dyDescent="0.2">
      <c r="A3372" s="17">
        <v>38567</v>
      </c>
      <c r="B3372" s="14">
        <v>270.39999999999998</v>
      </c>
      <c r="C3372" s="14">
        <v>270.81</v>
      </c>
      <c r="D3372" s="14">
        <v>270.89</v>
      </c>
      <c r="E3372" s="14">
        <v>269.38</v>
      </c>
      <c r="F3372" s="14" t="s">
        <v>4004</v>
      </c>
      <c r="G3372" s="15">
        <v>8.8999999999999999E-3</v>
      </c>
    </row>
    <row r="3373" spans="1:7" x14ac:dyDescent="0.2">
      <c r="A3373" s="17">
        <v>38566</v>
      </c>
      <c r="B3373" s="14">
        <v>270.81</v>
      </c>
      <c r="C3373" s="14">
        <v>268.42</v>
      </c>
      <c r="D3373" s="14">
        <v>270.81</v>
      </c>
      <c r="E3373" s="14">
        <v>268.42</v>
      </c>
      <c r="F3373" s="14" t="s">
        <v>7076</v>
      </c>
      <c r="G3373" s="15">
        <v>-2.9999999999999997E-4</v>
      </c>
    </row>
    <row r="3374" spans="1:7" x14ac:dyDescent="0.2">
      <c r="A3374" s="17">
        <v>38565</v>
      </c>
      <c r="B3374" s="14">
        <v>268.42</v>
      </c>
      <c r="C3374" s="14">
        <v>268.51</v>
      </c>
      <c r="D3374" s="14">
        <v>269.3</v>
      </c>
      <c r="E3374" s="14">
        <v>268.01</v>
      </c>
      <c r="F3374" s="14" t="s">
        <v>7077</v>
      </c>
      <c r="G3374" s="15">
        <v>4.0000000000000002E-4</v>
      </c>
    </row>
    <row r="3375" spans="1:7" x14ac:dyDescent="0.2">
      <c r="A3375" s="17">
        <v>38562</v>
      </c>
      <c r="B3375" s="14">
        <v>268.51</v>
      </c>
      <c r="C3375" s="14">
        <v>268.39</v>
      </c>
      <c r="D3375" s="14">
        <v>269.63</v>
      </c>
      <c r="E3375" s="14">
        <v>268.19</v>
      </c>
      <c r="F3375" s="14" t="s">
        <v>7078</v>
      </c>
      <c r="G3375" s="15">
        <v>2.8999999999999998E-3</v>
      </c>
    </row>
    <row r="3376" spans="1:7" x14ac:dyDescent="0.2">
      <c r="A3376" s="17">
        <v>38561</v>
      </c>
      <c r="B3376" s="14">
        <v>268.39</v>
      </c>
      <c r="C3376" s="14">
        <v>267.61</v>
      </c>
      <c r="D3376" s="14">
        <v>269.12</v>
      </c>
      <c r="E3376" s="14">
        <v>267.61</v>
      </c>
      <c r="F3376" s="14" t="s">
        <v>4825</v>
      </c>
      <c r="G3376" s="15">
        <v>7.7999999999999996E-3</v>
      </c>
    </row>
    <row r="3377" spans="1:7" x14ac:dyDescent="0.2">
      <c r="A3377" s="17">
        <v>38560</v>
      </c>
      <c r="B3377" s="14">
        <v>267.61</v>
      </c>
      <c r="C3377" s="14">
        <v>265.55</v>
      </c>
      <c r="D3377" s="14">
        <v>267.7</v>
      </c>
      <c r="E3377" s="14">
        <v>265.55</v>
      </c>
      <c r="F3377" s="14" t="s">
        <v>7079</v>
      </c>
      <c r="G3377" s="15">
        <v>1.6999999999999999E-3</v>
      </c>
    </row>
    <row r="3378" spans="1:7" x14ac:dyDescent="0.2">
      <c r="A3378" s="17">
        <v>38559</v>
      </c>
      <c r="B3378" s="14">
        <v>265.55</v>
      </c>
      <c r="C3378" s="14">
        <v>265.11</v>
      </c>
      <c r="D3378" s="14">
        <v>266.69</v>
      </c>
      <c r="E3378" s="14">
        <v>265.11</v>
      </c>
      <c r="F3378" s="14" t="s">
        <v>5962</v>
      </c>
      <c r="G3378" s="15">
        <v>-2.8E-3</v>
      </c>
    </row>
    <row r="3379" spans="1:7" x14ac:dyDescent="0.2">
      <c r="A3379" s="17">
        <v>38558</v>
      </c>
      <c r="B3379" s="14">
        <v>265.11</v>
      </c>
      <c r="C3379" s="14">
        <v>265.85000000000002</v>
      </c>
      <c r="D3379" s="14">
        <v>266.18</v>
      </c>
      <c r="E3379" s="14">
        <v>264.39999999999998</v>
      </c>
      <c r="F3379" s="14" t="s">
        <v>2179</v>
      </c>
      <c r="G3379" s="15">
        <v>8.9999999999999998E-4</v>
      </c>
    </row>
    <row r="3380" spans="1:7" x14ac:dyDescent="0.2">
      <c r="A3380" s="17">
        <v>38555</v>
      </c>
      <c r="B3380" s="14">
        <v>265.85000000000002</v>
      </c>
      <c r="C3380" s="14">
        <v>265.62</v>
      </c>
      <c r="D3380" s="14">
        <v>266.29000000000002</v>
      </c>
      <c r="E3380" s="14">
        <v>265.13</v>
      </c>
      <c r="F3380" s="14" t="s">
        <v>7080</v>
      </c>
      <c r="G3380" s="15">
        <v>7.3000000000000001E-3</v>
      </c>
    </row>
    <row r="3381" spans="1:7" x14ac:dyDescent="0.2">
      <c r="A3381" s="17">
        <v>38554</v>
      </c>
      <c r="B3381" s="14">
        <v>265.62</v>
      </c>
      <c r="C3381" s="14">
        <v>263.69</v>
      </c>
      <c r="D3381" s="14">
        <v>266.3</v>
      </c>
      <c r="E3381" s="14">
        <v>263.69</v>
      </c>
      <c r="F3381" s="14" t="s">
        <v>7081</v>
      </c>
      <c r="G3381" s="15">
        <v>-6.0000000000000001E-3</v>
      </c>
    </row>
    <row r="3382" spans="1:7" x14ac:dyDescent="0.2">
      <c r="A3382" s="17">
        <v>38553</v>
      </c>
      <c r="B3382" s="14">
        <v>263.69</v>
      </c>
      <c r="C3382" s="14">
        <v>265.27</v>
      </c>
      <c r="D3382" s="14">
        <v>265.3</v>
      </c>
      <c r="E3382" s="14">
        <v>262.92</v>
      </c>
      <c r="F3382" s="14" t="s">
        <v>7082</v>
      </c>
      <c r="G3382" s="15">
        <v>2.5000000000000001E-3</v>
      </c>
    </row>
    <row r="3383" spans="1:7" x14ac:dyDescent="0.2">
      <c r="A3383" s="17">
        <v>38552</v>
      </c>
      <c r="B3383" s="14">
        <v>265.27</v>
      </c>
      <c r="C3383" s="14">
        <v>264.61</v>
      </c>
      <c r="D3383" s="14">
        <v>265.27999999999997</v>
      </c>
      <c r="E3383" s="14">
        <v>264.11</v>
      </c>
      <c r="F3383" s="14" t="s">
        <v>7083</v>
      </c>
      <c r="G3383" s="15">
        <v>1.1000000000000001E-3</v>
      </c>
    </row>
    <row r="3384" spans="1:7" x14ac:dyDescent="0.2">
      <c r="A3384" s="17">
        <v>38551</v>
      </c>
      <c r="B3384" s="14">
        <v>264.61</v>
      </c>
      <c r="C3384" s="14">
        <v>264.33</v>
      </c>
      <c r="D3384" s="14">
        <v>265.35000000000002</v>
      </c>
      <c r="E3384" s="14">
        <v>264.10000000000002</v>
      </c>
      <c r="F3384" s="14" t="s">
        <v>6190</v>
      </c>
      <c r="G3384" s="15">
        <v>-6.9999999999999999E-4</v>
      </c>
    </row>
    <row r="3385" spans="1:7" x14ac:dyDescent="0.2">
      <c r="A3385" s="17">
        <v>38548</v>
      </c>
      <c r="B3385" s="14">
        <v>264.33</v>
      </c>
      <c r="C3385" s="14">
        <v>264.51</v>
      </c>
      <c r="D3385" s="14">
        <v>264.86</v>
      </c>
      <c r="E3385" s="14">
        <v>263.85000000000002</v>
      </c>
      <c r="F3385" s="14" t="s">
        <v>7084</v>
      </c>
      <c r="G3385" s="15">
        <v>0</v>
      </c>
    </row>
    <row r="3386" spans="1:7" x14ac:dyDescent="0.2">
      <c r="A3386" s="17">
        <v>38547</v>
      </c>
      <c r="B3386" s="14">
        <v>264.51</v>
      </c>
      <c r="C3386" s="14">
        <v>264.52</v>
      </c>
      <c r="D3386" s="14">
        <v>265.37</v>
      </c>
      <c r="E3386" s="14">
        <v>264.11</v>
      </c>
      <c r="F3386" s="14" t="s">
        <v>2179</v>
      </c>
      <c r="G3386" s="15">
        <v>7.1999999999999998E-3</v>
      </c>
    </row>
    <row r="3387" spans="1:7" x14ac:dyDescent="0.2">
      <c r="A3387" s="17">
        <v>38546</v>
      </c>
      <c r="B3387" s="14">
        <v>264.52</v>
      </c>
      <c r="C3387" s="14">
        <v>262.64</v>
      </c>
      <c r="D3387" s="14">
        <v>264.76</v>
      </c>
      <c r="E3387" s="14">
        <v>262.64</v>
      </c>
      <c r="F3387" s="14" t="s">
        <v>7085</v>
      </c>
      <c r="G3387" s="15">
        <v>-1.1999999999999999E-3</v>
      </c>
    </row>
    <row r="3388" spans="1:7" x14ac:dyDescent="0.2">
      <c r="A3388" s="17">
        <v>38545</v>
      </c>
      <c r="B3388" s="14">
        <v>262.64</v>
      </c>
      <c r="C3388" s="14">
        <v>262.95999999999998</v>
      </c>
      <c r="D3388" s="14">
        <v>263.56</v>
      </c>
      <c r="E3388" s="14">
        <v>261.91000000000003</v>
      </c>
      <c r="F3388" s="14" t="s">
        <v>7086</v>
      </c>
      <c r="G3388" s="15">
        <v>1.5699999999999999E-2</v>
      </c>
    </row>
    <row r="3389" spans="1:7" x14ac:dyDescent="0.2">
      <c r="A3389" s="17">
        <v>38544</v>
      </c>
      <c r="B3389" s="14">
        <v>262.95999999999998</v>
      </c>
      <c r="C3389" s="14">
        <v>258.89999999999998</v>
      </c>
      <c r="D3389" s="14">
        <v>263.04000000000002</v>
      </c>
      <c r="E3389" s="14">
        <v>258.89999999999998</v>
      </c>
      <c r="F3389" s="14" t="s">
        <v>7087</v>
      </c>
      <c r="G3389" s="15">
        <v>1.5699999999999999E-2</v>
      </c>
    </row>
    <row r="3390" spans="1:7" x14ac:dyDescent="0.2">
      <c r="A3390" s="17">
        <v>38541</v>
      </c>
      <c r="B3390" s="14">
        <v>258.89999999999998</v>
      </c>
      <c r="C3390" s="14">
        <v>254.9</v>
      </c>
      <c r="D3390" s="14">
        <v>258.89999999999998</v>
      </c>
      <c r="E3390" s="14">
        <v>254.9</v>
      </c>
      <c r="F3390" s="14" t="s">
        <v>7088</v>
      </c>
      <c r="G3390" s="15">
        <v>-1.4999999999999999E-2</v>
      </c>
    </row>
    <row r="3391" spans="1:7" x14ac:dyDescent="0.2">
      <c r="A3391" s="17">
        <v>38540</v>
      </c>
      <c r="B3391" s="14">
        <v>254.9</v>
      </c>
      <c r="C3391" s="14">
        <v>258.77999999999997</v>
      </c>
      <c r="D3391" s="14">
        <v>258.88</v>
      </c>
      <c r="E3391" s="14">
        <v>249.16</v>
      </c>
      <c r="F3391" s="14" t="s">
        <v>7089</v>
      </c>
      <c r="G3391" s="15">
        <v>2E-3</v>
      </c>
    </row>
    <row r="3392" spans="1:7" x14ac:dyDescent="0.2">
      <c r="A3392" s="17">
        <v>38539</v>
      </c>
      <c r="B3392" s="14">
        <v>258.77999999999997</v>
      </c>
      <c r="C3392" s="14">
        <v>258.27</v>
      </c>
      <c r="D3392" s="14">
        <v>259.35000000000002</v>
      </c>
      <c r="E3392" s="14">
        <v>258.26</v>
      </c>
      <c r="F3392" s="14" t="s">
        <v>4160</v>
      </c>
      <c r="G3392" s="15">
        <v>-6.9999999999999999E-4</v>
      </c>
    </row>
    <row r="3393" spans="1:7" x14ac:dyDescent="0.2">
      <c r="A3393" s="17">
        <v>38538</v>
      </c>
      <c r="B3393" s="14">
        <v>258.27</v>
      </c>
      <c r="C3393" s="14">
        <v>258.44</v>
      </c>
      <c r="D3393" s="14">
        <v>258.68</v>
      </c>
      <c r="E3393" s="14">
        <v>257.58999999999997</v>
      </c>
      <c r="F3393" s="14" t="s">
        <v>6240</v>
      </c>
      <c r="G3393" s="15">
        <v>3.3999999999999998E-3</v>
      </c>
    </row>
    <row r="3394" spans="1:7" x14ac:dyDescent="0.2">
      <c r="A3394" s="17">
        <v>38537</v>
      </c>
      <c r="B3394" s="14">
        <v>258.44</v>
      </c>
      <c r="C3394" s="14">
        <v>257.56</v>
      </c>
      <c r="D3394" s="14">
        <v>258.70999999999998</v>
      </c>
      <c r="E3394" s="14">
        <v>257.45</v>
      </c>
      <c r="F3394" s="14" t="s">
        <v>7090</v>
      </c>
      <c r="G3394" s="15">
        <v>7.7000000000000002E-3</v>
      </c>
    </row>
    <row r="3395" spans="1:7" x14ac:dyDescent="0.2">
      <c r="A3395" s="17">
        <v>38534</v>
      </c>
      <c r="B3395" s="14">
        <v>257.56</v>
      </c>
      <c r="C3395" s="14">
        <v>255.6</v>
      </c>
      <c r="D3395" s="14">
        <v>257.58</v>
      </c>
      <c r="E3395" s="14">
        <v>254.68</v>
      </c>
      <c r="F3395" s="14" t="s">
        <v>7091</v>
      </c>
      <c r="G3395" s="15">
        <v>2.2000000000000001E-3</v>
      </c>
    </row>
    <row r="3396" spans="1:7" x14ac:dyDescent="0.2">
      <c r="A3396" s="17">
        <v>38533</v>
      </c>
      <c r="B3396" s="14">
        <v>255.6</v>
      </c>
      <c r="C3396" s="14">
        <v>255.04</v>
      </c>
      <c r="D3396" s="14">
        <v>256.08999999999997</v>
      </c>
      <c r="E3396" s="14">
        <v>254.28</v>
      </c>
      <c r="F3396" s="14" t="s">
        <v>7092</v>
      </c>
      <c r="G3396" s="15">
        <v>7.3000000000000001E-3</v>
      </c>
    </row>
    <row r="3397" spans="1:7" x14ac:dyDescent="0.2">
      <c r="A3397" s="17">
        <v>38532</v>
      </c>
      <c r="B3397" s="14">
        <v>255.04</v>
      </c>
      <c r="C3397" s="14">
        <v>253.19</v>
      </c>
      <c r="D3397" s="14">
        <v>255.41</v>
      </c>
      <c r="E3397" s="14">
        <v>253.19</v>
      </c>
      <c r="F3397" s="14" t="s">
        <v>7093</v>
      </c>
      <c r="G3397" s="15">
        <v>6.7000000000000002E-3</v>
      </c>
    </row>
    <row r="3398" spans="1:7" x14ac:dyDescent="0.2">
      <c r="A3398" s="17">
        <v>38531</v>
      </c>
      <c r="B3398" s="14">
        <v>253.19</v>
      </c>
      <c r="C3398" s="14">
        <v>251.51</v>
      </c>
      <c r="D3398" s="14">
        <v>253.49</v>
      </c>
      <c r="E3398" s="14">
        <v>251.51</v>
      </c>
      <c r="F3398" s="14" t="s">
        <v>7094</v>
      </c>
      <c r="G3398" s="15">
        <v>-0.02</v>
      </c>
    </row>
    <row r="3399" spans="1:7" x14ac:dyDescent="0.2">
      <c r="A3399" s="17">
        <v>38530</v>
      </c>
      <c r="B3399" s="14">
        <v>251.51</v>
      </c>
      <c r="C3399" s="14">
        <v>256.63</v>
      </c>
      <c r="D3399" s="14">
        <v>256.63</v>
      </c>
      <c r="E3399" s="14">
        <v>251.46</v>
      </c>
      <c r="F3399" s="14" t="s">
        <v>6463</v>
      </c>
      <c r="G3399" s="15">
        <v>9.2999999999999992E-3</v>
      </c>
    </row>
    <row r="3400" spans="1:7" x14ac:dyDescent="0.2">
      <c r="A3400" s="17">
        <v>38526</v>
      </c>
      <c r="B3400" s="14">
        <v>256.63</v>
      </c>
      <c r="C3400" s="14">
        <v>254.27</v>
      </c>
      <c r="D3400" s="14">
        <v>256.75</v>
      </c>
      <c r="E3400" s="14">
        <v>254.27</v>
      </c>
      <c r="F3400" s="14" t="s">
        <v>7095</v>
      </c>
      <c r="G3400" s="15">
        <v>1.5E-3</v>
      </c>
    </row>
    <row r="3401" spans="1:7" x14ac:dyDescent="0.2">
      <c r="A3401" s="17">
        <v>38525</v>
      </c>
      <c r="B3401" s="14">
        <v>254.27</v>
      </c>
      <c r="C3401" s="14">
        <v>253.88</v>
      </c>
      <c r="D3401" s="14">
        <v>254.59</v>
      </c>
      <c r="E3401" s="14">
        <v>253.57</v>
      </c>
      <c r="F3401" s="14" t="s">
        <v>7096</v>
      </c>
      <c r="G3401" s="15">
        <v>7.1999999999999998E-3</v>
      </c>
    </row>
    <row r="3402" spans="1:7" x14ac:dyDescent="0.2">
      <c r="A3402" s="17">
        <v>38524</v>
      </c>
      <c r="B3402" s="14">
        <v>253.88</v>
      </c>
      <c r="C3402" s="14">
        <v>252.06</v>
      </c>
      <c r="D3402" s="14">
        <v>253.93</v>
      </c>
      <c r="E3402" s="14">
        <v>252.06</v>
      </c>
      <c r="F3402" s="14" t="s">
        <v>6220</v>
      </c>
      <c r="G3402" s="15">
        <v>2.8E-3</v>
      </c>
    </row>
    <row r="3403" spans="1:7" x14ac:dyDescent="0.2">
      <c r="A3403" s="17">
        <v>38523</v>
      </c>
      <c r="B3403" s="14">
        <v>252.06</v>
      </c>
      <c r="C3403" s="14">
        <v>251.36</v>
      </c>
      <c r="D3403" s="14">
        <v>252.35</v>
      </c>
      <c r="E3403" s="14">
        <v>250.9</v>
      </c>
      <c r="F3403" s="14" t="s">
        <v>7097</v>
      </c>
      <c r="G3403" s="15">
        <v>2.0000000000000001E-4</v>
      </c>
    </row>
    <row r="3404" spans="1:7" x14ac:dyDescent="0.2">
      <c r="A3404" s="17">
        <v>38520</v>
      </c>
      <c r="B3404" s="14">
        <v>251.36</v>
      </c>
      <c r="C3404" s="14">
        <v>251.32</v>
      </c>
      <c r="D3404" s="14">
        <v>252.08</v>
      </c>
      <c r="E3404" s="14">
        <v>251.18</v>
      </c>
      <c r="F3404" s="14" t="s">
        <v>7098</v>
      </c>
      <c r="G3404" s="15">
        <v>5.3E-3</v>
      </c>
    </row>
    <row r="3405" spans="1:7" x14ac:dyDescent="0.2">
      <c r="A3405" s="17">
        <v>38519</v>
      </c>
      <c r="B3405" s="14">
        <v>251.32</v>
      </c>
      <c r="C3405" s="14">
        <v>250</v>
      </c>
      <c r="D3405" s="14">
        <v>251.43</v>
      </c>
      <c r="E3405" s="14">
        <v>250</v>
      </c>
      <c r="F3405" s="14" t="s">
        <v>7099</v>
      </c>
      <c r="G3405" s="15">
        <v>-4.0000000000000001E-3</v>
      </c>
    </row>
    <row r="3406" spans="1:7" x14ac:dyDescent="0.2">
      <c r="A3406" s="17">
        <v>38518</v>
      </c>
      <c r="B3406" s="14">
        <v>250</v>
      </c>
      <c r="C3406" s="14">
        <v>251</v>
      </c>
      <c r="D3406" s="14">
        <v>251.46</v>
      </c>
      <c r="E3406" s="14">
        <v>249.44</v>
      </c>
      <c r="F3406" s="14" t="s">
        <v>7100</v>
      </c>
      <c r="G3406" s="15">
        <v>7.3000000000000001E-3</v>
      </c>
    </row>
    <row r="3407" spans="1:7" x14ac:dyDescent="0.2">
      <c r="A3407" s="17">
        <v>38517</v>
      </c>
      <c r="B3407" s="14">
        <v>251</v>
      </c>
      <c r="C3407" s="14">
        <v>249.18</v>
      </c>
      <c r="D3407" s="14">
        <v>251.02</v>
      </c>
      <c r="E3407" s="14">
        <v>249.03</v>
      </c>
      <c r="F3407" s="14" t="s">
        <v>7101</v>
      </c>
      <c r="G3407" s="15">
        <v>3.3E-3</v>
      </c>
    </row>
    <row r="3408" spans="1:7" x14ac:dyDescent="0.2">
      <c r="A3408" s="17">
        <v>38516</v>
      </c>
      <c r="B3408" s="14">
        <v>249.18</v>
      </c>
      <c r="C3408" s="14">
        <v>248.35</v>
      </c>
      <c r="D3408" s="14">
        <v>249.58</v>
      </c>
      <c r="E3408" s="14">
        <v>248.1</v>
      </c>
      <c r="F3408" s="14" t="s">
        <v>7102</v>
      </c>
      <c r="G3408" s="15">
        <v>6.6E-3</v>
      </c>
    </row>
    <row r="3409" spans="1:7" x14ac:dyDescent="0.2">
      <c r="A3409" s="17">
        <v>38513</v>
      </c>
      <c r="B3409" s="14">
        <v>248.35</v>
      </c>
      <c r="C3409" s="14">
        <v>246.71</v>
      </c>
      <c r="D3409" s="14">
        <v>248.49</v>
      </c>
      <c r="E3409" s="14">
        <v>246.71</v>
      </c>
      <c r="F3409" s="14" t="s">
        <v>7103</v>
      </c>
      <c r="G3409" s="15">
        <v>-1.6000000000000001E-3</v>
      </c>
    </row>
    <row r="3410" spans="1:7" x14ac:dyDescent="0.2">
      <c r="A3410" s="17">
        <v>38512</v>
      </c>
      <c r="B3410" s="14">
        <v>246.71</v>
      </c>
      <c r="C3410" s="14">
        <v>247.1</v>
      </c>
      <c r="D3410" s="14">
        <v>247.32</v>
      </c>
      <c r="E3410" s="14">
        <v>246.25</v>
      </c>
      <c r="F3410" s="14" t="s">
        <v>4628</v>
      </c>
      <c r="G3410" s="15">
        <v>4.7999999999999996E-3</v>
      </c>
    </row>
    <row r="3411" spans="1:7" x14ac:dyDescent="0.2">
      <c r="A3411" s="17">
        <v>38511</v>
      </c>
      <c r="B3411" s="14">
        <v>247.1</v>
      </c>
      <c r="C3411" s="14">
        <v>245.93</v>
      </c>
      <c r="D3411" s="14">
        <v>247.31</v>
      </c>
      <c r="E3411" s="14">
        <v>245.44</v>
      </c>
      <c r="F3411" s="14" t="s">
        <v>7104</v>
      </c>
      <c r="G3411" s="15">
        <v>7.4999999999999997E-3</v>
      </c>
    </row>
    <row r="3412" spans="1:7" x14ac:dyDescent="0.2">
      <c r="A3412" s="17">
        <v>38510</v>
      </c>
      <c r="B3412" s="14">
        <v>245.93</v>
      </c>
      <c r="C3412" s="14">
        <v>244.09</v>
      </c>
      <c r="D3412" s="14">
        <v>245.97</v>
      </c>
      <c r="E3412" s="14">
        <v>244.07</v>
      </c>
      <c r="F3412" s="14" t="s">
        <v>7105</v>
      </c>
      <c r="G3412" s="15">
        <v>-2.5999999999999999E-3</v>
      </c>
    </row>
    <row r="3413" spans="1:7" x14ac:dyDescent="0.2">
      <c r="A3413" s="17">
        <v>38506</v>
      </c>
      <c r="B3413" s="14">
        <v>244.09</v>
      </c>
      <c r="C3413" s="14">
        <v>244.73</v>
      </c>
      <c r="D3413" s="14">
        <v>245.5</v>
      </c>
      <c r="E3413" s="14">
        <v>243.62</v>
      </c>
      <c r="F3413" s="14" t="s">
        <v>7106</v>
      </c>
      <c r="G3413" s="15">
        <v>-5.7999999999999996E-3</v>
      </c>
    </row>
    <row r="3414" spans="1:7" x14ac:dyDescent="0.2">
      <c r="A3414" s="17">
        <v>38505</v>
      </c>
      <c r="B3414" s="14">
        <v>244.73</v>
      </c>
      <c r="C3414" s="14">
        <v>246.16</v>
      </c>
      <c r="D3414" s="14">
        <v>246.7</v>
      </c>
      <c r="E3414" s="14">
        <v>244.64</v>
      </c>
      <c r="F3414" s="14" t="s">
        <v>7107</v>
      </c>
      <c r="G3414" s="15">
        <v>2.8E-3</v>
      </c>
    </row>
    <row r="3415" spans="1:7" x14ac:dyDescent="0.2">
      <c r="A3415" s="17">
        <v>38504</v>
      </c>
      <c r="B3415" s="14">
        <v>246.16</v>
      </c>
      <c r="C3415" s="14">
        <v>245.48</v>
      </c>
      <c r="D3415" s="14">
        <v>246.7</v>
      </c>
      <c r="E3415" s="14">
        <v>245.36</v>
      </c>
      <c r="F3415" s="14" t="s">
        <v>7108</v>
      </c>
      <c r="G3415" s="15">
        <v>-1.1999999999999999E-3</v>
      </c>
    </row>
    <row r="3416" spans="1:7" x14ac:dyDescent="0.2">
      <c r="A3416" s="17">
        <v>38503</v>
      </c>
      <c r="B3416" s="14">
        <v>245.48</v>
      </c>
      <c r="C3416" s="14">
        <v>245.78</v>
      </c>
      <c r="D3416" s="14">
        <v>246.62</v>
      </c>
      <c r="E3416" s="14">
        <v>245.37</v>
      </c>
      <c r="F3416" s="14" t="s">
        <v>7109</v>
      </c>
      <c r="G3416" s="15">
        <v>3.3999999999999998E-3</v>
      </c>
    </row>
    <row r="3417" spans="1:7" x14ac:dyDescent="0.2">
      <c r="A3417" s="17">
        <v>38502</v>
      </c>
      <c r="B3417" s="14">
        <v>245.78</v>
      </c>
      <c r="C3417" s="14">
        <v>244.95</v>
      </c>
      <c r="D3417" s="14">
        <v>245.8</v>
      </c>
      <c r="E3417" s="14">
        <v>244.37</v>
      </c>
      <c r="F3417" s="14" t="s">
        <v>3932</v>
      </c>
      <c r="G3417" s="15">
        <v>1.2999999999999999E-3</v>
      </c>
    </row>
    <row r="3418" spans="1:7" x14ac:dyDescent="0.2">
      <c r="A3418" s="17">
        <v>38499</v>
      </c>
      <c r="B3418" s="14">
        <v>244.95</v>
      </c>
      <c r="C3418" s="14">
        <v>244.63</v>
      </c>
      <c r="D3418" s="14">
        <v>245.42</v>
      </c>
      <c r="E3418" s="14">
        <v>244.27</v>
      </c>
      <c r="F3418" s="14" t="s">
        <v>2463</v>
      </c>
      <c r="G3418" s="15">
        <v>8.8999999999999999E-3</v>
      </c>
    </row>
    <row r="3419" spans="1:7" x14ac:dyDescent="0.2">
      <c r="A3419" s="17">
        <v>38498</v>
      </c>
      <c r="B3419" s="14">
        <v>244.63</v>
      </c>
      <c r="C3419" s="14">
        <v>242.48</v>
      </c>
      <c r="D3419" s="14">
        <v>244.68</v>
      </c>
      <c r="E3419" s="14">
        <v>242.48</v>
      </c>
      <c r="F3419" s="14" t="s">
        <v>7110</v>
      </c>
      <c r="G3419" s="15">
        <v>-1E-3</v>
      </c>
    </row>
    <row r="3420" spans="1:7" x14ac:dyDescent="0.2">
      <c r="A3420" s="17">
        <v>38497</v>
      </c>
      <c r="B3420" s="14">
        <v>242.48</v>
      </c>
      <c r="C3420" s="14">
        <v>242.73</v>
      </c>
      <c r="D3420" s="14">
        <v>243.4</v>
      </c>
      <c r="E3420" s="14">
        <v>242.3</v>
      </c>
      <c r="F3420" s="14" t="s">
        <v>7111</v>
      </c>
      <c r="G3420" s="15">
        <v>1.6000000000000001E-3</v>
      </c>
    </row>
    <row r="3421" spans="1:7" x14ac:dyDescent="0.2">
      <c r="A3421" s="17">
        <v>38496</v>
      </c>
      <c r="B3421" s="14">
        <v>242.73</v>
      </c>
      <c r="C3421" s="14">
        <v>242.35</v>
      </c>
      <c r="D3421" s="14">
        <v>242.81</v>
      </c>
      <c r="E3421" s="14">
        <v>242.1</v>
      </c>
      <c r="F3421" s="14" t="s">
        <v>7112</v>
      </c>
      <c r="G3421" s="15">
        <v>5.0000000000000001E-4</v>
      </c>
    </row>
    <row r="3422" spans="1:7" x14ac:dyDescent="0.2">
      <c r="A3422" s="17">
        <v>38495</v>
      </c>
      <c r="B3422" s="14">
        <v>242.35</v>
      </c>
      <c r="C3422" s="14">
        <v>242.23</v>
      </c>
      <c r="D3422" s="14">
        <v>243.05</v>
      </c>
      <c r="E3422" s="14">
        <v>242.05</v>
      </c>
      <c r="F3422" s="14" t="s">
        <v>7113</v>
      </c>
      <c r="G3422" s="15">
        <v>-5.0000000000000001E-4</v>
      </c>
    </row>
    <row r="3423" spans="1:7" x14ac:dyDescent="0.2">
      <c r="A3423" s="17">
        <v>38492</v>
      </c>
      <c r="B3423" s="14">
        <v>242.23</v>
      </c>
      <c r="C3423" s="14">
        <v>242.34</v>
      </c>
      <c r="D3423" s="14">
        <v>243</v>
      </c>
      <c r="E3423" s="14">
        <v>241.88</v>
      </c>
      <c r="F3423" s="14" t="s">
        <v>7114</v>
      </c>
      <c r="G3423" s="15">
        <v>4.1999999999999997E-3</v>
      </c>
    </row>
    <row r="3424" spans="1:7" x14ac:dyDescent="0.2">
      <c r="A3424" s="17">
        <v>38491</v>
      </c>
      <c r="B3424" s="14">
        <v>242.34</v>
      </c>
      <c r="C3424" s="14">
        <v>241.32</v>
      </c>
      <c r="D3424" s="14">
        <v>242.64</v>
      </c>
      <c r="E3424" s="14">
        <v>241.32</v>
      </c>
      <c r="F3424" s="14" t="s">
        <v>7115</v>
      </c>
      <c r="G3424" s="15">
        <v>7.6E-3</v>
      </c>
    </row>
    <row r="3425" spans="1:7" x14ac:dyDescent="0.2">
      <c r="A3425" s="17">
        <v>38490</v>
      </c>
      <c r="B3425" s="14">
        <v>241.32</v>
      </c>
      <c r="C3425" s="14">
        <v>239.49</v>
      </c>
      <c r="D3425" s="14">
        <v>241.57</v>
      </c>
      <c r="E3425" s="14">
        <v>239.49</v>
      </c>
      <c r="F3425" s="14" t="s">
        <v>7116</v>
      </c>
      <c r="G3425" s="15">
        <v>2.5000000000000001E-3</v>
      </c>
    </row>
    <row r="3426" spans="1:7" x14ac:dyDescent="0.2">
      <c r="A3426" s="17">
        <v>38489</v>
      </c>
      <c r="B3426" s="14">
        <v>239.49</v>
      </c>
      <c r="C3426" s="14">
        <v>238.89</v>
      </c>
      <c r="D3426" s="14">
        <v>239.8</v>
      </c>
      <c r="E3426" s="14">
        <v>238.71</v>
      </c>
      <c r="F3426" s="14" t="s">
        <v>7117</v>
      </c>
      <c r="G3426" s="15">
        <v>1E-4</v>
      </c>
    </row>
    <row r="3427" spans="1:7" x14ac:dyDescent="0.2">
      <c r="A3427" s="17">
        <v>38488</v>
      </c>
      <c r="B3427" s="14">
        <v>238.89</v>
      </c>
      <c r="C3427" s="14">
        <v>238.86</v>
      </c>
      <c r="D3427" s="14">
        <v>239.01</v>
      </c>
      <c r="E3427" s="14">
        <v>237.57</v>
      </c>
      <c r="F3427" s="14" t="s">
        <v>7118</v>
      </c>
      <c r="G3427" s="15">
        <v>4.5999999999999999E-3</v>
      </c>
    </row>
    <row r="3428" spans="1:7" x14ac:dyDescent="0.2">
      <c r="A3428" s="17">
        <v>38485</v>
      </c>
      <c r="B3428" s="14">
        <v>238.86</v>
      </c>
      <c r="C3428" s="14">
        <v>237.74</v>
      </c>
      <c r="D3428" s="14">
        <v>238.86</v>
      </c>
      <c r="E3428" s="14">
        <v>237.01</v>
      </c>
      <c r="F3428" s="14" t="s">
        <v>7119</v>
      </c>
      <c r="G3428" s="15">
        <v>1.03E-2</v>
      </c>
    </row>
    <row r="3429" spans="1:7" x14ac:dyDescent="0.2">
      <c r="A3429" s="17">
        <v>38484</v>
      </c>
      <c r="B3429" s="14">
        <v>237.77</v>
      </c>
      <c r="C3429" s="14">
        <v>235.34</v>
      </c>
      <c r="D3429" s="14">
        <v>238.07</v>
      </c>
      <c r="E3429" s="14">
        <v>235.34</v>
      </c>
      <c r="F3429" s="14" t="s">
        <v>7120</v>
      </c>
      <c r="G3429" s="15">
        <v>-4.1999999999999997E-3</v>
      </c>
    </row>
    <row r="3430" spans="1:7" x14ac:dyDescent="0.2">
      <c r="A3430" s="17">
        <v>38483</v>
      </c>
      <c r="B3430" s="14">
        <v>235.34</v>
      </c>
      <c r="C3430" s="14">
        <v>236.33</v>
      </c>
      <c r="D3430" s="14">
        <v>236.79</v>
      </c>
      <c r="E3430" s="14">
        <v>234.85</v>
      </c>
      <c r="F3430" s="14" t="s">
        <v>7121</v>
      </c>
      <c r="G3430" s="15">
        <v>-4.8999999999999998E-3</v>
      </c>
    </row>
    <row r="3431" spans="1:7" x14ac:dyDescent="0.2">
      <c r="A3431" s="17">
        <v>38482</v>
      </c>
      <c r="B3431" s="14">
        <v>236.33</v>
      </c>
      <c r="C3431" s="14">
        <v>237.49</v>
      </c>
      <c r="D3431" s="14">
        <v>238.65</v>
      </c>
      <c r="E3431" s="14">
        <v>235.77</v>
      </c>
      <c r="F3431" s="14" t="s">
        <v>7122</v>
      </c>
      <c r="G3431" s="15">
        <v>2.3E-3</v>
      </c>
    </row>
    <row r="3432" spans="1:7" x14ac:dyDescent="0.2">
      <c r="A3432" s="17">
        <v>38481</v>
      </c>
      <c r="B3432" s="14">
        <v>237.49</v>
      </c>
      <c r="C3432" s="14">
        <v>236.95</v>
      </c>
      <c r="D3432" s="14">
        <v>237.76</v>
      </c>
      <c r="E3432" s="14">
        <v>236.7</v>
      </c>
      <c r="F3432" s="14" t="s">
        <v>7123</v>
      </c>
      <c r="G3432" s="15">
        <v>1.2E-2</v>
      </c>
    </row>
    <row r="3433" spans="1:7" x14ac:dyDescent="0.2">
      <c r="A3433" s="17">
        <v>38478</v>
      </c>
      <c r="B3433" s="14">
        <v>236.95</v>
      </c>
      <c r="C3433" s="14">
        <v>234.14</v>
      </c>
      <c r="D3433" s="14">
        <v>237.58</v>
      </c>
      <c r="E3433" s="14">
        <v>234.14</v>
      </c>
      <c r="F3433" s="14" t="s">
        <v>7124</v>
      </c>
      <c r="G3433" s="15">
        <v>-2.3E-3</v>
      </c>
    </row>
    <row r="3434" spans="1:7" x14ac:dyDescent="0.2">
      <c r="A3434" s="17">
        <v>38476</v>
      </c>
      <c r="B3434" s="14">
        <v>234.14</v>
      </c>
      <c r="C3434" s="14">
        <v>234.68</v>
      </c>
      <c r="D3434" s="14">
        <v>235.39</v>
      </c>
      <c r="E3434" s="14">
        <v>233.99</v>
      </c>
      <c r="F3434" s="14" t="s">
        <v>7125</v>
      </c>
      <c r="G3434" s="15">
        <v>-2.0000000000000001E-4</v>
      </c>
    </row>
    <row r="3435" spans="1:7" x14ac:dyDescent="0.2">
      <c r="A3435" s="17">
        <v>38475</v>
      </c>
      <c r="B3435" s="14">
        <v>234.68</v>
      </c>
      <c r="C3435" s="14">
        <v>234.73</v>
      </c>
      <c r="D3435" s="14">
        <v>235.58</v>
      </c>
      <c r="E3435" s="14">
        <v>234.06</v>
      </c>
      <c r="F3435" s="14" t="s">
        <v>7126</v>
      </c>
      <c r="G3435" s="15">
        <v>7.3000000000000001E-3</v>
      </c>
    </row>
    <row r="3436" spans="1:7" x14ac:dyDescent="0.2">
      <c r="A3436" s="17">
        <v>38474</v>
      </c>
      <c r="B3436" s="14">
        <v>234.73</v>
      </c>
      <c r="C3436" s="14">
        <v>233.04</v>
      </c>
      <c r="D3436" s="14">
        <v>235.26</v>
      </c>
      <c r="E3436" s="14">
        <v>233.04</v>
      </c>
      <c r="F3436" s="14" t="s">
        <v>2179</v>
      </c>
      <c r="G3436" s="15">
        <v>1.8E-3</v>
      </c>
    </row>
    <row r="3437" spans="1:7" x14ac:dyDescent="0.2">
      <c r="A3437" s="17">
        <v>38471</v>
      </c>
      <c r="B3437" s="14">
        <v>233.04</v>
      </c>
      <c r="C3437" s="14">
        <v>232.61</v>
      </c>
      <c r="D3437" s="14">
        <v>233.96</v>
      </c>
      <c r="E3437" s="14">
        <v>231.25</v>
      </c>
      <c r="F3437" s="14" t="s">
        <v>7127</v>
      </c>
      <c r="G3437" s="15">
        <v>-1.12E-2</v>
      </c>
    </row>
    <row r="3438" spans="1:7" x14ac:dyDescent="0.2">
      <c r="A3438" s="17">
        <v>38470</v>
      </c>
      <c r="B3438" s="14">
        <v>232.61</v>
      </c>
      <c r="C3438" s="14">
        <v>235.24</v>
      </c>
      <c r="D3438" s="14">
        <v>236.05</v>
      </c>
      <c r="E3438" s="14">
        <v>231.31</v>
      </c>
      <c r="F3438" s="14" t="s">
        <v>7128</v>
      </c>
      <c r="G3438" s="15">
        <v>-2.87E-2</v>
      </c>
    </row>
    <row r="3439" spans="1:7" x14ac:dyDescent="0.2">
      <c r="A3439" s="17">
        <v>38469</v>
      </c>
      <c r="B3439" s="14">
        <v>235.24</v>
      </c>
      <c r="C3439" s="14">
        <v>242.18</v>
      </c>
      <c r="D3439" s="14">
        <v>242.18</v>
      </c>
      <c r="E3439" s="14">
        <v>234.73</v>
      </c>
      <c r="F3439" s="14" t="s">
        <v>7129</v>
      </c>
      <c r="G3439" s="15">
        <v>-7.1999999999999998E-3</v>
      </c>
    </row>
    <row r="3440" spans="1:7" x14ac:dyDescent="0.2">
      <c r="A3440" s="17">
        <v>38468</v>
      </c>
      <c r="B3440" s="14">
        <v>242.18</v>
      </c>
      <c r="C3440" s="14">
        <v>243.94</v>
      </c>
      <c r="D3440" s="14">
        <v>243.94</v>
      </c>
      <c r="E3440" s="14">
        <v>241.13</v>
      </c>
      <c r="F3440" s="14" t="s">
        <v>7130</v>
      </c>
      <c r="G3440" s="15">
        <v>-6.9999999999999999E-4</v>
      </c>
    </row>
    <row r="3441" spans="1:7" x14ac:dyDescent="0.2">
      <c r="A3441" s="17">
        <v>38467</v>
      </c>
      <c r="B3441" s="14">
        <v>243.94</v>
      </c>
      <c r="C3441" s="14">
        <v>244.11</v>
      </c>
      <c r="D3441" s="14">
        <v>244.3</v>
      </c>
      <c r="E3441" s="14">
        <v>242.28</v>
      </c>
      <c r="F3441" s="14" t="s">
        <v>7131</v>
      </c>
      <c r="G3441" s="15">
        <v>1.1599999999999999E-2</v>
      </c>
    </row>
    <row r="3442" spans="1:7" x14ac:dyDescent="0.2">
      <c r="A3442" s="17">
        <v>38464</v>
      </c>
      <c r="B3442" s="14">
        <v>244.11</v>
      </c>
      <c r="C3442" s="14">
        <v>241.3</v>
      </c>
      <c r="D3442" s="14">
        <v>245.11</v>
      </c>
      <c r="E3442" s="14">
        <v>241.3</v>
      </c>
      <c r="F3442" s="14" t="s">
        <v>7132</v>
      </c>
      <c r="G3442" s="15">
        <v>4.0000000000000002E-4</v>
      </c>
    </row>
    <row r="3443" spans="1:7" x14ac:dyDescent="0.2">
      <c r="A3443" s="17">
        <v>38463</v>
      </c>
      <c r="B3443" s="14">
        <v>241.3</v>
      </c>
      <c r="C3443" s="14">
        <v>241.21</v>
      </c>
      <c r="D3443" s="14">
        <v>242.04</v>
      </c>
      <c r="E3443" s="14">
        <v>240.42</v>
      </c>
      <c r="F3443" s="14" t="s">
        <v>7133</v>
      </c>
      <c r="G3443" s="15">
        <v>8.9999999999999998E-4</v>
      </c>
    </row>
    <row r="3444" spans="1:7" x14ac:dyDescent="0.2">
      <c r="A3444" s="17">
        <v>38462</v>
      </c>
      <c r="B3444" s="14">
        <v>241.21</v>
      </c>
      <c r="C3444" s="14">
        <v>241</v>
      </c>
      <c r="D3444" s="14">
        <v>242.97</v>
      </c>
      <c r="E3444" s="14">
        <v>241</v>
      </c>
      <c r="F3444" s="14" t="s">
        <v>6915</v>
      </c>
      <c r="G3444" s="15">
        <v>2.7000000000000001E-3</v>
      </c>
    </row>
    <row r="3445" spans="1:7" x14ac:dyDescent="0.2">
      <c r="A3445" s="17">
        <v>38461</v>
      </c>
      <c r="B3445" s="14">
        <v>241</v>
      </c>
      <c r="C3445" s="14">
        <v>240.36</v>
      </c>
      <c r="D3445" s="14">
        <v>242.32</v>
      </c>
      <c r="E3445" s="14">
        <v>240.36</v>
      </c>
      <c r="F3445" s="14" t="s">
        <v>7134</v>
      </c>
      <c r="G3445" s="15">
        <v>-1.54E-2</v>
      </c>
    </row>
    <row r="3446" spans="1:7" x14ac:dyDescent="0.2">
      <c r="A3446" s="17">
        <v>38460</v>
      </c>
      <c r="B3446" s="14">
        <v>240.36</v>
      </c>
      <c r="C3446" s="14">
        <v>244.12</v>
      </c>
      <c r="D3446" s="14">
        <v>244.12</v>
      </c>
      <c r="E3446" s="14">
        <v>239.01</v>
      </c>
      <c r="F3446" s="14" t="s">
        <v>4881</v>
      </c>
      <c r="G3446" s="15">
        <v>-1.55E-2</v>
      </c>
    </row>
    <row r="3447" spans="1:7" x14ac:dyDescent="0.2">
      <c r="A3447" s="17">
        <v>38457</v>
      </c>
      <c r="B3447" s="14">
        <v>244.12</v>
      </c>
      <c r="C3447" s="14">
        <v>247.97</v>
      </c>
      <c r="D3447" s="14">
        <v>247.97</v>
      </c>
      <c r="E3447" s="14">
        <v>243.72</v>
      </c>
      <c r="F3447" s="14" t="s">
        <v>7135</v>
      </c>
      <c r="G3447" s="15">
        <v>3.5000000000000001E-3</v>
      </c>
    </row>
    <row r="3448" spans="1:7" x14ac:dyDescent="0.2">
      <c r="A3448" s="17">
        <v>38456</v>
      </c>
      <c r="B3448" s="14">
        <v>247.97</v>
      </c>
      <c r="C3448" s="14">
        <v>247.1</v>
      </c>
      <c r="D3448" s="14">
        <v>248.32</v>
      </c>
      <c r="E3448" s="14">
        <v>245.8</v>
      </c>
      <c r="F3448" s="14" t="s">
        <v>7136</v>
      </c>
      <c r="G3448" s="15">
        <v>5.0000000000000001E-3</v>
      </c>
    </row>
    <row r="3449" spans="1:7" x14ac:dyDescent="0.2">
      <c r="A3449" s="17">
        <v>38455</v>
      </c>
      <c r="B3449" s="14">
        <v>247.1</v>
      </c>
      <c r="C3449" s="14">
        <v>245.87</v>
      </c>
      <c r="D3449" s="14">
        <v>247.49</v>
      </c>
      <c r="E3449" s="14">
        <v>245.87</v>
      </c>
      <c r="F3449" s="14" t="s">
        <v>7137</v>
      </c>
      <c r="G3449" s="15">
        <v>-4.4999999999999997E-3</v>
      </c>
    </row>
    <row r="3450" spans="1:7" x14ac:dyDescent="0.2">
      <c r="A3450" s="17">
        <v>38454</v>
      </c>
      <c r="B3450" s="14">
        <v>245.87</v>
      </c>
      <c r="C3450" s="14">
        <v>246.98</v>
      </c>
      <c r="D3450" s="14">
        <v>246.98</v>
      </c>
      <c r="E3450" s="14">
        <v>245.44</v>
      </c>
      <c r="F3450" s="14" t="s">
        <v>7138</v>
      </c>
      <c r="G3450" s="15">
        <v>1.2999999999999999E-3</v>
      </c>
    </row>
    <row r="3451" spans="1:7" x14ac:dyDescent="0.2">
      <c r="A3451" s="17">
        <v>38453</v>
      </c>
      <c r="B3451" s="14">
        <v>246.98</v>
      </c>
      <c r="C3451" s="14">
        <v>246.67</v>
      </c>
      <c r="D3451" s="14">
        <v>247.1</v>
      </c>
      <c r="E3451" s="14">
        <v>245.19</v>
      </c>
      <c r="F3451" s="14" t="s">
        <v>7139</v>
      </c>
      <c r="G3451" s="15">
        <v>3.3999999999999998E-3</v>
      </c>
    </row>
    <row r="3452" spans="1:7" x14ac:dyDescent="0.2">
      <c r="A3452" s="17">
        <v>38450</v>
      </c>
      <c r="B3452" s="14">
        <v>246.67</v>
      </c>
      <c r="C3452" s="14">
        <v>245.83</v>
      </c>
      <c r="D3452" s="14">
        <v>246.86</v>
      </c>
      <c r="E3452" s="14">
        <v>245.83</v>
      </c>
      <c r="F3452" s="14" t="s">
        <v>7140</v>
      </c>
      <c r="G3452" s="15">
        <v>-8.0000000000000004E-4</v>
      </c>
    </row>
    <row r="3453" spans="1:7" x14ac:dyDescent="0.2">
      <c r="A3453" s="17">
        <v>38449</v>
      </c>
      <c r="B3453" s="14">
        <v>245.83</v>
      </c>
      <c r="C3453" s="14">
        <v>246.03</v>
      </c>
      <c r="D3453" s="14">
        <v>246.18</v>
      </c>
      <c r="E3453" s="14">
        <v>244.96</v>
      </c>
      <c r="F3453" s="14" t="s">
        <v>7141</v>
      </c>
      <c r="G3453" s="15">
        <v>5.0000000000000001E-3</v>
      </c>
    </row>
    <row r="3454" spans="1:7" x14ac:dyDescent="0.2">
      <c r="A3454" s="17">
        <v>38448</v>
      </c>
      <c r="B3454" s="14">
        <v>246.03</v>
      </c>
      <c r="C3454" s="14">
        <v>244.81</v>
      </c>
      <c r="D3454" s="14">
        <v>246.1</v>
      </c>
      <c r="E3454" s="14">
        <v>244.59</v>
      </c>
      <c r="F3454" s="14" t="s">
        <v>6442</v>
      </c>
      <c r="G3454" s="15">
        <v>9.4000000000000004E-3</v>
      </c>
    </row>
    <row r="3455" spans="1:7" x14ac:dyDescent="0.2">
      <c r="A3455" s="17">
        <v>38447</v>
      </c>
      <c r="B3455" s="14">
        <v>244.81</v>
      </c>
      <c r="C3455" s="14">
        <v>242.52</v>
      </c>
      <c r="D3455" s="14">
        <v>244.81</v>
      </c>
      <c r="E3455" s="14">
        <v>242.52</v>
      </c>
      <c r="F3455" s="14" t="s">
        <v>7142</v>
      </c>
      <c r="G3455" s="15">
        <v>-3.0000000000000001E-3</v>
      </c>
    </row>
    <row r="3456" spans="1:7" x14ac:dyDescent="0.2">
      <c r="A3456" s="17">
        <v>38446</v>
      </c>
      <c r="B3456" s="14">
        <v>242.52</v>
      </c>
      <c r="C3456" s="14">
        <v>243.91</v>
      </c>
      <c r="D3456" s="14">
        <v>243.91</v>
      </c>
      <c r="E3456" s="14">
        <v>242.29</v>
      </c>
      <c r="F3456" s="14" t="s">
        <v>4805</v>
      </c>
      <c r="G3456" s="15">
        <v>9.5999999999999992E-3</v>
      </c>
    </row>
    <row r="3457" spans="1:7" x14ac:dyDescent="0.2">
      <c r="A3457" s="17">
        <v>38443</v>
      </c>
      <c r="B3457" s="14">
        <v>243.25</v>
      </c>
      <c r="C3457" s="14">
        <v>240.93</v>
      </c>
      <c r="D3457" s="14">
        <v>244.36</v>
      </c>
      <c r="E3457" s="14">
        <v>240.93</v>
      </c>
      <c r="F3457" s="14" t="s">
        <v>7143</v>
      </c>
      <c r="G3457" s="15">
        <v>2.2000000000000001E-3</v>
      </c>
    </row>
    <row r="3458" spans="1:7" x14ac:dyDescent="0.2">
      <c r="A3458" s="17">
        <v>38442</v>
      </c>
      <c r="B3458" s="14">
        <v>240.93</v>
      </c>
      <c r="C3458" s="14">
        <v>240.39</v>
      </c>
      <c r="D3458" s="14">
        <v>242.04</v>
      </c>
      <c r="E3458" s="14">
        <v>240.39</v>
      </c>
      <c r="F3458" s="14" t="s">
        <v>5287</v>
      </c>
      <c r="G3458" s="15">
        <v>-3.5000000000000001E-3</v>
      </c>
    </row>
    <row r="3459" spans="1:7" x14ac:dyDescent="0.2">
      <c r="A3459" s="17">
        <v>38441</v>
      </c>
      <c r="B3459" s="14">
        <v>240.39</v>
      </c>
      <c r="C3459" s="14">
        <v>241.24</v>
      </c>
      <c r="D3459" s="14">
        <v>241.24</v>
      </c>
      <c r="E3459" s="14">
        <v>239.36</v>
      </c>
      <c r="F3459" s="14" t="s">
        <v>7144</v>
      </c>
      <c r="G3459" s="15">
        <v>-2.0000000000000001E-4</v>
      </c>
    </row>
    <row r="3460" spans="1:7" x14ac:dyDescent="0.2">
      <c r="A3460" s="17">
        <v>38440</v>
      </c>
      <c r="B3460" s="14">
        <v>241.24</v>
      </c>
      <c r="C3460" s="14">
        <v>241.29</v>
      </c>
      <c r="D3460" s="14">
        <v>242.24</v>
      </c>
      <c r="E3460" s="14">
        <v>240.25</v>
      </c>
      <c r="F3460" s="14" t="s">
        <v>6234</v>
      </c>
      <c r="G3460" s="15">
        <v>2.3E-3</v>
      </c>
    </row>
    <row r="3461" spans="1:7" x14ac:dyDescent="0.2">
      <c r="A3461" s="17">
        <v>38435</v>
      </c>
      <c r="B3461" s="14">
        <v>241.29</v>
      </c>
      <c r="C3461" s="14">
        <v>240.74</v>
      </c>
      <c r="D3461" s="14">
        <v>241.68</v>
      </c>
      <c r="E3461" s="14">
        <v>240.62</v>
      </c>
      <c r="F3461" s="14" t="s">
        <v>5614</v>
      </c>
      <c r="G3461" s="15">
        <v>1E-3</v>
      </c>
    </row>
    <row r="3462" spans="1:7" x14ac:dyDescent="0.2">
      <c r="A3462" s="17">
        <v>38434</v>
      </c>
      <c r="B3462" s="14">
        <v>240.74</v>
      </c>
      <c r="C3462" s="14">
        <v>240.51</v>
      </c>
      <c r="D3462" s="14">
        <v>240.96</v>
      </c>
      <c r="E3462" s="14">
        <v>238.32</v>
      </c>
      <c r="F3462" s="14" t="s">
        <v>7145</v>
      </c>
      <c r="G3462" s="15">
        <v>6.7000000000000002E-3</v>
      </c>
    </row>
    <row r="3463" spans="1:7" x14ac:dyDescent="0.2">
      <c r="A3463" s="17">
        <v>38433</v>
      </c>
      <c r="B3463" s="14">
        <v>240.51</v>
      </c>
      <c r="C3463" s="14">
        <v>238.92</v>
      </c>
      <c r="D3463" s="14">
        <v>240.96</v>
      </c>
      <c r="E3463" s="14">
        <v>238.92</v>
      </c>
      <c r="F3463" s="14" t="s">
        <v>6423</v>
      </c>
      <c r="G3463" s="15">
        <v>-4.0000000000000001E-3</v>
      </c>
    </row>
    <row r="3464" spans="1:7" x14ac:dyDescent="0.2">
      <c r="A3464" s="17">
        <v>38432</v>
      </c>
      <c r="B3464" s="14">
        <v>238.92</v>
      </c>
      <c r="C3464" s="14">
        <v>239.89</v>
      </c>
      <c r="D3464" s="14">
        <v>240.66</v>
      </c>
      <c r="E3464" s="14">
        <v>238.59</v>
      </c>
      <c r="F3464" s="14" t="s">
        <v>7146</v>
      </c>
      <c r="G3464" s="15">
        <v>-2.3E-3</v>
      </c>
    </row>
    <row r="3465" spans="1:7" x14ac:dyDescent="0.2">
      <c r="A3465" s="17">
        <v>38429</v>
      </c>
      <c r="B3465" s="14">
        <v>239.89</v>
      </c>
      <c r="C3465" s="14">
        <v>240.44</v>
      </c>
      <c r="D3465" s="14">
        <v>241.09</v>
      </c>
      <c r="E3465" s="14">
        <v>239.73</v>
      </c>
      <c r="F3465" s="14" t="s">
        <v>7147</v>
      </c>
      <c r="G3465" s="15">
        <v>1.2999999999999999E-3</v>
      </c>
    </row>
    <row r="3466" spans="1:7" x14ac:dyDescent="0.2">
      <c r="A3466" s="17">
        <v>38428</v>
      </c>
      <c r="B3466" s="14">
        <v>240.44</v>
      </c>
      <c r="C3466" s="14">
        <v>240.12</v>
      </c>
      <c r="D3466" s="14">
        <v>240.94</v>
      </c>
      <c r="E3466" s="14">
        <v>239.78</v>
      </c>
      <c r="F3466" s="14" t="s">
        <v>7148</v>
      </c>
      <c r="G3466" s="15">
        <v>-1.3899999999999999E-2</v>
      </c>
    </row>
    <row r="3467" spans="1:7" x14ac:dyDescent="0.2">
      <c r="A3467" s="17">
        <v>38427</v>
      </c>
      <c r="B3467" s="14">
        <v>240.12</v>
      </c>
      <c r="C3467" s="14">
        <v>243.5</v>
      </c>
      <c r="D3467" s="14">
        <v>243.5</v>
      </c>
      <c r="E3467" s="14">
        <v>240.09</v>
      </c>
      <c r="F3467" s="14" t="s">
        <v>7149</v>
      </c>
      <c r="G3467" s="15">
        <v>6.1999999999999998E-3</v>
      </c>
    </row>
    <row r="3468" spans="1:7" x14ac:dyDescent="0.2">
      <c r="A3468" s="17">
        <v>38426</v>
      </c>
      <c r="B3468" s="14">
        <v>243.5</v>
      </c>
      <c r="C3468" s="14">
        <v>242</v>
      </c>
      <c r="D3468" s="14">
        <v>243.69</v>
      </c>
      <c r="E3468" s="14">
        <v>242</v>
      </c>
      <c r="F3468" s="14" t="s">
        <v>7150</v>
      </c>
      <c r="G3468" s="15">
        <v>2E-3</v>
      </c>
    </row>
    <row r="3469" spans="1:7" x14ac:dyDescent="0.2">
      <c r="A3469" s="17">
        <v>38425</v>
      </c>
      <c r="B3469" s="14">
        <v>242</v>
      </c>
      <c r="C3469" s="14">
        <v>241.51</v>
      </c>
      <c r="D3469" s="14">
        <v>242.31</v>
      </c>
      <c r="E3469" s="14">
        <v>240.26</v>
      </c>
      <c r="F3469" s="14" t="s">
        <v>7151</v>
      </c>
      <c r="G3469" s="15">
        <v>5.4999999999999997E-3</v>
      </c>
    </row>
    <row r="3470" spans="1:7" x14ac:dyDescent="0.2">
      <c r="A3470" s="17">
        <v>38422</v>
      </c>
      <c r="B3470" s="14">
        <v>241.51</v>
      </c>
      <c r="C3470" s="14">
        <v>240.2</v>
      </c>
      <c r="D3470" s="14">
        <v>242.14</v>
      </c>
      <c r="E3470" s="14">
        <v>240.2</v>
      </c>
      <c r="F3470" s="14" t="s">
        <v>7152</v>
      </c>
      <c r="G3470" s="15">
        <v>-1.04E-2</v>
      </c>
    </row>
    <row r="3471" spans="1:7" x14ac:dyDescent="0.2">
      <c r="A3471" s="17">
        <v>38421</v>
      </c>
      <c r="B3471" s="14">
        <v>240.2</v>
      </c>
      <c r="C3471" s="14">
        <v>242.72</v>
      </c>
      <c r="D3471" s="14">
        <v>242.72</v>
      </c>
      <c r="E3471" s="14">
        <v>239.97</v>
      </c>
      <c r="F3471" s="14" t="s">
        <v>7153</v>
      </c>
      <c r="G3471" s="15">
        <v>2.0000000000000001E-4</v>
      </c>
    </row>
    <row r="3472" spans="1:7" x14ac:dyDescent="0.2">
      <c r="A3472" s="17">
        <v>38420</v>
      </c>
      <c r="B3472" s="14">
        <v>242.72</v>
      </c>
      <c r="C3472" s="14">
        <v>242.66</v>
      </c>
      <c r="D3472" s="14">
        <v>243.96</v>
      </c>
      <c r="E3472" s="14">
        <v>242.09</v>
      </c>
      <c r="F3472" s="14" t="s">
        <v>7154</v>
      </c>
      <c r="G3472" s="15">
        <v>-5.7000000000000002E-3</v>
      </c>
    </row>
    <row r="3473" spans="1:7" x14ac:dyDescent="0.2">
      <c r="A3473" s="17">
        <v>38419</v>
      </c>
      <c r="B3473" s="14">
        <v>242.66</v>
      </c>
      <c r="C3473" s="14">
        <v>244.06</v>
      </c>
      <c r="D3473" s="14">
        <v>244.13</v>
      </c>
      <c r="E3473" s="14">
        <v>242.59</v>
      </c>
      <c r="F3473" s="14" t="s">
        <v>7155</v>
      </c>
      <c r="G3473" s="15">
        <v>-3.7000000000000002E-3</v>
      </c>
    </row>
    <row r="3474" spans="1:7" x14ac:dyDescent="0.2">
      <c r="A3474" s="17">
        <v>38418</v>
      </c>
      <c r="B3474" s="14">
        <v>244.06</v>
      </c>
      <c r="C3474" s="14">
        <v>244.97</v>
      </c>
      <c r="D3474" s="14">
        <v>245.9</v>
      </c>
      <c r="E3474" s="14">
        <v>243.6</v>
      </c>
      <c r="F3474" s="14" t="s">
        <v>7156</v>
      </c>
      <c r="G3474" s="15">
        <v>1.01E-2</v>
      </c>
    </row>
    <row r="3475" spans="1:7" x14ac:dyDescent="0.2">
      <c r="A3475" s="17">
        <v>38415</v>
      </c>
      <c r="B3475" s="14">
        <v>244.97</v>
      </c>
      <c r="C3475" s="14">
        <v>242.51</v>
      </c>
      <c r="D3475" s="14">
        <v>245.1</v>
      </c>
      <c r="E3475" s="14">
        <v>242.51</v>
      </c>
      <c r="F3475" s="14" t="s">
        <v>7157</v>
      </c>
      <c r="G3475" s="15">
        <v>5.9999999999999995E-4</v>
      </c>
    </row>
    <row r="3476" spans="1:7" x14ac:dyDescent="0.2">
      <c r="A3476" s="17">
        <v>38414</v>
      </c>
      <c r="B3476" s="14">
        <v>242.51</v>
      </c>
      <c r="C3476" s="14">
        <v>242.37</v>
      </c>
      <c r="D3476" s="14">
        <v>243.6</v>
      </c>
      <c r="E3476" s="14">
        <v>242.03</v>
      </c>
      <c r="F3476" s="14" t="s">
        <v>7158</v>
      </c>
      <c r="G3476" s="15">
        <v>6.1000000000000004E-3</v>
      </c>
    </row>
    <row r="3477" spans="1:7" x14ac:dyDescent="0.2">
      <c r="A3477" s="17">
        <v>38413</v>
      </c>
      <c r="B3477" s="14">
        <v>242.37</v>
      </c>
      <c r="C3477" s="14">
        <v>240.9</v>
      </c>
      <c r="D3477" s="14">
        <v>242.49</v>
      </c>
      <c r="E3477" s="14">
        <v>240.45</v>
      </c>
      <c r="F3477" s="14" t="s">
        <v>7159</v>
      </c>
      <c r="G3477" s="15">
        <v>2E-3</v>
      </c>
    </row>
    <row r="3478" spans="1:7" x14ac:dyDescent="0.2">
      <c r="A3478" s="17">
        <v>38412</v>
      </c>
      <c r="B3478" s="14">
        <v>240.9</v>
      </c>
      <c r="C3478" s="14">
        <v>240.43</v>
      </c>
      <c r="D3478" s="14">
        <v>241.42</v>
      </c>
      <c r="E3478" s="14">
        <v>239.19</v>
      </c>
      <c r="F3478" s="14" t="s">
        <v>7160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83596-AB8C-2C4C-948E-C6699FB76D9D}">
  <dimension ref="A1:G3462"/>
  <sheetViews>
    <sheetView workbookViewId="0">
      <selection activeCell="G6" sqref="G6"/>
    </sheetView>
  </sheetViews>
  <sheetFormatPr baseColWidth="10" defaultRowHeight="16" x14ac:dyDescent="0.2"/>
  <cols>
    <col min="1" max="16384" width="10.83203125" style="14"/>
  </cols>
  <sheetData>
    <row r="1" spans="1:7" x14ac:dyDescent="0.2">
      <c r="A1" s="14" t="s">
        <v>2168</v>
      </c>
      <c r="B1" s="14" t="s">
        <v>2169</v>
      </c>
      <c r="C1" s="14" t="s">
        <v>2170</v>
      </c>
      <c r="D1" s="14" t="s">
        <v>2171</v>
      </c>
      <c r="E1" s="14" t="s">
        <v>2172</v>
      </c>
      <c r="F1" s="14" t="s">
        <v>2173</v>
      </c>
      <c r="G1" s="14" t="s">
        <v>2174</v>
      </c>
    </row>
    <row r="2" spans="1:7" x14ac:dyDescent="0.2">
      <c r="A2" s="20">
        <v>43463</v>
      </c>
      <c r="G2" s="15">
        <v>1.5800000000000002E-2</v>
      </c>
    </row>
    <row r="3" spans="1:7" x14ac:dyDescent="0.2">
      <c r="A3" s="17">
        <v>43462</v>
      </c>
      <c r="B3" s="16">
        <v>1245.98</v>
      </c>
      <c r="C3" s="16">
        <v>1233.0999999999999</v>
      </c>
      <c r="D3" s="16">
        <v>1250.3</v>
      </c>
      <c r="E3" s="16">
        <v>1232.6500000000001</v>
      </c>
      <c r="F3" s="14" t="s">
        <v>2179</v>
      </c>
      <c r="G3" s="15">
        <v>-1.6500000000000001E-2</v>
      </c>
    </row>
    <row r="4" spans="1:7" x14ac:dyDescent="0.2">
      <c r="A4" s="17">
        <v>43461</v>
      </c>
      <c r="B4" s="16">
        <v>1226.58</v>
      </c>
      <c r="C4" s="16">
        <v>1250.8399999999999</v>
      </c>
      <c r="D4" s="16">
        <v>1259.3599999999999</v>
      </c>
      <c r="E4" s="16">
        <v>1226.58</v>
      </c>
      <c r="F4" s="14" t="s">
        <v>2179</v>
      </c>
      <c r="G4" s="15">
        <v>-8.3000000000000001E-3</v>
      </c>
    </row>
    <row r="5" spans="1:7" x14ac:dyDescent="0.2">
      <c r="A5" s="17">
        <v>43455</v>
      </c>
      <c r="B5" s="16">
        <v>1247.1300000000001</v>
      </c>
      <c r="C5" s="16">
        <v>1246.42</v>
      </c>
      <c r="D5" s="16">
        <v>1249.5899999999999</v>
      </c>
      <c r="E5" s="16">
        <v>1234.43</v>
      </c>
      <c r="F5" s="14" t="s">
        <v>2179</v>
      </c>
      <c r="G5" s="15">
        <v>-1.5100000000000001E-2</v>
      </c>
    </row>
    <row r="6" spans="1:7" x14ac:dyDescent="0.2">
      <c r="A6" s="17">
        <v>43454</v>
      </c>
      <c r="B6" s="16">
        <v>1257.56</v>
      </c>
      <c r="C6" s="16">
        <v>1260.8</v>
      </c>
      <c r="D6" s="16">
        <v>1264.6300000000001</v>
      </c>
      <c r="E6" s="16">
        <v>1254.8900000000001</v>
      </c>
      <c r="F6" s="14" t="s">
        <v>2179</v>
      </c>
      <c r="G6" s="15">
        <v>-5.4999999999999997E-3</v>
      </c>
    </row>
    <row r="7" spans="1:7" x14ac:dyDescent="0.2">
      <c r="A7" s="17">
        <v>43453</v>
      </c>
      <c r="B7" s="16">
        <v>1276.8800000000001</v>
      </c>
      <c r="C7" s="16">
        <v>1281.07</v>
      </c>
      <c r="D7" s="16">
        <v>1282.8499999999999</v>
      </c>
      <c r="E7" s="16">
        <v>1274.93</v>
      </c>
      <c r="F7" s="14" t="s">
        <v>2179</v>
      </c>
      <c r="G7" s="15">
        <v>-7.1999999999999998E-3</v>
      </c>
    </row>
    <row r="8" spans="1:7" x14ac:dyDescent="0.2">
      <c r="A8" s="17">
        <v>43452</v>
      </c>
      <c r="B8" s="16">
        <v>1283.95</v>
      </c>
      <c r="C8" s="16">
        <v>1290.25</v>
      </c>
      <c r="D8" s="16">
        <v>1290.4100000000001</v>
      </c>
      <c r="E8" s="16">
        <v>1279.94</v>
      </c>
      <c r="F8" s="14" t="s">
        <v>2179</v>
      </c>
      <c r="G8" s="15">
        <v>-9.4000000000000004E-3</v>
      </c>
    </row>
    <row r="9" spans="1:7" x14ac:dyDescent="0.2">
      <c r="A9" s="17">
        <v>43451</v>
      </c>
      <c r="B9" s="16">
        <v>1293.26</v>
      </c>
      <c r="C9" s="16">
        <v>1300.83</v>
      </c>
      <c r="D9" s="16">
        <v>1301.25</v>
      </c>
      <c r="E9" s="16">
        <v>1292.74</v>
      </c>
      <c r="F9" s="14" t="s">
        <v>2179</v>
      </c>
      <c r="G9" s="15">
        <v>-1E-4</v>
      </c>
    </row>
    <row r="10" spans="1:7" x14ac:dyDescent="0.2">
      <c r="A10" s="17">
        <v>43448</v>
      </c>
      <c r="B10" s="16">
        <v>1305.48</v>
      </c>
      <c r="C10" s="16">
        <v>1302.45</v>
      </c>
      <c r="D10" s="16">
        <v>1305.48</v>
      </c>
      <c r="E10" s="16">
        <v>1295.97</v>
      </c>
      <c r="F10" s="14" t="s">
        <v>2179</v>
      </c>
      <c r="G10" s="15">
        <v>7.1999999999999998E-3</v>
      </c>
    </row>
    <row r="11" spans="1:7" x14ac:dyDescent="0.2">
      <c r="A11" s="17">
        <v>43447</v>
      </c>
      <c r="B11" s="16">
        <v>1305.56</v>
      </c>
      <c r="C11" s="16">
        <v>1297.25</v>
      </c>
      <c r="D11" s="16">
        <v>1307.1300000000001</v>
      </c>
      <c r="E11" s="16">
        <v>1292.1300000000001</v>
      </c>
      <c r="F11" s="14" t="s">
        <v>2179</v>
      </c>
      <c r="G11" s="15">
        <v>5.4999999999999997E-3</v>
      </c>
    </row>
    <row r="12" spans="1:7" x14ac:dyDescent="0.2">
      <c r="A12" s="17">
        <v>43446</v>
      </c>
      <c r="B12" s="16">
        <v>1296.23</v>
      </c>
      <c r="C12" s="16">
        <v>1286.52</v>
      </c>
      <c r="D12" s="16">
        <v>1296.23</v>
      </c>
      <c r="E12" s="16">
        <v>1282.78</v>
      </c>
      <c r="F12" s="14" t="s">
        <v>2179</v>
      </c>
      <c r="G12" s="15">
        <v>1.09E-2</v>
      </c>
    </row>
    <row r="13" spans="1:7" x14ac:dyDescent="0.2">
      <c r="A13" s="17">
        <v>43445</v>
      </c>
      <c r="B13" s="16">
        <v>1289.1199999999999</v>
      </c>
      <c r="C13" s="16">
        <v>1285.82</v>
      </c>
      <c r="D13" s="16">
        <v>1296.3900000000001</v>
      </c>
      <c r="E13" s="16">
        <v>1281.19</v>
      </c>
      <c r="F13" s="14" t="s">
        <v>2179</v>
      </c>
      <c r="G13" s="15">
        <v>-1.12E-2</v>
      </c>
    </row>
    <row r="14" spans="1:7" x14ac:dyDescent="0.2">
      <c r="A14" s="17">
        <v>43444</v>
      </c>
      <c r="B14" s="16">
        <v>1275.2</v>
      </c>
      <c r="C14" s="16">
        <v>1285.69</v>
      </c>
      <c r="D14" s="16">
        <v>1286.9000000000001</v>
      </c>
      <c r="E14" s="16">
        <v>1270.1500000000001</v>
      </c>
      <c r="F14" s="14" t="s">
        <v>2179</v>
      </c>
      <c r="G14" s="15">
        <v>1.3899999999999999E-2</v>
      </c>
    </row>
    <row r="15" spans="1:7" x14ac:dyDescent="0.2">
      <c r="A15" s="17">
        <v>43441</v>
      </c>
      <c r="B15" s="16">
        <v>1289.6199999999999</v>
      </c>
      <c r="C15" s="16">
        <v>1279.0999999999999</v>
      </c>
      <c r="D15" s="16">
        <v>1297.01</v>
      </c>
      <c r="E15" s="16">
        <v>1276.3399999999999</v>
      </c>
      <c r="F15" s="14" t="s">
        <v>2179</v>
      </c>
      <c r="G15" s="15">
        <v>-1.77E-2</v>
      </c>
    </row>
    <row r="16" spans="1:7" x14ac:dyDescent="0.2">
      <c r="A16" s="17">
        <v>43440</v>
      </c>
      <c r="B16" s="16">
        <v>1271.92</v>
      </c>
      <c r="C16" s="16">
        <v>1287.73</v>
      </c>
      <c r="D16" s="16">
        <v>1287.73</v>
      </c>
      <c r="E16" s="16">
        <v>1267.83</v>
      </c>
      <c r="F16" s="14" t="s">
        <v>2179</v>
      </c>
      <c r="G16" s="15">
        <v>-1.1999999999999999E-3</v>
      </c>
    </row>
    <row r="17" spans="1:7" x14ac:dyDescent="0.2">
      <c r="A17" s="17">
        <v>43439</v>
      </c>
      <c r="B17" s="16">
        <v>1294.81</v>
      </c>
      <c r="C17" s="16">
        <v>1290.71</v>
      </c>
      <c r="D17" s="16">
        <v>1297.82</v>
      </c>
      <c r="E17" s="16">
        <v>1280.19</v>
      </c>
      <c r="F17" s="14" t="s">
        <v>2179</v>
      </c>
      <c r="G17" s="15">
        <v>2.0999999999999999E-3</v>
      </c>
    </row>
    <row r="18" spans="1:7" x14ac:dyDescent="0.2">
      <c r="A18" s="17">
        <v>43438</v>
      </c>
      <c r="B18" s="16">
        <v>1296.43</v>
      </c>
      <c r="C18" s="16">
        <v>1296.05</v>
      </c>
      <c r="D18" s="16">
        <v>1302.69</v>
      </c>
      <c r="E18" s="16">
        <v>1291.53</v>
      </c>
      <c r="F18" s="14" t="s">
        <v>2179</v>
      </c>
      <c r="G18" s="15">
        <v>1.5E-3</v>
      </c>
    </row>
    <row r="19" spans="1:7" x14ac:dyDescent="0.2">
      <c r="A19" s="17">
        <v>43437</v>
      </c>
      <c r="B19" s="16">
        <v>1293.68</v>
      </c>
      <c r="C19" s="16">
        <v>1314.52</v>
      </c>
      <c r="D19" s="16">
        <v>1316.95</v>
      </c>
      <c r="E19" s="16">
        <v>1293.68</v>
      </c>
      <c r="F19" s="14" t="s">
        <v>2179</v>
      </c>
      <c r="G19" s="15">
        <v>-2.2000000000000001E-3</v>
      </c>
    </row>
    <row r="20" spans="1:7" x14ac:dyDescent="0.2">
      <c r="A20" s="17">
        <v>43434</v>
      </c>
      <c r="B20" s="16">
        <v>1291.73</v>
      </c>
      <c r="C20" s="16">
        <v>1295.32</v>
      </c>
      <c r="D20" s="16">
        <v>1298.4000000000001</v>
      </c>
      <c r="E20" s="16">
        <v>1289.1099999999999</v>
      </c>
      <c r="F20" s="14" t="s">
        <v>2179</v>
      </c>
      <c r="G20" s="15">
        <v>1.6000000000000001E-3</v>
      </c>
    </row>
    <row r="21" spans="1:7" x14ac:dyDescent="0.2">
      <c r="A21" s="17">
        <v>43433</v>
      </c>
      <c r="B21" s="16">
        <v>1294.6099999999999</v>
      </c>
      <c r="C21" s="16">
        <v>1293.24</v>
      </c>
      <c r="D21" s="16">
        <v>1305.51</v>
      </c>
      <c r="E21" s="16">
        <v>1293.24</v>
      </c>
      <c r="F21" s="14" t="s">
        <v>2179</v>
      </c>
      <c r="G21" s="15">
        <v>-2.8999999999999998E-3</v>
      </c>
    </row>
    <row r="22" spans="1:7" x14ac:dyDescent="0.2">
      <c r="A22" s="17">
        <v>43432</v>
      </c>
      <c r="B22" s="16">
        <v>1292.5899999999999</v>
      </c>
      <c r="C22" s="16">
        <v>1300.48</v>
      </c>
      <c r="D22" s="16">
        <v>1300.48</v>
      </c>
      <c r="E22" s="16">
        <v>1286.74</v>
      </c>
      <c r="F22" s="14" t="s">
        <v>2179</v>
      </c>
      <c r="G22" s="15">
        <v>-4.4999999999999997E-3</v>
      </c>
    </row>
    <row r="23" spans="1:7" x14ac:dyDescent="0.2">
      <c r="A23" s="17">
        <v>43431</v>
      </c>
      <c r="B23" s="16">
        <v>1296.4100000000001</v>
      </c>
      <c r="C23" s="16">
        <v>1301.8800000000001</v>
      </c>
      <c r="D23" s="16">
        <v>1307.55</v>
      </c>
      <c r="E23" s="16">
        <v>1287.93</v>
      </c>
      <c r="F23" s="14" t="s">
        <v>2179</v>
      </c>
      <c r="G23" s="15">
        <v>1.9400000000000001E-2</v>
      </c>
    </row>
    <row r="24" spans="1:7" x14ac:dyDescent="0.2">
      <c r="A24" s="17">
        <v>43430</v>
      </c>
      <c r="B24" s="16">
        <v>1302.3</v>
      </c>
      <c r="C24" s="16">
        <v>1287.6300000000001</v>
      </c>
      <c r="D24" s="16">
        <v>1302.8499999999999</v>
      </c>
      <c r="E24" s="16">
        <v>1287.4000000000001</v>
      </c>
      <c r="F24" s="14" t="s">
        <v>2179</v>
      </c>
      <c r="G24" s="15">
        <v>1.24E-2</v>
      </c>
    </row>
    <row r="25" spans="1:7" x14ac:dyDescent="0.2">
      <c r="A25" s="17">
        <v>43427</v>
      </c>
      <c r="B25" s="16">
        <v>1277.47</v>
      </c>
      <c r="C25" s="16">
        <v>1262.21</v>
      </c>
      <c r="D25" s="16">
        <v>1279.3699999999999</v>
      </c>
      <c r="E25" s="16">
        <v>1256.28</v>
      </c>
      <c r="F25" s="14" t="s">
        <v>2179</v>
      </c>
      <c r="G25" s="15">
        <v>-5.0000000000000001E-4</v>
      </c>
    </row>
    <row r="26" spans="1:7" x14ac:dyDescent="0.2">
      <c r="A26" s="17">
        <v>43426</v>
      </c>
      <c r="B26" s="16">
        <v>1261.79</v>
      </c>
      <c r="C26" s="16">
        <v>1264.25</v>
      </c>
      <c r="D26" s="16">
        <v>1265.82</v>
      </c>
      <c r="E26" s="16">
        <v>1255.57</v>
      </c>
      <c r="F26" s="14" t="s">
        <v>2179</v>
      </c>
      <c r="G26" s="15">
        <v>2.8999999999999998E-3</v>
      </c>
    </row>
    <row r="27" spans="1:7" x14ac:dyDescent="0.2">
      <c r="A27" s="17">
        <v>43425</v>
      </c>
      <c r="B27" s="16">
        <v>1262.48</v>
      </c>
      <c r="C27" s="16">
        <v>1260.24</v>
      </c>
      <c r="D27" s="16">
        <v>1262.8</v>
      </c>
      <c r="E27" s="16">
        <v>1252.5999999999999</v>
      </c>
      <c r="F27" s="14" t="s">
        <v>2179</v>
      </c>
      <c r="G27" s="15">
        <v>-1.9E-2</v>
      </c>
    </row>
    <row r="28" spans="1:7" x14ac:dyDescent="0.2">
      <c r="A28" s="17">
        <v>43424</v>
      </c>
      <c r="B28" s="16">
        <v>1258.8399999999999</v>
      </c>
      <c r="C28" s="16">
        <v>1279.73</v>
      </c>
      <c r="D28" s="16">
        <v>1279.73</v>
      </c>
      <c r="E28" s="16">
        <v>1247.3699999999999</v>
      </c>
      <c r="F28" s="14" t="s">
        <v>2179</v>
      </c>
      <c r="G28" s="15">
        <v>-1.4E-3</v>
      </c>
    </row>
    <row r="29" spans="1:7" x14ac:dyDescent="0.2">
      <c r="A29" s="17">
        <v>43423</v>
      </c>
      <c r="B29" s="16">
        <v>1283.23</v>
      </c>
      <c r="C29" s="16">
        <v>1297.26</v>
      </c>
      <c r="D29" s="16">
        <v>1302.8399999999999</v>
      </c>
      <c r="E29" s="16">
        <v>1282.5899999999999</v>
      </c>
      <c r="F29" s="14" t="s">
        <v>2179</v>
      </c>
      <c r="G29" s="15">
        <v>5.1999999999999998E-3</v>
      </c>
    </row>
    <row r="30" spans="1:7" x14ac:dyDescent="0.2">
      <c r="A30" s="17">
        <v>43420</v>
      </c>
      <c r="B30" s="16">
        <v>1285.06</v>
      </c>
      <c r="C30" s="16">
        <v>1284.5</v>
      </c>
      <c r="D30" s="16">
        <v>1293.51</v>
      </c>
      <c r="E30" s="16">
        <v>1275.51</v>
      </c>
      <c r="F30" s="14" t="s">
        <v>2179</v>
      </c>
      <c r="G30" s="15">
        <v>-2.0299999999999999E-2</v>
      </c>
    </row>
    <row r="31" spans="1:7" x14ac:dyDescent="0.2">
      <c r="A31" s="17">
        <v>43419</v>
      </c>
      <c r="B31" s="16">
        <v>1278.43</v>
      </c>
      <c r="C31" s="16">
        <v>1304.4000000000001</v>
      </c>
      <c r="D31" s="16">
        <v>1310.8</v>
      </c>
      <c r="E31" s="16">
        <v>1277.24</v>
      </c>
      <c r="F31" s="14" t="s">
        <v>2179</v>
      </c>
      <c r="G31" s="15">
        <v>2.5000000000000001E-3</v>
      </c>
    </row>
    <row r="32" spans="1:7" x14ac:dyDescent="0.2">
      <c r="A32" s="17">
        <v>43418</v>
      </c>
      <c r="B32" s="16">
        <v>1304.95</v>
      </c>
      <c r="C32" s="16">
        <v>1302.46</v>
      </c>
      <c r="D32" s="16">
        <v>1308.02</v>
      </c>
      <c r="E32" s="16">
        <v>1296.44</v>
      </c>
      <c r="F32" s="14" t="s">
        <v>2179</v>
      </c>
      <c r="G32" s="15">
        <v>-1.14E-2</v>
      </c>
    </row>
    <row r="33" spans="1:7" x14ac:dyDescent="0.2">
      <c r="A33" s="17">
        <v>43417</v>
      </c>
      <c r="B33" s="16">
        <v>1301.72</v>
      </c>
      <c r="C33" s="16">
        <v>1316.83</v>
      </c>
      <c r="D33" s="16">
        <v>1321.84</v>
      </c>
      <c r="E33" s="16">
        <v>1297.8</v>
      </c>
      <c r="F33" s="14" t="s">
        <v>2179</v>
      </c>
      <c r="G33" s="15">
        <v>-5.0000000000000001E-3</v>
      </c>
    </row>
    <row r="34" spans="1:7" x14ac:dyDescent="0.2">
      <c r="A34" s="17">
        <v>43416</v>
      </c>
      <c r="B34" s="16">
        <v>1316.71</v>
      </c>
      <c r="C34" s="16">
        <v>1327.55</v>
      </c>
      <c r="D34" s="16">
        <v>1329.45</v>
      </c>
      <c r="E34" s="16">
        <v>1316.18</v>
      </c>
      <c r="F34" s="14" t="s">
        <v>2179</v>
      </c>
      <c r="G34" s="15">
        <v>5.0000000000000001E-4</v>
      </c>
    </row>
    <row r="35" spans="1:7" x14ac:dyDescent="0.2">
      <c r="A35" s="17">
        <v>43413</v>
      </c>
      <c r="B35" s="16">
        <v>1323.39</v>
      </c>
      <c r="C35" s="16">
        <v>1319.75</v>
      </c>
      <c r="D35" s="16">
        <v>1324.9</v>
      </c>
      <c r="E35" s="16">
        <v>1311.7</v>
      </c>
      <c r="F35" s="14" t="s">
        <v>2179</v>
      </c>
      <c r="G35" s="15">
        <v>8.3000000000000001E-3</v>
      </c>
    </row>
    <row r="36" spans="1:7" x14ac:dyDescent="0.2">
      <c r="A36" s="17">
        <v>43412</v>
      </c>
      <c r="B36" s="16">
        <v>1322.75</v>
      </c>
      <c r="C36" s="16">
        <v>1322.22</v>
      </c>
      <c r="D36" s="16">
        <v>1332.85</v>
      </c>
      <c r="E36" s="16">
        <v>1318.7</v>
      </c>
      <c r="F36" s="14" t="s">
        <v>2179</v>
      </c>
      <c r="G36" s="15">
        <v>1.52E-2</v>
      </c>
    </row>
    <row r="37" spans="1:7" x14ac:dyDescent="0.2">
      <c r="A37" s="17">
        <v>43411</v>
      </c>
      <c r="B37" s="16">
        <v>1311.86</v>
      </c>
      <c r="C37" s="16">
        <v>1297.79</v>
      </c>
      <c r="D37" s="16">
        <v>1313.35</v>
      </c>
      <c r="E37" s="16">
        <v>1297.7</v>
      </c>
      <c r="F37" s="14" t="s">
        <v>2179</v>
      </c>
      <c r="G37" s="15">
        <v>1.8E-3</v>
      </c>
    </row>
    <row r="38" spans="1:7" x14ac:dyDescent="0.2">
      <c r="A38" s="17">
        <v>43410</v>
      </c>
      <c r="B38" s="16">
        <v>1292.1600000000001</v>
      </c>
      <c r="C38" s="16">
        <v>1288.6600000000001</v>
      </c>
      <c r="D38" s="16">
        <v>1295.58</v>
      </c>
      <c r="E38" s="16">
        <v>1282.2</v>
      </c>
      <c r="F38" s="14" t="s">
        <v>2179</v>
      </c>
      <c r="G38" s="15">
        <v>-9.1000000000000004E-3</v>
      </c>
    </row>
    <row r="39" spans="1:7" x14ac:dyDescent="0.2">
      <c r="A39" s="17">
        <v>43409</v>
      </c>
      <c r="B39" s="16">
        <v>1289.8599999999999</v>
      </c>
      <c r="C39" s="16">
        <v>1301.82</v>
      </c>
      <c r="D39" s="16">
        <v>1301.82</v>
      </c>
      <c r="E39" s="16">
        <v>1282.5</v>
      </c>
      <c r="F39" s="14" t="s">
        <v>2179</v>
      </c>
      <c r="G39" s="15">
        <v>5.7999999999999996E-3</v>
      </c>
    </row>
    <row r="40" spans="1:7" x14ac:dyDescent="0.2">
      <c r="A40" s="17">
        <v>43406</v>
      </c>
      <c r="B40" s="16">
        <v>1301.7</v>
      </c>
      <c r="C40" s="16">
        <v>1295.95</v>
      </c>
      <c r="D40" s="16">
        <v>1312.38</v>
      </c>
      <c r="E40" s="16">
        <v>1295.95</v>
      </c>
      <c r="F40" s="14" t="s">
        <v>2179</v>
      </c>
      <c r="G40" s="15">
        <v>1.35E-2</v>
      </c>
    </row>
    <row r="41" spans="1:7" x14ac:dyDescent="0.2">
      <c r="A41" s="17">
        <v>43405</v>
      </c>
      <c r="B41" s="16">
        <v>1294.1500000000001</v>
      </c>
      <c r="C41" s="16">
        <v>1294.21</v>
      </c>
      <c r="D41" s="16">
        <v>1303.57</v>
      </c>
      <c r="E41" s="16">
        <v>1284.97</v>
      </c>
      <c r="F41" s="14" t="s">
        <v>2179</v>
      </c>
      <c r="G41" s="15">
        <v>1.38E-2</v>
      </c>
    </row>
    <row r="42" spans="1:7" x14ac:dyDescent="0.2">
      <c r="A42" s="17">
        <v>43404</v>
      </c>
      <c r="B42" s="16">
        <v>1276.92</v>
      </c>
      <c r="C42" s="16">
        <v>1268.4100000000001</v>
      </c>
      <c r="D42" s="16">
        <v>1280.75</v>
      </c>
      <c r="E42" s="16">
        <v>1266.8699999999999</v>
      </c>
      <c r="F42" s="14" t="s">
        <v>2179</v>
      </c>
      <c r="G42" s="15">
        <v>-4.5999999999999999E-3</v>
      </c>
    </row>
    <row r="43" spans="1:7" x14ac:dyDescent="0.2">
      <c r="A43" s="17">
        <v>43403</v>
      </c>
      <c r="B43" s="16">
        <v>1259.5999999999999</v>
      </c>
      <c r="C43" s="16">
        <v>1265.04</v>
      </c>
      <c r="D43" s="16">
        <v>1265.6500000000001</v>
      </c>
      <c r="E43" s="16">
        <v>1244.73</v>
      </c>
      <c r="F43" s="14" t="s">
        <v>2179</v>
      </c>
      <c r="G43" s="15">
        <v>2.1399999999999999E-2</v>
      </c>
    </row>
    <row r="44" spans="1:7" x14ac:dyDescent="0.2">
      <c r="A44" s="17">
        <v>43402</v>
      </c>
      <c r="B44" s="16">
        <v>1265.42</v>
      </c>
      <c r="C44" s="16">
        <v>1245.25</v>
      </c>
      <c r="D44" s="16">
        <v>1270.17</v>
      </c>
      <c r="E44" s="16">
        <v>1245.25</v>
      </c>
      <c r="F44" s="14" t="s">
        <v>2179</v>
      </c>
      <c r="G44" s="15">
        <v>-6.1999999999999998E-3</v>
      </c>
    </row>
    <row r="45" spans="1:7" x14ac:dyDescent="0.2">
      <c r="A45" s="17">
        <v>43399</v>
      </c>
      <c r="B45" s="16">
        <v>1238.93</v>
      </c>
      <c r="C45" s="16">
        <v>1247.08</v>
      </c>
      <c r="D45" s="16">
        <v>1253.27</v>
      </c>
      <c r="E45" s="16">
        <v>1234.94</v>
      </c>
      <c r="F45" s="14" t="s">
        <v>2179</v>
      </c>
      <c r="G45" s="15">
        <v>-1.72E-2</v>
      </c>
    </row>
    <row r="46" spans="1:7" x14ac:dyDescent="0.2">
      <c r="A46" s="17">
        <v>43398</v>
      </c>
      <c r="B46" s="16">
        <v>1246.6300000000001</v>
      </c>
      <c r="C46" s="16">
        <v>1251.25</v>
      </c>
      <c r="D46" s="16">
        <v>1261.52</v>
      </c>
      <c r="E46" s="16">
        <v>1245.74</v>
      </c>
      <c r="F46" s="14" t="s">
        <v>2179</v>
      </c>
      <c r="G46" s="15">
        <v>5.0000000000000001E-3</v>
      </c>
    </row>
    <row r="47" spans="1:7" x14ac:dyDescent="0.2">
      <c r="A47" s="17">
        <v>43397</v>
      </c>
      <c r="B47" s="16">
        <v>1268.45</v>
      </c>
      <c r="C47" s="16">
        <v>1266.21</v>
      </c>
      <c r="D47" s="16">
        <v>1279.04</v>
      </c>
      <c r="E47" s="16">
        <v>1258.5899999999999</v>
      </c>
      <c r="F47" s="14" t="s">
        <v>2179</v>
      </c>
      <c r="G47" s="15">
        <v>-2.6499999999999999E-2</v>
      </c>
    </row>
    <row r="48" spans="1:7" x14ac:dyDescent="0.2">
      <c r="A48" s="17">
        <v>43396</v>
      </c>
      <c r="B48" s="16">
        <v>1262.1099999999999</v>
      </c>
      <c r="C48" s="16">
        <v>1279.83</v>
      </c>
      <c r="D48" s="16">
        <v>1280.55</v>
      </c>
      <c r="E48" s="16">
        <v>1260.52</v>
      </c>
      <c r="F48" s="14" t="s">
        <v>2179</v>
      </c>
      <c r="G48" s="15">
        <v>-3.2000000000000002E-3</v>
      </c>
    </row>
    <row r="49" spans="1:7" x14ac:dyDescent="0.2">
      <c r="A49" s="17">
        <v>43395</v>
      </c>
      <c r="B49" s="16">
        <v>1296.53</v>
      </c>
      <c r="C49" s="16">
        <v>1307.83</v>
      </c>
      <c r="D49" s="16">
        <v>1311.18</v>
      </c>
      <c r="E49" s="16">
        <v>1292.93</v>
      </c>
      <c r="F49" s="14" t="s">
        <v>2179</v>
      </c>
      <c r="G49" s="15">
        <v>-7.6E-3</v>
      </c>
    </row>
    <row r="50" spans="1:7" x14ac:dyDescent="0.2">
      <c r="A50" s="17">
        <v>43392</v>
      </c>
      <c r="B50" s="16">
        <v>1300.67</v>
      </c>
      <c r="C50" s="16">
        <v>1305.45</v>
      </c>
      <c r="D50" s="16">
        <v>1309.22</v>
      </c>
      <c r="E50" s="16">
        <v>1287.8800000000001</v>
      </c>
      <c r="F50" s="14" t="s">
        <v>2179</v>
      </c>
      <c r="G50" s="15">
        <v>9.4000000000000004E-3</v>
      </c>
    </row>
    <row r="51" spans="1:7" x14ac:dyDescent="0.2">
      <c r="A51" s="17">
        <v>43391</v>
      </c>
      <c r="B51" s="16">
        <v>1310.69</v>
      </c>
      <c r="C51" s="16">
        <v>1301.1600000000001</v>
      </c>
      <c r="D51" s="16">
        <v>1314.58</v>
      </c>
      <c r="E51" s="16">
        <v>1300.25</v>
      </c>
      <c r="F51" s="14" t="s">
        <v>2179</v>
      </c>
      <c r="G51" s="15">
        <v>8.9999999999999998E-4</v>
      </c>
    </row>
    <row r="52" spans="1:7" x14ac:dyDescent="0.2">
      <c r="A52" s="17">
        <v>43390</v>
      </c>
      <c r="B52" s="16">
        <v>1298.52</v>
      </c>
      <c r="C52" s="16">
        <v>1299.3399999999999</v>
      </c>
      <c r="D52" s="16">
        <v>1309.78</v>
      </c>
      <c r="E52" s="16">
        <v>1293.8699999999999</v>
      </c>
      <c r="F52" s="14" t="s">
        <v>2179</v>
      </c>
      <c r="G52" s="15">
        <v>2.1700000000000001E-2</v>
      </c>
    </row>
    <row r="53" spans="1:7" x14ac:dyDescent="0.2">
      <c r="A53" s="17">
        <v>43389</v>
      </c>
      <c r="B53" s="16">
        <v>1297.4000000000001</v>
      </c>
      <c r="C53" s="16">
        <v>1270.1099999999999</v>
      </c>
      <c r="D53" s="16">
        <v>1297.4000000000001</v>
      </c>
      <c r="E53" s="16">
        <v>1269.5</v>
      </c>
      <c r="F53" s="14" t="s">
        <v>2179</v>
      </c>
      <c r="G53" s="15">
        <v>-2.0999999999999999E-3</v>
      </c>
    </row>
    <row r="54" spans="1:7" x14ac:dyDescent="0.2">
      <c r="A54" s="17">
        <v>43388</v>
      </c>
      <c r="B54" s="16">
        <v>1269.83</v>
      </c>
      <c r="C54" s="16">
        <v>1274.58</v>
      </c>
      <c r="D54" s="16">
        <v>1274.8</v>
      </c>
      <c r="E54" s="16">
        <v>1259.8399999999999</v>
      </c>
      <c r="F54" s="14" t="s">
        <v>2179</v>
      </c>
      <c r="G54" s="15">
        <v>1.2999999999999999E-2</v>
      </c>
    </row>
    <row r="55" spans="1:7" x14ac:dyDescent="0.2">
      <c r="A55" s="17">
        <v>43385</v>
      </c>
      <c r="B55" s="16">
        <v>1272.49</v>
      </c>
      <c r="C55" s="16">
        <v>1269.27</v>
      </c>
      <c r="D55" s="16">
        <v>1278.69</v>
      </c>
      <c r="E55" s="16">
        <v>1266.8499999999999</v>
      </c>
      <c r="F55" s="14" t="s">
        <v>2179</v>
      </c>
      <c r="G55" s="15">
        <v>-9.1999999999999998E-3</v>
      </c>
    </row>
    <row r="56" spans="1:7" x14ac:dyDescent="0.2">
      <c r="A56" s="17">
        <v>43384</v>
      </c>
      <c r="B56" s="16">
        <v>1256.0999999999999</v>
      </c>
      <c r="C56" s="16">
        <v>1241.3800000000001</v>
      </c>
      <c r="D56" s="16">
        <v>1265.47</v>
      </c>
      <c r="E56" s="16">
        <v>1230.78</v>
      </c>
      <c r="F56" s="14" t="s">
        <v>2179</v>
      </c>
      <c r="G56" s="15">
        <v>-1.89E-2</v>
      </c>
    </row>
    <row r="57" spans="1:7" x14ac:dyDescent="0.2">
      <c r="A57" s="17">
        <v>43383</v>
      </c>
      <c r="B57" s="16">
        <v>1267.75</v>
      </c>
      <c r="C57" s="16">
        <v>1291.74</v>
      </c>
      <c r="D57" s="16">
        <v>1291.97</v>
      </c>
      <c r="E57" s="16">
        <v>1267.75</v>
      </c>
      <c r="F57" s="14" t="s">
        <v>2179</v>
      </c>
      <c r="G57" s="15">
        <v>-3.5000000000000001E-3</v>
      </c>
    </row>
    <row r="58" spans="1:7" x14ac:dyDescent="0.2">
      <c r="A58" s="17">
        <v>43382</v>
      </c>
      <c r="B58" s="16">
        <v>1292.23</v>
      </c>
      <c r="C58" s="16">
        <v>1299.6199999999999</v>
      </c>
      <c r="D58" s="16">
        <v>1299.6199999999999</v>
      </c>
      <c r="E58" s="16">
        <v>1277.45</v>
      </c>
      <c r="F58" s="14" t="s">
        <v>2179</v>
      </c>
      <c r="G58" s="15">
        <v>-2.3099999999999999E-2</v>
      </c>
    </row>
    <row r="59" spans="1:7" x14ac:dyDescent="0.2">
      <c r="A59" s="17">
        <v>43381</v>
      </c>
      <c r="B59" s="16">
        <v>1296.77</v>
      </c>
      <c r="C59" s="16">
        <v>1326.21</v>
      </c>
      <c r="D59" s="16">
        <v>1326.21</v>
      </c>
      <c r="E59" s="16">
        <v>1288.8800000000001</v>
      </c>
      <c r="F59" s="14" t="s">
        <v>2179</v>
      </c>
      <c r="G59" s="15">
        <v>-4.1999999999999997E-3</v>
      </c>
    </row>
    <row r="60" spans="1:7" x14ac:dyDescent="0.2">
      <c r="A60" s="17">
        <v>43378</v>
      </c>
      <c r="B60" s="16">
        <v>1327.49</v>
      </c>
      <c r="C60" s="16">
        <v>1335.26</v>
      </c>
      <c r="D60" s="16">
        <v>1335.64</v>
      </c>
      <c r="E60" s="16">
        <v>1316.71</v>
      </c>
      <c r="F60" s="14" t="s">
        <v>2179</v>
      </c>
      <c r="G60" s="15">
        <v>-3.8600000000000002E-2</v>
      </c>
    </row>
    <row r="61" spans="1:7" x14ac:dyDescent="0.2">
      <c r="A61" s="17">
        <v>43377</v>
      </c>
      <c r="B61" s="16">
        <v>1333.13</v>
      </c>
      <c r="C61" s="16">
        <v>1383</v>
      </c>
      <c r="D61" s="16">
        <v>1383</v>
      </c>
      <c r="E61" s="16">
        <v>1328.87</v>
      </c>
      <c r="F61" s="14" t="s">
        <v>2179</v>
      </c>
      <c r="G61" s="15">
        <v>-1.9E-3</v>
      </c>
    </row>
    <row r="62" spans="1:7" x14ac:dyDescent="0.2">
      <c r="A62" s="17">
        <v>43376</v>
      </c>
      <c r="B62" s="16">
        <v>1386.7</v>
      </c>
      <c r="C62" s="16">
        <v>1392.32</v>
      </c>
      <c r="D62" s="16">
        <v>1392.45</v>
      </c>
      <c r="E62" s="16">
        <v>1385.32</v>
      </c>
      <c r="F62" s="14" t="s">
        <v>2179</v>
      </c>
      <c r="G62" s="15">
        <v>5.9999999999999995E-4</v>
      </c>
    </row>
    <row r="63" spans="1:7" x14ac:dyDescent="0.2">
      <c r="A63" s="17">
        <v>43375</v>
      </c>
      <c r="B63" s="16">
        <v>1389.37</v>
      </c>
      <c r="C63" s="16">
        <v>1388.82</v>
      </c>
      <c r="D63" s="16">
        <v>1390.27</v>
      </c>
      <c r="E63" s="16">
        <v>1385.41</v>
      </c>
      <c r="F63" s="14" t="s">
        <v>2179</v>
      </c>
      <c r="G63" s="15">
        <v>1.8E-3</v>
      </c>
    </row>
    <row r="64" spans="1:7" x14ac:dyDescent="0.2">
      <c r="A64" s="17">
        <v>43374</v>
      </c>
      <c r="B64" s="16">
        <v>1388.52</v>
      </c>
      <c r="C64" s="16">
        <v>1386.58</v>
      </c>
      <c r="D64" s="16">
        <v>1396.51</v>
      </c>
      <c r="E64" s="16">
        <v>1386.58</v>
      </c>
      <c r="F64" s="14" t="s">
        <v>2179</v>
      </c>
      <c r="G64" s="15">
        <v>-1.4E-3</v>
      </c>
    </row>
    <row r="65" spans="1:7" x14ac:dyDescent="0.2">
      <c r="A65" s="17">
        <v>43371</v>
      </c>
      <c r="B65" s="16">
        <v>1385.98</v>
      </c>
      <c r="C65" s="16">
        <v>1390.16</v>
      </c>
      <c r="D65" s="16">
        <v>1392.34</v>
      </c>
      <c r="E65" s="16">
        <v>1382.97</v>
      </c>
      <c r="F65" s="14" t="s">
        <v>2179</v>
      </c>
      <c r="G65" s="15">
        <v>-2.5000000000000001E-3</v>
      </c>
    </row>
    <row r="66" spans="1:7" x14ac:dyDescent="0.2">
      <c r="A66" s="17">
        <v>43370</v>
      </c>
      <c r="B66" s="16">
        <v>1387.94</v>
      </c>
      <c r="C66" s="16">
        <v>1389.5</v>
      </c>
      <c r="D66" s="16">
        <v>1389.5</v>
      </c>
      <c r="E66" s="16">
        <v>1377.75</v>
      </c>
      <c r="F66" s="14" t="s">
        <v>2179</v>
      </c>
      <c r="G66" s="15">
        <v>-1.4E-3</v>
      </c>
    </row>
    <row r="67" spans="1:7" x14ac:dyDescent="0.2">
      <c r="A67" s="17">
        <v>43369</v>
      </c>
      <c r="B67" s="16">
        <v>1391.46</v>
      </c>
      <c r="C67" s="16">
        <v>1393.16</v>
      </c>
      <c r="D67" s="16">
        <v>1393.16</v>
      </c>
      <c r="E67" s="16">
        <v>1385.88</v>
      </c>
      <c r="F67" s="14" t="s">
        <v>2179</v>
      </c>
      <c r="G67" s="15">
        <v>7.4000000000000003E-3</v>
      </c>
    </row>
    <row r="68" spans="1:7" x14ac:dyDescent="0.2">
      <c r="A68" s="17">
        <v>43368</v>
      </c>
      <c r="B68" s="16">
        <v>1393.4</v>
      </c>
      <c r="C68" s="16">
        <v>1385.01</v>
      </c>
      <c r="D68" s="16">
        <v>1394.44</v>
      </c>
      <c r="E68" s="16">
        <v>1384.77</v>
      </c>
      <c r="F68" s="14" t="s">
        <v>2179</v>
      </c>
      <c r="G68" s="15">
        <v>-6.4999999999999997E-3</v>
      </c>
    </row>
    <row r="69" spans="1:7" x14ac:dyDescent="0.2">
      <c r="A69" s="17">
        <v>43367</v>
      </c>
      <c r="B69" s="16">
        <v>1383.22</v>
      </c>
      <c r="C69" s="16">
        <v>1385.03</v>
      </c>
      <c r="D69" s="16">
        <v>1392.36</v>
      </c>
      <c r="E69" s="16">
        <v>1382.43</v>
      </c>
      <c r="F69" s="14" t="s">
        <v>2179</v>
      </c>
      <c r="G69" s="15">
        <v>4.1999999999999997E-3</v>
      </c>
    </row>
    <row r="70" spans="1:7" x14ac:dyDescent="0.2">
      <c r="A70" s="17">
        <v>43364</v>
      </c>
      <c r="B70" s="16">
        <v>1392.28</v>
      </c>
      <c r="C70" s="16">
        <v>1390.75</v>
      </c>
      <c r="D70" s="16">
        <v>1397.07</v>
      </c>
      <c r="E70" s="16">
        <v>1390.57</v>
      </c>
      <c r="F70" s="14" t="s">
        <v>2179</v>
      </c>
      <c r="G70" s="15">
        <v>5.4000000000000003E-3</v>
      </c>
    </row>
    <row r="71" spans="1:7" x14ac:dyDescent="0.2">
      <c r="A71" s="17">
        <v>43363</v>
      </c>
      <c r="B71" s="16">
        <v>1386.42</v>
      </c>
      <c r="C71" s="16">
        <v>1380.54</v>
      </c>
      <c r="D71" s="16">
        <v>1388.01</v>
      </c>
      <c r="E71" s="16">
        <v>1380.01</v>
      </c>
      <c r="F71" s="14" t="s">
        <v>2179</v>
      </c>
      <c r="G71" s="15">
        <v>-2.3999999999999998E-3</v>
      </c>
    </row>
    <row r="72" spans="1:7" x14ac:dyDescent="0.2">
      <c r="A72" s="17">
        <v>43362</v>
      </c>
      <c r="B72" s="16">
        <v>1378.92</v>
      </c>
      <c r="C72" s="16">
        <v>1383.11</v>
      </c>
      <c r="D72" s="16">
        <v>1385.2</v>
      </c>
      <c r="E72" s="16">
        <v>1375.27</v>
      </c>
      <c r="F72" s="14" t="s">
        <v>2179</v>
      </c>
      <c r="G72" s="15">
        <v>2.0999999999999999E-3</v>
      </c>
    </row>
    <row r="73" spans="1:7" x14ac:dyDescent="0.2">
      <c r="A73" s="17">
        <v>43361</v>
      </c>
      <c r="B73" s="16">
        <v>1382.22</v>
      </c>
      <c r="C73" s="16">
        <v>1381.09</v>
      </c>
      <c r="D73" s="16">
        <v>1385.96</v>
      </c>
      <c r="E73" s="16">
        <v>1377.71</v>
      </c>
      <c r="F73" s="14" t="s">
        <v>2179</v>
      </c>
      <c r="G73" s="15">
        <v>-7.7000000000000002E-3</v>
      </c>
    </row>
    <row r="74" spans="1:7" x14ac:dyDescent="0.2">
      <c r="A74" s="17">
        <v>43360</v>
      </c>
      <c r="B74" s="16">
        <v>1379.32</v>
      </c>
      <c r="C74" s="16">
        <v>1385.41</v>
      </c>
      <c r="D74" s="16">
        <v>1387.14</v>
      </c>
      <c r="E74" s="16">
        <v>1379.32</v>
      </c>
      <c r="F74" s="14" t="s">
        <v>2179</v>
      </c>
      <c r="G74" s="15">
        <v>-5.4000000000000003E-3</v>
      </c>
    </row>
    <row r="75" spans="1:7" x14ac:dyDescent="0.2">
      <c r="A75" s="17">
        <v>43357</v>
      </c>
      <c r="B75" s="16">
        <v>1389.99</v>
      </c>
      <c r="C75" s="16">
        <v>1400.73</v>
      </c>
      <c r="D75" s="16">
        <v>1402.88</v>
      </c>
      <c r="E75" s="16">
        <v>1384.58</v>
      </c>
      <c r="F75" s="14" t="s">
        <v>2179</v>
      </c>
      <c r="G75" s="15">
        <v>-5.9999999999999995E-4</v>
      </c>
    </row>
    <row r="76" spans="1:7" x14ac:dyDescent="0.2">
      <c r="A76" s="17">
        <v>43356</v>
      </c>
      <c r="B76" s="16">
        <v>1397.49</v>
      </c>
      <c r="C76" s="16">
        <v>1400.13</v>
      </c>
      <c r="D76" s="16">
        <v>1404.42</v>
      </c>
      <c r="E76" s="16">
        <v>1396.8</v>
      </c>
      <c r="F76" s="14" t="s">
        <v>2179</v>
      </c>
      <c r="G76" s="15">
        <v>5.4999999999999997E-3</v>
      </c>
    </row>
    <row r="77" spans="1:7" x14ac:dyDescent="0.2">
      <c r="A77" s="17">
        <v>43355</v>
      </c>
      <c r="B77" s="16">
        <v>1398.28</v>
      </c>
      <c r="C77" s="16">
        <v>1391.8</v>
      </c>
      <c r="D77" s="16">
        <v>1402.01</v>
      </c>
      <c r="E77" s="16">
        <v>1389</v>
      </c>
      <c r="F77" s="14" t="s">
        <v>2179</v>
      </c>
      <c r="G77" s="15">
        <v>-6.4999999999999997E-3</v>
      </c>
    </row>
    <row r="78" spans="1:7" x14ac:dyDescent="0.2">
      <c r="A78" s="17">
        <v>43354</v>
      </c>
      <c r="B78" s="16">
        <v>1390.61</v>
      </c>
      <c r="C78" s="16">
        <v>1400.34</v>
      </c>
      <c r="D78" s="16">
        <v>1401.82</v>
      </c>
      <c r="E78" s="16">
        <v>1388.51</v>
      </c>
      <c r="F78" s="14" t="s">
        <v>2179</v>
      </c>
      <c r="G78" s="15">
        <v>5.0000000000000001E-4</v>
      </c>
    </row>
    <row r="79" spans="1:7" x14ac:dyDescent="0.2">
      <c r="A79" s="17">
        <v>43353</v>
      </c>
      <c r="B79" s="16">
        <v>1399.65</v>
      </c>
      <c r="C79" s="16">
        <v>1399.47</v>
      </c>
      <c r="D79" s="16">
        <v>1403.8</v>
      </c>
      <c r="E79" s="16">
        <v>1395.95</v>
      </c>
      <c r="F79" s="14" t="s">
        <v>2179</v>
      </c>
      <c r="G79" s="15">
        <v>5.0000000000000001E-4</v>
      </c>
    </row>
    <row r="80" spans="1:7" x14ac:dyDescent="0.2">
      <c r="A80" s="17">
        <v>43350</v>
      </c>
      <c r="B80" s="16">
        <v>1398.98</v>
      </c>
      <c r="C80" s="16">
        <v>1399.69</v>
      </c>
      <c r="D80" s="16">
        <v>1404.48</v>
      </c>
      <c r="E80" s="16">
        <v>1386.24</v>
      </c>
      <c r="F80" s="14" t="s">
        <v>2179</v>
      </c>
      <c r="G80" s="15">
        <v>1E-3</v>
      </c>
    </row>
    <row r="81" spans="1:7" x14ac:dyDescent="0.2">
      <c r="A81" s="17">
        <v>43349</v>
      </c>
      <c r="B81" s="16">
        <v>1398.28</v>
      </c>
      <c r="C81" s="16">
        <v>1398.98</v>
      </c>
      <c r="D81" s="16">
        <v>1404.06</v>
      </c>
      <c r="E81" s="16">
        <v>1395.56</v>
      </c>
      <c r="F81" s="14" t="s">
        <v>2179</v>
      </c>
      <c r="G81" s="15">
        <v>-1.5800000000000002E-2</v>
      </c>
    </row>
    <row r="82" spans="1:7" x14ac:dyDescent="0.2">
      <c r="A82" s="17">
        <v>43348</v>
      </c>
      <c r="B82" s="16">
        <v>1396.89</v>
      </c>
      <c r="C82" s="16">
        <v>1415.33</v>
      </c>
      <c r="D82" s="16">
        <v>1416.77</v>
      </c>
      <c r="E82" s="16">
        <v>1396.89</v>
      </c>
      <c r="F82" s="14" t="s">
        <v>2179</v>
      </c>
      <c r="G82" s="15">
        <v>-8.8999999999999999E-3</v>
      </c>
    </row>
    <row r="83" spans="1:7" x14ac:dyDescent="0.2">
      <c r="A83" s="17">
        <v>43347</v>
      </c>
      <c r="B83" s="16">
        <v>1419.25</v>
      </c>
      <c r="C83" s="16">
        <v>1430.07</v>
      </c>
      <c r="D83" s="16">
        <v>1432.15</v>
      </c>
      <c r="E83" s="16">
        <v>1411.4</v>
      </c>
      <c r="F83" s="14" t="s">
        <v>2179</v>
      </c>
      <c r="G83" s="15">
        <v>-2.8E-3</v>
      </c>
    </row>
    <row r="84" spans="1:7" x14ac:dyDescent="0.2">
      <c r="A84" s="17">
        <v>43346</v>
      </c>
      <c r="B84" s="16">
        <v>1432.04</v>
      </c>
      <c r="C84" s="16">
        <v>1434.8</v>
      </c>
      <c r="D84" s="16">
        <v>1438.39</v>
      </c>
      <c r="E84" s="16">
        <v>1426.46</v>
      </c>
      <c r="F84" s="14" t="s">
        <v>2179</v>
      </c>
      <c r="G84" s="15">
        <v>-5.5999999999999999E-3</v>
      </c>
    </row>
    <row r="85" spans="1:7" x14ac:dyDescent="0.2">
      <c r="A85" s="17">
        <v>43343</v>
      </c>
      <c r="B85" s="16">
        <v>1436.05</v>
      </c>
      <c r="C85" s="16">
        <v>1440.1</v>
      </c>
      <c r="D85" s="16">
        <v>1441.74</v>
      </c>
      <c r="E85" s="16">
        <v>1435.99</v>
      </c>
      <c r="F85" s="14" t="s">
        <v>2179</v>
      </c>
      <c r="G85" s="15">
        <v>1E-3</v>
      </c>
    </row>
    <row r="86" spans="1:7" x14ac:dyDescent="0.2">
      <c r="A86" s="17">
        <v>43342</v>
      </c>
      <c r="B86" s="16">
        <v>1444.16</v>
      </c>
      <c r="C86" s="16">
        <v>1436.65</v>
      </c>
      <c r="D86" s="16">
        <v>1445.2</v>
      </c>
      <c r="E86" s="16">
        <v>1435.75</v>
      </c>
      <c r="F86" s="14" t="s">
        <v>2179</v>
      </c>
      <c r="G86" s="15">
        <v>6.9999999999999999E-4</v>
      </c>
    </row>
    <row r="87" spans="1:7" x14ac:dyDescent="0.2">
      <c r="A87" s="17">
        <v>43341</v>
      </c>
      <c r="B87" s="16">
        <v>1442.66</v>
      </c>
      <c r="C87" s="16">
        <v>1441.04</v>
      </c>
      <c r="D87" s="16">
        <v>1444.71</v>
      </c>
      <c r="E87" s="16">
        <v>1435.7</v>
      </c>
      <c r="F87" s="14" t="s">
        <v>2179</v>
      </c>
      <c r="G87" s="15">
        <v>1.2999999999999999E-3</v>
      </c>
    </row>
    <row r="88" spans="1:7" x14ac:dyDescent="0.2">
      <c r="A88" s="17">
        <v>43340</v>
      </c>
      <c r="B88" s="16">
        <v>1441.65</v>
      </c>
      <c r="C88" s="16">
        <v>1445.25</v>
      </c>
      <c r="D88" s="16">
        <v>1446.54</v>
      </c>
      <c r="E88" s="16">
        <v>1434.66</v>
      </c>
      <c r="F88" s="14" t="s">
        <v>2179</v>
      </c>
      <c r="G88" s="15">
        <v>7.7999999999999996E-3</v>
      </c>
    </row>
    <row r="89" spans="1:7" x14ac:dyDescent="0.2">
      <c r="A89" s="17">
        <v>43339</v>
      </c>
      <c r="B89" s="16">
        <v>1439.77</v>
      </c>
      <c r="C89" s="16">
        <v>1431.63</v>
      </c>
      <c r="D89" s="16">
        <v>1440.7</v>
      </c>
      <c r="E89" s="16">
        <v>1431.63</v>
      </c>
      <c r="F89" s="14" t="s">
        <v>2179</v>
      </c>
      <c r="G89" s="15">
        <v>4.7000000000000002E-3</v>
      </c>
    </row>
    <row r="90" spans="1:7" x14ac:dyDescent="0.2">
      <c r="A90" s="17">
        <v>43336</v>
      </c>
      <c r="B90" s="16">
        <v>1428.56</v>
      </c>
      <c r="C90" s="16">
        <v>1423.02</v>
      </c>
      <c r="D90" s="16">
        <v>1430.22</v>
      </c>
      <c r="E90" s="16">
        <v>1423.02</v>
      </c>
      <c r="F90" s="14" t="s">
        <v>2179</v>
      </c>
      <c r="G90" s="15">
        <v>-1.9E-3</v>
      </c>
    </row>
    <row r="91" spans="1:7" x14ac:dyDescent="0.2">
      <c r="A91" s="17">
        <v>43335</v>
      </c>
      <c r="B91" s="16">
        <v>1421.82</v>
      </c>
      <c r="C91" s="16">
        <v>1424.25</v>
      </c>
      <c r="D91" s="16">
        <v>1432.18</v>
      </c>
      <c r="E91" s="16">
        <v>1420.98</v>
      </c>
      <c r="F91" s="14" t="s">
        <v>2179</v>
      </c>
      <c r="G91" s="15">
        <v>3.8999999999999998E-3</v>
      </c>
    </row>
    <row r="92" spans="1:7" x14ac:dyDescent="0.2">
      <c r="A92" s="17">
        <v>43334</v>
      </c>
      <c r="B92" s="16">
        <v>1424.59</v>
      </c>
      <c r="C92" s="16">
        <v>1423.03</v>
      </c>
      <c r="D92" s="16">
        <v>1428.68</v>
      </c>
      <c r="E92" s="16">
        <v>1422.15</v>
      </c>
      <c r="F92" s="14" t="s">
        <v>2179</v>
      </c>
      <c r="G92" s="15">
        <v>5.1999999999999998E-3</v>
      </c>
    </row>
    <row r="93" spans="1:7" x14ac:dyDescent="0.2">
      <c r="A93" s="17">
        <v>43333</v>
      </c>
      <c r="B93" s="16">
        <v>1419.11</v>
      </c>
      <c r="C93" s="16">
        <v>1411.25</v>
      </c>
      <c r="D93" s="16">
        <v>1424.49</v>
      </c>
      <c r="E93" s="16">
        <v>1410.72</v>
      </c>
      <c r="F93" s="14" t="s">
        <v>2179</v>
      </c>
      <c r="G93" s="15">
        <v>4.8999999999999998E-3</v>
      </c>
    </row>
    <row r="94" spans="1:7" x14ac:dyDescent="0.2">
      <c r="A94" s="17">
        <v>43332</v>
      </c>
      <c r="B94" s="16">
        <v>1411.78</v>
      </c>
      <c r="C94" s="16">
        <v>1408.19</v>
      </c>
      <c r="D94" s="16">
        <v>1415.17</v>
      </c>
      <c r="E94" s="16">
        <v>1405.66</v>
      </c>
      <c r="F94" s="14" t="s">
        <v>2179</v>
      </c>
      <c r="G94" s="15">
        <v>8.0000000000000004E-4</v>
      </c>
    </row>
    <row r="95" spans="1:7" x14ac:dyDescent="0.2">
      <c r="A95" s="17">
        <v>43329</v>
      </c>
      <c r="B95" s="16">
        <v>1404.95</v>
      </c>
      <c r="C95" s="16">
        <v>1409.32</v>
      </c>
      <c r="D95" s="16">
        <v>1411.67</v>
      </c>
      <c r="E95" s="16">
        <v>1403.21</v>
      </c>
      <c r="F95" s="14" t="s">
        <v>2179</v>
      </c>
      <c r="G95" s="15">
        <v>8.2000000000000007E-3</v>
      </c>
    </row>
    <row r="96" spans="1:7" x14ac:dyDescent="0.2">
      <c r="A96" s="17">
        <v>43328</v>
      </c>
      <c r="B96" s="16">
        <v>1403.85</v>
      </c>
      <c r="C96" s="16">
        <v>1399.21</v>
      </c>
      <c r="D96" s="16">
        <v>1403.85</v>
      </c>
      <c r="E96" s="16">
        <v>1393.62</v>
      </c>
      <c r="F96" s="14" t="s">
        <v>2179</v>
      </c>
      <c r="G96" s="15">
        <v>-1.2999999999999999E-2</v>
      </c>
    </row>
    <row r="97" spans="1:7" x14ac:dyDescent="0.2">
      <c r="A97" s="17">
        <v>43327</v>
      </c>
      <c r="B97" s="16">
        <v>1392.44</v>
      </c>
      <c r="C97" s="16">
        <v>1411.64</v>
      </c>
      <c r="D97" s="16">
        <v>1411.64</v>
      </c>
      <c r="E97" s="16">
        <v>1391.8</v>
      </c>
      <c r="F97" s="14" t="s">
        <v>2179</v>
      </c>
      <c r="G97" s="15">
        <v>5.1000000000000004E-3</v>
      </c>
    </row>
    <row r="98" spans="1:7" x14ac:dyDescent="0.2">
      <c r="A98" s="17">
        <v>43326</v>
      </c>
      <c r="B98" s="16">
        <v>1410.77</v>
      </c>
      <c r="C98" s="16">
        <v>1408.68</v>
      </c>
      <c r="D98" s="16">
        <v>1414.4</v>
      </c>
      <c r="E98" s="16">
        <v>1407.3</v>
      </c>
      <c r="F98" s="14" t="s">
        <v>2179</v>
      </c>
      <c r="G98" s="15">
        <v>3.3999999999999998E-3</v>
      </c>
    </row>
    <row r="99" spans="1:7" x14ac:dyDescent="0.2">
      <c r="A99" s="17">
        <v>43325</v>
      </c>
      <c r="B99" s="16">
        <v>1403.58</v>
      </c>
      <c r="C99" s="16">
        <v>1396.73</v>
      </c>
      <c r="D99" s="16">
        <v>1405.66</v>
      </c>
      <c r="E99" s="16">
        <v>1392.29</v>
      </c>
      <c r="F99" s="14" t="s">
        <v>2179</v>
      </c>
      <c r="G99" s="15">
        <v>-5.4000000000000003E-3</v>
      </c>
    </row>
    <row r="100" spans="1:7" x14ac:dyDescent="0.2">
      <c r="A100" s="17">
        <v>43322</v>
      </c>
      <c r="B100" s="16">
        <v>1398.76</v>
      </c>
      <c r="C100" s="16">
        <v>1398.23</v>
      </c>
      <c r="D100" s="16">
        <v>1405.35</v>
      </c>
      <c r="E100" s="16">
        <v>1397.72</v>
      </c>
      <c r="F100" s="14" t="s">
        <v>2179</v>
      </c>
      <c r="G100" s="15">
        <v>8.0999999999999996E-3</v>
      </c>
    </row>
    <row r="101" spans="1:7" x14ac:dyDescent="0.2">
      <c r="A101" s="17">
        <v>43321</v>
      </c>
      <c r="B101" s="16">
        <v>1406.42</v>
      </c>
      <c r="C101" s="16">
        <v>1397.76</v>
      </c>
      <c r="D101" s="16">
        <v>1407.01</v>
      </c>
      <c r="E101" s="16">
        <v>1396.32</v>
      </c>
      <c r="F101" s="14" t="s">
        <v>2179</v>
      </c>
      <c r="G101" s="15">
        <v>-2.1000000000000001E-2</v>
      </c>
    </row>
    <row r="102" spans="1:7" x14ac:dyDescent="0.2">
      <c r="A102" s="17">
        <v>43320</v>
      </c>
      <c r="B102" s="16">
        <v>1395.07</v>
      </c>
      <c r="C102" s="16">
        <v>1408.37</v>
      </c>
      <c r="D102" s="16">
        <v>1409.58</v>
      </c>
      <c r="E102" s="16">
        <v>1391.89</v>
      </c>
      <c r="F102" s="14" t="s">
        <v>2179</v>
      </c>
      <c r="G102" s="15">
        <v>-1E-4</v>
      </c>
    </row>
    <row r="103" spans="1:7" x14ac:dyDescent="0.2">
      <c r="A103" s="17">
        <v>43319</v>
      </c>
      <c r="B103" s="16">
        <v>1424.94</v>
      </c>
      <c r="C103" s="16">
        <v>1420.44</v>
      </c>
      <c r="D103" s="16">
        <v>1425.5</v>
      </c>
      <c r="E103" s="16">
        <v>1411.95</v>
      </c>
      <c r="F103" s="14" t="s">
        <v>2179</v>
      </c>
      <c r="G103" s="15">
        <v>-4.8999999999999998E-3</v>
      </c>
    </row>
    <row r="104" spans="1:7" x14ac:dyDescent="0.2">
      <c r="A104" s="17">
        <v>43318</v>
      </c>
      <c r="B104" s="16">
        <v>1425.13</v>
      </c>
      <c r="C104" s="16">
        <v>1434.57</v>
      </c>
      <c r="D104" s="16">
        <v>1436.2</v>
      </c>
      <c r="E104" s="16">
        <v>1423.91</v>
      </c>
      <c r="F104" s="14" t="s">
        <v>2179</v>
      </c>
      <c r="G104" s="15">
        <v>8.9999999999999998E-4</v>
      </c>
    </row>
    <row r="105" spans="1:7" x14ac:dyDescent="0.2">
      <c r="A105" s="17">
        <v>43315</v>
      </c>
      <c r="B105" s="16">
        <v>1432.08</v>
      </c>
      <c r="C105" s="16">
        <v>1434.23</v>
      </c>
      <c r="D105" s="16">
        <v>1436.6</v>
      </c>
      <c r="E105" s="16">
        <v>1431.08</v>
      </c>
      <c r="F105" s="14" t="s">
        <v>2179</v>
      </c>
      <c r="G105" s="15">
        <v>-1.5E-3</v>
      </c>
    </row>
    <row r="106" spans="1:7" x14ac:dyDescent="0.2">
      <c r="A106" s="17">
        <v>43314</v>
      </c>
      <c r="B106" s="16">
        <v>1430.81</v>
      </c>
      <c r="C106" s="16">
        <v>1427.01</v>
      </c>
      <c r="D106" s="16">
        <v>1435.49</v>
      </c>
      <c r="E106" s="16">
        <v>1427.01</v>
      </c>
      <c r="F106" s="14" t="s">
        <v>2179</v>
      </c>
      <c r="G106" s="15">
        <v>2.9999999999999997E-4</v>
      </c>
    </row>
    <row r="107" spans="1:7" x14ac:dyDescent="0.2">
      <c r="A107" s="17">
        <v>43313</v>
      </c>
      <c r="B107" s="16">
        <v>1433.01</v>
      </c>
      <c r="C107" s="16">
        <v>1435.67</v>
      </c>
      <c r="D107" s="16">
        <v>1438.97</v>
      </c>
      <c r="E107" s="16">
        <v>1427.81</v>
      </c>
      <c r="F107" s="14" t="s">
        <v>2179</v>
      </c>
      <c r="G107" s="15">
        <v>-6.4999999999999997E-3</v>
      </c>
    </row>
    <row r="108" spans="1:7" x14ac:dyDescent="0.2">
      <c r="A108" s="17">
        <v>43312</v>
      </c>
      <c r="B108" s="16">
        <v>1432.6</v>
      </c>
      <c r="C108" s="16">
        <v>1442.33</v>
      </c>
      <c r="D108" s="16">
        <v>1445.97</v>
      </c>
      <c r="E108" s="16">
        <v>1428.77</v>
      </c>
      <c r="F108" s="14" t="s">
        <v>2179</v>
      </c>
      <c r="G108" s="15">
        <v>-4.8999999999999998E-3</v>
      </c>
    </row>
    <row r="109" spans="1:7" x14ac:dyDescent="0.2">
      <c r="A109" s="17">
        <v>43311</v>
      </c>
      <c r="B109" s="16">
        <v>1442.03</v>
      </c>
      <c r="C109" s="16">
        <v>1446.57</v>
      </c>
      <c r="D109" s="16">
        <v>1450.37</v>
      </c>
      <c r="E109" s="16">
        <v>1441.54</v>
      </c>
      <c r="F109" s="14" t="s">
        <v>2179</v>
      </c>
      <c r="G109" s="15">
        <v>-2.9999999999999997E-4</v>
      </c>
    </row>
    <row r="110" spans="1:7" x14ac:dyDescent="0.2">
      <c r="A110" s="17">
        <v>43308</v>
      </c>
      <c r="B110" s="16">
        <v>1449.14</v>
      </c>
      <c r="C110" s="16">
        <v>1447.88</v>
      </c>
      <c r="D110" s="16">
        <v>1451.44</v>
      </c>
      <c r="E110" s="16">
        <v>1444.64</v>
      </c>
      <c r="F110" s="14" t="s">
        <v>2179</v>
      </c>
      <c r="G110" s="15">
        <v>1.21E-2</v>
      </c>
    </row>
    <row r="111" spans="1:7" x14ac:dyDescent="0.2">
      <c r="A111" s="17">
        <v>43307</v>
      </c>
      <c r="B111" s="16">
        <v>1449.61</v>
      </c>
      <c r="C111" s="16">
        <v>1440.29</v>
      </c>
      <c r="D111" s="16">
        <v>1450.12</v>
      </c>
      <c r="E111" s="16">
        <v>1439.66</v>
      </c>
      <c r="F111" s="14" t="s">
        <v>2179</v>
      </c>
      <c r="G111" s="15">
        <v>2E-3</v>
      </c>
    </row>
    <row r="112" spans="1:7" x14ac:dyDescent="0.2">
      <c r="A112" s="17">
        <v>43306</v>
      </c>
      <c r="B112" s="16">
        <v>1432.21</v>
      </c>
      <c r="C112" s="16">
        <v>1426.47</v>
      </c>
      <c r="D112" s="16">
        <v>1436.42</v>
      </c>
      <c r="E112" s="16">
        <v>1425.86</v>
      </c>
      <c r="F112" s="14" t="s">
        <v>2179</v>
      </c>
      <c r="G112" s="15">
        <v>6.1999999999999998E-3</v>
      </c>
    </row>
    <row r="113" spans="1:7" x14ac:dyDescent="0.2">
      <c r="A113" s="17">
        <v>43305</v>
      </c>
      <c r="B113" s="16">
        <v>1429.32</v>
      </c>
      <c r="C113" s="16">
        <v>1423.86</v>
      </c>
      <c r="D113" s="16">
        <v>1431.51</v>
      </c>
      <c r="E113" s="16">
        <v>1418.85</v>
      </c>
      <c r="F113" s="14" t="s">
        <v>2179</v>
      </c>
      <c r="G113" s="15">
        <v>-1.1999999999999999E-3</v>
      </c>
    </row>
    <row r="114" spans="1:7" x14ac:dyDescent="0.2">
      <c r="A114" s="17">
        <v>43304</v>
      </c>
      <c r="B114" s="16">
        <v>1420.56</v>
      </c>
      <c r="C114" s="16">
        <v>1419.46</v>
      </c>
      <c r="D114" s="16">
        <v>1422</v>
      </c>
      <c r="E114" s="16">
        <v>1415.83</v>
      </c>
      <c r="F114" s="14" t="s">
        <v>2179</v>
      </c>
      <c r="G114" s="15">
        <v>7.0000000000000001E-3</v>
      </c>
    </row>
    <row r="115" spans="1:7" x14ac:dyDescent="0.2">
      <c r="A115" s="17">
        <v>43301</v>
      </c>
      <c r="B115" s="16">
        <v>1422.32</v>
      </c>
      <c r="C115" s="16">
        <v>1414.62</v>
      </c>
      <c r="D115" s="16">
        <v>1422.32</v>
      </c>
      <c r="E115" s="16">
        <v>1413.19</v>
      </c>
      <c r="F115" s="14" t="s">
        <v>2179</v>
      </c>
      <c r="G115" s="15">
        <v>1.2999999999999999E-3</v>
      </c>
    </row>
    <row r="116" spans="1:7" x14ac:dyDescent="0.2">
      <c r="A116" s="17">
        <v>43300</v>
      </c>
      <c r="B116" s="16">
        <v>1412.37</v>
      </c>
      <c r="C116" s="16">
        <v>1413.22</v>
      </c>
      <c r="D116" s="16">
        <v>1417.26</v>
      </c>
      <c r="E116" s="16">
        <v>1404.35</v>
      </c>
      <c r="F116" s="14" t="s">
        <v>2179</v>
      </c>
      <c r="G116" s="15">
        <v>-3.3E-3</v>
      </c>
    </row>
    <row r="117" spans="1:7" x14ac:dyDescent="0.2">
      <c r="A117" s="17">
        <v>43299</v>
      </c>
      <c r="B117" s="16">
        <v>1410.48</v>
      </c>
      <c r="C117" s="16">
        <v>1414.91</v>
      </c>
      <c r="D117" s="16">
        <v>1417.44</v>
      </c>
      <c r="E117" s="16">
        <v>1407.03</v>
      </c>
      <c r="F117" s="14" t="s">
        <v>2179</v>
      </c>
      <c r="G117" s="15">
        <v>8.8000000000000005E-3</v>
      </c>
    </row>
    <row r="118" spans="1:7" x14ac:dyDescent="0.2">
      <c r="A118" s="17">
        <v>43298</v>
      </c>
      <c r="B118" s="16">
        <v>1415.08</v>
      </c>
      <c r="C118" s="16">
        <v>1406.09</v>
      </c>
      <c r="D118" s="16">
        <v>1415.08</v>
      </c>
      <c r="E118" s="16">
        <v>1405.77</v>
      </c>
      <c r="F118" s="14" t="s">
        <v>2179</v>
      </c>
      <c r="G118" s="15">
        <v>-2.3999999999999998E-3</v>
      </c>
    </row>
    <row r="119" spans="1:7" x14ac:dyDescent="0.2">
      <c r="A119" s="17">
        <v>43297</v>
      </c>
      <c r="B119" s="16">
        <v>1402.7</v>
      </c>
      <c r="C119" s="16">
        <v>1408.59</v>
      </c>
      <c r="D119" s="16">
        <v>1412.65</v>
      </c>
      <c r="E119" s="16">
        <v>1400.38</v>
      </c>
      <c r="F119" s="14" t="s">
        <v>2179</v>
      </c>
      <c r="G119" s="15">
        <v>1.6000000000000001E-3</v>
      </c>
    </row>
    <row r="120" spans="1:7" x14ac:dyDescent="0.2">
      <c r="A120" s="17">
        <v>43294</v>
      </c>
      <c r="B120" s="16">
        <v>1406.04</v>
      </c>
      <c r="C120" s="16">
        <v>1408.34</v>
      </c>
      <c r="D120" s="16">
        <v>1412.16</v>
      </c>
      <c r="E120" s="16">
        <v>1404.39</v>
      </c>
      <c r="F120" s="14" t="s">
        <v>2179</v>
      </c>
      <c r="G120" s="15">
        <v>1.2999999999999999E-2</v>
      </c>
    </row>
    <row r="121" spans="1:7" x14ac:dyDescent="0.2">
      <c r="A121" s="17">
        <v>43293</v>
      </c>
      <c r="B121" s="16">
        <v>1403.85</v>
      </c>
      <c r="C121" s="16">
        <v>1393.3</v>
      </c>
      <c r="D121" s="16">
        <v>1404.67</v>
      </c>
      <c r="E121" s="16">
        <v>1391.86</v>
      </c>
      <c r="F121" s="14" t="s">
        <v>2179</v>
      </c>
      <c r="G121" s="15">
        <v>-5.7999999999999996E-3</v>
      </c>
    </row>
    <row r="122" spans="1:7" x14ac:dyDescent="0.2">
      <c r="A122" s="17">
        <v>43292</v>
      </c>
      <c r="B122" s="16">
        <v>1385.86</v>
      </c>
      <c r="C122" s="16">
        <v>1385.8</v>
      </c>
      <c r="D122" s="16">
        <v>1388.48</v>
      </c>
      <c r="E122" s="16">
        <v>1380.02</v>
      </c>
      <c r="F122" s="14" t="s">
        <v>2179</v>
      </c>
      <c r="G122" s="15">
        <v>1.09E-2</v>
      </c>
    </row>
    <row r="123" spans="1:7" x14ac:dyDescent="0.2">
      <c r="A123" s="17">
        <v>43291</v>
      </c>
      <c r="B123" s="16">
        <v>1393.99</v>
      </c>
      <c r="C123" s="16">
        <v>1384.57</v>
      </c>
      <c r="D123" s="16">
        <v>1395.09</v>
      </c>
      <c r="E123" s="16">
        <v>1383.12</v>
      </c>
      <c r="F123" s="14" t="s">
        <v>2179</v>
      </c>
      <c r="G123" s="15">
        <v>7.4999999999999997E-3</v>
      </c>
    </row>
    <row r="124" spans="1:7" x14ac:dyDescent="0.2">
      <c r="A124" s="17">
        <v>43290</v>
      </c>
      <c r="B124" s="16">
        <v>1378.95</v>
      </c>
      <c r="C124" s="16">
        <v>1373.01</v>
      </c>
      <c r="D124" s="16">
        <v>1380.56</v>
      </c>
      <c r="E124" s="16">
        <v>1373.01</v>
      </c>
      <c r="F124" s="14" t="s">
        <v>2179</v>
      </c>
      <c r="G124" s="15">
        <v>6.3E-3</v>
      </c>
    </row>
    <row r="125" spans="1:7" x14ac:dyDescent="0.2">
      <c r="A125" s="17">
        <v>43287</v>
      </c>
      <c r="B125" s="16">
        <v>1368.62</v>
      </c>
      <c r="C125" s="16">
        <v>1359.6</v>
      </c>
      <c r="D125" s="16">
        <v>1368.73</v>
      </c>
      <c r="E125" s="16">
        <v>1355.63</v>
      </c>
      <c r="F125" s="14" t="s">
        <v>2179</v>
      </c>
      <c r="G125" s="15">
        <v>-4.4000000000000003E-3</v>
      </c>
    </row>
    <row r="126" spans="1:7" x14ac:dyDescent="0.2">
      <c r="A126" s="17">
        <v>43286</v>
      </c>
      <c r="B126" s="16">
        <v>1360.01</v>
      </c>
      <c r="C126" s="16">
        <v>1365.15</v>
      </c>
      <c r="D126" s="16">
        <v>1370.44</v>
      </c>
      <c r="E126" s="16">
        <v>1356.03</v>
      </c>
      <c r="F126" s="14" t="s">
        <v>2179</v>
      </c>
      <c r="G126" s="15">
        <v>3.0000000000000001E-3</v>
      </c>
    </row>
    <row r="127" spans="1:7" x14ac:dyDescent="0.2">
      <c r="A127" s="17">
        <v>43285</v>
      </c>
      <c r="B127" s="16">
        <v>1366.01</v>
      </c>
      <c r="C127" s="16">
        <v>1357.74</v>
      </c>
      <c r="D127" s="16">
        <v>1366.01</v>
      </c>
      <c r="E127" s="16">
        <v>1354.27</v>
      </c>
      <c r="F127" s="14" t="s">
        <v>2179</v>
      </c>
      <c r="G127" s="15">
        <v>8.5000000000000006E-3</v>
      </c>
    </row>
    <row r="128" spans="1:7" x14ac:dyDescent="0.2">
      <c r="A128" s="17">
        <v>43284</v>
      </c>
      <c r="B128" s="16">
        <v>1361.98</v>
      </c>
      <c r="C128" s="16">
        <v>1353.88</v>
      </c>
      <c r="D128" s="16">
        <v>1363.61</v>
      </c>
      <c r="E128" s="16">
        <v>1353.88</v>
      </c>
      <c r="F128" s="14" t="s">
        <v>2179</v>
      </c>
      <c r="G128" s="15">
        <v>-4.7999999999999996E-3</v>
      </c>
    </row>
    <row r="129" spans="1:7" x14ac:dyDescent="0.2">
      <c r="A129" s="17">
        <v>43283</v>
      </c>
      <c r="B129" s="16">
        <v>1350.45</v>
      </c>
      <c r="C129" s="16">
        <v>1350.37</v>
      </c>
      <c r="D129" s="16">
        <v>1351.28</v>
      </c>
      <c r="E129" s="16">
        <v>1343.02</v>
      </c>
      <c r="F129" s="14" t="s">
        <v>2179</v>
      </c>
      <c r="G129" s="15">
        <v>9.2999999999999992E-3</v>
      </c>
    </row>
    <row r="130" spans="1:7" x14ac:dyDescent="0.2">
      <c r="A130" s="17">
        <v>43280</v>
      </c>
      <c r="B130" s="16">
        <v>1356.98</v>
      </c>
      <c r="C130" s="16">
        <v>1353.36</v>
      </c>
      <c r="D130" s="16">
        <v>1361.51</v>
      </c>
      <c r="E130" s="16">
        <v>1350.31</v>
      </c>
      <c r="F130" s="14" t="s">
        <v>2179</v>
      </c>
      <c r="G130" s="15">
        <v>-1.15E-2</v>
      </c>
    </row>
    <row r="131" spans="1:7" x14ac:dyDescent="0.2">
      <c r="A131" s="17">
        <v>43279</v>
      </c>
      <c r="B131" s="16">
        <v>1344.49</v>
      </c>
      <c r="C131" s="16">
        <v>1353.01</v>
      </c>
      <c r="D131" s="16">
        <v>1366.28</v>
      </c>
      <c r="E131" s="16">
        <v>1341.48</v>
      </c>
      <c r="F131" s="14" t="s">
        <v>2179</v>
      </c>
      <c r="G131" s="15">
        <v>2.5999999999999999E-3</v>
      </c>
    </row>
    <row r="132" spans="1:7" x14ac:dyDescent="0.2">
      <c r="A132" s="17">
        <v>43278</v>
      </c>
      <c r="B132" s="16">
        <v>1360.11</v>
      </c>
      <c r="C132" s="16">
        <v>1357.16</v>
      </c>
      <c r="D132" s="16">
        <v>1361.43</v>
      </c>
      <c r="E132" s="16">
        <v>1337.87</v>
      </c>
      <c r="F132" s="14" t="s">
        <v>2179</v>
      </c>
      <c r="G132" s="15">
        <v>-1.21E-2</v>
      </c>
    </row>
    <row r="133" spans="1:7" x14ac:dyDescent="0.2">
      <c r="A133" s="17">
        <v>43277</v>
      </c>
      <c r="B133" s="16">
        <v>1356.54</v>
      </c>
      <c r="C133" s="16">
        <v>1372.7</v>
      </c>
      <c r="D133" s="16">
        <v>1372.7</v>
      </c>
      <c r="E133" s="16">
        <v>1355.28</v>
      </c>
      <c r="F133" s="14" t="s">
        <v>2179</v>
      </c>
      <c r="G133" s="15">
        <v>-8.3999999999999995E-3</v>
      </c>
    </row>
    <row r="134" spans="1:7" x14ac:dyDescent="0.2">
      <c r="A134" s="17">
        <v>43276</v>
      </c>
      <c r="B134" s="16">
        <v>1373.15</v>
      </c>
      <c r="C134" s="16">
        <v>1384.13</v>
      </c>
      <c r="D134" s="16">
        <v>1389.91</v>
      </c>
      <c r="E134" s="16">
        <v>1373.15</v>
      </c>
      <c r="F134" s="14" t="s">
        <v>2179</v>
      </c>
      <c r="G134" s="15">
        <v>5.4999999999999997E-3</v>
      </c>
    </row>
    <row r="135" spans="1:7" x14ac:dyDescent="0.2">
      <c r="A135" s="17">
        <v>43273</v>
      </c>
      <c r="B135" s="16">
        <v>1384.8</v>
      </c>
      <c r="C135" s="16">
        <v>1378.11</v>
      </c>
      <c r="D135" s="16">
        <v>1388.37</v>
      </c>
      <c r="E135" s="16">
        <v>1377.54</v>
      </c>
      <c r="F135" s="14" t="s">
        <v>2179</v>
      </c>
      <c r="G135" s="15">
        <v>1E-3</v>
      </c>
    </row>
    <row r="136" spans="1:7" x14ac:dyDescent="0.2">
      <c r="A136" s="17">
        <v>43272</v>
      </c>
      <c r="B136" s="16">
        <v>1377.21</v>
      </c>
      <c r="C136" s="16">
        <v>1386.48</v>
      </c>
      <c r="D136" s="16">
        <v>1392.97</v>
      </c>
      <c r="E136" s="16">
        <v>1375.5</v>
      </c>
      <c r="F136" s="14" t="s">
        <v>2179</v>
      </c>
      <c r="G136" s="15">
        <v>8.8999999999999999E-3</v>
      </c>
    </row>
    <row r="137" spans="1:7" x14ac:dyDescent="0.2">
      <c r="A137" s="17">
        <v>43271</v>
      </c>
      <c r="B137" s="16">
        <v>1375.86</v>
      </c>
      <c r="C137" s="16">
        <v>1369.66</v>
      </c>
      <c r="D137" s="16">
        <v>1375.86</v>
      </c>
      <c r="E137" s="16">
        <v>1368.68</v>
      </c>
      <c r="F137" s="14" t="s">
        <v>2179</v>
      </c>
      <c r="G137" s="15">
        <v>-7.9000000000000008E-3</v>
      </c>
    </row>
    <row r="138" spans="1:7" x14ac:dyDescent="0.2">
      <c r="A138" s="17">
        <v>43270</v>
      </c>
      <c r="B138" s="16">
        <v>1363.72</v>
      </c>
      <c r="C138" s="16">
        <v>1364.4</v>
      </c>
      <c r="D138" s="16">
        <v>1367.39</v>
      </c>
      <c r="E138" s="16">
        <v>1357.93</v>
      </c>
      <c r="F138" s="14" t="s">
        <v>2179</v>
      </c>
      <c r="G138" s="15">
        <v>-1.11E-2</v>
      </c>
    </row>
    <row r="139" spans="1:7" x14ac:dyDescent="0.2">
      <c r="A139" s="17">
        <v>43269</v>
      </c>
      <c r="B139" s="16">
        <v>1374.62</v>
      </c>
      <c r="C139" s="16">
        <v>1384.17</v>
      </c>
      <c r="D139" s="16">
        <v>1388.36</v>
      </c>
      <c r="E139" s="16">
        <v>1372.49</v>
      </c>
      <c r="F139" s="14" t="s">
        <v>2179</v>
      </c>
      <c r="G139" s="15">
        <v>4.0000000000000002E-4</v>
      </c>
    </row>
    <row r="140" spans="1:7" x14ac:dyDescent="0.2">
      <c r="A140" s="17">
        <v>43266</v>
      </c>
      <c r="B140" s="16">
        <v>1390.07</v>
      </c>
      <c r="C140" s="16">
        <v>1390.66</v>
      </c>
      <c r="D140" s="16">
        <v>1395.58</v>
      </c>
      <c r="E140" s="16">
        <v>1383.27</v>
      </c>
      <c r="F140" s="14" t="s">
        <v>2179</v>
      </c>
      <c r="G140" s="15">
        <v>8.6999999999999994E-3</v>
      </c>
    </row>
    <row r="141" spans="1:7" x14ac:dyDescent="0.2">
      <c r="A141" s="17">
        <v>43265</v>
      </c>
      <c r="B141" s="16">
        <v>1389.55</v>
      </c>
      <c r="C141" s="16">
        <v>1373.99</v>
      </c>
      <c r="D141" s="16">
        <v>1393.27</v>
      </c>
      <c r="E141" s="16">
        <v>1373.08</v>
      </c>
      <c r="F141" s="14" t="s">
        <v>2179</v>
      </c>
      <c r="G141" s="15">
        <v>5.3E-3</v>
      </c>
    </row>
    <row r="142" spans="1:7" x14ac:dyDescent="0.2">
      <c r="A142" s="17">
        <v>43264</v>
      </c>
      <c r="B142" s="16">
        <v>1377.55</v>
      </c>
      <c r="C142" s="16">
        <v>1372.2</v>
      </c>
      <c r="D142" s="16">
        <v>1378.71</v>
      </c>
      <c r="E142" s="16">
        <v>1372.17</v>
      </c>
      <c r="F142" s="14" t="s">
        <v>2179</v>
      </c>
      <c r="G142" s="15">
        <v>-2.0000000000000001E-4</v>
      </c>
    </row>
    <row r="143" spans="1:7" x14ac:dyDescent="0.2">
      <c r="A143" s="17">
        <v>43263</v>
      </c>
      <c r="B143" s="16">
        <v>1370.26</v>
      </c>
      <c r="C143" s="16">
        <v>1372.26</v>
      </c>
      <c r="D143" s="16">
        <v>1375.27</v>
      </c>
      <c r="E143" s="16">
        <v>1369.82</v>
      </c>
      <c r="F143" s="14" t="s">
        <v>2179</v>
      </c>
      <c r="G143" s="15">
        <v>4.7000000000000002E-3</v>
      </c>
    </row>
    <row r="144" spans="1:7" x14ac:dyDescent="0.2">
      <c r="A144" s="17">
        <v>43262</v>
      </c>
      <c r="B144" s="16">
        <v>1370.49</v>
      </c>
      <c r="C144" s="16">
        <v>1367.51</v>
      </c>
      <c r="D144" s="16">
        <v>1372.3</v>
      </c>
      <c r="E144" s="16">
        <v>1366.03</v>
      </c>
      <c r="F144" s="14" t="s">
        <v>2179</v>
      </c>
      <c r="G144" s="15">
        <v>-6.1000000000000004E-3</v>
      </c>
    </row>
    <row r="145" spans="1:7" x14ac:dyDescent="0.2">
      <c r="A145" s="17">
        <v>43259</v>
      </c>
      <c r="B145" s="16">
        <v>1364.06</v>
      </c>
      <c r="C145" s="16">
        <v>1358.49</v>
      </c>
      <c r="D145" s="16">
        <v>1366.12</v>
      </c>
      <c r="E145" s="16">
        <v>1356.1</v>
      </c>
      <c r="F145" s="14" t="s">
        <v>2179</v>
      </c>
      <c r="G145" s="15">
        <v>-5.1000000000000004E-3</v>
      </c>
    </row>
    <row r="146" spans="1:7" x14ac:dyDescent="0.2">
      <c r="A146" s="17">
        <v>43258</v>
      </c>
      <c r="B146" s="16">
        <v>1372.45</v>
      </c>
      <c r="C146" s="16">
        <v>1384.78</v>
      </c>
      <c r="D146" s="16">
        <v>1385.11</v>
      </c>
      <c r="E146" s="16">
        <v>1372.06</v>
      </c>
      <c r="F146" s="14" t="s">
        <v>2179</v>
      </c>
      <c r="G146" s="15">
        <v>-7.9000000000000008E-3</v>
      </c>
    </row>
    <row r="147" spans="1:7" x14ac:dyDescent="0.2">
      <c r="A147" s="17">
        <v>43257</v>
      </c>
      <c r="B147" s="16">
        <v>1379.49</v>
      </c>
      <c r="C147" s="16">
        <v>1389.88</v>
      </c>
      <c r="D147" s="16">
        <v>1391.56</v>
      </c>
      <c r="E147" s="16">
        <v>1376.32</v>
      </c>
      <c r="F147" s="14" t="s">
        <v>2179</v>
      </c>
      <c r="G147" s="15">
        <v>2.8E-3</v>
      </c>
    </row>
    <row r="148" spans="1:7" x14ac:dyDescent="0.2">
      <c r="A148" s="17">
        <v>43255</v>
      </c>
      <c r="B148" s="16">
        <v>1390.45</v>
      </c>
      <c r="C148" s="16">
        <v>1395.86</v>
      </c>
      <c r="D148" s="16">
        <v>1398.03</v>
      </c>
      <c r="E148" s="16">
        <v>1389.8</v>
      </c>
      <c r="F148" s="14" t="s">
        <v>2179</v>
      </c>
      <c r="G148" s="15">
        <v>1.21E-2</v>
      </c>
    </row>
    <row r="149" spans="1:7" x14ac:dyDescent="0.2">
      <c r="A149" s="17">
        <v>43252</v>
      </c>
      <c r="B149" s="16">
        <v>1386.62</v>
      </c>
      <c r="C149" s="16">
        <v>1372.03</v>
      </c>
      <c r="D149" s="16">
        <v>1387.43</v>
      </c>
      <c r="E149" s="16">
        <v>1370.95</v>
      </c>
      <c r="F149" s="14" t="s">
        <v>2179</v>
      </c>
      <c r="G149" s="15">
        <v>3.0999999999999999E-3</v>
      </c>
    </row>
    <row r="150" spans="1:7" x14ac:dyDescent="0.2">
      <c r="A150" s="17">
        <v>43251</v>
      </c>
      <c r="B150" s="16">
        <v>1370.06</v>
      </c>
      <c r="C150" s="16">
        <v>1373.32</v>
      </c>
      <c r="D150" s="16">
        <v>1382.25</v>
      </c>
      <c r="E150" s="16">
        <v>1367.61</v>
      </c>
      <c r="F150" s="14" t="s">
        <v>2179</v>
      </c>
      <c r="G150" s="15">
        <v>2.5000000000000001E-3</v>
      </c>
    </row>
    <row r="151" spans="1:7" x14ac:dyDescent="0.2">
      <c r="A151" s="17">
        <v>43250</v>
      </c>
      <c r="B151" s="16">
        <v>1365.83</v>
      </c>
      <c r="C151" s="16">
        <v>1356.67</v>
      </c>
      <c r="D151" s="16">
        <v>1365.83</v>
      </c>
      <c r="E151" s="16">
        <v>1351.03</v>
      </c>
      <c r="F151" s="14" t="s">
        <v>2179</v>
      </c>
      <c r="G151" s="15">
        <v>-9.4999999999999998E-3</v>
      </c>
    </row>
    <row r="152" spans="1:7" x14ac:dyDescent="0.2">
      <c r="A152" s="17">
        <v>43249</v>
      </c>
      <c r="B152" s="16">
        <v>1362.46</v>
      </c>
      <c r="C152" s="16">
        <v>1371.29</v>
      </c>
      <c r="D152" s="16">
        <v>1372.27</v>
      </c>
      <c r="E152" s="16">
        <v>1352.36</v>
      </c>
      <c r="F152" s="14" t="s">
        <v>2179</v>
      </c>
      <c r="G152" s="15">
        <v>-7.7000000000000002E-3</v>
      </c>
    </row>
    <row r="153" spans="1:7" x14ac:dyDescent="0.2">
      <c r="A153" s="17">
        <v>43248</v>
      </c>
      <c r="B153" s="16">
        <v>1375.57</v>
      </c>
      <c r="C153" s="16">
        <v>1390.02</v>
      </c>
      <c r="D153" s="16">
        <v>1390.69</v>
      </c>
      <c r="E153" s="16">
        <v>1374.67</v>
      </c>
      <c r="F153" s="14" t="s">
        <v>2179</v>
      </c>
      <c r="G153" s="15">
        <v>4.4999999999999997E-3</v>
      </c>
    </row>
    <row r="154" spans="1:7" x14ac:dyDescent="0.2">
      <c r="A154" s="17">
        <v>43245</v>
      </c>
      <c r="B154" s="16">
        <v>1386.2</v>
      </c>
      <c r="C154" s="16">
        <v>1385.21</v>
      </c>
      <c r="D154" s="16">
        <v>1392.36</v>
      </c>
      <c r="E154" s="16">
        <v>1384.01</v>
      </c>
      <c r="F154" s="14" t="s">
        <v>2179</v>
      </c>
      <c r="G154" s="15">
        <v>-9.5999999999999992E-3</v>
      </c>
    </row>
    <row r="155" spans="1:7" x14ac:dyDescent="0.2">
      <c r="A155" s="17">
        <v>43244</v>
      </c>
      <c r="B155" s="16">
        <v>1379.94</v>
      </c>
      <c r="C155" s="16">
        <v>1386.34</v>
      </c>
      <c r="D155" s="16">
        <v>1394.67</v>
      </c>
      <c r="E155" s="16">
        <v>1379.94</v>
      </c>
      <c r="F155" s="14" t="s">
        <v>2179</v>
      </c>
      <c r="G155" s="15">
        <v>-2.2000000000000001E-3</v>
      </c>
    </row>
    <row r="156" spans="1:7" x14ac:dyDescent="0.2">
      <c r="A156" s="17">
        <v>43243</v>
      </c>
      <c r="B156" s="16">
        <v>1393.37</v>
      </c>
      <c r="C156" s="16">
        <v>1390.63</v>
      </c>
      <c r="D156" s="16">
        <v>1395.14</v>
      </c>
      <c r="E156" s="16">
        <v>1383.16</v>
      </c>
      <c r="F156" s="14" t="s">
        <v>2179</v>
      </c>
      <c r="G156" s="15">
        <v>3.8999999999999998E-3</v>
      </c>
    </row>
    <row r="157" spans="1:7" x14ac:dyDescent="0.2">
      <c r="A157" s="17">
        <v>43242</v>
      </c>
      <c r="B157" s="16">
        <v>1396.39</v>
      </c>
      <c r="C157" s="16">
        <v>1396.68</v>
      </c>
      <c r="D157" s="16">
        <v>1399.49</v>
      </c>
      <c r="E157" s="16">
        <v>1388.85</v>
      </c>
      <c r="F157" s="14" t="s">
        <v>2179</v>
      </c>
      <c r="G157" s="15">
        <v>-2.8999999999999998E-3</v>
      </c>
    </row>
    <row r="158" spans="1:7" x14ac:dyDescent="0.2">
      <c r="A158" s="17">
        <v>43238</v>
      </c>
      <c r="B158" s="16">
        <v>1390.92</v>
      </c>
      <c r="C158" s="16">
        <v>1395.16</v>
      </c>
      <c r="D158" s="16">
        <v>1397.79</v>
      </c>
      <c r="E158" s="16">
        <v>1388.8</v>
      </c>
      <c r="F158" s="14" t="s">
        <v>2179</v>
      </c>
      <c r="G158" s="15">
        <v>-6.9999999999999999E-4</v>
      </c>
    </row>
    <row r="159" spans="1:7" x14ac:dyDescent="0.2">
      <c r="A159" s="17">
        <v>43237</v>
      </c>
      <c r="B159" s="16">
        <v>1395.01</v>
      </c>
      <c r="C159" s="16">
        <v>1389.9</v>
      </c>
      <c r="D159" s="16">
        <v>1395.01</v>
      </c>
      <c r="E159" s="16">
        <v>1380.76</v>
      </c>
      <c r="F159" s="14" t="s">
        <v>2179</v>
      </c>
      <c r="G159" s="15">
        <v>2.3E-3</v>
      </c>
    </row>
    <row r="160" spans="1:7" x14ac:dyDescent="0.2">
      <c r="A160" s="17">
        <v>43236</v>
      </c>
      <c r="B160" s="16">
        <v>1396.02</v>
      </c>
      <c r="C160" s="16">
        <v>1390.86</v>
      </c>
      <c r="D160" s="16">
        <v>1396.74</v>
      </c>
      <c r="E160" s="16">
        <v>1386.22</v>
      </c>
      <c r="F160" s="14" t="s">
        <v>2179</v>
      </c>
      <c r="G160" s="15">
        <v>-1.2E-2</v>
      </c>
    </row>
    <row r="161" spans="1:7" x14ac:dyDescent="0.2">
      <c r="A161" s="17">
        <v>43235</v>
      </c>
      <c r="B161" s="16">
        <v>1392.81</v>
      </c>
      <c r="C161" s="16">
        <v>1399.64</v>
      </c>
      <c r="D161" s="16">
        <v>1401.56</v>
      </c>
      <c r="E161" s="16">
        <v>1391.97</v>
      </c>
      <c r="F161" s="14" t="s">
        <v>2179</v>
      </c>
      <c r="G161" s="15">
        <v>5.7000000000000002E-3</v>
      </c>
    </row>
    <row r="162" spans="1:7" x14ac:dyDescent="0.2">
      <c r="A162" s="17">
        <v>43234</v>
      </c>
      <c r="B162" s="16">
        <v>1409.69</v>
      </c>
      <c r="C162" s="16">
        <v>1415.13</v>
      </c>
      <c r="D162" s="16">
        <v>1417.76</v>
      </c>
      <c r="E162" s="16">
        <v>1405.27</v>
      </c>
      <c r="F162" s="14" t="s">
        <v>2179</v>
      </c>
      <c r="G162" s="15">
        <v>-2.0999999999999999E-3</v>
      </c>
    </row>
    <row r="163" spans="1:7" x14ac:dyDescent="0.2">
      <c r="A163" s="17">
        <v>43229</v>
      </c>
      <c r="B163" s="16">
        <v>1401.67</v>
      </c>
      <c r="C163" s="16">
        <v>1403.72</v>
      </c>
      <c r="D163" s="16">
        <v>1405.95</v>
      </c>
      <c r="E163" s="16">
        <v>1399.51</v>
      </c>
      <c r="F163" s="14" t="s">
        <v>2179</v>
      </c>
      <c r="G163" s="15">
        <v>9.9000000000000008E-3</v>
      </c>
    </row>
    <row r="164" spans="1:7" x14ac:dyDescent="0.2">
      <c r="A164" s="17">
        <v>43228</v>
      </c>
      <c r="B164" s="16">
        <v>1404.62</v>
      </c>
      <c r="C164" s="16">
        <v>1389.6</v>
      </c>
      <c r="D164" s="16">
        <v>1404.62</v>
      </c>
      <c r="E164" s="16">
        <v>1388.65</v>
      </c>
      <c r="F164" s="14" t="s">
        <v>2179</v>
      </c>
      <c r="G164" s="15">
        <v>1.55E-2</v>
      </c>
    </row>
    <row r="165" spans="1:7" x14ac:dyDescent="0.2">
      <c r="A165" s="17">
        <v>43227</v>
      </c>
      <c r="B165" s="16">
        <v>1390.87</v>
      </c>
      <c r="C165" s="16">
        <v>1374.49</v>
      </c>
      <c r="D165" s="16">
        <v>1390.87</v>
      </c>
      <c r="E165" s="16">
        <v>1374.22</v>
      </c>
      <c r="F165" s="14" t="s">
        <v>2179</v>
      </c>
      <c r="G165" s="15">
        <v>-1.6999999999999999E-3</v>
      </c>
    </row>
    <row r="166" spans="1:7" x14ac:dyDescent="0.2">
      <c r="A166" s="17">
        <v>43224</v>
      </c>
      <c r="B166" s="16">
        <v>1369.65</v>
      </c>
      <c r="C166" s="16">
        <v>1371.75</v>
      </c>
      <c r="D166" s="16">
        <v>1377.65</v>
      </c>
      <c r="E166" s="16">
        <v>1366.23</v>
      </c>
      <c r="F166" s="14" t="s">
        <v>2179</v>
      </c>
      <c r="G166" s="15">
        <v>-3.0999999999999999E-3</v>
      </c>
    </row>
    <row r="167" spans="1:7" x14ac:dyDescent="0.2">
      <c r="A167" s="17">
        <v>43223</v>
      </c>
      <c r="B167" s="16">
        <v>1371.97</v>
      </c>
      <c r="C167" s="16">
        <v>1378.87</v>
      </c>
      <c r="D167" s="16">
        <v>1382.09</v>
      </c>
      <c r="E167" s="16">
        <v>1371.83</v>
      </c>
      <c r="F167" s="14" t="s">
        <v>2179</v>
      </c>
      <c r="G167" s="15">
        <v>1.6899999999999998E-2</v>
      </c>
    </row>
    <row r="168" spans="1:7" x14ac:dyDescent="0.2">
      <c r="A168" s="17">
        <v>43222</v>
      </c>
      <c r="B168" s="16">
        <v>1376.27</v>
      </c>
      <c r="C168" s="16">
        <v>1365.29</v>
      </c>
      <c r="D168" s="16">
        <v>1382.82</v>
      </c>
      <c r="E168" s="16">
        <v>1365.29</v>
      </c>
      <c r="F168" s="14" t="s">
        <v>2179</v>
      </c>
      <c r="G168" s="15">
        <v>4.7000000000000002E-3</v>
      </c>
    </row>
    <row r="169" spans="1:7" x14ac:dyDescent="0.2">
      <c r="A169" s="17">
        <v>43221</v>
      </c>
      <c r="B169" s="16">
        <v>1353.45</v>
      </c>
      <c r="C169" s="16">
        <v>1350.3</v>
      </c>
      <c r="D169" s="16">
        <v>1361.17</v>
      </c>
      <c r="E169" s="16">
        <v>1350.3</v>
      </c>
      <c r="F169" s="14" t="s">
        <v>2179</v>
      </c>
      <c r="G169" s="15">
        <v>2.7000000000000001E-3</v>
      </c>
    </row>
    <row r="170" spans="1:7" x14ac:dyDescent="0.2">
      <c r="A170" s="17">
        <v>43220</v>
      </c>
      <c r="B170" s="16">
        <v>1347.16</v>
      </c>
      <c r="C170" s="16">
        <v>1350.42</v>
      </c>
      <c r="D170" s="16">
        <v>1355.49</v>
      </c>
      <c r="E170" s="16">
        <v>1343.19</v>
      </c>
      <c r="F170" s="14" t="s">
        <v>2179</v>
      </c>
      <c r="G170" s="15">
        <v>1.2699999999999999E-2</v>
      </c>
    </row>
    <row r="171" spans="1:7" x14ac:dyDescent="0.2">
      <c r="A171" s="17">
        <v>43216</v>
      </c>
      <c r="B171" s="16">
        <v>1343.55</v>
      </c>
      <c r="C171" s="16">
        <v>1331.15</v>
      </c>
      <c r="D171" s="16">
        <v>1343.91</v>
      </c>
      <c r="E171" s="16">
        <v>1327.18</v>
      </c>
      <c r="F171" s="14" t="s">
        <v>2179</v>
      </c>
      <c r="G171" s="15">
        <v>-0.01</v>
      </c>
    </row>
    <row r="172" spans="1:7" x14ac:dyDescent="0.2">
      <c r="A172" s="17">
        <v>43215</v>
      </c>
      <c r="B172" s="16">
        <v>1326.72</v>
      </c>
      <c r="C172" s="16">
        <v>1335.59</v>
      </c>
      <c r="D172" s="16">
        <v>1337.36</v>
      </c>
      <c r="E172" s="16">
        <v>1323.18</v>
      </c>
      <c r="F172" s="14" t="s">
        <v>2179</v>
      </c>
      <c r="G172" s="15">
        <v>2E-3</v>
      </c>
    </row>
    <row r="173" spans="1:7" x14ac:dyDescent="0.2">
      <c r="A173" s="17">
        <v>43214</v>
      </c>
      <c r="B173" s="16">
        <v>1340.18</v>
      </c>
      <c r="C173" s="16">
        <v>1341.37</v>
      </c>
      <c r="D173" s="16">
        <v>1343.05</v>
      </c>
      <c r="E173" s="16">
        <v>1336.47</v>
      </c>
      <c r="F173" s="14" t="s">
        <v>2179</v>
      </c>
      <c r="G173" s="15">
        <v>4.5999999999999999E-3</v>
      </c>
    </row>
    <row r="174" spans="1:7" x14ac:dyDescent="0.2">
      <c r="A174" s="17">
        <v>43213</v>
      </c>
      <c r="B174" s="16">
        <v>1337.49</v>
      </c>
      <c r="C174" s="16">
        <v>1335.32</v>
      </c>
      <c r="D174" s="16">
        <v>1339.68</v>
      </c>
      <c r="E174" s="16">
        <v>1330.92</v>
      </c>
      <c r="F174" s="14" t="s">
        <v>2179</v>
      </c>
      <c r="G174" s="15">
        <v>-1.8E-3</v>
      </c>
    </row>
    <row r="175" spans="1:7" x14ac:dyDescent="0.2">
      <c r="A175" s="17">
        <v>43210</v>
      </c>
      <c r="B175" s="16">
        <v>1331.43</v>
      </c>
      <c r="C175" s="16">
        <v>1333.58</v>
      </c>
      <c r="D175" s="16">
        <v>1336</v>
      </c>
      <c r="E175" s="16">
        <v>1329.11</v>
      </c>
      <c r="F175" s="14" t="s">
        <v>2179</v>
      </c>
      <c r="G175" s="15">
        <v>-3.7000000000000002E-3</v>
      </c>
    </row>
    <row r="176" spans="1:7" x14ac:dyDescent="0.2">
      <c r="A176" s="17">
        <v>43209</v>
      </c>
      <c r="B176" s="16">
        <v>1333.83</v>
      </c>
      <c r="C176" s="16">
        <v>1341.21</v>
      </c>
      <c r="D176" s="16">
        <v>1344.6</v>
      </c>
      <c r="E176" s="16">
        <v>1333.83</v>
      </c>
      <c r="F176" s="14" t="s">
        <v>2179</v>
      </c>
      <c r="G176" s="15">
        <v>1.6999999999999999E-3</v>
      </c>
    </row>
    <row r="177" spans="1:7" x14ac:dyDescent="0.2">
      <c r="A177" s="17">
        <v>43208</v>
      </c>
      <c r="B177" s="16">
        <v>1338.82</v>
      </c>
      <c r="C177" s="16">
        <v>1336.55</v>
      </c>
      <c r="D177" s="16">
        <v>1339.2</v>
      </c>
      <c r="E177" s="16">
        <v>1332.27</v>
      </c>
      <c r="F177" s="14" t="s">
        <v>2179</v>
      </c>
      <c r="G177" s="15">
        <v>6.3E-3</v>
      </c>
    </row>
    <row r="178" spans="1:7" x14ac:dyDescent="0.2">
      <c r="A178" s="17">
        <v>43207</v>
      </c>
      <c r="B178" s="16">
        <v>1336.55</v>
      </c>
      <c r="C178" s="16">
        <v>1331.57</v>
      </c>
      <c r="D178" s="16">
        <v>1336.55</v>
      </c>
      <c r="E178" s="16">
        <v>1327.74</v>
      </c>
      <c r="F178" s="14" t="s">
        <v>2179</v>
      </c>
      <c r="G178" s="15">
        <v>-1E-3</v>
      </c>
    </row>
    <row r="179" spans="1:7" x14ac:dyDescent="0.2">
      <c r="A179" s="17">
        <v>43206</v>
      </c>
      <c r="B179" s="16">
        <v>1328.16</v>
      </c>
      <c r="C179" s="16">
        <v>1333.01</v>
      </c>
      <c r="D179" s="16">
        <v>1340.72</v>
      </c>
      <c r="E179" s="16">
        <v>1326.95</v>
      </c>
      <c r="F179" s="14" t="s">
        <v>2179</v>
      </c>
      <c r="G179" s="15">
        <v>-3.2000000000000002E-3</v>
      </c>
    </row>
    <row r="180" spans="1:7" x14ac:dyDescent="0.2">
      <c r="A180" s="17">
        <v>43203</v>
      </c>
      <c r="B180" s="16">
        <v>1329.48</v>
      </c>
      <c r="C180" s="16">
        <v>1340.73</v>
      </c>
      <c r="D180" s="16">
        <v>1340.73</v>
      </c>
      <c r="E180" s="16">
        <v>1329.48</v>
      </c>
      <c r="F180" s="14" t="s">
        <v>2179</v>
      </c>
      <c r="G180" s="15">
        <v>4.4999999999999997E-3</v>
      </c>
    </row>
    <row r="181" spans="1:7" x14ac:dyDescent="0.2">
      <c r="A181" s="17">
        <v>43202</v>
      </c>
      <c r="B181" s="16">
        <v>1333.75</v>
      </c>
      <c r="C181" s="16">
        <v>1334.22</v>
      </c>
      <c r="D181" s="16">
        <v>1336.75</v>
      </c>
      <c r="E181" s="16">
        <v>1327.17</v>
      </c>
      <c r="F181" s="14" t="s">
        <v>2179</v>
      </c>
      <c r="G181" s="15">
        <v>-9.7000000000000003E-3</v>
      </c>
    </row>
    <row r="182" spans="1:7" x14ac:dyDescent="0.2">
      <c r="A182" s="17">
        <v>43201</v>
      </c>
      <c r="B182" s="16">
        <v>1327.78</v>
      </c>
      <c r="C182" s="16">
        <v>1341.58</v>
      </c>
      <c r="D182" s="16">
        <v>1341.58</v>
      </c>
      <c r="E182" s="16">
        <v>1325.44</v>
      </c>
      <c r="F182" s="14" t="s">
        <v>2179</v>
      </c>
      <c r="G182" s="15">
        <v>5.1999999999999998E-3</v>
      </c>
    </row>
    <row r="183" spans="1:7" x14ac:dyDescent="0.2">
      <c r="A183" s="17">
        <v>43200</v>
      </c>
      <c r="B183" s="16">
        <v>1340.77</v>
      </c>
      <c r="C183" s="16">
        <v>1339.87</v>
      </c>
      <c r="D183" s="16">
        <v>1340.82</v>
      </c>
      <c r="E183" s="16">
        <v>1334.67</v>
      </c>
      <c r="F183" s="14" t="s">
        <v>2179</v>
      </c>
      <c r="G183" s="15">
        <v>4.3E-3</v>
      </c>
    </row>
    <row r="184" spans="1:7" x14ac:dyDescent="0.2">
      <c r="A184" s="17">
        <v>43199</v>
      </c>
      <c r="B184" s="16">
        <v>1333.88</v>
      </c>
      <c r="C184" s="16">
        <v>1332.25</v>
      </c>
      <c r="D184" s="16">
        <v>1340.14</v>
      </c>
      <c r="E184" s="16">
        <v>1330.53</v>
      </c>
      <c r="F184" s="14" t="s">
        <v>2179</v>
      </c>
      <c r="G184" s="15">
        <v>-1.5E-3</v>
      </c>
    </row>
    <row r="185" spans="1:7" x14ac:dyDescent="0.2">
      <c r="A185" s="17">
        <v>43196</v>
      </c>
      <c r="B185" s="16">
        <v>1328.16</v>
      </c>
      <c r="C185" s="16">
        <v>1326.24</v>
      </c>
      <c r="D185" s="16">
        <v>1332.69</v>
      </c>
      <c r="E185" s="16">
        <v>1324.67</v>
      </c>
      <c r="F185" s="14" t="s">
        <v>2179</v>
      </c>
      <c r="G185" s="15">
        <v>1.6799999999999999E-2</v>
      </c>
    </row>
    <row r="186" spans="1:7" x14ac:dyDescent="0.2">
      <c r="A186" s="17">
        <v>43195</v>
      </c>
      <c r="B186" s="16">
        <v>1330.18</v>
      </c>
      <c r="C186" s="16">
        <v>1322.72</v>
      </c>
      <c r="D186" s="16">
        <v>1330.18</v>
      </c>
      <c r="E186" s="16">
        <v>1316.69</v>
      </c>
      <c r="F186" s="14" t="s">
        <v>2179</v>
      </c>
      <c r="G186" s="15">
        <v>-1.4E-2</v>
      </c>
    </row>
    <row r="187" spans="1:7" x14ac:dyDescent="0.2">
      <c r="A187" s="17">
        <v>43194</v>
      </c>
      <c r="B187" s="16">
        <v>1308.1400000000001</v>
      </c>
      <c r="C187" s="16">
        <v>1326.71</v>
      </c>
      <c r="D187" s="16">
        <v>1328.73</v>
      </c>
      <c r="E187" s="16">
        <v>1305.82</v>
      </c>
      <c r="F187" s="14" t="s">
        <v>2179</v>
      </c>
      <c r="G187" s="15">
        <v>-3.0999999999999999E-3</v>
      </c>
    </row>
    <row r="188" spans="1:7" x14ac:dyDescent="0.2">
      <c r="A188" s="17">
        <v>43193</v>
      </c>
      <c r="B188" s="16">
        <v>1326.74</v>
      </c>
      <c r="C188" s="16">
        <v>1330.42</v>
      </c>
      <c r="D188" s="16">
        <v>1332.17</v>
      </c>
      <c r="E188" s="16">
        <v>1317.82</v>
      </c>
      <c r="F188" s="14" t="s">
        <v>2179</v>
      </c>
      <c r="G188" s="15">
        <v>7.4999999999999997E-3</v>
      </c>
    </row>
    <row r="189" spans="1:7" x14ac:dyDescent="0.2">
      <c r="A189" s="17">
        <v>43187</v>
      </c>
      <c r="B189" s="16">
        <v>1330.84</v>
      </c>
      <c r="C189" s="16">
        <v>1317.64</v>
      </c>
      <c r="D189" s="16">
        <v>1335.58</v>
      </c>
      <c r="E189" s="16">
        <v>1314.05</v>
      </c>
      <c r="F189" s="14" t="s">
        <v>2179</v>
      </c>
      <c r="G189" s="15">
        <v>2.3E-3</v>
      </c>
    </row>
    <row r="190" spans="1:7" x14ac:dyDescent="0.2">
      <c r="A190" s="17">
        <v>43186</v>
      </c>
      <c r="B190" s="16">
        <v>1320.97</v>
      </c>
      <c r="C190" s="16">
        <v>1332.3</v>
      </c>
      <c r="D190" s="16">
        <v>1334.41</v>
      </c>
      <c r="E190" s="16">
        <v>1320.12</v>
      </c>
      <c r="F190" s="14" t="s">
        <v>2179</v>
      </c>
      <c r="G190" s="15">
        <v>-3.5000000000000001E-3</v>
      </c>
    </row>
    <row r="191" spans="1:7" x14ac:dyDescent="0.2">
      <c r="A191" s="17">
        <v>43185</v>
      </c>
      <c r="B191" s="16">
        <v>1317.91</v>
      </c>
      <c r="C191" s="16">
        <v>1325.54</v>
      </c>
      <c r="D191" s="16">
        <v>1334.32</v>
      </c>
      <c r="E191" s="16">
        <v>1317.91</v>
      </c>
      <c r="F191" s="14" t="s">
        <v>2179</v>
      </c>
      <c r="G191" s="15">
        <v>2E-3</v>
      </c>
    </row>
    <row r="192" spans="1:7" x14ac:dyDescent="0.2">
      <c r="A192" s="17">
        <v>43182</v>
      </c>
      <c r="B192" s="16">
        <v>1322.58</v>
      </c>
      <c r="C192" s="16">
        <v>1307.99</v>
      </c>
      <c r="D192" s="16">
        <v>1326.03</v>
      </c>
      <c r="E192" s="16">
        <v>1304.8499999999999</v>
      </c>
      <c r="F192" s="14" t="s">
        <v>2179</v>
      </c>
      <c r="G192" s="15">
        <v>-1.3899999999999999E-2</v>
      </c>
    </row>
    <row r="193" spans="1:7" x14ac:dyDescent="0.2">
      <c r="A193" s="17">
        <v>43181</v>
      </c>
      <c r="B193" s="16">
        <v>1319.88</v>
      </c>
      <c r="C193" s="16">
        <v>1334.79</v>
      </c>
      <c r="D193" s="16">
        <v>1339.42</v>
      </c>
      <c r="E193" s="16">
        <v>1319.88</v>
      </c>
      <c r="F193" s="14" t="s">
        <v>2179</v>
      </c>
      <c r="G193" s="15">
        <v>1.1000000000000001E-3</v>
      </c>
    </row>
    <row r="194" spans="1:7" x14ac:dyDescent="0.2">
      <c r="A194" s="17">
        <v>43180</v>
      </c>
      <c r="B194" s="16">
        <v>1338.51</v>
      </c>
      <c r="C194" s="16">
        <v>1338.33</v>
      </c>
      <c r="D194" s="16">
        <v>1341.22</v>
      </c>
      <c r="E194" s="16">
        <v>1337.28</v>
      </c>
      <c r="F194" s="14" t="s">
        <v>2179</v>
      </c>
      <c r="G194" s="15">
        <v>0</v>
      </c>
    </row>
    <row r="195" spans="1:7" x14ac:dyDescent="0.2">
      <c r="A195" s="17">
        <v>43179</v>
      </c>
      <c r="B195" s="16">
        <v>1337.07</v>
      </c>
      <c r="C195" s="16">
        <v>1338.71</v>
      </c>
      <c r="D195" s="16">
        <v>1339.95</v>
      </c>
      <c r="E195" s="16">
        <v>1326.23</v>
      </c>
      <c r="F195" s="14" t="s">
        <v>2179</v>
      </c>
      <c r="G195" s="15">
        <v>-4.4000000000000003E-3</v>
      </c>
    </row>
    <row r="196" spans="1:7" x14ac:dyDescent="0.2">
      <c r="A196" s="17">
        <v>43178</v>
      </c>
      <c r="B196" s="16">
        <v>1337.1</v>
      </c>
      <c r="C196" s="16">
        <v>1343.75</v>
      </c>
      <c r="D196" s="16">
        <v>1344.9</v>
      </c>
      <c r="E196" s="16">
        <v>1334.13</v>
      </c>
      <c r="F196" s="14" t="s">
        <v>2179</v>
      </c>
      <c r="G196" s="15">
        <v>1.4E-3</v>
      </c>
    </row>
    <row r="197" spans="1:7" x14ac:dyDescent="0.2">
      <c r="A197" s="17">
        <v>43175</v>
      </c>
      <c r="B197" s="16">
        <v>1342.97</v>
      </c>
      <c r="C197" s="16">
        <v>1342.83</v>
      </c>
      <c r="D197" s="16">
        <v>1346.62</v>
      </c>
      <c r="E197" s="16">
        <v>1338.91</v>
      </c>
      <c r="F197" s="14" t="s">
        <v>2179</v>
      </c>
      <c r="G197" s="15">
        <v>5.7000000000000002E-3</v>
      </c>
    </row>
    <row r="198" spans="1:7" x14ac:dyDescent="0.2">
      <c r="A198" s="17">
        <v>43174</v>
      </c>
      <c r="B198" s="16">
        <v>1341.04</v>
      </c>
      <c r="C198" s="16">
        <v>1336.11</v>
      </c>
      <c r="D198" s="16">
        <v>1343.41</v>
      </c>
      <c r="E198" s="16">
        <v>1330.79</v>
      </c>
      <c r="F198" s="14" t="s">
        <v>2179</v>
      </c>
      <c r="G198" s="15">
        <v>-2.2000000000000001E-3</v>
      </c>
    </row>
    <row r="199" spans="1:7" x14ac:dyDescent="0.2">
      <c r="A199" s="17">
        <v>43173</v>
      </c>
      <c r="B199" s="16">
        <v>1333.41</v>
      </c>
      <c r="C199" s="16">
        <v>1338.46</v>
      </c>
      <c r="D199" s="16">
        <v>1341.57</v>
      </c>
      <c r="E199" s="16">
        <v>1333.41</v>
      </c>
      <c r="F199" s="14" t="s">
        <v>2179</v>
      </c>
      <c r="G199" s="15">
        <v>-6.1000000000000004E-3</v>
      </c>
    </row>
    <row r="200" spans="1:7" x14ac:dyDescent="0.2">
      <c r="A200" s="17">
        <v>43172</v>
      </c>
      <c r="B200" s="16">
        <v>1336.29</v>
      </c>
      <c r="C200" s="16">
        <v>1343.65</v>
      </c>
      <c r="D200" s="16">
        <v>1352.29</v>
      </c>
      <c r="E200" s="16">
        <v>1336.29</v>
      </c>
      <c r="F200" s="14" t="s">
        <v>2179</v>
      </c>
      <c r="G200" s="15">
        <v>2.5999999999999999E-3</v>
      </c>
    </row>
    <row r="201" spans="1:7" x14ac:dyDescent="0.2">
      <c r="A201" s="17">
        <v>43171</v>
      </c>
      <c r="B201" s="16">
        <v>1344.48</v>
      </c>
      <c r="C201" s="16">
        <v>1345.89</v>
      </c>
      <c r="D201" s="16">
        <v>1347.41</v>
      </c>
      <c r="E201" s="16">
        <v>1343.32</v>
      </c>
      <c r="F201" s="14" t="s">
        <v>2179</v>
      </c>
      <c r="G201" s="15">
        <v>2.0999999999999999E-3</v>
      </c>
    </row>
    <row r="202" spans="1:7" x14ac:dyDescent="0.2">
      <c r="A202" s="17">
        <v>43168</v>
      </c>
      <c r="B202" s="16">
        <v>1341.02</v>
      </c>
      <c r="C202" s="16">
        <v>1338.45</v>
      </c>
      <c r="D202" s="16">
        <v>1342.1</v>
      </c>
      <c r="E202" s="16">
        <v>1335.57</v>
      </c>
      <c r="F202" s="14" t="s">
        <v>2179</v>
      </c>
      <c r="G202" s="15">
        <v>1.0500000000000001E-2</v>
      </c>
    </row>
    <row r="203" spans="1:7" x14ac:dyDescent="0.2">
      <c r="A203" s="17">
        <v>43167</v>
      </c>
      <c r="B203" s="16">
        <v>1338.2</v>
      </c>
      <c r="C203" s="16">
        <v>1324.48</v>
      </c>
      <c r="D203" s="16">
        <v>1339.02</v>
      </c>
      <c r="E203" s="16">
        <v>1323.05</v>
      </c>
      <c r="F203" s="14" t="s">
        <v>2179</v>
      </c>
      <c r="G203" s="15">
        <v>2.5000000000000001E-3</v>
      </c>
    </row>
    <row r="204" spans="1:7" x14ac:dyDescent="0.2">
      <c r="A204" s="17">
        <v>43166</v>
      </c>
      <c r="B204" s="16">
        <v>1324.36</v>
      </c>
      <c r="C204" s="16">
        <v>1316.82</v>
      </c>
      <c r="D204" s="16">
        <v>1324.36</v>
      </c>
      <c r="E204" s="16">
        <v>1314.6</v>
      </c>
      <c r="F204" s="14" t="s">
        <v>2179</v>
      </c>
      <c r="G204" s="15">
        <v>2.8E-3</v>
      </c>
    </row>
    <row r="205" spans="1:7" x14ac:dyDescent="0.2">
      <c r="A205" s="17">
        <v>43165</v>
      </c>
      <c r="B205" s="16">
        <v>1321.08</v>
      </c>
      <c r="C205" s="16">
        <v>1327.36</v>
      </c>
      <c r="D205" s="16">
        <v>1330.31</v>
      </c>
      <c r="E205" s="16">
        <v>1321.08</v>
      </c>
      <c r="F205" s="14" t="s">
        <v>2179</v>
      </c>
      <c r="G205" s="15">
        <v>3.0999999999999999E-3</v>
      </c>
    </row>
    <row r="206" spans="1:7" x14ac:dyDescent="0.2">
      <c r="A206" s="17">
        <v>43164</v>
      </c>
      <c r="B206" s="16">
        <v>1317.44</v>
      </c>
      <c r="C206" s="16">
        <v>1309.8399999999999</v>
      </c>
      <c r="D206" s="16">
        <v>1320.02</v>
      </c>
      <c r="E206" s="16">
        <v>1309.71</v>
      </c>
      <c r="F206" s="14" t="s">
        <v>2179</v>
      </c>
      <c r="G206" s="15">
        <v>-1.5100000000000001E-2</v>
      </c>
    </row>
    <row r="207" spans="1:7" x14ac:dyDescent="0.2">
      <c r="A207" s="17">
        <v>43161</v>
      </c>
      <c r="B207" s="16">
        <v>1313.36</v>
      </c>
      <c r="C207" s="16">
        <v>1319.19</v>
      </c>
      <c r="D207" s="16">
        <v>1325.65</v>
      </c>
      <c r="E207" s="16">
        <v>1310.9</v>
      </c>
      <c r="F207" s="14" t="s">
        <v>2179</v>
      </c>
      <c r="G207" s="15">
        <v>-1.2E-2</v>
      </c>
    </row>
    <row r="208" spans="1:7" x14ac:dyDescent="0.2">
      <c r="A208" s="17">
        <v>43160</v>
      </c>
      <c r="B208" s="16">
        <v>1333.49</v>
      </c>
      <c r="C208" s="16">
        <v>1342.94</v>
      </c>
      <c r="D208" s="16">
        <v>1345.32</v>
      </c>
      <c r="E208" s="16">
        <v>1331.4</v>
      </c>
      <c r="F208" s="14" t="s">
        <v>2179</v>
      </c>
      <c r="G208" s="15">
        <v>-4.8999999999999998E-3</v>
      </c>
    </row>
    <row r="209" spans="1:7" x14ac:dyDescent="0.2">
      <c r="A209" s="17">
        <v>43159</v>
      </c>
      <c r="B209" s="16">
        <v>1349.73</v>
      </c>
      <c r="C209" s="16">
        <v>1349.39</v>
      </c>
      <c r="D209" s="16">
        <v>1354.83</v>
      </c>
      <c r="E209" s="16">
        <v>1347.78</v>
      </c>
      <c r="F209" s="14" t="s">
        <v>2179</v>
      </c>
      <c r="G209" s="15">
        <v>-1.04E-2</v>
      </c>
    </row>
    <row r="210" spans="1:7" x14ac:dyDescent="0.2">
      <c r="A210" s="17">
        <v>43158</v>
      </c>
      <c r="B210" s="16">
        <v>1356.42</v>
      </c>
      <c r="C210" s="16">
        <v>1366.35</v>
      </c>
      <c r="D210" s="16">
        <v>1367.05</v>
      </c>
      <c r="E210" s="16">
        <v>1351.92</v>
      </c>
      <c r="F210" s="14" t="s">
        <v>2179</v>
      </c>
      <c r="G210" s="15">
        <v>8.0999999999999996E-3</v>
      </c>
    </row>
    <row r="211" spans="1:7" x14ac:dyDescent="0.2">
      <c r="A211" s="17">
        <v>43157</v>
      </c>
      <c r="B211" s="16">
        <v>1370.73</v>
      </c>
      <c r="C211" s="16">
        <v>1365.17</v>
      </c>
      <c r="D211" s="16">
        <v>1371.52</v>
      </c>
      <c r="E211" s="16">
        <v>1365.17</v>
      </c>
      <c r="F211" s="14" t="s">
        <v>2179</v>
      </c>
      <c r="G211" s="15">
        <v>7.4999999999999997E-3</v>
      </c>
    </row>
    <row r="212" spans="1:7" x14ac:dyDescent="0.2">
      <c r="A212" s="17">
        <v>43154</v>
      </c>
      <c r="B212" s="16">
        <v>1359.67</v>
      </c>
      <c r="C212" s="16">
        <v>1356.41</v>
      </c>
      <c r="D212" s="16">
        <v>1361.45</v>
      </c>
      <c r="E212" s="16">
        <v>1348.42</v>
      </c>
      <c r="F212" s="14" t="s">
        <v>2179</v>
      </c>
      <c r="G212" s="15">
        <v>8.5000000000000006E-3</v>
      </c>
    </row>
    <row r="213" spans="1:7" x14ac:dyDescent="0.2">
      <c r="A213" s="17">
        <v>43153</v>
      </c>
      <c r="B213" s="16">
        <v>1349.54</v>
      </c>
      <c r="C213" s="16">
        <v>1337.9</v>
      </c>
      <c r="D213" s="16">
        <v>1354.94</v>
      </c>
      <c r="E213" s="16">
        <v>1334.46</v>
      </c>
      <c r="F213" s="14" t="s">
        <v>2179</v>
      </c>
      <c r="G213" s="15">
        <v>2.5000000000000001E-3</v>
      </c>
    </row>
    <row r="214" spans="1:7" x14ac:dyDescent="0.2">
      <c r="A214" s="17">
        <v>43152</v>
      </c>
      <c r="B214" s="16">
        <v>1338.1</v>
      </c>
      <c r="C214" s="16">
        <v>1330.9</v>
      </c>
      <c r="D214" s="16">
        <v>1339.62</v>
      </c>
      <c r="E214" s="16">
        <v>1328.98</v>
      </c>
      <c r="F214" s="14" t="s">
        <v>2179</v>
      </c>
      <c r="G214" s="15">
        <v>1.6999999999999999E-3</v>
      </c>
    </row>
    <row r="215" spans="1:7" x14ac:dyDescent="0.2">
      <c r="A215" s="17">
        <v>43151</v>
      </c>
      <c r="B215" s="16">
        <v>1334.77</v>
      </c>
      <c r="C215" s="16">
        <v>1332.4</v>
      </c>
      <c r="D215" s="16">
        <v>1335.18</v>
      </c>
      <c r="E215" s="16">
        <v>1326.31</v>
      </c>
      <c r="F215" s="14" t="s">
        <v>2179</v>
      </c>
      <c r="G215" s="15">
        <v>-9.7999999999999997E-3</v>
      </c>
    </row>
    <row r="216" spans="1:7" x14ac:dyDescent="0.2">
      <c r="A216" s="17">
        <v>43150</v>
      </c>
      <c r="B216" s="16">
        <v>1332.57</v>
      </c>
      <c r="C216" s="16">
        <v>1347.82</v>
      </c>
      <c r="D216" s="16">
        <v>1347.82</v>
      </c>
      <c r="E216" s="16">
        <v>1332.47</v>
      </c>
      <c r="F216" s="14" t="s">
        <v>2179</v>
      </c>
      <c r="G216" s="15">
        <v>1.83E-2</v>
      </c>
    </row>
    <row r="217" spans="1:7" x14ac:dyDescent="0.2">
      <c r="A217" s="17">
        <v>43147</v>
      </c>
      <c r="B217" s="16">
        <v>1345.76</v>
      </c>
      <c r="C217" s="16">
        <v>1331.44</v>
      </c>
      <c r="D217" s="16">
        <v>1346.77</v>
      </c>
      <c r="E217" s="16">
        <v>1327.42</v>
      </c>
      <c r="F217" s="14" t="s">
        <v>2179</v>
      </c>
      <c r="G217" s="15">
        <v>5.1999999999999998E-3</v>
      </c>
    </row>
    <row r="218" spans="1:7" x14ac:dyDescent="0.2">
      <c r="A218" s="17">
        <v>43146</v>
      </c>
      <c r="B218" s="16">
        <v>1321.57</v>
      </c>
      <c r="C218" s="16">
        <v>1317.32</v>
      </c>
      <c r="D218" s="16">
        <v>1326.81</v>
      </c>
      <c r="E218" s="16">
        <v>1317.32</v>
      </c>
      <c r="F218" s="14" t="s">
        <v>2179</v>
      </c>
      <c r="G218" s="15">
        <v>8.8000000000000005E-3</v>
      </c>
    </row>
    <row r="219" spans="1:7" x14ac:dyDescent="0.2">
      <c r="A219" s="17">
        <v>43145</v>
      </c>
      <c r="B219" s="16">
        <v>1314.76</v>
      </c>
      <c r="C219" s="16">
        <v>1306.6099999999999</v>
      </c>
      <c r="D219" s="16">
        <v>1317.06</v>
      </c>
      <c r="E219" s="16">
        <v>1300.3900000000001</v>
      </c>
      <c r="F219" s="14" t="s">
        <v>2179</v>
      </c>
      <c r="G219" s="15">
        <v>-6.4999999999999997E-3</v>
      </c>
    </row>
    <row r="220" spans="1:7" x14ac:dyDescent="0.2">
      <c r="A220" s="17">
        <v>43144</v>
      </c>
      <c r="B220" s="16">
        <v>1303.24</v>
      </c>
      <c r="C220" s="16">
        <v>1313.98</v>
      </c>
      <c r="D220" s="16">
        <v>1313.98</v>
      </c>
      <c r="E220" s="16">
        <v>1300.45</v>
      </c>
      <c r="F220" s="14" t="s">
        <v>2179</v>
      </c>
      <c r="G220" s="15">
        <v>2.06E-2</v>
      </c>
    </row>
    <row r="221" spans="1:7" x14ac:dyDescent="0.2">
      <c r="A221" s="17">
        <v>43143</v>
      </c>
      <c r="B221" s="16">
        <v>1311.81</v>
      </c>
      <c r="C221" s="16">
        <v>1304.54</v>
      </c>
      <c r="D221" s="16">
        <v>1316.58</v>
      </c>
      <c r="E221" s="16">
        <v>1302.24</v>
      </c>
      <c r="F221" s="14" t="s">
        <v>2179</v>
      </c>
      <c r="G221" s="15">
        <v>-1.5E-3</v>
      </c>
    </row>
    <row r="222" spans="1:7" x14ac:dyDescent="0.2">
      <c r="A222" s="17">
        <v>43140</v>
      </c>
      <c r="B222" s="16">
        <v>1285.3</v>
      </c>
      <c r="C222" s="16">
        <v>1277.92</v>
      </c>
      <c r="D222" s="16">
        <v>1292.7</v>
      </c>
      <c r="E222" s="16">
        <v>1272.01</v>
      </c>
      <c r="F222" s="14" t="s">
        <v>2179</v>
      </c>
      <c r="G222" s="15">
        <v>-7.4999999999999997E-3</v>
      </c>
    </row>
    <row r="223" spans="1:7" x14ac:dyDescent="0.2">
      <c r="A223" s="17">
        <v>43139</v>
      </c>
      <c r="B223" s="16">
        <v>1287.27</v>
      </c>
      <c r="C223" s="16">
        <v>1295.7</v>
      </c>
      <c r="D223" s="16">
        <v>1301.83</v>
      </c>
      <c r="E223" s="16">
        <v>1285.28</v>
      </c>
      <c r="F223" s="14" t="s">
        <v>2179</v>
      </c>
      <c r="G223" s="15">
        <v>1.5699999999999999E-2</v>
      </c>
    </row>
    <row r="224" spans="1:7" x14ac:dyDescent="0.2">
      <c r="A224" s="17">
        <v>43138</v>
      </c>
      <c r="B224" s="16">
        <v>1296.97</v>
      </c>
      <c r="C224" s="16">
        <v>1289.3800000000001</v>
      </c>
      <c r="D224" s="16">
        <v>1297.8699999999999</v>
      </c>
      <c r="E224" s="16">
        <v>1277.28</v>
      </c>
      <c r="F224" s="14" t="s">
        <v>2179</v>
      </c>
      <c r="G224" s="15">
        <v>-1.5699999999999999E-2</v>
      </c>
    </row>
    <row r="225" spans="1:7" x14ac:dyDescent="0.2">
      <c r="A225" s="17">
        <v>43137</v>
      </c>
      <c r="B225" s="16">
        <v>1276.97</v>
      </c>
      <c r="C225" s="16">
        <v>1252.1500000000001</v>
      </c>
      <c r="D225" s="16">
        <v>1290.97</v>
      </c>
      <c r="E225" s="16">
        <v>1252.1500000000001</v>
      </c>
      <c r="F225" s="14" t="s">
        <v>2179</v>
      </c>
      <c r="G225" s="15">
        <v>-2.8999999999999998E-3</v>
      </c>
    </row>
    <row r="226" spans="1:7" x14ac:dyDescent="0.2">
      <c r="A226" s="17">
        <v>43136</v>
      </c>
      <c r="B226" s="16">
        <v>1297.3</v>
      </c>
      <c r="C226" s="16">
        <v>1295.4000000000001</v>
      </c>
      <c r="D226" s="16">
        <v>1299.82</v>
      </c>
      <c r="E226" s="16">
        <v>1285.58</v>
      </c>
      <c r="F226" s="14" t="s">
        <v>2179</v>
      </c>
      <c r="G226" s="15">
        <v>-1.8100000000000002E-2</v>
      </c>
    </row>
    <row r="227" spans="1:7" x14ac:dyDescent="0.2">
      <c r="A227" s="17">
        <v>43133</v>
      </c>
      <c r="B227" s="16">
        <v>1301.03</v>
      </c>
      <c r="C227" s="16">
        <v>1331.81</v>
      </c>
      <c r="D227" s="16">
        <v>1332.76</v>
      </c>
      <c r="E227" s="16">
        <v>1301.03</v>
      </c>
      <c r="F227" s="14" t="s">
        <v>2179</v>
      </c>
      <c r="G227" s="15">
        <v>-2.1499999999999998E-2</v>
      </c>
    </row>
    <row r="228" spans="1:7" x14ac:dyDescent="0.2">
      <c r="A228" s="17">
        <v>43132</v>
      </c>
      <c r="B228" s="16">
        <v>1324.98</v>
      </c>
      <c r="C228" s="16">
        <v>1360.93</v>
      </c>
      <c r="D228" s="16">
        <v>1361.33</v>
      </c>
      <c r="E228" s="16">
        <v>1324.52</v>
      </c>
      <c r="F228" s="14" t="s">
        <v>2179</v>
      </c>
      <c r="G228" s="15">
        <v>-5.4000000000000003E-3</v>
      </c>
    </row>
    <row r="229" spans="1:7" x14ac:dyDescent="0.2">
      <c r="A229" s="17">
        <v>43131</v>
      </c>
      <c r="B229" s="16">
        <v>1354.04</v>
      </c>
      <c r="C229" s="16">
        <v>1359.64</v>
      </c>
      <c r="D229" s="16">
        <v>1365.6</v>
      </c>
      <c r="E229" s="16">
        <v>1353.9</v>
      </c>
      <c r="F229" s="14" t="s">
        <v>2179</v>
      </c>
      <c r="G229" s="15">
        <v>-9.7000000000000003E-3</v>
      </c>
    </row>
    <row r="230" spans="1:7" x14ac:dyDescent="0.2">
      <c r="A230" s="17">
        <v>43130</v>
      </c>
      <c r="B230" s="16">
        <v>1361.4</v>
      </c>
      <c r="C230" s="16">
        <v>1369.15</v>
      </c>
      <c r="D230" s="16">
        <v>1377.2</v>
      </c>
      <c r="E230" s="16">
        <v>1361.27</v>
      </c>
      <c r="F230" s="14" t="s">
        <v>2179</v>
      </c>
      <c r="G230" s="15">
        <v>-2.2000000000000001E-3</v>
      </c>
    </row>
    <row r="231" spans="1:7" x14ac:dyDescent="0.2">
      <c r="A231" s="17">
        <v>43129</v>
      </c>
      <c r="B231" s="16">
        <v>1374.75</v>
      </c>
      <c r="C231" s="16">
        <v>1374.35</v>
      </c>
      <c r="D231" s="16">
        <v>1380.85</v>
      </c>
      <c r="E231" s="16">
        <v>1372.38</v>
      </c>
      <c r="F231" s="14" t="s">
        <v>2179</v>
      </c>
      <c r="G231" s="15">
        <v>6.8999999999999999E-3</v>
      </c>
    </row>
    <row r="232" spans="1:7" x14ac:dyDescent="0.2">
      <c r="A232" s="17">
        <v>43126</v>
      </c>
      <c r="B232" s="16">
        <v>1377.81</v>
      </c>
      <c r="C232" s="16">
        <v>1370.38</v>
      </c>
      <c r="D232" s="16">
        <v>1379.88</v>
      </c>
      <c r="E232" s="16">
        <v>1369.91</v>
      </c>
      <c r="F232" s="14" t="s">
        <v>2179</v>
      </c>
      <c r="G232" s="15">
        <v>-1.15E-2</v>
      </c>
    </row>
    <row r="233" spans="1:7" x14ac:dyDescent="0.2">
      <c r="A233" s="17">
        <v>43125</v>
      </c>
      <c r="B233" s="16">
        <v>1368.43</v>
      </c>
      <c r="C233" s="16">
        <v>1380.23</v>
      </c>
      <c r="D233" s="16">
        <v>1380.5</v>
      </c>
      <c r="E233" s="16">
        <v>1366.34</v>
      </c>
      <c r="F233" s="14" t="s">
        <v>2179</v>
      </c>
      <c r="G233" s="15">
        <v>-3.7000000000000002E-3</v>
      </c>
    </row>
    <row r="234" spans="1:7" x14ac:dyDescent="0.2">
      <c r="A234" s="17">
        <v>43124</v>
      </c>
      <c r="B234" s="16">
        <v>1384.4</v>
      </c>
      <c r="C234" s="16">
        <v>1391.07</v>
      </c>
      <c r="D234" s="16">
        <v>1394.77</v>
      </c>
      <c r="E234" s="16">
        <v>1384.28</v>
      </c>
      <c r="F234" s="14" t="s">
        <v>2179</v>
      </c>
      <c r="G234" s="15">
        <v>3.2000000000000002E-3</v>
      </c>
    </row>
    <row r="235" spans="1:7" x14ac:dyDescent="0.2">
      <c r="A235" s="17">
        <v>43123</v>
      </c>
      <c r="B235" s="16">
        <v>1389.48</v>
      </c>
      <c r="C235" s="16">
        <v>1386.67</v>
      </c>
      <c r="D235" s="16">
        <v>1392.35</v>
      </c>
      <c r="E235" s="16">
        <v>1383.51</v>
      </c>
      <c r="F235" s="14" t="s">
        <v>2179</v>
      </c>
      <c r="G235" s="15">
        <v>1.8E-3</v>
      </c>
    </row>
    <row r="236" spans="1:7" x14ac:dyDescent="0.2">
      <c r="A236" s="17">
        <v>43122</v>
      </c>
      <c r="B236" s="16">
        <v>1385</v>
      </c>
      <c r="C236" s="16">
        <v>1386.39</v>
      </c>
      <c r="D236" s="16">
        <v>1386.46</v>
      </c>
      <c r="E236" s="16">
        <v>1378.84</v>
      </c>
      <c r="F236" s="14" t="s">
        <v>2179</v>
      </c>
      <c r="G236" s="15">
        <v>8.5000000000000006E-3</v>
      </c>
    </row>
    <row r="237" spans="1:7" x14ac:dyDescent="0.2">
      <c r="A237" s="17">
        <v>43119</v>
      </c>
      <c r="B237" s="16">
        <v>1382.46</v>
      </c>
      <c r="C237" s="16">
        <v>1377.5</v>
      </c>
      <c r="D237" s="16">
        <v>1384.72</v>
      </c>
      <c r="E237" s="16">
        <v>1377.32</v>
      </c>
      <c r="F237" s="14" t="s">
        <v>2179</v>
      </c>
      <c r="G237" s="15">
        <v>-1.8E-3</v>
      </c>
    </row>
    <row r="238" spans="1:7" x14ac:dyDescent="0.2">
      <c r="A238" s="17">
        <v>43118</v>
      </c>
      <c r="B238" s="16">
        <v>1370.81</v>
      </c>
      <c r="C238" s="16">
        <v>1377.98</v>
      </c>
      <c r="D238" s="16">
        <v>1379.17</v>
      </c>
      <c r="E238" s="16">
        <v>1369.43</v>
      </c>
      <c r="F238" s="14" t="s">
        <v>2179</v>
      </c>
      <c r="G238" s="15">
        <v>3.0000000000000001E-3</v>
      </c>
    </row>
    <row r="239" spans="1:7" x14ac:dyDescent="0.2">
      <c r="A239" s="17">
        <v>43117</v>
      </c>
      <c r="B239" s="16">
        <v>1373.3</v>
      </c>
      <c r="C239" s="16">
        <v>1363.91</v>
      </c>
      <c r="D239" s="16">
        <v>1375.33</v>
      </c>
      <c r="E239" s="16">
        <v>1362.58</v>
      </c>
      <c r="F239" s="14" t="s">
        <v>2179</v>
      </c>
      <c r="G239" s="15">
        <v>2.8999999999999998E-3</v>
      </c>
    </row>
    <row r="240" spans="1:7" x14ac:dyDescent="0.2">
      <c r="A240" s="17">
        <v>43116</v>
      </c>
      <c r="B240" s="16">
        <v>1369.15</v>
      </c>
      <c r="C240" s="16">
        <v>1364.68</v>
      </c>
      <c r="D240" s="16">
        <v>1370.26</v>
      </c>
      <c r="E240" s="16">
        <v>1361.63</v>
      </c>
      <c r="F240" s="14" t="s">
        <v>2179</v>
      </c>
      <c r="G240" s="15">
        <v>-8.9999999999999998E-4</v>
      </c>
    </row>
    <row r="241" spans="1:7" x14ac:dyDescent="0.2">
      <c r="A241" s="17">
        <v>43115</v>
      </c>
      <c r="B241" s="16">
        <v>1365.23</v>
      </c>
      <c r="C241" s="16">
        <v>1366.46</v>
      </c>
      <c r="D241" s="16">
        <v>1367.5</v>
      </c>
      <c r="E241" s="16">
        <v>1363.87</v>
      </c>
      <c r="F241" s="14" t="s">
        <v>2179</v>
      </c>
      <c r="G241" s="15">
        <v>-6.1999999999999998E-3</v>
      </c>
    </row>
    <row r="242" spans="1:7" x14ac:dyDescent="0.2">
      <c r="A242" s="17">
        <v>43112</v>
      </c>
      <c r="B242" s="16">
        <v>1366.46</v>
      </c>
      <c r="C242" s="16">
        <v>1373.56</v>
      </c>
      <c r="D242" s="16">
        <v>1373.88</v>
      </c>
      <c r="E242" s="16">
        <v>1365.1</v>
      </c>
      <c r="F242" s="14" t="s">
        <v>2179</v>
      </c>
      <c r="G242" s="15">
        <v>-5.1999999999999998E-3</v>
      </c>
    </row>
    <row r="243" spans="1:7" x14ac:dyDescent="0.2">
      <c r="A243" s="17">
        <v>43111</v>
      </c>
      <c r="B243" s="16">
        <v>1374.98</v>
      </c>
      <c r="C243" s="16">
        <v>1382.47</v>
      </c>
      <c r="D243" s="16">
        <v>1382.47</v>
      </c>
      <c r="E243" s="16">
        <v>1370.12</v>
      </c>
      <c r="F243" s="14" t="s">
        <v>2179</v>
      </c>
      <c r="G243" s="15">
        <v>-3.8E-3</v>
      </c>
    </row>
    <row r="244" spans="1:7" x14ac:dyDescent="0.2">
      <c r="A244" s="17">
        <v>43110</v>
      </c>
      <c r="B244" s="16">
        <v>1382.17</v>
      </c>
      <c r="C244" s="16">
        <v>1390.36</v>
      </c>
      <c r="D244" s="16">
        <v>1390.36</v>
      </c>
      <c r="E244" s="16">
        <v>1379.02</v>
      </c>
      <c r="F244" s="14" t="s">
        <v>2179</v>
      </c>
      <c r="G244" s="15">
        <v>2.3E-3</v>
      </c>
    </row>
    <row r="245" spans="1:7" x14ac:dyDescent="0.2">
      <c r="A245" s="17">
        <v>43109</v>
      </c>
      <c r="B245" s="16">
        <v>1387.4</v>
      </c>
      <c r="C245" s="16">
        <v>1385.9</v>
      </c>
      <c r="D245" s="16">
        <v>1390.78</v>
      </c>
      <c r="E245" s="16">
        <v>1384.3</v>
      </c>
      <c r="F245" s="14" t="s">
        <v>2179</v>
      </c>
      <c r="G245" s="15">
        <v>7.4999999999999997E-3</v>
      </c>
    </row>
    <row r="246" spans="1:7" x14ac:dyDescent="0.2">
      <c r="A246" s="17">
        <v>43108</v>
      </c>
      <c r="B246" s="16">
        <v>1384.26</v>
      </c>
      <c r="C246" s="16">
        <v>1378.52</v>
      </c>
      <c r="D246" s="16">
        <v>1385.34</v>
      </c>
      <c r="E246" s="16">
        <v>1377.02</v>
      </c>
      <c r="F246" s="14" t="s">
        <v>2179</v>
      </c>
      <c r="G246" s="15">
        <v>6.4999999999999997E-3</v>
      </c>
    </row>
    <row r="247" spans="1:7" x14ac:dyDescent="0.2">
      <c r="A247" s="17">
        <v>43105</v>
      </c>
      <c r="B247" s="16">
        <v>1373.98</v>
      </c>
      <c r="C247" s="16">
        <v>1367.84</v>
      </c>
      <c r="D247" s="16">
        <v>1373.98</v>
      </c>
      <c r="E247" s="16">
        <v>1367.84</v>
      </c>
      <c r="F247" s="14" t="s">
        <v>2179</v>
      </c>
      <c r="G247" s="15">
        <v>3.2000000000000002E-3</v>
      </c>
    </row>
    <row r="248" spans="1:7" x14ac:dyDescent="0.2">
      <c r="A248" s="17">
        <v>43104</v>
      </c>
      <c r="B248" s="16">
        <v>1365.14</v>
      </c>
      <c r="C248" s="16">
        <v>1364.41</v>
      </c>
      <c r="D248" s="16">
        <v>1366.78</v>
      </c>
      <c r="E248" s="16">
        <v>1360.18</v>
      </c>
      <c r="F248" s="14" t="s">
        <v>2179</v>
      </c>
      <c r="G248" s="15">
        <v>4.1999999999999997E-3</v>
      </c>
    </row>
    <row r="249" spans="1:7" x14ac:dyDescent="0.2">
      <c r="A249" s="17">
        <v>43103</v>
      </c>
      <c r="B249" s="16">
        <v>1360.73</v>
      </c>
      <c r="C249" s="16">
        <v>1358.19</v>
      </c>
      <c r="D249" s="16">
        <v>1362.93</v>
      </c>
      <c r="E249" s="16">
        <v>1356.89</v>
      </c>
      <c r="F249" s="14" t="s">
        <v>2179</v>
      </c>
      <c r="G249" s="15">
        <v>1.6999999999999999E-3</v>
      </c>
    </row>
    <row r="250" spans="1:7" x14ac:dyDescent="0.2">
      <c r="A250" s="17">
        <v>43102</v>
      </c>
      <c r="B250" s="16">
        <v>1355.1</v>
      </c>
      <c r="C250" s="16">
        <v>1356.22</v>
      </c>
      <c r="D250" s="16">
        <v>1357.95</v>
      </c>
      <c r="E250" s="16">
        <v>1345.94</v>
      </c>
      <c r="F250" s="14" t="s">
        <v>2179</v>
      </c>
      <c r="G250" s="15">
        <v>1.5E-3</v>
      </c>
    </row>
    <row r="251" spans="1:7" x14ac:dyDescent="0.2">
      <c r="A251" s="17">
        <v>43098</v>
      </c>
      <c r="B251" s="16">
        <v>1352.77</v>
      </c>
      <c r="C251" s="16">
        <v>1352.16</v>
      </c>
      <c r="D251" s="16">
        <v>1356.17</v>
      </c>
      <c r="E251" s="16">
        <v>1350.34</v>
      </c>
      <c r="F251" s="14" t="s">
        <v>2179</v>
      </c>
      <c r="G251" s="15">
        <v>-2.0999999999999999E-3</v>
      </c>
    </row>
    <row r="252" spans="1:7" x14ac:dyDescent="0.2">
      <c r="A252" s="17">
        <v>43097</v>
      </c>
      <c r="B252" s="16">
        <v>1350.79</v>
      </c>
      <c r="C252" s="16">
        <v>1353.44</v>
      </c>
      <c r="D252" s="16">
        <v>1355.59</v>
      </c>
      <c r="E252" s="16">
        <v>1347.59</v>
      </c>
      <c r="F252" s="14" t="s">
        <v>2179</v>
      </c>
      <c r="G252" s="15">
        <v>2.8E-3</v>
      </c>
    </row>
    <row r="253" spans="1:7" x14ac:dyDescent="0.2">
      <c r="A253" s="17">
        <v>43096</v>
      </c>
      <c r="B253" s="16">
        <v>1353.59</v>
      </c>
      <c r="C253" s="16">
        <v>1350.11</v>
      </c>
      <c r="D253" s="16">
        <v>1359.01</v>
      </c>
      <c r="E253" s="16">
        <v>1350.11</v>
      </c>
      <c r="F253" s="14" t="s">
        <v>2179</v>
      </c>
      <c r="G253" s="15">
        <v>3.3999999999999998E-3</v>
      </c>
    </row>
    <row r="254" spans="1:7" x14ac:dyDescent="0.2">
      <c r="A254" s="17">
        <v>43091</v>
      </c>
      <c r="B254" s="16">
        <v>1349.79</v>
      </c>
      <c r="C254" s="16">
        <v>1345.07</v>
      </c>
      <c r="D254" s="16">
        <v>1350.47</v>
      </c>
      <c r="E254" s="16">
        <v>1343.59</v>
      </c>
      <c r="F254" s="14" t="s">
        <v>2179</v>
      </c>
      <c r="G254" s="15">
        <v>4.0000000000000001E-3</v>
      </c>
    </row>
    <row r="255" spans="1:7" x14ac:dyDescent="0.2">
      <c r="A255" s="17">
        <v>43090</v>
      </c>
      <c r="B255" s="16">
        <v>1345.19</v>
      </c>
      <c r="C255" s="16">
        <v>1339.73</v>
      </c>
      <c r="D255" s="16">
        <v>1346.87</v>
      </c>
      <c r="E255" s="16">
        <v>1339.46</v>
      </c>
      <c r="F255" s="14" t="s">
        <v>2179</v>
      </c>
      <c r="G255" s="15">
        <v>-2.7000000000000001E-3</v>
      </c>
    </row>
    <row r="256" spans="1:7" x14ac:dyDescent="0.2">
      <c r="A256" s="17">
        <v>43089</v>
      </c>
      <c r="B256" s="16">
        <v>1339.89</v>
      </c>
      <c r="C256" s="16">
        <v>1345.53</v>
      </c>
      <c r="D256" s="16">
        <v>1347.32</v>
      </c>
      <c r="E256" s="16">
        <v>1338.79</v>
      </c>
      <c r="F256" s="14" t="s">
        <v>2179</v>
      </c>
      <c r="G256" s="15">
        <v>-1.6999999999999999E-3</v>
      </c>
    </row>
    <row r="257" spans="1:7" x14ac:dyDescent="0.2">
      <c r="A257" s="17">
        <v>43088</v>
      </c>
      <c r="B257" s="16">
        <v>1343.48</v>
      </c>
      <c r="C257" s="16">
        <v>1345.57</v>
      </c>
      <c r="D257" s="16">
        <v>1351.35</v>
      </c>
      <c r="E257" s="16">
        <v>1343.48</v>
      </c>
      <c r="F257" s="14" t="s">
        <v>2179</v>
      </c>
      <c r="G257" s="15">
        <v>1.3899999999999999E-2</v>
      </c>
    </row>
    <row r="258" spans="1:7" x14ac:dyDescent="0.2">
      <c r="A258" s="17">
        <v>43087</v>
      </c>
      <c r="B258" s="16">
        <v>1345.74</v>
      </c>
      <c r="C258" s="16">
        <v>1337.7</v>
      </c>
      <c r="D258" s="16">
        <v>1347.11</v>
      </c>
      <c r="E258" s="16">
        <v>1337.7</v>
      </c>
      <c r="F258" s="14" t="s">
        <v>2179</v>
      </c>
      <c r="G258" s="15">
        <v>-8.9999999999999993E-3</v>
      </c>
    </row>
    <row r="259" spans="1:7" x14ac:dyDescent="0.2">
      <c r="A259" s="17">
        <v>43084</v>
      </c>
      <c r="B259" s="16">
        <v>1327.33</v>
      </c>
      <c r="C259" s="16">
        <v>1331.75</v>
      </c>
      <c r="D259" s="16">
        <v>1331.8</v>
      </c>
      <c r="E259" s="16">
        <v>1324.31</v>
      </c>
      <c r="F259" s="14" t="s">
        <v>2179</v>
      </c>
      <c r="G259" s="15">
        <v>1.5E-3</v>
      </c>
    </row>
    <row r="260" spans="1:7" x14ac:dyDescent="0.2">
      <c r="A260" s="17">
        <v>43083</v>
      </c>
      <c r="B260" s="16">
        <v>1339.4</v>
      </c>
      <c r="C260" s="16">
        <v>1339.2</v>
      </c>
      <c r="D260" s="16">
        <v>1346.62</v>
      </c>
      <c r="E260" s="16">
        <v>1335.73</v>
      </c>
      <c r="F260" s="14" t="s">
        <v>2179</v>
      </c>
      <c r="G260" s="15">
        <v>-2.8999999999999998E-3</v>
      </c>
    </row>
    <row r="261" spans="1:7" x14ac:dyDescent="0.2">
      <c r="A261" s="17">
        <v>43082</v>
      </c>
      <c r="B261" s="16">
        <v>1337.39</v>
      </c>
      <c r="C261" s="16">
        <v>1341.31</v>
      </c>
      <c r="D261" s="16">
        <v>1341.51</v>
      </c>
      <c r="E261" s="16">
        <v>1332.52</v>
      </c>
      <c r="F261" s="14" t="s">
        <v>2179</v>
      </c>
      <c r="G261" s="15">
        <v>5.0000000000000001E-3</v>
      </c>
    </row>
    <row r="262" spans="1:7" x14ac:dyDescent="0.2">
      <c r="A262" s="17">
        <v>43081</v>
      </c>
      <c r="B262" s="16">
        <v>1341.31</v>
      </c>
      <c r="C262" s="16">
        <v>1335.98</v>
      </c>
      <c r="D262" s="16">
        <v>1341.31</v>
      </c>
      <c r="E262" s="16">
        <v>1329.66</v>
      </c>
      <c r="F262" s="14" t="s">
        <v>2179</v>
      </c>
      <c r="G262" s="15">
        <v>1.1000000000000001E-3</v>
      </c>
    </row>
    <row r="263" spans="1:7" x14ac:dyDescent="0.2">
      <c r="A263" s="17">
        <v>43080</v>
      </c>
      <c r="B263" s="16">
        <v>1334.59</v>
      </c>
      <c r="C263" s="16">
        <v>1337.52</v>
      </c>
      <c r="D263" s="16">
        <v>1339.23</v>
      </c>
      <c r="E263" s="16">
        <v>1331.5</v>
      </c>
      <c r="F263" s="14" t="s">
        <v>2179</v>
      </c>
      <c r="G263" s="15">
        <v>8.6999999999999994E-3</v>
      </c>
    </row>
    <row r="264" spans="1:7" x14ac:dyDescent="0.2">
      <c r="A264" s="17">
        <v>43077</v>
      </c>
      <c r="B264" s="16">
        <v>1333.08</v>
      </c>
      <c r="C264" s="16">
        <v>1327.64</v>
      </c>
      <c r="D264" s="16">
        <v>1333.08</v>
      </c>
      <c r="E264" s="16">
        <v>1323.3</v>
      </c>
      <c r="F264" s="14" t="s">
        <v>2179</v>
      </c>
      <c r="G264" s="15">
        <v>1.8E-3</v>
      </c>
    </row>
    <row r="265" spans="1:7" x14ac:dyDescent="0.2">
      <c r="A265" s="17">
        <v>43076</v>
      </c>
      <c r="B265" s="16">
        <v>1321.64</v>
      </c>
      <c r="C265" s="16">
        <v>1323.21</v>
      </c>
      <c r="D265" s="16">
        <v>1329.49</v>
      </c>
      <c r="E265" s="16">
        <v>1318.19</v>
      </c>
      <c r="F265" s="14" t="s">
        <v>2179</v>
      </c>
      <c r="G265" s="15">
        <v>4.8999999999999998E-3</v>
      </c>
    </row>
    <row r="266" spans="1:7" x14ac:dyDescent="0.2">
      <c r="A266" s="17">
        <v>43075</v>
      </c>
      <c r="B266" s="16">
        <v>1319.33</v>
      </c>
      <c r="C266" s="16">
        <v>1312.6</v>
      </c>
      <c r="D266" s="16">
        <v>1322.93</v>
      </c>
      <c r="E266" s="16">
        <v>1311.49</v>
      </c>
      <c r="F266" s="14" t="s">
        <v>2179</v>
      </c>
      <c r="G266" s="15">
        <v>-1.12E-2</v>
      </c>
    </row>
    <row r="267" spans="1:7" x14ac:dyDescent="0.2">
      <c r="A267" s="17">
        <v>43074</v>
      </c>
      <c r="B267" s="16">
        <v>1312.96</v>
      </c>
      <c r="C267" s="16">
        <v>1326.39</v>
      </c>
      <c r="D267" s="16">
        <v>1331.78</v>
      </c>
      <c r="E267" s="16">
        <v>1312.14</v>
      </c>
      <c r="F267" s="14" t="s">
        <v>2179</v>
      </c>
      <c r="G267" s="15">
        <v>-4.0000000000000001E-3</v>
      </c>
    </row>
    <row r="268" spans="1:7" x14ac:dyDescent="0.2">
      <c r="A268" s="17">
        <v>43073</v>
      </c>
      <c r="B268" s="16">
        <v>1327.87</v>
      </c>
      <c r="C268" s="16">
        <v>1338.77</v>
      </c>
      <c r="D268" s="16">
        <v>1338.77</v>
      </c>
      <c r="E268" s="16">
        <v>1327.87</v>
      </c>
      <c r="F268" s="14" t="s">
        <v>2179</v>
      </c>
      <c r="G268" s="15">
        <v>-3.0000000000000001E-3</v>
      </c>
    </row>
    <row r="269" spans="1:7" x14ac:dyDescent="0.2">
      <c r="A269" s="17">
        <v>43070</v>
      </c>
      <c r="B269" s="16">
        <v>1333.18</v>
      </c>
      <c r="C269" s="16">
        <v>1342.43</v>
      </c>
      <c r="D269" s="16">
        <v>1348.47</v>
      </c>
      <c r="E269" s="16">
        <v>1328.95</v>
      </c>
      <c r="F269" s="14" t="s">
        <v>2179</v>
      </c>
      <c r="G269" s="15">
        <v>7.0000000000000001E-3</v>
      </c>
    </row>
    <row r="270" spans="1:7" x14ac:dyDescent="0.2">
      <c r="A270" s="17">
        <v>43069</v>
      </c>
      <c r="B270" s="16">
        <v>1337.13</v>
      </c>
      <c r="C270" s="16">
        <v>1328.8</v>
      </c>
      <c r="D270" s="16">
        <v>1337.13</v>
      </c>
      <c r="E270" s="16">
        <v>1325.29</v>
      </c>
      <c r="F270" s="14" t="s">
        <v>2179</v>
      </c>
      <c r="G270" s="15">
        <v>1.4E-3</v>
      </c>
    </row>
    <row r="271" spans="1:7" x14ac:dyDescent="0.2">
      <c r="A271" s="17">
        <v>43068</v>
      </c>
      <c r="B271" s="16">
        <v>1327.84</v>
      </c>
      <c r="C271" s="16">
        <v>1330.57</v>
      </c>
      <c r="D271" s="16">
        <v>1337.06</v>
      </c>
      <c r="E271" s="16">
        <v>1324.36</v>
      </c>
      <c r="F271" s="14" t="s">
        <v>2179</v>
      </c>
      <c r="G271" s="15">
        <v>1.0500000000000001E-2</v>
      </c>
    </row>
    <row r="272" spans="1:7" x14ac:dyDescent="0.2">
      <c r="A272" s="17">
        <v>43067</v>
      </c>
      <c r="B272" s="16">
        <v>1326.02</v>
      </c>
      <c r="C272" s="16">
        <v>1308.81</v>
      </c>
      <c r="D272" s="16">
        <v>1327.5</v>
      </c>
      <c r="E272" s="16">
        <v>1306.7</v>
      </c>
      <c r="F272" s="14" t="s">
        <v>2179</v>
      </c>
      <c r="G272" s="15">
        <v>-7.9000000000000008E-3</v>
      </c>
    </row>
    <row r="273" spans="1:7" x14ac:dyDescent="0.2">
      <c r="A273" s="17">
        <v>43066</v>
      </c>
      <c r="B273" s="16">
        <v>1312.3</v>
      </c>
      <c r="C273" s="16">
        <v>1322.08</v>
      </c>
      <c r="D273" s="16">
        <v>1322.08</v>
      </c>
      <c r="E273" s="16">
        <v>1312.3</v>
      </c>
      <c r="F273" s="14" t="s">
        <v>2179</v>
      </c>
      <c r="G273" s="15">
        <v>-4.7000000000000002E-3</v>
      </c>
    </row>
    <row r="274" spans="1:7" x14ac:dyDescent="0.2">
      <c r="A274" s="17">
        <v>43063</v>
      </c>
      <c r="B274" s="16">
        <v>1322.71</v>
      </c>
      <c r="C274" s="16">
        <v>1329.24</v>
      </c>
      <c r="D274" s="16">
        <v>1330.16</v>
      </c>
      <c r="E274" s="16">
        <v>1321.49</v>
      </c>
      <c r="F274" s="14" t="s">
        <v>2179</v>
      </c>
      <c r="G274" s="15">
        <v>-3.5999999999999999E-3</v>
      </c>
    </row>
    <row r="275" spans="1:7" x14ac:dyDescent="0.2">
      <c r="A275" s="17">
        <v>43062</v>
      </c>
      <c r="B275" s="16">
        <v>1328.93</v>
      </c>
      <c r="C275" s="16">
        <v>1330.58</v>
      </c>
      <c r="D275" s="16">
        <v>1331.35</v>
      </c>
      <c r="E275" s="16">
        <v>1325.85</v>
      </c>
      <c r="F275" s="14" t="s">
        <v>2179</v>
      </c>
      <c r="G275" s="15">
        <v>-8.9999999999999998E-4</v>
      </c>
    </row>
    <row r="276" spans="1:7" x14ac:dyDescent="0.2">
      <c r="A276" s="17">
        <v>43061</v>
      </c>
      <c r="B276" s="16">
        <v>1333.75</v>
      </c>
      <c r="C276" s="16">
        <v>1334.12</v>
      </c>
      <c r="D276" s="16">
        <v>1339.71</v>
      </c>
      <c r="E276" s="16">
        <v>1333.06</v>
      </c>
      <c r="F276" s="14" t="s">
        <v>2179</v>
      </c>
      <c r="G276" s="15">
        <v>-2.0000000000000001E-4</v>
      </c>
    </row>
    <row r="277" spans="1:7" x14ac:dyDescent="0.2">
      <c r="A277" s="17">
        <v>43060</v>
      </c>
      <c r="B277" s="16">
        <v>1334.93</v>
      </c>
      <c r="C277" s="16">
        <v>1335.14</v>
      </c>
      <c r="D277" s="16">
        <v>1335.22</v>
      </c>
      <c r="E277" s="16">
        <v>1328.5</v>
      </c>
      <c r="F277" s="14" t="s">
        <v>2179</v>
      </c>
      <c r="G277" s="15">
        <v>2.5000000000000001E-3</v>
      </c>
    </row>
    <row r="278" spans="1:7" x14ac:dyDescent="0.2">
      <c r="A278" s="17">
        <v>43059</v>
      </c>
      <c r="B278" s="16">
        <v>1335.15</v>
      </c>
      <c r="C278" s="16">
        <v>1329.84</v>
      </c>
      <c r="D278" s="16">
        <v>1336.78</v>
      </c>
      <c r="E278" s="16">
        <v>1324.74</v>
      </c>
      <c r="F278" s="14" t="s">
        <v>2179</v>
      </c>
      <c r="G278" s="15">
        <v>-2E-3</v>
      </c>
    </row>
    <row r="279" spans="1:7" x14ac:dyDescent="0.2">
      <c r="A279" s="17">
        <v>43056</v>
      </c>
      <c r="B279" s="16">
        <v>1331.81</v>
      </c>
      <c r="C279" s="16">
        <v>1334.84</v>
      </c>
      <c r="D279" s="16">
        <v>1337.84</v>
      </c>
      <c r="E279" s="16">
        <v>1326.74</v>
      </c>
      <c r="F279" s="14" t="s">
        <v>2179</v>
      </c>
      <c r="G279" s="15">
        <v>1.14E-2</v>
      </c>
    </row>
    <row r="280" spans="1:7" x14ac:dyDescent="0.2">
      <c r="A280" s="17">
        <v>43055</v>
      </c>
      <c r="B280" s="16">
        <v>1334.49</v>
      </c>
      <c r="C280" s="16">
        <v>1324.13</v>
      </c>
      <c r="D280" s="16">
        <v>1334.97</v>
      </c>
      <c r="E280" s="16">
        <v>1324.13</v>
      </c>
      <c r="F280" s="14" t="s">
        <v>2179</v>
      </c>
      <c r="G280" s="15">
        <v>4.0000000000000002E-4</v>
      </c>
    </row>
    <row r="281" spans="1:7" x14ac:dyDescent="0.2">
      <c r="A281" s="17">
        <v>43054</v>
      </c>
      <c r="B281" s="16">
        <v>1319.44</v>
      </c>
      <c r="C281" s="16">
        <v>1318.59</v>
      </c>
      <c r="D281" s="16">
        <v>1319.83</v>
      </c>
      <c r="E281" s="16">
        <v>1307.27</v>
      </c>
      <c r="F281" s="14" t="s">
        <v>2179</v>
      </c>
      <c r="G281" s="15">
        <v>-3.0000000000000001E-3</v>
      </c>
    </row>
    <row r="282" spans="1:7" x14ac:dyDescent="0.2">
      <c r="A282" s="17">
        <v>43053</v>
      </c>
      <c r="B282" s="16">
        <v>1318.96</v>
      </c>
      <c r="C282" s="16">
        <v>1320.97</v>
      </c>
      <c r="D282" s="16">
        <v>1328.06</v>
      </c>
      <c r="E282" s="16">
        <v>1314.84</v>
      </c>
      <c r="F282" s="14" t="s">
        <v>2179</v>
      </c>
      <c r="G282" s="15">
        <v>-1.0500000000000001E-2</v>
      </c>
    </row>
    <row r="283" spans="1:7" x14ac:dyDescent="0.2">
      <c r="A283" s="17">
        <v>43052</v>
      </c>
      <c r="B283" s="16">
        <v>1322.92</v>
      </c>
      <c r="C283" s="16">
        <v>1339.21</v>
      </c>
      <c r="D283" s="16">
        <v>1339.21</v>
      </c>
      <c r="E283" s="16">
        <v>1319.51</v>
      </c>
      <c r="F283" s="14" t="s">
        <v>2179</v>
      </c>
      <c r="G283" s="15">
        <v>-1.4E-3</v>
      </c>
    </row>
    <row r="284" spans="1:7" x14ac:dyDescent="0.2">
      <c r="A284" s="17">
        <v>43049</v>
      </c>
      <c r="B284" s="16">
        <v>1336.96</v>
      </c>
      <c r="C284" s="16">
        <v>1338.66</v>
      </c>
      <c r="D284" s="16">
        <v>1341.97</v>
      </c>
      <c r="E284" s="16">
        <v>1334.09</v>
      </c>
      <c r="F284" s="14" t="s">
        <v>2179</v>
      </c>
      <c r="G284" s="15">
        <v>-2.5100000000000001E-2</v>
      </c>
    </row>
    <row r="285" spans="1:7" x14ac:dyDescent="0.2">
      <c r="A285" s="17">
        <v>43048</v>
      </c>
      <c r="B285" s="16">
        <v>1338.83</v>
      </c>
      <c r="C285" s="16">
        <v>1374.44</v>
      </c>
      <c r="D285" s="16">
        <v>1374.44</v>
      </c>
      <c r="E285" s="16">
        <v>1336.45</v>
      </c>
      <c r="F285" s="14" t="s">
        <v>2179</v>
      </c>
      <c r="G285" s="15">
        <v>3.8E-3</v>
      </c>
    </row>
    <row r="286" spans="1:7" x14ac:dyDescent="0.2">
      <c r="A286" s="17">
        <v>43047</v>
      </c>
      <c r="B286" s="16">
        <v>1373.37</v>
      </c>
      <c r="C286" s="16">
        <v>1371.84</v>
      </c>
      <c r="D286" s="16">
        <v>1374.44</v>
      </c>
      <c r="E286" s="16">
        <v>1366.75</v>
      </c>
      <c r="F286" s="14" t="s">
        <v>2179</v>
      </c>
      <c r="G286" s="15">
        <v>-8.8999999999999999E-3</v>
      </c>
    </row>
    <row r="287" spans="1:7" x14ac:dyDescent="0.2">
      <c r="A287" s="17">
        <v>43046</v>
      </c>
      <c r="B287" s="16">
        <v>1368.13</v>
      </c>
      <c r="C287" s="16">
        <v>1377.97</v>
      </c>
      <c r="D287" s="16">
        <v>1378.75</v>
      </c>
      <c r="E287" s="16">
        <v>1368.13</v>
      </c>
      <c r="F287" s="14" t="s">
        <v>2179</v>
      </c>
      <c r="G287" s="15">
        <v>8.0000000000000002E-3</v>
      </c>
    </row>
    <row r="288" spans="1:7" x14ac:dyDescent="0.2">
      <c r="A288" s="17">
        <v>43045</v>
      </c>
      <c r="B288" s="16">
        <v>1380.44</v>
      </c>
      <c r="C288" s="16">
        <v>1372.16</v>
      </c>
      <c r="D288" s="16">
        <v>1382.63</v>
      </c>
      <c r="E288" s="16">
        <v>1371.08</v>
      </c>
      <c r="F288" s="14" t="s">
        <v>2179</v>
      </c>
      <c r="G288" s="15">
        <v>-7.7000000000000002E-3</v>
      </c>
    </row>
    <row r="289" spans="1:7" x14ac:dyDescent="0.2">
      <c r="A289" s="17">
        <v>43042</v>
      </c>
      <c r="B289" s="16">
        <v>1369.48</v>
      </c>
      <c r="C289" s="16">
        <v>1382.65</v>
      </c>
      <c r="D289" s="16">
        <v>1382.65</v>
      </c>
      <c r="E289" s="16">
        <v>1368.01</v>
      </c>
      <c r="F289" s="14" t="s">
        <v>2179</v>
      </c>
      <c r="G289" s="15">
        <v>-1.2200000000000001E-2</v>
      </c>
    </row>
    <row r="290" spans="1:7" x14ac:dyDescent="0.2">
      <c r="A290" s="17">
        <v>43041</v>
      </c>
      <c r="B290" s="16">
        <v>1380.07</v>
      </c>
      <c r="C290" s="16">
        <v>1397.3</v>
      </c>
      <c r="D290" s="16">
        <v>1405.68</v>
      </c>
      <c r="E290" s="16">
        <v>1376.9</v>
      </c>
      <c r="F290" s="14" t="s">
        <v>2179</v>
      </c>
      <c r="G290" s="15">
        <v>1E-3</v>
      </c>
    </row>
    <row r="291" spans="1:7" x14ac:dyDescent="0.2">
      <c r="A291" s="17">
        <v>43040</v>
      </c>
      <c r="B291" s="16">
        <v>1397.1</v>
      </c>
      <c r="C291" s="16">
        <v>1392.85</v>
      </c>
      <c r="D291" s="16">
        <v>1399.82</v>
      </c>
      <c r="E291" s="16">
        <v>1389.95</v>
      </c>
      <c r="F291" s="14" t="s">
        <v>2179</v>
      </c>
      <c r="G291" s="15">
        <v>-1E-4</v>
      </c>
    </row>
    <row r="292" spans="1:7" x14ac:dyDescent="0.2">
      <c r="A292" s="17">
        <v>43039</v>
      </c>
      <c r="B292" s="16">
        <v>1395.66</v>
      </c>
      <c r="C292" s="16">
        <v>1395.75</v>
      </c>
      <c r="D292" s="16">
        <v>1398.79</v>
      </c>
      <c r="E292" s="16">
        <v>1391.68</v>
      </c>
      <c r="F292" s="14" t="s">
        <v>2179</v>
      </c>
      <c r="G292" s="15">
        <v>4.7999999999999996E-3</v>
      </c>
    </row>
    <row r="293" spans="1:7" x14ac:dyDescent="0.2">
      <c r="A293" s="17">
        <v>43038</v>
      </c>
      <c r="B293" s="16">
        <v>1395.83</v>
      </c>
      <c r="C293" s="16">
        <v>1388.99</v>
      </c>
      <c r="D293" s="16">
        <v>1395.83</v>
      </c>
      <c r="E293" s="16">
        <v>1387.24</v>
      </c>
      <c r="F293" s="14" t="s">
        <v>2179</v>
      </c>
      <c r="G293" s="15">
        <v>7.3000000000000001E-3</v>
      </c>
    </row>
    <row r="294" spans="1:7" x14ac:dyDescent="0.2">
      <c r="A294" s="17">
        <v>43035</v>
      </c>
      <c r="B294" s="16">
        <v>1389.12</v>
      </c>
      <c r="C294" s="16">
        <v>1382.54</v>
      </c>
      <c r="D294" s="16">
        <v>1391.36</v>
      </c>
      <c r="E294" s="16">
        <v>1382.46</v>
      </c>
      <c r="F294" s="14" t="s">
        <v>2179</v>
      </c>
      <c r="G294" s="15">
        <v>2.0000000000000001E-4</v>
      </c>
    </row>
    <row r="295" spans="1:7" x14ac:dyDescent="0.2">
      <c r="A295" s="17">
        <v>43034</v>
      </c>
      <c r="B295" s="16">
        <v>1379.02</v>
      </c>
      <c r="C295" s="16">
        <v>1374.47</v>
      </c>
      <c r="D295" s="16">
        <v>1381.4</v>
      </c>
      <c r="E295" s="16">
        <v>1372.61</v>
      </c>
      <c r="F295" s="14" t="s">
        <v>2179</v>
      </c>
      <c r="G295" s="15">
        <v>1.6999999999999999E-3</v>
      </c>
    </row>
    <row r="296" spans="1:7" x14ac:dyDescent="0.2">
      <c r="A296" s="17">
        <v>43033</v>
      </c>
      <c r="B296" s="16">
        <v>1378.79</v>
      </c>
      <c r="C296" s="16">
        <v>1375.16</v>
      </c>
      <c r="D296" s="16">
        <v>1385.36</v>
      </c>
      <c r="E296" s="16">
        <v>1374.24</v>
      </c>
      <c r="F296" s="14" t="s">
        <v>2179</v>
      </c>
      <c r="G296" s="15">
        <v>-6.7999999999999996E-3</v>
      </c>
    </row>
    <row r="297" spans="1:7" x14ac:dyDescent="0.2">
      <c r="A297" s="17">
        <v>43032</v>
      </c>
      <c r="B297" s="16">
        <v>1376.41</v>
      </c>
      <c r="C297" s="16">
        <v>1385.25</v>
      </c>
      <c r="D297" s="16">
        <v>1385.69</v>
      </c>
      <c r="E297" s="16">
        <v>1374.22</v>
      </c>
      <c r="F297" s="14" t="s">
        <v>2179</v>
      </c>
      <c r="G297" s="15">
        <v>1.1999999999999999E-3</v>
      </c>
    </row>
    <row r="298" spans="1:7" x14ac:dyDescent="0.2">
      <c r="A298" s="17">
        <v>43031</v>
      </c>
      <c r="B298" s="16">
        <v>1385.8</v>
      </c>
      <c r="C298" s="16">
        <v>1387.38</v>
      </c>
      <c r="D298" s="16">
        <v>1389.13</v>
      </c>
      <c r="E298" s="16">
        <v>1382.66</v>
      </c>
      <c r="F298" s="14" t="s">
        <v>2179</v>
      </c>
      <c r="G298" s="15">
        <v>2.8E-3</v>
      </c>
    </row>
    <row r="299" spans="1:7" x14ac:dyDescent="0.2">
      <c r="A299" s="17">
        <v>43028</v>
      </c>
      <c r="B299" s="16">
        <v>1384.16</v>
      </c>
      <c r="C299" s="16">
        <v>1382.1</v>
      </c>
      <c r="D299" s="16">
        <v>1387.65</v>
      </c>
      <c r="E299" s="16">
        <v>1382.1</v>
      </c>
      <c r="F299" s="14" t="s">
        <v>2179</v>
      </c>
      <c r="G299" s="15">
        <v>-6.1000000000000004E-3</v>
      </c>
    </row>
    <row r="300" spans="1:7" x14ac:dyDescent="0.2">
      <c r="A300" s="17">
        <v>43027</v>
      </c>
      <c r="B300" s="16">
        <v>1380.35</v>
      </c>
      <c r="C300" s="16">
        <v>1389.82</v>
      </c>
      <c r="D300" s="16">
        <v>1399.44</v>
      </c>
      <c r="E300" s="16">
        <v>1378.15</v>
      </c>
      <c r="F300" s="14" t="s">
        <v>2179</v>
      </c>
      <c r="G300" s="15">
        <v>9.4000000000000004E-3</v>
      </c>
    </row>
    <row r="301" spans="1:7" x14ac:dyDescent="0.2">
      <c r="A301" s="17">
        <v>43026</v>
      </c>
      <c r="B301" s="16">
        <v>1388.77</v>
      </c>
      <c r="C301" s="16">
        <v>1377.48</v>
      </c>
      <c r="D301" s="16">
        <v>1391.59</v>
      </c>
      <c r="E301" s="16">
        <v>1377.03</v>
      </c>
      <c r="F301" s="14" t="s">
        <v>2179</v>
      </c>
      <c r="G301" s="15">
        <v>-3.2000000000000002E-3</v>
      </c>
    </row>
    <row r="302" spans="1:7" x14ac:dyDescent="0.2">
      <c r="A302" s="17">
        <v>43025</v>
      </c>
      <c r="B302" s="16">
        <v>1375.84</v>
      </c>
      <c r="C302" s="16">
        <v>1380.65</v>
      </c>
      <c r="D302" s="16">
        <v>1381.33</v>
      </c>
      <c r="E302" s="16">
        <v>1371.59</v>
      </c>
      <c r="F302" s="14" t="s">
        <v>2179</v>
      </c>
      <c r="G302" s="15">
        <v>7.1999999999999998E-3</v>
      </c>
    </row>
    <row r="303" spans="1:7" x14ac:dyDescent="0.2">
      <c r="A303" s="17">
        <v>43024</v>
      </c>
      <c r="B303" s="16">
        <v>1380.27</v>
      </c>
      <c r="C303" s="16">
        <v>1368.27</v>
      </c>
      <c r="D303" s="16">
        <v>1382.68</v>
      </c>
      <c r="E303" s="16">
        <v>1366.41</v>
      </c>
      <c r="F303" s="14" t="s">
        <v>2179</v>
      </c>
      <c r="G303" s="15">
        <v>-1.01E-2</v>
      </c>
    </row>
    <row r="304" spans="1:7" x14ac:dyDescent="0.2">
      <c r="A304" s="17">
        <v>43021</v>
      </c>
      <c r="B304" s="16">
        <v>1370.38</v>
      </c>
      <c r="C304" s="16">
        <v>1382.69</v>
      </c>
      <c r="D304" s="16">
        <v>1382.69</v>
      </c>
      <c r="E304" s="16">
        <v>1367.8</v>
      </c>
      <c r="F304" s="14" t="s">
        <v>2179</v>
      </c>
      <c r="G304" s="15">
        <v>-2.5999999999999999E-3</v>
      </c>
    </row>
    <row r="305" spans="1:7" x14ac:dyDescent="0.2">
      <c r="A305" s="17">
        <v>43020</v>
      </c>
      <c r="B305" s="16">
        <v>1384.38</v>
      </c>
      <c r="C305" s="16">
        <v>1389.59</v>
      </c>
      <c r="D305" s="16">
        <v>1390.77</v>
      </c>
      <c r="E305" s="16">
        <v>1384.38</v>
      </c>
      <c r="F305" s="14" t="s">
        <v>2179</v>
      </c>
      <c r="G305" s="15">
        <v>6.4999999999999997E-3</v>
      </c>
    </row>
    <row r="306" spans="1:7" x14ac:dyDescent="0.2">
      <c r="A306" s="17">
        <v>43019</v>
      </c>
      <c r="B306" s="16">
        <v>1388</v>
      </c>
      <c r="C306" s="16">
        <v>1382.02</v>
      </c>
      <c r="D306" s="16">
        <v>1388.12</v>
      </c>
      <c r="E306" s="16">
        <v>1379.5</v>
      </c>
      <c r="F306" s="14" t="s">
        <v>2179</v>
      </c>
      <c r="G306" s="15">
        <v>-2.0000000000000001E-4</v>
      </c>
    </row>
    <row r="307" spans="1:7" x14ac:dyDescent="0.2">
      <c r="A307" s="17">
        <v>43018</v>
      </c>
      <c r="B307" s="16">
        <v>1379.01</v>
      </c>
      <c r="C307" s="16">
        <v>1377.42</v>
      </c>
      <c r="D307" s="16">
        <v>1380.29</v>
      </c>
      <c r="E307" s="16">
        <v>1372.6</v>
      </c>
      <c r="F307" s="14" t="s">
        <v>2179</v>
      </c>
      <c r="G307" s="15">
        <v>1.4E-3</v>
      </c>
    </row>
    <row r="308" spans="1:7" x14ac:dyDescent="0.2">
      <c r="A308" s="17">
        <v>43017</v>
      </c>
      <c r="B308" s="16">
        <v>1379.23</v>
      </c>
      <c r="C308" s="16">
        <v>1378.09</v>
      </c>
      <c r="D308" s="16">
        <v>1379.92</v>
      </c>
      <c r="E308" s="16">
        <v>1374.35</v>
      </c>
      <c r="F308" s="14" t="s">
        <v>2179</v>
      </c>
      <c r="G308" s="15">
        <v>-2E-3</v>
      </c>
    </row>
    <row r="309" spans="1:7" x14ac:dyDescent="0.2">
      <c r="A309" s="17">
        <v>43014</v>
      </c>
      <c r="B309" s="16">
        <v>1377.3</v>
      </c>
      <c r="C309" s="16">
        <v>1380.7</v>
      </c>
      <c r="D309" s="16">
        <v>1385.11</v>
      </c>
      <c r="E309" s="16">
        <v>1376.55</v>
      </c>
      <c r="F309" s="14" t="s">
        <v>2179</v>
      </c>
      <c r="G309" s="15">
        <v>1E-4</v>
      </c>
    </row>
    <row r="310" spans="1:7" x14ac:dyDescent="0.2">
      <c r="A310" s="17">
        <v>43013</v>
      </c>
      <c r="B310" s="16">
        <v>1380.03</v>
      </c>
      <c r="C310" s="16">
        <v>1381.11</v>
      </c>
      <c r="D310" s="16">
        <v>1383.53</v>
      </c>
      <c r="E310" s="16">
        <v>1377.2</v>
      </c>
      <c r="F310" s="14" t="s">
        <v>2179</v>
      </c>
      <c r="G310" s="15">
        <v>4.1999999999999997E-3</v>
      </c>
    </row>
    <row r="311" spans="1:7" x14ac:dyDescent="0.2">
      <c r="A311" s="17">
        <v>43012</v>
      </c>
      <c r="B311" s="16">
        <v>1379.93</v>
      </c>
      <c r="C311" s="16">
        <v>1377.5</v>
      </c>
      <c r="D311" s="16">
        <v>1379.93</v>
      </c>
      <c r="E311" s="16">
        <v>1373.7</v>
      </c>
      <c r="F311" s="14" t="s">
        <v>2179</v>
      </c>
      <c r="G311" s="15">
        <v>-1.4E-3</v>
      </c>
    </row>
    <row r="312" spans="1:7" x14ac:dyDescent="0.2">
      <c r="A312" s="17">
        <v>43011</v>
      </c>
      <c r="B312" s="16">
        <v>1374.21</v>
      </c>
      <c r="C312" s="16">
        <v>1376.35</v>
      </c>
      <c r="D312" s="16">
        <v>1377.69</v>
      </c>
      <c r="E312" s="16">
        <v>1373.37</v>
      </c>
      <c r="F312" s="14" t="s">
        <v>2179</v>
      </c>
      <c r="G312" s="15">
        <v>1.11E-2</v>
      </c>
    </row>
    <row r="313" spans="1:7" x14ac:dyDescent="0.2">
      <c r="A313" s="17">
        <v>43010</v>
      </c>
      <c r="B313" s="16">
        <v>1376.11</v>
      </c>
      <c r="C313" s="16">
        <v>1365.38</v>
      </c>
      <c r="D313" s="16">
        <v>1376.18</v>
      </c>
      <c r="E313" s="16">
        <v>1364.34</v>
      </c>
      <c r="F313" s="14" t="s">
        <v>2179</v>
      </c>
      <c r="G313" s="15">
        <v>-2.5000000000000001E-3</v>
      </c>
    </row>
    <row r="314" spans="1:7" x14ac:dyDescent="0.2">
      <c r="A314" s="17">
        <v>43007</v>
      </c>
      <c r="B314" s="16">
        <v>1361.02</v>
      </c>
      <c r="C314" s="16">
        <v>1365.45</v>
      </c>
      <c r="D314" s="16">
        <v>1365.86</v>
      </c>
      <c r="E314" s="16">
        <v>1359.18</v>
      </c>
      <c r="F314" s="14" t="s">
        <v>2179</v>
      </c>
      <c r="G314" s="15">
        <v>4.4999999999999997E-3</v>
      </c>
    </row>
    <row r="315" spans="1:7" x14ac:dyDescent="0.2">
      <c r="A315" s="17">
        <v>43006</v>
      </c>
      <c r="B315" s="16">
        <v>1364.44</v>
      </c>
      <c r="C315" s="16">
        <v>1361.72</v>
      </c>
      <c r="D315" s="16">
        <v>1364.84</v>
      </c>
      <c r="E315" s="16">
        <v>1359.27</v>
      </c>
      <c r="F315" s="14" t="s">
        <v>2179</v>
      </c>
      <c r="G315" s="15">
        <v>1.1999999999999999E-3</v>
      </c>
    </row>
    <row r="316" spans="1:7" x14ac:dyDescent="0.2">
      <c r="A316" s="17">
        <v>43005</v>
      </c>
      <c r="B316" s="16">
        <v>1358.27</v>
      </c>
      <c r="C316" s="16">
        <v>1358.7</v>
      </c>
      <c r="D316" s="16">
        <v>1358.81</v>
      </c>
      <c r="E316" s="16">
        <v>1348.92</v>
      </c>
      <c r="F316" s="14" t="s">
        <v>2179</v>
      </c>
      <c r="G316" s="15">
        <v>-8.6999999999999994E-3</v>
      </c>
    </row>
    <row r="317" spans="1:7" x14ac:dyDescent="0.2">
      <c r="A317" s="17">
        <v>43004</v>
      </c>
      <c r="B317" s="16">
        <v>1356.67</v>
      </c>
      <c r="C317" s="16">
        <v>1365.74</v>
      </c>
      <c r="D317" s="16">
        <v>1365.74</v>
      </c>
      <c r="E317" s="16">
        <v>1355.73</v>
      </c>
      <c r="F317" s="14" t="s">
        <v>2179</v>
      </c>
      <c r="G317" s="15">
        <v>8.0000000000000002E-3</v>
      </c>
    </row>
    <row r="318" spans="1:7" x14ac:dyDescent="0.2">
      <c r="A318" s="17">
        <v>43003</v>
      </c>
      <c r="B318" s="16">
        <v>1368.64</v>
      </c>
      <c r="C318" s="16">
        <v>1359.42</v>
      </c>
      <c r="D318" s="16">
        <v>1370</v>
      </c>
      <c r="E318" s="16">
        <v>1356.8</v>
      </c>
      <c r="F318" s="14" t="s">
        <v>2179</v>
      </c>
      <c r="G318" s="15">
        <v>2.8999999999999998E-3</v>
      </c>
    </row>
    <row r="319" spans="1:7" x14ac:dyDescent="0.2">
      <c r="A319" s="17">
        <v>43000</v>
      </c>
      <c r="B319" s="16">
        <v>1357.77</v>
      </c>
      <c r="C319" s="16">
        <v>1351.28</v>
      </c>
      <c r="D319" s="16">
        <v>1360.02</v>
      </c>
      <c r="E319" s="16">
        <v>1350.81</v>
      </c>
      <c r="F319" s="14" t="s">
        <v>2179</v>
      </c>
      <c r="G319" s="15">
        <v>3.3E-3</v>
      </c>
    </row>
    <row r="320" spans="1:7" x14ac:dyDescent="0.2">
      <c r="A320" s="17">
        <v>42999</v>
      </c>
      <c r="B320" s="16">
        <v>1353.86</v>
      </c>
      <c r="C320" s="16">
        <v>1355.51</v>
      </c>
      <c r="D320" s="16">
        <v>1358.91</v>
      </c>
      <c r="E320" s="16">
        <v>1349.67</v>
      </c>
      <c r="F320" s="14" t="s">
        <v>2179</v>
      </c>
      <c r="G320" s="15">
        <v>3.0999999999999999E-3</v>
      </c>
    </row>
    <row r="321" spans="1:7" x14ac:dyDescent="0.2">
      <c r="A321" s="17">
        <v>42998</v>
      </c>
      <c r="B321" s="16">
        <v>1349.45</v>
      </c>
      <c r="C321" s="16">
        <v>1346.7</v>
      </c>
      <c r="D321" s="16">
        <v>1350.8</v>
      </c>
      <c r="E321" s="16">
        <v>1346.7</v>
      </c>
      <c r="F321" s="14" t="s">
        <v>2179</v>
      </c>
      <c r="G321" s="15">
        <v>1.6999999999999999E-3</v>
      </c>
    </row>
    <row r="322" spans="1:7" x14ac:dyDescent="0.2">
      <c r="A322" s="17">
        <v>42997</v>
      </c>
      <c r="B322" s="16">
        <v>1345.3</v>
      </c>
      <c r="C322" s="16">
        <v>1344.84</v>
      </c>
      <c r="D322" s="16">
        <v>1347.99</v>
      </c>
      <c r="E322" s="16">
        <v>1341.45</v>
      </c>
      <c r="F322" s="14" t="s">
        <v>2179</v>
      </c>
      <c r="G322" s="15">
        <v>6.0000000000000001E-3</v>
      </c>
    </row>
    <row r="323" spans="1:7" x14ac:dyDescent="0.2">
      <c r="A323" s="17">
        <v>42996</v>
      </c>
      <c r="B323" s="16">
        <v>1343.02</v>
      </c>
      <c r="C323" s="16">
        <v>1335.62</v>
      </c>
      <c r="D323" s="16">
        <v>1345.46</v>
      </c>
      <c r="E323" s="16">
        <v>1335.62</v>
      </c>
      <c r="F323" s="14" t="s">
        <v>2179</v>
      </c>
      <c r="G323" s="15">
        <v>-1.5100000000000001E-2</v>
      </c>
    </row>
    <row r="324" spans="1:7" x14ac:dyDescent="0.2">
      <c r="A324" s="17">
        <v>42993</v>
      </c>
      <c r="B324" s="16">
        <v>1335.01</v>
      </c>
      <c r="C324" s="16">
        <v>1350.44</v>
      </c>
      <c r="D324" s="16">
        <v>1350.44</v>
      </c>
      <c r="E324" s="16">
        <v>1335.01</v>
      </c>
      <c r="F324" s="14" t="s">
        <v>2179</v>
      </c>
      <c r="G324" s="15">
        <v>2.2000000000000001E-3</v>
      </c>
    </row>
    <row r="325" spans="1:7" x14ac:dyDescent="0.2">
      <c r="A325" s="17">
        <v>42992</v>
      </c>
      <c r="B325" s="16">
        <v>1355.44</v>
      </c>
      <c r="C325" s="16">
        <v>1352.1</v>
      </c>
      <c r="D325" s="16">
        <v>1355.84</v>
      </c>
      <c r="E325" s="16">
        <v>1351.73</v>
      </c>
      <c r="F325" s="14" t="s">
        <v>2179</v>
      </c>
      <c r="G325" s="15">
        <v>-5.9999999999999995E-4</v>
      </c>
    </row>
    <row r="326" spans="1:7" x14ac:dyDescent="0.2">
      <c r="A326" s="17">
        <v>42991</v>
      </c>
      <c r="B326" s="16">
        <v>1352.4</v>
      </c>
      <c r="C326" s="16">
        <v>1351.49</v>
      </c>
      <c r="D326" s="16">
        <v>1354.22</v>
      </c>
      <c r="E326" s="16">
        <v>1347.26</v>
      </c>
      <c r="F326" s="14" t="s">
        <v>2179</v>
      </c>
      <c r="G326" s="15">
        <v>-4.0000000000000002E-4</v>
      </c>
    </row>
    <row r="327" spans="1:7" x14ac:dyDescent="0.2">
      <c r="A327" s="17">
        <v>42990</v>
      </c>
      <c r="B327" s="16">
        <v>1353.27</v>
      </c>
      <c r="C327" s="16">
        <v>1353.8</v>
      </c>
      <c r="D327" s="16">
        <v>1360.53</v>
      </c>
      <c r="E327" s="16">
        <v>1348.91</v>
      </c>
      <c r="F327" s="14" t="s">
        <v>2179</v>
      </c>
      <c r="G327" s="15">
        <v>6.1000000000000004E-3</v>
      </c>
    </row>
    <row r="328" spans="1:7" x14ac:dyDescent="0.2">
      <c r="A328" s="17">
        <v>42989</v>
      </c>
      <c r="B328" s="16">
        <v>1353.79</v>
      </c>
      <c r="C328" s="16">
        <v>1348.21</v>
      </c>
      <c r="D328" s="16">
        <v>1354.21</v>
      </c>
      <c r="E328" s="16">
        <v>1342.85</v>
      </c>
      <c r="F328" s="14" t="s">
        <v>2179</v>
      </c>
      <c r="G328" s="15">
        <v>-2.9999999999999997E-4</v>
      </c>
    </row>
    <row r="329" spans="1:7" x14ac:dyDescent="0.2">
      <c r="A329" s="17">
        <v>42986</v>
      </c>
      <c r="B329" s="16">
        <v>1345.63</v>
      </c>
      <c r="C329" s="16">
        <v>1345.93</v>
      </c>
      <c r="D329" s="16">
        <v>1346.2</v>
      </c>
      <c r="E329" s="16">
        <v>1342.81</v>
      </c>
      <c r="F329" s="14" t="s">
        <v>2179</v>
      </c>
      <c r="G329" s="15">
        <v>5.1999999999999998E-3</v>
      </c>
    </row>
    <row r="330" spans="1:7" x14ac:dyDescent="0.2">
      <c r="A330" s="17">
        <v>42985</v>
      </c>
      <c r="B330" s="16">
        <v>1346.08</v>
      </c>
      <c r="C330" s="16">
        <v>1340.29</v>
      </c>
      <c r="D330" s="16">
        <v>1346.08</v>
      </c>
      <c r="E330" s="16">
        <v>1334.46</v>
      </c>
      <c r="F330" s="14" t="s">
        <v>2179</v>
      </c>
      <c r="G330" s="15">
        <v>-5.1999999999999998E-3</v>
      </c>
    </row>
    <row r="331" spans="1:7" x14ac:dyDescent="0.2">
      <c r="A331" s="17">
        <v>42984</v>
      </c>
      <c r="B331" s="16">
        <v>1339.07</v>
      </c>
      <c r="C331" s="16">
        <v>1342.71</v>
      </c>
      <c r="D331" s="16">
        <v>1346.29</v>
      </c>
      <c r="E331" s="16">
        <v>1333.88</v>
      </c>
      <c r="F331" s="14" t="s">
        <v>2179</v>
      </c>
      <c r="G331" s="15">
        <v>-5.4000000000000003E-3</v>
      </c>
    </row>
    <row r="332" spans="1:7" x14ac:dyDescent="0.2">
      <c r="A332" s="17">
        <v>42983</v>
      </c>
      <c r="B332" s="16">
        <v>1346.13</v>
      </c>
      <c r="C332" s="16">
        <v>1352.25</v>
      </c>
      <c r="D332" s="16">
        <v>1354.66</v>
      </c>
      <c r="E332" s="16">
        <v>1345.42</v>
      </c>
      <c r="F332" s="14" t="s">
        <v>2179</v>
      </c>
      <c r="G332" s="15">
        <v>-4.7999999999999996E-3</v>
      </c>
    </row>
    <row r="333" spans="1:7" x14ac:dyDescent="0.2">
      <c r="A333" s="17">
        <v>42982</v>
      </c>
      <c r="B333" s="16">
        <v>1353.48</v>
      </c>
      <c r="C333" s="16">
        <v>1359.84</v>
      </c>
      <c r="D333" s="16">
        <v>1359.84</v>
      </c>
      <c r="E333" s="16">
        <v>1352.15</v>
      </c>
      <c r="F333" s="14" t="s">
        <v>2179</v>
      </c>
      <c r="G333" s="15">
        <v>4.3E-3</v>
      </c>
    </row>
    <row r="334" spans="1:7" x14ac:dyDescent="0.2">
      <c r="A334" s="17">
        <v>42979</v>
      </c>
      <c r="B334" s="16">
        <v>1359.99</v>
      </c>
      <c r="C334" s="16">
        <v>1357.06</v>
      </c>
      <c r="D334" s="16">
        <v>1361.55</v>
      </c>
      <c r="E334" s="16">
        <v>1356.65</v>
      </c>
      <c r="F334" s="14" t="s">
        <v>2179</v>
      </c>
      <c r="G334" s="15">
        <v>1.01E-2</v>
      </c>
    </row>
    <row r="335" spans="1:7" x14ac:dyDescent="0.2">
      <c r="A335" s="17">
        <v>42978</v>
      </c>
      <c r="B335" s="16">
        <v>1354.18</v>
      </c>
      <c r="C335" s="16">
        <v>1342.74</v>
      </c>
      <c r="D335" s="16">
        <v>1355.81</v>
      </c>
      <c r="E335" s="16">
        <v>1342.74</v>
      </c>
      <c r="F335" s="14" t="s">
        <v>2179</v>
      </c>
      <c r="G335" s="15">
        <v>6.0000000000000001E-3</v>
      </c>
    </row>
    <row r="336" spans="1:7" x14ac:dyDescent="0.2">
      <c r="A336" s="17">
        <v>42977</v>
      </c>
      <c r="B336" s="16">
        <v>1340.61</v>
      </c>
      <c r="C336" s="16">
        <v>1337.81</v>
      </c>
      <c r="D336" s="16">
        <v>1342.07</v>
      </c>
      <c r="E336" s="16">
        <v>1337.81</v>
      </c>
      <c r="F336" s="14" t="s">
        <v>2179</v>
      </c>
      <c r="G336" s="15">
        <v>-8.8000000000000005E-3</v>
      </c>
    </row>
    <row r="337" spans="1:7" x14ac:dyDescent="0.2">
      <c r="A337" s="17">
        <v>42976</v>
      </c>
      <c r="B337" s="16">
        <v>1332.66</v>
      </c>
      <c r="C337" s="16">
        <v>1341.46</v>
      </c>
      <c r="D337" s="16">
        <v>1341.46</v>
      </c>
      <c r="E337" s="16">
        <v>1328.21</v>
      </c>
      <c r="F337" s="14" t="s">
        <v>2179</v>
      </c>
      <c r="G337" s="15">
        <v>-1.8E-3</v>
      </c>
    </row>
    <row r="338" spans="1:7" x14ac:dyDescent="0.2">
      <c r="A338" s="17">
        <v>42975</v>
      </c>
      <c r="B338" s="16">
        <v>1344.49</v>
      </c>
      <c r="C338" s="16">
        <v>1345.11</v>
      </c>
      <c r="D338" s="16">
        <v>1348.57</v>
      </c>
      <c r="E338" s="16">
        <v>1343.02</v>
      </c>
      <c r="F338" s="14" t="s">
        <v>2179</v>
      </c>
      <c r="G338" s="15">
        <v>-8.9999999999999998E-4</v>
      </c>
    </row>
    <row r="339" spans="1:7" x14ac:dyDescent="0.2">
      <c r="A339" s="17">
        <v>42972</v>
      </c>
      <c r="B339" s="16">
        <v>1346.88</v>
      </c>
      <c r="C339" s="16">
        <v>1349.66</v>
      </c>
      <c r="D339" s="16">
        <v>1352.4</v>
      </c>
      <c r="E339" s="16">
        <v>1346.88</v>
      </c>
      <c r="F339" s="14" t="s">
        <v>2179</v>
      </c>
      <c r="G339" s="15">
        <v>5.7999999999999996E-3</v>
      </c>
    </row>
    <row r="340" spans="1:7" x14ac:dyDescent="0.2">
      <c r="A340" s="17">
        <v>42971</v>
      </c>
      <c r="B340" s="16">
        <v>1348.09</v>
      </c>
      <c r="C340" s="16">
        <v>1338.83</v>
      </c>
      <c r="D340" s="16">
        <v>1350.59</v>
      </c>
      <c r="E340" s="16">
        <v>1336.76</v>
      </c>
      <c r="F340" s="14" t="s">
        <v>2179</v>
      </c>
      <c r="G340" s="15">
        <v>-4.3E-3</v>
      </c>
    </row>
    <row r="341" spans="1:7" x14ac:dyDescent="0.2">
      <c r="A341" s="17">
        <v>42970</v>
      </c>
      <c r="B341" s="16">
        <v>1340.27</v>
      </c>
      <c r="C341" s="16">
        <v>1342.24</v>
      </c>
      <c r="D341" s="16">
        <v>1345.26</v>
      </c>
      <c r="E341" s="16">
        <v>1337.75</v>
      </c>
      <c r="F341" s="14" t="s">
        <v>2179</v>
      </c>
      <c r="G341" s="15">
        <v>1.3599999999999999E-2</v>
      </c>
    </row>
    <row r="342" spans="1:7" x14ac:dyDescent="0.2">
      <c r="A342" s="17">
        <v>42969</v>
      </c>
      <c r="B342" s="16">
        <v>1346.09</v>
      </c>
      <c r="C342" s="16">
        <v>1332.82</v>
      </c>
      <c r="D342" s="16">
        <v>1346.56</v>
      </c>
      <c r="E342" s="16">
        <v>1331.38</v>
      </c>
      <c r="F342" s="14" t="s">
        <v>2179</v>
      </c>
      <c r="G342" s="15">
        <v>2.7000000000000001E-3</v>
      </c>
    </row>
    <row r="343" spans="1:7" x14ac:dyDescent="0.2">
      <c r="A343" s="17">
        <v>42968</v>
      </c>
      <c r="B343" s="16">
        <v>1328.02</v>
      </c>
      <c r="C343" s="16">
        <v>1327.91</v>
      </c>
      <c r="D343" s="16">
        <v>1335.94</v>
      </c>
      <c r="E343" s="16">
        <v>1324.98</v>
      </c>
      <c r="F343" s="14" t="s">
        <v>2179</v>
      </c>
      <c r="G343" s="15">
        <v>-2.2000000000000001E-3</v>
      </c>
    </row>
    <row r="344" spans="1:7" x14ac:dyDescent="0.2">
      <c r="A344" s="17">
        <v>42965</v>
      </c>
      <c r="B344" s="16">
        <v>1324.5</v>
      </c>
      <c r="C344" s="16">
        <v>1323.74</v>
      </c>
      <c r="D344" s="16">
        <v>1328.29</v>
      </c>
      <c r="E344" s="16">
        <v>1320.46</v>
      </c>
      <c r="F344" s="14" t="s">
        <v>2179</v>
      </c>
      <c r="G344" s="15">
        <v>-4.7999999999999996E-3</v>
      </c>
    </row>
    <row r="345" spans="1:7" x14ac:dyDescent="0.2">
      <c r="A345" s="17">
        <v>42964</v>
      </c>
      <c r="B345" s="16">
        <v>1327.36</v>
      </c>
      <c r="C345" s="16">
        <v>1333.79</v>
      </c>
      <c r="D345" s="16">
        <v>1340.14</v>
      </c>
      <c r="E345" s="16">
        <v>1327.36</v>
      </c>
      <c r="F345" s="14" t="s">
        <v>2179</v>
      </c>
      <c r="G345" s="15">
        <v>-6.9999999999999999E-4</v>
      </c>
    </row>
    <row r="346" spans="1:7" x14ac:dyDescent="0.2">
      <c r="A346" s="17">
        <v>42963</v>
      </c>
      <c r="B346" s="16">
        <v>1333.77</v>
      </c>
      <c r="C346" s="16">
        <v>1335.06</v>
      </c>
      <c r="D346" s="16">
        <v>1344.59</v>
      </c>
      <c r="E346" s="16">
        <v>1331.08</v>
      </c>
      <c r="F346" s="14" t="s">
        <v>2179</v>
      </c>
      <c r="G346" s="15">
        <v>5.9999999999999995E-4</v>
      </c>
    </row>
    <row r="347" spans="1:7" x14ac:dyDescent="0.2">
      <c r="A347" s="17">
        <v>42962</v>
      </c>
      <c r="B347" s="16">
        <v>1334.7</v>
      </c>
      <c r="C347" s="16">
        <v>1336.73</v>
      </c>
      <c r="D347" s="16">
        <v>1338.85</v>
      </c>
      <c r="E347" s="16">
        <v>1331.14</v>
      </c>
      <c r="F347" s="14" t="s">
        <v>2179</v>
      </c>
      <c r="G347" s="15">
        <v>4.1999999999999997E-3</v>
      </c>
    </row>
    <row r="348" spans="1:7" x14ac:dyDescent="0.2">
      <c r="A348" s="17">
        <v>42961</v>
      </c>
      <c r="B348" s="16">
        <v>1333.85</v>
      </c>
      <c r="C348" s="16">
        <v>1332.88</v>
      </c>
      <c r="D348" s="16">
        <v>1338.43</v>
      </c>
      <c r="E348" s="16">
        <v>1331.91</v>
      </c>
      <c r="F348" s="14" t="s">
        <v>2179</v>
      </c>
      <c r="G348" s="15">
        <v>3.0999999999999999E-3</v>
      </c>
    </row>
    <row r="349" spans="1:7" x14ac:dyDescent="0.2">
      <c r="A349" s="17">
        <v>42958</v>
      </c>
      <c r="B349" s="16">
        <v>1328.31</v>
      </c>
      <c r="C349" s="16">
        <v>1324.23</v>
      </c>
      <c r="D349" s="16">
        <v>1328.85</v>
      </c>
      <c r="E349" s="16">
        <v>1310.78</v>
      </c>
      <c r="F349" s="14" t="s">
        <v>2179</v>
      </c>
      <c r="G349" s="15">
        <v>-8.0000000000000002E-3</v>
      </c>
    </row>
    <row r="350" spans="1:7" x14ac:dyDescent="0.2">
      <c r="A350" s="17">
        <v>42957</v>
      </c>
      <c r="B350" s="16">
        <v>1324.23</v>
      </c>
      <c r="C350" s="16">
        <v>1333.84</v>
      </c>
      <c r="D350" s="16">
        <v>1335.16</v>
      </c>
      <c r="E350" s="16">
        <v>1324.23</v>
      </c>
      <c r="F350" s="14" t="s">
        <v>2179</v>
      </c>
      <c r="G350" s="15">
        <v>1.15E-2</v>
      </c>
    </row>
    <row r="351" spans="1:7" x14ac:dyDescent="0.2">
      <c r="A351" s="17">
        <v>42956</v>
      </c>
      <c r="B351" s="16">
        <v>1334.91</v>
      </c>
      <c r="C351" s="16">
        <v>1324.88</v>
      </c>
      <c r="D351" s="16">
        <v>1336.57</v>
      </c>
      <c r="E351" s="16">
        <v>1321.14</v>
      </c>
      <c r="F351" s="14" t="s">
        <v>2179</v>
      </c>
      <c r="G351" s="15">
        <v>-3.8E-3</v>
      </c>
    </row>
    <row r="352" spans="1:7" x14ac:dyDescent="0.2">
      <c r="A352" s="17">
        <v>42955</v>
      </c>
      <c r="B352" s="16">
        <v>1319.75</v>
      </c>
      <c r="C352" s="16">
        <v>1324.28</v>
      </c>
      <c r="D352" s="16">
        <v>1324.28</v>
      </c>
      <c r="E352" s="16">
        <v>1315.32</v>
      </c>
      <c r="F352" s="14" t="s">
        <v>2179</v>
      </c>
      <c r="G352" s="15">
        <v>-2.0000000000000001E-4</v>
      </c>
    </row>
    <row r="353" spans="1:7" x14ac:dyDescent="0.2">
      <c r="A353" s="17">
        <v>42954</v>
      </c>
      <c r="B353" s="16">
        <v>1324.85</v>
      </c>
      <c r="C353" s="16">
        <v>1324.94</v>
      </c>
      <c r="D353" s="16">
        <v>1329.23</v>
      </c>
      <c r="E353" s="16">
        <v>1324.31</v>
      </c>
      <c r="F353" s="14" t="s">
        <v>2179</v>
      </c>
      <c r="G353" s="15">
        <v>5.8999999999999999E-3</v>
      </c>
    </row>
    <row r="354" spans="1:7" x14ac:dyDescent="0.2">
      <c r="A354" s="17">
        <v>42951</v>
      </c>
      <c r="B354" s="16">
        <v>1325.06</v>
      </c>
      <c r="C354" s="16">
        <v>1317.17</v>
      </c>
      <c r="D354" s="16">
        <v>1325.06</v>
      </c>
      <c r="E354" s="16">
        <v>1312.83</v>
      </c>
      <c r="F354" s="14" t="s">
        <v>2179</v>
      </c>
      <c r="G354" s="15">
        <v>-3.5000000000000001E-3</v>
      </c>
    </row>
    <row r="355" spans="1:7" x14ac:dyDescent="0.2">
      <c r="A355" s="17">
        <v>42950</v>
      </c>
      <c r="B355" s="16">
        <v>1317.27</v>
      </c>
      <c r="C355" s="16">
        <v>1321.4</v>
      </c>
      <c r="D355" s="16">
        <v>1324.68</v>
      </c>
      <c r="E355" s="16">
        <v>1315.82</v>
      </c>
      <c r="F355" s="14" t="s">
        <v>2179</v>
      </c>
      <c r="G355" s="15">
        <v>-4.1999999999999997E-3</v>
      </c>
    </row>
    <row r="356" spans="1:7" x14ac:dyDescent="0.2">
      <c r="A356" s="17">
        <v>42949</v>
      </c>
      <c r="B356" s="16">
        <v>1321.93</v>
      </c>
      <c r="C356" s="16">
        <v>1330.24</v>
      </c>
      <c r="D356" s="16">
        <v>1333.04</v>
      </c>
      <c r="E356" s="16">
        <v>1319.61</v>
      </c>
      <c r="F356" s="14" t="s">
        <v>2179</v>
      </c>
      <c r="G356" s="15">
        <v>1E-3</v>
      </c>
    </row>
    <row r="357" spans="1:7" x14ac:dyDescent="0.2">
      <c r="A357" s="17">
        <v>42948</v>
      </c>
      <c r="B357" s="16">
        <v>1327.5</v>
      </c>
      <c r="C357" s="16">
        <v>1326.56</v>
      </c>
      <c r="D357" s="16">
        <v>1328.68</v>
      </c>
      <c r="E357" s="16">
        <v>1322.79</v>
      </c>
      <c r="F357" s="14" t="s">
        <v>2179</v>
      </c>
      <c r="G357" s="15">
        <v>5.7000000000000002E-3</v>
      </c>
    </row>
    <row r="358" spans="1:7" x14ac:dyDescent="0.2">
      <c r="A358" s="17">
        <v>42947</v>
      </c>
      <c r="B358" s="16">
        <v>1326.23</v>
      </c>
      <c r="C358" s="16">
        <v>1320.5</v>
      </c>
      <c r="D358" s="16">
        <v>1330.11</v>
      </c>
      <c r="E358" s="16">
        <v>1320.2</v>
      </c>
      <c r="F358" s="14" t="s">
        <v>2179</v>
      </c>
      <c r="G358" s="15">
        <v>-5.8999999999999999E-3</v>
      </c>
    </row>
    <row r="359" spans="1:7" x14ac:dyDescent="0.2">
      <c r="A359" s="17">
        <v>42944</v>
      </c>
      <c r="B359" s="16">
        <v>1318.66</v>
      </c>
      <c r="C359" s="16">
        <v>1321.94</v>
      </c>
      <c r="D359" s="16">
        <v>1322.05</v>
      </c>
      <c r="E359" s="16">
        <v>1315.88</v>
      </c>
      <c r="F359" s="14" t="s">
        <v>2179</v>
      </c>
      <c r="G359" s="15">
        <v>1.9E-3</v>
      </c>
    </row>
    <row r="360" spans="1:7" x14ac:dyDescent="0.2">
      <c r="A360" s="17">
        <v>42943</v>
      </c>
      <c r="B360" s="16">
        <v>1326.53</v>
      </c>
      <c r="C360" s="16">
        <v>1323.53</v>
      </c>
      <c r="D360" s="16">
        <v>1327.76</v>
      </c>
      <c r="E360" s="16">
        <v>1323.27</v>
      </c>
      <c r="F360" s="14" t="s">
        <v>2179</v>
      </c>
      <c r="G360" s="15">
        <v>2.8E-3</v>
      </c>
    </row>
    <row r="361" spans="1:7" x14ac:dyDescent="0.2">
      <c r="A361" s="17">
        <v>42942</v>
      </c>
      <c r="B361" s="16">
        <v>1323.95</v>
      </c>
      <c r="C361" s="16">
        <v>1319.45</v>
      </c>
      <c r="D361" s="16">
        <v>1328.37</v>
      </c>
      <c r="E361" s="16">
        <v>1319.45</v>
      </c>
      <c r="F361" s="14" t="s">
        <v>2179</v>
      </c>
      <c r="G361" s="15">
        <v>5.3E-3</v>
      </c>
    </row>
    <row r="362" spans="1:7" x14ac:dyDescent="0.2">
      <c r="A362" s="17">
        <v>42941</v>
      </c>
      <c r="B362" s="16">
        <v>1320.28</v>
      </c>
      <c r="C362" s="16">
        <v>1313.28</v>
      </c>
      <c r="D362" s="16">
        <v>1323.83</v>
      </c>
      <c r="E362" s="16">
        <v>1312.72</v>
      </c>
      <c r="F362" s="14" t="s">
        <v>2179</v>
      </c>
      <c r="G362" s="15">
        <v>-1.0699999999999999E-2</v>
      </c>
    </row>
    <row r="363" spans="1:7" x14ac:dyDescent="0.2">
      <c r="A363" s="17">
        <v>42940</v>
      </c>
      <c r="B363" s="16">
        <v>1313.29</v>
      </c>
      <c r="C363" s="16">
        <v>1327.99</v>
      </c>
      <c r="D363" s="16">
        <v>1329.9</v>
      </c>
      <c r="E363" s="16">
        <v>1311.08</v>
      </c>
      <c r="F363" s="14" t="s">
        <v>2179</v>
      </c>
      <c r="G363" s="15">
        <v>-8.3999999999999995E-3</v>
      </c>
    </row>
    <row r="364" spans="1:7" x14ac:dyDescent="0.2">
      <c r="A364" s="17">
        <v>42937</v>
      </c>
      <c r="B364" s="16">
        <v>1327.53</v>
      </c>
      <c r="C364" s="16">
        <v>1338</v>
      </c>
      <c r="D364" s="16">
        <v>1343.04</v>
      </c>
      <c r="E364" s="16">
        <v>1323.39</v>
      </c>
      <c r="F364" s="14" t="s">
        <v>2179</v>
      </c>
      <c r="G364" s="15">
        <v>-2.0000000000000001E-4</v>
      </c>
    </row>
    <row r="365" spans="1:7" x14ac:dyDescent="0.2">
      <c r="A365" s="17">
        <v>42936</v>
      </c>
      <c r="B365" s="16">
        <v>1338.84</v>
      </c>
      <c r="C365" s="16">
        <v>1340.54</v>
      </c>
      <c r="D365" s="16">
        <v>1344.05</v>
      </c>
      <c r="E365" s="16">
        <v>1337.75</v>
      </c>
      <c r="F365" s="14" t="s">
        <v>2179</v>
      </c>
      <c r="G365" s="15">
        <v>2E-3</v>
      </c>
    </row>
    <row r="366" spans="1:7" x14ac:dyDescent="0.2">
      <c r="A366" s="17">
        <v>42935</v>
      </c>
      <c r="B366" s="16">
        <v>1339.06</v>
      </c>
      <c r="C366" s="16">
        <v>1341.4</v>
      </c>
      <c r="D366" s="16">
        <v>1341.85</v>
      </c>
      <c r="E366" s="16">
        <v>1334.14</v>
      </c>
      <c r="F366" s="14" t="s">
        <v>2179</v>
      </c>
      <c r="G366" s="15">
        <v>-2.5999999999999999E-3</v>
      </c>
    </row>
    <row r="367" spans="1:7" x14ac:dyDescent="0.2">
      <c r="A367" s="17">
        <v>42934</v>
      </c>
      <c r="B367" s="16">
        <v>1336.37</v>
      </c>
      <c r="C367" s="16">
        <v>1339.87</v>
      </c>
      <c r="D367" s="16">
        <v>1343.42</v>
      </c>
      <c r="E367" s="16">
        <v>1334.15</v>
      </c>
      <c r="F367" s="14" t="s">
        <v>2179</v>
      </c>
      <c r="G367" s="15">
        <v>5.1000000000000004E-3</v>
      </c>
    </row>
    <row r="368" spans="1:7" x14ac:dyDescent="0.2">
      <c r="A368" s="17">
        <v>42933</v>
      </c>
      <c r="B368" s="16">
        <v>1339.92</v>
      </c>
      <c r="C368" s="16">
        <v>1334.35</v>
      </c>
      <c r="D368" s="16">
        <v>1340.28</v>
      </c>
      <c r="E368" s="16">
        <v>1332.47</v>
      </c>
      <c r="F368" s="14" t="s">
        <v>2179</v>
      </c>
      <c r="G368" s="15">
        <v>4.7999999999999996E-3</v>
      </c>
    </row>
    <row r="369" spans="1:7" x14ac:dyDescent="0.2">
      <c r="A369" s="17">
        <v>42930</v>
      </c>
      <c r="B369" s="16">
        <v>1333.17</v>
      </c>
      <c r="C369" s="16">
        <v>1330.6</v>
      </c>
      <c r="D369" s="16">
        <v>1334.03</v>
      </c>
      <c r="E369" s="16">
        <v>1326.68</v>
      </c>
      <c r="F369" s="14" t="s">
        <v>2179</v>
      </c>
      <c r="G369" s="15">
        <v>-1.8E-3</v>
      </c>
    </row>
    <row r="370" spans="1:7" x14ac:dyDescent="0.2">
      <c r="A370" s="17">
        <v>42929</v>
      </c>
      <c r="B370" s="16">
        <v>1326.8</v>
      </c>
      <c r="C370" s="16">
        <v>1329.62</v>
      </c>
      <c r="D370" s="16">
        <v>1330.35</v>
      </c>
      <c r="E370" s="16">
        <v>1324.85</v>
      </c>
      <c r="F370" s="14" t="s">
        <v>2179</v>
      </c>
      <c r="G370" s="15">
        <v>8.8000000000000005E-3</v>
      </c>
    </row>
    <row r="371" spans="1:7" x14ac:dyDescent="0.2">
      <c r="A371" s="17">
        <v>42928</v>
      </c>
      <c r="B371" s="16">
        <v>1329.25</v>
      </c>
      <c r="C371" s="16">
        <v>1316.94</v>
      </c>
      <c r="D371" s="16">
        <v>1330.67</v>
      </c>
      <c r="E371" s="16">
        <v>1316.94</v>
      </c>
      <c r="F371" s="14" t="s">
        <v>2179</v>
      </c>
      <c r="G371" s="15">
        <v>-1.8E-3</v>
      </c>
    </row>
    <row r="372" spans="1:7" x14ac:dyDescent="0.2">
      <c r="A372" s="17">
        <v>42927</v>
      </c>
      <c r="B372" s="16">
        <v>1317.65</v>
      </c>
      <c r="C372" s="16">
        <v>1323.33</v>
      </c>
      <c r="D372" s="16">
        <v>1323.76</v>
      </c>
      <c r="E372" s="16">
        <v>1314.26</v>
      </c>
      <c r="F372" s="14" t="s">
        <v>2179</v>
      </c>
      <c r="G372" s="15">
        <v>7.7000000000000002E-3</v>
      </c>
    </row>
    <row r="373" spans="1:7" x14ac:dyDescent="0.2">
      <c r="A373" s="17">
        <v>42926</v>
      </c>
      <c r="B373" s="16">
        <v>1319.99</v>
      </c>
      <c r="C373" s="16">
        <v>1315.81</v>
      </c>
      <c r="D373" s="16">
        <v>1321.75</v>
      </c>
      <c r="E373" s="16">
        <v>1314.9</v>
      </c>
      <c r="F373" s="14" t="s">
        <v>2179</v>
      </c>
      <c r="G373" s="15">
        <v>1.1000000000000001E-3</v>
      </c>
    </row>
    <row r="374" spans="1:7" x14ac:dyDescent="0.2">
      <c r="A374" s="17">
        <v>42923</v>
      </c>
      <c r="B374" s="16">
        <v>1309.8800000000001</v>
      </c>
      <c r="C374" s="16">
        <v>1305.5899999999999</v>
      </c>
      <c r="D374" s="16">
        <v>1310.26</v>
      </c>
      <c r="E374" s="16">
        <v>1300.9000000000001</v>
      </c>
      <c r="F374" s="14" t="s">
        <v>2179</v>
      </c>
      <c r="G374" s="15">
        <v>-7.7999999999999996E-3</v>
      </c>
    </row>
    <row r="375" spans="1:7" x14ac:dyDescent="0.2">
      <c r="A375" s="17">
        <v>42922</v>
      </c>
      <c r="B375" s="16">
        <v>1308.3900000000001</v>
      </c>
      <c r="C375" s="16">
        <v>1319.94</v>
      </c>
      <c r="D375" s="16">
        <v>1321.31</v>
      </c>
      <c r="E375" s="16">
        <v>1305.52</v>
      </c>
      <c r="F375" s="14" t="s">
        <v>2179</v>
      </c>
      <c r="G375" s="15">
        <v>3.3E-3</v>
      </c>
    </row>
    <row r="376" spans="1:7" x14ac:dyDescent="0.2">
      <c r="A376" s="17">
        <v>42921</v>
      </c>
      <c r="B376" s="16">
        <v>1318.62</v>
      </c>
      <c r="C376" s="16">
        <v>1313.51</v>
      </c>
      <c r="D376" s="16">
        <v>1318.62</v>
      </c>
      <c r="E376" s="16">
        <v>1310.3399999999999</v>
      </c>
      <c r="F376" s="14" t="s">
        <v>2179</v>
      </c>
      <c r="G376" s="15">
        <v>-3.0000000000000001E-3</v>
      </c>
    </row>
    <row r="377" spans="1:7" x14ac:dyDescent="0.2">
      <c r="A377" s="17">
        <v>42920</v>
      </c>
      <c r="B377" s="16">
        <v>1314.24</v>
      </c>
      <c r="C377" s="16">
        <v>1312.94</v>
      </c>
      <c r="D377" s="16">
        <v>1315.64</v>
      </c>
      <c r="E377" s="16">
        <v>1310.1099999999999</v>
      </c>
      <c r="F377" s="14" t="s">
        <v>2179</v>
      </c>
      <c r="G377" s="15">
        <v>7.1999999999999998E-3</v>
      </c>
    </row>
    <row r="378" spans="1:7" x14ac:dyDescent="0.2">
      <c r="A378" s="17">
        <v>42919</v>
      </c>
      <c r="B378" s="16">
        <v>1318.17</v>
      </c>
      <c r="C378" s="16">
        <v>1312.64</v>
      </c>
      <c r="D378" s="16">
        <v>1319.39</v>
      </c>
      <c r="E378" s="16">
        <v>1312.64</v>
      </c>
      <c r="F378" s="14" t="s">
        <v>2179</v>
      </c>
      <c r="G378" s="15">
        <v>7.0000000000000001E-3</v>
      </c>
    </row>
    <row r="379" spans="1:7" x14ac:dyDescent="0.2">
      <c r="A379" s="17">
        <v>42916</v>
      </c>
      <c r="B379" s="16">
        <v>1308.76</v>
      </c>
      <c r="C379" s="16">
        <v>1294.52</v>
      </c>
      <c r="D379" s="16">
        <v>1311.43</v>
      </c>
      <c r="E379" s="16">
        <v>1291.18</v>
      </c>
      <c r="F379" s="14" t="s">
        <v>2179</v>
      </c>
      <c r="G379" s="15">
        <v>-1.2800000000000001E-2</v>
      </c>
    </row>
    <row r="380" spans="1:7" x14ac:dyDescent="0.2">
      <c r="A380" s="17">
        <v>42915</v>
      </c>
      <c r="B380" s="16">
        <v>1299.6400000000001</v>
      </c>
      <c r="C380" s="16">
        <v>1319.25</v>
      </c>
      <c r="D380" s="16">
        <v>1320.77</v>
      </c>
      <c r="E380" s="16">
        <v>1297.6500000000001</v>
      </c>
      <c r="F380" s="14" t="s">
        <v>2179</v>
      </c>
      <c r="G380" s="15">
        <v>-4.0000000000000001E-3</v>
      </c>
    </row>
    <row r="381" spans="1:7" x14ac:dyDescent="0.2">
      <c r="A381" s="17">
        <v>42914</v>
      </c>
      <c r="B381" s="16">
        <v>1316.5</v>
      </c>
      <c r="C381" s="16">
        <v>1317.23</v>
      </c>
      <c r="D381" s="16">
        <v>1317.23</v>
      </c>
      <c r="E381" s="16">
        <v>1307.99</v>
      </c>
      <c r="F381" s="14" t="s">
        <v>2179</v>
      </c>
      <c r="G381" s="15">
        <v>-1.2800000000000001E-2</v>
      </c>
    </row>
    <row r="382" spans="1:7" x14ac:dyDescent="0.2">
      <c r="A382" s="17">
        <v>42913</v>
      </c>
      <c r="B382" s="16">
        <v>1321.84</v>
      </c>
      <c r="C382" s="16">
        <v>1332.91</v>
      </c>
      <c r="D382" s="16">
        <v>1334.02</v>
      </c>
      <c r="E382" s="16">
        <v>1321.37</v>
      </c>
      <c r="F382" s="14" t="s">
        <v>2179</v>
      </c>
      <c r="G382" s="15">
        <v>2.0000000000000001E-4</v>
      </c>
    </row>
    <row r="383" spans="1:7" x14ac:dyDescent="0.2">
      <c r="A383" s="17">
        <v>42912</v>
      </c>
      <c r="B383" s="16">
        <v>1339.04</v>
      </c>
      <c r="C383" s="16">
        <v>1340.55</v>
      </c>
      <c r="D383" s="16">
        <v>1344.12</v>
      </c>
      <c r="E383" s="16">
        <v>1339.04</v>
      </c>
      <c r="F383" s="14" t="s">
        <v>2179</v>
      </c>
      <c r="G383" s="15">
        <v>-1.1000000000000001E-3</v>
      </c>
    </row>
    <row r="384" spans="1:7" x14ac:dyDescent="0.2">
      <c r="A384" s="17">
        <v>42909</v>
      </c>
      <c r="B384" s="16">
        <v>1338.72</v>
      </c>
      <c r="C384" s="16">
        <v>1337.3</v>
      </c>
      <c r="D384" s="16">
        <v>1339.82</v>
      </c>
      <c r="E384" s="16">
        <v>1335.23</v>
      </c>
      <c r="F384" s="14" t="s">
        <v>2179</v>
      </c>
      <c r="G384" s="15">
        <v>-8.0000000000000004E-4</v>
      </c>
    </row>
    <row r="385" spans="1:7" x14ac:dyDescent="0.2">
      <c r="A385" s="17">
        <v>42908</v>
      </c>
      <c r="B385" s="16">
        <v>1340.17</v>
      </c>
      <c r="C385" s="16">
        <v>1340.74</v>
      </c>
      <c r="D385" s="16">
        <v>1340.82</v>
      </c>
      <c r="E385" s="16">
        <v>1335.69</v>
      </c>
      <c r="F385" s="14" t="s">
        <v>2179</v>
      </c>
      <c r="G385" s="15">
        <v>-1.6999999999999999E-3</v>
      </c>
    </row>
    <row r="386" spans="1:7" x14ac:dyDescent="0.2">
      <c r="A386" s="17">
        <v>42907</v>
      </c>
      <c r="B386" s="16">
        <v>1341.22</v>
      </c>
      <c r="C386" s="16">
        <v>1342.94</v>
      </c>
      <c r="D386" s="16">
        <v>1343.06</v>
      </c>
      <c r="E386" s="16">
        <v>1332.2</v>
      </c>
      <c r="F386" s="14" t="s">
        <v>2179</v>
      </c>
      <c r="G386" s="15">
        <v>-3.2000000000000002E-3</v>
      </c>
    </row>
    <row r="387" spans="1:7" x14ac:dyDescent="0.2">
      <c r="A387" s="17">
        <v>42906</v>
      </c>
      <c r="B387" s="16">
        <v>1343.54</v>
      </c>
      <c r="C387" s="16">
        <v>1348.97</v>
      </c>
      <c r="D387" s="16">
        <v>1350.43</v>
      </c>
      <c r="E387" s="16">
        <v>1343.54</v>
      </c>
      <c r="F387" s="14" t="s">
        <v>2179</v>
      </c>
      <c r="G387" s="15">
        <v>1.46E-2</v>
      </c>
    </row>
    <row r="388" spans="1:7" x14ac:dyDescent="0.2">
      <c r="A388" s="17">
        <v>42905</v>
      </c>
      <c r="B388" s="16">
        <v>1347.85</v>
      </c>
      <c r="C388" s="16">
        <v>1335.87</v>
      </c>
      <c r="D388" s="16">
        <v>1347.85</v>
      </c>
      <c r="E388" s="16">
        <v>1335.87</v>
      </c>
      <c r="F388" s="14" t="s">
        <v>2179</v>
      </c>
      <c r="G388" s="15">
        <v>6.4000000000000003E-3</v>
      </c>
    </row>
    <row r="389" spans="1:7" x14ac:dyDescent="0.2">
      <c r="A389" s="17">
        <v>42902</v>
      </c>
      <c r="B389" s="16">
        <v>1328.51</v>
      </c>
      <c r="C389" s="16">
        <v>1321.11</v>
      </c>
      <c r="D389" s="16">
        <v>1330.79</v>
      </c>
      <c r="E389" s="16">
        <v>1320.88</v>
      </c>
      <c r="F389" s="14" t="s">
        <v>2179</v>
      </c>
      <c r="G389" s="15">
        <v>-1.1299999999999999E-2</v>
      </c>
    </row>
    <row r="390" spans="1:7" x14ac:dyDescent="0.2">
      <c r="A390" s="17">
        <v>42901</v>
      </c>
      <c r="B390" s="16">
        <v>1320.01</v>
      </c>
      <c r="C390" s="16">
        <v>1331.7</v>
      </c>
      <c r="D390" s="16">
        <v>1331.7</v>
      </c>
      <c r="E390" s="16">
        <v>1317.2</v>
      </c>
      <c r="F390" s="14" t="s">
        <v>2179</v>
      </c>
      <c r="G390" s="15">
        <v>3.5999999999999999E-3</v>
      </c>
    </row>
    <row r="391" spans="1:7" x14ac:dyDescent="0.2">
      <c r="A391" s="17">
        <v>42900</v>
      </c>
      <c r="B391" s="16">
        <v>1335.15</v>
      </c>
      <c r="C391" s="16">
        <v>1334.09</v>
      </c>
      <c r="D391" s="16">
        <v>1341.41</v>
      </c>
      <c r="E391" s="16">
        <v>1334.09</v>
      </c>
      <c r="F391" s="14" t="s">
        <v>2179</v>
      </c>
      <c r="G391" s="15">
        <v>8.9999999999999993E-3</v>
      </c>
    </row>
    <row r="392" spans="1:7" x14ac:dyDescent="0.2">
      <c r="A392" s="17">
        <v>42899</v>
      </c>
      <c r="B392" s="16">
        <v>1330.35</v>
      </c>
      <c r="C392" s="16">
        <v>1324.35</v>
      </c>
      <c r="D392" s="16">
        <v>1330.57</v>
      </c>
      <c r="E392" s="16">
        <v>1323.04</v>
      </c>
      <c r="F392" s="14" t="s">
        <v>2179</v>
      </c>
      <c r="G392" s="15">
        <v>-4.8999999999999998E-3</v>
      </c>
    </row>
    <row r="393" spans="1:7" x14ac:dyDescent="0.2">
      <c r="A393" s="17">
        <v>42898</v>
      </c>
      <c r="B393" s="16">
        <v>1318.43</v>
      </c>
      <c r="C393" s="16">
        <v>1323.57</v>
      </c>
      <c r="D393" s="16">
        <v>1324.13</v>
      </c>
      <c r="E393" s="16">
        <v>1318.24</v>
      </c>
      <c r="F393" s="14" t="s">
        <v>2179</v>
      </c>
      <c r="G393" s="15">
        <v>6.7999999999999996E-3</v>
      </c>
    </row>
    <row r="394" spans="1:7" x14ac:dyDescent="0.2">
      <c r="A394" s="17">
        <v>42895</v>
      </c>
      <c r="B394" s="16">
        <v>1324.97</v>
      </c>
      <c r="C394" s="16">
        <v>1319.2</v>
      </c>
      <c r="D394" s="16">
        <v>1326.52</v>
      </c>
      <c r="E394" s="16">
        <v>1318.91</v>
      </c>
      <c r="F394" s="14" t="s">
        <v>2179</v>
      </c>
      <c r="G394" s="15">
        <v>-3.5000000000000001E-3</v>
      </c>
    </row>
    <row r="395" spans="1:7" x14ac:dyDescent="0.2">
      <c r="A395" s="17">
        <v>42894</v>
      </c>
      <c r="B395" s="16">
        <v>1316.03</v>
      </c>
      <c r="C395" s="16">
        <v>1320.95</v>
      </c>
      <c r="D395" s="16">
        <v>1326.5</v>
      </c>
      <c r="E395" s="16">
        <v>1315.14</v>
      </c>
      <c r="F395" s="14" t="s">
        <v>2179</v>
      </c>
      <c r="G395" s="15">
        <v>-5.1999999999999998E-3</v>
      </c>
    </row>
    <row r="396" spans="1:7" x14ac:dyDescent="0.2">
      <c r="A396" s="17">
        <v>42893</v>
      </c>
      <c r="B396" s="16">
        <v>1320.7</v>
      </c>
      <c r="C396" s="16">
        <v>1327.18</v>
      </c>
      <c r="D396" s="16">
        <v>1329.61</v>
      </c>
      <c r="E396" s="16">
        <v>1319.86</v>
      </c>
      <c r="F396" s="14" t="s">
        <v>2179</v>
      </c>
      <c r="G396" s="15">
        <v>-3.0999999999999999E-3</v>
      </c>
    </row>
    <row r="397" spans="1:7" x14ac:dyDescent="0.2">
      <c r="A397" s="17">
        <v>42892</v>
      </c>
      <c r="B397" s="16">
        <v>1327.54</v>
      </c>
      <c r="C397" s="16">
        <v>1330.07</v>
      </c>
      <c r="D397" s="16">
        <v>1334</v>
      </c>
      <c r="E397" s="16">
        <v>1325.67</v>
      </c>
      <c r="F397" s="14" t="s">
        <v>2179</v>
      </c>
      <c r="G397" s="15">
        <v>1.0200000000000001E-2</v>
      </c>
    </row>
    <row r="398" spans="1:7" x14ac:dyDescent="0.2">
      <c r="A398" s="17">
        <v>42888</v>
      </c>
      <c r="B398" s="16">
        <v>1331.69</v>
      </c>
      <c r="C398" s="16">
        <v>1324.08</v>
      </c>
      <c r="D398" s="16">
        <v>1335.01</v>
      </c>
      <c r="E398" s="16">
        <v>1323.74</v>
      </c>
      <c r="F398" s="14" t="s">
        <v>2179</v>
      </c>
      <c r="G398" s="15">
        <v>4.4999999999999997E-3</v>
      </c>
    </row>
    <row r="399" spans="1:7" x14ac:dyDescent="0.2">
      <c r="A399" s="17">
        <v>42887</v>
      </c>
      <c r="B399" s="16">
        <v>1318.28</v>
      </c>
      <c r="C399" s="16">
        <v>1311.08</v>
      </c>
      <c r="D399" s="16">
        <v>1319.93</v>
      </c>
      <c r="E399" s="16">
        <v>1311.05</v>
      </c>
      <c r="F399" s="14" t="s">
        <v>2179</v>
      </c>
      <c r="G399" s="15">
        <v>7.3000000000000001E-3</v>
      </c>
    </row>
    <row r="400" spans="1:7" x14ac:dyDescent="0.2">
      <c r="A400" s="17">
        <v>42886</v>
      </c>
      <c r="B400" s="16">
        <v>1312.38</v>
      </c>
      <c r="C400" s="16">
        <v>1301.8399999999999</v>
      </c>
      <c r="D400" s="16">
        <v>1314.56</v>
      </c>
      <c r="E400" s="16">
        <v>1301.8399999999999</v>
      </c>
      <c r="F400" s="14" t="s">
        <v>2179</v>
      </c>
      <c r="G400" s="15">
        <v>4.8999999999999998E-3</v>
      </c>
    </row>
    <row r="401" spans="1:7" x14ac:dyDescent="0.2">
      <c r="A401" s="17">
        <v>42885</v>
      </c>
      <c r="B401" s="16">
        <v>1302.8800000000001</v>
      </c>
      <c r="C401" s="16">
        <v>1294.6300000000001</v>
      </c>
      <c r="D401" s="16">
        <v>1302.8800000000001</v>
      </c>
      <c r="E401" s="16">
        <v>1290.58</v>
      </c>
      <c r="F401" s="14" t="s">
        <v>2179</v>
      </c>
      <c r="G401" s="15">
        <v>-4.0000000000000001E-3</v>
      </c>
    </row>
    <row r="402" spans="1:7" x14ac:dyDescent="0.2">
      <c r="A402" s="17">
        <v>42884</v>
      </c>
      <c r="B402" s="16">
        <v>1296.56</v>
      </c>
      <c r="C402" s="16">
        <v>1296.54</v>
      </c>
      <c r="D402" s="16">
        <v>1300.3</v>
      </c>
      <c r="E402" s="16">
        <v>1294.77</v>
      </c>
      <c r="F402" s="14" t="s">
        <v>2179</v>
      </c>
      <c r="G402" s="15">
        <v>2E-3</v>
      </c>
    </row>
    <row r="403" spans="1:7" x14ac:dyDescent="0.2">
      <c r="A403" s="17">
        <v>42879</v>
      </c>
      <c r="B403" s="16">
        <v>1301.8</v>
      </c>
      <c r="C403" s="16">
        <v>1298.24</v>
      </c>
      <c r="D403" s="16">
        <v>1301.8</v>
      </c>
      <c r="E403" s="16">
        <v>1294.8699999999999</v>
      </c>
      <c r="F403" s="14" t="s">
        <v>2179</v>
      </c>
      <c r="G403" s="15">
        <v>1.6999999999999999E-3</v>
      </c>
    </row>
    <row r="404" spans="1:7" x14ac:dyDescent="0.2">
      <c r="A404" s="17">
        <v>42878</v>
      </c>
      <c r="B404" s="16">
        <v>1299.26</v>
      </c>
      <c r="C404" s="16">
        <v>1294.23</v>
      </c>
      <c r="D404" s="16">
        <v>1299.49</v>
      </c>
      <c r="E404" s="16">
        <v>1290.1600000000001</v>
      </c>
      <c r="F404" s="14" t="s">
        <v>2179</v>
      </c>
      <c r="G404" s="15">
        <v>5.4999999999999997E-3</v>
      </c>
    </row>
    <row r="405" spans="1:7" x14ac:dyDescent="0.2">
      <c r="A405" s="17">
        <v>42877</v>
      </c>
      <c r="B405" s="16">
        <v>1297.05</v>
      </c>
      <c r="C405" s="16">
        <v>1292.96</v>
      </c>
      <c r="D405" s="16">
        <v>1297.05</v>
      </c>
      <c r="E405" s="16">
        <v>1290.6400000000001</v>
      </c>
      <c r="F405" s="14" t="s">
        <v>2179</v>
      </c>
      <c r="G405" s="15">
        <v>7.1000000000000004E-3</v>
      </c>
    </row>
    <row r="406" spans="1:7" x14ac:dyDescent="0.2">
      <c r="A406" s="17">
        <v>42874</v>
      </c>
      <c r="B406" s="16">
        <v>1289.95</v>
      </c>
      <c r="C406" s="16">
        <v>1282.1300000000001</v>
      </c>
      <c r="D406" s="16">
        <v>1291.6199999999999</v>
      </c>
      <c r="E406" s="16">
        <v>1282.1300000000001</v>
      </c>
      <c r="F406" s="14" t="s">
        <v>2179</v>
      </c>
      <c r="G406" s="15">
        <v>2.3999999999999998E-3</v>
      </c>
    </row>
    <row r="407" spans="1:7" x14ac:dyDescent="0.2">
      <c r="A407" s="17">
        <v>42873</v>
      </c>
      <c r="B407" s="16">
        <v>1280.8399999999999</v>
      </c>
      <c r="C407" s="16">
        <v>1274.17</v>
      </c>
      <c r="D407" s="16">
        <v>1281.99</v>
      </c>
      <c r="E407" s="16">
        <v>1269.95</v>
      </c>
      <c r="F407" s="14" t="s">
        <v>2179</v>
      </c>
      <c r="G407" s="15">
        <v>-2.01E-2</v>
      </c>
    </row>
    <row r="408" spans="1:7" x14ac:dyDescent="0.2">
      <c r="A408" s="17">
        <v>42872</v>
      </c>
      <c r="B408" s="16">
        <v>1277.8</v>
      </c>
      <c r="C408" s="16">
        <v>1298.8599999999999</v>
      </c>
      <c r="D408" s="16">
        <v>1298.8599999999999</v>
      </c>
      <c r="E408" s="16">
        <v>1277.8</v>
      </c>
      <c r="F408" s="14" t="s">
        <v>2179</v>
      </c>
      <c r="G408" s="15">
        <v>-2.8999999999999998E-3</v>
      </c>
    </row>
    <row r="409" spans="1:7" x14ac:dyDescent="0.2">
      <c r="A409" s="17">
        <v>42871</v>
      </c>
      <c r="B409" s="16">
        <v>1303.99</v>
      </c>
      <c r="C409" s="16">
        <v>1306.22</v>
      </c>
      <c r="D409" s="16">
        <v>1307.8800000000001</v>
      </c>
      <c r="E409" s="16">
        <v>1300.1199999999999</v>
      </c>
      <c r="F409" s="14" t="s">
        <v>2179</v>
      </c>
      <c r="G409" s="15">
        <v>4.7999999999999996E-3</v>
      </c>
    </row>
    <row r="410" spans="1:7" x14ac:dyDescent="0.2">
      <c r="A410" s="17">
        <v>42870</v>
      </c>
      <c r="B410" s="16">
        <v>1307.79</v>
      </c>
      <c r="C410" s="16">
        <v>1309.01</v>
      </c>
      <c r="D410" s="16">
        <v>1311.05</v>
      </c>
      <c r="E410" s="16">
        <v>1302.74</v>
      </c>
      <c r="F410" s="14" t="s">
        <v>2179</v>
      </c>
      <c r="G410" s="15">
        <v>5.9999999999999995E-4</v>
      </c>
    </row>
    <row r="411" spans="1:7" x14ac:dyDescent="0.2">
      <c r="A411" s="17">
        <v>42866</v>
      </c>
      <c r="B411" s="16">
        <v>1301.5</v>
      </c>
      <c r="C411" s="16">
        <v>1299.21</v>
      </c>
      <c r="D411" s="16">
        <v>1308.3</v>
      </c>
      <c r="E411" s="16">
        <v>1297.01</v>
      </c>
      <c r="F411" s="14" t="s">
        <v>2179</v>
      </c>
      <c r="G411" s="15">
        <v>7.0000000000000001E-3</v>
      </c>
    </row>
    <row r="412" spans="1:7" x14ac:dyDescent="0.2">
      <c r="A412" s="17">
        <v>42865</v>
      </c>
      <c r="B412" s="16">
        <v>1300.74</v>
      </c>
      <c r="C412" s="16">
        <v>1293.1400000000001</v>
      </c>
      <c r="D412" s="16">
        <v>1301.01</v>
      </c>
      <c r="E412" s="16">
        <v>1289.03</v>
      </c>
      <c r="F412" s="14" t="s">
        <v>2179</v>
      </c>
      <c r="G412" s="15">
        <v>-3.7000000000000002E-3</v>
      </c>
    </row>
    <row r="413" spans="1:7" x14ac:dyDescent="0.2">
      <c r="A413" s="17">
        <v>42864</v>
      </c>
      <c r="B413" s="16">
        <v>1291.6600000000001</v>
      </c>
      <c r="C413" s="16">
        <v>1300.27</v>
      </c>
      <c r="D413" s="16">
        <v>1303.51</v>
      </c>
      <c r="E413" s="16">
        <v>1291.23</v>
      </c>
      <c r="F413" s="14" t="s">
        <v>2179</v>
      </c>
      <c r="G413" s="15">
        <v>-5.0000000000000001E-4</v>
      </c>
    </row>
    <row r="414" spans="1:7" x14ac:dyDescent="0.2">
      <c r="A414" s="17">
        <v>42863</v>
      </c>
      <c r="B414" s="16">
        <v>1296.5</v>
      </c>
      <c r="C414" s="16">
        <v>1301.75</v>
      </c>
      <c r="D414" s="16">
        <v>1301.75</v>
      </c>
      <c r="E414" s="16">
        <v>1291.74</v>
      </c>
      <c r="F414" s="14" t="s">
        <v>2179</v>
      </c>
      <c r="G414" s="15">
        <v>5.4000000000000003E-3</v>
      </c>
    </row>
    <row r="415" spans="1:7" x14ac:dyDescent="0.2">
      <c r="A415" s="17">
        <v>42860</v>
      </c>
      <c r="B415" s="16">
        <v>1297.0999999999999</v>
      </c>
      <c r="C415" s="16">
        <v>1292.76</v>
      </c>
      <c r="D415" s="16">
        <v>1298.28</v>
      </c>
      <c r="E415" s="16">
        <v>1288.57</v>
      </c>
      <c r="F415" s="14" t="s">
        <v>2179</v>
      </c>
      <c r="G415" s="15">
        <v>2.2000000000000001E-3</v>
      </c>
    </row>
    <row r="416" spans="1:7" x14ac:dyDescent="0.2">
      <c r="A416" s="17">
        <v>42859</v>
      </c>
      <c r="B416" s="16">
        <v>1290.1199999999999</v>
      </c>
      <c r="C416" s="16">
        <v>1290.53</v>
      </c>
      <c r="D416" s="16">
        <v>1297.31</v>
      </c>
      <c r="E416" s="16">
        <v>1289.49</v>
      </c>
      <c r="F416" s="14" t="s">
        <v>2179</v>
      </c>
      <c r="G416" s="15">
        <v>6.0000000000000001E-3</v>
      </c>
    </row>
    <row r="417" spans="1:7" x14ac:dyDescent="0.2">
      <c r="A417" s="17">
        <v>42858</v>
      </c>
      <c r="B417" s="16">
        <v>1287.26</v>
      </c>
      <c r="C417" s="16">
        <v>1291.52</v>
      </c>
      <c r="D417" s="16">
        <v>1297.1099999999999</v>
      </c>
      <c r="E417" s="16">
        <v>1286.76</v>
      </c>
      <c r="F417" s="14" t="s">
        <v>2179</v>
      </c>
      <c r="G417" s="15">
        <v>4.8999999999999998E-3</v>
      </c>
    </row>
    <row r="418" spans="1:7" x14ac:dyDescent="0.2">
      <c r="A418" s="17">
        <v>42857</v>
      </c>
      <c r="B418" s="16">
        <v>1279.5999999999999</v>
      </c>
      <c r="C418" s="16">
        <v>1276.58</v>
      </c>
      <c r="D418" s="16">
        <v>1279.5999999999999</v>
      </c>
      <c r="E418" s="16">
        <v>1273.21</v>
      </c>
      <c r="F418" s="14" t="s">
        <v>2179</v>
      </c>
      <c r="G418" s="15">
        <v>-2.8999999999999998E-3</v>
      </c>
    </row>
    <row r="419" spans="1:7" x14ac:dyDescent="0.2">
      <c r="A419" s="17">
        <v>42856</v>
      </c>
      <c r="B419" s="16">
        <v>1273.31</v>
      </c>
      <c r="C419" s="16">
        <v>1277.32</v>
      </c>
      <c r="D419" s="16">
        <v>1278.1600000000001</v>
      </c>
      <c r="E419" s="16">
        <v>1273.31</v>
      </c>
      <c r="F419" s="14" t="s">
        <v>2179</v>
      </c>
      <c r="G419" s="15">
        <v>4.1000000000000003E-3</v>
      </c>
    </row>
    <row r="420" spans="1:7" x14ac:dyDescent="0.2">
      <c r="A420" s="17">
        <v>42853</v>
      </c>
      <c r="B420" s="16">
        <v>1277.07</v>
      </c>
      <c r="C420" s="16">
        <v>1274.05</v>
      </c>
      <c r="D420" s="16">
        <v>1277.69</v>
      </c>
      <c r="E420" s="16">
        <v>1269.8499999999999</v>
      </c>
      <c r="F420" s="14" t="s">
        <v>2179</v>
      </c>
      <c r="G420" s="15">
        <v>7.4000000000000003E-3</v>
      </c>
    </row>
    <row r="421" spans="1:7" x14ac:dyDescent="0.2">
      <c r="A421" s="17">
        <v>42852</v>
      </c>
      <c r="B421" s="16">
        <v>1271.8800000000001</v>
      </c>
      <c r="C421" s="16">
        <v>1259.8800000000001</v>
      </c>
      <c r="D421" s="16">
        <v>1272.33</v>
      </c>
      <c r="E421" s="16">
        <v>1257.68</v>
      </c>
      <c r="F421" s="14" t="s">
        <v>2179</v>
      </c>
      <c r="G421" s="15">
        <v>7.9000000000000008E-3</v>
      </c>
    </row>
    <row r="422" spans="1:7" x14ac:dyDescent="0.2">
      <c r="A422" s="17">
        <v>42851</v>
      </c>
      <c r="B422" s="16">
        <v>1262.58</v>
      </c>
      <c r="C422" s="16">
        <v>1251.78</v>
      </c>
      <c r="D422" s="16">
        <v>1262.58</v>
      </c>
      <c r="E422" s="16">
        <v>1251.78</v>
      </c>
      <c r="F422" s="14" t="s">
        <v>2179</v>
      </c>
      <c r="G422" s="15">
        <v>5.3E-3</v>
      </c>
    </row>
    <row r="423" spans="1:7" x14ac:dyDescent="0.2">
      <c r="A423" s="17">
        <v>42850</v>
      </c>
      <c r="B423" s="16">
        <v>1252.73</v>
      </c>
      <c r="C423" s="16">
        <v>1245.9000000000001</v>
      </c>
      <c r="D423" s="16">
        <v>1253.83</v>
      </c>
      <c r="E423" s="16">
        <v>1245.9000000000001</v>
      </c>
      <c r="F423" s="14" t="s">
        <v>2179</v>
      </c>
      <c r="G423" s="15">
        <v>1.26E-2</v>
      </c>
    </row>
    <row r="424" spans="1:7" x14ac:dyDescent="0.2">
      <c r="A424" s="17">
        <v>42849</v>
      </c>
      <c r="B424" s="16">
        <v>1246.0999999999999</v>
      </c>
      <c r="C424" s="16">
        <v>1246.96</v>
      </c>
      <c r="D424" s="16">
        <v>1249.1500000000001</v>
      </c>
      <c r="E424" s="16">
        <v>1243.3800000000001</v>
      </c>
      <c r="F424" s="14" t="s">
        <v>2179</v>
      </c>
      <c r="G424" s="15">
        <v>-7.3000000000000001E-3</v>
      </c>
    </row>
    <row r="425" spans="1:7" x14ac:dyDescent="0.2">
      <c r="A425" s="17">
        <v>42846</v>
      </c>
      <c r="B425" s="16">
        <v>1230.6400000000001</v>
      </c>
      <c r="C425" s="16">
        <v>1238.58</v>
      </c>
      <c r="D425" s="16">
        <v>1241.58</v>
      </c>
      <c r="E425" s="16">
        <v>1230.6400000000001</v>
      </c>
      <c r="F425" s="14" t="s">
        <v>2179</v>
      </c>
      <c r="G425" s="15">
        <v>5.0000000000000001E-3</v>
      </c>
    </row>
    <row r="426" spans="1:7" x14ac:dyDescent="0.2">
      <c r="A426" s="17">
        <v>42845</v>
      </c>
      <c r="B426" s="16">
        <v>1239.6500000000001</v>
      </c>
      <c r="C426" s="16">
        <v>1235.23</v>
      </c>
      <c r="D426" s="16">
        <v>1239.82</v>
      </c>
      <c r="E426" s="16">
        <v>1234.6600000000001</v>
      </c>
      <c r="F426" s="14" t="s">
        <v>2179</v>
      </c>
      <c r="G426" s="15">
        <v>6.1999999999999998E-3</v>
      </c>
    </row>
    <row r="427" spans="1:7" x14ac:dyDescent="0.2">
      <c r="A427" s="17">
        <v>42844</v>
      </c>
      <c r="B427" s="16">
        <v>1233.45</v>
      </c>
      <c r="C427" s="16">
        <v>1226.79</v>
      </c>
      <c r="D427" s="16">
        <v>1235.3499999999999</v>
      </c>
      <c r="E427" s="16">
        <v>1226.79</v>
      </c>
      <c r="F427" s="14" t="s">
        <v>2179</v>
      </c>
      <c r="G427" s="15">
        <v>-1.11E-2</v>
      </c>
    </row>
    <row r="428" spans="1:7" x14ac:dyDescent="0.2">
      <c r="A428" s="17">
        <v>42843</v>
      </c>
      <c r="B428" s="16">
        <v>1225.81</v>
      </c>
      <c r="C428" s="16">
        <v>1236.52</v>
      </c>
      <c r="D428" s="16">
        <v>1239.52</v>
      </c>
      <c r="E428" s="16">
        <v>1223.28</v>
      </c>
      <c r="F428" s="14" t="s">
        <v>2179</v>
      </c>
      <c r="G428" s="15">
        <v>7.7000000000000002E-3</v>
      </c>
    </row>
    <row r="429" spans="1:7" x14ac:dyDescent="0.2">
      <c r="A429" s="17">
        <v>42837</v>
      </c>
      <c r="B429" s="16">
        <v>1239.55</v>
      </c>
      <c r="C429" s="16">
        <v>1232.95</v>
      </c>
      <c r="D429" s="16">
        <v>1240.5999999999999</v>
      </c>
      <c r="E429" s="16">
        <v>1232.3499999999999</v>
      </c>
      <c r="F429" s="14" t="s">
        <v>2179</v>
      </c>
      <c r="G429" s="15">
        <v>-5.9999999999999995E-4</v>
      </c>
    </row>
    <row r="430" spans="1:7" x14ac:dyDescent="0.2">
      <c r="A430" s="17">
        <v>42836</v>
      </c>
      <c r="B430" s="16">
        <v>1230.1300000000001</v>
      </c>
      <c r="C430" s="16">
        <v>1226.33</v>
      </c>
      <c r="D430" s="16">
        <v>1234.82</v>
      </c>
      <c r="E430" s="16">
        <v>1225.49</v>
      </c>
      <c r="F430" s="14" t="s">
        <v>2179</v>
      </c>
      <c r="G430" s="15">
        <v>7.7999999999999996E-3</v>
      </c>
    </row>
    <row r="431" spans="1:7" x14ac:dyDescent="0.2">
      <c r="A431" s="17">
        <v>42835</v>
      </c>
      <c r="B431" s="16">
        <v>1230.8399999999999</v>
      </c>
      <c r="C431" s="16">
        <v>1223.1500000000001</v>
      </c>
      <c r="D431" s="16">
        <v>1230.8399999999999</v>
      </c>
      <c r="E431" s="16">
        <v>1223.1400000000001</v>
      </c>
      <c r="F431" s="14" t="s">
        <v>2179</v>
      </c>
      <c r="G431" s="15">
        <v>-1.9E-3</v>
      </c>
    </row>
    <row r="432" spans="1:7" x14ac:dyDescent="0.2">
      <c r="A432" s="17">
        <v>42832</v>
      </c>
      <c r="B432" s="16">
        <v>1221.26</v>
      </c>
      <c r="C432" s="16">
        <v>1221.17</v>
      </c>
      <c r="D432" s="16">
        <v>1221.26</v>
      </c>
      <c r="E432" s="16">
        <v>1216.3</v>
      </c>
      <c r="F432" s="14" t="s">
        <v>2179</v>
      </c>
      <c r="G432" s="15">
        <v>-2.7000000000000001E-3</v>
      </c>
    </row>
    <row r="433" spans="1:7" x14ac:dyDescent="0.2">
      <c r="A433" s="17">
        <v>42831</v>
      </c>
      <c r="B433" s="16">
        <v>1223.6099999999999</v>
      </c>
      <c r="C433" s="16">
        <v>1220.83</v>
      </c>
      <c r="D433" s="16">
        <v>1226.78</v>
      </c>
      <c r="E433" s="16">
        <v>1219.73</v>
      </c>
      <c r="F433" s="14" t="s">
        <v>2179</v>
      </c>
      <c r="G433" s="15">
        <v>4.0000000000000001E-3</v>
      </c>
    </row>
    <row r="434" spans="1:7" x14ac:dyDescent="0.2">
      <c r="A434" s="17">
        <v>42830</v>
      </c>
      <c r="B434" s="16">
        <v>1226.96</v>
      </c>
      <c r="C434" s="16">
        <v>1227.7</v>
      </c>
      <c r="D434" s="16">
        <v>1229.49</v>
      </c>
      <c r="E434" s="16">
        <v>1223.33</v>
      </c>
      <c r="F434" s="14" t="s">
        <v>2179</v>
      </c>
      <c r="G434" s="15">
        <v>1.32E-2</v>
      </c>
    </row>
    <row r="435" spans="1:7" x14ac:dyDescent="0.2">
      <c r="A435" s="17">
        <v>42829</v>
      </c>
      <c r="B435" s="16">
        <v>1222.05</v>
      </c>
      <c r="C435" s="16">
        <v>1210.06</v>
      </c>
      <c r="D435" s="16">
        <v>1222.1199999999999</v>
      </c>
      <c r="E435" s="16">
        <v>1209.95</v>
      </c>
      <c r="F435" s="14" t="s">
        <v>2179</v>
      </c>
      <c r="G435" s="15">
        <v>-5.4000000000000003E-3</v>
      </c>
    </row>
    <row r="436" spans="1:7" x14ac:dyDescent="0.2">
      <c r="A436" s="17">
        <v>42828</v>
      </c>
      <c r="B436" s="16">
        <v>1206.08</v>
      </c>
      <c r="C436" s="16">
        <v>1214.78</v>
      </c>
      <c r="D436" s="16">
        <v>1219.1600000000001</v>
      </c>
      <c r="E436" s="16">
        <v>1206.08</v>
      </c>
      <c r="F436" s="14" t="s">
        <v>2179</v>
      </c>
      <c r="G436" s="15">
        <v>5.1999999999999998E-3</v>
      </c>
    </row>
    <row r="437" spans="1:7" x14ac:dyDescent="0.2">
      <c r="A437" s="17">
        <v>42825</v>
      </c>
      <c r="B437" s="16">
        <v>1212.67</v>
      </c>
      <c r="C437" s="16">
        <v>1207.7</v>
      </c>
      <c r="D437" s="16">
        <v>1214.97</v>
      </c>
      <c r="E437" s="16">
        <v>1204.9000000000001</v>
      </c>
      <c r="F437" s="14" t="s">
        <v>2179</v>
      </c>
      <c r="G437" s="15">
        <v>5.4999999999999997E-3</v>
      </c>
    </row>
    <row r="438" spans="1:7" x14ac:dyDescent="0.2">
      <c r="A438" s="17">
        <v>42824</v>
      </c>
      <c r="B438" s="16">
        <v>1206.42</v>
      </c>
      <c r="C438" s="16">
        <v>1202.3699999999999</v>
      </c>
      <c r="D438" s="16">
        <v>1206.42</v>
      </c>
      <c r="E438" s="16">
        <v>1201.25</v>
      </c>
      <c r="F438" s="14" t="s">
        <v>2179</v>
      </c>
      <c r="G438" s="15">
        <v>1.2999999999999999E-3</v>
      </c>
    </row>
    <row r="439" spans="1:7" x14ac:dyDescent="0.2">
      <c r="A439" s="17">
        <v>42823</v>
      </c>
      <c r="B439" s="16">
        <v>1199.8499999999999</v>
      </c>
      <c r="C439" s="16">
        <v>1200.81</v>
      </c>
      <c r="D439" s="16">
        <v>1201</v>
      </c>
      <c r="E439" s="16">
        <v>1195.2</v>
      </c>
      <c r="F439" s="14" t="s">
        <v>2179</v>
      </c>
      <c r="G439" s="15">
        <v>5.4000000000000003E-3</v>
      </c>
    </row>
    <row r="440" spans="1:7" x14ac:dyDescent="0.2">
      <c r="A440" s="17">
        <v>42822</v>
      </c>
      <c r="B440" s="16">
        <v>1198.3499999999999</v>
      </c>
      <c r="C440" s="16">
        <v>1195.18</v>
      </c>
      <c r="D440" s="16">
        <v>1198.3499999999999</v>
      </c>
      <c r="E440" s="16">
        <v>1194.94</v>
      </c>
      <c r="F440" s="14" t="s">
        <v>2179</v>
      </c>
      <c r="G440" s="15">
        <v>-3.8E-3</v>
      </c>
    </row>
    <row r="441" spans="1:7" x14ac:dyDescent="0.2">
      <c r="A441" s="17">
        <v>42821</v>
      </c>
      <c r="B441" s="16">
        <v>1191.93</v>
      </c>
      <c r="C441" s="16">
        <v>1188.98</v>
      </c>
      <c r="D441" s="16">
        <v>1192.97</v>
      </c>
      <c r="E441" s="16">
        <v>1187.46</v>
      </c>
      <c r="F441" s="14" t="s">
        <v>2179</v>
      </c>
      <c r="G441" s="15">
        <v>5.8999999999999999E-3</v>
      </c>
    </row>
    <row r="442" spans="1:7" x14ac:dyDescent="0.2">
      <c r="A442" s="17">
        <v>42818</v>
      </c>
      <c r="B442" s="16">
        <v>1196.42</v>
      </c>
      <c r="C442" s="16">
        <v>1191.21</v>
      </c>
      <c r="D442" s="16">
        <v>1197.23</v>
      </c>
      <c r="E442" s="16">
        <v>1191.1300000000001</v>
      </c>
      <c r="F442" s="14" t="s">
        <v>2179</v>
      </c>
      <c r="G442" s="15">
        <v>8.0999999999999996E-3</v>
      </c>
    </row>
    <row r="443" spans="1:7" x14ac:dyDescent="0.2">
      <c r="A443" s="17">
        <v>42817</v>
      </c>
      <c r="B443" s="16">
        <v>1189.42</v>
      </c>
      <c r="C443" s="16">
        <v>1181</v>
      </c>
      <c r="D443" s="16">
        <v>1190.4000000000001</v>
      </c>
      <c r="E443" s="16">
        <v>1178.52</v>
      </c>
      <c r="F443" s="14" t="s">
        <v>2179</v>
      </c>
      <c r="G443" s="15">
        <v>-6.4999999999999997E-3</v>
      </c>
    </row>
    <row r="444" spans="1:7" x14ac:dyDescent="0.2">
      <c r="A444" s="17">
        <v>42816</v>
      </c>
      <c r="B444" s="16">
        <v>1179.82</v>
      </c>
      <c r="C444" s="16">
        <v>1177.58</v>
      </c>
      <c r="D444" s="16">
        <v>1180.26</v>
      </c>
      <c r="E444" s="16">
        <v>1168.68</v>
      </c>
      <c r="F444" s="14" t="s">
        <v>2179</v>
      </c>
      <c r="G444" s="15">
        <v>-1.21E-2</v>
      </c>
    </row>
    <row r="445" spans="1:7" x14ac:dyDescent="0.2">
      <c r="A445" s="17">
        <v>42815</v>
      </c>
      <c r="B445" s="16">
        <v>1187.56</v>
      </c>
      <c r="C445" s="16">
        <v>1204.17</v>
      </c>
      <c r="D445" s="16">
        <v>1205.55</v>
      </c>
      <c r="E445" s="16">
        <v>1186.1300000000001</v>
      </c>
      <c r="F445" s="14" t="s">
        <v>2179</v>
      </c>
      <c r="G445" s="15">
        <v>1.1999999999999999E-3</v>
      </c>
    </row>
    <row r="446" spans="1:7" x14ac:dyDescent="0.2">
      <c r="A446" s="17">
        <v>42814</v>
      </c>
      <c r="B446" s="16">
        <v>1202.08</v>
      </c>
      <c r="C446" s="16">
        <v>1199.1199999999999</v>
      </c>
      <c r="D446" s="16">
        <v>1203.1099999999999</v>
      </c>
      <c r="E446" s="16">
        <v>1197.94</v>
      </c>
      <c r="F446" s="14" t="s">
        <v>2179</v>
      </c>
      <c r="G446" s="15">
        <v>3.0999999999999999E-3</v>
      </c>
    </row>
    <row r="447" spans="1:7" x14ac:dyDescent="0.2">
      <c r="A447" s="17">
        <v>42811</v>
      </c>
      <c r="B447" s="16">
        <v>1200.58</v>
      </c>
      <c r="C447" s="16">
        <v>1197.42</v>
      </c>
      <c r="D447" s="16">
        <v>1202.0999999999999</v>
      </c>
      <c r="E447" s="16">
        <v>1196.5999999999999</v>
      </c>
      <c r="F447" s="14" t="s">
        <v>2179</v>
      </c>
      <c r="G447" s="15">
        <v>4.7000000000000002E-3</v>
      </c>
    </row>
    <row r="448" spans="1:7" x14ac:dyDescent="0.2">
      <c r="A448" s="17">
        <v>42810</v>
      </c>
      <c r="B448" s="16">
        <v>1196.92</v>
      </c>
      <c r="C448" s="16">
        <v>1195.97</v>
      </c>
      <c r="D448" s="16">
        <v>1198.94</v>
      </c>
      <c r="E448" s="16">
        <v>1193.9100000000001</v>
      </c>
      <c r="F448" s="14" t="s">
        <v>2179</v>
      </c>
      <c r="G448" s="15">
        <v>1.6999999999999999E-3</v>
      </c>
    </row>
    <row r="449" spans="1:7" x14ac:dyDescent="0.2">
      <c r="A449" s="17">
        <v>42809</v>
      </c>
      <c r="B449" s="16">
        <v>1191.27</v>
      </c>
      <c r="C449" s="16">
        <v>1189.83</v>
      </c>
      <c r="D449" s="16">
        <v>1191.3800000000001</v>
      </c>
      <c r="E449" s="16">
        <v>1187.17</v>
      </c>
      <c r="F449" s="14" t="s">
        <v>2179</v>
      </c>
      <c r="G449" s="15">
        <v>1.6999999999999999E-3</v>
      </c>
    </row>
    <row r="450" spans="1:7" x14ac:dyDescent="0.2">
      <c r="A450" s="17">
        <v>42808</v>
      </c>
      <c r="B450" s="16">
        <v>1189.29</v>
      </c>
      <c r="C450" s="16">
        <v>1188.6300000000001</v>
      </c>
      <c r="D450" s="16">
        <v>1190.31</v>
      </c>
      <c r="E450" s="16">
        <v>1185.93</v>
      </c>
      <c r="F450" s="14" t="s">
        <v>2179</v>
      </c>
      <c r="G450" s="15">
        <v>4.7999999999999996E-3</v>
      </c>
    </row>
    <row r="451" spans="1:7" x14ac:dyDescent="0.2">
      <c r="A451" s="17">
        <v>42807</v>
      </c>
      <c r="B451" s="16">
        <v>1187.24</v>
      </c>
      <c r="C451" s="16">
        <v>1182.58</v>
      </c>
      <c r="D451" s="16">
        <v>1187.24</v>
      </c>
      <c r="E451" s="16">
        <v>1180.58</v>
      </c>
      <c r="F451" s="14" t="s">
        <v>2179</v>
      </c>
      <c r="G451" s="15">
        <v>9.2999999999999992E-3</v>
      </c>
    </row>
    <row r="452" spans="1:7" x14ac:dyDescent="0.2">
      <c r="A452" s="17">
        <v>42804</v>
      </c>
      <c r="B452" s="16">
        <v>1181.56</v>
      </c>
      <c r="C452" s="16">
        <v>1175.3699999999999</v>
      </c>
      <c r="D452" s="16">
        <v>1182.26</v>
      </c>
      <c r="E452" s="16">
        <v>1175.3699999999999</v>
      </c>
      <c r="F452" s="14" t="s">
        <v>2179</v>
      </c>
      <c r="G452" s="15">
        <v>-2.0000000000000001E-4</v>
      </c>
    </row>
    <row r="453" spans="1:7" x14ac:dyDescent="0.2">
      <c r="A453" s="17">
        <v>42803</v>
      </c>
      <c r="B453" s="16">
        <v>1170.7</v>
      </c>
      <c r="C453" s="16">
        <v>1168.21</v>
      </c>
      <c r="D453" s="16">
        <v>1172.73</v>
      </c>
      <c r="E453" s="16">
        <v>1165.21</v>
      </c>
      <c r="F453" s="14" t="s">
        <v>2179</v>
      </c>
      <c r="G453" s="15">
        <v>5.9999999999999995E-4</v>
      </c>
    </row>
    <row r="454" spans="1:7" x14ac:dyDescent="0.2">
      <c r="A454" s="17">
        <v>42802</v>
      </c>
      <c r="B454" s="16">
        <v>1170.94</v>
      </c>
      <c r="C454" s="16">
        <v>1169.22</v>
      </c>
      <c r="D454" s="16">
        <v>1172.8699999999999</v>
      </c>
      <c r="E454" s="16">
        <v>1167.33</v>
      </c>
      <c r="F454" s="14" t="s">
        <v>2179</v>
      </c>
      <c r="G454" s="15">
        <v>-5.4000000000000003E-3</v>
      </c>
    </row>
    <row r="455" spans="1:7" x14ac:dyDescent="0.2">
      <c r="A455" s="17">
        <v>42801</v>
      </c>
      <c r="B455" s="16">
        <v>1170.26</v>
      </c>
      <c r="C455" s="16">
        <v>1177.1199999999999</v>
      </c>
      <c r="D455" s="16">
        <v>1177.3699999999999</v>
      </c>
      <c r="E455" s="16">
        <v>1169.6300000000001</v>
      </c>
      <c r="F455" s="14" t="s">
        <v>2179</v>
      </c>
      <c r="G455" s="15">
        <v>-5.1000000000000004E-3</v>
      </c>
    </row>
    <row r="456" spans="1:7" x14ac:dyDescent="0.2">
      <c r="A456" s="17">
        <v>42800</v>
      </c>
      <c r="B456" s="16">
        <v>1176.6099999999999</v>
      </c>
      <c r="C456" s="16">
        <v>1180.8399999999999</v>
      </c>
      <c r="D456" s="16">
        <v>1182.07</v>
      </c>
      <c r="E456" s="16">
        <v>1174.6300000000001</v>
      </c>
      <c r="F456" s="14" t="s">
        <v>2179</v>
      </c>
      <c r="G456" s="15">
        <v>-5.3E-3</v>
      </c>
    </row>
    <row r="457" spans="1:7" x14ac:dyDescent="0.2">
      <c r="A457" s="17">
        <v>42797</v>
      </c>
      <c r="B457" s="16">
        <v>1182.6300000000001</v>
      </c>
      <c r="C457" s="16">
        <v>1184.6300000000001</v>
      </c>
      <c r="D457" s="16">
        <v>1184.6300000000001</v>
      </c>
      <c r="E457" s="16">
        <v>1181.18</v>
      </c>
      <c r="F457" s="14" t="s">
        <v>2179</v>
      </c>
      <c r="G457" s="15">
        <v>1E-4</v>
      </c>
    </row>
    <row r="458" spans="1:7" x14ac:dyDescent="0.2">
      <c r="A458" s="17">
        <v>42796</v>
      </c>
      <c r="B458" s="16">
        <v>1188.8800000000001</v>
      </c>
      <c r="C458" s="16">
        <v>1189.1199999999999</v>
      </c>
      <c r="D458" s="16">
        <v>1192.6600000000001</v>
      </c>
      <c r="E458" s="16">
        <v>1188.44</v>
      </c>
      <c r="F458" s="14" t="s">
        <v>2179</v>
      </c>
      <c r="G458" s="15">
        <v>1.0200000000000001E-2</v>
      </c>
    </row>
    <row r="459" spans="1:7" x14ac:dyDescent="0.2">
      <c r="A459" s="17">
        <v>42795</v>
      </c>
      <c r="B459" s="16">
        <v>1188.78</v>
      </c>
      <c r="C459" s="16">
        <v>1176.8900000000001</v>
      </c>
      <c r="D459" s="16">
        <v>1189.5</v>
      </c>
      <c r="E459" s="16">
        <v>1176.8900000000001</v>
      </c>
      <c r="F459" s="14" t="s">
        <v>2179</v>
      </c>
      <c r="G459" s="15">
        <v>-5.0000000000000001E-4</v>
      </c>
    </row>
    <row r="460" spans="1:7" x14ac:dyDescent="0.2">
      <c r="A460" s="17">
        <v>42794</v>
      </c>
      <c r="B460" s="16">
        <v>1176.83</v>
      </c>
      <c r="C460" s="16">
        <v>1178.98</v>
      </c>
      <c r="D460" s="16">
        <v>1179.96</v>
      </c>
      <c r="E460" s="16">
        <v>1171.03</v>
      </c>
      <c r="F460" s="14" t="s">
        <v>2179</v>
      </c>
      <c r="G460" s="15">
        <v>-2.9999999999999997E-4</v>
      </c>
    </row>
    <row r="461" spans="1:7" x14ac:dyDescent="0.2">
      <c r="A461" s="17">
        <v>42793</v>
      </c>
      <c r="B461" s="16">
        <v>1177.3800000000001</v>
      </c>
      <c r="C461" s="16">
        <v>1179.81</v>
      </c>
      <c r="D461" s="16">
        <v>1181.74</v>
      </c>
      <c r="E461" s="16">
        <v>1174.81</v>
      </c>
      <c r="F461" s="14" t="s">
        <v>2179</v>
      </c>
      <c r="G461" s="15">
        <v>-9.7999999999999997E-3</v>
      </c>
    </row>
    <row r="462" spans="1:7" x14ac:dyDescent="0.2">
      <c r="A462" s="17">
        <v>42790</v>
      </c>
      <c r="B462" s="16">
        <v>1177.71</v>
      </c>
      <c r="C462" s="16">
        <v>1189.5899999999999</v>
      </c>
      <c r="D462" s="16">
        <v>1189.8699999999999</v>
      </c>
      <c r="E462" s="16">
        <v>1177.08</v>
      </c>
      <c r="F462" s="14" t="s">
        <v>2179</v>
      </c>
      <c r="G462" s="15">
        <v>-1.9E-3</v>
      </c>
    </row>
    <row r="463" spans="1:7" x14ac:dyDescent="0.2">
      <c r="A463" s="17">
        <v>42789</v>
      </c>
      <c r="B463" s="16">
        <v>1189.33</v>
      </c>
      <c r="C463" s="16">
        <v>1192.5</v>
      </c>
      <c r="D463" s="16">
        <v>1196.43</v>
      </c>
      <c r="E463" s="16">
        <v>1189.33</v>
      </c>
      <c r="F463" s="14" t="s">
        <v>2179</v>
      </c>
      <c r="G463" s="15">
        <v>-1.6999999999999999E-3</v>
      </c>
    </row>
    <row r="464" spans="1:7" x14ac:dyDescent="0.2">
      <c r="A464" s="17">
        <v>42788</v>
      </c>
      <c r="B464" s="16">
        <v>1191.6199999999999</v>
      </c>
      <c r="C464" s="16">
        <v>1192.49</v>
      </c>
      <c r="D464" s="16">
        <v>1194.58</v>
      </c>
      <c r="E464" s="16">
        <v>1186.95</v>
      </c>
      <c r="F464" s="14" t="s">
        <v>2179</v>
      </c>
      <c r="G464" s="15">
        <v>8.3000000000000001E-3</v>
      </c>
    </row>
    <row r="465" spans="1:7" x14ac:dyDescent="0.2">
      <c r="A465" s="17">
        <v>42787</v>
      </c>
      <c r="B465" s="16">
        <v>1193.6500000000001</v>
      </c>
      <c r="C465" s="16">
        <v>1181.45</v>
      </c>
      <c r="D465" s="16">
        <v>1193.6500000000001</v>
      </c>
      <c r="E465" s="16">
        <v>1179.45</v>
      </c>
      <c r="F465" s="14" t="s">
        <v>2179</v>
      </c>
      <c r="G465" s="15">
        <v>-4.0000000000000001E-3</v>
      </c>
    </row>
    <row r="466" spans="1:7" x14ac:dyDescent="0.2">
      <c r="A466" s="17">
        <v>42786</v>
      </c>
      <c r="B466" s="16">
        <v>1183.8800000000001</v>
      </c>
      <c r="C466" s="16">
        <v>1190.08</v>
      </c>
      <c r="D466" s="16">
        <v>1192.45</v>
      </c>
      <c r="E466" s="16">
        <v>1182.67</v>
      </c>
      <c r="F466" s="14" t="s">
        <v>2179</v>
      </c>
      <c r="G466" s="15">
        <v>-3.8E-3</v>
      </c>
    </row>
    <row r="467" spans="1:7" x14ac:dyDescent="0.2">
      <c r="A467" s="17">
        <v>42783</v>
      </c>
      <c r="B467" s="16">
        <v>1188.68</v>
      </c>
      <c r="C467" s="16">
        <v>1191.5999999999999</v>
      </c>
      <c r="D467" s="16">
        <v>1191.94</v>
      </c>
      <c r="E467" s="16">
        <v>1184.05</v>
      </c>
      <c r="F467" s="14" t="s">
        <v>2179</v>
      </c>
      <c r="G467" s="15">
        <v>3.5000000000000001E-3</v>
      </c>
    </row>
    <row r="468" spans="1:7" x14ac:dyDescent="0.2">
      <c r="A468" s="17">
        <v>42782</v>
      </c>
      <c r="B468" s="16">
        <v>1193.23</v>
      </c>
      <c r="C468" s="16">
        <v>1190.1099999999999</v>
      </c>
      <c r="D468" s="16">
        <v>1194.72</v>
      </c>
      <c r="E468" s="16">
        <v>1189.75</v>
      </c>
      <c r="F468" s="14" t="s">
        <v>2179</v>
      </c>
      <c r="G468" s="15">
        <v>3.5000000000000001E-3</v>
      </c>
    </row>
    <row r="469" spans="1:7" x14ac:dyDescent="0.2">
      <c r="A469" s="17">
        <v>42781</v>
      </c>
      <c r="B469" s="16">
        <v>1189.07</v>
      </c>
      <c r="C469" s="16">
        <v>1187.73</v>
      </c>
      <c r="D469" s="16">
        <v>1189.81</v>
      </c>
      <c r="E469" s="16">
        <v>1185.1500000000001</v>
      </c>
      <c r="F469" s="14" t="s">
        <v>2179</v>
      </c>
      <c r="G469" s="15">
        <v>-6.9999999999999999E-4</v>
      </c>
    </row>
    <row r="470" spans="1:7" x14ac:dyDescent="0.2">
      <c r="A470" s="17">
        <v>42780</v>
      </c>
      <c r="B470" s="16">
        <v>1184.93</v>
      </c>
      <c r="C470" s="16">
        <v>1185.5</v>
      </c>
      <c r="D470" s="16">
        <v>1187.3800000000001</v>
      </c>
      <c r="E470" s="16">
        <v>1181.6199999999999</v>
      </c>
      <c r="F470" s="14" t="s">
        <v>2179</v>
      </c>
      <c r="G470" s="15">
        <v>4.7000000000000002E-3</v>
      </c>
    </row>
    <row r="471" spans="1:7" x14ac:dyDescent="0.2">
      <c r="A471" s="17">
        <v>42779</v>
      </c>
      <c r="B471" s="16">
        <v>1185.81</v>
      </c>
      <c r="C471" s="16">
        <v>1180.8499999999999</v>
      </c>
      <c r="D471" s="16">
        <v>1186.43</v>
      </c>
      <c r="E471" s="16">
        <v>1178.58</v>
      </c>
      <c r="F471" s="14" t="s">
        <v>2179</v>
      </c>
      <c r="G471" s="15">
        <v>3.8999999999999998E-3</v>
      </c>
    </row>
    <row r="472" spans="1:7" x14ac:dyDescent="0.2">
      <c r="A472" s="17">
        <v>42776</v>
      </c>
      <c r="B472" s="16">
        <v>1180.24</v>
      </c>
      <c r="C472" s="16">
        <v>1179.8900000000001</v>
      </c>
      <c r="D472" s="16">
        <v>1182.1199999999999</v>
      </c>
      <c r="E472" s="16">
        <v>1172.6500000000001</v>
      </c>
      <c r="F472" s="14" t="s">
        <v>2179</v>
      </c>
      <c r="G472" s="15">
        <v>1.6E-2</v>
      </c>
    </row>
    <row r="473" spans="1:7" x14ac:dyDescent="0.2">
      <c r="A473" s="17">
        <v>42775</v>
      </c>
      <c r="B473" s="16">
        <v>1175.7</v>
      </c>
      <c r="C473" s="16">
        <v>1158.17</v>
      </c>
      <c r="D473" s="16">
        <v>1175.7</v>
      </c>
      <c r="E473" s="16">
        <v>1158.17</v>
      </c>
      <c r="F473" s="14" t="s">
        <v>2179</v>
      </c>
      <c r="G473" s="15">
        <v>-7.4999999999999997E-3</v>
      </c>
    </row>
    <row r="474" spans="1:7" x14ac:dyDescent="0.2">
      <c r="A474" s="17">
        <v>42774</v>
      </c>
      <c r="B474" s="16">
        <v>1157.18</v>
      </c>
      <c r="C474" s="16">
        <v>1161.2</v>
      </c>
      <c r="D474" s="16">
        <v>1164.06</v>
      </c>
      <c r="E474" s="16">
        <v>1154.02</v>
      </c>
      <c r="F474" s="14" t="s">
        <v>2179</v>
      </c>
      <c r="G474" s="15">
        <v>2.5000000000000001E-3</v>
      </c>
    </row>
    <row r="475" spans="1:7" x14ac:dyDescent="0.2">
      <c r="A475" s="17">
        <v>42773</v>
      </c>
      <c r="B475" s="16">
        <v>1165.97</v>
      </c>
      <c r="C475" s="16">
        <v>1161.45</v>
      </c>
      <c r="D475" s="16">
        <v>1165.97</v>
      </c>
      <c r="E475" s="16">
        <v>1160.43</v>
      </c>
      <c r="F475" s="14" t="s">
        <v>2179</v>
      </c>
      <c r="G475" s="15">
        <v>-4.4000000000000003E-3</v>
      </c>
    </row>
    <row r="476" spans="1:7" x14ac:dyDescent="0.2">
      <c r="A476" s="17">
        <v>42772</v>
      </c>
      <c r="B476" s="16">
        <v>1163.1099999999999</v>
      </c>
      <c r="C476" s="16">
        <v>1170.48</v>
      </c>
      <c r="D476" s="16">
        <v>1170.75</v>
      </c>
      <c r="E476" s="16">
        <v>1163.1099999999999</v>
      </c>
      <c r="F476" s="14" t="s">
        <v>2179</v>
      </c>
      <c r="G476" s="15">
        <v>4.1999999999999997E-3</v>
      </c>
    </row>
    <row r="477" spans="1:7" x14ac:dyDescent="0.2">
      <c r="A477" s="17">
        <v>42769</v>
      </c>
      <c r="B477" s="16">
        <v>1168.27</v>
      </c>
      <c r="C477" s="16">
        <v>1165.42</v>
      </c>
      <c r="D477" s="16">
        <v>1168.48</v>
      </c>
      <c r="E477" s="16">
        <v>1163.75</v>
      </c>
      <c r="F477" s="14" t="s">
        <v>2179</v>
      </c>
      <c r="G477" s="15">
        <v>-1.43E-2</v>
      </c>
    </row>
    <row r="478" spans="1:7" x14ac:dyDescent="0.2">
      <c r="A478" s="17">
        <v>42768</v>
      </c>
      <c r="B478" s="16">
        <v>1163.44</v>
      </c>
      <c r="C478" s="16">
        <v>1181.9000000000001</v>
      </c>
      <c r="D478" s="16">
        <v>1182.18</v>
      </c>
      <c r="E478" s="16">
        <v>1159.3</v>
      </c>
      <c r="F478" s="14" t="s">
        <v>2179</v>
      </c>
      <c r="G478" s="15">
        <v>1.01E-2</v>
      </c>
    </row>
    <row r="479" spans="1:7" x14ac:dyDescent="0.2">
      <c r="A479" s="17">
        <v>42767</v>
      </c>
      <c r="B479" s="16">
        <v>1180.28</v>
      </c>
      <c r="C479" s="16">
        <v>1174.99</v>
      </c>
      <c r="D479" s="16">
        <v>1183.3</v>
      </c>
      <c r="E479" s="16">
        <v>1174.99</v>
      </c>
      <c r="F479" s="14" t="s">
        <v>2179</v>
      </c>
      <c r="G479" s="15">
        <v>5.0000000000000001E-4</v>
      </c>
    </row>
    <row r="480" spans="1:7" x14ac:dyDescent="0.2">
      <c r="A480" s="17">
        <v>42766</v>
      </c>
      <c r="B480" s="16">
        <v>1168.44</v>
      </c>
      <c r="C480" s="16">
        <v>1168.44</v>
      </c>
      <c r="D480" s="16">
        <v>1174.82</v>
      </c>
      <c r="E480" s="16">
        <v>1166.6500000000001</v>
      </c>
      <c r="F480" s="14" t="s">
        <v>2179</v>
      </c>
      <c r="G480" s="15">
        <v>-4.1999999999999997E-3</v>
      </c>
    </row>
    <row r="481" spans="1:7" x14ac:dyDescent="0.2">
      <c r="A481" s="17">
        <v>42765</v>
      </c>
      <c r="B481" s="16">
        <v>1167.9100000000001</v>
      </c>
      <c r="C481" s="16">
        <v>1170.43</v>
      </c>
      <c r="D481" s="16">
        <v>1172.79</v>
      </c>
      <c r="E481" s="16">
        <v>1164.26</v>
      </c>
      <c r="F481" s="14" t="s">
        <v>2179</v>
      </c>
      <c r="G481" s="15">
        <v>5.4999999999999997E-3</v>
      </c>
    </row>
    <row r="482" spans="1:7" x14ac:dyDescent="0.2">
      <c r="A482" s="17">
        <v>42762</v>
      </c>
      <c r="B482" s="16">
        <v>1172.8499999999999</v>
      </c>
      <c r="C482" s="16">
        <v>1166.6300000000001</v>
      </c>
      <c r="D482" s="16">
        <v>1172.8499999999999</v>
      </c>
      <c r="E482" s="16">
        <v>1163.3699999999999</v>
      </c>
      <c r="F482" s="14" t="s">
        <v>2179</v>
      </c>
      <c r="G482" s="15">
        <v>6.6E-3</v>
      </c>
    </row>
    <row r="483" spans="1:7" x14ac:dyDescent="0.2">
      <c r="A483" s="17">
        <v>42761</v>
      </c>
      <c r="B483" s="16">
        <v>1166.3800000000001</v>
      </c>
      <c r="C483" s="16">
        <v>1162.21</v>
      </c>
      <c r="D483" s="16">
        <v>1171.07</v>
      </c>
      <c r="E483" s="16">
        <v>1162.21</v>
      </c>
      <c r="F483" s="14" t="s">
        <v>2179</v>
      </c>
      <c r="G483" s="15">
        <v>1.24E-2</v>
      </c>
    </row>
    <row r="484" spans="1:7" x14ac:dyDescent="0.2">
      <c r="A484" s="17">
        <v>42760</v>
      </c>
      <c r="B484" s="16">
        <v>1158.72</v>
      </c>
      <c r="C484" s="16">
        <v>1147.3499999999999</v>
      </c>
      <c r="D484" s="16">
        <v>1158.72</v>
      </c>
      <c r="E484" s="16">
        <v>1145.3900000000001</v>
      </c>
      <c r="F484" s="14" t="s">
        <v>2179</v>
      </c>
      <c r="G484" s="15">
        <v>-3.3E-3</v>
      </c>
    </row>
    <row r="485" spans="1:7" x14ac:dyDescent="0.2">
      <c r="A485" s="17">
        <v>42759</v>
      </c>
      <c r="B485" s="16">
        <v>1144.49</v>
      </c>
      <c r="C485" s="16">
        <v>1149.71</v>
      </c>
      <c r="D485" s="16">
        <v>1152.49</v>
      </c>
      <c r="E485" s="16">
        <v>1142.58</v>
      </c>
      <c r="F485" s="14" t="s">
        <v>2179</v>
      </c>
      <c r="G485" s="15">
        <v>-8.8999999999999999E-3</v>
      </c>
    </row>
    <row r="486" spans="1:7" x14ac:dyDescent="0.2">
      <c r="A486" s="17">
        <v>42758</v>
      </c>
      <c r="B486" s="16">
        <v>1148.28</v>
      </c>
      <c r="C486" s="16">
        <v>1154.3399999999999</v>
      </c>
      <c r="D486" s="16">
        <v>1155.47</v>
      </c>
      <c r="E486" s="16">
        <v>1147.8</v>
      </c>
      <c r="F486" s="14" t="s">
        <v>2179</v>
      </c>
      <c r="G486" s="15">
        <v>-1.6999999999999999E-3</v>
      </c>
    </row>
    <row r="487" spans="1:7" x14ac:dyDescent="0.2">
      <c r="A487" s="17">
        <v>42755</v>
      </c>
      <c r="B487" s="16">
        <v>1158.54</v>
      </c>
      <c r="C487" s="16">
        <v>1160.1199999999999</v>
      </c>
      <c r="D487" s="16">
        <v>1161.95</v>
      </c>
      <c r="E487" s="16">
        <v>1154.54</v>
      </c>
      <c r="F487" s="14" t="s">
        <v>2179</v>
      </c>
      <c r="G487" s="15">
        <v>3.0999999999999999E-3</v>
      </c>
    </row>
    <row r="488" spans="1:7" x14ac:dyDescent="0.2">
      <c r="A488" s="17">
        <v>42754</v>
      </c>
      <c r="B488" s="16">
        <v>1160.53</v>
      </c>
      <c r="C488" s="16">
        <v>1161.03</v>
      </c>
      <c r="D488" s="16">
        <v>1161.69</v>
      </c>
      <c r="E488" s="16">
        <v>1155.8800000000001</v>
      </c>
      <c r="F488" s="14" t="s">
        <v>2179</v>
      </c>
      <c r="G488" s="15">
        <v>-3.7000000000000002E-3</v>
      </c>
    </row>
    <row r="489" spans="1:7" x14ac:dyDescent="0.2">
      <c r="A489" s="17">
        <v>42753</v>
      </c>
      <c r="B489" s="16">
        <v>1156.95</v>
      </c>
      <c r="C489" s="16">
        <v>1162.76</v>
      </c>
      <c r="D489" s="16">
        <v>1163.97</v>
      </c>
      <c r="E489" s="16">
        <v>1153.8499999999999</v>
      </c>
      <c r="F489" s="14" t="s">
        <v>2179</v>
      </c>
      <c r="G489" s="15">
        <v>-4.4999999999999997E-3</v>
      </c>
    </row>
    <row r="490" spans="1:7" x14ac:dyDescent="0.2">
      <c r="A490" s="17">
        <v>42752</v>
      </c>
      <c r="B490" s="16">
        <v>1161.2</v>
      </c>
      <c r="C490" s="16">
        <v>1165.1500000000001</v>
      </c>
      <c r="D490" s="16">
        <v>1165.78</v>
      </c>
      <c r="E490" s="16">
        <v>1159.29</v>
      </c>
      <c r="F490" s="14" t="s">
        <v>2179</v>
      </c>
      <c r="G490" s="15">
        <v>-6.9999999999999999E-4</v>
      </c>
    </row>
    <row r="491" spans="1:7" x14ac:dyDescent="0.2">
      <c r="A491" s="17">
        <v>42751</v>
      </c>
      <c r="B491" s="16">
        <v>1166.46</v>
      </c>
      <c r="C491" s="16">
        <v>1166.6600000000001</v>
      </c>
      <c r="D491" s="16">
        <v>1172.83</v>
      </c>
      <c r="E491" s="16">
        <v>1166.17</v>
      </c>
      <c r="F491" s="14" t="s">
        <v>2179</v>
      </c>
      <c r="G491" s="15">
        <v>1.3100000000000001E-2</v>
      </c>
    </row>
    <row r="492" spans="1:7" x14ac:dyDescent="0.2">
      <c r="A492" s="17">
        <v>42748</v>
      </c>
      <c r="B492" s="16">
        <v>1167.24</v>
      </c>
      <c r="C492" s="16">
        <v>1156.8900000000001</v>
      </c>
      <c r="D492" s="16">
        <v>1167.24</v>
      </c>
      <c r="E492" s="16">
        <v>1156.8900000000001</v>
      </c>
      <c r="F492" s="14" t="s">
        <v>2179</v>
      </c>
      <c r="G492" s="15">
        <v>-9.7999999999999997E-3</v>
      </c>
    </row>
    <row r="493" spans="1:7" x14ac:dyDescent="0.2">
      <c r="A493" s="17">
        <v>42747</v>
      </c>
      <c r="B493" s="16">
        <v>1152.18</v>
      </c>
      <c r="C493" s="16">
        <v>1149.3599999999999</v>
      </c>
      <c r="D493" s="16">
        <v>1153.58</v>
      </c>
      <c r="E493" s="16">
        <v>1146.22</v>
      </c>
      <c r="F493" s="14" t="s">
        <v>2179</v>
      </c>
      <c r="G493" s="15">
        <v>7.3000000000000001E-3</v>
      </c>
    </row>
    <row r="494" spans="1:7" x14ac:dyDescent="0.2">
      <c r="A494" s="17">
        <v>42746</v>
      </c>
      <c r="B494" s="16">
        <v>1163.55</v>
      </c>
      <c r="C494" s="16">
        <v>1157.6500000000001</v>
      </c>
      <c r="D494" s="16">
        <v>1164.07</v>
      </c>
      <c r="E494" s="16">
        <v>1154.18</v>
      </c>
      <c r="F494" s="14" t="s">
        <v>2179</v>
      </c>
      <c r="G494" s="15">
        <v>-5.3E-3</v>
      </c>
    </row>
    <row r="495" spans="1:7" x14ac:dyDescent="0.2">
      <c r="A495" s="17">
        <v>42745</v>
      </c>
      <c r="B495" s="16">
        <v>1155.0899999999999</v>
      </c>
      <c r="C495" s="16">
        <v>1164.24</v>
      </c>
      <c r="D495" s="16">
        <v>1164.24</v>
      </c>
      <c r="E495" s="16">
        <v>1154.67</v>
      </c>
      <c r="F495" s="14" t="s">
        <v>2179</v>
      </c>
      <c r="G495" s="15">
        <v>-5.8999999999999999E-3</v>
      </c>
    </row>
    <row r="496" spans="1:7" x14ac:dyDescent="0.2">
      <c r="A496" s="17">
        <v>42744</v>
      </c>
      <c r="B496" s="16">
        <v>1161.26</v>
      </c>
      <c r="C496" s="16">
        <v>1170.94</v>
      </c>
      <c r="D496" s="16">
        <v>1172.5999999999999</v>
      </c>
      <c r="E496" s="16">
        <v>1160.17</v>
      </c>
      <c r="F496" s="14" t="s">
        <v>2179</v>
      </c>
      <c r="G496" s="15">
        <v>2.3999999999999998E-3</v>
      </c>
    </row>
    <row r="497" spans="1:7" x14ac:dyDescent="0.2">
      <c r="A497" s="17">
        <v>42741</v>
      </c>
      <c r="B497" s="16">
        <v>1168.2</v>
      </c>
      <c r="C497" s="16">
        <v>1167.1099999999999</v>
      </c>
      <c r="D497" s="16">
        <v>1170.6500000000001</v>
      </c>
      <c r="E497" s="16">
        <v>1165.18</v>
      </c>
      <c r="F497" s="14" t="s">
        <v>2179</v>
      </c>
      <c r="G497" s="15">
        <v>9.7999999999999997E-3</v>
      </c>
    </row>
    <row r="498" spans="1:7" x14ac:dyDescent="0.2">
      <c r="A498" s="17">
        <v>42740</v>
      </c>
      <c r="B498" s="16">
        <v>1165.3599999999999</v>
      </c>
      <c r="C498" s="16">
        <v>1156.3800000000001</v>
      </c>
      <c r="D498" s="16">
        <v>1166.8399999999999</v>
      </c>
      <c r="E498" s="16">
        <v>1156.06</v>
      </c>
      <c r="F498" s="14" t="s">
        <v>2179</v>
      </c>
      <c r="G498" s="15">
        <v>-4.7000000000000002E-3</v>
      </c>
    </row>
    <row r="499" spans="1:7" x14ac:dyDescent="0.2">
      <c r="A499" s="17">
        <v>42739</v>
      </c>
      <c r="B499" s="16">
        <v>1154.06</v>
      </c>
      <c r="C499" s="16">
        <v>1156.28</v>
      </c>
      <c r="D499" s="16">
        <v>1159.76</v>
      </c>
      <c r="E499" s="16">
        <v>1153.75</v>
      </c>
      <c r="F499" s="14" t="s">
        <v>2179</v>
      </c>
      <c r="G499" s="15">
        <v>-1.4E-3</v>
      </c>
    </row>
    <row r="500" spans="1:7" x14ac:dyDescent="0.2">
      <c r="A500" s="17">
        <v>42738</v>
      </c>
      <c r="B500" s="16">
        <v>1159.51</v>
      </c>
      <c r="C500" s="16">
        <v>1167.18</v>
      </c>
      <c r="D500" s="16">
        <v>1168.9000000000001</v>
      </c>
      <c r="E500" s="16">
        <v>1159.04</v>
      </c>
      <c r="F500" s="14" t="s">
        <v>2179</v>
      </c>
      <c r="G500" s="15">
        <v>1.66E-2</v>
      </c>
    </row>
    <row r="501" spans="1:7" x14ac:dyDescent="0.2">
      <c r="A501" s="17">
        <v>42737</v>
      </c>
      <c r="B501" s="16">
        <v>1161.1600000000001</v>
      </c>
      <c r="C501" s="16">
        <v>1141.57</v>
      </c>
      <c r="D501" s="16">
        <v>1162.0899999999999</v>
      </c>
      <c r="E501" s="16">
        <v>1140.95</v>
      </c>
      <c r="F501" s="14" t="s">
        <v>2179</v>
      </c>
      <c r="G501" s="15">
        <v>-1.8E-3</v>
      </c>
    </row>
    <row r="502" spans="1:7" x14ac:dyDescent="0.2">
      <c r="A502" s="17">
        <v>42734</v>
      </c>
      <c r="B502" s="16">
        <v>1142.17</v>
      </c>
      <c r="C502" s="16">
        <v>1142.45</v>
      </c>
      <c r="D502" s="16">
        <v>1144.02</v>
      </c>
      <c r="E502" s="16">
        <v>1140.42</v>
      </c>
      <c r="F502" s="14" t="s">
        <v>2179</v>
      </c>
      <c r="G502" s="15">
        <v>4.1999999999999997E-3</v>
      </c>
    </row>
    <row r="503" spans="1:7" x14ac:dyDescent="0.2">
      <c r="A503" s="17">
        <v>42733</v>
      </c>
      <c r="B503" s="16">
        <v>1144.27</v>
      </c>
      <c r="C503" s="16">
        <v>1134.3399999999999</v>
      </c>
      <c r="D503" s="16">
        <v>1144.48</v>
      </c>
      <c r="E503" s="16">
        <v>1133.81</v>
      </c>
      <c r="F503" s="14" t="s">
        <v>2179</v>
      </c>
      <c r="G503" s="15">
        <v>1.1999999999999999E-3</v>
      </c>
    </row>
    <row r="504" spans="1:7" x14ac:dyDescent="0.2">
      <c r="A504" s="17">
        <v>42732</v>
      </c>
      <c r="B504" s="16">
        <v>1139.49</v>
      </c>
      <c r="C504" s="16">
        <v>1136.6600000000001</v>
      </c>
      <c r="D504" s="16">
        <v>1139.49</v>
      </c>
      <c r="E504" s="16">
        <v>1134.92</v>
      </c>
      <c r="F504" s="14" t="s">
        <v>2179</v>
      </c>
      <c r="G504" s="15">
        <v>2.7000000000000001E-3</v>
      </c>
    </row>
    <row r="505" spans="1:7" x14ac:dyDescent="0.2">
      <c r="A505" s="17">
        <v>42731</v>
      </c>
      <c r="B505" s="16">
        <v>1138.1600000000001</v>
      </c>
      <c r="C505" s="16">
        <v>1135.8399999999999</v>
      </c>
      <c r="D505" s="16">
        <v>1139.25</v>
      </c>
      <c r="E505" s="16">
        <v>1135.81</v>
      </c>
      <c r="F505" s="14" t="s">
        <v>2179</v>
      </c>
      <c r="G505" s="15">
        <v>2.0999999999999999E-3</v>
      </c>
    </row>
    <row r="506" spans="1:7" x14ac:dyDescent="0.2">
      <c r="A506" s="17">
        <v>42727</v>
      </c>
      <c r="B506" s="16">
        <v>1135.05</v>
      </c>
      <c r="C506" s="16">
        <v>1130.1300000000001</v>
      </c>
      <c r="D506" s="16">
        <v>1137.0999999999999</v>
      </c>
      <c r="E506" s="16">
        <v>1130.1300000000001</v>
      </c>
      <c r="F506" s="14" t="s">
        <v>2179</v>
      </c>
      <c r="G506" s="15">
        <v>2.8E-3</v>
      </c>
    </row>
    <row r="507" spans="1:7" x14ac:dyDescent="0.2">
      <c r="A507" s="17">
        <v>42726</v>
      </c>
      <c r="B507" s="16">
        <v>1132.69</v>
      </c>
      <c r="C507" s="16">
        <v>1128.98</v>
      </c>
      <c r="D507" s="16">
        <v>1134.9100000000001</v>
      </c>
      <c r="E507" s="16">
        <v>1126.99</v>
      </c>
      <c r="F507" s="14" t="s">
        <v>2179</v>
      </c>
      <c r="G507" s="15">
        <v>2.5000000000000001E-3</v>
      </c>
    </row>
    <row r="508" spans="1:7" x14ac:dyDescent="0.2">
      <c r="A508" s="17">
        <v>42725</v>
      </c>
      <c r="B508" s="16">
        <v>1129.53</v>
      </c>
      <c r="C508" s="16">
        <v>1125.1300000000001</v>
      </c>
      <c r="D508" s="16">
        <v>1130.6099999999999</v>
      </c>
      <c r="E508" s="16">
        <v>1125.1300000000001</v>
      </c>
      <c r="F508" s="14" t="s">
        <v>2179</v>
      </c>
      <c r="G508" s="15">
        <v>3.2000000000000002E-3</v>
      </c>
    </row>
    <row r="509" spans="1:7" x14ac:dyDescent="0.2">
      <c r="A509" s="17">
        <v>42724</v>
      </c>
      <c r="B509" s="16">
        <v>1126.76</v>
      </c>
      <c r="C509" s="16">
        <v>1122.8399999999999</v>
      </c>
      <c r="D509" s="16">
        <v>1128.54</v>
      </c>
      <c r="E509" s="16">
        <v>1122.8399999999999</v>
      </c>
      <c r="F509" s="14" t="s">
        <v>2179</v>
      </c>
      <c r="G509" s="15">
        <v>-1.6000000000000001E-3</v>
      </c>
    </row>
    <row r="510" spans="1:7" x14ac:dyDescent="0.2">
      <c r="A510" s="17">
        <v>42723</v>
      </c>
      <c r="B510" s="16">
        <v>1123.17</v>
      </c>
      <c r="C510" s="16">
        <v>1122.47</v>
      </c>
      <c r="D510" s="16">
        <v>1127.68</v>
      </c>
      <c r="E510" s="16">
        <v>1118.3</v>
      </c>
      <c r="F510" s="14" t="s">
        <v>2179</v>
      </c>
      <c r="G510" s="15">
        <v>6.4000000000000003E-3</v>
      </c>
    </row>
    <row r="511" spans="1:7" x14ac:dyDescent="0.2">
      <c r="A511" s="17">
        <v>42720</v>
      </c>
      <c r="B511" s="16">
        <v>1124.99</v>
      </c>
      <c r="C511" s="16">
        <v>1121.8599999999999</v>
      </c>
      <c r="D511" s="16">
        <v>1126.8699999999999</v>
      </c>
      <c r="E511" s="16">
        <v>1117.6400000000001</v>
      </c>
      <c r="F511" s="14" t="s">
        <v>2179</v>
      </c>
      <c r="G511" s="15">
        <v>1.3899999999999999E-2</v>
      </c>
    </row>
    <row r="512" spans="1:7" x14ac:dyDescent="0.2">
      <c r="A512" s="17">
        <v>42719</v>
      </c>
      <c r="B512" s="16">
        <v>1117.8399999999999</v>
      </c>
      <c r="C512" s="16">
        <v>1104.0999999999999</v>
      </c>
      <c r="D512" s="16">
        <v>1117.8399999999999</v>
      </c>
      <c r="E512" s="16">
        <v>1103.3699999999999</v>
      </c>
      <c r="F512" s="14" t="s">
        <v>2179</v>
      </c>
      <c r="G512" s="15">
        <v>-2.2000000000000001E-3</v>
      </c>
    </row>
    <row r="513" spans="1:7" x14ac:dyDescent="0.2">
      <c r="A513" s="17">
        <v>42718</v>
      </c>
      <c r="B513" s="16">
        <v>1102.49</v>
      </c>
      <c r="C513" s="16">
        <v>1104.99</v>
      </c>
      <c r="D513" s="16">
        <v>1106.23</v>
      </c>
      <c r="E513" s="16">
        <v>1099.29</v>
      </c>
      <c r="F513" s="14" t="s">
        <v>2179</v>
      </c>
      <c r="G513" s="15">
        <v>9.1999999999999998E-3</v>
      </c>
    </row>
    <row r="514" spans="1:7" x14ac:dyDescent="0.2">
      <c r="A514" s="17">
        <v>42717</v>
      </c>
      <c r="B514" s="16">
        <v>1104.8800000000001</v>
      </c>
      <c r="C514" s="16">
        <v>1092.24</v>
      </c>
      <c r="D514" s="16">
        <v>1104.8800000000001</v>
      </c>
      <c r="E514" s="16">
        <v>1091.3499999999999</v>
      </c>
      <c r="F514" s="14" t="s">
        <v>2179</v>
      </c>
      <c r="G514" s="15">
        <v>-5.1999999999999998E-3</v>
      </c>
    </row>
    <row r="515" spans="1:7" x14ac:dyDescent="0.2">
      <c r="A515" s="17">
        <v>42716</v>
      </c>
      <c r="B515" s="16">
        <v>1094.77</v>
      </c>
      <c r="C515" s="16">
        <v>1100.5899999999999</v>
      </c>
      <c r="D515" s="16">
        <v>1101.6500000000001</v>
      </c>
      <c r="E515" s="16">
        <v>1092.3</v>
      </c>
      <c r="F515" s="14" t="s">
        <v>2179</v>
      </c>
      <c r="G515" s="15">
        <v>1.9800000000000002E-2</v>
      </c>
    </row>
    <row r="516" spans="1:7" x14ac:dyDescent="0.2">
      <c r="A516" s="17">
        <v>42713</v>
      </c>
      <c r="B516" s="16">
        <v>1100.46</v>
      </c>
      <c r="C516" s="16">
        <v>1083.19</v>
      </c>
      <c r="D516" s="16">
        <v>1100.46</v>
      </c>
      <c r="E516" s="16">
        <v>1080.3599999999999</v>
      </c>
      <c r="F516" s="14" t="s">
        <v>2179</v>
      </c>
      <c r="G516" s="15">
        <v>6.3E-3</v>
      </c>
    </row>
    <row r="517" spans="1:7" x14ac:dyDescent="0.2">
      <c r="A517" s="17">
        <v>42712</v>
      </c>
      <c r="B517" s="16">
        <v>1079.0899999999999</v>
      </c>
      <c r="C517" s="16">
        <v>1073.95</v>
      </c>
      <c r="D517" s="16">
        <v>1079.0899999999999</v>
      </c>
      <c r="E517" s="16">
        <v>1066.6099999999999</v>
      </c>
      <c r="F517" s="14" t="s">
        <v>2179</v>
      </c>
      <c r="G517" s="15">
        <v>2.7000000000000001E-3</v>
      </c>
    </row>
    <row r="518" spans="1:7" x14ac:dyDescent="0.2">
      <c r="A518" s="17">
        <v>42711</v>
      </c>
      <c r="B518" s="16">
        <v>1072.33</v>
      </c>
      <c r="C518" s="16">
        <v>1079.3699999999999</v>
      </c>
      <c r="D518" s="16">
        <v>1081.29</v>
      </c>
      <c r="E518" s="16">
        <v>1069.1400000000001</v>
      </c>
      <c r="F518" s="14" t="s">
        <v>2179</v>
      </c>
      <c r="G518" s="15">
        <v>2.2000000000000001E-3</v>
      </c>
    </row>
    <row r="519" spans="1:7" x14ac:dyDescent="0.2">
      <c r="A519" s="17">
        <v>42710</v>
      </c>
      <c r="B519" s="16">
        <v>1069.47</v>
      </c>
      <c r="C519" s="16">
        <v>1069.0899999999999</v>
      </c>
      <c r="D519" s="16">
        <v>1073.6099999999999</v>
      </c>
      <c r="E519" s="16">
        <v>1067.54</v>
      </c>
      <c r="F519" s="14" t="s">
        <v>2179</v>
      </c>
      <c r="G519" s="15">
        <v>4.3E-3</v>
      </c>
    </row>
    <row r="520" spans="1:7" x14ac:dyDescent="0.2">
      <c r="A520" s="17">
        <v>42709</v>
      </c>
      <c r="B520" s="16">
        <v>1067.1400000000001</v>
      </c>
      <c r="C520" s="16">
        <v>1063.6500000000001</v>
      </c>
      <c r="D520" s="16">
        <v>1074.1500000000001</v>
      </c>
      <c r="E520" s="16">
        <v>1063.6500000000001</v>
      </c>
      <c r="F520" s="14" t="s">
        <v>2179</v>
      </c>
      <c r="G520" s="15">
        <v>-8.9999999999999998E-4</v>
      </c>
    </row>
    <row r="521" spans="1:7" x14ac:dyDescent="0.2">
      <c r="A521" s="17">
        <v>42706</v>
      </c>
      <c r="B521" s="16">
        <v>1062.5899999999999</v>
      </c>
      <c r="C521" s="16">
        <v>1058.97</v>
      </c>
      <c r="D521" s="16">
        <v>1063.51</v>
      </c>
      <c r="E521" s="16">
        <v>1057.48</v>
      </c>
      <c r="F521" s="14" t="s">
        <v>2179</v>
      </c>
      <c r="G521" s="15">
        <v>-7.1999999999999998E-3</v>
      </c>
    </row>
    <row r="522" spans="1:7" x14ac:dyDescent="0.2">
      <c r="A522" s="17">
        <v>42705</v>
      </c>
      <c r="B522" s="16">
        <v>1063.52</v>
      </c>
      <c r="C522" s="16">
        <v>1073.4000000000001</v>
      </c>
      <c r="D522" s="16">
        <v>1078.6300000000001</v>
      </c>
      <c r="E522" s="16">
        <v>1062.08</v>
      </c>
      <c r="F522" s="14" t="s">
        <v>2179</v>
      </c>
      <c r="G522" s="15">
        <v>5.0000000000000001E-3</v>
      </c>
    </row>
    <row r="523" spans="1:7" x14ac:dyDescent="0.2">
      <c r="A523" s="17">
        <v>42704</v>
      </c>
      <c r="B523" s="16">
        <v>1071.18</v>
      </c>
      <c r="C523" s="16">
        <v>1067.07</v>
      </c>
      <c r="D523" s="16">
        <v>1077.1199999999999</v>
      </c>
      <c r="E523" s="16">
        <v>1067.07</v>
      </c>
      <c r="F523" s="14" t="s">
        <v>2179</v>
      </c>
      <c r="G523" s="15">
        <v>3.2000000000000002E-3</v>
      </c>
    </row>
    <row r="524" spans="1:7" x14ac:dyDescent="0.2">
      <c r="A524" s="17">
        <v>42703</v>
      </c>
      <c r="B524" s="16">
        <v>1065.8800000000001</v>
      </c>
      <c r="C524" s="16">
        <v>1061.42</v>
      </c>
      <c r="D524" s="16">
        <v>1066.53</v>
      </c>
      <c r="E524" s="16">
        <v>1060.67</v>
      </c>
      <c r="F524" s="14" t="s">
        <v>2179</v>
      </c>
      <c r="G524" s="15">
        <v>2.0000000000000001E-4</v>
      </c>
    </row>
    <row r="525" spans="1:7" x14ac:dyDescent="0.2">
      <c r="A525" s="17">
        <v>42702</v>
      </c>
      <c r="B525" s="16">
        <v>1062.52</v>
      </c>
      <c r="C525" s="16">
        <v>1062.53</v>
      </c>
      <c r="D525" s="16">
        <v>1071.49</v>
      </c>
      <c r="E525" s="16">
        <v>1060.52</v>
      </c>
      <c r="F525" s="14" t="s">
        <v>2179</v>
      </c>
      <c r="G525" s="15">
        <v>8.3999999999999995E-3</v>
      </c>
    </row>
    <row r="526" spans="1:7" x14ac:dyDescent="0.2">
      <c r="A526" s="17">
        <v>42699</v>
      </c>
      <c r="B526" s="16">
        <v>1062.27</v>
      </c>
      <c r="C526" s="16">
        <v>1056.04</v>
      </c>
      <c r="D526" s="16">
        <v>1062.67</v>
      </c>
      <c r="E526" s="16">
        <v>1055.42</v>
      </c>
      <c r="F526" s="14" t="s">
        <v>2179</v>
      </c>
      <c r="G526" s="15">
        <v>0</v>
      </c>
    </row>
    <row r="527" spans="1:7" x14ac:dyDescent="0.2">
      <c r="A527" s="17">
        <v>42698</v>
      </c>
      <c r="B527" s="16">
        <v>1053.45</v>
      </c>
      <c r="C527" s="16">
        <v>1053.8900000000001</v>
      </c>
      <c r="D527" s="16">
        <v>1057.29</v>
      </c>
      <c r="E527" s="16">
        <v>1051.8599999999999</v>
      </c>
      <c r="F527" s="14" t="s">
        <v>2179</v>
      </c>
      <c r="G527" s="15">
        <v>-5.0000000000000001E-3</v>
      </c>
    </row>
    <row r="528" spans="1:7" x14ac:dyDescent="0.2">
      <c r="A528" s="17">
        <v>42697</v>
      </c>
      <c r="B528" s="16">
        <v>1053.42</v>
      </c>
      <c r="C528" s="16">
        <v>1058.03</v>
      </c>
      <c r="D528" s="16">
        <v>1059.54</v>
      </c>
      <c r="E528" s="16">
        <v>1050.22</v>
      </c>
      <c r="F528" s="14" t="s">
        <v>2179</v>
      </c>
      <c r="G528" s="15">
        <v>-2.8E-3</v>
      </c>
    </row>
    <row r="529" spans="1:7" x14ac:dyDescent="0.2">
      <c r="A529" s="17">
        <v>42696</v>
      </c>
      <c r="B529" s="16">
        <v>1058.69</v>
      </c>
      <c r="C529" s="16">
        <v>1065.83</v>
      </c>
      <c r="D529" s="16">
        <v>1065.83</v>
      </c>
      <c r="E529" s="16">
        <v>1057.75</v>
      </c>
      <c r="F529" s="14" t="s">
        <v>2179</v>
      </c>
      <c r="G529" s="15">
        <v>-1.1000000000000001E-3</v>
      </c>
    </row>
    <row r="530" spans="1:7" x14ac:dyDescent="0.2">
      <c r="A530" s="17">
        <v>42695</v>
      </c>
      <c r="B530" s="16">
        <v>1061.69</v>
      </c>
      <c r="C530" s="16">
        <v>1063.03</v>
      </c>
      <c r="D530" s="16">
        <v>1064.54</v>
      </c>
      <c r="E530" s="16">
        <v>1058.3699999999999</v>
      </c>
      <c r="F530" s="14" t="s">
        <v>2179</v>
      </c>
      <c r="G530" s="15">
        <v>6.9999999999999999E-4</v>
      </c>
    </row>
    <row r="531" spans="1:7" x14ac:dyDescent="0.2">
      <c r="A531" s="17">
        <v>42692</v>
      </c>
      <c r="B531" s="16">
        <v>1062.82</v>
      </c>
      <c r="C531" s="16">
        <v>1063.54</v>
      </c>
      <c r="D531" s="16">
        <v>1065.03</v>
      </c>
      <c r="E531" s="16">
        <v>1060.77</v>
      </c>
      <c r="F531" s="14" t="s">
        <v>2179</v>
      </c>
      <c r="G531" s="15">
        <v>4.3E-3</v>
      </c>
    </row>
    <row r="532" spans="1:7" x14ac:dyDescent="0.2">
      <c r="A532" s="17">
        <v>42691</v>
      </c>
      <c r="B532" s="16">
        <v>1062.08</v>
      </c>
      <c r="C532" s="16">
        <v>1055.3800000000001</v>
      </c>
      <c r="D532" s="16">
        <v>1062.1199999999999</v>
      </c>
      <c r="E532" s="16">
        <v>1055.01</v>
      </c>
      <c r="F532" s="14" t="s">
        <v>2179</v>
      </c>
      <c r="G532" s="15">
        <v>5.0000000000000001E-4</v>
      </c>
    </row>
    <row r="533" spans="1:7" x14ac:dyDescent="0.2">
      <c r="A533" s="17">
        <v>42690</v>
      </c>
      <c r="B533" s="16">
        <v>1057.51</v>
      </c>
      <c r="C533" s="16">
        <v>1061.5999999999999</v>
      </c>
      <c r="D533" s="16">
        <v>1062.79</v>
      </c>
      <c r="E533" s="16">
        <v>1056.6099999999999</v>
      </c>
      <c r="F533" s="14" t="s">
        <v>2179</v>
      </c>
      <c r="G533" s="15">
        <v>7.4999999999999997E-3</v>
      </c>
    </row>
    <row r="534" spans="1:7" x14ac:dyDescent="0.2">
      <c r="A534" s="17">
        <v>42689</v>
      </c>
      <c r="B534" s="16">
        <v>1056.93</v>
      </c>
      <c r="C534" s="16">
        <v>1051.99</v>
      </c>
      <c r="D534" s="16">
        <v>1057.67</v>
      </c>
      <c r="E534" s="16">
        <v>1050.46</v>
      </c>
      <c r="F534" s="14" t="s">
        <v>2179</v>
      </c>
      <c r="G534" s="15">
        <v>8.0000000000000004E-4</v>
      </c>
    </row>
    <row r="535" spans="1:7" x14ac:dyDescent="0.2">
      <c r="A535" s="17">
        <v>42688</v>
      </c>
      <c r="B535" s="16">
        <v>1049.0899999999999</v>
      </c>
      <c r="C535" s="16">
        <v>1054.9100000000001</v>
      </c>
      <c r="D535" s="16">
        <v>1059.46</v>
      </c>
      <c r="E535" s="16">
        <v>1046.4000000000001</v>
      </c>
      <c r="F535" s="14" t="s">
        <v>2179</v>
      </c>
      <c r="G535" s="15">
        <v>-4.3E-3</v>
      </c>
    </row>
    <row r="536" spans="1:7" x14ac:dyDescent="0.2">
      <c r="A536" s="17">
        <v>42685</v>
      </c>
      <c r="B536" s="16">
        <v>1048.29</v>
      </c>
      <c r="C536" s="16">
        <v>1056.54</v>
      </c>
      <c r="D536" s="16">
        <v>1056.96</v>
      </c>
      <c r="E536" s="16">
        <v>1044.8399999999999</v>
      </c>
      <c r="F536" s="14" t="s">
        <v>2179</v>
      </c>
      <c r="G536" s="15">
        <v>-9.4999999999999998E-3</v>
      </c>
    </row>
    <row r="537" spans="1:7" x14ac:dyDescent="0.2">
      <c r="A537" s="17">
        <v>42684</v>
      </c>
      <c r="B537" s="16">
        <v>1052.77</v>
      </c>
      <c r="C537" s="16">
        <v>1073.77</v>
      </c>
      <c r="D537" s="16">
        <v>1075.7</v>
      </c>
      <c r="E537" s="16">
        <v>1052.77</v>
      </c>
      <c r="F537" s="14" t="s">
        <v>2179</v>
      </c>
      <c r="G537" s="15">
        <v>2.3E-3</v>
      </c>
    </row>
    <row r="538" spans="1:7" x14ac:dyDescent="0.2">
      <c r="A538" s="17">
        <v>42683</v>
      </c>
      <c r="B538" s="16">
        <v>1062.92</v>
      </c>
      <c r="C538" s="16">
        <v>1042.33</v>
      </c>
      <c r="D538" s="16">
        <v>1073.3900000000001</v>
      </c>
      <c r="E538" s="16">
        <v>1041.42</v>
      </c>
      <c r="F538" s="14" t="s">
        <v>2179</v>
      </c>
      <c r="G538" s="15">
        <v>-1.03E-2</v>
      </c>
    </row>
    <row r="539" spans="1:7" x14ac:dyDescent="0.2">
      <c r="A539" s="17">
        <v>42682</v>
      </c>
      <c r="B539" s="16">
        <v>1060.52</v>
      </c>
      <c r="C539" s="16">
        <v>1076.08</v>
      </c>
      <c r="D539" s="16">
        <v>1077.42</v>
      </c>
      <c r="E539" s="16">
        <v>1060.52</v>
      </c>
      <c r="F539" s="14" t="s">
        <v>2179</v>
      </c>
      <c r="G539" s="15">
        <v>1.26E-2</v>
      </c>
    </row>
    <row r="540" spans="1:7" x14ac:dyDescent="0.2">
      <c r="A540" s="17">
        <v>42681</v>
      </c>
      <c r="B540" s="16">
        <v>1071.58</v>
      </c>
      <c r="C540" s="16">
        <v>1068.79</v>
      </c>
      <c r="D540" s="16">
        <v>1071.58</v>
      </c>
      <c r="E540" s="16">
        <v>1065.9100000000001</v>
      </c>
      <c r="F540" s="14" t="s">
        <v>2179</v>
      </c>
      <c r="G540" s="15">
        <v>-1.5299999999999999E-2</v>
      </c>
    </row>
    <row r="541" spans="1:7" x14ac:dyDescent="0.2">
      <c r="A541" s="17">
        <v>42678</v>
      </c>
      <c r="B541" s="16">
        <v>1058.29</v>
      </c>
      <c r="C541" s="16">
        <v>1067.22</v>
      </c>
      <c r="D541" s="16">
        <v>1067.22</v>
      </c>
      <c r="E541" s="16">
        <v>1054.71</v>
      </c>
      <c r="F541" s="14" t="s">
        <v>2179</v>
      </c>
      <c r="G541" s="15">
        <v>2.7000000000000001E-3</v>
      </c>
    </row>
    <row r="542" spans="1:7" x14ac:dyDescent="0.2">
      <c r="A542" s="17">
        <v>42677</v>
      </c>
      <c r="B542" s="16">
        <v>1074.75</v>
      </c>
      <c r="C542" s="16">
        <v>1071.6199999999999</v>
      </c>
      <c r="D542" s="16">
        <v>1078.8900000000001</v>
      </c>
      <c r="E542" s="16">
        <v>1071.6199999999999</v>
      </c>
      <c r="F542" s="14" t="s">
        <v>2179</v>
      </c>
      <c r="G542" s="15">
        <v>-2.1999999999999999E-2</v>
      </c>
    </row>
    <row r="543" spans="1:7" x14ac:dyDescent="0.2">
      <c r="A543" s="17">
        <v>42676</v>
      </c>
      <c r="B543" s="16">
        <v>1071.8900000000001</v>
      </c>
      <c r="C543" s="16">
        <v>1088.4000000000001</v>
      </c>
      <c r="D543" s="16">
        <v>1088.4000000000001</v>
      </c>
      <c r="E543" s="16">
        <v>1071.8</v>
      </c>
      <c r="F543" s="14" t="s">
        <v>2179</v>
      </c>
      <c r="G543" s="15">
        <v>-1.7399999999999999E-2</v>
      </c>
    </row>
    <row r="544" spans="1:7" x14ac:dyDescent="0.2">
      <c r="A544" s="17">
        <v>42675</v>
      </c>
      <c r="B544" s="16">
        <v>1095.99</v>
      </c>
      <c r="C544" s="16">
        <v>1120</v>
      </c>
      <c r="D544" s="16">
        <v>1120.55</v>
      </c>
      <c r="E544" s="16">
        <v>1095.99</v>
      </c>
      <c r="F544" s="14" t="s">
        <v>2179</v>
      </c>
      <c r="G544" s="15">
        <v>4.5999999999999999E-3</v>
      </c>
    </row>
    <row r="545" spans="1:7" x14ac:dyDescent="0.2">
      <c r="A545" s="17">
        <v>42674</v>
      </c>
      <c r="B545" s="16">
        <v>1115.3699999999999</v>
      </c>
      <c r="C545" s="16">
        <v>1107.05</v>
      </c>
      <c r="D545" s="16">
        <v>1116.06</v>
      </c>
      <c r="E545" s="16">
        <v>1104.93</v>
      </c>
      <c r="F545" s="14" t="s">
        <v>2179</v>
      </c>
      <c r="G545" s="15">
        <v>-3.9600000000000003E-2</v>
      </c>
    </row>
    <row r="546" spans="1:7" x14ac:dyDescent="0.2">
      <c r="A546" s="17">
        <v>42671</v>
      </c>
      <c r="B546" s="16">
        <v>1110.31</v>
      </c>
      <c r="C546" s="16">
        <v>1150.24</v>
      </c>
      <c r="D546" s="16">
        <v>1150.6500000000001</v>
      </c>
      <c r="E546" s="16">
        <v>1096.54</v>
      </c>
      <c r="F546" s="14" t="s">
        <v>2179</v>
      </c>
      <c r="G546" s="15">
        <v>5.0000000000000001E-3</v>
      </c>
    </row>
    <row r="547" spans="1:7" x14ac:dyDescent="0.2">
      <c r="A547" s="17">
        <v>42670</v>
      </c>
      <c r="B547" s="16">
        <v>1156.1099999999999</v>
      </c>
      <c r="C547" s="16">
        <v>1150.19</v>
      </c>
      <c r="D547" s="16">
        <v>1159.25</v>
      </c>
      <c r="E547" s="16">
        <v>1144.72</v>
      </c>
      <c r="F547" s="14" t="s">
        <v>2179</v>
      </c>
      <c r="G547" s="15">
        <v>-7.3000000000000001E-3</v>
      </c>
    </row>
    <row r="548" spans="1:7" x14ac:dyDescent="0.2">
      <c r="A548" s="17">
        <v>42669</v>
      </c>
      <c r="B548" s="16">
        <v>1150.3499999999999</v>
      </c>
      <c r="C548" s="16">
        <v>1157.1300000000001</v>
      </c>
      <c r="D548" s="16">
        <v>1159.46</v>
      </c>
      <c r="E548" s="16">
        <v>1147.51</v>
      </c>
      <c r="F548" s="14" t="s">
        <v>2179</v>
      </c>
      <c r="G548" s="15">
        <v>-9.4999999999999998E-3</v>
      </c>
    </row>
    <row r="549" spans="1:7" x14ac:dyDescent="0.2">
      <c r="A549" s="17">
        <v>42668</v>
      </c>
      <c r="B549" s="16">
        <v>1158.79</v>
      </c>
      <c r="C549" s="16">
        <v>1169.23</v>
      </c>
      <c r="D549" s="16">
        <v>1177.3699999999999</v>
      </c>
      <c r="E549" s="16">
        <v>1158.54</v>
      </c>
      <c r="F549" s="14" t="s">
        <v>2179</v>
      </c>
      <c r="G549" s="15">
        <v>-8.0000000000000004E-4</v>
      </c>
    </row>
    <row r="550" spans="1:7" x14ac:dyDescent="0.2">
      <c r="A550" s="17">
        <v>42667</v>
      </c>
      <c r="B550" s="16">
        <v>1169.8699999999999</v>
      </c>
      <c r="C550" s="16">
        <v>1175.17</v>
      </c>
      <c r="D550" s="16">
        <v>1179.53</v>
      </c>
      <c r="E550" s="16">
        <v>1169.3399999999999</v>
      </c>
      <c r="F550" s="14" t="s">
        <v>2179</v>
      </c>
      <c r="G550" s="15">
        <v>8.6E-3</v>
      </c>
    </row>
    <row r="551" spans="1:7" x14ac:dyDescent="0.2">
      <c r="A551" s="17">
        <v>42664</v>
      </c>
      <c r="B551" s="16">
        <v>1170.82</v>
      </c>
      <c r="C551" s="16">
        <v>1160.92</v>
      </c>
      <c r="D551" s="16">
        <v>1171</v>
      </c>
      <c r="E551" s="16">
        <v>1160.5</v>
      </c>
      <c r="F551" s="14" t="s">
        <v>2179</v>
      </c>
      <c r="G551" s="15">
        <v>3.7000000000000002E-3</v>
      </c>
    </row>
    <row r="552" spans="1:7" x14ac:dyDescent="0.2">
      <c r="A552" s="17">
        <v>42663</v>
      </c>
      <c r="B552" s="16">
        <v>1160.8</v>
      </c>
      <c r="C552" s="16">
        <v>1157.3</v>
      </c>
      <c r="D552" s="16">
        <v>1162.2</v>
      </c>
      <c r="E552" s="16">
        <v>1155.92</v>
      </c>
      <c r="F552" s="14" t="s">
        <v>2179</v>
      </c>
      <c r="G552" s="15">
        <v>9.4000000000000004E-3</v>
      </c>
    </row>
    <row r="553" spans="1:7" x14ac:dyDescent="0.2">
      <c r="A553" s="17">
        <v>42662</v>
      </c>
      <c r="B553" s="16">
        <v>1156.57</v>
      </c>
      <c r="C553" s="16">
        <v>1149.25</v>
      </c>
      <c r="D553" s="16">
        <v>1156.8699999999999</v>
      </c>
      <c r="E553" s="16">
        <v>1145.72</v>
      </c>
      <c r="F553" s="14" t="s">
        <v>2179</v>
      </c>
      <c r="G553" s="15">
        <v>1.1299999999999999E-2</v>
      </c>
    </row>
    <row r="554" spans="1:7" x14ac:dyDescent="0.2">
      <c r="A554" s="17">
        <v>42661</v>
      </c>
      <c r="B554" s="16">
        <v>1145.77</v>
      </c>
      <c r="C554" s="16">
        <v>1139.4000000000001</v>
      </c>
      <c r="D554" s="16">
        <v>1147.45</v>
      </c>
      <c r="E554" s="16">
        <v>1139.28</v>
      </c>
      <c r="F554" s="14" t="s">
        <v>2179</v>
      </c>
      <c r="G554" s="15">
        <v>-1.1000000000000001E-3</v>
      </c>
    </row>
    <row r="555" spans="1:7" x14ac:dyDescent="0.2">
      <c r="A555" s="17">
        <v>42660</v>
      </c>
      <c r="B555" s="16">
        <v>1132.98</v>
      </c>
      <c r="C555" s="16">
        <v>1125.6400000000001</v>
      </c>
      <c r="D555" s="16">
        <v>1132.98</v>
      </c>
      <c r="E555" s="16">
        <v>1124.6199999999999</v>
      </c>
      <c r="F555" s="14" t="s">
        <v>2179</v>
      </c>
      <c r="G555" s="15">
        <v>1.66E-2</v>
      </c>
    </row>
    <row r="556" spans="1:7" x14ac:dyDescent="0.2">
      <c r="A556" s="17">
        <v>42657</v>
      </c>
      <c r="B556" s="16">
        <v>1134.19</v>
      </c>
      <c r="C556" s="16">
        <v>1119.82</v>
      </c>
      <c r="D556" s="16">
        <v>1135.71</v>
      </c>
      <c r="E556" s="16">
        <v>1119.82</v>
      </c>
      <c r="F556" s="14" t="s">
        <v>2179</v>
      </c>
      <c r="G556" s="15">
        <v>-9.9000000000000008E-3</v>
      </c>
    </row>
    <row r="557" spans="1:7" x14ac:dyDescent="0.2">
      <c r="A557" s="17">
        <v>42656</v>
      </c>
      <c r="B557" s="16">
        <v>1115.7</v>
      </c>
      <c r="C557" s="16">
        <v>1119.49</v>
      </c>
      <c r="D557" s="16">
        <v>1119.49</v>
      </c>
      <c r="E557" s="16">
        <v>1111.56</v>
      </c>
      <c r="F557" s="14" t="s">
        <v>2179</v>
      </c>
      <c r="G557" s="15">
        <v>-1.8E-3</v>
      </c>
    </row>
    <row r="558" spans="1:7" x14ac:dyDescent="0.2">
      <c r="A558" s="17">
        <v>42655</v>
      </c>
      <c r="B558" s="16">
        <v>1126.81</v>
      </c>
      <c r="C558" s="16">
        <v>1127.94</v>
      </c>
      <c r="D558" s="16">
        <v>1129.3499999999999</v>
      </c>
      <c r="E558" s="16">
        <v>1124.94</v>
      </c>
      <c r="F558" s="14" t="s">
        <v>2179</v>
      </c>
      <c r="G558" s="15">
        <v>-5.3E-3</v>
      </c>
    </row>
    <row r="559" spans="1:7" x14ac:dyDescent="0.2">
      <c r="A559" s="17">
        <v>42654</v>
      </c>
      <c r="B559" s="16">
        <v>1128.8499999999999</v>
      </c>
      <c r="C559" s="16">
        <v>1135.28</v>
      </c>
      <c r="D559" s="16">
        <v>1135.28</v>
      </c>
      <c r="E559" s="16">
        <v>1128.77</v>
      </c>
      <c r="F559" s="14" t="s">
        <v>2179</v>
      </c>
      <c r="G559" s="15">
        <v>3.8999999999999998E-3</v>
      </c>
    </row>
    <row r="560" spans="1:7" x14ac:dyDescent="0.2">
      <c r="A560" s="17">
        <v>42653</v>
      </c>
      <c r="B560" s="16">
        <v>1134.83</v>
      </c>
      <c r="C560" s="16">
        <v>1128.08</v>
      </c>
      <c r="D560" s="16">
        <v>1135.77</v>
      </c>
      <c r="E560" s="16">
        <v>1126.42</v>
      </c>
      <c r="F560" s="14" t="s">
        <v>2179</v>
      </c>
      <c r="G560" s="15">
        <v>-1.1599999999999999E-2</v>
      </c>
    </row>
    <row r="561" spans="1:7" x14ac:dyDescent="0.2">
      <c r="A561" s="17">
        <v>42650</v>
      </c>
      <c r="B561" s="16">
        <v>1130.45</v>
      </c>
      <c r="C561" s="16">
        <v>1143.31</v>
      </c>
      <c r="D561" s="16">
        <v>1143.31</v>
      </c>
      <c r="E561" s="16">
        <v>1130.26</v>
      </c>
      <c r="F561" s="14" t="s">
        <v>2179</v>
      </c>
      <c r="G561" s="15">
        <v>-4.0000000000000001E-3</v>
      </c>
    </row>
    <row r="562" spans="1:7" x14ac:dyDescent="0.2">
      <c r="A562" s="17">
        <v>42649</v>
      </c>
      <c r="B562" s="16">
        <v>1143.71</v>
      </c>
      <c r="C562" s="16">
        <v>1150</v>
      </c>
      <c r="D562" s="16">
        <v>1152.92</v>
      </c>
      <c r="E562" s="16">
        <v>1143.24</v>
      </c>
      <c r="F562" s="14" t="s">
        <v>2179</v>
      </c>
      <c r="G562" s="15">
        <v>4.4999999999999997E-3</v>
      </c>
    </row>
    <row r="563" spans="1:7" x14ac:dyDescent="0.2">
      <c r="A563" s="17">
        <v>42648</v>
      </c>
      <c r="B563" s="16">
        <v>1148.3</v>
      </c>
      <c r="C563" s="16">
        <v>1138.77</v>
      </c>
      <c r="D563" s="16">
        <v>1149.5999999999999</v>
      </c>
      <c r="E563" s="16">
        <v>1137.46</v>
      </c>
      <c r="F563" s="14" t="s">
        <v>2179</v>
      </c>
      <c r="G563" s="15">
        <v>3.8E-3</v>
      </c>
    </row>
    <row r="564" spans="1:7" x14ac:dyDescent="0.2">
      <c r="A564" s="17">
        <v>42647</v>
      </c>
      <c r="B564" s="16">
        <v>1143.17</v>
      </c>
      <c r="C564" s="16">
        <v>1140.3</v>
      </c>
      <c r="D564" s="16">
        <v>1144.28</v>
      </c>
      <c r="E564" s="16">
        <v>1139.05</v>
      </c>
      <c r="F564" s="14" t="s">
        <v>2179</v>
      </c>
      <c r="G564" s="15">
        <v>-1.6999999999999999E-3</v>
      </c>
    </row>
    <row r="565" spans="1:7" x14ac:dyDescent="0.2">
      <c r="A565" s="17">
        <v>42646</v>
      </c>
      <c r="B565" s="16">
        <v>1138.8800000000001</v>
      </c>
      <c r="C565" s="16">
        <v>1140.45</v>
      </c>
      <c r="D565" s="16">
        <v>1144.1199999999999</v>
      </c>
      <c r="E565" s="16">
        <v>1136.98</v>
      </c>
      <c r="F565" s="14" t="s">
        <v>2179</v>
      </c>
      <c r="G565" s="15">
        <v>-3.8E-3</v>
      </c>
    </row>
    <row r="566" spans="1:7" x14ac:dyDescent="0.2">
      <c r="A566" s="17">
        <v>42643</v>
      </c>
      <c r="B566" s="16">
        <v>1140.83</v>
      </c>
      <c r="C566" s="16">
        <v>1135.24</v>
      </c>
      <c r="D566" s="16">
        <v>1141.6099999999999</v>
      </c>
      <c r="E566" s="16">
        <v>1128.1199999999999</v>
      </c>
      <c r="F566" s="14" t="s">
        <v>2179</v>
      </c>
      <c r="G566" s="15">
        <v>-7.6E-3</v>
      </c>
    </row>
    <row r="567" spans="1:7" x14ac:dyDescent="0.2">
      <c r="A567" s="17">
        <v>42642</v>
      </c>
      <c r="B567" s="16">
        <v>1145.22</v>
      </c>
      <c r="C567" s="16">
        <v>1154.76</v>
      </c>
      <c r="D567" s="16">
        <v>1163.25</v>
      </c>
      <c r="E567" s="16">
        <v>1144.71</v>
      </c>
      <c r="F567" s="14" t="s">
        <v>2179</v>
      </c>
      <c r="G567" s="15">
        <v>6.8999999999999999E-3</v>
      </c>
    </row>
    <row r="568" spans="1:7" x14ac:dyDescent="0.2">
      <c r="A568" s="17">
        <v>42641</v>
      </c>
      <c r="B568" s="16">
        <v>1153.98</v>
      </c>
      <c r="C568" s="16">
        <v>1148.58</v>
      </c>
      <c r="D568" s="16">
        <v>1157.52</v>
      </c>
      <c r="E568" s="16">
        <v>1148.58</v>
      </c>
      <c r="F568" s="14" t="s">
        <v>2179</v>
      </c>
      <c r="G568" s="15">
        <v>-1.12E-2</v>
      </c>
    </row>
    <row r="569" spans="1:7" x14ac:dyDescent="0.2">
      <c r="A569" s="17">
        <v>42640</v>
      </c>
      <c r="B569" s="16">
        <v>1146.0899999999999</v>
      </c>
      <c r="C569" s="16">
        <v>1159.8699999999999</v>
      </c>
      <c r="D569" s="16">
        <v>1159.8699999999999</v>
      </c>
      <c r="E569" s="16">
        <v>1144.77</v>
      </c>
      <c r="F569" s="14" t="s">
        <v>2179</v>
      </c>
      <c r="G569" s="15">
        <v>-6.7999999999999996E-3</v>
      </c>
    </row>
    <row r="570" spans="1:7" x14ac:dyDescent="0.2">
      <c r="A570" s="17">
        <v>42639</v>
      </c>
      <c r="B570" s="16">
        <v>1159.07</v>
      </c>
      <c r="C570" s="16">
        <v>1164.32</v>
      </c>
      <c r="D570" s="16">
        <v>1164.32</v>
      </c>
      <c r="E570" s="16">
        <v>1157.52</v>
      </c>
      <c r="F570" s="14" t="s">
        <v>2179</v>
      </c>
      <c r="G570" s="15">
        <v>-1.6500000000000001E-2</v>
      </c>
    </row>
    <row r="571" spans="1:7" x14ac:dyDescent="0.2">
      <c r="A571" s="17">
        <v>42636</v>
      </c>
      <c r="B571" s="16">
        <v>1166.98</v>
      </c>
      <c r="C571" s="16">
        <v>1185.94</v>
      </c>
      <c r="D571" s="16">
        <v>1185.94</v>
      </c>
      <c r="E571" s="16">
        <v>1166.73</v>
      </c>
      <c r="F571" s="14" t="s">
        <v>2179</v>
      </c>
      <c r="G571" s="15">
        <v>3.0000000000000001E-3</v>
      </c>
    </row>
    <row r="572" spans="1:7" x14ac:dyDescent="0.2">
      <c r="A572" s="17">
        <v>42635</v>
      </c>
      <c r="B572" s="16">
        <v>1186.5899999999999</v>
      </c>
      <c r="C572" s="16">
        <v>1185.8900000000001</v>
      </c>
      <c r="D572" s="16">
        <v>1187.42</v>
      </c>
      <c r="E572" s="16">
        <v>1180.76</v>
      </c>
      <c r="F572" s="14" t="s">
        <v>2179</v>
      </c>
      <c r="G572" s="15">
        <v>8.0000000000000004E-4</v>
      </c>
    </row>
    <row r="573" spans="1:7" x14ac:dyDescent="0.2">
      <c r="A573" s="17">
        <v>42634</v>
      </c>
      <c r="B573" s="16">
        <v>1183.04</v>
      </c>
      <c r="C573" s="16">
        <v>1188.53</v>
      </c>
      <c r="D573" s="16">
        <v>1189.03</v>
      </c>
      <c r="E573" s="16">
        <v>1180.74</v>
      </c>
      <c r="F573" s="14" t="s">
        <v>2179</v>
      </c>
      <c r="G573" s="15">
        <v>1.6000000000000001E-3</v>
      </c>
    </row>
    <row r="574" spans="1:7" x14ac:dyDescent="0.2">
      <c r="A574" s="17">
        <v>42633</v>
      </c>
      <c r="B574" s="16">
        <v>1182.1400000000001</v>
      </c>
      <c r="C574" s="16">
        <v>1176.93</v>
      </c>
      <c r="D574" s="16">
        <v>1185.03</v>
      </c>
      <c r="E574" s="16">
        <v>1176.93</v>
      </c>
      <c r="F574" s="14" t="s">
        <v>2179</v>
      </c>
      <c r="G574" s="15">
        <v>5.4000000000000003E-3</v>
      </c>
    </row>
    <row r="575" spans="1:7" x14ac:dyDescent="0.2">
      <c r="A575" s="17">
        <v>42632</v>
      </c>
      <c r="B575" s="16">
        <v>1180.26</v>
      </c>
      <c r="C575" s="16">
        <v>1178.57</v>
      </c>
      <c r="D575" s="16">
        <v>1182.27</v>
      </c>
      <c r="E575" s="16">
        <v>1177.54</v>
      </c>
      <c r="F575" s="14" t="s">
        <v>2179</v>
      </c>
      <c r="G575" s="15">
        <v>4.0000000000000002E-4</v>
      </c>
    </row>
    <row r="576" spans="1:7" x14ac:dyDescent="0.2">
      <c r="A576" s="17">
        <v>42629</v>
      </c>
      <c r="B576" s="16">
        <v>1173.8699999999999</v>
      </c>
      <c r="C576" s="16">
        <v>1177.44</v>
      </c>
      <c r="D576" s="16">
        <v>1180.9100000000001</v>
      </c>
      <c r="E576" s="16">
        <v>1170.9100000000001</v>
      </c>
      <c r="F576" s="14" t="s">
        <v>2179</v>
      </c>
      <c r="G576" s="15">
        <v>2.3E-3</v>
      </c>
    </row>
    <row r="577" spans="1:7" x14ac:dyDescent="0.2">
      <c r="A577" s="17">
        <v>42628</v>
      </c>
      <c r="B577" s="16">
        <v>1173.3800000000001</v>
      </c>
      <c r="C577" s="16">
        <v>1167.3399999999999</v>
      </c>
      <c r="D577" s="16">
        <v>1173.47</v>
      </c>
      <c r="E577" s="16">
        <v>1165.27</v>
      </c>
      <c r="F577" s="14" t="s">
        <v>2179</v>
      </c>
      <c r="G577" s="15">
        <v>4.4999999999999997E-3</v>
      </c>
    </row>
    <row r="578" spans="1:7" x14ac:dyDescent="0.2">
      <c r="A578" s="17">
        <v>42627</v>
      </c>
      <c r="B578" s="16">
        <v>1170.74</v>
      </c>
      <c r="C578" s="16">
        <v>1170.7</v>
      </c>
      <c r="D578" s="16">
        <v>1173.1400000000001</v>
      </c>
      <c r="E578" s="16">
        <v>1167.52</v>
      </c>
      <c r="F578" s="14" t="s">
        <v>2179</v>
      </c>
      <c r="G578" s="15">
        <v>6.1999999999999998E-3</v>
      </c>
    </row>
    <row r="579" spans="1:7" x14ac:dyDescent="0.2">
      <c r="A579" s="17">
        <v>42626</v>
      </c>
      <c r="B579" s="16">
        <v>1165.47</v>
      </c>
      <c r="C579" s="16">
        <v>1166.8</v>
      </c>
      <c r="D579" s="16">
        <v>1171.18</v>
      </c>
      <c r="E579" s="16">
        <v>1161.68</v>
      </c>
      <c r="F579" s="14" t="s">
        <v>2179</v>
      </c>
      <c r="G579" s="15">
        <v>-4.1000000000000003E-3</v>
      </c>
    </row>
    <row r="580" spans="1:7" x14ac:dyDescent="0.2">
      <c r="A580" s="17">
        <v>42625</v>
      </c>
      <c r="B580" s="16">
        <v>1158.33</v>
      </c>
      <c r="C580" s="16">
        <v>1150.0999999999999</v>
      </c>
      <c r="D580" s="16">
        <v>1158.33</v>
      </c>
      <c r="E580" s="16">
        <v>1143.22</v>
      </c>
      <c r="F580" s="14" t="s">
        <v>2179</v>
      </c>
      <c r="G580" s="15">
        <v>-1.5299999999999999E-2</v>
      </c>
    </row>
    <row r="581" spans="1:7" x14ac:dyDescent="0.2">
      <c r="A581" s="17">
        <v>42622</v>
      </c>
      <c r="B581" s="16">
        <v>1163.0999999999999</v>
      </c>
      <c r="C581" s="16">
        <v>1175.97</v>
      </c>
      <c r="D581" s="16">
        <v>1177.1300000000001</v>
      </c>
      <c r="E581" s="16">
        <v>1162.69</v>
      </c>
      <c r="F581" s="14" t="s">
        <v>2179</v>
      </c>
      <c r="G581" s="15">
        <v>-2.8E-3</v>
      </c>
    </row>
    <row r="582" spans="1:7" x14ac:dyDescent="0.2">
      <c r="A582" s="17">
        <v>42621</v>
      </c>
      <c r="B582" s="16">
        <v>1181.2</v>
      </c>
      <c r="C582" s="16">
        <v>1184.8699999999999</v>
      </c>
      <c r="D582" s="16">
        <v>1190.25</v>
      </c>
      <c r="E582" s="16">
        <v>1176.98</v>
      </c>
      <c r="F582" s="14" t="s">
        <v>2179</v>
      </c>
      <c r="G582" s="15">
        <v>2.5999999999999999E-3</v>
      </c>
    </row>
    <row r="583" spans="1:7" x14ac:dyDescent="0.2">
      <c r="A583" s="17">
        <v>42620</v>
      </c>
      <c r="B583" s="16">
        <v>1184.54</v>
      </c>
      <c r="C583" s="16">
        <v>1182.6199999999999</v>
      </c>
      <c r="D583" s="16">
        <v>1185.32</v>
      </c>
      <c r="E583" s="16">
        <v>1181.5</v>
      </c>
      <c r="F583" s="14" t="s">
        <v>2179</v>
      </c>
      <c r="G583" s="15">
        <v>-8.8000000000000005E-3</v>
      </c>
    </row>
    <row r="584" spans="1:7" x14ac:dyDescent="0.2">
      <c r="A584" s="17">
        <v>42619</v>
      </c>
      <c r="B584" s="16">
        <v>1181.46</v>
      </c>
      <c r="C584" s="16">
        <v>1191.27</v>
      </c>
      <c r="D584" s="16">
        <v>1192.1300000000001</v>
      </c>
      <c r="E584" s="16">
        <v>1181.46</v>
      </c>
      <c r="F584" s="14" t="s">
        <v>2179</v>
      </c>
      <c r="G584" s="15">
        <v>6.7000000000000002E-3</v>
      </c>
    </row>
    <row r="585" spans="1:7" x14ac:dyDescent="0.2">
      <c r="A585" s="17">
        <v>42618</v>
      </c>
      <c r="B585" s="16">
        <v>1191.98</v>
      </c>
      <c r="C585" s="16">
        <v>1183.53</v>
      </c>
      <c r="D585" s="16">
        <v>1193.3800000000001</v>
      </c>
      <c r="E585" s="16">
        <v>1183.53</v>
      </c>
      <c r="F585" s="14" t="s">
        <v>2179</v>
      </c>
      <c r="G585" s="15">
        <v>3.3999999999999998E-3</v>
      </c>
    </row>
    <row r="586" spans="1:7" x14ac:dyDescent="0.2">
      <c r="A586" s="17">
        <v>42615</v>
      </c>
      <c r="B586" s="16">
        <v>1184.02</v>
      </c>
      <c r="C586" s="16">
        <v>1180.0899999999999</v>
      </c>
      <c r="D586" s="16">
        <v>1184.02</v>
      </c>
      <c r="E586" s="16">
        <v>1174.01</v>
      </c>
      <c r="F586" s="14" t="s">
        <v>2179</v>
      </c>
      <c r="G586" s="15">
        <v>-3.5999999999999999E-3</v>
      </c>
    </row>
    <row r="587" spans="1:7" x14ac:dyDescent="0.2">
      <c r="A587" s="17">
        <v>42614</v>
      </c>
      <c r="B587" s="16">
        <v>1180.06</v>
      </c>
      <c r="C587" s="16">
        <v>1187.1099999999999</v>
      </c>
      <c r="D587" s="16">
        <v>1191.93</v>
      </c>
      <c r="E587" s="16">
        <v>1180.06</v>
      </c>
      <c r="F587" s="14" t="s">
        <v>2179</v>
      </c>
      <c r="G587" s="15">
        <v>-3.5999999999999999E-3</v>
      </c>
    </row>
    <row r="588" spans="1:7" x14ac:dyDescent="0.2">
      <c r="A588" s="17">
        <v>42613</v>
      </c>
      <c r="B588" s="16">
        <v>1184.3800000000001</v>
      </c>
      <c r="C588" s="16">
        <v>1184.8499999999999</v>
      </c>
      <c r="D588" s="16">
        <v>1192.57</v>
      </c>
      <c r="E588" s="16">
        <v>1184.03</v>
      </c>
      <c r="F588" s="14" t="s">
        <v>2179</v>
      </c>
      <c r="G588" s="15">
        <v>5.1999999999999998E-3</v>
      </c>
    </row>
    <row r="589" spans="1:7" x14ac:dyDescent="0.2">
      <c r="A589" s="17">
        <v>42612</v>
      </c>
      <c r="B589" s="16">
        <v>1188.68</v>
      </c>
      <c r="C589" s="16">
        <v>1183.93</v>
      </c>
      <c r="D589" s="16">
        <v>1189.05</v>
      </c>
      <c r="E589" s="16">
        <v>1183.48</v>
      </c>
      <c r="F589" s="14" t="s">
        <v>2179</v>
      </c>
      <c r="G589" s="15">
        <v>2.0000000000000001E-4</v>
      </c>
    </row>
    <row r="590" spans="1:7" x14ac:dyDescent="0.2">
      <c r="A590" s="17">
        <v>42611</v>
      </c>
      <c r="B590" s="16">
        <v>1182.48</v>
      </c>
      <c r="C590" s="16">
        <v>1180.45</v>
      </c>
      <c r="D590" s="16">
        <v>1182.48</v>
      </c>
      <c r="E590" s="16">
        <v>1176.69</v>
      </c>
      <c r="F590" s="14" t="s">
        <v>2179</v>
      </c>
      <c r="G590" s="15">
        <v>1.9E-3</v>
      </c>
    </row>
    <row r="591" spans="1:7" x14ac:dyDescent="0.2">
      <c r="A591" s="17">
        <v>42608</v>
      </c>
      <c r="B591" s="16">
        <v>1182.22</v>
      </c>
      <c r="C591" s="16">
        <v>1178.44</v>
      </c>
      <c r="D591" s="16">
        <v>1183.22</v>
      </c>
      <c r="E591" s="16">
        <v>1175.17</v>
      </c>
      <c r="F591" s="14" t="s">
        <v>2179</v>
      </c>
      <c r="G591" s="15">
        <v>-6.3E-3</v>
      </c>
    </row>
    <row r="592" spans="1:7" x14ac:dyDescent="0.2">
      <c r="A592" s="17">
        <v>42607</v>
      </c>
      <c r="B592" s="16">
        <v>1179.93</v>
      </c>
      <c r="C592" s="16">
        <v>1182.17</v>
      </c>
      <c r="D592" s="16">
        <v>1185.1500000000001</v>
      </c>
      <c r="E592" s="16">
        <v>1176.8900000000001</v>
      </c>
      <c r="F592" s="14" t="s">
        <v>2179</v>
      </c>
      <c r="G592" s="15">
        <v>4.8999999999999998E-3</v>
      </c>
    </row>
    <row r="593" spans="1:7" x14ac:dyDescent="0.2">
      <c r="A593" s="17">
        <v>42606</v>
      </c>
      <c r="B593" s="16">
        <v>1187.45</v>
      </c>
      <c r="C593" s="16">
        <v>1179.02</v>
      </c>
      <c r="D593" s="16">
        <v>1189.51</v>
      </c>
      <c r="E593" s="16">
        <v>1178.25</v>
      </c>
      <c r="F593" s="14" t="s">
        <v>2179</v>
      </c>
      <c r="G593" s="15">
        <v>1.6999999999999999E-3</v>
      </c>
    </row>
    <row r="594" spans="1:7" x14ac:dyDescent="0.2">
      <c r="A594" s="17">
        <v>42605</v>
      </c>
      <c r="B594" s="16">
        <v>1181.6500000000001</v>
      </c>
      <c r="C594" s="16">
        <v>1181.67</v>
      </c>
      <c r="D594" s="16">
        <v>1184.29</v>
      </c>
      <c r="E594" s="16">
        <v>1178.8399999999999</v>
      </c>
      <c r="F594" s="14" t="s">
        <v>2179</v>
      </c>
      <c r="G594" s="15">
        <v>1.12E-2</v>
      </c>
    </row>
    <row r="595" spans="1:7" x14ac:dyDescent="0.2">
      <c r="A595" s="17">
        <v>42604</v>
      </c>
      <c r="B595" s="16">
        <v>1179.5899999999999</v>
      </c>
      <c r="C595" s="16">
        <v>1169.47</v>
      </c>
      <c r="D595" s="16">
        <v>1179.77</v>
      </c>
      <c r="E595" s="16">
        <v>1167.1199999999999</v>
      </c>
      <c r="F595" s="14" t="s">
        <v>2179</v>
      </c>
      <c r="G595" s="15">
        <v>4.7000000000000002E-3</v>
      </c>
    </row>
    <row r="596" spans="1:7" x14ac:dyDescent="0.2">
      <c r="A596" s="17">
        <v>42601</v>
      </c>
      <c r="B596" s="16">
        <v>1166.57</v>
      </c>
      <c r="C596" s="16">
        <v>1164.3800000000001</v>
      </c>
      <c r="D596" s="16">
        <v>1166.57</v>
      </c>
      <c r="E596" s="16">
        <v>1155.81</v>
      </c>
      <c r="F596" s="14" t="s">
        <v>2179</v>
      </c>
      <c r="G596" s="15">
        <v>9.7000000000000003E-3</v>
      </c>
    </row>
    <row r="597" spans="1:7" x14ac:dyDescent="0.2">
      <c r="A597" s="17">
        <v>42600</v>
      </c>
      <c r="B597" s="16">
        <v>1161.17</v>
      </c>
      <c r="C597" s="16">
        <v>1153.92</v>
      </c>
      <c r="D597" s="16">
        <v>1164.1099999999999</v>
      </c>
      <c r="E597" s="16">
        <v>1153.92</v>
      </c>
      <c r="F597" s="14" t="s">
        <v>2179</v>
      </c>
      <c r="G597" s="15">
        <v>-8.3999999999999995E-3</v>
      </c>
    </row>
    <row r="598" spans="1:7" x14ac:dyDescent="0.2">
      <c r="A598" s="17">
        <v>42599</v>
      </c>
      <c r="B598" s="16">
        <v>1149.96</v>
      </c>
      <c r="C598" s="16">
        <v>1161.8499999999999</v>
      </c>
      <c r="D598" s="16">
        <v>1161.8499999999999</v>
      </c>
      <c r="E598" s="16">
        <v>1147.74</v>
      </c>
      <c r="F598" s="14" t="s">
        <v>2179</v>
      </c>
      <c r="G598" s="15">
        <v>-7.9000000000000008E-3</v>
      </c>
    </row>
    <row r="599" spans="1:7" x14ac:dyDescent="0.2">
      <c r="A599" s="17">
        <v>42598</v>
      </c>
      <c r="B599" s="16">
        <v>1159.69</v>
      </c>
      <c r="C599" s="16">
        <v>1165.67</v>
      </c>
      <c r="D599" s="16">
        <v>1165.8499999999999</v>
      </c>
      <c r="E599" s="16">
        <v>1158.2</v>
      </c>
      <c r="F599" s="14" t="s">
        <v>2179</v>
      </c>
      <c r="G599" s="15">
        <v>5.3E-3</v>
      </c>
    </row>
    <row r="600" spans="1:7" x14ac:dyDescent="0.2">
      <c r="A600" s="17">
        <v>42597</v>
      </c>
      <c r="B600" s="16">
        <v>1168.96</v>
      </c>
      <c r="C600" s="16">
        <v>1164.0899999999999</v>
      </c>
      <c r="D600" s="16">
        <v>1172.45</v>
      </c>
      <c r="E600" s="16">
        <v>1164.0899999999999</v>
      </c>
      <c r="F600" s="14" t="s">
        <v>2179</v>
      </c>
      <c r="G600" s="15">
        <v>5.0000000000000001E-4</v>
      </c>
    </row>
    <row r="601" spans="1:7" x14ac:dyDescent="0.2">
      <c r="A601" s="17">
        <v>42594</v>
      </c>
      <c r="B601" s="16">
        <v>1162.8399999999999</v>
      </c>
      <c r="C601" s="16">
        <v>1167.3699999999999</v>
      </c>
      <c r="D601" s="16">
        <v>1167.68</v>
      </c>
      <c r="E601" s="16">
        <v>1160.57</v>
      </c>
      <c r="F601" s="14" t="s">
        <v>2179</v>
      </c>
      <c r="G601" s="15">
        <v>-2.0999999999999999E-3</v>
      </c>
    </row>
    <row r="602" spans="1:7" x14ac:dyDescent="0.2">
      <c r="A602" s="17">
        <v>42593</v>
      </c>
      <c r="B602" s="16">
        <v>1162.24</v>
      </c>
      <c r="C602" s="16">
        <v>1163.98</v>
      </c>
      <c r="D602" s="16">
        <v>1164.77</v>
      </c>
      <c r="E602" s="16">
        <v>1158.4000000000001</v>
      </c>
      <c r="F602" s="14" t="s">
        <v>2179</v>
      </c>
      <c r="G602" s="15">
        <v>-1.2500000000000001E-2</v>
      </c>
    </row>
    <row r="603" spans="1:7" x14ac:dyDescent="0.2">
      <c r="A603" s="17">
        <v>42592</v>
      </c>
      <c r="B603" s="16">
        <v>1164.6300000000001</v>
      </c>
      <c r="C603" s="16">
        <v>1178.68</v>
      </c>
      <c r="D603" s="16">
        <v>1179.3399999999999</v>
      </c>
      <c r="E603" s="16">
        <v>1163.8800000000001</v>
      </c>
      <c r="F603" s="14" t="s">
        <v>2179</v>
      </c>
      <c r="G603" s="15">
        <v>1.43E-2</v>
      </c>
    </row>
    <row r="604" spans="1:7" x14ac:dyDescent="0.2">
      <c r="A604" s="17">
        <v>42591</v>
      </c>
      <c r="B604" s="16">
        <v>1179.43</v>
      </c>
      <c r="C604" s="16">
        <v>1161.43</v>
      </c>
      <c r="D604" s="16">
        <v>1179.43</v>
      </c>
      <c r="E604" s="16">
        <v>1159.3</v>
      </c>
      <c r="F604" s="14" t="s">
        <v>2179</v>
      </c>
      <c r="G604" s="15">
        <v>-1.0999999999999999E-2</v>
      </c>
    </row>
    <row r="605" spans="1:7" x14ac:dyDescent="0.2">
      <c r="A605" s="17">
        <v>42590</v>
      </c>
      <c r="B605" s="16">
        <v>1162.83</v>
      </c>
      <c r="C605" s="16">
        <v>1170.3599999999999</v>
      </c>
      <c r="D605" s="16">
        <v>1170.3599999999999</v>
      </c>
      <c r="E605" s="16">
        <v>1162.76</v>
      </c>
      <c r="F605" s="14" t="s">
        <v>2179</v>
      </c>
      <c r="G605" s="15">
        <v>-2.47E-2</v>
      </c>
    </row>
    <row r="606" spans="1:7" x14ac:dyDescent="0.2">
      <c r="A606" s="17">
        <v>42587</v>
      </c>
      <c r="B606" s="16">
        <v>1175.73</v>
      </c>
      <c r="C606" s="16">
        <v>1186.3399999999999</v>
      </c>
      <c r="D606" s="16">
        <v>1186.3399999999999</v>
      </c>
      <c r="E606" s="16">
        <v>1167.94</v>
      </c>
      <c r="F606" s="14" t="s">
        <v>2179</v>
      </c>
      <c r="G606" s="15">
        <v>6.6E-3</v>
      </c>
    </row>
    <row r="607" spans="1:7" x14ac:dyDescent="0.2">
      <c r="A607" s="17">
        <v>42586</v>
      </c>
      <c r="B607" s="16">
        <v>1205.52</v>
      </c>
      <c r="C607" s="16">
        <v>1200.8800000000001</v>
      </c>
      <c r="D607" s="16">
        <v>1206.47</v>
      </c>
      <c r="E607" s="16">
        <v>1198.9100000000001</v>
      </c>
      <c r="F607" s="14" t="s">
        <v>2179</v>
      </c>
      <c r="G607" s="15">
        <v>-2.8999999999999998E-3</v>
      </c>
    </row>
    <row r="608" spans="1:7" x14ac:dyDescent="0.2">
      <c r="A608" s="17">
        <v>42585</v>
      </c>
      <c r="B608" s="16">
        <v>1197.6400000000001</v>
      </c>
      <c r="C608" s="16">
        <v>1203.48</v>
      </c>
      <c r="D608" s="16">
        <v>1203.48</v>
      </c>
      <c r="E608" s="16">
        <v>1194</v>
      </c>
      <c r="F608" s="14" t="s">
        <v>2179</v>
      </c>
      <c r="G608" s="15">
        <v>-1.49E-2</v>
      </c>
    </row>
    <row r="609" spans="1:7" x14ac:dyDescent="0.2">
      <c r="A609" s="17">
        <v>42584</v>
      </c>
      <c r="B609" s="16">
        <v>1201.0999999999999</v>
      </c>
      <c r="C609" s="16">
        <v>1217.8399999999999</v>
      </c>
      <c r="D609" s="16">
        <v>1217.8399999999999</v>
      </c>
      <c r="E609" s="16">
        <v>1201.0999999999999</v>
      </c>
      <c r="F609" s="14" t="s">
        <v>2179</v>
      </c>
      <c r="G609" s="15">
        <v>6.9999999999999999E-4</v>
      </c>
    </row>
    <row r="610" spans="1:7" x14ac:dyDescent="0.2">
      <c r="A610" s="17">
        <v>42583</v>
      </c>
      <c r="B610" s="16">
        <v>1219.23</v>
      </c>
      <c r="C610" s="16">
        <v>1223.33</v>
      </c>
      <c r="D610" s="16">
        <v>1231.03</v>
      </c>
      <c r="E610" s="16">
        <v>1217.5999999999999</v>
      </c>
      <c r="F610" s="14" t="s">
        <v>2179</v>
      </c>
      <c r="G610" s="15">
        <v>2E-3</v>
      </c>
    </row>
    <row r="611" spans="1:7" x14ac:dyDescent="0.2">
      <c r="A611" s="17">
        <v>42580</v>
      </c>
      <c r="B611" s="16">
        <v>1218.3499999999999</v>
      </c>
      <c r="C611" s="16">
        <v>1218.8399999999999</v>
      </c>
      <c r="D611" s="16">
        <v>1221.08</v>
      </c>
      <c r="E611" s="16">
        <v>1214.1600000000001</v>
      </c>
      <c r="F611" s="14" t="s">
        <v>2179</v>
      </c>
      <c r="G611" s="15">
        <v>3.2000000000000002E-3</v>
      </c>
    </row>
    <row r="612" spans="1:7" x14ac:dyDescent="0.2">
      <c r="A612" s="17">
        <v>42579</v>
      </c>
      <c r="B612" s="16">
        <v>1215.95</v>
      </c>
      <c r="C612" s="16">
        <v>1214.28</v>
      </c>
      <c r="D612" s="16">
        <v>1226.68</v>
      </c>
      <c r="E612" s="16">
        <v>1214.28</v>
      </c>
      <c r="F612" s="14" t="s">
        <v>2179</v>
      </c>
      <c r="G612" s="15">
        <v>-2.5000000000000001E-3</v>
      </c>
    </row>
    <row r="613" spans="1:7" x14ac:dyDescent="0.2">
      <c r="A613" s="17">
        <v>42578</v>
      </c>
      <c r="B613" s="16">
        <v>1212.02</v>
      </c>
      <c r="C613" s="16">
        <v>1218.53</v>
      </c>
      <c r="D613" s="16">
        <v>1218.78</v>
      </c>
      <c r="E613" s="16">
        <v>1209.99</v>
      </c>
      <c r="F613" s="14" t="s">
        <v>2179</v>
      </c>
      <c r="G613" s="15">
        <v>1.6E-2</v>
      </c>
    </row>
    <row r="614" spans="1:7" x14ac:dyDescent="0.2">
      <c r="A614" s="17">
        <v>42577</v>
      </c>
      <c r="B614" s="16">
        <v>1215.08</v>
      </c>
      <c r="C614" s="16">
        <v>1200.92</v>
      </c>
      <c r="D614" s="16">
        <v>1215.27</v>
      </c>
      <c r="E614" s="16">
        <v>1200.92</v>
      </c>
      <c r="F614" s="14" t="s">
        <v>2179</v>
      </c>
      <c r="G614" s="15">
        <v>-6.8999999999999999E-3</v>
      </c>
    </row>
    <row r="615" spans="1:7" x14ac:dyDescent="0.2">
      <c r="A615" s="17">
        <v>42576</v>
      </c>
      <c r="B615" s="16">
        <v>1195.94</v>
      </c>
      <c r="C615" s="16">
        <v>1200.25</v>
      </c>
      <c r="D615" s="16">
        <v>1207.25</v>
      </c>
      <c r="E615" s="16">
        <v>1195.94</v>
      </c>
      <c r="F615" s="14" t="s">
        <v>2179</v>
      </c>
      <c r="G615" s="15">
        <v>3.5000000000000001E-3</v>
      </c>
    </row>
    <row r="616" spans="1:7" x14ac:dyDescent="0.2">
      <c r="A616" s="17">
        <v>42573</v>
      </c>
      <c r="B616" s="16">
        <v>1204.19</v>
      </c>
      <c r="C616" s="16">
        <v>1196.22</v>
      </c>
      <c r="D616" s="16">
        <v>1204.19</v>
      </c>
      <c r="E616" s="16">
        <v>1194.3499999999999</v>
      </c>
      <c r="F616" s="14" t="s">
        <v>2179</v>
      </c>
      <c r="G616" s="15">
        <v>-2E-3</v>
      </c>
    </row>
    <row r="617" spans="1:7" x14ac:dyDescent="0.2">
      <c r="A617" s="17">
        <v>42572</v>
      </c>
      <c r="B617" s="16">
        <v>1199.95</v>
      </c>
      <c r="C617" s="16">
        <v>1202.95</v>
      </c>
      <c r="D617" s="16">
        <v>1203.57</v>
      </c>
      <c r="E617" s="16">
        <v>1192.3499999999999</v>
      </c>
      <c r="F617" s="14" t="s">
        <v>2179</v>
      </c>
      <c r="G617" s="15">
        <v>1.29E-2</v>
      </c>
    </row>
    <row r="618" spans="1:7" x14ac:dyDescent="0.2">
      <c r="A618" s="17">
        <v>42571</v>
      </c>
      <c r="B618" s="16">
        <v>1202.3499999999999</v>
      </c>
      <c r="C618" s="16">
        <v>1193.58</v>
      </c>
      <c r="D618" s="16">
        <v>1202.8399999999999</v>
      </c>
      <c r="E618" s="16">
        <v>1192.69</v>
      </c>
      <c r="F618" s="14" t="s">
        <v>2179</v>
      </c>
      <c r="G618" s="15">
        <v>-4.0000000000000002E-4</v>
      </c>
    </row>
    <row r="619" spans="1:7" x14ac:dyDescent="0.2">
      <c r="A619" s="17">
        <v>42570</v>
      </c>
      <c r="B619" s="16">
        <v>1187.02</v>
      </c>
      <c r="C619" s="16">
        <v>1186.3599999999999</v>
      </c>
      <c r="D619" s="16">
        <v>1191.03</v>
      </c>
      <c r="E619" s="16">
        <v>1183.21</v>
      </c>
      <c r="F619" s="14" t="s">
        <v>2179</v>
      </c>
      <c r="G619" s="15">
        <v>1.5E-3</v>
      </c>
    </row>
    <row r="620" spans="1:7" x14ac:dyDescent="0.2">
      <c r="A620" s="17">
        <v>42569</v>
      </c>
      <c r="B620" s="16">
        <v>1187.52</v>
      </c>
      <c r="C620" s="16">
        <v>1184.8499999999999</v>
      </c>
      <c r="D620" s="16">
        <v>1191.49</v>
      </c>
      <c r="E620" s="16">
        <v>1184.51</v>
      </c>
      <c r="F620" s="14" t="s">
        <v>2179</v>
      </c>
      <c r="G620" s="15">
        <v>-4.0000000000000001E-3</v>
      </c>
    </row>
    <row r="621" spans="1:7" x14ac:dyDescent="0.2">
      <c r="A621" s="17">
        <v>42566</v>
      </c>
      <c r="B621" s="16">
        <v>1185.69</v>
      </c>
      <c r="C621" s="16">
        <v>1188.1400000000001</v>
      </c>
      <c r="D621" s="16">
        <v>1188.49</v>
      </c>
      <c r="E621" s="16">
        <v>1179.21</v>
      </c>
      <c r="F621" s="14" t="s">
        <v>2179</v>
      </c>
      <c r="G621" s="15">
        <v>-1E-3</v>
      </c>
    </row>
    <row r="622" spans="1:7" x14ac:dyDescent="0.2">
      <c r="A622" s="17">
        <v>42565</v>
      </c>
      <c r="B622" s="16">
        <v>1190.47</v>
      </c>
      <c r="C622" s="16">
        <v>1194.3800000000001</v>
      </c>
      <c r="D622" s="16">
        <v>1198.29</v>
      </c>
      <c r="E622" s="16">
        <v>1189.03</v>
      </c>
      <c r="F622" s="14" t="s">
        <v>2179</v>
      </c>
      <c r="G622" s="15">
        <v>-1.4E-3</v>
      </c>
    </row>
    <row r="623" spans="1:7" x14ac:dyDescent="0.2">
      <c r="A623" s="17">
        <v>42564</v>
      </c>
      <c r="B623" s="16">
        <v>1191.6500000000001</v>
      </c>
      <c r="C623" s="16">
        <v>1192.17</v>
      </c>
      <c r="D623" s="16">
        <v>1193.6400000000001</v>
      </c>
      <c r="E623" s="16">
        <v>1186.3399999999999</v>
      </c>
      <c r="F623" s="14" t="s">
        <v>2179</v>
      </c>
      <c r="G623" s="15">
        <v>2.3999999999999998E-3</v>
      </c>
    </row>
    <row r="624" spans="1:7" x14ac:dyDescent="0.2">
      <c r="A624" s="17">
        <v>42563</v>
      </c>
      <c r="B624" s="16">
        <v>1193.3</v>
      </c>
      <c r="C624" s="16">
        <v>1192.03</v>
      </c>
      <c r="D624" s="16">
        <v>1198.43</v>
      </c>
      <c r="E624" s="16">
        <v>1192.03</v>
      </c>
      <c r="F624" s="14" t="s">
        <v>2179</v>
      </c>
      <c r="G624" s="15">
        <v>1.2999999999999999E-2</v>
      </c>
    </row>
    <row r="625" spans="1:7" x14ac:dyDescent="0.2">
      <c r="A625" s="17">
        <v>42562</v>
      </c>
      <c r="B625" s="16">
        <v>1190.44</v>
      </c>
      <c r="C625" s="16">
        <v>1181.01</v>
      </c>
      <c r="D625" s="16">
        <v>1190.44</v>
      </c>
      <c r="E625" s="16">
        <v>1181.01</v>
      </c>
      <c r="F625" s="14" t="s">
        <v>2179</v>
      </c>
      <c r="G625" s="15">
        <v>1.03E-2</v>
      </c>
    </row>
    <row r="626" spans="1:7" x14ac:dyDescent="0.2">
      <c r="A626" s="17">
        <v>42559</v>
      </c>
      <c r="B626" s="16">
        <v>1175.1600000000001</v>
      </c>
      <c r="C626" s="16">
        <v>1160.1600000000001</v>
      </c>
      <c r="D626" s="16">
        <v>1175.1600000000001</v>
      </c>
      <c r="E626" s="16">
        <v>1158.83</v>
      </c>
      <c r="F626" s="14" t="s">
        <v>2179</v>
      </c>
      <c r="G626" s="15">
        <v>1.9800000000000002E-2</v>
      </c>
    </row>
    <row r="627" spans="1:7" x14ac:dyDescent="0.2">
      <c r="A627" s="17">
        <v>42558</v>
      </c>
      <c r="B627" s="16">
        <v>1163.19</v>
      </c>
      <c r="C627" s="16">
        <v>1146.75</v>
      </c>
      <c r="D627" s="16">
        <v>1164.08</v>
      </c>
      <c r="E627" s="16">
        <v>1146.75</v>
      </c>
      <c r="F627" s="14" t="s">
        <v>2179</v>
      </c>
      <c r="G627" s="15">
        <v>-2.0199999999999999E-2</v>
      </c>
    </row>
    <row r="628" spans="1:7" x14ac:dyDescent="0.2">
      <c r="A628" s="17">
        <v>42557</v>
      </c>
      <c r="B628" s="16">
        <v>1140.5999999999999</v>
      </c>
      <c r="C628" s="16">
        <v>1158.5899999999999</v>
      </c>
      <c r="D628" s="16">
        <v>1158.8800000000001</v>
      </c>
      <c r="E628" s="16">
        <v>1137.3699999999999</v>
      </c>
      <c r="F628" s="14" t="s">
        <v>2179</v>
      </c>
      <c r="G628" s="15">
        <v>-1.49E-2</v>
      </c>
    </row>
    <row r="629" spans="1:7" x14ac:dyDescent="0.2">
      <c r="A629" s="17">
        <v>42556</v>
      </c>
      <c r="B629" s="16">
        <v>1164.06</v>
      </c>
      <c r="C629" s="16">
        <v>1175.82</v>
      </c>
      <c r="D629" s="16">
        <v>1176.31</v>
      </c>
      <c r="E629" s="16">
        <v>1162.75</v>
      </c>
      <c r="F629" s="14" t="s">
        <v>2179</v>
      </c>
      <c r="G629" s="15">
        <v>-1.1999999999999999E-3</v>
      </c>
    </row>
    <row r="630" spans="1:7" x14ac:dyDescent="0.2">
      <c r="A630" s="17">
        <v>42555</v>
      </c>
      <c r="B630" s="16">
        <v>1181.67</v>
      </c>
      <c r="C630" s="16">
        <v>1186.9100000000001</v>
      </c>
      <c r="D630" s="16">
        <v>1189.3699999999999</v>
      </c>
      <c r="E630" s="16">
        <v>1178.6300000000001</v>
      </c>
      <c r="F630" s="14" t="s">
        <v>2179</v>
      </c>
      <c r="G630" s="15">
        <v>1.3599999999999999E-2</v>
      </c>
    </row>
    <row r="631" spans="1:7" x14ac:dyDescent="0.2">
      <c r="A631" s="17">
        <v>42552</v>
      </c>
      <c r="B631" s="16">
        <v>1183.05</v>
      </c>
      <c r="C631" s="16">
        <v>1175.57</v>
      </c>
      <c r="D631" s="16">
        <v>1183.67</v>
      </c>
      <c r="E631" s="16">
        <v>1172.81</v>
      </c>
      <c r="F631" s="14" t="s">
        <v>2179</v>
      </c>
      <c r="G631" s="15">
        <v>1.1299999999999999E-2</v>
      </c>
    </row>
    <row r="632" spans="1:7" x14ac:dyDescent="0.2">
      <c r="A632" s="17">
        <v>42551</v>
      </c>
      <c r="B632" s="16">
        <v>1167.22</v>
      </c>
      <c r="C632" s="16">
        <v>1157.8499999999999</v>
      </c>
      <c r="D632" s="16">
        <v>1169.32</v>
      </c>
      <c r="E632" s="16">
        <v>1149.47</v>
      </c>
      <c r="F632" s="14" t="s">
        <v>2179</v>
      </c>
      <c r="G632" s="15">
        <v>2.4500000000000001E-2</v>
      </c>
    </row>
    <row r="633" spans="1:7" x14ac:dyDescent="0.2">
      <c r="A633" s="17">
        <v>42550</v>
      </c>
      <c r="B633" s="16">
        <v>1154.21</v>
      </c>
      <c r="C633" s="16">
        <v>1138.69</v>
      </c>
      <c r="D633" s="16">
        <v>1156.08</v>
      </c>
      <c r="E633" s="16">
        <v>1128.67</v>
      </c>
      <c r="F633" s="14" t="s">
        <v>2179</v>
      </c>
      <c r="G633" s="15">
        <v>2.29E-2</v>
      </c>
    </row>
    <row r="634" spans="1:7" x14ac:dyDescent="0.2">
      <c r="A634" s="17">
        <v>42549</v>
      </c>
      <c r="B634" s="16">
        <v>1126.56</v>
      </c>
      <c r="C634" s="16">
        <v>1121.8</v>
      </c>
      <c r="D634" s="16">
        <v>1133.06</v>
      </c>
      <c r="E634" s="16">
        <v>1119.46</v>
      </c>
      <c r="F634" s="14" t="s">
        <v>2179</v>
      </c>
      <c r="G634" s="15">
        <v>-3.2399999999999998E-2</v>
      </c>
    </row>
    <row r="635" spans="1:7" x14ac:dyDescent="0.2">
      <c r="A635" s="17">
        <v>42548</v>
      </c>
      <c r="B635" s="16">
        <v>1101.29</v>
      </c>
      <c r="C635" s="16">
        <v>1129.81</v>
      </c>
      <c r="D635" s="16">
        <v>1135.44</v>
      </c>
      <c r="E635" s="16">
        <v>1101.29</v>
      </c>
      <c r="F635" s="14" t="s">
        <v>2179</v>
      </c>
      <c r="G635" s="15">
        <v>-3.2099999999999997E-2</v>
      </c>
    </row>
    <row r="636" spans="1:7" x14ac:dyDescent="0.2">
      <c r="A636" s="17">
        <v>42545</v>
      </c>
      <c r="B636" s="16">
        <v>1138.22</v>
      </c>
      <c r="C636" s="16">
        <v>1121.23</v>
      </c>
      <c r="D636" s="16">
        <v>1145.17</v>
      </c>
      <c r="E636" s="16">
        <v>1080.3599999999999</v>
      </c>
      <c r="F636" s="14" t="s">
        <v>2179</v>
      </c>
      <c r="G636" s="15">
        <v>2.24E-2</v>
      </c>
    </row>
    <row r="637" spans="1:7" x14ac:dyDescent="0.2">
      <c r="A637" s="17">
        <v>42544</v>
      </c>
      <c r="B637" s="16">
        <v>1175.98</v>
      </c>
      <c r="C637" s="16">
        <v>1158.1300000000001</v>
      </c>
      <c r="D637" s="16">
        <v>1178.32</v>
      </c>
      <c r="E637" s="16">
        <v>1158.1300000000001</v>
      </c>
      <c r="F637" s="14" t="s">
        <v>2179</v>
      </c>
      <c r="G637" s="15">
        <v>0</v>
      </c>
    </row>
    <row r="638" spans="1:7" x14ac:dyDescent="0.2">
      <c r="A638" s="17">
        <v>42543</v>
      </c>
      <c r="B638" s="16">
        <v>1150.2</v>
      </c>
      <c r="C638" s="16">
        <v>1150.2</v>
      </c>
      <c r="D638" s="16">
        <v>1159.4000000000001</v>
      </c>
      <c r="E638" s="16">
        <v>1144.94</v>
      </c>
      <c r="F638" s="14" t="s">
        <v>2179</v>
      </c>
      <c r="G638" s="15">
        <v>4.4000000000000003E-3</v>
      </c>
    </row>
    <row r="639" spans="1:7" x14ac:dyDescent="0.2">
      <c r="A639" s="17">
        <v>42542</v>
      </c>
      <c r="B639" s="16">
        <v>1150.2</v>
      </c>
      <c r="C639" s="16">
        <v>1146.8699999999999</v>
      </c>
      <c r="D639" s="16">
        <v>1155.47</v>
      </c>
      <c r="E639" s="16">
        <v>1143.54</v>
      </c>
      <c r="F639" s="14" t="s">
        <v>2179</v>
      </c>
      <c r="G639" s="15">
        <v>1.9400000000000001E-2</v>
      </c>
    </row>
    <row r="640" spans="1:7" x14ac:dyDescent="0.2">
      <c r="A640" s="17">
        <v>42541</v>
      </c>
      <c r="B640" s="16">
        <v>1145.21</v>
      </c>
      <c r="C640" s="16">
        <v>1143.3399999999999</v>
      </c>
      <c r="D640" s="16">
        <v>1160.5</v>
      </c>
      <c r="E640" s="16">
        <v>1143.3399999999999</v>
      </c>
      <c r="F640" s="14" t="s">
        <v>2179</v>
      </c>
      <c r="G640" s="15">
        <v>9.4999999999999998E-3</v>
      </c>
    </row>
    <row r="641" spans="1:7" x14ac:dyDescent="0.2">
      <c r="A641" s="17">
        <v>42538</v>
      </c>
      <c r="B641" s="16">
        <v>1123.3699999999999</v>
      </c>
      <c r="C641" s="16">
        <v>1124.8800000000001</v>
      </c>
      <c r="D641" s="16">
        <v>1135.2</v>
      </c>
      <c r="E641" s="16">
        <v>1120.96</v>
      </c>
      <c r="F641" s="14" t="s">
        <v>2179</v>
      </c>
      <c r="G641" s="15">
        <v>-1.8499999999999999E-2</v>
      </c>
    </row>
    <row r="642" spans="1:7" x14ac:dyDescent="0.2">
      <c r="A642" s="17">
        <v>42537</v>
      </c>
      <c r="B642" s="16">
        <v>1112.76</v>
      </c>
      <c r="C642" s="16">
        <v>1122.75</v>
      </c>
      <c r="D642" s="16">
        <v>1127.03</v>
      </c>
      <c r="E642" s="16">
        <v>1112.25</v>
      </c>
      <c r="F642" s="14" t="s">
        <v>2179</v>
      </c>
      <c r="G642" s="15">
        <v>8.3999999999999995E-3</v>
      </c>
    </row>
    <row r="643" spans="1:7" x14ac:dyDescent="0.2">
      <c r="A643" s="17">
        <v>42536</v>
      </c>
      <c r="B643" s="16">
        <v>1133.78</v>
      </c>
      <c r="C643" s="16">
        <v>1135.1300000000001</v>
      </c>
      <c r="D643" s="16">
        <v>1144.43</v>
      </c>
      <c r="E643" s="16">
        <v>1133.78</v>
      </c>
      <c r="F643" s="14" t="s">
        <v>2179</v>
      </c>
      <c r="G643" s="15">
        <v>-3.0700000000000002E-2</v>
      </c>
    </row>
    <row r="644" spans="1:7" x14ac:dyDescent="0.2">
      <c r="A644" s="17">
        <v>42535</v>
      </c>
      <c r="B644" s="16">
        <v>1124.3</v>
      </c>
      <c r="C644" s="16">
        <v>1142.6099999999999</v>
      </c>
      <c r="D644" s="16">
        <v>1142.6099999999999</v>
      </c>
      <c r="E644" s="16">
        <v>1124.3</v>
      </c>
      <c r="F644" s="14" t="s">
        <v>2179</v>
      </c>
      <c r="G644" s="15">
        <v>-1.23E-2</v>
      </c>
    </row>
    <row r="645" spans="1:7" x14ac:dyDescent="0.2">
      <c r="A645" s="17">
        <v>42534</v>
      </c>
      <c r="B645" s="16">
        <v>1159.8599999999999</v>
      </c>
      <c r="C645" s="16">
        <v>1168.8699999999999</v>
      </c>
      <c r="D645" s="16">
        <v>1168.8699999999999</v>
      </c>
      <c r="E645" s="16">
        <v>1147.96</v>
      </c>
      <c r="F645" s="14" t="s">
        <v>2179</v>
      </c>
      <c r="G645" s="15">
        <v>-2.7300000000000001E-2</v>
      </c>
    </row>
    <row r="646" spans="1:7" x14ac:dyDescent="0.2">
      <c r="A646" s="17">
        <v>42531</v>
      </c>
      <c r="B646" s="16">
        <v>1174.25</v>
      </c>
      <c r="C646" s="16">
        <v>1205.49</v>
      </c>
      <c r="D646" s="16">
        <v>1205.74</v>
      </c>
      <c r="E646" s="16">
        <v>1172.8599999999999</v>
      </c>
      <c r="F646" s="14" t="s">
        <v>2179</v>
      </c>
      <c r="G646" s="15">
        <v>-5.4000000000000003E-3</v>
      </c>
    </row>
    <row r="647" spans="1:7" x14ac:dyDescent="0.2">
      <c r="A647" s="17">
        <v>42530</v>
      </c>
      <c r="B647" s="16">
        <v>1207.21</v>
      </c>
      <c r="C647" s="16">
        <v>1212.33</v>
      </c>
      <c r="D647" s="16">
        <v>1214.3499999999999</v>
      </c>
      <c r="E647" s="16">
        <v>1202.68</v>
      </c>
      <c r="F647" s="14" t="s">
        <v>2179</v>
      </c>
      <c r="G647" s="15">
        <v>-7.1000000000000004E-3</v>
      </c>
    </row>
    <row r="648" spans="1:7" x14ac:dyDescent="0.2">
      <c r="A648" s="17">
        <v>42529</v>
      </c>
      <c r="B648" s="16">
        <v>1213.79</v>
      </c>
      <c r="C648" s="16">
        <v>1221.98</v>
      </c>
      <c r="D648" s="16">
        <v>1222.23</v>
      </c>
      <c r="E648" s="16">
        <v>1212.68</v>
      </c>
      <c r="F648" s="14" t="s">
        <v>2179</v>
      </c>
      <c r="G648" s="15">
        <v>8.3000000000000001E-3</v>
      </c>
    </row>
    <row r="649" spans="1:7" x14ac:dyDescent="0.2">
      <c r="A649" s="17">
        <v>42528</v>
      </c>
      <c r="B649" s="16">
        <v>1222.53</v>
      </c>
      <c r="C649" s="16">
        <v>1215.53</v>
      </c>
      <c r="D649" s="16">
        <v>1223.3399999999999</v>
      </c>
      <c r="E649" s="16">
        <v>1215.01</v>
      </c>
      <c r="F649" s="14" t="s">
        <v>2179</v>
      </c>
      <c r="G649" s="15">
        <v>3.8E-3</v>
      </c>
    </row>
    <row r="650" spans="1:7" x14ac:dyDescent="0.2">
      <c r="A650" s="17">
        <v>42527</v>
      </c>
      <c r="B650" s="16">
        <v>1212.4100000000001</v>
      </c>
      <c r="C650" s="16">
        <v>1209.55</v>
      </c>
      <c r="D650" s="16">
        <v>1212.94</v>
      </c>
      <c r="E650" s="16">
        <v>1202.48</v>
      </c>
      <c r="F650" s="14" t="s">
        <v>2179</v>
      </c>
      <c r="G650" s="15">
        <v>-6.1999999999999998E-3</v>
      </c>
    </row>
    <row r="651" spans="1:7" x14ac:dyDescent="0.2">
      <c r="A651" s="17">
        <v>42524</v>
      </c>
      <c r="B651" s="16">
        <v>1207.8499999999999</v>
      </c>
      <c r="C651" s="16">
        <v>1215.8699999999999</v>
      </c>
      <c r="D651" s="16">
        <v>1219.9000000000001</v>
      </c>
      <c r="E651" s="16">
        <v>1201.6199999999999</v>
      </c>
      <c r="F651" s="14" t="s">
        <v>2179</v>
      </c>
      <c r="G651" s="15">
        <v>-5.7999999999999996E-3</v>
      </c>
    </row>
    <row r="652" spans="1:7" x14ac:dyDescent="0.2">
      <c r="A652" s="17">
        <v>42523</v>
      </c>
      <c r="B652" s="16">
        <v>1215.3699999999999</v>
      </c>
      <c r="C652" s="16">
        <v>1219.53</v>
      </c>
      <c r="D652" s="16">
        <v>1221.49</v>
      </c>
      <c r="E652" s="16">
        <v>1210.8499999999999</v>
      </c>
      <c r="F652" s="14" t="s">
        <v>2179</v>
      </c>
      <c r="G652" s="15">
        <v>1.4E-3</v>
      </c>
    </row>
    <row r="653" spans="1:7" x14ac:dyDescent="0.2">
      <c r="A653" s="17">
        <v>42522</v>
      </c>
      <c r="B653" s="16">
        <v>1222.49</v>
      </c>
      <c r="C653" s="16">
        <v>1221.32</v>
      </c>
      <c r="D653" s="16">
        <v>1226.3499999999999</v>
      </c>
      <c r="E653" s="16">
        <v>1216</v>
      </c>
      <c r="F653" s="14" t="s">
        <v>2179</v>
      </c>
      <c r="G653" s="15">
        <v>-1.4E-3</v>
      </c>
    </row>
    <row r="654" spans="1:7" x14ac:dyDescent="0.2">
      <c r="A654" s="17">
        <v>42521</v>
      </c>
      <c r="B654" s="16">
        <v>1220.74</v>
      </c>
      <c r="C654" s="16">
        <v>1224.52</v>
      </c>
      <c r="D654" s="16">
        <v>1225.08</v>
      </c>
      <c r="E654" s="16">
        <v>1215.08</v>
      </c>
      <c r="F654" s="14" t="s">
        <v>2179</v>
      </c>
      <c r="G654" s="15">
        <v>4.7999999999999996E-3</v>
      </c>
    </row>
    <row r="655" spans="1:7" x14ac:dyDescent="0.2">
      <c r="A655" s="17">
        <v>42520</v>
      </c>
      <c r="B655" s="16">
        <v>1222.47</v>
      </c>
      <c r="C655" s="16">
        <v>1219.17</v>
      </c>
      <c r="D655" s="16">
        <v>1224.3</v>
      </c>
      <c r="E655" s="16">
        <v>1219.06</v>
      </c>
      <c r="F655" s="14" t="s">
        <v>2179</v>
      </c>
      <c r="G655" s="15">
        <v>2.9999999999999997E-4</v>
      </c>
    </row>
    <row r="656" spans="1:7" x14ac:dyDescent="0.2">
      <c r="A656" s="17">
        <v>42517</v>
      </c>
      <c r="B656" s="16">
        <v>1216.57</v>
      </c>
      <c r="C656" s="16">
        <v>1215.23</v>
      </c>
      <c r="D656" s="16">
        <v>1219.7</v>
      </c>
      <c r="E656" s="16">
        <v>1212.96</v>
      </c>
      <c r="F656" s="14" t="s">
        <v>2179</v>
      </c>
      <c r="G656" s="15">
        <v>-2.3999999999999998E-3</v>
      </c>
    </row>
    <row r="657" spans="1:7" x14ac:dyDescent="0.2">
      <c r="A657" s="17">
        <v>42516</v>
      </c>
      <c r="B657" s="16">
        <v>1216.23</v>
      </c>
      <c r="C657" s="16">
        <v>1218.2</v>
      </c>
      <c r="D657" s="16">
        <v>1222.08</v>
      </c>
      <c r="E657" s="16">
        <v>1212.6500000000001</v>
      </c>
      <c r="F657" s="14" t="s">
        <v>2179</v>
      </c>
      <c r="G657" s="15">
        <v>1.4200000000000001E-2</v>
      </c>
    </row>
    <row r="658" spans="1:7" x14ac:dyDescent="0.2">
      <c r="A658" s="17">
        <v>42515</v>
      </c>
      <c r="B658" s="16">
        <v>1219.0999999999999</v>
      </c>
      <c r="C658" s="16">
        <v>1212.8499999999999</v>
      </c>
      <c r="D658" s="16">
        <v>1219.3800000000001</v>
      </c>
      <c r="E658" s="16">
        <v>1209.21</v>
      </c>
      <c r="F658" s="14" t="s">
        <v>2179</v>
      </c>
      <c r="G658" s="15">
        <v>1.37E-2</v>
      </c>
    </row>
    <row r="659" spans="1:7" x14ac:dyDescent="0.2">
      <c r="A659" s="17">
        <v>42514</v>
      </c>
      <c r="B659" s="16">
        <v>1202.08</v>
      </c>
      <c r="C659" s="16">
        <v>1183.1500000000001</v>
      </c>
      <c r="D659" s="16">
        <v>1202.6600000000001</v>
      </c>
      <c r="E659" s="16">
        <v>1181.33</v>
      </c>
      <c r="F659" s="14" t="s">
        <v>2179</v>
      </c>
      <c r="G659" s="15">
        <v>-1.4E-3</v>
      </c>
    </row>
    <row r="660" spans="1:7" x14ac:dyDescent="0.2">
      <c r="A660" s="17">
        <v>42513</v>
      </c>
      <c r="B660" s="16">
        <v>1185.8399999999999</v>
      </c>
      <c r="C660" s="16">
        <v>1185.8599999999999</v>
      </c>
      <c r="D660" s="16">
        <v>1192.42</v>
      </c>
      <c r="E660" s="16">
        <v>1181.2</v>
      </c>
      <c r="F660" s="14" t="s">
        <v>2179</v>
      </c>
      <c r="G660" s="15">
        <v>1.14E-2</v>
      </c>
    </row>
    <row r="661" spans="1:7" x14ac:dyDescent="0.2">
      <c r="A661" s="17">
        <v>42510</v>
      </c>
      <c r="B661" s="16">
        <v>1187.45</v>
      </c>
      <c r="C661" s="16">
        <v>1179.9100000000001</v>
      </c>
      <c r="D661" s="16">
        <v>1188.74</v>
      </c>
      <c r="E661" s="16">
        <v>1179.9100000000001</v>
      </c>
      <c r="F661" s="14" t="s">
        <v>2179</v>
      </c>
      <c r="G661" s="15">
        <v>-2.3999999999999998E-3</v>
      </c>
    </row>
    <row r="662" spans="1:7" x14ac:dyDescent="0.2">
      <c r="A662" s="17">
        <v>42509</v>
      </c>
      <c r="B662" s="16">
        <v>1174.0899999999999</v>
      </c>
      <c r="C662" s="16">
        <v>1180.8699999999999</v>
      </c>
      <c r="D662" s="16">
        <v>1181.55</v>
      </c>
      <c r="E662" s="16">
        <v>1172.97</v>
      </c>
      <c r="F662" s="14" t="s">
        <v>2179</v>
      </c>
      <c r="G662" s="15">
        <v>-1.2999999999999999E-3</v>
      </c>
    </row>
    <row r="663" spans="1:7" x14ac:dyDescent="0.2">
      <c r="A663" s="17">
        <v>42508</v>
      </c>
      <c r="B663" s="16">
        <v>1176.8599999999999</v>
      </c>
      <c r="C663" s="16">
        <v>1172.1199999999999</v>
      </c>
      <c r="D663" s="16">
        <v>1177.46</v>
      </c>
      <c r="E663" s="16">
        <v>1170.44</v>
      </c>
      <c r="F663" s="14" t="s">
        <v>2179</v>
      </c>
      <c r="G663" s="15">
        <v>6.1999999999999998E-3</v>
      </c>
    </row>
    <row r="664" spans="1:7" x14ac:dyDescent="0.2">
      <c r="A664" s="17">
        <v>42507</v>
      </c>
      <c r="B664" s="16">
        <v>1178.42</v>
      </c>
      <c r="C664" s="16">
        <v>1171.47</v>
      </c>
      <c r="D664" s="16">
        <v>1186.19</v>
      </c>
      <c r="E664" s="16">
        <v>1171.47</v>
      </c>
      <c r="F664" s="14" t="s">
        <v>2179</v>
      </c>
      <c r="G664" s="15">
        <v>3.7000000000000002E-3</v>
      </c>
    </row>
    <row r="665" spans="1:7" x14ac:dyDescent="0.2">
      <c r="A665" s="17">
        <v>42503</v>
      </c>
      <c r="B665" s="16">
        <v>1171.1600000000001</v>
      </c>
      <c r="C665" s="16">
        <v>1161.8599999999999</v>
      </c>
      <c r="D665" s="16">
        <v>1171.25</v>
      </c>
      <c r="E665" s="16">
        <v>1157.97</v>
      </c>
      <c r="F665" s="14" t="s">
        <v>2179</v>
      </c>
      <c r="G665" s="15">
        <v>-2.7000000000000001E-3</v>
      </c>
    </row>
    <row r="666" spans="1:7" x14ac:dyDescent="0.2">
      <c r="A666" s="17">
        <v>42502</v>
      </c>
      <c r="B666" s="16">
        <v>1166.8900000000001</v>
      </c>
      <c r="C666" s="16">
        <v>1166.6600000000001</v>
      </c>
      <c r="D666" s="16">
        <v>1180.1600000000001</v>
      </c>
      <c r="E666" s="16">
        <v>1164.3900000000001</v>
      </c>
      <c r="F666" s="14" t="s">
        <v>2179</v>
      </c>
      <c r="G666" s="15">
        <v>-2.0999999999999999E-3</v>
      </c>
    </row>
    <row r="667" spans="1:7" x14ac:dyDescent="0.2">
      <c r="A667" s="17">
        <v>42501</v>
      </c>
      <c r="B667" s="16">
        <v>1170.04</v>
      </c>
      <c r="C667" s="16">
        <v>1175.9000000000001</v>
      </c>
      <c r="D667" s="16">
        <v>1176</v>
      </c>
      <c r="E667" s="16">
        <v>1166.24</v>
      </c>
      <c r="F667" s="14" t="s">
        <v>2179</v>
      </c>
      <c r="G667" s="15">
        <v>8.0999999999999996E-3</v>
      </c>
    </row>
    <row r="668" spans="1:7" x14ac:dyDescent="0.2">
      <c r="A668" s="17">
        <v>42500</v>
      </c>
      <c r="B668" s="16">
        <v>1172.47</v>
      </c>
      <c r="C668" s="16">
        <v>1168.76</v>
      </c>
      <c r="D668" s="16">
        <v>1177.5999999999999</v>
      </c>
      <c r="E668" s="16">
        <v>1168.76</v>
      </c>
      <c r="F668" s="14" t="s">
        <v>2179</v>
      </c>
      <c r="G668" s="15">
        <v>1.15E-2</v>
      </c>
    </row>
    <row r="669" spans="1:7" x14ac:dyDescent="0.2">
      <c r="A669" s="17">
        <v>42499</v>
      </c>
      <c r="B669" s="16">
        <v>1163.08</v>
      </c>
      <c r="C669" s="16">
        <v>1161.78</v>
      </c>
      <c r="D669" s="16">
        <v>1171.58</v>
      </c>
      <c r="E669" s="16">
        <v>1151.31</v>
      </c>
      <c r="F669" s="14" t="s">
        <v>2179</v>
      </c>
      <c r="G669" s="15">
        <v>8.0000000000000004E-4</v>
      </c>
    </row>
    <row r="670" spans="1:7" x14ac:dyDescent="0.2">
      <c r="A670" s="17">
        <v>42494</v>
      </c>
      <c r="B670" s="16">
        <v>1149.82</v>
      </c>
      <c r="C670" s="16">
        <v>1147.99</v>
      </c>
      <c r="D670" s="16">
        <v>1155.48</v>
      </c>
      <c r="E670" s="16">
        <v>1145.24</v>
      </c>
      <c r="F670" s="14" t="s">
        <v>2179</v>
      </c>
      <c r="G670" s="15">
        <v>-1.1299999999999999E-2</v>
      </c>
    </row>
    <row r="671" spans="1:7" x14ac:dyDescent="0.2">
      <c r="A671" s="17">
        <v>42493</v>
      </c>
      <c r="B671" s="16">
        <v>1148.8599999999999</v>
      </c>
      <c r="C671" s="16">
        <v>1161.96</v>
      </c>
      <c r="D671" s="16">
        <v>1163.1099999999999</v>
      </c>
      <c r="E671" s="16">
        <v>1143.43</v>
      </c>
      <c r="F671" s="14" t="s">
        <v>2179</v>
      </c>
      <c r="G671" s="15">
        <v>-4.1000000000000003E-3</v>
      </c>
    </row>
    <row r="672" spans="1:7" x14ac:dyDescent="0.2">
      <c r="A672" s="17">
        <v>42492</v>
      </c>
      <c r="B672" s="16">
        <v>1161.96</v>
      </c>
      <c r="C672" s="16">
        <v>1166.9000000000001</v>
      </c>
      <c r="D672" s="16">
        <v>1170.43</v>
      </c>
      <c r="E672" s="16">
        <v>1161.81</v>
      </c>
      <c r="F672" s="14" t="s">
        <v>2179</v>
      </c>
      <c r="G672" s="15">
        <v>-6.1999999999999998E-3</v>
      </c>
    </row>
    <row r="673" spans="1:7" x14ac:dyDescent="0.2">
      <c r="A673" s="17">
        <v>42489</v>
      </c>
      <c r="B673" s="16">
        <v>1166.76</v>
      </c>
      <c r="C673" s="16">
        <v>1167.43</v>
      </c>
      <c r="D673" s="16">
        <v>1182.2</v>
      </c>
      <c r="E673" s="16">
        <v>1162.75</v>
      </c>
      <c r="F673" s="14" t="s">
        <v>2179</v>
      </c>
      <c r="G673" s="15">
        <v>2.8E-3</v>
      </c>
    </row>
    <row r="674" spans="1:7" x14ac:dyDescent="0.2">
      <c r="A674" s="17">
        <v>42488</v>
      </c>
      <c r="B674" s="16">
        <v>1174.05</v>
      </c>
      <c r="C674" s="16">
        <v>1166.8599999999999</v>
      </c>
      <c r="D674" s="16">
        <v>1175.6400000000001</v>
      </c>
      <c r="E674" s="16">
        <v>1150.83</v>
      </c>
      <c r="F674" s="14" t="s">
        <v>2179</v>
      </c>
      <c r="G674" s="15">
        <v>5.8999999999999999E-3</v>
      </c>
    </row>
    <row r="675" spans="1:7" x14ac:dyDescent="0.2">
      <c r="A675" s="17">
        <v>42487</v>
      </c>
      <c r="B675" s="16">
        <v>1170.75</v>
      </c>
      <c r="C675" s="16">
        <v>1167.76</v>
      </c>
      <c r="D675" s="16">
        <v>1173.58</v>
      </c>
      <c r="E675" s="16">
        <v>1162.19</v>
      </c>
      <c r="F675" s="14" t="s">
        <v>2179</v>
      </c>
      <c r="G675" s="15">
        <v>-8.3999999999999995E-3</v>
      </c>
    </row>
    <row r="676" spans="1:7" x14ac:dyDescent="0.2">
      <c r="A676" s="17">
        <v>42486</v>
      </c>
      <c r="B676" s="16">
        <v>1163.8399999999999</v>
      </c>
      <c r="C676" s="16">
        <v>1177.8399999999999</v>
      </c>
      <c r="D676" s="16">
        <v>1180.54</v>
      </c>
      <c r="E676" s="16">
        <v>1163.8399999999999</v>
      </c>
      <c r="F676" s="14" t="s">
        <v>2179</v>
      </c>
      <c r="G676" s="15">
        <v>-9.1999999999999998E-3</v>
      </c>
    </row>
    <row r="677" spans="1:7" x14ac:dyDescent="0.2">
      <c r="A677" s="17">
        <v>42485</v>
      </c>
      <c r="B677" s="16">
        <v>1173.75</v>
      </c>
      <c r="C677" s="16">
        <v>1177.6300000000001</v>
      </c>
      <c r="D677" s="16">
        <v>1180.9000000000001</v>
      </c>
      <c r="E677" s="16">
        <v>1169.94</v>
      </c>
      <c r="F677" s="14" t="s">
        <v>2179</v>
      </c>
      <c r="G677" s="15">
        <v>6.8999999999999999E-3</v>
      </c>
    </row>
    <row r="678" spans="1:7" x14ac:dyDescent="0.2">
      <c r="A678" s="17">
        <v>42481</v>
      </c>
      <c r="B678" s="16">
        <v>1184.6400000000001</v>
      </c>
      <c r="C678" s="16">
        <v>1183.8699999999999</v>
      </c>
      <c r="D678" s="16">
        <v>1186.45</v>
      </c>
      <c r="E678" s="16">
        <v>1171.53</v>
      </c>
      <c r="F678" s="14" t="s">
        <v>2179</v>
      </c>
      <c r="G678" s="15">
        <v>-1.0999999999999999E-2</v>
      </c>
    </row>
    <row r="679" spans="1:7" x14ac:dyDescent="0.2">
      <c r="A679" s="17">
        <v>42480</v>
      </c>
      <c r="B679" s="16">
        <v>1176.48</v>
      </c>
      <c r="C679" s="16">
        <v>1184.42</v>
      </c>
      <c r="D679" s="16">
        <v>1190.4100000000001</v>
      </c>
      <c r="E679" s="16">
        <v>1176.48</v>
      </c>
      <c r="F679" s="14" t="s">
        <v>2179</v>
      </c>
      <c r="G679" s="15">
        <v>1.67E-2</v>
      </c>
    </row>
    <row r="680" spans="1:7" x14ac:dyDescent="0.2">
      <c r="A680" s="17">
        <v>42479</v>
      </c>
      <c r="B680" s="16">
        <v>1189.53</v>
      </c>
      <c r="C680" s="16">
        <v>1173.93</v>
      </c>
      <c r="D680" s="16">
        <v>1192.01</v>
      </c>
      <c r="E680" s="16">
        <v>1173.9100000000001</v>
      </c>
      <c r="F680" s="14" t="s">
        <v>2179</v>
      </c>
      <c r="G680" s="15">
        <v>3.7000000000000002E-3</v>
      </c>
    </row>
    <row r="681" spans="1:7" x14ac:dyDescent="0.2">
      <c r="A681" s="17">
        <v>42478</v>
      </c>
      <c r="B681" s="16">
        <v>1169.97</v>
      </c>
      <c r="C681" s="16">
        <v>1157.6400000000001</v>
      </c>
      <c r="D681" s="16">
        <v>1170.52</v>
      </c>
      <c r="E681" s="16">
        <v>1153.95</v>
      </c>
      <c r="F681" s="14" t="s">
        <v>2179</v>
      </c>
      <c r="G681" s="15">
        <v>-8.9999999999999998E-4</v>
      </c>
    </row>
    <row r="682" spans="1:7" x14ac:dyDescent="0.2">
      <c r="A682" s="17">
        <v>42475</v>
      </c>
      <c r="B682" s="16">
        <v>1165.69</v>
      </c>
      <c r="C682" s="16">
        <v>1165.26</v>
      </c>
      <c r="D682" s="16">
        <v>1168.49</v>
      </c>
      <c r="E682" s="16">
        <v>1158.43</v>
      </c>
      <c r="F682" s="14" t="s">
        <v>2179</v>
      </c>
      <c r="G682" s="15">
        <v>8.6999999999999994E-3</v>
      </c>
    </row>
    <row r="683" spans="1:7" x14ac:dyDescent="0.2">
      <c r="A683" s="17">
        <v>42474</v>
      </c>
      <c r="B683" s="16">
        <v>1166.75</v>
      </c>
      <c r="C683" s="16">
        <v>1161.03</v>
      </c>
      <c r="D683" s="16">
        <v>1168.8900000000001</v>
      </c>
      <c r="E683" s="16">
        <v>1160.3900000000001</v>
      </c>
      <c r="F683" s="14" t="s">
        <v>2179</v>
      </c>
      <c r="G683" s="15">
        <v>7.4000000000000003E-3</v>
      </c>
    </row>
    <row r="684" spans="1:7" x14ac:dyDescent="0.2">
      <c r="A684" s="17">
        <v>42473</v>
      </c>
      <c r="B684" s="16">
        <v>1156.72</v>
      </c>
      <c r="C684" s="16">
        <v>1159.99</v>
      </c>
      <c r="D684" s="16">
        <v>1161.5999999999999</v>
      </c>
      <c r="E684" s="16">
        <v>1153.73</v>
      </c>
      <c r="F684" s="14" t="s">
        <v>2179</v>
      </c>
      <c r="G684" s="15">
        <v>-8.3999999999999995E-3</v>
      </c>
    </row>
    <row r="685" spans="1:7" x14ac:dyDescent="0.2">
      <c r="A685" s="17">
        <v>42472</v>
      </c>
      <c r="B685" s="16">
        <v>1148.23</v>
      </c>
      <c r="C685" s="16">
        <v>1157.29</v>
      </c>
      <c r="D685" s="16">
        <v>1157.29</v>
      </c>
      <c r="E685" s="16">
        <v>1144.53</v>
      </c>
      <c r="F685" s="14" t="s">
        <v>2179</v>
      </c>
      <c r="G685" s="15">
        <v>-2.7000000000000001E-3</v>
      </c>
    </row>
    <row r="686" spans="1:7" x14ac:dyDescent="0.2">
      <c r="A686" s="17">
        <v>42471</v>
      </c>
      <c r="B686" s="16">
        <v>1157.99</v>
      </c>
      <c r="C686" s="16">
        <v>1158.71</v>
      </c>
      <c r="D686" s="16">
        <v>1164.1600000000001</v>
      </c>
      <c r="E686" s="16">
        <v>1152.03</v>
      </c>
      <c r="F686" s="14" t="s">
        <v>2179</v>
      </c>
      <c r="G686" s="15">
        <v>3.3999999999999998E-3</v>
      </c>
    </row>
    <row r="687" spans="1:7" x14ac:dyDescent="0.2">
      <c r="A687" s="17">
        <v>42468</v>
      </c>
      <c r="B687" s="16">
        <v>1161.0899999999999</v>
      </c>
      <c r="C687" s="16">
        <v>1156.76</v>
      </c>
      <c r="D687" s="16">
        <v>1162.18</v>
      </c>
      <c r="E687" s="16">
        <v>1151.1099999999999</v>
      </c>
      <c r="F687" s="14" t="s">
        <v>2179</v>
      </c>
      <c r="G687" s="15">
        <v>-8.0000000000000004E-4</v>
      </c>
    </row>
    <row r="688" spans="1:7" x14ac:dyDescent="0.2">
      <c r="A688" s="17">
        <v>42467</v>
      </c>
      <c r="B688" s="16">
        <v>1157.2</v>
      </c>
      <c r="C688" s="16">
        <v>1164.08</v>
      </c>
      <c r="D688" s="16">
        <v>1169.3900000000001</v>
      </c>
      <c r="E688" s="16">
        <v>1155</v>
      </c>
      <c r="F688" s="14" t="s">
        <v>2179</v>
      </c>
      <c r="G688" s="15">
        <v>7.3000000000000001E-3</v>
      </c>
    </row>
    <row r="689" spans="1:7" x14ac:dyDescent="0.2">
      <c r="A689" s="17">
        <v>42466</v>
      </c>
      <c r="B689" s="16">
        <v>1158.1600000000001</v>
      </c>
      <c r="C689" s="16">
        <v>1152.3900000000001</v>
      </c>
      <c r="D689" s="16">
        <v>1158.43</v>
      </c>
      <c r="E689" s="16">
        <v>1147.06</v>
      </c>
      <c r="F689" s="14" t="s">
        <v>2179</v>
      </c>
      <c r="G689" s="15">
        <v>-1.21E-2</v>
      </c>
    </row>
    <row r="690" spans="1:7" x14ac:dyDescent="0.2">
      <c r="A690" s="17">
        <v>42465</v>
      </c>
      <c r="B690" s="16">
        <v>1149.71</v>
      </c>
      <c r="C690" s="16">
        <v>1155.95</v>
      </c>
      <c r="D690" s="16">
        <v>1155.95</v>
      </c>
      <c r="E690" s="16">
        <v>1141.1099999999999</v>
      </c>
      <c r="F690" s="14" t="s">
        <v>2179</v>
      </c>
      <c r="G690" s="15">
        <v>9.2999999999999992E-3</v>
      </c>
    </row>
    <row r="691" spans="1:7" x14ac:dyDescent="0.2">
      <c r="A691" s="17">
        <v>42464</v>
      </c>
      <c r="B691" s="16">
        <v>1163.82</v>
      </c>
      <c r="C691" s="16">
        <v>1155.3</v>
      </c>
      <c r="D691" s="16">
        <v>1172.6400000000001</v>
      </c>
      <c r="E691" s="16">
        <v>1155.3</v>
      </c>
      <c r="F691" s="14" t="s">
        <v>2179</v>
      </c>
      <c r="G691" s="15">
        <v>1.1000000000000001E-3</v>
      </c>
    </row>
    <row r="692" spans="1:7" x14ac:dyDescent="0.2">
      <c r="A692" s="17">
        <v>42461</v>
      </c>
      <c r="B692" s="16">
        <v>1153.05</v>
      </c>
      <c r="C692" s="16">
        <v>1145.45</v>
      </c>
      <c r="D692" s="16">
        <v>1154.1199999999999</v>
      </c>
      <c r="E692" s="16">
        <v>1139.99</v>
      </c>
      <c r="F692" s="14" t="s">
        <v>2179</v>
      </c>
      <c r="G692" s="15">
        <v>-6.7000000000000002E-3</v>
      </c>
    </row>
    <row r="693" spans="1:7" x14ac:dyDescent="0.2">
      <c r="A693" s="17">
        <v>42460</v>
      </c>
      <c r="B693" s="16">
        <v>1151.76</v>
      </c>
      <c r="C693" s="16">
        <v>1158.57</v>
      </c>
      <c r="D693" s="16">
        <v>1161.02</v>
      </c>
      <c r="E693" s="16">
        <v>1151.47</v>
      </c>
      <c r="F693" s="14" t="s">
        <v>2179</v>
      </c>
      <c r="G693" s="15">
        <v>8.0999999999999996E-3</v>
      </c>
    </row>
    <row r="694" spans="1:7" x14ac:dyDescent="0.2">
      <c r="A694" s="17">
        <v>42459</v>
      </c>
      <c r="B694" s="16">
        <v>1159.48</v>
      </c>
      <c r="C694" s="16">
        <v>1155.8800000000001</v>
      </c>
      <c r="D694" s="16">
        <v>1163.74</v>
      </c>
      <c r="E694" s="16">
        <v>1154.8900000000001</v>
      </c>
      <c r="F694" s="14" t="s">
        <v>2179</v>
      </c>
      <c r="G694" s="15">
        <v>-5.7999999999999996E-3</v>
      </c>
    </row>
    <row r="695" spans="1:7" x14ac:dyDescent="0.2">
      <c r="A695" s="17">
        <v>42458</v>
      </c>
      <c r="B695" s="16">
        <v>1150.22</v>
      </c>
      <c r="C695" s="16">
        <v>1141.25</v>
      </c>
      <c r="D695" s="16">
        <v>1152.23</v>
      </c>
      <c r="E695" s="16">
        <v>1140.1099999999999</v>
      </c>
      <c r="F695" s="14" t="s">
        <v>2179</v>
      </c>
      <c r="G695" s="15">
        <v>2.2000000000000001E-3</v>
      </c>
    </row>
    <row r="696" spans="1:7" x14ac:dyDescent="0.2">
      <c r="A696" s="17">
        <v>42452</v>
      </c>
      <c r="B696" s="16">
        <v>1156.97</v>
      </c>
      <c r="C696" s="16">
        <v>1159.1099999999999</v>
      </c>
      <c r="D696" s="16">
        <v>1164</v>
      </c>
      <c r="E696" s="16">
        <v>1154.93</v>
      </c>
      <c r="F696" s="14" t="s">
        <v>2179</v>
      </c>
      <c r="G696" s="15">
        <v>3.5000000000000001E-3</v>
      </c>
    </row>
    <row r="697" spans="1:7" x14ac:dyDescent="0.2">
      <c r="A697" s="17">
        <v>42451</v>
      </c>
      <c r="B697" s="16">
        <v>1154.48</v>
      </c>
      <c r="C697" s="16">
        <v>1137.74</v>
      </c>
      <c r="D697" s="16">
        <v>1155.43</v>
      </c>
      <c r="E697" s="16">
        <v>1129.78</v>
      </c>
      <c r="F697" s="14" t="s">
        <v>2179</v>
      </c>
      <c r="G697" s="15">
        <v>-1.9E-3</v>
      </c>
    </row>
    <row r="698" spans="1:7" x14ac:dyDescent="0.2">
      <c r="A698" s="17">
        <v>42450</v>
      </c>
      <c r="B698" s="16">
        <v>1150.4000000000001</v>
      </c>
      <c r="C698" s="16">
        <v>1151.6600000000001</v>
      </c>
      <c r="D698" s="16">
        <v>1160.8399999999999</v>
      </c>
      <c r="E698" s="16">
        <v>1146.82</v>
      </c>
      <c r="F698" s="14" t="s">
        <v>2179</v>
      </c>
      <c r="G698" s="15">
        <v>4.0000000000000001E-3</v>
      </c>
    </row>
    <row r="699" spans="1:7" x14ac:dyDescent="0.2">
      <c r="A699" s="17">
        <v>42447</v>
      </c>
      <c r="B699" s="16">
        <v>1152.6199999999999</v>
      </c>
      <c r="C699" s="16">
        <v>1152.06</v>
      </c>
      <c r="D699" s="16">
        <v>1157.99</v>
      </c>
      <c r="E699" s="16">
        <v>1146.92</v>
      </c>
      <c r="F699" s="14" t="s">
        <v>2179</v>
      </c>
      <c r="G699" s="15">
        <v>-1.4500000000000001E-2</v>
      </c>
    </row>
    <row r="700" spans="1:7" x14ac:dyDescent="0.2">
      <c r="A700" s="17">
        <v>42446</v>
      </c>
      <c r="B700" s="16">
        <v>1148.08</v>
      </c>
      <c r="C700" s="16">
        <v>1163.48</v>
      </c>
      <c r="D700" s="16">
        <v>1164.6400000000001</v>
      </c>
      <c r="E700" s="16">
        <v>1137.6099999999999</v>
      </c>
      <c r="F700" s="14" t="s">
        <v>2179</v>
      </c>
      <c r="G700" s="15">
        <v>1E-4</v>
      </c>
    </row>
    <row r="701" spans="1:7" x14ac:dyDescent="0.2">
      <c r="A701" s="17">
        <v>42445</v>
      </c>
      <c r="B701" s="16">
        <v>1164.99</v>
      </c>
      <c r="C701" s="16">
        <v>1168.32</v>
      </c>
      <c r="D701" s="16">
        <v>1169.68</v>
      </c>
      <c r="E701" s="16">
        <v>1158.5999999999999</v>
      </c>
      <c r="F701" s="14" t="s">
        <v>2179</v>
      </c>
      <c r="G701" s="15">
        <v>-1.1900000000000001E-2</v>
      </c>
    </row>
    <row r="702" spans="1:7" x14ac:dyDescent="0.2">
      <c r="A702" s="17">
        <v>42444</v>
      </c>
      <c r="B702" s="16">
        <v>1164.83</v>
      </c>
      <c r="C702" s="16">
        <v>1173.58</v>
      </c>
      <c r="D702" s="16">
        <v>1174.24</v>
      </c>
      <c r="E702" s="16">
        <v>1163.96</v>
      </c>
      <c r="F702" s="14" t="s">
        <v>2179</v>
      </c>
      <c r="G702" s="15">
        <v>1.23E-2</v>
      </c>
    </row>
    <row r="703" spans="1:7" x14ac:dyDescent="0.2">
      <c r="A703" s="17">
        <v>42443</v>
      </c>
      <c r="B703" s="16">
        <v>1178.8499999999999</v>
      </c>
      <c r="C703" s="16">
        <v>1170.8499999999999</v>
      </c>
      <c r="D703" s="16">
        <v>1180.25</v>
      </c>
      <c r="E703" s="16">
        <v>1169.8</v>
      </c>
      <c r="F703" s="14" t="s">
        <v>2179</v>
      </c>
      <c r="G703" s="15">
        <v>1.2699999999999999E-2</v>
      </c>
    </row>
    <row r="704" spans="1:7" x14ac:dyDescent="0.2">
      <c r="A704" s="17">
        <v>42440</v>
      </c>
      <c r="B704" s="16">
        <v>1164.47</v>
      </c>
      <c r="C704" s="16">
        <v>1160.28</v>
      </c>
      <c r="D704" s="16">
        <v>1166.46</v>
      </c>
      <c r="E704" s="16">
        <v>1155.6300000000001</v>
      </c>
      <c r="F704" s="14" t="s">
        <v>2179</v>
      </c>
      <c r="G704" s="15">
        <v>-8.6E-3</v>
      </c>
    </row>
    <row r="705" spans="1:7" x14ac:dyDescent="0.2">
      <c r="A705" s="17">
        <v>42439</v>
      </c>
      <c r="B705" s="16">
        <v>1149.8699999999999</v>
      </c>
      <c r="C705" s="16">
        <v>1162.1600000000001</v>
      </c>
      <c r="D705" s="16">
        <v>1181.02</v>
      </c>
      <c r="E705" s="16">
        <v>1149.8699999999999</v>
      </c>
      <c r="F705" s="14" t="s">
        <v>2179</v>
      </c>
      <c r="G705" s="15">
        <v>-2E-3</v>
      </c>
    </row>
    <row r="706" spans="1:7" x14ac:dyDescent="0.2">
      <c r="A706" s="17">
        <v>42438</v>
      </c>
      <c r="B706" s="16">
        <v>1159.82</v>
      </c>
      <c r="C706" s="16">
        <v>1162.1199999999999</v>
      </c>
      <c r="D706" s="16">
        <v>1168.76</v>
      </c>
      <c r="E706" s="16">
        <v>1158.1300000000001</v>
      </c>
      <c r="F706" s="14" t="s">
        <v>2179</v>
      </c>
      <c r="G706" s="15">
        <v>-1.5299999999999999E-2</v>
      </c>
    </row>
    <row r="707" spans="1:7" x14ac:dyDescent="0.2">
      <c r="A707" s="17">
        <v>42437</v>
      </c>
      <c r="B707" s="16">
        <v>1162.17</v>
      </c>
      <c r="C707" s="16">
        <v>1172.48</v>
      </c>
      <c r="D707" s="16">
        <v>1172.48</v>
      </c>
      <c r="E707" s="16">
        <v>1154.03</v>
      </c>
      <c r="F707" s="14" t="s">
        <v>2179</v>
      </c>
      <c r="G707" s="15">
        <v>5.7999999999999996E-3</v>
      </c>
    </row>
    <row r="708" spans="1:7" x14ac:dyDescent="0.2">
      <c r="A708" s="17">
        <v>42436</v>
      </c>
      <c r="B708" s="16">
        <v>1180.21</v>
      </c>
      <c r="C708" s="16">
        <v>1176.71</v>
      </c>
      <c r="D708" s="16">
        <v>1182.6099999999999</v>
      </c>
      <c r="E708" s="16">
        <v>1172.78</v>
      </c>
      <c r="F708" s="14" t="s">
        <v>2179</v>
      </c>
      <c r="G708" s="15">
        <v>2.5100000000000001E-2</v>
      </c>
    </row>
    <row r="709" spans="1:7" x14ac:dyDescent="0.2">
      <c r="A709" s="17">
        <v>42433</v>
      </c>
      <c r="B709" s="16">
        <v>1173.3699999999999</v>
      </c>
      <c r="C709" s="16">
        <v>1146.81</v>
      </c>
      <c r="D709" s="16">
        <v>1190.57</v>
      </c>
      <c r="E709" s="16">
        <v>1137.0899999999999</v>
      </c>
      <c r="F709" s="14" t="s">
        <v>2179</v>
      </c>
      <c r="G709" s="15">
        <v>-1.04E-2</v>
      </c>
    </row>
    <row r="710" spans="1:7" x14ac:dyDescent="0.2">
      <c r="A710" s="17">
        <v>42432</v>
      </c>
      <c r="B710" s="16">
        <v>1144.5899999999999</v>
      </c>
      <c r="C710" s="16">
        <v>1163.52</v>
      </c>
      <c r="D710" s="16">
        <v>1163.52</v>
      </c>
      <c r="E710" s="16">
        <v>1140.97</v>
      </c>
      <c r="F710" s="14" t="s">
        <v>2179</v>
      </c>
      <c r="G710" s="15">
        <v>3.0999999999999999E-3</v>
      </c>
    </row>
    <row r="711" spans="1:7" x14ac:dyDescent="0.2">
      <c r="A711" s="17">
        <v>42431</v>
      </c>
      <c r="B711" s="16">
        <v>1156.67</v>
      </c>
      <c r="C711" s="16">
        <v>1171.99</v>
      </c>
      <c r="D711" s="16">
        <v>1173.78</v>
      </c>
      <c r="E711" s="16">
        <v>1150.78</v>
      </c>
      <c r="F711" s="14" t="s">
        <v>2179</v>
      </c>
      <c r="G711" s="15">
        <v>1.24E-2</v>
      </c>
    </row>
    <row r="712" spans="1:7" x14ac:dyDescent="0.2">
      <c r="A712" s="17">
        <v>42430</v>
      </c>
      <c r="B712" s="16">
        <v>1153.07</v>
      </c>
      <c r="C712" s="16">
        <v>1140.1600000000001</v>
      </c>
      <c r="D712" s="16">
        <v>1153.07</v>
      </c>
      <c r="E712" s="16">
        <v>1133.0899999999999</v>
      </c>
      <c r="F712" s="14" t="s">
        <v>2179</v>
      </c>
      <c r="G712" s="15">
        <v>3.0999999999999999E-3</v>
      </c>
    </row>
    <row r="713" spans="1:7" x14ac:dyDescent="0.2">
      <c r="A713" s="17">
        <v>42429</v>
      </c>
      <c r="B713" s="16">
        <v>1138.98</v>
      </c>
      <c r="C713" s="16">
        <v>1131.5</v>
      </c>
      <c r="D713" s="16">
        <v>1143.25</v>
      </c>
      <c r="E713" s="16">
        <v>1124.5999999999999</v>
      </c>
      <c r="F713" s="14" t="s">
        <v>2179</v>
      </c>
      <c r="G713" s="15">
        <v>1.66E-2</v>
      </c>
    </row>
    <row r="714" spans="1:7" x14ac:dyDescent="0.2">
      <c r="A714" s="17">
        <v>42426</v>
      </c>
      <c r="B714" s="16">
        <v>1135.45</v>
      </c>
      <c r="C714" s="16">
        <v>1127.0999999999999</v>
      </c>
      <c r="D714" s="16">
        <v>1136.07</v>
      </c>
      <c r="E714" s="16">
        <v>1125.83</v>
      </c>
      <c r="F714" s="14" t="s">
        <v>2179</v>
      </c>
      <c r="G714" s="15">
        <v>2.1499999999999998E-2</v>
      </c>
    </row>
    <row r="715" spans="1:7" x14ac:dyDescent="0.2">
      <c r="A715" s="17">
        <v>42425</v>
      </c>
      <c r="B715" s="16">
        <v>1116.8900000000001</v>
      </c>
      <c r="C715" s="16">
        <v>1109.21</v>
      </c>
      <c r="D715" s="16">
        <v>1123.33</v>
      </c>
      <c r="E715" s="16">
        <v>1108.1500000000001</v>
      </c>
      <c r="F715" s="14" t="s">
        <v>2179</v>
      </c>
      <c r="G715" s="15">
        <v>-2.9899999999999999E-2</v>
      </c>
    </row>
    <row r="716" spans="1:7" x14ac:dyDescent="0.2">
      <c r="A716" s="17">
        <v>42424</v>
      </c>
      <c r="B716" s="16">
        <v>1093.3900000000001</v>
      </c>
      <c r="C716" s="16">
        <v>1116.8900000000001</v>
      </c>
      <c r="D716" s="16">
        <v>1120.93</v>
      </c>
      <c r="E716" s="16">
        <v>1090.52</v>
      </c>
      <c r="F716" s="14" t="s">
        <v>2179</v>
      </c>
      <c r="G716" s="15">
        <v>3.3999999999999998E-3</v>
      </c>
    </row>
    <row r="717" spans="1:7" x14ac:dyDescent="0.2">
      <c r="A717" s="17">
        <v>42423</v>
      </c>
      <c r="B717" s="16">
        <v>1127.06</v>
      </c>
      <c r="C717" s="16">
        <v>1119.8699999999999</v>
      </c>
      <c r="D717" s="16">
        <v>1133.47</v>
      </c>
      <c r="E717" s="16">
        <v>1112.52</v>
      </c>
      <c r="F717" s="14" t="s">
        <v>2179</v>
      </c>
      <c r="G717" s="15">
        <v>2.2499999999999999E-2</v>
      </c>
    </row>
    <row r="718" spans="1:7" x14ac:dyDescent="0.2">
      <c r="A718" s="17">
        <v>42422</v>
      </c>
      <c r="B718" s="16">
        <v>1123.29</v>
      </c>
      <c r="C718" s="16">
        <v>1110.8399999999999</v>
      </c>
      <c r="D718" s="16">
        <v>1123.94</v>
      </c>
      <c r="E718" s="16">
        <v>1110.8399999999999</v>
      </c>
      <c r="F718" s="14" t="s">
        <v>2179</v>
      </c>
      <c r="G718" s="15">
        <v>-1.06E-2</v>
      </c>
    </row>
    <row r="719" spans="1:7" x14ac:dyDescent="0.2">
      <c r="A719" s="17">
        <v>42419</v>
      </c>
      <c r="B719" s="16">
        <v>1098.6099999999999</v>
      </c>
      <c r="C719" s="16">
        <v>1105.22</v>
      </c>
      <c r="D719" s="16">
        <v>1115.6199999999999</v>
      </c>
      <c r="E719" s="16">
        <v>1095.08</v>
      </c>
      <c r="F719" s="14" t="s">
        <v>2179</v>
      </c>
      <c r="G719" s="15">
        <v>5.3E-3</v>
      </c>
    </row>
    <row r="720" spans="1:7" x14ac:dyDescent="0.2">
      <c r="A720" s="17">
        <v>42418</v>
      </c>
      <c r="B720" s="16">
        <v>1110.3499999999999</v>
      </c>
      <c r="C720" s="16">
        <v>1111.94</v>
      </c>
      <c r="D720" s="16">
        <v>1118.24</v>
      </c>
      <c r="E720" s="16">
        <v>1103.97</v>
      </c>
      <c r="F720" s="14" t="s">
        <v>2179</v>
      </c>
      <c r="G720" s="15">
        <v>2.4E-2</v>
      </c>
    </row>
    <row r="721" spans="1:7" x14ac:dyDescent="0.2">
      <c r="A721" s="17">
        <v>42417</v>
      </c>
      <c r="B721" s="16">
        <v>1104.54</v>
      </c>
      <c r="C721" s="16">
        <v>1085.58</v>
      </c>
      <c r="D721" s="16">
        <v>1104.8599999999999</v>
      </c>
      <c r="E721" s="16">
        <v>1084.53</v>
      </c>
      <c r="F721" s="14" t="s">
        <v>2179</v>
      </c>
      <c r="G721" s="15">
        <v>-1.0999999999999999E-2</v>
      </c>
    </row>
    <row r="722" spans="1:7" x14ac:dyDescent="0.2">
      <c r="A722" s="17">
        <v>42416</v>
      </c>
      <c r="B722" s="16">
        <v>1078.6600000000001</v>
      </c>
      <c r="C722" s="16">
        <v>1103.72</v>
      </c>
      <c r="D722" s="16">
        <v>1107.21</v>
      </c>
      <c r="E722" s="16">
        <v>1077.23</v>
      </c>
      <c r="F722" s="14" t="s">
        <v>2179</v>
      </c>
      <c r="G722" s="15">
        <v>5.0099999999999999E-2</v>
      </c>
    </row>
    <row r="723" spans="1:7" x14ac:dyDescent="0.2">
      <c r="A723" s="17">
        <v>42415</v>
      </c>
      <c r="B723" s="16">
        <v>1090.6400000000001</v>
      </c>
      <c r="C723" s="16">
        <v>1075.72</v>
      </c>
      <c r="D723" s="16">
        <v>1090.6400000000001</v>
      </c>
      <c r="E723" s="16">
        <v>1071.48</v>
      </c>
      <c r="F723" s="14" t="s">
        <v>2179</v>
      </c>
      <c r="G723" s="15">
        <v>1.6E-2</v>
      </c>
    </row>
    <row r="724" spans="1:7" x14ac:dyDescent="0.2">
      <c r="A724" s="17">
        <v>42412</v>
      </c>
      <c r="B724" s="16">
        <v>1038.57</v>
      </c>
      <c r="C724" s="16">
        <v>1028.54</v>
      </c>
      <c r="D724" s="16">
        <v>1047.05</v>
      </c>
      <c r="E724" s="16">
        <v>1028.17</v>
      </c>
      <c r="F724" s="14" t="s">
        <v>2179</v>
      </c>
      <c r="G724" s="15">
        <v>-2.7400000000000001E-2</v>
      </c>
    </row>
    <row r="725" spans="1:7" x14ac:dyDescent="0.2">
      <c r="A725" s="17">
        <v>42411</v>
      </c>
      <c r="B725" s="16">
        <v>1022.21</v>
      </c>
      <c r="C725" s="16">
        <v>1035.81</v>
      </c>
      <c r="D725" s="16">
        <v>1035.81</v>
      </c>
      <c r="E725" s="16">
        <v>1019.7</v>
      </c>
      <c r="F725" s="14" t="s">
        <v>2179</v>
      </c>
      <c r="G725" s="15">
        <v>4.3400000000000001E-2</v>
      </c>
    </row>
    <row r="726" spans="1:7" x14ac:dyDescent="0.2">
      <c r="A726" s="17">
        <v>42410</v>
      </c>
      <c r="B726" s="16">
        <v>1050.98</v>
      </c>
      <c r="C726" s="16">
        <v>1006.26</v>
      </c>
      <c r="D726" s="16">
        <v>1058.49</v>
      </c>
      <c r="E726" s="16">
        <v>1006.26</v>
      </c>
      <c r="F726" s="14" t="s">
        <v>2179</v>
      </c>
      <c r="G726" s="15">
        <v>-2.52E-2</v>
      </c>
    </row>
    <row r="727" spans="1:7" x14ac:dyDescent="0.2">
      <c r="A727" s="17">
        <v>42409</v>
      </c>
      <c r="B727" s="16">
        <v>1007.26</v>
      </c>
      <c r="C727" s="16">
        <v>1027.6500000000001</v>
      </c>
      <c r="D727" s="16">
        <v>1035.67</v>
      </c>
      <c r="E727" s="14">
        <v>993.41</v>
      </c>
      <c r="F727" s="14" t="s">
        <v>2179</v>
      </c>
      <c r="G727" s="15">
        <v>-5.0200000000000002E-2</v>
      </c>
    </row>
    <row r="728" spans="1:7" x14ac:dyDescent="0.2">
      <c r="A728" s="17">
        <v>42408</v>
      </c>
      <c r="B728" s="16">
        <v>1033.3399999999999</v>
      </c>
      <c r="C728" s="16">
        <v>1084.5899999999999</v>
      </c>
      <c r="D728" s="16">
        <v>1085.48</v>
      </c>
      <c r="E728" s="16">
        <v>1033.3399999999999</v>
      </c>
      <c r="F728" s="14" t="s">
        <v>2179</v>
      </c>
      <c r="G728" s="15">
        <v>-1.0200000000000001E-2</v>
      </c>
    </row>
    <row r="729" spans="1:7" x14ac:dyDescent="0.2">
      <c r="A729" s="17">
        <v>42405</v>
      </c>
      <c r="B729" s="16">
        <v>1087.9000000000001</v>
      </c>
      <c r="C729" s="16">
        <v>1102.1600000000001</v>
      </c>
      <c r="D729" s="16">
        <v>1102.1600000000001</v>
      </c>
      <c r="E729" s="16">
        <v>1083.92</v>
      </c>
      <c r="F729" s="14" t="s">
        <v>2179</v>
      </c>
      <c r="G729" s="15">
        <v>-8.0999999999999996E-3</v>
      </c>
    </row>
    <row r="730" spans="1:7" x14ac:dyDescent="0.2">
      <c r="A730" s="17">
        <v>42404</v>
      </c>
      <c r="B730" s="16">
        <v>1099.1400000000001</v>
      </c>
      <c r="C730" s="16">
        <v>1122.57</v>
      </c>
      <c r="D730" s="16">
        <v>1124.21</v>
      </c>
      <c r="E730" s="16">
        <v>1085.05</v>
      </c>
      <c r="F730" s="14" t="s">
        <v>2179</v>
      </c>
      <c r="G730" s="15">
        <v>-3.6799999999999999E-2</v>
      </c>
    </row>
    <row r="731" spans="1:7" x14ac:dyDescent="0.2">
      <c r="A731" s="17">
        <v>42403</v>
      </c>
      <c r="B731" s="16">
        <v>1108.1300000000001</v>
      </c>
      <c r="C731" s="16">
        <v>1150.48</v>
      </c>
      <c r="D731" s="16">
        <v>1150.48</v>
      </c>
      <c r="E731" s="16">
        <v>1101.97</v>
      </c>
      <c r="F731" s="14" t="s">
        <v>2179</v>
      </c>
      <c r="G731" s="15">
        <v>-1.1299999999999999E-2</v>
      </c>
    </row>
    <row r="732" spans="1:7" x14ac:dyDescent="0.2">
      <c r="A732" s="17">
        <v>42402</v>
      </c>
      <c r="B732" s="16">
        <v>1150.46</v>
      </c>
      <c r="C732" s="16">
        <v>1164.94</v>
      </c>
      <c r="D732" s="16">
        <v>1168.1300000000001</v>
      </c>
      <c r="E732" s="16">
        <v>1147.3399999999999</v>
      </c>
      <c r="F732" s="14" t="s">
        <v>2179</v>
      </c>
      <c r="G732" s="15">
        <v>8.9999999999999998E-4</v>
      </c>
    </row>
    <row r="733" spans="1:7" x14ac:dyDescent="0.2">
      <c r="A733" s="17">
        <v>42401</v>
      </c>
      <c r="B733" s="16">
        <v>1163.6400000000001</v>
      </c>
      <c r="C733" s="16">
        <v>1172.96</v>
      </c>
      <c r="D733" s="16">
        <v>1178.32</v>
      </c>
      <c r="E733" s="16">
        <v>1157.08</v>
      </c>
      <c r="F733" s="14" t="s">
        <v>2179</v>
      </c>
      <c r="G733" s="15">
        <v>2.3699999999999999E-2</v>
      </c>
    </row>
    <row r="734" spans="1:7" x14ac:dyDescent="0.2">
      <c r="A734" s="17">
        <v>42398</v>
      </c>
      <c r="B734" s="16">
        <v>1162.54</v>
      </c>
      <c r="C734" s="16">
        <v>1148.69</v>
      </c>
      <c r="D734" s="16">
        <v>1164.96</v>
      </c>
      <c r="E734" s="16">
        <v>1138.3399999999999</v>
      </c>
      <c r="F734" s="14" t="s">
        <v>2179</v>
      </c>
      <c r="G734" s="15">
        <v>-1.7000000000000001E-2</v>
      </c>
    </row>
    <row r="735" spans="1:7" x14ac:dyDescent="0.2">
      <c r="A735" s="17">
        <v>42397</v>
      </c>
      <c r="B735" s="16">
        <v>1135.6300000000001</v>
      </c>
      <c r="C735" s="16">
        <v>1153.1600000000001</v>
      </c>
      <c r="D735" s="16">
        <v>1160.23</v>
      </c>
      <c r="E735" s="16">
        <v>1127.8599999999999</v>
      </c>
      <c r="F735" s="14" t="s">
        <v>2179</v>
      </c>
      <c r="G735" s="15">
        <v>6.1000000000000004E-3</v>
      </c>
    </row>
    <row r="736" spans="1:7" x14ac:dyDescent="0.2">
      <c r="A736" s="17">
        <v>42396</v>
      </c>
      <c r="B736" s="16">
        <v>1155.28</v>
      </c>
      <c r="C736" s="16">
        <v>1152.04</v>
      </c>
      <c r="D736" s="16">
        <v>1157.8599999999999</v>
      </c>
      <c r="E736" s="16">
        <v>1145.74</v>
      </c>
      <c r="F736" s="14" t="s">
        <v>2179</v>
      </c>
      <c r="G736" s="15">
        <v>2.2000000000000001E-3</v>
      </c>
    </row>
    <row r="737" spans="1:7" x14ac:dyDescent="0.2">
      <c r="A737" s="17">
        <v>42395</v>
      </c>
      <c r="B737" s="16">
        <v>1148.31</v>
      </c>
      <c r="C737" s="16">
        <v>1130.8900000000001</v>
      </c>
      <c r="D737" s="16">
        <v>1151.52</v>
      </c>
      <c r="E737" s="16">
        <v>1128.95</v>
      </c>
      <c r="F737" s="14" t="s">
        <v>2179</v>
      </c>
      <c r="G737" s="15">
        <v>0.01</v>
      </c>
    </row>
    <row r="738" spans="1:7" x14ac:dyDescent="0.2">
      <c r="A738" s="17">
        <v>42394</v>
      </c>
      <c r="B738" s="16">
        <v>1145.76</v>
      </c>
      <c r="C738" s="16">
        <v>1151.56</v>
      </c>
      <c r="D738" s="16">
        <v>1151.56</v>
      </c>
      <c r="E738" s="16">
        <v>1140.73</v>
      </c>
      <c r="F738" s="14" t="s">
        <v>2179</v>
      </c>
      <c r="G738" s="15">
        <v>2.6700000000000002E-2</v>
      </c>
    </row>
    <row r="739" spans="1:7" x14ac:dyDescent="0.2">
      <c r="A739" s="17">
        <v>42391</v>
      </c>
      <c r="B739" s="16">
        <v>1134.42</v>
      </c>
      <c r="C739" s="16">
        <v>1125.94</v>
      </c>
      <c r="D739" s="16">
        <v>1138.56</v>
      </c>
      <c r="E739" s="16">
        <v>1123.06</v>
      </c>
      <c r="F739" s="14" t="s">
        <v>2179</v>
      </c>
      <c r="G739" s="15">
        <v>2.7300000000000001E-2</v>
      </c>
    </row>
    <row r="740" spans="1:7" x14ac:dyDescent="0.2">
      <c r="A740" s="17">
        <v>42390</v>
      </c>
      <c r="B740" s="16">
        <v>1104.9100000000001</v>
      </c>
      <c r="C740" s="16">
        <v>1084.9000000000001</v>
      </c>
      <c r="D740" s="16">
        <v>1109.8599999999999</v>
      </c>
      <c r="E740" s="16">
        <v>1084.8499999999999</v>
      </c>
      <c r="F740" s="14" t="s">
        <v>2179</v>
      </c>
      <c r="G740" s="15">
        <v>-3.1199999999999999E-2</v>
      </c>
    </row>
    <row r="741" spans="1:7" x14ac:dyDescent="0.2">
      <c r="A741" s="17">
        <v>42389</v>
      </c>
      <c r="B741" s="16">
        <v>1075.51</v>
      </c>
      <c r="C741" s="16">
        <v>1090.94</v>
      </c>
      <c r="D741" s="16">
        <v>1090.94</v>
      </c>
      <c r="E741" s="16">
        <v>1074.83</v>
      </c>
      <c r="F741" s="14" t="s">
        <v>2179</v>
      </c>
      <c r="G741" s="15">
        <v>1.44E-2</v>
      </c>
    </row>
    <row r="742" spans="1:7" x14ac:dyDescent="0.2">
      <c r="A742" s="17">
        <v>42388</v>
      </c>
      <c r="B742" s="16">
        <v>1110.1500000000001</v>
      </c>
      <c r="C742" s="16">
        <v>1108.78</v>
      </c>
      <c r="D742" s="16">
        <v>1117.92</v>
      </c>
      <c r="E742" s="16">
        <v>1098.33</v>
      </c>
      <c r="F742" s="14" t="s">
        <v>2179</v>
      </c>
      <c r="G742" s="15">
        <v>-2.7000000000000001E-3</v>
      </c>
    </row>
    <row r="743" spans="1:7" x14ac:dyDescent="0.2">
      <c r="A743" s="17">
        <v>42387</v>
      </c>
      <c r="B743" s="16">
        <v>1094.43</v>
      </c>
      <c r="C743" s="16">
        <v>1090.1199999999999</v>
      </c>
      <c r="D743" s="16">
        <v>1105.98</v>
      </c>
      <c r="E743" s="16">
        <v>1083.48</v>
      </c>
      <c r="F743" s="14" t="s">
        <v>2179</v>
      </c>
      <c r="G743" s="15">
        <v>-3.39E-2</v>
      </c>
    </row>
    <row r="744" spans="1:7" x14ac:dyDescent="0.2">
      <c r="A744" s="17">
        <v>42384</v>
      </c>
      <c r="B744" s="16">
        <v>1097.43</v>
      </c>
      <c r="C744" s="16">
        <v>1134.54</v>
      </c>
      <c r="D744" s="16">
        <v>1139.24</v>
      </c>
      <c r="E744" s="16">
        <v>1089.82</v>
      </c>
      <c r="F744" s="14" t="s">
        <v>2179</v>
      </c>
      <c r="G744" s="15">
        <v>-1.3899999999999999E-2</v>
      </c>
    </row>
    <row r="745" spans="1:7" x14ac:dyDescent="0.2">
      <c r="A745" s="17">
        <v>42383</v>
      </c>
      <c r="B745" s="16">
        <v>1135.9000000000001</v>
      </c>
      <c r="C745" s="16">
        <v>1142.45</v>
      </c>
      <c r="D745" s="16">
        <v>1145.18</v>
      </c>
      <c r="E745" s="16">
        <v>1117.53</v>
      </c>
      <c r="F745" s="14" t="s">
        <v>2179</v>
      </c>
      <c r="G745" s="15">
        <v>-2.8999999999999998E-3</v>
      </c>
    </row>
    <row r="746" spans="1:7" x14ac:dyDescent="0.2">
      <c r="A746" s="17">
        <v>42382</v>
      </c>
      <c r="B746" s="16">
        <v>1151.8699999999999</v>
      </c>
      <c r="C746" s="16">
        <v>1163.77</v>
      </c>
      <c r="D746" s="16">
        <v>1167.5999999999999</v>
      </c>
      <c r="E746" s="16">
        <v>1150.1300000000001</v>
      </c>
      <c r="F746" s="14" t="s">
        <v>2179</v>
      </c>
      <c r="G746" s="15">
        <v>1.3299999999999999E-2</v>
      </c>
    </row>
    <row r="747" spans="1:7" x14ac:dyDescent="0.2">
      <c r="A747" s="17">
        <v>42381</v>
      </c>
      <c r="B747" s="16">
        <v>1155.27</v>
      </c>
      <c r="C747" s="16">
        <v>1138.24</v>
      </c>
      <c r="D747" s="16">
        <v>1158.69</v>
      </c>
      <c r="E747" s="16">
        <v>1135.23</v>
      </c>
      <c r="F747" s="14" t="s">
        <v>2179</v>
      </c>
      <c r="G747" s="15">
        <v>-1.54E-2</v>
      </c>
    </row>
    <row r="748" spans="1:7" x14ac:dyDescent="0.2">
      <c r="A748" s="17">
        <v>42380</v>
      </c>
      <c r="B748" s="16">
        <v>1140.1600000000001</v>
      </c>
      <c r="C748" s="16">
        <v>1145.77</v>
      </c>
      <c r="D748" s="16">
        <v>1155.79</v>
      </c>
      <c r="E748" s="16">
        <v>1137.2</v>
      </c>
      <c r="F748" s="14" t="s">
        <v>2179</v>
      </c>
      <c r="G748" s="15">
        <v>-1.49E-2</v>
      </c>
    </row>
    <row r="749" spans="1:7" x14ac:dyDescent="0.2">
      <c r="A749" s="17">
        <v>42377</v>
      </c>
      <c r="B749" s="16">
        <v>1157.98</v>
      </c>
      <c r="C749" s="16">
        <v>1173.1400000000001</v>
      </c>
      <c r="D749" s="16">
        <v>1181.45</v>
      </c>
      <c r="E749" s="16">
        <v>1157.98</v>
      </c>
      <c r="F749" s="14" t="s">
        <v>2179</v>
      </c>
      <c r="G749" s="15">
        <v>-1.7000000000000001E-2</v>
      </c>
    </row>
    <row r="750" spans="1:7" x14ac:dyDescent="0.2">
      <c r="A750" s="17">
        <v>42376</v>
      </c>
      <c r="B750" s="16">
        <v>1175.54</v>
      </c>
      <c r="C750" s="16">
        <v>1174.56</v>
      </c>
      <c r="D750" s="16">
        <v>1180.4100000000001</v>
      </c>
      <c r="E750" s="16">
        <v>1161.3599999999999</v>
      </c>
      <c r="F750" s="14" t="s">
        <v>2179</v>
      </c>
      <c r="G750" s="15">
        <v>-9.5999999999999992E-3</v>
      </c>
    </row>
    <row r="751" spans="1:7" x14ac:dyDescent="0.2">
      <c r="A751" s="17">
        <v>42375</v>
      </c>
      <c r="B751" s="16">
        <v>1195.82</v>
      </c>
      <c r="C751" s="16">
        <v>1205.96</v>
      </c>
      <c r="D751" s="16">
        <v>1207.0899999999999</v>
      </c>
      <c r="E751" s="16">
        <v>1188.45</v>
      </c>
      <c r="F751" s="14" t="s">
        <v>2179</v>
      </c>
      <c r="G751" s="15">
        <v>1.3100000000000001E-2</v>
      </c>
    </row>
    <row r="752" spans="1:7" x14ac:dyDescent="0.2">
      <c r="A752" s="17">
        <v>42374</v>
      </c>
      <c r="B752" s="16">
        <v>1207.46</v>
      </c>
      <c r="C752" s="16">
        <v>1208.52</v>
      </c>
      <c r="D752" s="16">
        <v>1214.9100000000001</v>
      </c>
      <c r="E752" s="16">
        <v>1192.03</v>
      </c>
      <c r="F752" s="14" t="s">
        <v>2179</v>
      </c>
      <c r="G752" s="15">
        <v>-1.55E-2</v>
      </c>
    </row>
    <row r="753" spans="1:7" x14ac:dyDescent="0.2">
      <c r="A753" s="17">
        <v>42373</v>
      </c>
      <c r="B753" s="16">
        <v>1191.8800000000001</v>
      </c>
      <c r="C753" s="16">
        <v>1195.6500000000001</v>
      </c>
      <c r="D753" s="16">
        <v>1199.1300000000001</v>
      </c>
      <c r="E753" s="16">
        <v>1189.5</v>
      </c>
      <c r="F753" s="14" t="s">
        <v>2179</v>
      </c>
      <c r="G753" s="15">
        <v>1.1000000000000001E-3</v>
      </c>
    </row>
    <row r="754" spans="1:7" x14ac:dyDescent="0.2">
      <c r="A754" s="17">
        <v>42368</v>
      </c>
      <c r="B754" s="16">
        <v>1210.67</v>
      </c>
      <c r="C754" s="16">
        <v>1212.47</v>
      </c>
      <c r="D754" s="16">
        <v>1214.19</v>
      </c>
      <c r="E754" s="16">
        <v>1205.8900000000001</v>
      </c>
      <c r="F754" s="14" t="s">
        <v>2179</v>
      </c>
      <c r="G754" s="15">
        <v>1.23E-2</v>
      </c>
    </row>
    <row r="755" spans="1:7" x14ac:dyDescent="0.2">
      <c r="A755" s="17">
        <v>42367</v>
      </c>
      <c r="B755" s="16">
        <v>1209.31</v>
      </c>
      <c r="C755" s="16">
        <v>1199.24</v>
      </c>
      <c r="D755" s="16">
        <v>1209.31</v>
      </c>
      <c r="E755" s="16">
        <v>1199.24</v>
      </c>
      <c r="F755" s="14" t="s">
        <v>2179</v>
      </c>
      <c r="G755" s="15">
        <v>2.2000000000000001E-3</v>
      </c>
    </row>
    <row r="756" spans="1:7" x14ac:dyDescent="0.2">
      <c r="A756" s="17">
        <v>42366</v>
      </c>
      <c r="B756" s="16">
        <v>1194.5999999999999</v>
      </c>
      <c r="C756" s="16">
        <v>1195.03</v>
      </c>
      <c r="D756" s="16">
        <v>1198.68</v>
      </c>
      <c r="E756" s="16">
        <v>1192.3</v>
      </c>
      <c r="F756" s="14" t="s">
        <v>2179</v>
      </c>
      <c r="G756" s="15">
        <v>1.84E-2</v>
      </c>
    </row>
    <row r="757" spans="1:7" x14ac:dyDescent="0.2">
      <c r="A757" s="17">
        <v>42361</v>
      </c>
      <c r="B757" s="16">
        <v>1191.98</v>
      </c>
      <c r="C757" s="16">
        <v>1181.3</v>
      </c>
      <c r="D757" s="16">
        <v>1192.6099999999999</v>
      </c>
      <c r="E757" s="16">
        <v>1178.83</v>
      </c>
      <c r="F757" s="14" t="s">
        <v>2179</v>
      </c>
      <c r="G757" s="15">
        <v>-7.7999999999999996E-3</v>
      </c>
    </row>
    <row r="758" spans="1:7" x14ac:dyDescent="0.2">
      <c r="A758" s="17">
        <v>42360</v>
      </c>
      <c r="B758" s="16">
        <v>1170.5</v>
      </c>
      <c r="C758" s="16">
        <v>1177.6600000000001</v>
      </c>
      <c r="D758" s="16">
        <v>1181.8800000000001</v>
      </c>
      <c r="E758" s="16">
        <v>1166.99</v>
      </c>
      <c r="F758" s="14" t="s">
        <v>2179</v>
      </c>
      <c r="G758" s="15">
        <v>-1E-3</v>
      </c>
    </row>
    <row r="759" spans="1:7" x14ac:dyDescent="0.2">
      <c r="A759" s="17">
        <v>42359</v>
      </c>
      <c r="B759" s="16">
        <v>1179.75</v>
      </c>
      <c r="C759" s="16">
        <v>1179.42</v>
      </c>
      <c r="D759" s="16">
        <v>1187.77</v>
      </c>
      <c r="E759" s="16">
        <v>1175.58</v>
      </c>
      <c r="F759" s="14" t="s">
        <v>2179</v>
      </c>
      <c r="G759" s="15">
        <v>-8.0999999999999996E-3</v>
      </c>
    </row>
    <row r="760" spans="1:7" x14ac:dyDescent="0.2">
      <c r="A760" s="17">
        <v>42356</v>
      </c>
      <c r="B760" s="16">
        <v>1180.97</v>
      </c>
      <c r="C760" s="16">
        <v>1184.1199999999999</v>
      </c>
      <c r="D760" s="16">
        <v>1184.94</v>
      </c>
      <c r="E760" s="16">
        <v>1176.6600000000001</v>
      </c>
      <c r="F760" s="14" t="s">
        <v>2179</v>
      </c>
      <c r="G760" s="15">
        <v>1.0699999999999999E-2</v>
      </c>
    </row>
    <row r="761" spans="1:7" x14ac:dyDescent="0.2">
      <c r="A761" s="17">
        <v>42355</v>
      </c>
      <c r="B761" s="16">
        <v>1190.58</v>
      </c>
      <c r="C761" s="16">
        <v>1194.3399999999999</v>
      </c>
      <c r="D761" s="16">
        <v>1198.83</v>
      </c>
      <c r="E761" s="16">
        <v>1188.5999999999999</v>
      </c>
      <c r="F761" s="14" t="s">
        <v>2179</v>
      </c>
      <c r="G761" s="15">
        <v>3.8E-3</v>
      </c>
    </row>
    <row r="762" spans="1:7" x14ac:dyDescent="0.2">
      <c r="A762" s="17">
        <v>42354</v>
      </c>
      <c r="B762" s="16">
        <v>1177.96</v>
      </c>
      <c r="C762" s="16">
        <v>1177.27</v>
      </c>
      <c r="D762" s="16">
        <v>1185.17</v>
      </c>
      <c r="E762" s="16">
        <v>1174.0999999999999</v>
      </c>
      <c r="F762" s="14" t="s">
        <v>2179</v>
      </c>
      <c r="G762" s="15">
        <v>1.7000000000000001E-2</v>
      </c>
    </row>
    <row r="763" spans="1:7" x14ac:dyDescent="0.2">
      <c r="A763" s="17">
        <v>42353</v>
      </c>
      <c r="B763" s="16">
        <v>1173.52</v>
      </c>
      <c r="C763" s="16">
        <v>1161.4000000000001</v>
      </c>
      <c r="D763" s="16">
        <v>1173.93</v>
      </c>
      <c r="E763" s="16">
        <v>1158.67</v>
      </c>
      <c r="F763" s="14" t="s">
        <v>2179</v>
      </c>
      <c r="G763" s="15">
        <v>-3.3999999999999998E-3</v>
      </c>
    </row>
    <row r="764" spans="1:7" x14ac:dyDescent="0.2">
      <c r="A764" s="17">
        <v>42352</v>
      </c>
      <c r="B764" s="16">
        <v>1153.96</v>
      </c>
      <c r="C764" s="16">
        <v>1160.8399999999999</v>
      </c>
      <c r="D764" s="16">
        <v>1169.17</v>
      </c>
      <c r="E764" s="16">
        <v>1150.02</v>
      </c>
      <c r="F764" s="14" t="s">
        <v>2179</v>
      </c>
      <c r="G764" s="15">
        <v>-2.3699999999999999E-2</v>
      </c>
    </row>
    <row r="765" spans="1:7" x14ac:dyDescent="0.2">
      <c r="A765" s="17">
        <v>42349</v>
      </c>
      <c r="B765" s="16">
        <v>1157.92</v>
      </c>
      <c r="C765" s="16">
        <v>1183.6600000000001</v>
      </c>
      <c r="D765" s="16">
        <v>1184.02</v>
      </c>
      <c r="E765" s="16">
        <v>1157.92</v>
      </c>
      <c r="F765" s="14" t="s">
        <v>2179</v>
      </c>
      <c r="G765" s="15">
        <v>-8.0999999999999996E-3</v>
      </c>
    </row>
    <row r="766" spans="1:7" x14ac:dyDescent="0.2">
      <c r="A766" s="17">
        <v>42348</v>
      </c>
      <c r="B766" s="16">
        <v>1186.06</v>
      </c>
      <c r="C766" s="16">
        <v>1188.6199999999999</v>
      </c>
      <c r="D766" s="16">
        <v>1192.43</v>
      </c>
      <c r="E766" s="16">
        <v>1182.1199999999999</v>
      </c>
      <c r="F766" s="14" t="s">
        <v>2179</v>
      </c>
      <c r="G766" s="15">
        <v>-4.3E-3</v>
      </c>
    </row>
    <row r="767" spans="1:7" x14ac:dyDescent="0.2">
      <c r="A767" s="17">
        <v>42347</v>
      </c>
      <c r="B767" s="16">
        <v>1195.76</v>
      </c>
      <c r="C767" s="16">
        <v>1202.19</v>
      </c>
      <c r="D767" s="16">
        <v>1207.24</v>
      </c>
      <c r="E767" s="16">
        <v>1187.8399999999999</v>
      </c>
      <c r="F767" s="14" t="s">
        <v>2179</v>
      </c>
      <c r="G767" s="15">
        <v>-1.32E-2</v>
      </c>
    </row>
    <row r="768" spans="1:7" x14ac:dyDescent="0.2">
      <c r="A768" s="17">
        <v>42346</v>
      </c>
      <c r="B768" s="16">
        <v>1200.94</v>
      </c>
      <c r="C768" s="16">
        <v>1217.22</v>
      </c>
      <c r="D768" s="16">
        <v>1222.7</v>
      </c>
      <c r="E768" s="16">
        <v>1196.47</v>
      </c>
      <c r="F768" s="14" t="s">
        <v>2179</v>
      </c>
      <c r="G768" s="15">
        <v>9.1000000000000004E-3</v>
      </c>
    </row>
    <row r="769" spans="1:7" x14ac:dyDescent="0.2">
      <c r="A769" s="17">
        <v>42345</v>
      </c>
      <c r="B769" s="16">
        <v>1216.97</v>
      </c>
      <c r="C769" s="16">
        <v>1216.0999999999999</v>
      </c>
      <c r="D769" s="16">
        <v>1225</v>
      </c>
      <c r="E769" s="16">
        <v>1215.58</v>
      </c>
      <c r="F769" s="14" t="s">
        <v>2179</v>
      </c>
      <c r="G769" s="15">
        <v>-1.4E-3</v>
      </c>
    </row>
    <row r="770" spans="1:7" x14ac:dyDescent="0.2">
      <c r="A770" s="17">
        <v>42342</v>
      </c>
      <c r="B770" s="16">
        <v>1205.98</v>
      </c>
      <c r="C770" s="16">
        <v>1201</v>
      </c>
      <c r="D770" s="16">
        <v>1208.26</v>
      </c>
      <c r="E770" s="16">
        <v>1195.8599999999999</v>
      </c>
      <c r="F770" s="14" t="s">
        <v>2179</v>
      </c>
      <c r="G770" s="15">
        <v>-1.5699999999999999E-2</v>
      </c>
    </row>
    <row r="771" spans="1:7" x14ac:dyDescent="0.2">
      <c r="A771" s="17">
        <v>42341</v>
      </c>
      <c r="B771" s="16">
        <v>1207.6199999999999</v>
      </c>
      <c r="C771" s="16">
        <v>1227.06</v>
      </c>
      <c r="D771" s="16">
        <v>1235.04</v>
      </c>
      <c r="E771" s="16">
        <v>1205.8900000000001</v>
      </c>
      <c r="F771" s="14" t="s">
        <v>2179</v>
      </c>
      <c r="G771" s="15">
        <v>3.3E-3</v>
      </c>
    </row>
    <row r="772" spans="1:7" x14ac:dyDescent="0.2">
      <c r="A772" s="17">
        <v>42340</v>
      </c>
      <c r="B772" s="16">
        <v>1226.8699999999999</v>
      </c>
      <c r="C772" s="16">
        <v>1225.8599999999999</v>
      </c>
      <c r="D772" s="16">
        <v>1233.02</v>
      </c>
      <c r="E772" s="16">
        <v>1221.79</v>
      </c>
      <c r="F772" s="14" t="s">
        <v>2179</v>
      </c>
      <c r="G772" s="15">
        <v>4.3E-3</v>
      </c>
    </row>
    <row r="773" spans="1:7" x14ac:dyDescent="0.2">
      <c r="A773" s="17">
        <v>42339</v>
      </c>
      <c r="B773" s="16">
        <v>1222.8399999999999</v>
      </c>
      <c r="C773" s="16">
        <v>1221.19</v>
      </c>
      <c r="D773" s="16">
        <v>1229.78</v>
      </c>
      <c r="E773" s="16">
        <v>1217.8499999999999</v>
      </c>
      <c r="F773" s="14" t="s">
        <v>2179</v>
      </c>
      <c r="G773" s="15">
        <v>1.41E-2</v>
      </c>
    </row>
    <row r="774" spans="1:7" x14ac:dyDescent="0.2">
      <c r="A774" s="17">
        <v>42338</v>
      </c>
      <c r="B774" s="16">
        <v>1217.58</v>
      </c>
      <c r="C774" s="16">
        <v>1202.4000000000001</v>
      </c>
      <c r="D774" s="16">
        <v>1218.6300000000001</v>
      </c>
      <c r="E774" s="16">
        <v>1200.75</v>
      </c>
      <c r="F774" s="14" t="s">
        <v>2179</v>
      </c>
      <c r="G774" s="15">
        <v>1.8E-3</v>
      </c>
    </row>
    <row r="775" spans="1:7" x14ac:dyDescent="0.2">
      <c r="A775" s="17">
        <v>42335</v>
      </c>
      <c r="B775" s="16">
        <v>1200.68</v>
      </c>
      <c r="C775" s="16">
        <v>1197.1600000000001</v>
      </c>
      <c r="D775" s="16">
        <v>1202.55</v>
      </c>
      <c r="E775" s="16">
        <v>1192.99</v>
      </c>
      <c r="F775" s="14" t="s">
        <v>2179</v>
      </c>
      <c r="G775" s="15">
        <v>4.7999999999999996E-3</v>
      </c>
    </row>
    <row r="776" spans="1:7" x14ac:dyDescent="0.2">
      <c r="A776" s="17">
        <v>42334</v>
      </c>
      <c r="B776" s="16">
        <v>1198.51</v>
      </c>
      <c r="C776" s="16">
        <v>1194.9100000000001</v>
      </c>
      <c r="D776" s="16">
        <v>1200.9000000000001</v>
      </c>
      <c r="E776" s="16">
        <v>1193.97</v>
      </c>
      <c r="F776" s="14" t="s">
        <v>2179</v>
      </c>
      <c r="G776" s="15">
        <v>1.2699999999999999E-2</v>
      </c>
    </row>
    <row r="777" spans="1:7" x14ac:dyDescent="0.2">
      <c r="A777" s="17">
        <v>42333</v>
      </c>
      <c r="B777" s="16">
        <v>1192.75</v>
      </c>
      <c r="C777" s="16">
        <v>1178.71</v>
      </c>
      <c r="D777" s="16">
        <v>1193.8599999999999</v>
      </c>
      <c r="E777" s="16">
        <v>1178.71</v>
      </c>
      <c r="F777" s="14" t="s">
        <v>2179</v>
      </c>
      <c r="G777" s="15">
        <v>-9.2999999999999992E-3</v>
      </c>
    </row>
    <row r="778" spans="1:7" x14ac:dyDescent="0.2">
      <c r="A778" s="17">
        <v>42332</v>
      </c>
      <c r="B778" s="16">
        <v>1177.81</v>
      </c>
      <c r="C778" s="16">
        <v>1183.3399999999999</v>
      </c>
      <c r="D778" s="16">
        <v>1183.3399999999999</v>
      </c>
      <c r="E778" s="16">
        <v>1170.32</v>
      </c>
      <c r="F778" s="14" t="s">
        <v>2179</v>
      </c>
      <c r="G778" s="15">
        <v>-2.0000000000000001E-4</v>
      </c>
    </row>
    <row r="779" spans="1:7" x14ac:dyDescent="0.2">
      <c r="A779" s="17">
        <v>42331</v>
      </c>
      <c r="B779" s="16">
        <v>1188.92</v>
      </c>
      <c r="C779" s="16">
        <v>1186.54</v>
      </c>
      <c r="D779" s="16">
        <v>1190.6199999999999</v>
      </c>
      <c r="E779" s="16">
        <v>1183.82</v>
      </c>
      <c r="F779" s="14" t="s">
        <v>2179</v>
      </c>
      <c r="G779" s="15">
        <v>1.4E-3</v>
      </c>
    </row>
    <row r="780" spans="1:7" x14ac:dyDescent="0.2">
      <c r="A780" s="17">
        <v>42328</v>
      </c>
      <c r="B780" s="16">
        <v>1189.21</v>
      </c>
      <c r="C780" s="16">
        <v>1193.53</v>
      </c>
      <c r="D780" s="16">
        <v>1194.22</v>
      </c>
      <c r="E780" s="16">
        <v>1181.03</v>
      </c>
      <c r="F780" s="14" t="s">
        <v>2179</v>
      </c>
      <c r="G780" s="15">
        <v>6.0000000000000001E-3</v>
      </c>
    </row>
    <row r="781" spans="1:7" x14ac:dyDescent="0.2">
      <c r="A781" s="17">
        <v>42327</v>
      </c>
      <c r="B781" s="16">
        <v>1187.5899999999999</v>
      </c>
      <c r="C781" s="16">
        <v>1189.8900000000001</v>
      </c>
      <c r="D781" s="16">
        <v>1199.92</v>
      </c>
      <c r="E781" s="16">
        <v>1185.43</v>
      </c>
      <c r="F781" s="14" t="s">
        <v>2179</v>
      </c>
      <c r="G781" s="15">
        <v>-1.8E-3</v>
      </c>
    </row>
    <row r="782" spans="1:7" x14ac:dyDescent="0.2">
      <c r="A782" s="17">
        <v>42326</v>
      </c>
      <c r="B782" s="16">
        <v>1180.45</v>
      </c>
      <c r="C782" s="16">
        <v>1178.06</v>
      </c>
      <c r="D782" s="16">
        <v>1187.53</v>
      </c>
      <c r="E782" s="16">
        <v>1177.0899999999999</v>
      </c>
      <c r="F782" s="14" t="s">
        <v>2179</v>
      </c>
      <c r="G782" s="15">
        <v>1.9900000000000001E-2</v>
      </c>
    </row>
    <row r="783" spans="1:7" x14ac:dyDescent="0.2">
      <c r="A783" s="17">
        <v>42325</v>
      </c>
      <c r="B783" s="16">
        <v>1182.5999999999999</v>
      </c>
      <c r="C783" s="16">
        <v>1168.22</v>
      </c>
      <c r="D783" s="16">
        <v>1183.0899999999999</v>
      </c>
      <c r="E783" s="16">
        <v>1167.57</v>
      </c>
      <c r="F783" s="14" t="s">
        <v>2179</v>
      </c>
      <c r="G783" s="15">
        <v>1.2999999999999999E-3</v>
      </c>
    </row>
    <row r="784" spans="1:7" x14ac:dyDescent="0.2">
      <c r="A784" s="17">
        <v>42324</v>
      </c>
      <c r="B784" s="16">
        <v>1159.58</v>
      </c>
      <c r="C784" s="16">
        <v>1149.21</v>
      </c>
      <c r="D784" s="16">
        <v>1162.72</v>
      </c>
      <c r="E784" s="16">
        <v>1148.6400000000001</v>
      </c>
      <c r="F784" s="14" t="s">
        <v>2179</v>
      </c>
      <c r="G784" s="15">
        <v>-1.03E-2</v>
      </c>
    </row>
    <row r="785" spans="1:7" x14ac:dyDescent="0.2">
      <c r="A785" s="17">
        <v>42321</v>
      </c>
      <c r="B785" s="16">
        <v>1158.03</v>
      </c>
      <c r="C785" s="16">
        <v>1159.9100000000001</v>
      </c>
      <c r="D785" s="16">
        <v>1162.05</v>
      </c>
      <c r="E785" s="16">
        <v>1152.06</v>
      </c>
      <c r="F785" s="14" t="s">
        <v>2179</v>
      </c>
      <c r="G785" s="15">
        <v>-5.8999999999999999E-3</v>
      </c>
    </row>
    <row r="786" spans="1:7" x14ac:dyDescent="0.2">
      <c r="A786" s="17">
        <v>42320</v>
      </c>
      <c r="B786" s="16">
        <v>1170.1099999999999</v>
      </c>
      <c r="C786" s="16">
        <v>1174.54</v>
      </c>
      <c r="D786" s="16">
        <v>1181.17</v>
      </c>
      <c r="E786" s="16">
        <v>1165.72</v>
      </c>
      <c r="F786" s="14" t="s">
        <v>2179</v>
      </c>
      <c r="G786" s="15">
        <v>1.2699999999999999E-2</v>
      </c>
    </row>
    <row r="787" spans="1:7" x14ac:dyDescent="0.2">
      <c r="A787" s="17">
        <v>42319</v>
      </c>
      <c r="B787" s="16">
        <v>1177.01</v>
      </c>
      <c r="C787" s="16">
        <v>1168.8699999999999</v>
      </c>
      <c r="D787" s="16">
        <v>1179.8499999999999</v>
      </c>
      <c r="E787" s="16">
        <v>1168.8699999999999</v>
      </c>
      <c r="F787" s="14" t="s">
        <v>2179</v>
      </c>
      <c r="G787" s="15">
        <v>-3.0000000000000001E-3</v>
      </c>
    </row>
    <row r="788" spans="1:7" x14ac:dyDescent="0.2">
      <c r="A788" s="17">
        <v>42318</v>
      </c>
      <c r="B788" s="16">
        <v>1162.24</v>
      </c>
      <c r="C788" s="16">
        <v>1167.74</v>
      </c>
      <c r="D788" s="16">
        <v>1170.0999999999999</v>
      </c>
      <c r="E788" s="16">
        <v>1160.73</v>
      </c>
      <c r="F788" s="14" t="s">
        <v>2179</v>
      </c>
      <c r="G788" s="15">
        <v>-8.0000000000000002E-3</v>
      </c>
    </row>
    <row r="789" spans="1:7" x14ac:dyDescent="0.2">
      <c r="A789" s="17">
        <v>42317</v>
      </c>
      <c r="B789" s="16">
        <v>1165.74</v>
      </c>
      <c r="C789" s="16">
        <v>1179.48</v>
      </c>
      <c r="D789" s="16">
        <v>1180.98</v>
      </c>
      <c r="E789" s="16">
        <v>1163.95</v>
      </c>
      <c r="F789" s="14" t="s">
        <v>2179</v>
      </c>
      <c r="G789" s="15">
        <v>8.2000000000000007E-3</v>
      </c>
    </row>
    <row r="790" spans="1:7" x14ac:dyDescent="0.2">
      <c r="A790" s="17">
        <v>42314</v>
      </c>
      <c r="B790" s="16">
        <v>1175.0999999999999</v>
      </c>
      <c r="C790" s="16">
        <v>1165.2</v>
      </c>
      <c r="D790" s="16">
        <v>1177.3599999999999</v>
      </c>
      <c r="E790" s="16">
        <v>1162.23</v>
      </c>
      <c r="F790" s="14" t="s">
        <v>2179</v>
      </c>
      <c r="G790" s="15">
        <v>9.4000000000000004E-3</v>
      </c>
    </row>
    <row r="791" spans="1:7" x14ac:dyDescent="0.2">
      <c r="A791" s="17">
        <v>42313</v>
      </c>
      <c r="B791" s="16">
        <v>1165.58</v>
      </c>
      <c r="C791" s="16">
        <v>1156.93</v>
      </c>
      <c r="D791" s="16">
        <v>1174.92</v>
      </c>
      <c r="E791" s="16">
        <v>1156.93</v>
      </c>
      <c r="F791" s="14" t="s">
        <v>2179</v>
      </c>
      <c r="G791" s="15">
        <v>9.1000000000000004E-3</v>
      </c>
    </row>
    <row r="792" spans="1:7" x14ac:dyDescent="0.2">
      <c r="A792" s="17">
        <v>42312</v>
      </c>
      <c r="B792" s="16">
        <v>1154.78</v>
      </c>
      <c r="C792" s="16">
        <v>1149.28</v>
      </c>
      <c r="D792" s="16">
        <v>1161.97</v>
      </c>
      <c r="E792" s="16">
        <v>1149.28</v>
      </c>
      <c r="F792" s="14" t="s">
        <v>2179</v>
      </c>
      <c r="G792" s="15">
        <v>1.01E-2</v>
      </c>
    </row>
    <row r="793" spans="1:7" x14ac:dyDescent="0.2">
      <c r="A793" s="17">
        <v>42311</v>
      </c>
      <c r="B793" s="16">
        <v>1144.3399999999999</v>
      </c>
      <c r="C793" s="16">
        <v>1137.73</v>
      </c>
      <c r="D793" s="16">
        <v>1144.3399999999999</v>
      </c>
      <c r="E793" s="16">
        <v>1134.57</v>
      </c>
      <c r="F793" s="14" t="s">
        <v>2179</v>
      </c>
      <c r="G793" s="15">
        <v>7.4000000000000003E-3</v>
      </c>
    </row>
    <row r="794" spans="1:7" x14ac:dyDescent="0.2">
      <c r="A794" s="17">
        <v>42310</v>
      </c>
      <c r="B794" s="16">
        <v>1132.8599999999999</v>
      </c>
      <c r="C794" s="16">
        <v>1124.8800000000001</v>
      </c>
      <c r="D794" s="16">
        <v>1137.76</v>
      </c>
      <c r="E794" s="16">
        <v>1123.67</v>
      </c>
      <c r="F794" s="14" t="s">
        <v>2179</v>
      </c>
      <c r="G794" s="15">
        <v>-2.5000000000000001E-3</v>
      </c>
    </row>
    <row r="795" spans="1:7" x14ac:dyDescent="0.2">
      <c r="A795" s="17">
        <v>42307</v>
      </c>
      <c r="B795" s="16">
        <v>1124.53</v>
      </c>
      <c r="C795" s="16">
        <v>1124.83</v>
      </c>
      <c r="D795" s="16">
        <v>1136.5999999999999</v>
      </c>
      <c r="E795" s="16">
        <v>1121.18</v>
      </c>
      <c r="F795" s="14" t="s">
        <v>2179</v>
      </c>
      <c r="G795" s="15">
        <v>-2.4199999999999999E-2</v>
      </c>
    </row>
    <row r="796" spans="1:7" x14ac:dyDescent="0.2">
      <c r="A796" s="17">
        <v>42306</v>
      </c>
      <c r="B796" s="16">
        <v>1127.3900000000001</v>
      </c>
      <c r="C796" s="16">
        <v>1140.8599999999999</v>
      </c>
      <c r="D796" s="16">
        <v>1146.78</v>
      </c>
      <c r="E796" s="16">
        <v>1125.8699999999999</v>
      </c>
      <c r="F796" s="14" t="s">
        <v>2179</v>
      </c>
      <c r="G796" s="15">
        <v>1.04E-2</v>
      </c>
    </row>
    <row r="797" spans="1:7" x14ac:dyDescent="0.2">
      <c r="A797" s="17">
        <v>42305</v>
      </c>
      <c r="B797" s="16">
        <v>1155.32</v>
      </c>
      <c r="C797" s="16">
        <v>1145.95</v>
      </c>
      <c r="D797" s="16">
        <v>1155.32</v>
      </c>
      <c r="E797" s="16">
        <v>1145</v>
      </c>
      <c r="F797" s="14" t="s">
        <v>2179</v>
      </c>
      <c r="G797" s="15">
        <v>-4.0000000000000001E-3</v>
      </c>
    </row>
    <row r="798" spans="1:7" x14ac:dyDescent="0.2">
      <c r="A798" s="17">
        <v>42304</v>
      </c>
      <c r="B798" s="16">
        <v>1143.46</v>
      </c>
      <c r="C798" s="16">
        <v>1147.32</v>
      </c>
      <c r="D798" s="16">
        <v>1148.5</v>
      </c>
      <c r="E798" s="16">
        <v>1139.4000000000001</v>
      </c>
      <c r="F798" s="14" t="s">
        <v>2179</v>
      </c>
      <c r="G798" s="15">
        <v>4.0000000000000001E-3</v>
      </c>
    </row>
    <row r="799" spans="1:7" x14ac:dyDescent="0.2">
      <c r="A799" s="17">
        <v>42303</v>
      </c>
      <c r="B799" s="16">
        <v>1148.01</v>
      </c>
      <c r="C799" s="16">
        <v>1148.44</v>
      </c>
      <c r="D799" s="16">
        <v>1151.23</v>
      </c>
      <c r="E799" s="16">
        <v>1144.08</v>
      </c>
      <c r="F799" s="14" t="s">
        <v>2179</v>
      </c>
      <c r="G799" s="15">
        <v>1.4999999999999999E-2</v>
      </c>
    </row>
    <row r="800" spans="1:7" x14ac:dyDescent="0.2">
      <c r="A800" s="17">
        <v>42300</v>
      </c>
      <c r="B800" s="16">
        <v>1143.3900000000001</v>
      </c>
      <c r="C800" s="16">
        <v>1128.54</v>
      </c>
      <c r="D800" s="16">
        <v>1145.23</v>
      </c>
      <c r="E800" s="16">
        <v>1124.49</v>
      </c>
      <c r="F800" s="14" t="s">
        <v>2179</v>
      </c>
      <c r="G800" s="15">
        <v>4.4999999999999997E-3</v>
      </c>
    </row>
    <row r="801" spans="1:7" x14ac:dyDescent="0.2">
      <c r="A801" s="17">
        <v>42299</v>
      </c>
      <c r="B801" s="16">
        <v>1126.48</v>
      </c>
      <c r="C801" s="16">
        <v>1122.21</v>
      </c>
      <c r="D801" s="16">
        <v>1126.48</v>
      </c>
      <c r="E801" s="16">
        <v>1110.69</v>
      </c>
      <c r="F801" s="14" t="s">
        <v>2179</v>
      </c>
      <c r="G801" s="15">
        <v>-7.4999999999999997E-3</v>
      </c>
    </row>
    <row r="802" spans="1:7" x14ac:dyDescent="0.2">
      <c r="A802" s="17">
        <v>42298</v>
      </c>
      <c r="B802" s="16">
        <v>1121.3900000000001</v>
      </c>
      <c r="C802" s="16">
        <v>1128.04</v>
      </c>
      <c r="D802" s="16">
        <v>1128.04</v>
      </c>
      <c r="E802" s="16">
        <v>1118.27</v>
      </c>
      <c r="F802" s="14" t="s">
        <v>2179</v>
      </c>
      <c r="G802" s="15">
        <v>-6.8999999999999999E-3</v>
      </c>
    </row>
    <row r="803" spans="1:7" x14ac:dyDescent="0.2">
      <c r="A803" s="17">
        <v>42297</v>
      </c>
      <c r="B803" s="16">
        <v>1129.8399999999999</v>
      </c>
      <c r="C803" s="16">
        <v>1138.53</v>
      </c>
      <c r="D803" s="16">
        <v>1141.27</v>
      </c>
      <c r="E803" s="16">
        <v>1129.76</v>
      </c>
      <c r="F803" s="14" t="s">
        <v>2179</v>
      </c>
      <c r="G803" s="15">
        <v>1.2500000000000001E-2</v>
      </c>
    </row>
    <row r="804" spans="1:7" x14ac:dyDescent="0.2">
      <c r="A804" s="17">
        <v>42296</v>
      </c>
      <c r="B804" s="16">
        <v>1137.68</v>
      </c>
      <c r="C804" s="16">
        <v>1130.48</v>
      </c>
      <c r="D804" s="16">
        <v>1139.31</v>
      </c>
      <c r="E804" s="16">
        <v>1129</v>
      </c>
      <c r="F804" s="14" t="s">
        <v>2179</v>
      </c>
      <c r="G804" s="15">
        <v>1.6500000000000001E-2</v>
      </c>
    </row>
    <row r="805" spans="1:7" x14ac:dyDescent="0.2">
      <c r="A805" s="17">
        <v>42293</v>
      </c>
      <c r="B805" s="16">
        <v>1123.67</v>
      </c>
      <c r="C805" s="16">
        <v>1113.54</v>
      </c>
      <c r="D805" s="16">
        <v>1127.3</v>
      </c>
      <c r="E805" s="16">
        <v>1112.43</v>
      </c>
      <c r="F805" s="14" t="s">
        <v>2179</v>
      </c>
      <c r="G805" s="15">
        <v>7.1999999999999998E-3</v>
      </c>
    </row>
    <row r="806" spans="1:7" x14ac:dyDescent="0.2">
      <c r="A806" s="17">
        <v>42292</v>
      </c>
      <c r="B806" s="16">
        <v>1105.3800000000001</v>
      </c>
      <c r="C806" s="16">
        <v>1105.42</v>
      </c>
      <c r="D806" s="16">
        <v>1111.0899999999999</v>
      </c>
      <c r="E806" s="16">
        <v>1101.52</v>
      </c>
      <c r="F806" s="14" t="s">
        <v>2179</v>
      </c>
      <c r="G806" s="15">
        <v>-2.1499999999999998E-2</v>
      </c>
    </row>
    <row r="807" spans="1:7" x14ac:dyDescent="0.2">
      <c r="A807" s="17">
        <v>42291</v>
      </c>
      <c r="B807" s="16">
        <v>1097.53</v>
      </c>
      <c r="C807" s="16">
        <v>1111.8900000000001</v>
      </c>
      <c r="D807" s="16">
        <v>1111.8900000000001</v>
      </c>
      <c r="E807" s="16">
        <v>1096.96</v>
      </c>
      <c r="F807" s="14" t="s">
        <v>2179</v>
      </c>
      <c r="G807" s="15">
        <v>-8.6E-3</v>
      </c>
    </row>
    <row r="808" spans="1:7" x14ac:dyDescent="0.2">
      <c r="A808" s="17">
        <v>42290</v>
      </c>
      <c r="B808" s="16">
        <v>1121.6600000000001</v>
      </c>
      <c r="C808" s="16">
        <v>1132.29</v>
      </c>
      <c r="D808" s="16">
        <v>1134.03</v>
      </c>
      <c r="E808" s="16">
        <v>1117.4100000000001</v>
      </c>
      <c r="F808" s="14" t="s">
        <v>2179</v>
      </c>
      <c r="G808" s="15">
        <v>-5.0000000000000001E-4</v>
      </c>
    </row>
    <row r="809" spans="1:7" x14ac:dyDescent="0.2">
      <c r="A809" s="17">
        <v>42289</v>
      </c>
      <c r="B809" s="16">
        <v>1131.4100000000001</v>
      </c>
      <c r="C809" s="16">
        <v>1132.5899999999999</v>
      </c>
      <c r="D809" s="16">
        <v>1136.99</v>
      </c>
      <c r="E809" s="16">
        <v>1128.79</v>
      </c>
      <c r="F809" s="14" t="s">
        <v>2179</v>
      </c>
      <c r="G809" s="15">
        <v>2.3E-3</v>
      </c>
    </row>
    <row r="810" spans="1:7" x14ac:dyDescent="0.2">
      <c r="A810" s="17">
        <v>42286</v>
      </c>
      <c r="B810" s="16">
        <v>1132.01</v>
      </c>
      <c r="C810" s="16">
        <v>1140.1400000000001</v>
      </c>
      <c r="D810" s="16">
        <v>1140.1400000000001</v>
      </c>
      <c r="E810" s="16">
        <v>1129.01</v>
      </c>
      <c r="F810" s="14" t="s">
        <v>2179</v>
      </c>
      <c r="G810" s="15">
        <v>-5.7999999999999996E-3</v>
      </c>
    </row>
    <row r="811" spans="1:7" x14ac:dyDescent="0.2">
      <c r="A811" s="17">
        <v>42285</v>
      </c>
      <c r="B811" s="16">
        <v>1129.3699999999999</v>
      </c>
      <c r="C811" s="16">
        <v>1137.44</v>
      </c>
      <c r="D811" s="16">
        <v>1140.3699999999999</v>
      </c>
      <c r="E811" s="16">
        <v>1124.4000000000001</v>
      </c>
      <c r="F811" s="14" t="s">
        <v>2179</v>
      </c>
      <c r="G811" s="15">
        <v>-2.0000000000000001E-4</v>
      </c>
    </row>
    <row r="812" spans="1:7" x14ac:dyDescent="0.2">
      <c r="A812" s="17">
        <v>42284</v>
      </c>
      <c r="B812" s="16">
        <v>1135.97</v>
      </c>
      <c r="C812" s="16">
        <v>1143.83</v>
      </c>
      <c r="D812" s="16">
        <v>1143.83</v>
      </c>
      <c r="E812" s="16">
        <v>1133.7</v>
      </c>
      <c r="F812" s="14" t="s">
        <v>2179</v>
      </c>
      <c r="G812" s="15">
        <v>3.5999999999999999E-3</v>
      </c>
    </row>
    <row r="813" spans="1:7" x14ac:dyDescent="0.2">
      <c r="A813" s="17">
        <v>42283</v>
      </c>
      <c r="B813" s="16">
        <v>1136.22</v>
      </c>
      <c r="C813" s="16">
        <v>1138.3599999999999</v>
      </c>
      <c r="D813" s="16">
        <v>1143.6600000000001</v>
      </c>
      <c r="E813" s="16">
        <v>1129.6300000000001</v>
      </c>
      <c r="F813" s="14" t="s">
        <v>2179</v>
      </c>
      <c r="G813" s="15">
        <v>1.8599999999999998E-2</v>
      </c>
    </row>
    <row r="814" spans="1:7" x14ac:dyDescent="0.2">
      <c r="A814" s="17">
        <v>42282</v>
      </c>
      <c r="B814" s="16">
        <v>1132.0999999999999</v>
      </c>
      <c r="C814" s="16">
        <v>1126.23</v>
      </c>
      <c r="D814" s="16">
        <v>1136.6600000000001</v>
      </c>
      <c r="E814" s="16">
        <v>1124.27</v>
      </c>
      <c r="F814" s="14" t="s">
        <v>2179</v>
      </c>
      <c r="G814" s="15">
        <v>-3.5999999999999999E-3</v>
      </c>
    </row>
    <row r="815" spans="1:7" x14ac:dyDescent="0.2">
      <c r="A815" s="17">
        <v>42279</v>
      </c>
      <c r="B815" s="16">
        <v>1111.4000000000001</v>
      </c>
      <c r="C815" s="16">
        <v>1126.8900000000001</v>
      </c>
      <c r="D815" s="16">
        <v>1127.7</v>
      </c>
      <c r="E815" s="16">
        <v>1102.0899999999999</v>
      </c>
      <c r="F815" s="14" t="s">
        <v>2179</v>
      </c>
      <c r="G815" s="15">
        <v>4.8999999999999998E-3</v>
      </c>
    </row>
    <row r="816" spans="1:7" x14ac:dyDescent="0.2">
      <c r="A816" s="17">
        <v>42278</v>
      </c>
      <c r="B816" s="16">
        <v>1115.45</v>
      </c>
      <c r="C816" s="16">
        <v>1125.2</v>
      </c>
      <c r="D816" s="16">
        <v>1134.1600000000001</v>
      </c>
      <c r="E816" s="16">
        <v>1115.45</v>
      </c>
      <c r="F816" s="14" t="s">
        <v>2179</v>
      </c>
      <c r="G816" s="15">
        <v>1.18E-2</v>
      </c>
    </row>
    <row r="817" spans="1:7" x14ac:dyDescent="0.2">
      <c r="A817" s="17">
        <v>42277</v>
      </c>
      <c r="B817" s="16">
        <v>1110</v>
      </c>
      <c r="C817" s="16">
        <v>1111.8599999999999</v>
      </c>
      <c r="D817" s="16">
        <v>1113.5899999999999</v>
      </c>
      <c r="E817" s="16">
        <v>1105.3499999999999</v>
      </c>
      <c r="F817" s="14" t="s">
        <v>2179</v>
      </c>
      <c r="G817" s="15">
        <v>-1.6899999999999998E-2</v>
      </c>
    </row>
    <row r="818" spans="1:7" x14ac:dyDescent="0.2">
      <c r="A818" s="17">
        <v>42276</v>
      </c>
      <c r="B818" s="16">
        <v>1097.02</v>
      </c>
      <c r="C818" s="16">
        <v>1102.03</v>
      </c>
      <c r="D818" s="16">
        <v>1105.93</v>
      </c>
      <c r="E818" s="16">
        <v>1091.81</v>
      </c>
      <c r="F818" s="14" t="s">
        <v>2179</v>
      </c>
      <c r="G818" s="15">
        <v>-1.17E-2</v>
      </c>
    </row>
    <row r="819" spans="1:7" x14ac:dyDescent="0.2">
      <c r="A819" s="17">
        <v>42275</v>
      </c>
      <c r="B819" s="16">
        <v>1115.92</v>
      </c>
      <c r="C819" s="16">
        <v>1143.43</v>
      </c>
      <c r="D819" s="16">
        <v>1148.18</v>
      </c>
      <c r="E819" s="16">
        <v>1115.92</v>
      </c>
      <c r="F819" s="14" t="s">
        <v>2179</v>
      </c>
      <c r="G819" s="15">
        <v>2.2700000000000001E-2</v>
      </c>
    </row>
    <row r="820" spans="1:7" x14ac:dyDescent="0.2">
      <c r="A820" s="17">
        <v>42272</v>
      </c>
      <c r="B820" s="16">
        <v>1129.08</v>
      </c>
      <c r="C820" s="16">
        <v>1120.6400000000001</v>
      </c>
      <c r="D820" s="16">
        <v>1133.92</v>
      </c>
      <c r="E820" s="16">
        <v>1118.06</v>
      </c>
      <c r="F820" s="14" t="s">
        <v>2179</v>
      </c>
      <c r="G820" s="15">
        <v>-2.1000000000000001E-2</v>
      </c>
    </row>
    <row r="821" spans="1:7" x14ac:dyDescent="0.2">
      <c r="A821" s="17">
        <v>42271</v>
      </c>
      <c r="B821" s="16">
        <v>1104.07</v>
      </c>
      <c r="C821" s="16">
        <v>1125.8900000000001</v>
      </c>
      <c r="D821" s="16">
        <v>1130.5899999999999</v>
      </c>
      <c r="E821" s="16">
        <v>1103.28</v>
      </c>
      <c r="F821" s="14" t="s">
        <v>2179</v>
      </c>
      <c r="G821" s="15">
        <v>2E-3</v>
      </c>
    </row>
    <row r="822" spans="1:7" x14ac:dyDescent="0.2">
      <c r="A822" s="17">
        <v>42270</v>
      </c>
      <c r="B822" s="16">
        <v>1127.79</v>
      </c>
      <c r="C822" s="16">
        <v>1124.97</v>
      </c>
      <c r="D822" s="16">
        <v>1130.57</v>
      </c>
      <c r="E822" s="16">
        <v>1116.97</v>
      </c>
      <c r="F822" s="14" t="s">
        <v>2179</v>
      </c>
      <c r="G822" s="15">
        <v>-2.3E-2</v>
      </c>
    </row>
    <row r="823" spans="1:7" x14ac:dyDescent="0.2">
      <c r="A823" s="17">
        <v>42269</v>
      </c>
      <c r="B823" s="16">
        <v>1125.57</v>
      </c>
      <c r="C823" s="16">
        <v>1134.49</v>
      </c>
      <c r="D823" s="16">
        <v>1142.27</v>
      </c>
      <c r="E823" s="16">
        <v>1124.53</v>
      </c>
      <c r="F823" s="14" t="s">
        <v>2179</v>
      </c>
      <c r="G823" s="15">
        <v>1.6299999999999999E-2</v>
      </c>
    </row>
    <row r="824" spans="1:7" x14ac:dyDescent="0.2">
      <c r="A824" s="17">
        <v>42268</v>
      </c>
      <c r="B824" s="16">
        <v>1152.0999999999999</v>
      </c>
      <c r="C824" s="16">
        <v>1134.95</v>
      </c>
      <c r="D824" s="16">
        <v>1152.8699999999999</v>
      </c>
      <c r="E824" s="16">
        <v>1134.27</v>
      </c>
      <c r="F824" s="14" t="s">
        <v>2179</v>
      </c>
      <c r="G824" s="15">
        <v>-8.2000000000000007E-3</v>
      </c>
    </row>
    <row r="825" spans="1:7" x14ac:dyDescent="0.2">
      <c r="A825" s="17">
        <v>42265</v>
      </c>
      <c r="B825" s="16">
        <v>1133.5999999999999</v>
      </c>
      <c r="C825" s="16">
        <v>1137.3499999999999</v>
      </c>
      <c r="D825" s="16">
        <v>1144.52</v>
      </c>
      <c r="E825" s="16">
        <v>1128.77</v>
      </c>
      <c r="F825" s="14" t="s">
        <v>2179</v>
      </c>
      <c r="G825" s="15">
        <v>3.0999999999999999E-3</v>
      </c>
    </row>
    <row r="826" spans="1:7" x14ac:dyDescent="0.2">
      <c r="A826" s="17">
        <v>42264</v>
      </c>
      <c r="B826" s="16">
        <v>1143.02</v>
      </c>
      <c r="C826" s="16">
        <v>1143.27</v>
      </c>
      <c r="D826" s="16">
        <v>1146.8399999999999</v>
      </c>
      <c r="E826" s="16">
        <v>1138.47</v>
      </c>
      <c r="F826" s="14" t="s">
        <v>2179</v>
      </c>
      <c r="G826" s="15">
        <v>3.3999999999999998E-3</v>
      </c>
    </row>
    <row r="827" spans="1:7" x14ac:dyDescent="0.2">
      <c r="A827" s="17">
        <v>42263</v>
      </c>
      <c r="B827" s="16">
        <v>1139.47</v>
      </c>
      <c r="C827" s="16">
        <v>1142.1400000000001</v>
      </c>
      <c r="D827" s="16">
        <v>1143.17</v>
      </c>
      <c r="E827" s="16">
        <v>1135.25</v>
      </c>
      <c r="F827" s="14" t="s">
        <v>2179</v>
      </c>
      <c r="G827" s="15">
        <v>1.2999999999999999E-3</v>
      </c>
    </row>
    <row r="828" spans="1:7" x14ac:dyDescent="0.2">
      <c r="A828" s="17">
        <v>42262</v>
      </c>
      <c r="B828" s="16">
        <v>1135.6199999999999</v>
      </c>
      <c r="C828" s="16">
        <v>1135.28</v>
      </c>
      <c r="D828" s="16">
        <v>1137.23</v>
      </c>
      <c r="E828" s="16">
        <v>1129.01</v>
      </c>
      <c r="F828" s="14" t="s">
        <v>2179</v>
      </c>
      <c r="G828" s="15">
        <v>-9.7000000000000003E-3</v>
      </c>
    </row>
    <row r="829" spans="1:7" x14ac:dyDescent="0.2">
      <c r="A829" s="17">
        <v>42261</v>
      </c>
      <c r="B829" s="16">
        <v>1134.1600000000001</v>
      </c>
      <c r="C829" s="16">
        <v>1145.9000000000001</v>
      </c>
      <c r="D829" s="16">
        <v>1148.8599999999999</v>
      </c>
      <c r="E829" s="16">
        <v>1133.44</v>
      </c>
      <c r="F829" s="14" t="s">
        <v>2179</v>
      </c>
      <c r="G829" s="15">
        <v>-5.3E-3</v>
      </c>
    </row>
    <row r="830" spans="1:7" x14ac:dyDescent="0.2">
      <c r="A830" s="17">
        <v>42258</v>
      </c>
      <c r="B830" s="16">
        <v>1145.24</v>
      </c>
      <c r="C830" s="16">
        <v>1151.47</v>
      </c>
      <c r="D830" s="16">
        <v>1151.47</v>
      </c>
      <c r="E830" s="16">
        <v>1138.42</v>
      </c>
      <c r="F830" s="14" t="s">
        <v>2179</v>
      </c>
      <c r="G830" s="15">
        <v>-4.5999999999999999E-3</v>
      </c>
    </row>
    <row r="831" spans="1:7" x14ac:dyDescent="0.2">
      <c r="A831" s="17">
        <v>42257</v>
      </c>
      <c r="B831" s="16">
        <v>1151.3</v>
      </c>
      <c r="C831" s="16">
        <v>1147</v>
      </c>
      <c r="D831" s="16">
        <v>1154.8499999999999</v>
      </c>
      <c r="E831" s="16">
        <v>1146.08</v>
      </c>
      <c r="F831" s="14" t="s">
        <v>2179</v>
      </c>
      <c r="G831" s="15">
        <v>1.3100000000000001E-2</v>
      </c>
    </row>
    <row r="832" spans="1:7" x14ac:dyDescent="0.2">
      <c r="A832" s="17">
        <v>42256</v>
      </c>
      <c r="B832" s="16">
        <v>1156.6400000000001</v>
      </c>
      <c r="C832" s="16">
        <v>1160.76</v>
      </c>
      <c r="D832" s="16">
        <v>1164.73</v>
      </c>
      <c r="E832" s="16">
        <v>1155.74</v>
      </c>
      <c r="F832" s="14" t="s">
        <v>2179</v>
      </c>
      <c r="G832" s="15">
        <v>1.1599999999999999E-2</v>
      </c>
    </row>
    <row r="833" spans="1:7" x14ac:dyDescent="0.2">
      <c r="A833" s="17">
        <v>42255</v>
      </c>
      <c r="B833" s="16">
        <v>1141.71</v>
      </c>
      <c r="C833" s="16">
        <v>1135.06</v>
      </c>
      <c r="D833" s="16">
        <v>1147.1400000000001</v>
      </c>
      <c r="E833" s="16">
        <v>1135.06</v>
      </c>
      <c r="F833" s="14" t="s">
        <v>2179</v>
      </c>
      <c r="G833" s="15">
        <v>-1.4E-3</v>
      </c>
    </row>
    <row r="834" spans="1:7" x14ac:dyDescent="0.2">
      <c r="A834" s="17">
        <v>42254</v>
      </c>
      <c r="B834" s="16">
        <v>1128.6400000000001</v>
      </c>
      <c r="C834" s="16">
        <v>1138.6600000000001</v>
      </c>
      <c r="D834" s="16">
        <v>1141.27</v>
      </c>
      <c r="E834" s="16">
        <v>1125.48</v>
      </c>
      <c r="F834" s="14" t="s">
        <v>2179</v>
      </c>
      <c r="G834" s="15">
        <v>-1.9400000000000001E-2</v>
      </c>
    </row>
    <row r="835" spans="1:7" x14ac:dyDescent="0.2">
      <c r="A835" s="17">
        <v>42251</v>
      </c>
      <c r="B835" s="16">
        <v>1130.17</v>
      </c>
      <c r="C835" s="16">
        <v>1141.05</v>
      </c>
      <c r="D835" s="16">
        <v>1141.49</v>
      </c>
      <c r="E835" s="16">
        <v>1128.27</v>
      </c>
      <c r="F835" s="14" t="s">
        <v>2179</v>
      </c>
      <c r="G835" s="15">
        <v>2.12E-2</v>
      </c>
    </row>
    <row r="836" spans="1:7" x14ac:dyDescent="0.2">
      <c r="A836" s="17">
        <v>42250</v>
      </c>
      <c r="B836" s="16">
        <v>1152.56</v>
      </c>
      <c r="C836" s="16">
        <v>1144.05</v>
      </c>
      <c r="D836" s="16">
        <v>1152.56</v>
      </c>
      <c r="E836" s="16">
        <v>1140.95</v>
      </c>
      <c r="F836" s="14" t="s">
        <v>2179</v>
      </c>
      <c r="G836" s="15">
        <v>1.2E-2</v>
      </c>
    </row>
    <row r="837" spans="1:7" x14ac:dyDescent="0.2">
      <c r="A837" s="17">
        <v>42249</v>
      </c>
      <c r="B837" s="16">
        <v>1128.6300000000001</v>
      </c>
      <c r="C837" s="16">
        <v>1125.72</v>
      </c>
      <c r="D837" s="16">
        <v>1132.6199999999999</v>
      </c>
      <c r="E837" s="16">
        <v>1117.1400000000001</v>
      </c>
      <c r="F837" s="14" t="s">
        <v>2179</v>
      </c>
      <c r="G837" s="15">
        <v>-2.1000000000000001E-2</v>
      </c>
    </row>
    <row r="838" spans="1:7" x14ac:dyDescent="0.2">
      <c r="A838" s="17">
        <v>42248</v>
      </c>
      <c r="B838" s="16">
        <v>1115.29</v>
      </c>
      <c r="C838" s="16">
        <v>1131.3599999999999</v>
      </c>
      <c r="D838" s="16">
        <v>1132.6300000000001</v>
      </c>
      <c r="E838" s="16">
        <v>1113.99</v>
      </c>
      <c r="F838" s="14" t="s">
        <v>2179</v>
      </c>
      <c r="G838" s="15">
        <v>8.9999999999999998E-4</v>
      </c>
    </row>
    <row r="839" spans="1:7" x14ac:dyDescent="0.2">
      <c r="A839" s="17">
        <v>42247</v>
      </c>
      <c r="B839" s="16">
        <v>1139.22</v>
      </c>
      <c r="C839" s="16">
        <v>1137.19</v>
      </c>
      <c r="D839" s="16">
        <v>1145.44</v>
      </c>
      <c r="E839" s="16">
        <v>1135.9000000000001</v>
      </c>
      <c r="F839" s="14" t="s">
        <v>2179</v>
      </c>
      <c r="G839" s="15">
        <v>-3.5000000000000001E-3</v>
      </c>
    </row>
    <row r="840" spans="1:7" x14ac:dyDescent="0.2">
      <c r="A840" s="17">
        <v>42244</v>
      </c>
      <c r="B840" s="16">
        <v>1138.17</v>
      </c>
      <c r="C840" s="16">
        <v>1151.1099999999999</v>
      </c>
      <c r="D840" s="16">
        <v>1152.43</v>
      </c>
      <c r="E840" s="16">
        <v>1130.68</v>
      </c>
      <c r="F840" s="14" t="s">
        <v>2179</v>
      </c>
      <c r="G840" s="15">
        <v>3.04E-2</v>
      </c>
    </row>
    <row r="841" spans="1:7" x14ac:dyDescent="0.2">
      <c r="A841" s="17">
        <v>42243</v>
      </c>
      <c r="B841" s="16">
        <v>1142.17</v>
      </c>
      <c r="C841" s="16">
        <v>1142.6500000000001</v>
      </c>
      <c r="D841" s="16">
        <v>1142.6500000000001</v>
      </c>
      <c r="E841" s="16">
        <v>1133.23</v>
      </c>
      <c r="F841" s="14" t="s">
        <v>2179</v>
      </c>
      <c r="G841" s="15">
        <v>-7.3000000000000001E-3</v>
      </c>
    </row>
    <row r="842" spans="1:7" x14ac:dyDescent="0.2">
      <c r="A842" s="17">
        <v>42242</v>
      </c>
      <c r="B842" s="16">
        <v>1108.46</v>
      </c>
      <c r="C842" s="16">
        <v>1103.8</v>
      </c>
      <c r="D842" s="16">
        <v>1120.71</v>
      </c>
      <c r="E842" s="16">
        <v>1089.3900000000001</v>
      </c>
      <c r="F842" s="14" t="s">
        <v>2179</v>
      </c>
      <c r="G842" s="15">
        <v>3.4799999999999998E-2</v>
      </c>
    </row>
    <row r="843" spans="1:7" x14ac:dyDescent="0.2">
      <c r="A843" s="17">
        <v>42241</v>
      </c>
      <c r="B843" s="16">
        <v>1116.57</v>
      </c>
      <c r="C843" s="16">
        <v>1090.58</v>
      </c>
      <c r="D843" s="16">
        <v>1129.3399999999999</v>
      </c>
      <c r="E843" s="16">
        <v>1090.58</v>
      </c>
      <c r="F843" s="14" t="s">
        <v>2179</v>
      </c>
      <c r="G843" s="15">
        <v>-4.8500000000000001E-2</v>
      </c>
    </row>
    <row r="844" spans="1:7" x14ac:dyDescent="0.2">
      <c r="A844" s="17">
        <v>42240</v>
      </c>
      <c r="B844" s="16">
        <v>1079.07</v>
      </c>
      <c r="C844" s="16">
        <v>1089.5999999999999</v>
      </c>
      <c r="D844" s="16">
        <v>1094.8499999999999</v>
      </c>
      <c r="E844" s="16">
        <v>1055.8599999999999</v>
      </c>
      <c r="F844" s="14" t="s">
        <v>2179</v>
      </c>
      <c r="G844" s="15">
        <v>-2.6800000000000001E-2</v>
      </c>
    </row>
    <row r="845" spans="1:7" x14ac:dyDescent="0.2">
      <c r="A845" s="17">
        <v>42237</v>
      </c>
      <c r="B845" s="16">
        <v>1134.1199999999999</v>
      </c>
      <c r="C845" s="16">
        <v>1141.42</v>
      </c>
      <c r="D845" s="16">
        <v>1152.3399999999999</v>
      </c>
      <c r="E845" s="16">
        <v>1134.1199999999999</v>
      </c>
      <c r="F845" s="14" t="s">
        <v>2179</v>
      </c>
      <c r="G845" s="15">
        <v>-2.6499999999999999E-2</v>
      </c>
    </row>
    <row r="846" spans="1:7" x14ac:dyDescent="0.2">
      <c r="A846" s="17">
        <v>42236</v>
      </c>
      <c r="B846" s="16">
        <v>1165.31</v>
      </c>
      <c r="C846" s="16">
        <v>1191.0899999999999</v>
      </c>
      <c r="D846" s="16">
        <v>1194.82</v>
      </c>
      <c r="E846" s="16">
        <v>1162.67</v>
      </c>
      <c r="F846" s="14" t="s">
        <v>2179</v>
      </c>
      <c r="G846" s="15">
        <v>-1.23E-2</v>
      </c>
    </row>
    <row r="847" spans="1:7" x14ac:dyDescent="0.2">
      <c r="A847" s="17">
        <v>42235</v>
      </c>
      <c r="B847" s="16">
        <v>1197.02</v>
      </c>
      <c r="C847" s="16">
        <v>1204.1400000000001</v>
      </c>
      <c r="D847" s="16">
        <v>1206.7</v>
      </c>
      <c r="E847" s="16">
        <v>1196.49</v>
      </c>
      <c r="F847" s="14" t="s">
        <v>2179</v>
      </c>
      <c r="G847" s="15">
        <v>9.7999999999999997E-3</v>
      </c>
    </row>
    <row r="848" spans="1:7" x14ac:dyDescent="0.2">
      <c r="A848" s="17">
        <v>42234</v>
      </c>
      <c r="B848" s="16">
        <v>1211.97</v>
      </c>
      <c r="C848" s="16">
        <v>1202.6600000000001</v>
      </c>
      <c r="D848" s="16">
        <v>1211.97</v>
      </c>
      <c r="E848" s="16">
        <v>1202.1099999999999</v>
      </c>
      <c r="F848" s="14" t="s">
        <v>2179</v>
      </c>
      <c r="G848" s="15">
        <v>4.7000000000000002E-3</v>
      </c>
    </row>
    <row r="849" spans="1:7" x14ac:dyDescent="0.2">
      <c r="A849" s="17">
        <v>42233</v>
      </c>
      <c r="B849" s="16">
        <v>1200.18</v>
      </c>
      <c r="C849" s="16">
        <v>1202.8599999999999</v>
      </c>
      <c r="D849" s="16">
        <v>1206.81</v>
      </c>
      <c r="E849" s="16">
        <v>1189.18</v>
      </c>
      <c r="F849" s="14" t="s">
        <v>2179</v>
      </c>
      <c r="G849" s="15">
        <v>6.7999999999999996E-3</v>
      </c>
    </row>
    <row r="850" spans="1:7" x14ac:dyDescent="0.2">
      <c r="A850" s="17">
        <v>42230</v>
      </c>
      <c r="B850" s="16">
        <v>1194.55</v>
      </c>
      <c r="C850" s="16">
        <v>1186.3800000000001</v>
      </c>
      <c r="D850" s="16">
        <v>1195.7</v>
      </c>
      <c r="E850" s="16">
        <v>1185.33</v>
      </c>
      <c r="F850" s="14" t="s">
        <v>2179</v>
      </c>
      <c r="G850" s="15">
        <v>1.72E-2</v>
      </c>
    </row>
    <row r="851" spans="1:7" x14ac:dyDescent="0.2">
      <c r="A851" s="17">
        <v>42229</v>
      </c>
      <c r="B851" s="16">
        <v>1186.46</v>
      </c>
      <c r="C851" s="16">
        <v>1183.58</v>
      </c>
      <c r="D851" s="16">
        <v>1193.32</v>
      </c>
      <c r="E851" s="16">
        <v>1183.58</v>
      </c>
      <c r="F851" s="14" t="s">
        <v>2179</v>
      </c>
      <c r="G851" s="15">
        <v>-2.24E-2</v>
      </c>
    </row>
    <row r="852" spans="1:7" x14ac:dyDescent="0.2">
      <c r="A852" s="17">
        <v>42228</v>
      </c>
      <c r="B852" s="16">
        <v>1166.45</v>
      </c>
      <c r="C852" s="16">
        <v>1183.72</v>
      </c>
      <c r="D852" s="16">
        <v>1183.72</v>
      </c>
      <c r="E852" s="16">
        <v>1165.4100000000001</v>
      </c>
      <c r="F852" s="14" t="s">
        <v>2179</v>
      </c>
      <c r="G852" s="15">
        <v>-4.3E-3</v>
      </c>
    </row>
    <row r="853" spans="1:7" x14ac:dyDescent="0.2">
      <c r="A853" s="17">
        <v>42227</v>
      </c>
      <c r="B853" s="16">
        <v>1193.22</v>
      </c>
      <c r="C853" s="16">
        <v>1200.33</v>
      </c>
      <c r="D853" s="16">
        <v>1200.33</v>
      </c>
      <c r="E853" s="16">
        <v>1191.7</v>
      </c>
      <c r="F853" s="14" t="s">
        <v>2179</v>
      </c>
      <c r="G853" s="15">
        <v>5.4000000000000003E-3</v>
      </c>
    </row>
    <row r="854" spans="1:7" x14ac:dyDescent="0.2">
      <c r="A854" s="17">
        <v>42226</v>
      </c>
      <c r="B854" s="16">
        <v>1198.42</v>
      </c>
      <c r="C854" s="16">
        <v>1200.3499999999999</v>
      </c>
      <c r="D854" s="16">
        <v>1200.3499999999999</v>
      </c>
      <c r="E854" s="16">
        <v>1188.46</v>
      </c>
      <c r="F854" s="14" t="s">
        <v>2179</v>
      </c>
      <c r="G854" s="15">
        <v>-1.67E-2</v>
      </c>
    </row>
    <row r="855" spans="1:7" x14ac:dyDescent="0.2">
      <c r="A855" s="17">
        <v>42223</v>
      </c>
      <c r="B855" s="16">
        <v>1191.98</v>
      </c>
      <c r="C855" s="16">
        <v>1211.43</v>
      </c>
      <c r="D855" s="16">
        <v>1212.31</v>
      </c>
      <c r="E855" s="16">
        <v>1191.98</v>
      </c>
      <c r="F855" s="14" t="s">
        <v>2179</v>
      </c>
      <c r="G855" s="15">
        <v>-1.77E-2</v>
      </c>
    </row>
    <row r="856" spans="1:7" x14ac:dyDescent="0.2">
      <c r="A856" s="17">
        <v>42222</v>
      </c>
      <c r="B856" s="16">
        <v>1212.21</v>
      </c>
      <c r="C856" s="16">
        <v>1237.3900000000001</v>
      </c>
      <c r="D856" s="16">
        <v>1238</v>
      </c>
      <c r="E856" s="16">
        <v>1209.23</v>
      </c>
      <c r="F856" s="14" t="s">
        <v>2179</v>
      </c>
      <c r="G856" s="15">
        <v>9.2999999999999992E-3</v>
      </c>
    </row>
    <row r="857" spans="1:7" x14ac:dyDescent="0.2">
      <c r="A857" s="17">
        <v>42221</v>
      </c>
      <c r="B857" s="16">
        <v>1234.07</v>
      </c>
      <c r="C857" s="16">
        <v>1228.79</v>
      </c>
      <c r="D857" s="16">
        <v>1234.68</v>
      </c>
      <c r="E857" s="16">
        <v>1227.26</v>
      </c>
      <c r="F857" s="14" t="s">
        <v>2179</v>
      </c>
      <c r="G857" s="15">
        <v>-4.0000000000000002E-4</v>
      </c>
    </row>
    <row r="858" spans="1:7" x14ac:dyDescent="0.2">
      <c r="A858" s="17">
        <v>42220</v>
      </c>
      <c r="B858" s="16">
        <v>1222.71</v>
      </c>
      <c r="C858" s="16">
        <v>1225.25</v>
      </c>
      <c r="D858" s="16">
        <v>1229.1500000000001</v>
      </c>
      <c r="E858" s="16">
        <v>1218.04</v>
      </c>
      <c r="F858" s="14" t="s">
        <v>2179</v>
      </c>
      <c r="G858" s="15">
        <v>1.83E-2</v>
      </c>
    </row>
    <row r="859" spans="1:7" x14ac:dyDescent="0.2">
      <c r="A859" s="17">
        <v>42219</v>
      </c>
      <c r="B859" s="16">
        <v>1223.25</v>
      </c>
      <c r="C859" s="16">
        <v>1208.8</v>
      </c>
      <c r="D859" s="16">
        <v>1223.28</v>
      </c>
      <c r="E859" s="16">
        <v>1206.17</v>
      </c>
      <c r="F859" s="14" t="s">
        <v>2179</v>
      </c>
      <c r="G859" s="15">
        <v>4.1000000000000003E-3</v>
      </c>
    </row>
    <row r="860" spans="1:7" x14ac:dyDescent="0.2">
      <c r="A860" s="17">
        <v>42216</v>
      </c>
      <c r="B860" s="16">
        <v>1201.29</v>
      </c>
      <c r="C860" s="16">
        <v>1201.6400000000001</v>
      </c>
      <c r="D860" s="16">
        <v>1203.8499999999999</v>
      </c>
      <c r="E860" s="16">
        <v>1196.6300000000001</v>
      </c>
      <c r="F860" s="14" t="s">
        <v>2179</v>
      </c>
      <c r="G860" s="15">
        <v>-5.7000000000000002E-3</v>
      </c>
    </row>
    <row r="861" spans="1:7" x14ac:dyDescent="0.2">
      <c r="A861" s="17">
        <v>42215</v>
      </c>
      <c r="B861" s="16">
        <v>1196.3499999999999</v>
      </c>
      <c r="C861" s="16">
        <v>1213.23</v>
      </c>
      <c r="D861" s="16">
        <v>1213.23</v>
      </c>
      <c r="E861" s="16">
        <v>1194.2</v>
      </c>
      <c r="F861" s="14" t="s">
        <v>2179</v>
      </c>
      <c r="G861" s="15">
        <v>9.4999999999999998E-3</v>
      </c>
    </row>
    <row r="862" spans="1:7" x14ac:dyDescent="0.2">
      <c r="A862" s="17">
        <v>42214</v>
      </c>
      <c r="B862" s="16">
        <v>1203.1600000000001</v>
      </c>
      <c r="C862" s="16">
        <v>1197.92</v>
      </c>
      <c r="D862" s="16">
        <v>1203.1600000000001</v>
      </c>
      <c r="E862" s="16">
        <v>1186.8900000000001</v>
      </c>
      <c r="F862" s="14" t="s">
        <v>2179</v>
      </c>
      <c r="G862" s="15">
        <v>3.5999999999999999E-3</v>
      </c>
    </row>
    <row r="863" spans="1:7" x14ac:dyDescent="0.2">
      <c r="A863" s="17">
        <v>42213</v>
      </c>
      <c r="B863" s="16">
        <v>1191.81</v>
      </c>
      <c r="C863" s="16">
        <v>1196.19</v>
      </c>
      <c r="D863" s="16">
        <v>1201.68</v>
      </c>
      <c r="E863" s="16">
        <v>1189.82</v>
      </c>
      <c r="F863" s="14" t="s">
        <v>2179</v>
      </c>
      <c r="G863" s="15">
        <v>-2.1499999999999998E-2</v>
      </c>
    </row>
    <row r="864" spans="1:7" x14ac:dyDescent="0.2">
      <c r="A864" s="17">
        <v>42212</v>
      </c>
      <c r="B864" s="16">
        <v>1187.56</v>
      </c>
      <c r="C864" s="16">
        <v>1209.77</v>
      </c>
      <c r="D864" s="16">
        <v>1209.77</v>
      </c>
      <c r="E864" s="16">
        <v>1185.3900000000001</v>
      </c>
      <c r="F864" s="14" t="s">
        <v>2179</v>
      </c>
      <c r="G864" s="15">
        <v>-2.2000000000000001E-3</v>
      </c>
    </row>
    <row r="865" spans="1:7" x14ac:dyDescent="0.2">
      <c r="A865" s="17">
        <v>42209</v>
      </c>
      <c r="B865" s="16">
        <v>1213.6400000000001</v>
      </c>
      <c r="C865" s="16">
        <v>1219.77</v>
      </c>
      <c r="D865" s="16">
        <v>1224.48</v>
      </c>
      <c r="E865" s="16">
        <v>1213.6400000000001</v>
      </c>
      <c r="F865" s="14" t="s">
        <v>2179</v>
      </c>
      <c r="G865" s="15">
        <v>-2.5000000000000001E-3</v>
      </c>
    </row>
    <row r="866" spans="1:7" x14ac:dyDescent="0.2">
      <c r="A866" s="17">
        <v>42208</v>
      </c>
      <c r="B866" s="16">
        <v>1216.27</v>
      </c>
      <c r="C866" s="16">
        <v>1230.25</v>
      </c>
      <c r="D866" s="16">
        <v>1230.43</v>
      </c>
      <c r="E866" s="16">
        <v>1213.67</v>
      </c>
      <c r="F866" s="14" t="s">
        <v>2179</v>
      </c>
      <c r="G866" s="15">
        <v>1.8E-3</v>
      </c>
    </row>
    <row r="867" spans="1:7" x14ac:dyDescent="0.2">
      <c r="A867" s="17">
        <v>42207</v>
      </c>
      <c r="B867" s="16">
        <v>1219.3599999999999</v>
      </c>
      <c r="C867" s="16">
        <v>1217.21</v>
      </c>
      <c r="D867" s="16">
        <v>1228.53</v>
      </c>
      <c r="E867" s="16">
        <v>1216.58</v>
      </c>
      <c r="F867" s="14" t="s">
        <v>2179</v>
      </c>
      <c r="G867" s="15">
        <v>-1.17E-2</v>
      </c>
    </row>
    <row r="868" spans="1:7" x14ac:dyDescent="0.2">
      <c r="A868" s="17">
        <v>42206</v>
      </c>
      <c r="B868" s="16">
        <v>1217.1400000000001</v>
      </c>
      <c r="C868" s="16">
        <v>1235.52</v>
      </c>
      <c r="D868" s="16">
        <v>1237.51</v>
      </c>
      <c r="E868" s="16">
        <v>1217.1400000000001</v>
      </c>
      <c r="F868" s="14" t="s">
        <v>2179</v>
      </c>
      <c r="G868" s="15">
        <v>9.1000000000000004E-3</v>
      </c>
    </row>
    <row r="869" spans="1:7" x14ac:dyDescent="0.2">
      <c r="A869" s="17">
        <v>42205</v>
      </c>
      <c r="B869" s="16">
        <v>1231.56</v>
      </c>
      <c r="C869" s="16">
        <v>1227.67</v>
      </c>
      <c r="D869" s="16">
        <v>1237.92</v>
      </c>
      <c r="E869" s="16">
        <v>1227.19</v>
      </c>
      <c r="F869" s="14" t="s">
        <v>2179</v>
      </c>
      <c r="G869" s="15">
        <v>-2.9999999999999997E-4</v>
      </c>
    </row>
    <row r="870" spans="1:7" x14ac:dyDescent="0.2">
      <c r="A870" s="17">
        <v>42202</v>
      </c>
      <c r="B870" s="16">
        <v>1220.46</v>
      </c>
      <c r="C870" s="16">
        <v>1223.68</v>
      </c>
      <c r="D870" s="16">
        <v>1226.93</v>
      </c>
      <c r="E870" s="16">
        <v>1219.0999999999999</v>
      </c>
      <c r="F870" s="14" t="s">
        <v>2179</v>
      </c>
      <c r="G870" s="15">
        <v>1.1299999999999999E-2</v>
      </c>
    </row>
    <row r="871" spans="1:7" x14ac:dyDescent="0.2">
      <c r="A871" s="17">
        <v>42201</v>
      </c>
      <c r="B871" s="16">
        <v>1220.77</v>
      </c>
      <c r="C871" s="16">
        <v>1215.06</v>
      </c>
      <c r="D871" s="16">
        <v>1226.17</v>
      </c>
      <c r="E871" s="16">
        <v>1214.55</v>
      </c>
      <c r="F871" s="14" t="s">
        <v>2179</v>
      </c>
      <c r="G871" s="15">
        <v>1.06E-2</v>
      </c>
    </row>
    <row r="872" spans="1:7" x14ac:dyDescent="0.2">
      <c r="A872" s="17">
        <v>42200</v>
      </c>
      <c r="B872" s="16">
        <v>1207.1500000000001</v>
      </c>
      <c r="C872" s="16">
        <v>1197.68</v>
      </c>
      <c r="D872" s="16">
        <v>1207.1500000000001</v>
      </c>
      <c r="E872" s="16">
        <v>1195.23</v>
      </c>
      <c r="F872" s="14" t="s">
        <v>2179</v>
      </c>
      <c r="G872" s="15">
        <v>-5.9999999999999995E-4</v>
      </c>
    </row>
    <row r="873" spans="1:7" x14ac:dyDescent="0.2">
      <c r="A873" s="17">
        <v>42199</v>
      </c>
      <c r="B873" s="16">
        <v>1194.51</v>
      </c>
      <c r="C873" s="16">
        <v>1195.08</v>
      </c>
      <c r="D873" s="16">
        <v>1195.1300000000001</v>
      </c>
      <c r="E873" s="16">
        <v>1189.1500000000001</v>
      </c>
      <c r="F873" s="14" t="s">
        <v>2179</v>
      </c>
      <c r="G873" s="15">
        <v>2.0400000000000001E-2</v>
      </c>
    </row>
    <row r="874" spans="1:7" x14ac:dyDescent="0.2">
      <c r="A874" s="17">
        <v>42198</v>
      </c>
      <c r="B874" s="16">
        <v>1195.2</v>
      </c>
      <c r="C874" s="16">
        <v>1188.25</v>
      </c>
      <c r="D874" s="16">
        <v>1195.2</v>
      </c>
      <c r="E874" s="16">
        <v>1187.74</v>
      </c>
      <c r="F874" s="14" t="s">
        <v>2179</v>
      </c>
      <c r="G874" s="15">
        <v>2.35E-2</v>
      </c>
    </row>
    <row r="875" spans="1:7" x14ac:dyDescent="0.2">
      <c r="A875" s="17">
        <v>42195</v>
      </c>
      <c r="B875" s="16">
        <v>1171.32</v>
      </c>
      <c r="C875" s="16">
        <v>1160.8900000000001</v>
      </c>
      <c r="D875" s="16">
        <v>1171.55</v>
      </c>
      <c r="E875" s="16">
        <v>1158.3699999999999</v>
      </c>
      <c r="F875" s="14" t="s">
        <v>2179</v>
      </c>
      <c r="G875" s="15">
        <v>1.95E-2</v>
      </c>
    </row>
    <row r="876" spans="1:7" x14ac:dyDescent="0.2">
      <c r="A876" s="17">
        <v>42194</v>
      </c>
      <c r="B876" s="16">
        <v>1144.44</v>
      </c>
      <c r="C876" s="16">
        <v>1126.6300000000001</v>
      </c>
      <c r="D876" s="16">
        <v>1146.3699999999999</v>
      </c>
      <c r="E876" s="16">
        <v>1126.6300000000001</v>
      </c>
      <c r="F876" s="14" t="s">
        <v>2179</v>
      </c>
      <c r="G876" s="15">
        <v>-3.3999999999999998E-3</v>
      </c>
    </row>
    <row r="877" spans="1:7" x14ac:dyDescent="0.2">
      <c r="A877" s="17">
        <v>42193</v>
      </c>
      <c r="B877" s="16">
        <v>1122.52</v>
      </c>
      <c r="C877" s="16">
        <v>1124.97</v>
      </c>
      <c r="D877" s="16">
        <v>1126.45</v>
      </c>
      <c r="E877" s="16">
        <v>1116.25</v>
      </c>
      <c r="F877" s="14" t="s">
        <v>2179</v>
      </c>
      <c r="G877" s="15">
        <v>-0.01</v>
      </c>
    </row>
    <row r="878" spans="1:7" x14ac:dyDescent="0.2">
      <c r="A878" s="17">
        <v>42192</v>
      </c>
      <c r="B878" s="16">
        <v>1126.31</v>
      </c>
      <c r="C878" s="16">
        <v>1140.49</v>
      </c>
      <c r="D878" s="16">
        <v>1141.8</v>
      </c>
      <c r="E878" s="16">
        <v>1124</v>
      </c>
      <c r="F878" s="14" t="s">
        <v>2179</v>
      </c>
      <c r="G878" s="15">
        <v>-4.0000000000000001E-3</v>
      </c>
    </row>
    <row r="879" spans="1:7" x14ac:dyDescent="0.2">
      <c r="A879" s="17">
        <v>42191</v>
      </c>
      <c r="B879" s="16">
        <v>1137.69</v>
      </c>
      <c r="C879" s="16">
        <v>1125.1600000000001</v>
      </c>
      <c r="D879" s="16">
        <v>1139.51</v>
      </c>
      <c r="E879" s="16">
        <v>1125.1600000000001</v>
      </c>
      <c r="F879" s="14" t="s">
        <v>2179</v>
      </c>
      <c r="G879" s="15">
        <v>-3.3999999999999998E-3</v>
      </c>
    </row>
    <row r="880" spans="1:7" x14ac:dyDescent="0.2">
      <c r="A880" s="17">
        <v>42188</v>
      </c>
      <c r="B880" s="16">
        <v>1142.26</v>
      </c>
      <c r="C880" s="16">
        <v>1145.57</v>
      </c>
      <c r="D880" s="16">
        <v>1147.8399999999999</v>
      </c>
      <c r="E880" s="16">
        <v>1137.9000000000001</v>
      </c>
      <c r="F880" s="14" t="s">
        <v>2179</v>
      </c>
      <c r="G880" s="15">
        <v>-1.8E-3</v>
      </c>
    </row>
    <row r="881" spans="1:7" x14ac:dyDescent="0.2">
      <c r="A881" s="17">
        <v>42187</v>
      </c>
      <c r="B881" s="16">
        <v>1146.21</v>
      </c>
      <c r="C881" s="16">
        <v>1154.03</v>
      </c>
      <c r="D881" s="16">
        <v>1155.23</v>
      </c>
      <c r="E881" s="16">
        <v>1144.01</v>
      </c>
      <c r="F881" s="14" t="s">
        <v>2179</v>
      </c>
      <c r="G881" s="15">
        <v>1.3299999999999999E-2</v>
      </c>
    </row>
    <row r="882" spans="1:7" x14ac:dyDescent="0.2">
      <c r="A882" s="17">
        <v>42186</v>
      </c>
      <c r="B882" s="16">
        <v>1148.24</v>
      </c>
      <c r="C882" s="16">
        <v>1141.44</v>
      </c>
      <c r="D882" s="16">
        <v>1153.96</v>
      </c>
      <c r="E882" s="16">
        <v>1141.3599999999999</v>
      </c>
      <c r="F882" s="14" t="s">
        <v>2179</v>
      </c>
      <c r="G882" s="15">
        <v>-4.1999999999999997E-3</v>
      </c>
    </row>
    <row r="883" spans="1:7" x14ac:dyDescent="0.2">
      <c r="A883" s="17">
        <v>42185</v>
      </c>
      <c r="B883" s="16">
        <v>1133.1500000000001</v>
      </c>
      <c r="C883" s="16">
        <v>1139.73</v>
      </c>
      <c r="D883" s="16">
        <v>1141.97</v>
      </c>
      <c r="E883" s="16">
        <v>1126.9000000000001</v>
      </c>
      <c r="F883" s="14" t="s">
        <v>2179</v>
      </c>
      <c r="G883" s="15">
        <v>-1.5900000000000001E-2</v>
      </c>
    </row>
    <row r="884" spans="1:7" x14ac:dyDescent="0.2">
      <c r="A884" s="17">
        <v>42184</v>
      </c>
      <c r="B884" s="16">
        <v>1137.95</v>
      </c>
      <c r="C884" s="16">
        <v>1112.1500000000001</v>
      </c>
      <c r="D884" s="16">
        <v>1144.8900000000001</v>
      </c>
      <c r="E884" s="16">
        <v>1112.1500000000001</v>
      </c>
      <c r="F884" s="14" t="s">
        <v>2179</v>
      </c>
      <c r="G884" s="15">
        <v>-1.8E-3</v>
      </c>
    </row>
    <row r="885" spans="1:7" x14ac:dyDescent="0.2">
      <c r="A885" s="17">
        <v>42181</v>
      </c>
      <c r="B885" s="16">
        <v>1156.3900000000001</v>
      </c>
      <c r="C885" s="16">
        <v>1153.1400000000001</v>
      </c>
      <c r="D885" s="16">
        <v>1162.55</v>
      </c>
      <c r="E885" s="16">
        <v>1148.46</v>
      </c>
      <c r="F885" s="14" t="s">
        <v>2179</v>
      </c>
      <c r="G885" s="15">
        <v>2.3999999999999998E-3</v>
      </c>
    </row>
    <row r="886" spans="1:7" x14ac:dyDescent="0.2">
      <c r="A886" s="17">
        <v>42180</v>
      </c>
      <c r="B886" s="16">
        <v>1158.51</v>
      </c>
      <c r="C886" s="16">
        <v>1151.56</v>
      </c>
      <c r="D886" s="16">
        <v>1163.0999999999999</v>
      </c>
      <c r="E886" s="16">
        <v>1148.33</v>
      </c>
      <c r="F886" s="14" t="s">
        <v>2179</v>
      </c>
      <c r="G886" s="15">
        <v>-3.3E-3</v>
      </c>
    </row>
    <row r="887" spans="1:7" x14ac:dyDescent="0.2">
      <c r="A887" s="17">
        <v>42179</v>
      </c>
      <c r="B887" s="16">
        <v>1155.78</v>
      </c>
      <c r="C887" s="16">
        <v>1160.9100000000001</v>
      </c>
      <c r="D887" s="16">
        <v>1163.3800000000001</v>
      </c>
      <c r="E887" s="16">
        <v>1149.98</v>
      </c>
      <c r="F887" s="14" t="s">
        <v>2179</v>
      </c>
      <c r="G887" s="15">
        <v>1.8E-3</v>
      </c>
    </row>
    <row r="888" spans="1:7" x14ac:dyDescent="0.2">
      <c r="A888" s="17">
        <v>42178</v>
      </c>
      <c r="B888" s="16">
        <v>1159.6199999999999</v>
      </c>
      <c r="C888" s="16">
        <v>1164.21</v>
      </c>
      <c r="D888" s="16">
        <v>1165.5899999999999</v>
      </c>
      <c r="E888" s="16">
        <v>1159.45</v>
      </c>
      <c r="F888" s="14" t="s">
        <v>2179</v>
      </c>
      <c r="G888" s="15">
        <v>2.5600000000000001E-2</v>
      </c>
    </row>
    <row r="889" spans="1:7" x14ac:dyDescent="0.2">
      <c r="A889" s="17">
        <v>42177</v>
      </c>
      <c r="B889" s="16">
        <v>1157.53</v>
      </c>
      <c r="C889" s="16">
        <v>1146.53</v>
      </c>
      <c r="D889" s="16">
        <v>1158.8599999999999</v>
      </c>
      <c r="E889" s="16">
        <v>1142.98</v>
      </c>
      <c r="F889" s="14" t="s">
        <v>2179</v>
      </c>
      <c r="G889" s="15">
        <v>5.0000000000000001E-4</v>
      </c>
    </row>
    <row r="890" spans="1:7" x14ac:dyDescent="0.2">
      <c r="A890" s="17">
        <v>42174</v>
      </c>
      <c r="B890" s="16">
        <v>1128.6199999999999</v>
      </c>
      <c r="C890" s="16">
        <v>1135.45</v>
      </c>
      <c r="D890" s="16">
        <v>1140.69</v>
      </c>
      <c r="E890" s="16">
        <v>1128.6199999999999</v>
      </c>
      <c r="F890" s="14" t="s">
        <v>2179</v>
      </c>
      <c r="G890" s="15">
        <v>1.6000000000000001E-3</v>
      </c>
    </row>
    <row r="891" spans="1:7" x14ac:dyDescent="0.2">
      <c r="A891" s="17">
        <v>42173</v>
      </c>
      <c r="B891" s="16">
        <v>1128.03</v>
      </c>
      <c r="C891" s="16">
        <v>1119.47</v>
      </c>
      <c r="D891" s="16">
        <v>1128.03</v>
      </c>
      <c r="E891" s="16">
        <v>1103.2</v>
      </c>
      <c r="F891" s="14" t="s">
        <v>2179</v>
      </c>
      <c r="G891" s="15">
        <v>-8.8999999999999999E-3</v>
      </c>
    </row>
    <row r="892" spans="1:7" x14ac:dyDescent="0.2">
      <c r="A892" s="17">
        <v>42172</v>
      </c>
      <c r="B892" s="16">
        <v>1126.27</v>
      </c>
      <c r="C892" s="16">
        <v>1138.82</v>
      </c>
      <c r="D892" s="16">
        <v>1142.75</v>
      </c>
      <c r="E892" s="16">
        <v>1119.8599999999999</v>
      </c>
      <c r="F892" s="14" t="s">
        <v>2179</v>
      </c>
      <c r="G892" s="15">
        <v>8.9999999999999998E-4</v>
      </c>
    </row>
    <row r="893" spans="1:7" x14ac:dyDescent="0.2">
      <c r="A893" s="17">
        <v>42171</v>
      </c>
      <c r="B893" s="16">
        <v>1136.3800000000001</v>
      </c>
      <c r="C893" s="16">
        <v>1130.51</v>
      </c>
      <c r="D893" s="16">
        <v>1136.3900000000001</v>
      </c>
      <c r="E893" s="16">
        <v>1115.3</v>
      </c>
      <c r="F893" s="14" t="s">
        <v>2179</v>
      </c>
      <c r="G893" s="15">
        <v>-2.1100000000000001E-2</v>
      </c>
    </row>
    <row r="894" spans="1:7" x14ac:dyDescent="0.2">
      <c r="A894" s="17">
        <v>42170</v>
      </c>
      <c r="B894" s="16">
        <v>1135.31</v>
      </c>
      <c r="C894" s="16">
        <v>1151.72</v>
      </c>
      <c r="D894" s="16">
        <v>1153.48</v>
      </c>
      <c r="E894" s="16">
        <v>1134.32</v>
      </c>
      <c r="F894" s="14" t="s">
        <v>2179</v>
      </c>
      <c r="G894" s="15">
        <v>-9.5999999999999992E-3</v>
      </c>
    </row>
    <row r="895" spans="1:7" x14ac:dyDescent="0.2">
      <c r="A895" s="17">
        <v>42167</v>
      </c>
      <c r="B895" s="16">
        <v>1159.77</v>
      </c>
      <c r="C895" s="16">
        <v>1170.45</v>
      </c>
      <c r="D895" s="16">
        <v>1174.1099999999999</v>
      </c>
      <c r="E895" s="16">
        <v>1158.67</v>
      </c>
      <c r="F895" s="14" t="s">
        <v>2179</v>
      </c>
      <c r="G895" s="15">
        <v>2.5000000000000001E-3</v>
      </c>
    </row>
    <row r="896" spans="1:7" x14ac:dyDescent="0.2">
      <c r="A896" s="17">
        <v>42166</v>
      </c>
      <c r="B896" s="16">
        <v>1170.97</v>
      </c>
      <c r="C896" s="16">
        <v>1173.3499999999999</v>
      </c>
      <c r="D896" s="16">
        <v>1178.99</v>
      </c>
      <c r="E896" s="16">
        <v>1169.93</v>
      </c>
      <c r="F896" s="14" t="s">
        <v>2179</v>
      </c>
      <c r="G896" s="15">
        <v>2.0400000000000001E-2</v>
      </c>
    </row>
    <row r="897" spans="1:7" x14ac:dyDescent="0.2">
      <c r="A897" s="17">
        <v>42165</v>
      </c>
      <c r="B897" s="16">
        <v>1168.06</v>
      </c>
      <c r="C897" s="16">
        <v>1144.47</v>
      </c>
      <c r="D897" s="16">
        <v>1168.06</v>
      </c>
      <c r="E897" s="16">
        <v>1141.94</v>
      </c>
      <c r="F897" s="14" t="s">
        <v>2179</v>
      </c>
      <c r="G897" s="15">
        <v>-8.9999999999999993E-3</v>
      </c>
    </row>
    <row r="898" spans="1:7" x14ac:dyDescent="0.2">
      <c r="A898" s="17">
        <v>42164</v>
      </c>
      <c r="B898" s="16">
        <v>1144.75</v>
      </c>
      <c r="C898" s="16">
        <v>1155.5999999999999</v>
      </c>
      <c r="D898" s="16">
        <v>1155.6500000000001</v>
      </c>
      <c r="E898" s="16">
        <v>1137.97</v>
      </c>
      <c r="F898" s="14" t="s">
        <v>2179</v>
      </c>
      <c r="G898" s="15">
        <v>-1.67E-2</v>
      </c>
    </row>
    <row r="899" spans="1:7" x14ac:dyDescent="0.2">
      <c r="A899" s="17">
        <v>42163</v>
      </c>
      <c r="B899" s="16">
        <v>1155.17</v>
      </c>
      <c r="C899" s="16">
        <v>1172.76</v>
      </c>
      <c r="D899" s="16">
        <v>1172.76</v>
      </c>
      <c r="E899" s="16">
        <v>1153.82</v>
      </c>
      <c r="F899" s="14" t="s">
        <v>2179</v>
      </c>
      <c r="G899" s="15">
        <v>-6.8999999999999999E-3</v>
      </c>
    </row>
    <row r="900" spans="1:7" x14ac:dyDescent="0.2">
      <c r="A900" s="17">
        <v>42159</v>
      </c>
      <c r="B900" s="16">
        <v>1174.81</v>
      </c>
      <c r="C900" s="16">
        <v>1179.33</v>
      </c>
      <c r="D900" s="16">
        <v>1179.43</v>
      </c>
      <c r="E900" s="16">
        <v>1164.7</v>
      </c>
      <c r="F900" s="14" t="s">
        <v>2179</v>
      </c>
      <c r="G900" s="15">
        <v>2.5000000000000001E-3</v>
      </c>
    </row>
    <row r="901" spans="1:7" x14ac:dyDescent="0.2">
      <c r="A901" s="17">
        <v>42158</v>
      </c>
      <c r="B901" s="16">
        <v>1182.93</v>
      </c>
      <c r="C901" s="16">
        <v>1184.17</v>
      </c>
      <c r="D901" s="16">
        <v>1186.47</v>
      </c>
      <c r="E901" s="16">
        <v>1179.18</v>
      </c>
      <c r="F901" s="14" t="s">
        <v>2179</v>
      </c>
      <c r="G901" s="15">
        <v>-4.7999999999999996E-3</v>
      </c>
    </row>
    <row r="902" spans="1:7" x14ac:dyDescent="0.2">
      <c r="A902" s="17">
        <v>42157</v>
      </c>
      <c r="B902" s="16">
        <v>1179.98</v>
      </c>
      <c r="C902" s="16">
        <v>1188.51</v>
      </c>
      <c r="D902" s="16">
        <v>1189.6500000000001</v>
      </c>
      <c r="E902" s="16">
        <v>1175.24</v>
      </c>
      <c r="F902" s="14" t="s">
        <v>2179</v>
      </c>
      <c r="G902" s="15">
        <v>6.0000000000000001E-3</v>
      </c>
    </row>
    <row r="903" spans="1:7" x14ac:dyDescent="0.2">
      <c r="A903" s="17">
        <v>42156</v>
      </c>
      <c r="B903" s="16">
        <v>1185.7</v>
      </c>
      <c r="C903" s="16">
        <v>1183.0899999999999</v>
      </c>
      <c r="D903" s="16">
        <v>1187.06</v>
      </c>
      <c r="E903" s="16">
        <v>1176.32</v>
      </c>
      <c r="F903" s="14" t="s">
        <v>2179</v>
      </c>
      <c r="G903" s="15">
        <v>-0.01</v>
      </c>
    </row>
    <row r="904" spans="1:7" x14ac:dyDescent="0.2">
      <c r="A904" s="17">
        <v>42153</v>
      </c>
      <c r="B904" s="16">
        <v>1178.67</v>
      </c>
      <c r="C904" s="16">
        <v>1195.72</v>
      </c>
      <c r="D904" s="16">
        <v>1196.28</v>
      </c>
      <c r="E904" s="16">
        <v>1177.4000000000001</v>
      </c>
      <c r="F904" s="14" t="s">
        <v>2179</v>
      </c>
      <c r="G904" s="15">
        <v>-4.8999999999999998E-3</v>
      </c>
    </row>
    <row r="905" spans="1:7" x14ac:dyDescent="0.2">
      <c r="A905" s="17">
        <v>42152</v>
      </c>
      <c r="B905" s="16">
        <v>1190.56</v>
      </c>
      <c r="C905" s="16">
        <v>1190.31</v>
      </c>
      <c r="D905" s="16">
        <v>1196.3</v>
      </c>
      <c r="E905" s="16">
        <v>1189.2</v>
      </c>
      <c r="F905" s="14" t="s">
        <v>2179</v>
      </c>
      <c r="G905" s="15">
        <v>8.3999999999999995E-3</v>
      </c>
    </row>
    <row r="906" spans="1:7" x14ac:dyDescent="0.2">
      <c r="A906" s="17">
        <v>42151</v>
      </c>
      <c r="B906" s="16">
        <v>1196.4100000000001</v>
      </c>
      <c r="C906" s="16">
        <v>1188.81</v>
      </c>
      <c r="D906" s="16">
        <v>1196.4100000000001</v>
      </c>
      <c r="E906" s="16">
        <v>1183.67</v>
      </c>
      <c r="F906" s="14" t="s">
        <v>2179</v>
      </c>
      <c r="G906" s="15">
        <v>-1.9E-3</v>
      </c>
    </row>
    <row r="907" spans="1:7" x14ac:dyDescent="0.2">
      <c r="A907" s="17">
        <v>42150</v>
      </c>
      <c r="B907" s="16">
        <v>1186.45</v>
      </c>
      <c r="C907" s="16">
        <v>1190.1400000000001</v>
      </c>
      <c r="D907" s="16">
        <v>1195.3</v>
      </c>
      <c r="E907" s="16">
        <v>1185.3</v>
      </c>
      <c r="F907" s="14" t="s">
        <v>2179</v>
      </c>
      <c r="G907" s="15">
        <v>5.4999999999999997E-3</v>
      </c>
    </row>
    <row r="908" spans="1:7" x14ac:dyDescent="0.2">
      <c r="A908" s="17">
        <v>42146</v>
      </c>
      <c r="B908" s="16">
        <v>1188.67</v>
      </c>
      <c r="C908" s="16">
        <v>1184.1600000000001</v>
      </c>
      <c r="D908" s="16">
        <v>1189.6400000000001</v>
      </c>
      <c r="E908" s="16">
        <v>1181.6099999999999</v>
      </c>
      <c r="F908" s="14" t="s">
        <v>2179</v>
      </c>
      <c r="G908" s="15">
        <v>-2.9999999999999997E-4</v>
      </c>
    </row>
    <row r="909" spans="1:7" x14ac:dyDescent="0.2">
      <c r="A909" s="17">
        <v>42145</v>
      </c>
      <c r="B909" s="16">
        <v>1182.1300000000001</v>
      </c>
      <c r="C909" s="16">
        <v>1182.0899999999999</v>
      </c>
      <c r="D909" s="16">
        <v>1185.67</v>
      </c>
      <c r="E909" s="16">
        <v>1179.3599999999999</v>
      </c>
      <c r="F909" s="14" t="s">
        <v>2179</v>
      </c>
      <c r="G909" s="15">
        <v>1.2999999999999999E-3</v>
      </c>
    </row>
    <row r="910" spans="1:7" x14ac:dyDescent="0.2">
      <c r="A910" s="17">
        <v>42144</v>
      </c>
      <c r="B910" s="16">
        <v>1182.45</v>
      </c>
      <c r="C910" s="16">
        <v>1183.95</v>
      </c>
      <c r="D910" s="16">
        <v>1183.95</v>
      </c>
      <c r="E910" s="16">
        <v>1174.51</v>
      </c>
      <c r="F910" s="14" t="s">
        <v>2179</v>
      </c>
      <c r="G910" s="15">
        <v>1.5299999999999999E-2</v>
      </c>
    </row>
    <row r="911" spans="1:7" x14ac:dyDescent="0.2">
      <c r="A911" s="17">
        <v>42143</v>
      </c>
      <c r="B911" s="16">
        <v>1180.97</v>
      </c>
      <c r="C911" s="16">
        <v>1169.9100000000001</v>
      </c>
      <c r="D911" s="16">
        <v>1181.58</v>
      </c>
      <c r="E911" s="16">
        <v>1169.9100000000001</v>
      </c>
      <c r="F911" s="14" t="s">
        <v>2179</v>
      </c>
      <c r="G911" s="15">
        <v>5.7999999999999996E-3</v>
      </c>
    </row>
    <row r="912" spans="1:7" x14ac:dyDescent="0.2">
      <c r="A912" s="17">
        <v>42142</v>
      </c>
      <c r="B912" s="16">
        <v>1163.21</v>
      </c>
      <c r="C912" s="16">
        <v>1162.23</v>
      </c>
      <c r="D912" s="16">
        <v>1168</v>
      </c>
      <c r="E912" s="16">
        <v>1156.82</v>
      </c>
      <c r="F912" s="14" t="s">
        <v>2179</v>
      </c>
      <c r="G912" s="15">
        <v>-2E-3</v>
      </c>
    </row>
    <row r="913" spans="1:7" x14ac:dyDescent="0.2">
      <c r="A913" s="17">
        <v>42137</v>
      </c>
      <c r="B913" s="16">
        <v>1156.5</v>
      </c>
      <c r="C913" s="16">
        <v>1157.49</v>
      </c>
      <c r="D913" s="16">
        <v>1164.1500000000001</v>
      </c>
      <c r="E913" s="16">
        <v>1149.4100000000001</v>
      </c>
      <c r="F913" s="14" t="s">
        <v>2179</v>
      </c>
      <c r="G913" s="15">
        <v>-1.15E-2</v>
      </c>
    </row>
    <row r="914" spans="1:7" x14ac:dyDescent="0.2">
      <c r="A914" s="17">
        <v>42136</v>
      </c>
      <c r="B914" s="16">
        <v>1158.8</v>
      </c>
      <c r="C914" s="16">
        <v>1168.4100000000001</v>
      </c>
      <c r="D914" s="16">
        <v>1168.4100000000001</v>
      </c>
      <c r="E914" s="16">
        <v>1153.08</v>
      </c>
      <c r="F914" s="14" t="s">
        <v>2179</v>
      </c>
      <c r="G914" s="15">
        <v>1.03E-2</v>
      </c>
    </row>
    <row r="915" spans="1:7" x14ac:dyDescent="0.2">
      <c r="A915" s="17">
        <v>42135</v>
      </c>
      <c r="B915" s="16">
        <v>1172.33</v>
      </c>
      <c r="C915" s="16">
        <v>1165.1500000000001</v>
      </c>
      <c r="D915" s="16">
        <v>1172.33</v>
      </c>
      <c r="E915" s="16">
        <v>1161.29</v>
      </c>
      <c r="F915" s="14" t="s">
        <v>2179</v>
      </c>
      <c r="G915" s="15">
        <v>8.9999999999999993E-3</v>
      </c>
    </row>
    <row r="916" spans="1:7" x14ac:dyDescent="0.2">
      <c r="A916" s="17">
        <v>42132</v>
      </c>
      <c r="B916" s="16">
        <v>1160.33</v>
      </c>
      <c r="C916" s="16">
        <v>1161.3900000000001</v>
      </c>
      <c r="D916" s="16">
        <v>1163.3800000000001</v>
      </c>
      <c r="E916" s="16">
        <v>1150.24</v>
      </c>
      <c r="F916" s="14" t="s">
        <v>2179</v>
      </c>
      <c r="G916" s="15">
        <v>5.1000000000000004E-3</v>
      </c>
    </row>
    <row r="917" spans="1:7" x14ac:dyDescent="0.2">
      <c r="A917" s="17">
        <v>42131</v>
      </c>
      <c r="B917" s="16">
        <v>1150.01</v>
      </c>
      <c r="C917" s="16">
        <v>1141.2</v>
      </c>
      <c r="D917" s="16">
        <v>1151.5899999999999</v>
      </c>
      <c r="E917" s="16">
        <v>1129.29</v>
      </c>
      <c r="F917" s="14" t="s">
        <v>2179</v>
      </c>
      <c r="G917" s="15">
        <v>-8.8000000000000005E-3</v>
      </c>
    </row>
    <row r="918" spans="1:7" x14ac:dyDescent="0.2">
      <c r="A918" s="17">
        <v>42130</v>
      </c>
      <c r="B918" s="16">
        <v>1144.1500000000001</v>
      </c>
      <c r="C918" s="16">
        <v>1155.19</v>
      </c>
      <c r="D918" s="16">
        <v>1162.2</v>
      </c>
      <c r="E918" s="16">
        <v>1140.5899999999999</v>
      </c>
      <c r="F918" s="14" t="s">
        <v>2179</v>
      </c>
      <c r="G918" s="15">
        <v>-1.34E-2</v>
      </c>
    </row>
    <row r="919" spans="1:7" x14ac:dyDescent="0.2">
      <c r="A919" s="17">
        <v>42129</v>
      </c>
      <c r="B919" s="16">
        <v>1154.32</v>
      </c>
      <c r="C919" s="16">
        <v>1170.76</v>
      </c>
      <c r="D919" s="16">
        <v>1181.8</v>
      </c>
      <c r="E919" s="16">
        <v>1154.32</v>
      </c>
      <c r="F919" s="14" t="s">
        <v>2179</v>
      </c>
      <c r="G919" s="15">
        <v>1.06E-2</v>
      </c>
    </row>
    <row r="920" spans="1:7" x14ac:dyDescent="0.2">
      <c r="A920" s="17">
        <v>42128</v>
      </c>
      <c r="B920" s="16">
        <v>1169.99</v>
      </c>
      <c r="C920" s="16">
        <v>1172.01</v>
      </c>
      <c r="D920" s="16">
        <v>1175.25</v>
      </c>
      <c r="E920" s="16">
        <v>1167.82</v>
      </c>
      <c r="F920" s="14" t="s">
        <v>2179</v>
      </c>
      <c r="G920" s="15">
        <v>2.0000000000000001E-4</v>
      </c>
    </row>
    <row r="921" spans="1:7" x14ac:dyDescent="0.2">
      <c r="A921" s="17">
        <v>42124</v>
      </c>
      <c r="B921" s="16">
        <v>1157.71</v>
      </c>
      <c r="C921" s="16">
        <v>1163.27</v>
      </c>
      <c r="D921" s="16">
        <v>1167.01</v>
      </c>
      <c r="E921" s="16">
        <v>1136.92</v>
      </c>
      <c r="F921" s="14" t="s">
        <v>2179</v>
      </c>
      <c r="G921" s="15">
        <v>-0.02</v>
      </c>
    </row>
    <row r="922" spans="1:7" x14ac:dyDescent="0.2">
      <c r="A922" s="17">
        <v>42123</v>
      </c>
      <c r="B922" s="16">
        <v>1157.46</v>
      </c>
      <c r="C922" s="16">
        <v>1189.7</v>
      </c>
      <c r="D922" s="16">
        <v>1191.3800000000001</v>
      </c>
      <c r="E922" s="16">
        <v>1154.0999999999999</v>
      </c>
      <c r="F922" s="14" t="s">
        <v>2179</v>
      </c>
      <c r="G922" s="15">
        <v>-1.77E-2</v>
      </c>
    </row>
    <row r="923" spans="1:7" x14ac:dyDescent="0.2">
      <c r="A923" s="17">
        <v>42122</v>
      </c>
      <c r="B923" s="16">
        <v>1181.07</v>
      </c>
      <c r="C923" s="16">
        <v>1198.04</v>
      </c>
      <c r="D923" s="16">
        <v>1198.04</v>
      </c>
      <c r="E923" s="16">
        <v>1171.93</v>
      </c>
      <c r="F923" s="14" t="s">
        <v>2179</v>
      </c>
      <c r="G923" s="15">
        <v>7.9000000000000008E-3</v>
      </c>
    </row>
    <row r="924" spans="1:7" x14ac:dyDescent="0.2">
      <c r="A924" s="17">
        <v>42121</v>
      </c>
      <c r="B924" s="16">
        <v>1202.3699999999999</v>
      </c>
      <c r="C924" s="16">
        <v>1201.46</v>
      </c>
      <c r="D924" s="16">
        <v>1204.94</v>
      </c>
      <c r="E924" s="16">
        <v>1192.99</v>
      </c>
      <c r="F924" s="14" t="s">
        <v>2179</v>
      </c>
      <c r="G924" s="15">
        <v>7.7999999999999996E-3</v>
      </c>
    </row>
    <row r="925" spans="1:7" x14ac:dyDescent="0.2">
      <c r="A925" s="17">
        <v>42118</v>
      </c>
      <c r="B925" s="16">
        <v>1192.8900000000001</v>
      </c>
      <c r="C925" s="16">
        <v>1189.98</v>
      </c>
      <c r="D925" s="16">
        <v>1198.51</v>
      </c>
      <c r="E925" s="16">
        <v>1189.5999999999999</v>
      </c>
      <c r="F925" s="14" t="s">
        <v>2179</v>
      </c>
      <c r="G925" s="15">
        <v>-1.21E-2</v>
      </c>
    </row>
    <row r="926" spans="1:7" x14ac:dyDescent="0.2">
      <c r="A926" s="17">
        <v>42117</v>
      </c>
      <c r="B926" s="16">
        <v>1183.6099999999999</v>
      </c>
      <c r="C926" s="16">
        <v>1203.19</v>
      </c>
      <c r="D926" s="16">
        <v>1204.1199999999999</v>
      </c>
      <c r="E926" s="16">
        <v>1183</v>
      </c>
      <c r="F926" s="14" t="s">
        <v>2179</v>
      </c>
      <c r="G926" s="15">
        <v>-4.0000000000000001E-3</v>
      </c>
    </row>
    <row r="927" spans="1:7" x14ac:dyDescent="0.2">
      <c r="A927" s="17">
        <v>42116</v>
      </c>
      <c r="B927" s="16">
        <v>1198.07</v>
      </c>
      <c r="C927" s="16">
        <v>1208.71</v>
      </c>
      <c r="D927" s="16">
        <v>1211.72</v>
      </c>
      <c r="E927" s="16">
        <v>1189.99</v>
      </c>
      <c r="F927" s="14" t="s">
        <v>2179</v>
      </c>
      <c r="G927" s="15">
        <v>1.8800000000000001E-2</v>
      </c>
    </row>
    <row r="928" spans="1:7" x14ac:dyDescent="0.2">
      <c r="A928" s="17">
        <v>42115</v>
      </c>
      <c r="B928" s="16">
        <v>1202.8599999999999</v>
      </c>
      <c r="C928" s="16">
        <v>1190.47</v>
      </c>
      <c r="D928" s="16">
        <v>1204.6600000000001</v>
      </c>
      <c r="E928" s="16">
        <v>1190.47</v>
      </c>
      <c r="F928" s="14" t="s">
        <v>2179</v>
      </c>
      <c r="G928" s="15">
        <v>1.15E-2</v>
      </c>
    </row>
    <row r="929" spans="1:7" x14ac:dyDescent="0.2">
      <c r="A929" s="17">
        <v>42114</v>
      </c>
      <c r="B929" s="16">
        <v>1180.7</v>
      </c>
      <c r="C929" s="16">
        <v>1166.9000000000001</v>
      </c>
      <c r="D929" s="16">
        <v>1187.73</v>
      </c>
      <c r="E929" s="16">
        <v>1166.9000000000001</v>
      </c>
      <c r="F929" s="14" t="s">
        <v>2179</v>
      </c>
      <c r="G929" s="15">
        <v>-1.7500000000000002E-2</v>
      </c>
    </row>
    <row r="930" spans="1:7" x14ac:dyDescent="0.2">
      <c r="A930" s="17">
        <v>42111</v>
      </c>
      <c r="B930" s="16">
        <v>1167.23</v>
      </c>
      <c r="C930" s="16">
        <v>1178.23</v>
      </c>
      <c r="D930" s="16">
        <v>1184.9100000000001</v>
      </c>
      <c r="E930" s="16">
        <v>1164.3399999999999</v>
      </c>
      <c r="F930" s="14" t="s">
        <v>2179</v>
      </c>
      <c r="G930" s="15">
        <v>-1.23E-2</v>
      </c>
    </row>
    <row r="931" spans="1:7" x14ac:dyDescent="0.2">
      <c r="A931" s="17">
        <v>42110</v>
      </c>
      <c r="B931" s="16">
        <v>1188.06</v>
      </c>
      <c r="C931" s="16">
        <v>1199.3499999999999</v>
      </c>
      <c r="D931" s="16">
        <v>1199.3499999999999</v>
      </c>
      <c r="E931" s="16">
        <v>1181.8499999999999</v>
      </c>
      <c r="F931" s="14" t="s">
        <v>2179</v>
      </c>
      <c r="G931" s="15">
        <v>5.8999999999999999E-3</v>
      </c>
    </row>
    <row r="932" spans="1:7" x14ac:dyDescent="0.2">
      <c r="A932" s="17">
        <v>42109</v>
      </c>
      <c r="B932" s="16">
        <v>1202.8699999999999</v>
      </c>
      <c r="C932" s="16">
        <v>1199.8699999999999</v>
      </c>
      <c r="D932" s="16">
        <v>1207.1500000000001</v>
      </c>
      <c r="E932" s="16">
        <v>1198.5899999999999</v>
      </c>
      <c r="F932" s="14" t="s">
        <v>2179</v>
      </c>
      <c r="G932" s="15">
        <v>-7.7000000000000002E-3</v>
      </c>
    </row>
    <row r="933" spans="1:7" x14ac:dyDescent="0.2">
      <c r="A933" s="17">
        <v>42108</v>
      </c>
      <c r="B933" s="16">
        <v>1195.8</v>
      </c>
      <c r="C933" s="16">
        <v>1205.02</v>
      </c>
      <c r="D933" s="16">
        <v>1208.74</v>
      </c>
      <c r="E933" s="16">
        <v>1195.8</v>
      </c>
      <c r="F933" s="14" t="s">
        <v>2179</v>
      </c>
      <c r="G933" s="15">
        <v>-2.3E-3</v>
      </c>
    </row>
    <row r="934" spans="1:7" x14ac:dyDescent="0.2">
      <c r="A934" s="17">
        <v>42107</v>
      </c>
      <c r="B934" s="16">
        <v>1205.03</v>
      </c>
      <c r="C934" s="16">
        <v>1208.3900000000001</v>
      </c>
      <c r="D934" s="16">
        <v>1208.8499999999999</v>
      </c>
      <c r="E934" s="16">
        <v>1200.04</v>
      </c>
      <c r="F934" s="14" t="s">
        <v>2179</v>
      </c>
      <c r="G934" s="15">
        <v>1.49E-2</v>
      </c>
    </row>
    <row r="935" spans="1:7" x14ac:dyDescent="0.2">
      <c r="A935" s="17">
        <v>42104</v>
      </c>
      <c r="B935" s="16">
        <v>1207.77</v>
      </c>
      <c r="C935" s="16">
        <v>1194.42</v>
      </c>
      <c r="D935" s="16">
        <v>1208.56</v>
      </c>
      <c r="E935" s="16">
        <v>1193.71</v>
      </c>
      <c r="F935" s="14" t="s">
        <v>2179</v>
      </c>
      <c r="G935" s="15">
        <v>6.6E-3</v>
      </c>
    </row>
    <row r="936" spans="1:7" x14ac:dyDescent="0.2">
      <c r="A936" s="17">
        <v>42103</v>
      </c>
      <c r="B936" s="16">
        <v>1190.0899999999999</v>
      </c>
      <c r="C936" s="16">
        <v>1186.52</v>
      </c>
      <c r="D936" s="16">
        <v>1190.0899999999999</v>
      </c>
      <c r="E936" s="16">
        <v>1184.6600000000001</v>
      </c>
      <c r="F936" s="14" t="s">
        <v>2179</v>
      </c>
      <c r="G936" s="15">
        <v>3.0000000000000001E-3</v>
      </c>
    </row>
    <row r="937" spans="1:7" x14ac:dyDescent="0.2">
      <c r="A937" s="17">
        <v>42102</v>
      </c>
      <c r="B937" s="16">
        <v>1182.27</v>
      </c>
      <c r="C937" s="16">
        <v>1180.9000000000001</v>
      </c>
      <c r="D937" s="16">
        <v>1183.06</v>
      </c>
      <c r="E937" s="16">
        <v>1176.04</v>
      </c>
      <c r="F937" s="14" t="s">
        <v>2179</v>
      </c>
      <c r="G937" s="15">
        <v>1.21E-2</v>
      </c>
    </row>
    <row r="938" spans="1:7" x14ac:dyDescent="0.2">
      <c r="A938" s="17">
        <v>42101</v>
      </c>
      <c r="B938" s="16">
        <v>1178.68</v>
      </c>
      <c r="C938" s="16">
        <v>1178.83</v>
      </c>
      <c r="D938" s="16">
        <v>1180.06</v>
      </c>
      <c r="E938" s="16">
        <v>1171.58</v>
      </c>
      <c r="F938" s="14" t="s">
        <v>2179</v>
      </c>
      <c r="G938" s="15">
        <v>1.0699999999999999E-2</v>
      </c>
    </row>
    <row r="939" spans="1:7" x14ac:dyDescent="0.2">
      <c r="A939" s="17">
        <v>42095</v>
      </c>
      <c r="B939" s="16">
        <v>1164.5899999999999</v>
      </c>
      <c r="C939" s="16">
        <v>1152.0899999999999</v>
      </c>
      <c r="D939" s="16">
        <v>1165.45</v>
      </c>
      <c r="E939" s="16">
        <v>1147.96</v>
      </c>
      <c r="F939" s="14" t="s">
        <v>2179</v>
      </c>
      <c r="G939" s="15">
        <v>-4.4999999999999997E-3</v>
      </c>
    </row>
    <row r="940" spans="1:7" x14ac:dyDescent="0.2">
      <c r="A940" s="17">
        <v>42094</v>
      </c>
      <c r="B940" s="16">
        <v>1152.3</v>
      </c>
      <c r="C940" s="16">
        <v>1161.99</v>
      </c>
      <c r="D940" s="16">
        <v>1166.1500000000001</v>
      </c>
      <c r="E940" s="16">
        <v>1152.3</v>
      </c>
      <c r="F940" s="14" t="s">
        <v>2179</v>
      </c>
      <c r="G940" s="15">
        <v>1.7399999999999999E-2</v>
      </c>
    </row>
    <row r="941" spans="1:7" x14ac:dyDescent="0.2">
      <c r="A941" s="17">
        <v>42093</v>
      </c>
      <c r="B941" s="16">
        <v>1157.53</v>
      </c>
      <c r="C941" s="16">
        <v>1141.8</v>
      </c>
      <c r="D941" s="16">
        <v>1157.53</v>
      </c>
      <c r="E941" s="16">
        <v>1136.77</v>
      </c>
      <c r="F941" s="14" t="s">
        <v>2179</v>
      </c>
      <c r="G941" s="15">
        <v>0.04</v>
      </c>
    </row>
    <row r="942" spans="1:7" x14ac:dyDescent="0.2">
      <c r="A942" s="17">
        <v>42090</v>
      </c>
      <c r="B942" s="16">
        <v>1137.71</v>
      </c>
      <c r="C942" s="16">
        <v>1097.8900000000001</v>
      </c>
      <c r="D942" s="16">
        <v>1148.0999999999999</v>
      </c>
      <c r="E942" s="16">
        <v>1096.95</v>
      </c>
      <c r="F942" s="14" t="s">
        <v>2179</v>
      </c>
      <c r="G942" s="15">
        <v>-1.52E-2</v>
      </c>
    </row>
    <row r="943" spans="1:7" x14ac:dyDescent="0.2">
      <c r="A943" s="17">
        <v>42089</v>
      </c>
      <c r="B943" s="16">
        <v>1093.95</v>
      </c>
      <c r="C943" s="16">
        <v>1103.7</v>
      </c>
      <c r="D943" s="16">
        <v>1103.74</v>
      </c>
      <c r="E943" s="16">
        <v>1085.1300000000001</v>
      </c>
      <c r="F943" s="14" t="s">
        <v>2179</v>
      </c>
      <c r="G943" s="15">
        <v>-7.7999999999999996E-3</v>
      </c>
    </row>
    <row r="944" spans="1:7" x14ac:dyDescent="0.2">
      <c r="A944" s="17">
        <v>42088</v>
      </c>
      <c r="B944" s="16">
        <v>1110.78</v>
      </c>
      <c r="C944" s="16">
        <v>1118.67</v>
      </c>
      <c r="D944" s="16">
        <v>1120.6400000000001</v>
      </c>
      <c r="E944" s="16">
        <v>1110.78</v>
      </c>
      <c r="F944" s="14" t="s">
        <v>2179</v>
      </c>
      <c r="G944" s="15">
        <v>7.1999999999999998E-3</v>
      </c>
    </row>
    <row r="945" spans="1:7" x14ac:dyDescent="0.2">
      <c r="A945" s="17">
        <v>42087</v>
      </c>
      <c r="B945" s="16">
        <v>1119.53</v>
      </c>
      <c r="C945" s="16">
        <v>1113.4000000000001</v>
      </c>
      <c r="D945" s="16">
        <v>1122.18</v>
      </c>
      <c r="E945" s="16">
        <v>1109.93</v>
      </c>
      <c r="F945" s="14" t="s">
        <v>2179</v>
      </c>
      <c r="G945" s="15">
        <v>-1E-4</v>
      </c>
    </row>
    <row r="946" spans="1:7" x14ac:dyDescent="0.2">
      <c r="A946" s="17">
        <v>42086</v>
      </c>
      <c r="B946" s="16">
        <v>1111.54</v>
      </c>
      <c r="C946" s="16">
        <v>1111.3499999999999</v>
      </c>
      <c r="D946" s="16">
        <v>1113.24</v>
      </c>
      <c r="E946" s="16">
        <v>1104.6400000000001</v>
      </c>
      <c r="F946" s="14" t="s">
        <v>2179</v>
      </c>
      <c r="G946" s="15">
        <v>1.14E-2</v>
      </c>
    </row>
    <row r="947" spans="1:7" x14ac:dyDescent="0.2">
      <c r="A947" s="17">
        <v>42083</v>
      </c>
      <c r="B947" s="16">
        <v>1111.6400000000001</v>
      </c>
      <c r="C947" s="16">
        <v>1105.81</v>
      </c>
      <c r="D947" s="16">
        <v>1111.6400000000001</v>
      </c>
      <c r="E947" s="16">
        <v>1104.82</v>
      </c>
      <c r="F947" s="14" t="s">
        <v>2179</v>
      </c>
      <c r="G947" s="15">
        <v>7.1000000000000004E-3</v>
      </c>
    </row>
    <row r="948" spans="1:7" x14ac:dyDescent="0.2">
      <c r="A948" s="17">
        <v>42082</v>
      </c>
      <c r="B948" s="16">
        <v>1099.06</v>
      </c>
      <c r="C948" s="16">
        <v>1092.8800000000001</v>
      </c>
      <c r="D948" s="16">
        <v>1099.8499999999999</v>
      </c>
      <c r="E948" s="16">
        <v>1091.23</v>
      </c>
      <c r="F948" s="14" t="s">
        <v>2179</v>
      </c>
      <c r="G948" s="15">
        <v>3.5999999999999999E-3</v>
      </c>
    </row>
    <row r="949" spans="1:7" x14ac:dyDescent="0.2">
      <c r="A949" s="17">
        <v>42081</v>
      </c>
      <c r="B949" s="16">
        <v>1091.31</v>
      </c>
      <c r="C949" s="16">
        <v>1091.8699999999999</v>
      </c>
      <c r="D949" s="16">
        <v>1095.73</v>
      </c>
      <c r="E949" s="16">
        <v>1087.0999999999999</v>
      </c>
      <c r="F949" s="14" t="s">
        <v>2179</v>
      </c>
      <c r="G949" s="15">
        <v>-1.35E-2</v>
      </c>
    </row>
    <row r="950" spans="1:7" x14ac:dyDescent="0.2">
      <c r="A950" s="17">
        <v>42080</v>
      </c>
      <c r="B950" s="16">
        <v>1087.4100000000001</v>
      </c>
      <c r="C950" s="16">
        <v>1103.44</v>
      </c>
      <c r="D950" s="16">
        <v>1105.1400000000001</v>
      </c>
      <c r="E950" s="16">
        <v>1082.17</v>
      </c>
      <c r="F950" s="14" t="s">
        <v>2179</v>
      </c>
      <c r="G950" s="15">
        <v>1.37E-2</v>
      </c>
    </row>
    <row r="951" spans="1:7" x14ac:dyDescent="0.2">
      <c r="A951" s="17">
        <v>42079</v>
      </c>
      <c r="B951" s="16">
        <v>1102.32</v>
      </c>
      <c r="C951" s="16">
        <v>1091.3699999999999</v>
      </c>
      <c r="D951" s="16">
        <v>1102.32</v>
      </c>
      <c r="E951" s="16">
        <v>1091.3699999999999</v>
      </c>
      <c r="F951" s="14" t="s">
        <v>2179</v>
      </c>
      <c r="G951" s="15">
        <v>1.1900000000000001E-2</v>
      </c>
    </row>
    <row r="952" spans="1:7" x14ac:dyDescent="0.2">
      <c r="A952" s="17">
        <v>42076</v>
      </c>
      <c r="B952" s="16">
        <v>1087.4000000000001</v>
      </c>
      <c r="C952" s="16">
        <v>1079.92</v>
      </c>
      <c r="D952" s="16">
        <v>1087.4000000000001</v>
      </c>
      <c r="E952" s="16">
        <v>1077.83</v>
      </c>
      <c r="F952" s="14" t="s">
        <v>2179</v>
      </c>
      <c r="G952" s="15">
        <v>0</v>
      </c>
    </row>
    <row r="953" spans="1:7" x14ac:dyDescent="0.2">
      <c r="A953" s="17">
        <v>42075</v>
      </c>
      <c r="B953" s="16">
        <v>1074.6500000000001</v>
      </c>
      <c r="C953" s="16">
        <v>1078.22</v>
      </c>
      <c r="D953" s="16">
        <v>1079.3800000000001</v>
      </c>
      <c r="E953" s="16">
        <v>1072.72</v>
      </c>
      <c r="F953" s="14" t="s">
        <v>2179</v>
      </c>
      <c r="G953" s="15">
        <v>5.7999999999999996E-3</v>
      </c>
    </row>
    <row r="954" spans="1:7" x14ac:dyDescent="0.2">
      <c r="A954" s="17">
        <v>42074</v>
      </c>
      <c r="B954" s="16">
        <v>1074.6300000000001</v>
      </c>
      <c r="C954" s="16">
        <v>1064.98</v>
      </c>
      <c r="D954" s="16">
        <v>1076.8599999999999</v>
      </c>
      <c r="E954" s="16">
        <v>1064.98</v>
      </c>
      <c r="F954" s="14" t="s">
        <v>2179</v>
      </c>
      <c r="G954" s="15">
        <v>1.6999999999999999E-3</v>
      </c>
    </row>
    <row r="955" spans="1:7" x14ac:dyDescent="0.2">
      <c r="A955" s="17">
        <v>42073</v>
      </c>
      <c r="B955" s="16">
        <v>1068.46</v>
      </c>
      <c r="C955" s="16">
        <v>1068.69</v>
      </c>
      <c r="D955" s="16">
        <v>1074.92</v>
      </c>
      <c r="E955" s="16">
        <v>1061.3499999999999</v>
      </c>
      <c r="F955" s="14" t="s">
        <v>2179</v>
      </c>
      <c r="G955" s="15">
        <v>-5.0000000000000001E-4</v>
      </c>
    </row>
    <row r="956" spans="1:7" x14ac:dyDescent="0.2">
      <c r="A956" s="17">
        <v>42072</v>
      </c>
      <c r="B956" s="16">
        <v>1066.68</v>
      </c>
      <c r="C956" s="16">
        <v>1065.7</v>
      </c>
      <c r="D956" s="16">
        <v>1066.68</v>
      </c>
      <c r="E956" s="16">
        <v>1057.8399999999999</v>
      </c>
      <c r="F956" s="14" t="s">
        <v>2179</v>
      </c>
      <c r="G956" s="15">
        <v>4.0000000000000001E-3</v>
      </c>
    </row>
    <row r="957" spans="1:7" x14ac:dyDescent="0.2">
      <c r="A957" s="17">
        <v>42069</v>
      </c>
      <c r="B957" s="16">
        <v>1067.2</v>
      </c>
      <c r="C957" s="16">
        <v>1063.96</v>
      </c>
      <c r="D957" s="16">
        <v>1069.1099999999999</v>
      </c>
      <c r="E957" s="16">
        <v>1063.96</v>
      </c>
      <c r="F957" s="14" t="s">
        <v>2179</v>
      </c>
      <c r="G957" s="15">
        <v>1.14E-2</v>
      </c>
    </row>
    <row r="958" spans="1:7" x14ac:dyDescent="0.2">
      <c r="A958" s="17">
        <v>42068</v>
      </c>
      <c r="B958" s="16">
        <v>1062.93</v>
      </c>
      <c r="C958" s="16">
        <v>1052.92</v>
      </c>
      <c r="D958" s="16">
        <v>1063.3</v>
      </c>
      <c r="E958" s="16">
        <v>1052.92</v>
      </c>
      <c r="F958" s="14" t="s">
        <v>2179</v>
      </c>
      <c r="G958" s="15">
        <v>1.2999999999999999E-3</v>
      </c>
    </row>
    <row r="959" spans="1:7" x14ac:dyDescent="0.2">
      <c r="A959" s="17">
        <v>42067</v>
      </c>
      <c r="B959" s="16">
        <v>1050.9100000000001</v>
      </c>
      <c r="C959" s="16">
        <v>1049.47</v>
      </c>
      <c r="D959" s="16">
        <v>1050.9100000000001</v>
      </c>
      <c r="E959" s="16">
        <v>1041.83</v>
      </c>
      <c r="F959" s="14" t="s">
        <v>2179</v>
      </c>
      <c r="G959" s="15">
        <v>-7.1000000000000004E-3</v>
      </c>
    </row>
    <row r="960" spans="1:7" x14ac:dyDescent="0.2">
      <c r="A960" s="17">
        <v>42066</v>
      </c>
      <c r="B960" s="16">
        <v>1049.58</v>
      </c>
      <c r="C960" s="16">
        <v>1058.51</v>
      </c>
      <c r="D960" s="16">
        <v>1058.51</v>
      </c>
      <c r="E960" s="16">
        <v>1049.58</v>
      </c>
      <c r="F960" s="14" t="s">
        <v>2179</v>
      </c>
      <c r="G960" s="15">
        <v>-4.0000000000000001E-3</v>
      </c>
    </row>
    <row r="961" spans="1:7" x14ac:dyDescent="0.2">
      <c r="A961" s="17">
        <v>42065</v>
      </c>
      <c r="B961" s="16">
        <v>1057.05</v>
      </c>
      <c r="C961" s="16">
        <v>1064.73</v>
      </c>
      <c r="D961" s="16">
        <v>1064.73</v>
      </c>
      <c r="E961" s="16">
        <v>1055.04</v>
      </c>
      <c r="F961" s="14" t="s">
        <v>2179</v>
      </c>
      <c r="G961" s="15">
        <v>7.6E-3</v>
      </c>
    </row>
    <row r="962" spans="1:7" x14ac:dyDescent="0.2">
      <c r="A962" s="17">
        <v>42062</v>
      </c>
      <c r="B962" s="16">
        <v>1061.3399999999999</v>
      </c>
      <c r="C962" s="16">
        <v>1055.47</v>
      </c>
      <c r="D962" s="16">
        <v>1061.3399999999999</v>
      </c>
      <c r="E962" s="16">
        <v>1053.3699999999999</v>
      </c>
      <c r="F962" s="14" t="s">
        <v>2179</v>
      </c>
      <c r="G962" s="15">
        <v>9.7999999999999997E-3</v>
      </c>
    </row>
    <row r="963" spans="1:7" x14ac:dyDescent="0.2">
      <c r="A963" s="17">
        <v>42061</v>
      </c>
      <c r="B963" s="16">
        <v>1053.32</v>
      </c>
      <c r="C963" s="16">
        <v>1044.0999999999999</v>
      </c>
      <c r="D963" s="16">
        <v>1055.77</v>
      </c>
      <c r="E963" s="16">
        <v>1044.0999999999999</v>
      </c>
      <c r="F963" s="14" t="s">
        <v>2179</v>
      </c>
      <c r="G963" s="15">
        <v>1.2200000000000001E-2</v>
      </c>
    </row>
    <row r="964" spans="1:7" x14ac:dyDescent="0.2">
      <c r="A964" s="17">
        <v>42060</v>
      </c>
      <c r="B964" s="16">
        <v>1043.0999999999999</v>
      </c>
      <c r="C964" s="16">
        <v>1036.46</v>
      </c>
      <c r="D964" s="16">
        <v>1043.51</v>
      </c>
      <c r="E964" s="16">
        <v>1035.21</v>
      </c>
      <c r="F964" s="14" t="s">
        <v>2179</v>
      </c>
      <c r="G964" s="15">
        <v>-3.0999999999999999E-3</v>
      </c>
    </row>
    <row r="965" spans="1:7" x14ac:dyDescent="0.2">
      <c r="A965" s="17">
        <v>42059</v>
      </c>
      <c r="B965" s="16">
        <v>1030.51</v>
      </c>
      <c r="C965" s="16">
        <v>1033.5899999999999</v>
      </c>
      <c r="D965" s="16">
        <v>1033.5899999999999</v>
      </c>
      <c r="E965" s="16">
        <v>1022.55</v>
      </c>
      <c r="F965" s="14" t="s">
        <v>2179</v>
      </c>
      <c r="G965" s="15">
        <v>9.7000000000000003E-3</v>
      </c>
    </row>
    <row r="966" spans="1:7" x14ac:dyDescent="0.2">
      <c r="A966" s="17">
        <v>42058</v>
      </c>
      <c r="B966" s="16">
        <v>1033.67</v>
      </c>
      <c r="C966" s="16">
        <v>1036.7</v>
      </c>
      <c r="D966" s="16">
        <v>1039.1500000000001</v>
      </c>
      <c r="E966" s="16">
        <v>1029.9100000000001</v>
      </c>
      <c r="F966" s="14" t="s">
        <v>2179</v>
      </c>
      <c r="G966" s="15">
        <v>1.4800000000000001E-2</v>
      </c>
    </row>
    <row r="967" spans="1:7" x14ac:dyDescent="0.2">
      <c r="A967" s="17">
        <v>42055</v>
      </c>
      <c r="B967" s="16">
        <v>1023.77</v>
      </c>
      <c r="C967" s="16">
        <v>1006.52</v>
      </c>
      <c r="D967" s="16">
        <v>1028.67</v>
      </c>
      <c r="E967" s="16">
        <v>1002.35</v>
      </c>
      <c r="F967" s="14" t="s">
        <v>2179</v>
      </c>
      <c r="G967" s="15">
        <v>6.6E-3</v>
      </c>
    </row>
    <row r="968" spans="1:7" x14ac:dyDescent="0.2">
      <c r="A968" s="17">
        <v>42054</v>
      </c>
      <c r="B968" s="16">
        <v>1008.83</v>
      </c>
      <c r="C968" s="16">
        <v>1003.36</v>
      </c>
      <c r="D968" s="16">
        <v>1009.12</v>
      </c>
      <c r="E968" s="14">
        <v>998.27</v>
      </c>
      <c r="F968" s="14" t="s">
        <v>2179</v>
      </c>
      <c r="G968" s="15">
        <v>1.5900000000000001E-2</v>
      </c>
    </row>
    <row r="969" spans="1:7" x14ac:dyDescent="0.2">
      <c r="A969" s="17">
        <v>42053</v>
      </c>
      <c r="B969" s="16">
        <v>1002.24</v>
      </c>
      <c r="C969" s="14">
        <v>992.43</v>
      </c>
      <c r="D969" s="16">
        <v>1003.65</v>
      </c>
      <c r="E969" s="14">
        <v>991.79</v>
      </c>
      <c r="F969" s="14" t="s">
        <v>2179</v>
      </c>
      <c r="G969" s="15">
        <v>1.26E-2</v>
      </c>
    </row>
    <row r="970" spans="1:7" x14ac:dyDescent="0.2">
      <c r="A970" s="17">
        <v>42052</v>
      </c>
      <c r="B970" s="14">
        <v>986.53</v>
      </c>
      <c r="C970" s="14">
        <v>972.29</v>
      </c>
      <c r="D970" s="14">
        <v>987.16</v>
      </c>
      <c r="E970" s="14">
        <v>972.29</v>
      </c>
      <c r="F970" s="14" t="s">
        <v>2179</v>
      </c>
      <c r="G970" s="15">
        <v>1.5E-3</v>
      </c>
    </row>
    <row r="971" spans="1:7" x14ac:dyDescent="0.2">
      <c r="A971" s="17">
        <v>42051</v>
      </c>
      <c r="B971" s="14">
        <v>974.26</v>
      </c>
      <c r="C971" s="14">
        <v>973.49</v>
      </c>
      <c r="D971" s="14">
        <v>974.26</v>
      </c>
      <c r="E971" s="14">
        <v>969.27</v>
      </c>
      <c r="F971" s="14" t="s">
        <v>2179</v>
      </c>
      <c r="G971" s="15">
        <v>8.8000000000000005E-3</v>
      </c>
    </row>
    <row r="972" spans="1:7" x14ac:dyDescent="0.2">
      <c r="A972" s="17">
        <v>42048</v>
      </c>
      <c r="B972" s="14">
        <v>972.8</v>
      </c>
      <c r="C972" s="14">
        <v>969.5</v>
      </c>
      <c r="D972" s="14">
        <v>973.6</v>
      </c>
      <c r="E972" s="14">
        <v>966.89</v>
      </c>
      <c r="F972" s="14" t="s">
        <v>2179</v>
      </c>
      <c r="G972" s="15">
        <v>9.1000000000000004E-3</v>
      </c>
    </row>
    <row r="973" spans="1:7" x14ac:dyDescent="0.2">
      <c r="A973" s="17">
        <v>42047</v>
      </c>
      <c r="B973" s="14">
        <v>964.3</v>
      </c>
      <c r="C973" s="14">
        <v>958.63</v>
      </c>
      <c r="D973" s="14">
        <v>965.56</v>
      </c>
      <c r="E973" s="14">
        <v>957.03</v>
      </c>
      <c r="F973" s="14" t="s">
        <v>2179</v>
      </c>
      <c r="G973" s="15">
        <v>-8.0000000000000002E-3</v>
      </c>
    </row>
    <row r="974" spans="1:7" x14ac:dyDescent="0.2">
      <c r="A974" s="17">
        <v>42046</v>
      </c>
      <c r="B974" s="14">
        <v>955.57</v>
      </c>
      <c r="C974" s="14">
        <v>961.09</v>
      </c>
      <c r="D974" s="14">
        <v>964.6</v>
      </c>
      <c r="E974" s="14">
        <v>954.11</v>
      </c>
      <c r="F974" s="14" t="s">
        <v>2179</v>
      </c>
      <c r="G974" s="15">
        <v>8.6999999999999994E-3</v>
      </c>
    </row>
    <row r="975" spans="1:7" x14ac:dyDescent="0.2">
      <c r="A975" s="17">
        <v>42045</v>
      </c>
      <c r="B975" s="14">
        <v>963.32</v>
      </c>
      <c r="C975" s="14">
        <v>957.47</v>
      </c>
      <c r="D975" s="14">
        <v>965.6</v>
      </c>
      <c r="E975" s="14">
        <v>955.38</v>
      </c>
      <c r="F975" s="14" t="s">
        <v>2179</v>
      </c>
      <c r="G975" s="15">
        <v>-7.7999999999999996E-3</v>
      </c>
    </row>
    <row r="976" spans="1:7" x14ac:dyDescent="0.2">
      <c r="A976" s="17">
        <v>42044</v>
      </c>
      <c r="B976" s="14">
        <v>955.01</v>
      </c>
      <c r="C976" s="14">
        <v>961.29</v>
      </c>
      <c r="D976" s="14">
        <v>961.29</v>
      </c>
      <c r="E976" s="14">
        <v>951.45</v>
      </c>
      <c r="F976" s="14" t="s">
        <v>2179</v>
      </c>
      <c r="G976" s="15">
        <v>-6.4999999999999997E-3</v>
      </c>
    </row>
    <row r="977" spans="1:7" x14ac:dyDescent="0.2">
      <c r="A977" s="17">
        <v>42041</v>
      </c>
      <c r="B977" s="14">
        <v>962.56</v>
      </c>
      <c r="C977" s="14">
        <v>967.72</v>
      </c>
      <c r="D977" s="14">
        <v>967.72</v>
      </c>
      <c r="E977" s="14">
        <v>958.86</v>
      </c>
      <c r="F977" s="14" t="s">
        <v>2179</v>
      </c>
      <c r="G977" s="15">
        <v>-1E-4</v>
      </c>
    </row>
    <row r="978" spans="1:7" x14ac:dyDescent="0.2">
      <c r="A978" s="17">
        <v>42040</v>
      </c>
      <c r="B978" s="14">
        <v>968.9</v>
      </c>
      <c r="C978" s="14">
        <v>974.51</v>
      </c>
      <c r="D978" s="14">
        <v>975.45</v>
      </c>
      <c r="E978" s="14">
        <v>966.17</v>
      </c>
      <c r="F978" s="14" t="s">
        <v>2179</v>
      </c>
      <c r="G978" s="15">
        <v>-7.7000000000000002E-3</v>
      </c>
    </row>
    <row r="979" spans="1:7" x14ac:dyDescent="0.2">
      <c r="A979" s="17">
        <v>42039</v>
      </c>
      <c r="B979" s="14">
        <v>969.04</v>
      </c>
      <c r="C979" s="14">
        <v>979.13</v>
      </c>
      <c r="D979" s="14">
        <v>979.13</v>
      </c>
      <c r="E979" s="14">
        <v>964.7</v>
      </c>
      <c r="F979" s="14" t="s">
        <v>2179</v>
      </c>
      <c r="G979" s="15">
        <v>4.0000000000000001E-3</v>
      </c>
    </row>
    <row r="980" spans="1:7" x14ac:dyDescent="0.2">
      <c r="A980" s="17">
        <v>42038</v>
      </c>
      <c r="B980" s="14">
        <v>976.52</v>
      </c>
      <c r="C980" s="14">
        <v>975.1</v>
      </c>
      <c r="D980" s="14">
        <v>977.84</v>
      </c>
      <c r="E980" s="14">
        <v>970.97</v>
      </c>
      <c r="F980" s="14" t="s">
        <v>2179</v>
      </c>
      <c r="G980" s="15">
        <v>-3.3999999999999998E-3</v>
      </c>
    </row>
    <row r="981" spans="1:7" x14ac:dyDescent="0.2">
      <c r="A981" s="17">
        <v>42037</v>
      </c>
      <c r="B981" s="14">
        <v>972.64</v>
      </c>
      <c r="C981" s="14">
        <v>982.36</v>
      </c>
      <c r="D981" s="14">
        <v>983.22</v>
      </c>
      <c r="E981" s="14">
        <v>970.47</v>
      </c>
      <c r="F981" s="14" t="s">
        <v>2179</v>
      </c>
      <c r="G981" s="15">
        <v>-3.3E-3</v>
      </c>
    </row>
    <row r="982" spans="1:7" x14ac:dyDescent="0.2">
      <c r="A982" s="17">
        <v>42034</v>
      </c>
      <c r="B982" s="14">
        <v>975.96</v>
      </c>
      <c r="C982" s="14">
        <v>988.42</v>
      </c>
      <c r="D982" s="14">
        <v>989.08</v>
      </c>
      <c r="E982" s="14">
        <v>975.96</v>
      </c>
      <c r="F982" s="14" t="s">
        <v>2179</v>
      </c>
      <c r="G982" s="15">
        <v>-2.0999999999999999E-3</v>
      </c>
    </row>
    <row r="983" spans="1:7" x14ac:dyDescent="0.2">
      <c r="A983" s="17">
        <v>42033</v>
      </c>
      <c r="B983" s="14">
        <v>979.23</v>
      </c>
      <c r="C983" s="14">
        <v>979.06</v>
      </c>
      <c r="D983" s="14">
        <v>983.98</v>
      </c>
      <c r="E983" s="14">
        <v>975.6</v>
      </c>
      <c r="F983" s="14" t="s">
        <v>2179</v>
      </c>
      <c r="G983" s="15">
        <v>8.8999999999999999E-3</v>
      </c>
    </row>
    <row r="984" spans="1:7" x14ac:dyDescent="0.2">
      <c r="A984" s="17">
        <v>42032</v>
      </c>
      <c r="B984" s="14">
        <v>981.3</v>
      </c>
      <c r="C984" s="14">
        <v>981.06</v>
      </c>
      <c r="D984" s="14">
        <v>984.96</v>
      </c>
      <c r="E984" s="14">
        <v>975.54</v>
      </c>
      <c r="F984" s="14" t="s">
        <v>2179</v>
      </c>
      <c r="G984" s="15">
        <v>-9.4999999999999998E-3</v>
      </c>
    </row>
    <row r="985" spans="1:7" x14ac:dyDescent="0.2">
      <c r="A985" s="17">
        <v>42031</v>
      </c>
      <c r="B985" s="14">
        <v>972.69</v>
      </c>
      <c r="C985" s="14">
        <v>984.18</v>
      </c>
      <c r="D985" s="14">
        <v>988.04</v>
      </c>
      <c r="E985" s="14">
        <v>971.08</v>
      </c>
      <c r="F985" s="14" t="s">
        <v>2179</v>
      </c>
      <c r="G985" s="15">
        <v>1.49E-2</v>
      </c>
    </row>
    <row r="986" spans="1:7" x14ac:dyDescent="0.2">
      <c r="A986" s="17">
        <v>42030</v>
      </c>
      <c r="B986" s="14">
        <v>981.97</v>
      </c>
      <c r="C986" s="14">
        <v>963.1</v>
      </c>
      <c r="D986" s="14">
        <v>981.97</v>
      </c>
      <c r="E986" s="14">
        <v>963.1</v>
      </c>
      <c r="F986" s="14" t="s">
        <v>2179</v>
      </c>
      <c r="G986" s="15">
        <v>1.12E-2</v>
      </c>
    </row>
    <row r="987" spans="1:7" x14ac:dyDescent="0.2">
      <c r="A987" s="17">
        <v>42027</v>
      </c>
      <c r="B987" s="14">
        <v>967.59</v>
      </c>
      <c r="C987" s="14">
        <v>962.57</v>
      </c>
      <c r="D987" s="14">
        <v>970.89</v>
      </c>
      <c r="E987" s="14">
        <v>962.55</v>
      </c>
      <c r="F987" s="14" t="s">
        <v>2179</v>
      </c>
      <c r="G987" s="15">
        <v>2.3E-3</v>
      </c>
    </row>
    <row r="988" spans="1:7" x14ac:dyDescent="0.2">
      <c r="A988" s="17">
        <v>42026</v>
      </c>
      <c r="B988" s="14">
        <v>956.84</v>
      </c>
      <c r="C988" s="14">
        <v>959.26</v>
      </c>
      <c r="D988" s="14">
        <v>959.6</v>
      </c>
      <c r="E988" s="14">
        <v>946.49</v>
      </c>
      <c r="F988" s="14" t="s">
        <v>2179</v>
      </c>
      <c r="G988" s="15">
        <v>3.3E-3</v>
      </c>
    </row>
    <row r="989" spans="1:7" x14ac:dyDescent="0.2">
      <c r="A989" s="17">
        <v>42025</v>
      </c>
      <c r="B989" s="14">
        <v>954.6</v>
      </c>
      <c r="C989" s="14">
        <v>950.69</v>
      </c>
      <c r="D989" s="14">
        <v>954.6</v>
      </c>
      <c r="E989" s="14">
        <v>946.1</v>
      </c>
      <c r="F989" s="14" t="s">
        <v>2179</v>
      </c>
      <c r="G989" s="15">
        <v>3.3999999999999998E-3</v>
      </c>
    </row>
    <row r="990" spans="1:7" x14ac:dyDescent="0.2">
      <c r="A990" s="17">
        <v>42024</v>
      </c>
      <c r="B990" s="14">
        <v>951.43</v>
      </c>
      <c r="C990" s="14">
        <v>950.4</v>
      </c>
      <c r="D990" s="14">
        <v>954.63</v>
      </c>
      <c r="E990" s="14">
        <v>948.03</v>
      </c>
      <c r="F990" s="14" t="s">
        <v>2179</v>
      </c>
      <c r="G990" s="15">
        <v>2.01E-2</v>
      </c>
    </row>
    <row r="991" spans="1:7" x14ac:dyDescent="0.2">
      <c r="A991" s="17">
        <v>42023</v>
      </c>
      <c r="B991" s="14">
        <v>948.19</v>
      </c>
      <c r="C991" s="14">
        <v>932.52</v>
      </c>
      <c r="D991" s="14">
        <v>950.08</v>
      </c>
      <c r="E991" s="14">
        <v>932.04</v>
      </c>
      <c r="F991" s="14" t="s">
        <v>2179</v>
      </c>
      <c r="G991" s="15">
        <v>-3.5999999999999999E-3</v>
      </c>
    </row>
    <row r="992" spans="1:7" x14ac:dyDescent="0.2">
      <c r="A992" s="17">
        <v>42020</v>
      </c>
      <c r="B992" s="14">
        <v>929.5</v>
      </c>
      <c r="C992" s="14">
        <v>929.37</v>
      </c>
      <c r="D992" s="14">
        <v>930.91</v>
      </c>
      <c r="E992" s="14">
        <v>920.83</v>
      </c>
      <c r="F992" s="14" t="s">
        <v>2179</v>
      </c>
      <c r="G992" s="15">
        <v>1.4200000000000001E-2</v>
      </c>
    </row>
    <row r="993" spans="1:7" x14ac:dyDescent="0.2">
      <c r="A993" s="17">
        <v>42019</v>
      </c>
      <c r="B993" s="14">
        <v>932.86</v>
      </c>
      <c r="C993" s="14">
        <v>924.6</v>
      </c>
      <c r="D993" s="14">
        <v>932.86</v>
      </c>
      <c r="E993" s="14">
        <v>904.57</v>
      </c>
      <c r="F993" s="14" t="s">
        <v>2179</v>
      </c>
      <c r="G993" s="15">
        <v>-1.11E-2</v>
      </c>
    </row>
    <row r="994" spans="1:7" x14ac:dyDescent="0.2">
      <c r="A994" s="17">
        <v>42018</v>
      </c>
      <c r="B994" s="14">
        <v>919.79</v>
      </c>
      <c r="C994" s="14">
        <v>924.4</v>
      </c>
      <c r="D994" s="14">
        <v>929.3</v>
      </c>
      <c r="E994" s="14">
        <v>918.38</v>
      </c>
      <c r="F994" s="14" t="s">
        <v>2179</v>
      </c>
      <c r="G994" s="15">
        <v>1.32E-2</v>
      </c>
    </row>
    <row r="995" spans="1:7" x14ac:dyDescent="0.2">
      <c r="A995" s="17">
        <v>42017</v>
      </c>
      <c r="B995" s="14">
        <v>930.1</v>
      </c>
      <c r="C995" s="14">
        <v>918.59</v>
      </c>
      <c r="D995" s="14">
        <v>930.1</v>
      </c>
      <c r="E995" s="14">
        <v>917.47</v>
      </c>
      <c r="F995" s="14" t="s">
        <v>2179</v>
      </c>
      <c r="G995" s="15">
        <v>5.3E-3</v>
      </c>
    </row>
    <row r="996" spans="1:7" x14ac:dyDescent="0.2">
      <c r="A996" s="17">
        <v>42016</v>
      </c>
      <c r="B996" s="14">
        <v>917.96</v>
      </c>
      <c r="C996" s="14">
        <v>916.96</v>
      </c>
      <c r="D996" s="14">
        <v>921.8</v>
      </c>
      <c r="E996" s="14">
        <v>913.8</v>
      </c>
      <c r="F996" s="14" t="s">
        <v>2179</v>
      </c>
      <c r="G996" s="15">
        <v>8.9999999999999998E-4</v>
      </c>
    </row>
    <row r="997" spans="1:7" x14ac:dyDescent="0.2">
      <c r="A997" s="17">
        <v>42013</v>
      </c>
      <c r="B997" s="14">
        <v>913.12</v>
      </c>
      <c r="C997" s="14">
        <v>912.55</v>
      </c>
      <c r="D997" s="14">
        <v>916.79</v>
      </c>
      <c r="E997" s="14">
        <v>911.05</v>
      </c>
      <c r="F997" s="14" t="s">
        <v>2179</v>
      </c>
      <c r="G997" s="15">
        <v>1.5299999999999999E-2</v>
      </c>
    </row>
    <row r="998" spans="1:7" x14ac:dyDescent="0.2">
      <c r="A998" s="17">
        <v>42012</v>
      </c>
      <c r="B998" s="14">
        <v>912.31</v>
      </c>
      <c r="C998" s="14">
        <v>905.92</v>
      </c>
      <c r="D998" s="14">
        <v>913.23</v>
      </c>
      <c r="E998" s="14">
        <v>905.83</v>
      </c>
      <c r="F998" s="14" t="s">
        <v>2179</v>
      </c>
      <c r="G998" s="15">
        <v>-4.1999999999999997E-3</v>
      </c>
    </row>
    <row r="999" spans="1:7" x14ac:dyDescent="0.2">
      <c r="A999" s="17">
        <v>42011</v>
      </c>
      <c r="B999" s="14">
        <v>898.52</v>
      </c>
      <c r="C999" s="14">
        <v>903.18</v>
      </c>
      <c r="D999" s="14">
        <v>904.91</v>
      </c>
      <c r="E999" s="14">
        <v>898.52</v>
      </c>
      <c r="F999" s="14" t="s">
        <v>2179</v>
      </c>
      <c r="G999" s="15">
        <v>-6.8999999999999999E-3</v>
      </c>
    </row>
    <row r="1000" spans="1:7" x14ac:dyDescent="0.2">
      <c r="A1000" s="17">
        <v>42010</v>
      </c>
      <c r="B1000" s="14">
        <v>902.31</v>
      </c>
      <c r="C1000" s="14">
        <v>905.12</v>
      </c>
      <c r="D1000" s="14">
        <v>906.46</v>
      </c>
      <c r="E1000" s="14">
        <v>895.3</v>
      </c>
      <c r="F1000" s="14" t="s">
        <v>2179</v>
      </c>
      <c r="G1000" s="15">
        <v>-6.1000000000000004E-3</v>
      </c>
    </row>
    <row r="1001" spans="1:7" x14ac:dyDescent="0.2">
      <c r="A1001" s="17">
        <v>42009</v>
      </c>
      <c r="B1001" s="14">
        <v>908.54</v>
      </c>
      <c r="C1001" s="14">
        <v>916.23</v>
      </c>
      <c r="D1001" s="14">
        <v>918.28</v>
      </c>
      <c r="E1001" s="14">
        <v>905.95</v>
      </c>
      <c r="F1001" s="14" t="s">
        <v>2179</v>
      </c>
      <c r="G1001" s="15">
        <v>1.17E-2</v>
      </c>
    </row>
    <row r="1002" spans="1:7" x14ac:dyDescent="0.2">
      <c r="A1002" s="17">
        <v>42006</v>
      </c>
      <c r="B1002" s="14">
        <v>914.15</v>
      </c>
      <c r="C1002" s="14">
        <v>911.23</v>
      </c>
      <c r="D1002" s="14">
        <v>916.51</v>
      </c>
      <c r="E1002" s="14">
        <v>908.46</v>
      </c>
      <c r="F1002" s="14" t="s">
        <v>2179</v>
      </c>
      <c r="G1002" s="15">
        <v>-6.7999999999999996E-3</v>
      </c>
    </row>
    <row r="1003" spans="1:7" x14ac:dyDescent="0.2">
      <c r="A1003" s="17">
        <v>42003</v>
      </c>
      <c r="B1003" s="14">
        <v>903.58</v>
      </c>
      <c r="C1003" s="14">
        <v>908.31</v>
      </c>
      <c r="D1003" s="14">
        <v>909.12</v>
      </c>
      <c r="E1003" s="14">
        <v>902.64</v>
      </c>
      <c r="F1003" s="14" t="s">
        <v>2179</v>
      </c>
      <c r="G1003" s="15">
        <v>4.3E-3</v>
      </c>
    </row>
    <row r="1004" spans="1:7" x14ac:dyDescent="0.2">
      <c r="A1004" s="17">
        <v>42002</v>
      </c>
      <c r="B1004" s="14">
        <v>909.76</v>
      </c>
      <c r="C1004" s="14">
        <v>918.56</v>
      </c>
      <c r="D1004" s="14">
        <v>918.56</v>
      </c>
      <c r="E1004" s="14">
        <v>907.42</v>
      </c>
      <c r="F1004" s="14" t="s">
        <v>2179</v>
      </c>
      <c r="G1004" s="15">
        <v>-5.8999999999999999E-3</v>
      </c>
    </row>
    <row r="1005" spans="1:7" x14ac:dyDescent="0.2">
      <c r="A1005" s="17">
        <v>41996</v>
      </c>
      <c r="B1005" s="14">
        <v>905.85</v>
      </c>
      <c r="C1005" s="14">
        <v>912.91</v>
      </c>
      <c r="D1005" s="14">
        <v>913.87</v>
      </c>
      <c r="E1005" s="14">
        <v>904.92</v>
      </c>
      <c r="F1005" s="14" t="s">
        <v>2179</v>
      </c>
      <c r="G1005" s="15">
        <v>7.9000000000000008E-3</v>
      </c>
    </row>
    <row r="1006" spans="1:7" x14ac:dyDescent="0.2">
      <c r="A1006" s="17">
        <v>41995</v>
      </c>
      <c r="B1006" s="14">
        <v>911.22</v>
      </c>
      <c r="C1006" s="14">
        <v>905.89</v>
      </c>
      <c r="D1006" s="14">
        <v>911.22</v>
      </c>
      <c r="E1006" s="14">
        <v>905.2</v>
      </c>
      <c r="F1006" s="14" t="s">
        <v>2179</v>
      </c>
      <c r="G1006" s="15">
        <v>4.4999999999999997E-3</v>
      </c>
    </row>
    <row r="1007" spans="1:7" x14ac:dyDescent="0.2">
      <c r="A1007" s="17">
        <v>41992</v>
      </c>
      <c r="B1007" s="14">
        <v>904.11</v>
      </c>
      <c r="C1007" s="14">
        <v>915.41</v>
      </c>
      <c r="D1007" s="14">
        <v>915.41</v>
      </c>
      <c r="E1007" s="14">
        <v>897.04</v>
      </c>
      <c r="F1007" s="14" t="s">
        <v>2179</v>
      </c>
      <c r="G1007" s="15">
        <v>2.52E-2</v>
      </c>
    </row>
    <row r="1008" spans="1:7" x14ac:dyDescent="0.2">
      <c r="A1008" s="17">
        <v>41991</v>
      </c>
      <c r="B1008" s="14">
        <v>900.04</v>
      </c>
      <c r="C1008" s="14">
        <v>893.63</v>
      </c>
      <c r="D1008" s="14">
        <v>901.12</v>
      </c>
      <c r="E1008" s="14">
        <v>892.24</v>
      </c>
      <c r="F1008" s="14" t="s">
        <v>2179</v>
      </c>
      <c r="G1008" s="15">
        <v>1.14E-2</v>
      </c>
    </row>
    <row r="1009" spans="1:7" x14ac:dyDescent="0.2">
      <c r="A1009" s="17">
        <v>41990</v>
      </c>
      <c r="B1009" s="14">
        <v>877.93</v>
      </c>
      <c r="C1009" s="14">
        <v>866.11</v>
      </c>
      <c r="D1009" s="14">
        <v>879.88</v>
      </c>
      <c r="E1009" s="14">
        <v>866.11</v>
      </c>
      <c r="F1009" s="14" t="s">
        <v>2179</v>
      </c>
      <c r="G1009" s="15">
        <v>-1.5299999999999999E-2</v>
      </c>
    </row>
    <row r="1010" spans="1:7" x14ac:dyDescent="0.2">
      <c r="A1010" s="17">
        <v>41989</v>
      </c>
      <c r="B1010" s="14">
        <v>868.02</v>
      </c>
      <c r="C1010" s="14">
        <v>878.59</v>
      </c>
      <c r="D1010" s="14">
        <v>879.25</v>
      </c>
      <c r="E1010" s="14">
        <v>857.42</v>
      </c>
      <c r="F1010" s="14" t="s">
        <v>2179</v>
      </c>
      <c r="G1010" s="15">
        <v>-1.5800000000000002E-2</v>
      </c>
    </row>
    <row r="1011" spans="1:7" x14ac:dyDescent="0.2">
      <c r="A1011" s="17">
        <v>41988</v>
      </c>
      <c r="B1011" s="14">
        <v>881.54</v>
      </c>
      <c r="C1011" s="14">
        <v>888.39</v>
      </c>
      <c r="D1011" s="14">
        <v>893.4</v>
      </c>
      <c r="E1011" s="14">
        <v>880.27</v>
      </c>
      <c r="F1011" s="14" t="s">
        <v>2179</v>
      </c>
      <c r="G1011" s="15">
        <v>-1.35E-2</v>
      </c>
    </row>
    <row r="1012" spans="1:7" x14ac:dyDescent="0.2">
      <c r="A1012" s="17">
        <v>41985</v>
      </c>
      <c r="B1012" s="14">
        <v>895.7</v>
      </c>
      <c r="C1012" s="14">
        <v>905.39</v>
      </c>
      <c r="D1012" s="14">
        <v>907.25</v>
      </c>
      <c r="E1012" s="14">
        <v>895.7</v>
      </c>
      <c r="F1012" s="14" t="s">
        <v>2179</v>
      </c>
      <c r="G1012" s="15">
        <v>-6.4000000000000003E-3</v>
      </c>
    </row>
    <row r="1013" spans="1:7" x14ac:dyDescent="0.2">
      <c r="A1013" s="17">
        <v>41984</v>
      </c>
      <c r="B1013" s="14">
        <v>907.98</v>
      </c>
      <c r="C1013" s="14">
        <v>914</v>
      </c>
      <c r="D1013" s="14">
        <v>915.41</v>
      </c>
      <c r="E1013" s="14">
        <v>903.14</v>
      </c>
      <c r="F1013" s="14" t="s">
        <v>2179</v>
      </c>
      <c r="G1013" s="15">
        <v>-6.9999999999999999E-4</v>
      </c>
    </row>
    <row r="1014" spans="1:7" x14ac:dyDescent="0.2">
      <c r="A1014" s="17">
        <v>41983</v>
      </c>
      <c r="B1014" s="14">
        <v>913.86</v>
      </c>
      <c r="C1014" s="14">
        <v>918.95</v>
      </c>
      <c r="D1014" s="14">
        <v>925.16</v>
      </c>
      <c r="E1014" s="14">
        <v>912.28</v>
      </c>
      <c r="F1014" s="14" t="s">
        <v>2179</v>
      </c>
      <c r="G1014" s="15">
        <v>-1.2500000000000001E-2</v>
      </c>
    </row>
    <row r="1015" spans="1:7" x14ac:dyDescent="0.2">
      <c r="A1015" s="17">
        <v>41982</v>
      </c>
      <c r="B1015" s="14">
        <v>914.51</v>
      </c>
      <c r="C1015" s="14">
        <v>921.64</v>
      </c>
      <c r="D1015" s="14">
        <v>923.46</v>
      </c>
      <c r="E1015" s="14">
        <v>913.09</v>
      </c>
      <c r="F1015" s="14" t="s">
        <v>2179</v>
      </c>
      <c r="G1015" s="15">
        <v>-4.1000000000000003E-3</v>
      </c>
    </row>
    <row r="1016" spans="1:7" x14ac:dyDescent="0.2">
      <c r="A1016" s="17">
        <v>41981</v>
      </c>
      <c r="B1016" s="14">
        <v>926.04</v>
      </c>
      <c r="C1016" s="14">
        <v>931.62</v>
      </c>
      <c r="D1016" s="14">
        <v>933.83</v>
      </c>
      <c r="E1016" s="14">
        <v>922.66</v>
      </c>
      <c r="F1016" s="14" t="s">
        <v>2179</v>
      </c>
      <c r="G1016" s="15">
        <v>1.32E-2</v>
      </c>
    </row>
    <row r="1017" spans="1:7" x14ac:dyDescent="0.2">
      <c r="A1017" s="17">
        <v>41978</v>
      </c>
      <c r="B1017" s="14">
        <v>929.85</v>
      </c>
      <c r="C1017" s="14">
        <v>923.42</v>
      </c>
      <c r="D1017" s="14">
        <v>931.34</v>
      </c>
      <c r="E1017" s="14">
        <v>922.23</v>
      </c>
      <c r="F1017" s="14" t="s">
        <v>2179</v>
      </c>
      <c r="G1017" s="15">
        <v>-6.4000000000000003E-3</v>
      </c>
    </row>
    <row r="1018" spans="1:7" x14ac:dyDescent="0.2">
      <c r="A1018" s="17">
        <v>41977</v>
      </c>
      <c r="B1018" s="14">
        <v>917.72</v>
      </c>
      <c r="C1018" s="14">
        <v>926.23</v>
      </c>
      <c r="D1018" s="14">
        <v>929.19</v>
      </c>
      <c r="E1018" s="14">
        <v>915.94</v>
      </c>
      <c r="F1018" s="14" t="s">
        <v>2179</v>
      </c>
      <c r="G1018" s="15">
        <v>1.9E-3</v>
      </c>
    </row>
    <row r="1019" spans="1:7" x14ac:dyDescent="0.2">
      <c r="A1019" s="17">
        <v>41976</v>
      </c>
      <c r="B1019" s="14">
        <v>923.66</v>
      </c>
      <c r="C1019" s="14">
        <v>923.87</v>
      </c>
      <c r="D1019" s="14">
        <v>929.99</v>
      </c>
      <c r="E1019" s="14">
        <v>922.99</v>
      </c>
      <c r="F1019" s="14" t="s">
        <v>2179</v>
      </c>
      <c r="G1019" s="15">
        <v>8.9999999999999993E-3</v>
      </c>
    </row>
    <row r="1020" spans="1:7" x14ac:dyDescent="0.2">
      <c r="A1020" s="17">
        <v>41975</v>
      </c>
      <c r="B1020" s="14">
        <v>921.88</v>
      </c>
      <c r="C1020" s="14">
        <v>916.27</v>
      </c>
      <c r="D1020" s="14">
        <v>925.25</v>
      </c>
      <c r="E1020" s="14">
        <v>916.27</v>
      </c>
      <c r="F1020" s="14" t="s">
        <v>2179</v>
      </c>
      <c r="G1020" s="15">
        <v>-5.3E-3</v>
      </c>
    </row>
    <row r="1021" spans="1:7" x14ac:dyDescent="0.2">
      <c r="A1021" s="17">
        <v>41974</v>
      </c>
      <c r="B1021" s="14">
        <v>913.67</v>
      </c>
      <c r="C1021" s="14">
        <v>915.88</v>
      </c>
      <c r="D1021" s="14">
        <v>916.9</v>
      </c>
      <c r="E1021" s="14">
        <v>910.35</v>
      </c>
      <c r="F1021" s="14" t="s">
        <v>2179</v>
      </c>
      <c r="G1021" s="15">
        <v>-2.2000000000000001E-3</v>
      </c>
    </row>
    <row r="1022" spans="1:7" x14ac:dyDescent="0.2">
      <c r="A1022" s="17">
        <v>41971</v>
      </c>
      <c r="B1022" s="14">
        <v>918.5</v>
      </c>
      <c r="C1022" s="14">
        <v>919.27</v>
      </c>
      <c r="D1022" s="14">
        <v>920.56</v>
      </c>
      <c r="E1022" s="14">
        <v>914.29</v>
      </c>
      <c r="F1022" s="14" t="s">
        <v>2179</v>
      </c>
      <c r="G1022" s="15">
        <v>4.0000000000000002E-4</v>
      </c>
    </row>
    <row r="1023" spans="1:7" x14ac:dyDescent="0.2">
      <c r="A1023" s="17">
        <v>41970</v>
      </c>
      <c r="B1023" s="14">
        <v>920.52</v>
      </c>
      <c r="C1023" s="14">
        <v>919.54</v>
      </c>
      <c r="D1023" s="14">
        <v>923.93</v>
      </c>
      <c r="E1023" s="14">
        <v>919.06</v>
      </c>
      <c r="F1023" s="14" t="s">
        <v>2179</v>
      </c>
      <c r="G1023" s="15">
        <v>2.0999999999999999E-3</v>
      </c>
    </row>
    <row r="1024" spans="1:7" x14ac:dyDescent="0.2">
      <c r="A1024" s="17">
        <v>41969</v>
      </c>
      <c r="B1024" s="14">
        <v>920.18</v>
      </c>
      <c r="C1024" s="14">
        <v>921.1</v>
      </c>
      <c r="D1024" s="14">
        <v>921.1</v>
      </c>
      <c r="E1024" s="14">
        <v>916.69</v>
      </c>
      <c r="F1024" s="14" t="s">
        <v>2179</v>
      </c>
      <c r="G1024" s="15">
        <v>3.3E-3</v>
      </c>
    </row>
    <row r="1025" spans="1:7" x14ac:dyDescent="0.2">
      <c r="A1025" s="17">
        <v>41968</v>
      </c>
      <c r="B1025" s="14">
        <v>918.21</v>
      </c>
      <c r="C1025" s="14">
        <v>915.71</v>
      </c>
      <c r="D1025" s="14">
        <v>920.6</v>
      </c>
      <c r="E1025" s="14">
        <v>915.44</v>
      </c>
      <c r="F1025" s="14" t="s">
        <v>2179</v>
      </c>
      <c r="G1025" s="15">
        <v>7.1999999999999998E-3</v>
      </c>
    </row>
    <row r="1026" spans="1:7" x14ac:dyDescent="0.2">
      <c r="A1026" s="17">
        <v>41967</v>
      </c>
      <c r="B1026" s="14">
        <v>915.23</v>
      </c>
      <c r="C1026" s="14">
        <v>908.95</v>
      </c>
      <c r="D1026" s="14">
        <v>915.8</v>
      </c>
      <c r="E1026" s="14">
        <v>908.95</v>
      </c>
      <c r="F1026" s="14" t="s">
        <v>2179</v>
      </c>
      <c r="G1026" s="15">
        <v>9.4000000000000004E-3</v>
      </c>
    </row>
    <row r="1027" spans="1:7" x14ac:dyDescent="0.2">
      <c r="A1027" s="17">
        <v>41964</v>
      </c>
      <c r="B1027" s="14">
        <v>908.68</v>
      </c>
      <c r="C1027" s="14">
        <v>904.3</v>
      </c>
      <c r="D1027" s="14">
        <v>910.44</v>
      </c>
      <c r="E1027" s="14">
        <v>903.45</v>
      </c>
      <c r="F1027" s="14" t="s">
        <v>2179</v>
      </c>
      <c r="G1027" s="15">
        <v>-3.0000000000000001E-3</v>
      </c>
    </row>
    <row r="1028" spans="1:7" x14ac:dyDescent="0.2">
      <c r="A1028" s="17">
        <v>41963</v>
      </c>
      <c r="B1028" s="14">
        <v>900.18</v>
      </c>
      <c r="C1028" s="14">
        <v>902.6</v>
      </c>
      <c r="D1028" s="14">
        <v>903.8</v>
      </c>
      <c r="E1028" s="14">
        <v>896.42</v>
      </c>
      <c r="F1028" s="14" t="s">
        <v>2179</v>
      </c>
      <c r="G1028" s="15">
        <v>4.4999999999999997E-3</v>
      </c>
    </row>
    <row r="1029" spans="1:7" x14ac:dyDescent="0.2">
      <c r="A1029" s="17">
        <v>41962</v>
      </c>
      <c r="B1029" s="14">
        <v>902.89</v>
      </c>
      <c r="C1029" s="14">
        <v>899.97</v>
      </c>
      <c r="D1029" s="14">
        <v>905.57</v>
      </c>
      <c r="E1029" s="14">
        <v>899.62</v>
      </c>
      <c r="F1029" s="14" t="s">
        <v>2179</v>
      </c>
      <c r="G1029" s="15">
        <v>8.6999999999999994E-3</v>
      </c>
    </row>
    <row r="1030" spans="1:7" x14ac:dyDescent="0.2">
      <c r="A1030" s="17">
        <v>41961</v>
      </c>
      <c r="B1030" s="14">
        <v>898.81</v>
      </c>
      <c r="C1030" s="14">
        <v>890.31</v>
      </c>
      <c r="D1030" s="14">
        <v>898.81</v>
      </c>
      <c r="E1030" s="14">
        <v>889.71</v>
      </c>
      <c r="F1030" s="14" t="s">
        <v>2179</v>
      </c>
      <c r="G1030" s="15">
        <v>-8.9999999999999998E-4</v>
      </c>
    </row>
    <row r="1031" spans="1:7" x14ac:dyDescent="0.2">
      <c r="A1031" s="17">
        <v>41960</v>
      </c>
      <c r="B1031" s="14">
        <v>891.04</v>
      </c>
      <c r="C1031" s="14">
        <v>886.38</v>
      </c>
      <c r="D1031" s="14">
        <v>891.04</v>
      </c>
      <c r="E1031" s="14">
        <v>881.81</v>
      </c>
      <c r="F1031" s="14" t="s">
        <v>2179</v>
      </c>
      <c r="G1031" s="15">
        <v>-3.5000000000000001E-3</v>
      </c>
    </row>
    <row r="1032" spans="1:7" x14ac:dyDescent="0.2">
      <c r="A1032" s="17">
        <v>41957</v>
      </c>
      <c r="B1032" s="14">
        <v>891.8</v>
      </c>
      <c r="C1032" s="14">
        <v>899.95</v>
      </c>
      <c r="D1032" s="14">
        <v>900.45</v>
      </c>
      <c r="E1032" s="14">
        <v>888.78</v>
      </c>
      <c r="F1032" s="14" t="s">
        <v>2179</v>
      </c>
      <c r="G1032" s="15">
        <v>-1.1000000000000001E-3</v>
      </c>
    </row>
    <row r="1033" spans="1:7" x14ac:dyDescent="0.2">
      <c r="A1033" s="17">
        <v>41956</v>
      </c>
      <c r="B1033" s="14">
        <v>894.95</v>
      </c>
      <c r="C1033" s="14">
        <v>898.43</v>
      </c>
      <c r="D1033" s="14">
        <v>898.43</v>
      </c>
      <c r="E1033" s="14">
        <v>889.66</v>
      </c>
      <c r="F1033" s="14" t="s">
        <v>2179</v>
      </c>
      <c r="G1033" s="15">
        <v>-8.2000000000000007E-3</v>
      </c>
    </row>
    <row r="1034" spans="1:7" x14ac:dyDescent="0.2">
      <c r="A1034" s="17">
        <v>41955</v>
      </c>
      <c r="B1034" s="14">
        <v>895.92</v>
      </c>
      <c r="C1034" s="14">
        <v>904.32</v>
      </c>
      <c r="D1034" s="14">
        <v>905.77</v>
      </c>
      <c r="E1034" s="14">
        <v>895.27</v>
      </c>
      <c r="F1034" s="14" t="s">
        <v>2179</v>
      </c>
      <c r="G1034" s="15">
        <v>1.1999999999999999E-3</v>
      </c>
    </row>
    <row r="1035" spans="1:7" x14ac:dyDescent="0.2">
      <c r="A1035" s="17">
        <v>41954</v>
      </c>
      <c r="B1035" s="14">
        <v>903.34</v>
      </c>
      <c r="C1035" s="14">
        <v>902.67</v>
      </c>
      <c r="D1035" s="14">
        <v>907.5</v>
      </c>
      <c r="E1035" s="14">
        <v>893.45</v>
      </c>
      <c r="F1035" s="14" t="s">
        <v>2179</v>
      </c>
      <c r="G1035" s="15">
        <v>1.1000000000000001E-3</v>
      </c>
    </row>
    <row r="1036" spans="1:7" x14ac:dyDescent="0.2">
      <c r="A1036" s="17">
        <v>41953</v>
      </c>
      <c r="B1036" s="14">
        <v>902.28</v>
      </c>
      <c r="C1036" s="14">
        <v>901.98</v>
      </c>
      <c r="D1036" s="14">
        <v>906.03</v>
      </c>
      <c r="E1036" s="14">
        <v>897.34</v>
      </c>
      <c r="F1036" s="14" t="s">
        <v>2179</v>
      </c>
      <c r="G1036" s="15">
        <v>-2.5999999999999999E-3</v>
      </c>
    </row>
    <row r="1037" spans="1:7" x14ac:dyDescent="0.2">
      <c r="A1037" s="17">
        <v>41950</v>
      </c>
      <c r="B1037" s="14">
        <v>901.32</v>
      </c>
      <c r="C1037" s="14">
        <v>908.1</v>
      </c>
      <c r="D1037" s="14">
        <v>908.17</v>
      </c>
      <c r="E1037" s="14">
        <v>897.78</v>
      </c>
      <c r="F1037" s="14" t="s">
        <v>2179</v>
      </c>
      <c r="G1037" s="15">
        <v>1.6000000000000001E-3</v>
      </c>
    </row>
    <row r="1038" spans="1:7" x14ac:dyDescent="0.2">
      <c r="A1038" s="17">
        <v>41949</v>
      </c>
      <c r="B1038" s="14">
        <v>903.65</v>
      </c>
      <c r="C1038" s="14">
        <v>901.41</v>
      </c>
      <c r="D1038" s="14">
        <v>909.11</v>
      </c>
      <c r="E1038" s="14">
        <v>894.94</v>
      </c>
      <c r="F1038" s="14" t="s">
        <v>2179</v>
      </c>
      <c r="G1038" s="15">
        <v>-8.0000000000000004E-4</v>
      </c>
    </row>
    <row r="1039" spans="1:7" x14ac:dyDescent="0.2">
      <c r="A1039" s="17">
        <v>41948</v>
      </c>
      <c r="B1039" s="14">
        <v>902.18</v>
      </c>
      <c r="C1039" s="14">
        <v>899.35</v>
      </c>
      <c r="D1039" s="14">
        <v>903.54</v>
      </c>
      <c r="E1039" s="14">
        <v>896.93</v>
      </c>
      <c r="F1039" s="14" t="s">
        <v>2179</v>
      </c>
      <c r="G1039" s="15">
        <v>-6.3E-3</v>
      </c>
    </row>
    <row r="1040" spans="1:7" x14ac:dyDescent="0.2">
      <c r="A1040" s="17">
        <v>41947</v>
      </c>
      <c r="B1040" s="14">
        <v>902.88</v>
      </c>
      <c r="C1040" s="14">
        <v>908.42</v>
      </c>
      <c r="D1040" s="14">
        <v>913</v>
      </c>
      <c r="E1040" s="14">
        <v>902.88</v>
      </c>
      <c r="F1040" s="14" t="s">
        <v>2179</v>
      </c>
      <c r="G1040" s="15">
        <v>-1.0500000000000001E-2</v>
      </c>
    </row>
    <row r="1041" spans="1:7" x14ac:dyDescent="0.2">
      <c r="A1041" s="17">
        <v>41946</v>
      </c>
      <c r="B1041" s="14">
        <v>908.6</v>
      </c>
      <c r="C1041" s="14">
        <v>918.82</v>
      </c>
      <c r="D1041" s="14">
        <v>921</v>
      </c>
      <c r="E1041" s="14">
        <v>905.84</v>
      </c>
      <c r="F1041" s="14" t="s">
        <v>2179</v>
      </c>
      <c r="G1041" s="15">
        <v>5.8999999999999999E-3</v>
      </c>
    </row>
    <row r="1042" spans="1:7" x14ac:dyDescent="0.2">
      <c r="A1042" s="17">
        <v>41943</v>
      </c>
      <c r="B1042" s="14">
        <v>918.26</v>
      </c>
      <c r="C1042" s="14">
        <v>923.2</v>
      </c>
      <c r="D1042" s="14">
        <v>928.17</v>
      </c>
      <c r="E1042" s="14">
        <v>912.77</v>
      </c>
      <c r="F1042" s="14" t="s">
        <v>2179</v>
      </c>
      <c r="G1042" s="15">
        <v>2.0500000000000001E-2</v>
      </c>
    </row>
    <row r="1043" spans="1:7" x14ac:dyDescent="0.2">
      <c r="A1043" s="17">
        <v>41942</v>
      </c>
      <c r="B1043" s="14">
        <v>912.86</v>
      </c>
      <c r="C1043" s="14">
        <v>906.27</v>
      </c>
      <c r="D1043" s="14">
        <v>912.86</v>
      </c>
      <c r="E1043" s="14">
        <v>897.37</v>
      </c>
      <c r="F1043" s="14" t="s">
        <v>2179</v>
      </c>
      <c r="G1043" s="15">
        <v>1.0200000000000001E-2</v>
      </c>
    </row>
    <row r="1044" spans="1:7" x14ac:dyDescent="0.2">
      <c r="A1044" s="17">
        <v>41941</v>
      </c>
      <c r="B1044" s="14">
        <v>894.51</v>
      </c>
      <c r="C1044" s="14">
        <v>888.17</v>
      </c>
      <c r="D1044" s="14">
        <v>896.43</v>
      </c>
      <c r="E1044" s="14">
        <v>887.71</v>
      </c>
      <c r="F1044" s="14" t="s">
        <v>2179</v>
      </c>
      <c r="G1044" s="15">
        <v>-1.03E-2</v>
      </c>
    </row>
    <row r="1045" spans="1:7" x14ac:dyDescent="0.2">
      <c r="A1045" s="17">
        <v>41940</v>
      </c>
      <c r="B1045" s="14">
        <v>885.49</v>
      </c>
      <c r="C1045" s="14">
        <v>893.28</v>
      </c>
      <c r="D1045" s="14">
        <v>894.14</v>
      </c>
      <c r="E1045" s="14">
        <v>880.59</v>
      </c>
      <c r="F1045" s="14" t="s">
        <v>2179</v>
      </c>
      <c r="G1045" s="15">
        <v>3.3999999999999998E-3</v>
      </c>
    </row>
    <row r="1046" spans="1:7" x14ac:dyDescent="0.2">
      <c r="A1046" s="17">
        <v>41939</v>
      </c>
      <c r="B1046" s="14">
        <v>894.72</v>
      </c>
      <c r="C1046" s="14">
        <v>905.52</v>
      </c>
      <c r="D1046" s="14">
        <v>905.52</v>
      </c>
      <c r="E1046" s="14">
        <v>891.72</v>
      </c>
      <c r="F1046" s="14" t="s">
        <v>2179</v>
      </c>
      <c r="G1046" s="15">
        <v>-4.7999999999999996E-3</v>
      </c>
    </row>
    <row r="1047" spans="1:7" x14ac:dyDescent="0.2">
      <c r="A1047" s="17">
        <v>41936</v>
      </c>
      <c r="B1047" s="14">
        <v>891.7</v>
      </c>
      <c r="C1047" s="14">
        <v>895.49</v>
      </c>
      <c r="D1047" s="14">
        <v>896.52</v>
      </c>
      <c r="E1047" s="14">
        <v>889.35</v>
      </c>
      <c r="F1047" s="14" t="s">
        <v>2179</v>
      </c>
      <c r="G1047" s="15">
        <v>8.2000000000000007E-3</v>
      </c>
    </row>
    <row r="1048" spans="1:7" x14ac:dyDescent="0.2">
      <c r="A1048" s="17">
        <v>41935</v>
      </c>
      <c r="B1048" s="14">
        <v>895.99</v>
      </c>
      <c r="C1048" s="14">
        <v>889.95</v>
      </c>
      <c r="D1048" s="14">
        <v>895.99</v>
      </c>
      <c r="E1048" s="14">
        <v>882.82</v>
      </c>
      <c r="F1048" s="14" t="s">
        <v>2179</v>
      </c>
      <c r="G1048" s="15">
        <v>1.8800000000000001E-2</v>
      </c>
    </row>
    <row r="1049" spans="1:7" x14ac:dyDescent="0.2">
      <c r="A1049" s="17">
        <v>41934</v>
      </c>
      <c r="B1049" s="14">
        <v>888.72</v>
      </c>
      <c r="C1049" s="14">
        <v>879.44</v>
      </c>
      <c r="D1049" s="14">
        <v>888.72</v>
      </c>
      <c r="E1049" s="14">
        <v>875.08</v>
      </c>
      <c r="F1049" s="14" t="s">
        <v>2179</v>
      </c>
      <c r="G1049" s="15">
        <v>2.0400000000000001E-2</v>
      </c>
    </row>
    <row r="1050" spans="1:7" x14ac:dyDescent="0.2">
      <c r="A1050" s="17">
        <v>41933</v>
      </c>
      <c r="B1050" s="14">
        <v>872.31</v>
      </c>
      <c r="C1050" s="14">
        <v>855.53</v>
      </c>
      <c r="D1050" s="14">
        <v>873.58</v>
      </c>
      <c r="E1050" s="14">
        <v>847.88</v>
      </c>
      <c r="F1050" s="14" t="s">
        <v>2179</v>
      </c>
      <c r="G1050" s="15">
        <v>5.1999999999999998E-3</v>
      </c>
    </row>
    <row r="1051" spans="1:7" x14ac:dyDescent="0.2">
      <c r="A1051" s="17">
        <v>41932</v>
      </c>
      <c r="B1051" s="14">
        <v>854.91</v>
      </c>
      <c r="C1051" s="14">
        <v>857.01</v>
      </c>
      <c r="D1051" s="14">
        <v>864.32</v>
      </c>
      <c r="E1051" s="14">
        <v>846.79</v>
      </c>
      <c r="F1051" s="14" t="s">
        <v>2179</v>
      </c>
      <c r="G1051" s="15">
        <v>3.6999999999999998E-2</v>
      </c>
    </row>
    <row r="1052" spans="1:7" x14ac:dyDescent="0.2">
      <c r="A1052" s="17">
        <v>41929</v>
      </c>
      <c r="B1052" s="14">
        <v>850.45</v>
      </c>
      <c r="C1052" s="14">
        <v>824.47</v>
      </c>
      <c r="D1052" s="14">
        <v>851.77</v>
      </c>
      <c r="E1052" s="14">
        <v>823.35</v>
      </c>
      <c r="F1052" s="14" t="s">
        <v>2179</v>
      </c>
      <c r="G1052" s="15">
        <v>-1.9800000000000002E-2</v>
      </c>
    </row>
    <row r="1053" spans="1:7" x14ac:dyDescent="0.2">
      <c r="A1053" s="17">
        <v>41928</v>
      </c>
      <c r="B1053" s="14">
        <v>820.08</v>
      </c>
      <c r="C1053" s="14">
        <v>837.7</v>
      </c>
      <c r="D1053" s="14">
        <v>842.87</v>
      </c>
      <c r="E1053" s="14">
        <v>809.23</v>
      </c>
      <c r="F1053" s="14" t="s">
        <v>2179</v>
      </c>
      <c r="G1053" s="15">
        <v>-2.1299999999999999E-2</v>
      </c>
    </row>
    <row r="1054" spans="1:7" x14ac:dyDescent="0.2">
      <c r="A1054" s="17">
        <v>41927</v>
      </c>
      <c r="B1054" s="14">
        <v>836.63</v>
      </c>
      <c r="C1054" s="14">
        <v>856.08</v>
      </c>
      <c r="D1054" s="14">
        <v>859.46</v>
      </c>
      <c r="E1054" s="14">
        <v>829.76</v>
      </c>
      <c r="F1054" s="14" t="s">
        <v>2179</v>
      </c>
      <c r="G1054" s="15">
        <v>3.0999999999999999E-3</v>
      </c>
    </row>
    <row r="1055" spans="1:7" x14ac:dyDescent="0.2">
      <c r="A1055" s="17">
        <v>41926</v>
      </c>
      <c r="B1055" s="14">
        <v>854.84</v>
      </c>
      <c r="C1055" s="14">
        <v>852.16</v>
      </c>
      <c r="D1055" s="14">
        <v>857.38</v>
      </c>
      <c r="E1055" s="14">
        <v>842.16</v>
      </c>
      <c r="F1055" s="14" t="s">
        <v>2179</v>
      </c>
      <c r="G1055" s="15">
        <v>-5.7000000000000002E-3</v>
      </c>
    </row>
    <row r="1056" spans="1:7" x14ac:dyDescent="0.2">
      <c r="A1056" s="17">
        <v>41925</v>
      </c>
      <c r="B1056" s="14">
        <v>852.21</v>
      </c>
      <c r="C1056" s="14">
        <v>845.54</v>
      </c>
      <c r="D1056" s="14">
        <v>859.06</v>
      </c>
      <c r="E1056" s="14">
        <v>842.03</v>
      </c>
      <c r="F1056" s="14" t="s">
        <v>2179</v>
      </c>
      <c r="G1056" s="15">
        <v>-1.83E-2</v>
      </c>
    </row>
    <row r="1057" spans="1:7" x14ac:dyDescent="0.2">
      <c r="A1057" s="17">
        <v>41922</v>
      </c>
      <c r="B1057" s="14">
        <v>857.06</v>
      </c>
      <c r="C1057" s="14">
        <v>864.33</v>
      </c>
      <c r="D1057" s="14">
        <v>864.33</v>
      </c>
      <c r="E1057" s="14">
        <v>851.53</v>
      </c>
      <c r="F1057" s="14" t="s">
        <v>2179</v>
      </c>
      <c r="G1057" s="15">
        <v>-3.8E-3</v>
      </c>
    </row>
    <row r="1058" spans="1:7" x14ac:dyDescent="0.2">
      <c r="A1058" s="17">
        <v>41921</v>
      </c>
      <c r="B1058" s="14">
        <v>873.05</v>
      </c>
      <c r="C1058" s="14">
        <v>891.1</v>
      </c>
      <c r="D1058" s="14">
        <v>891.23</v>
      </c>
      <c r="E1058" s="14">
        <v>871.79</v>
      </c>
      <c r="F1058" s="14" t="s">
        <v>2179</v>
      </c>
      <c r="G1058" s="15">
        <v>-2.0500000000000001E-2</v>
      </c>
    </row>
    <row r="1059" spans="1:7" x14ac:dyDescent="0.2">
      <c r="A1059" s="17">
        <v>41920</v>
      </c>
      <c r="B1059" s="14">
        <v>876.42</v>
      </c>
      <c r="C1059" s="14">
        <v>888.85</v>
      </c>
      <c r="D1059" s="14">
        <v>888.85</v>
      </c>
      <c r="E1059" s="14">
        <v>873.53</v>
      </c>
      <c r="F1059" s="14" t="s">
        <v>2179</v>
      </c>
      <c r="G1059" s="15">
        <v>-1.9E-2</v>
      </c>
    </row>
    <row r="1060" spans="1:7" x14ac:dyDescent="0.2">
      <c r="A1060" s="17">
        <v>41919</v>
      </c>
      <c r="B1060" s="14">
        <v>894.76</v>
      </c>
      <c r="C1060" s="14">
        <v>911.09</v>
      </c>
      <c r="D1060" s="14">
        <v>911.09</v>
      </c>
      <c r="E1060" s="14">
        <v>891.55</v>
      </c>
      <c r="F1060" s="14" t="s">
        <v>2179</v>
      </c>
      <c r="G1060" s="15">
        <v>-5.4000000000000003E-3</v>
      </c>
    </row>
    <row r="1061" spans="1:7" x14ac:dyDescent="0.2">
      <c r="A1061" s="17">
        <v>41918</v>
      </c>
      <c r="B1061" s="14">
        <v>912.05</v>
      </c>
      <c r="C1061" s="14">
        <v>919.67</v>
      </c>
      <c r="D1061" s="14">
        <v>919.67</v>
      </c>
      <c r="E1061" s="14">
        <v>912.05</v>
      </c>
      <c r="F1061" s="14" t="s">
        <v>2179</v>
      </c>
      <c r="G1061" s="15">
        <v>1.01E-2</v>
      </c>
    </row>
    <row r="1062" spans="1:7" x14ac:dyDescent="0.2">
      <c r="A1062" s="17">
        <v>41915</v>
      </c>
      <c r="B1062" s="14">
        <v>917.02</v>
      </c>
      <c r="C1062" s="14">
        <v>913.13</v>
      </c>
      <c r="D1062" s="14">
        <v>918.07</v>
      </c>
      <c r="E1062" s="14">
        <v>908.76</v>
      </c>
      <c r="F1062" s="14" t="s">
        <v>2179</v>
      </c>
      <c r="G1062" s="15">
        <v>-1.9E-2</v>
      </c>
    </row>
    <row r="1063" spans="1:7" x14ac:dyDescent="0.2">
      <c r="A1063" s="17">
        <v>41914</v>
      </c>
      <c r="B1063" s="14">
        <v>907.87</v>
      </c>
      <c r="C1063" s="14">
        <v>924.07</v>
      </c>
      <c r="D1063" s="14">
        <v>925.57</v>
      </c>
      <c r="E1063" s="14">
        <v>907.87</v>
      </c>
      <c r="F1063" s="14" t="s">
        <v>2179</v>
      </c>
      <c r="G1063" s="15">
        <v>5.0000000000000001E-4</v>
      </c>
    </row>
    <row r="1064" spans="1:7" x14ac:dyDescent="0.2">
      <c r="A1064" s="17">
        <v>41913</v>
      </c>
      <c r="B1064" s="14">
        <v>925.44</v>
      </c>
      <c r="C1064" s="14">
        <v>923.88</v>
      </c>
      <c r="D1064" s="14">
        <v>932.25</v>
      </c>
      <c r="E1064" s="14">
        <v>921.73</v>
      </c>
      <c r="F1064" s="14" t="s">
        <v>2179</v>
      </c>
      <c r="G1064" s="15">
        <v>-8.9999999999999998E-4</v>
      </c>
    </row>
    <row r="1065" spans="1:7" x14ac:dyDescent="0.2">
      <c r="A1065" s="17">
        <v>41912</v>
      </c>
      <c r="B1065" s="14">
        <v>924.96</v>
      </c>
      <c r="C1065" s="14">
        <v>928.29</v>
      </c>
      <c r="D1065" s="14">
        <v>928.29</v>
      </c>
      <c r="E1065" s="14">
        <v>922.16</v>
      </c>
      <c r="F1065" s="14" t="s">
        <v>2179</v>
      </c>
      <c r="G1065" s="15">
        <v>-4.3E-3</v>
      </c>
    </row>
    <row r="1066" spans="1:7" x14ac:dyDescent="0.2">
      <c r="A1066" s="17">
        <v>41911</v>
      </c>
      <c r="B1066" s="14">
        <v>925.75</v>
      </c>
      <c r="C1066" s="14">
        <v>930.47</v>
      </c>
      <c r="D1066" s="14">
        <v>931.62</v>
      </c>
      <c r="E1066" s="14">
        <v>921.49</v>
      </c>
      <c r="F1066" s="14" t="s">
        <v>2179</v>
      </c>
      <c r="G1066" s="15">
        <v>7.3000000000000001E-3</v>
      </c>
    </row>
    <row r="1067" spans="1:7" x14ac:dyDescent="0.2">
      <c r="A1067" s="17">
        <v>41908</v>
      </c>
      <c r="B1067" s="14">
        <v>929.76</v>
      </c>
      <c r="C1067" s="14">
        <v>923.81</v>
      </c>
      <c r="D1067" s="14">
        <v>931.03</v>
      </c>
      <c r="E1067" s="14">
        <v>920.4</v>
      </c>
      <c r="F1067" s="14" t="s">
        <v>2179</v>
      </c>
      <c r="G1067" s="15">
        <v>-8.9999999999999998E-4</v>
      </c>
    </row>
    <row r="1068" spans="1:7" x14ac:dyDescent="0.2">
      <c r="A1068" s="17">
        <v>41907</v>
      </c>
      <c r="B1068" s="14">
        <v>922.98</v>
      </c>
      <c r="C1068" s="14">
        <v>929.06</v>
      </c>
      <c r="D1068" s="14">
        <v>933.43</v>
      </c>
      <c r="E1068" s="14">
        <v>921.59</v>
      </c>
      <c r="F1068" s="14" t="s">
        <v>2179</v>
      </c>
      <c r="G1068" s="15">
        <v>-5.1000000000000004E-3</v>
      </c>
    </row>
    <row r="1069" spans="1:7" x14ac:dyDescent="0.2">
      <c r="A1069" s="17">
        <v>41906</v>
      </c>
      <c r="B1069" s="14">
        <v>923.82</v>
      </c>
      <c r="C1069" s="14">
        <v>926.92</v>
      </c>
      <c r="D1069" s="14">
        <v>930.26</v>
      </c>
      <c r="E1069" s="14">
        <v>922.16</v>
      </c>
      <c r="F1069" s="14" t="s">
        <v>2179</v>
      </c>
      <c r="G1069" s="15">
        <v>-1.1900000000000001E-2</v>
      </c>
    </row>
    <row r="1070" spans="1:7" x14ac:dyDescent="0.2">
      <c r="A1070" s="17">
        <v>41905</v>
      </c>
      <c r="B1070" s="14">
        <v>928.58</v>
      </c>
      <c r="C1070" s="14">
        <v>939.09</v>
      </c>
      <c r="D1070" s="14">
        <v>939.8</v>
      </c>
      <c r="E1070" s="14">
        <v>928.21</v>
      </c>
      <c r="F1070" s="14" t="s">
        <v>2179</v>
      </c>
      <c r="G1070" s="15">
        <v>-6.9999999999999999E-4</v>
      </c>
    </row>
    <row r="1071" spans="1:7" x14ac:dyDescent="0.2">
      <c r="A1071" s="17">
        <v>41904</v>
      </c>
      <c r="B1071" s="14">
        <v>939.74</v>
      </c>
      <c r="C1071" s="14">
        <v>937.38</v>
      </c>
      <c r="D1071" s="14">
        <v>941.91</v>
      </c>
      <c r="E1071" s="14">
        <v>936.22</v>
      </c>
      <c r="F1071" s="14" t="s">
        <v>2179</v>
      </c>
      <c r="G1071" s="15">
        <v>4.4999999999999997E-3</v>
      </c>
    </row>
    <row r="1072" spans="1:7" x14ac:dyDescent="0.2">
      <c r="A1072" s="17">
        <v>41901</v>
      </c>
      <c r="B1072" s="14">
        <v>940.43</v>
      </c>
      <c r="C1072" s="14">
        <v>942.53</v>
      </c>
      <c r="D1072" s="14">
        <v>942.53</v>
      </c>
      <c r="E1072" s="14">
        <v>936.87</v>
      </c>
      <c r="F1072" s="14" t="s">
        <v>2179</v>
      </c>
      <c r="G1072" s="15">
        <v>6.1000000000000004E-3</v>
      </c>
    </row>
    <row r="1073" spans="1:7" x14ac:dyDescent="0.2">
      <c r="A1073" s="17">
        <v>41900</v>
      </c>
      <c r="B1073" s="14">
        <v>936.26</v>
      </c>
      <c r="C1073" s="14">
        <v>934.57</v>
      </c>
      <c r="D1073" s="14">
        <v>940.14</v>
      </c>
      <c r="E1073" s="14">
        <v>934.31</v>
      </c>
      <c r="F1073" s="14" t="s">
        <v>2179</v>
      </c>
      <c r="G1073" s="15">
        <v>1.41E-2</v>
      </c>
    </row>
    <row r="1074" spans="1:7" x14ac:dyDescent="0.2">
      <c r="A1074" s="17">
        <v>41899</v>
      </c>
      <c r="B1074" s="14">
        <v>930.61</v>
      </c>
      <c r="C1074" s="14">
        <v>923.53</v>
      </c>
      <c r="D1074" s="14">
        <v>930.73</v>
      </c>
      <c r="E1074" s="14">
        <v>922.9</v>
      </c>
      <c r="F1074" s="14" t="s">
        <v>2179</v>
      </c>
      <c r="G1074" s="15">
        <v>-8.8000000000000005E-3</v>
      </c>
    </row>
    <row r="1075" spans="1:7" x14ac:dyDescent="0.2">
      <c r="A1075" s="17">
        <v>41898</v>
      </c>
      <c r="B1075" s="14">
        <v>917.64</v>
      </c>
      <c r="C1075" s="14">
        <v>925.49</v>
      </c>
      <c r="D1075" s="14">
        <v>925.96</v>
      </c>
      <c r="E1075" s="14">
        <v>915.52</v>
      </c>
      <c r="F1075" s="14" t="s">
        <v>2179</v>
      </c>
      <c r="G1075" s="15">
        <v>5.0000000000000001E-4</v>
      </c>
    </row>
    <row r="1076" spans="1:7" x14ac:dyDescent="0.2">
      <c r="A1076" s="17">
        <v>41897</v>
      </c>
      <c r="B1076" s="14">
        <v>925.83</v>
      </c>
      <c r="C1076" s="14">
        <v>923.74</v>
      </c>
      <c r="D1076" s="14">
        <v>927.22</v>
      </c>
      <c r="E1076" s="14">
        <v>922.94</v>
      </c>
      <c r="F1076" s="14" t="s">
        <v>2179</v>
      </c>
      <c r="G1076" s="15">
        <v>8.3000000000000001E-3</v>
      </c>
    </row>
    <row r="1077" spans="1:7" x14ac:dyDescent="0.2">
      <c r="A1077" s="17">
        <v>41894</v>
      </c>
      <c r="B1077" s="14">
        <v>925.34</v>
      </c>
      <c r="C1077" s="14">
        <v>926.47</v>
      </c>
      <c r="D1077" s="14">
        <v>927.52</v>
      </c>
      <c r="E1077" s="14">
        <v>923.39</v>
      </c>
      <c r="F1077" s="14" t="s">
        <v>2179</v>
      </c>
      <c r="G1077" s="15">
        <v>1.6000000000000001E-3</v>
      </c>
    </row>
    <row r="1078" spans="1:7" x14ac:dyDescent="0.2">
      <c r="A1078" s="17">
        <v>41893</v>
      </c>
      <c r="B1078" s="14">
        <v>917.71</v>
      </c>
      <c r="C1078" s="14">
        <v>918.14</v>
      </c>
      <c r="D1078" s="14">
        <v>922.24</v>
      </c>
      <c r="E1078" s="14">
        <v>915.5</v>
      </c>
      <c r="F1078" s="14" t="s">
        <v>2179</v>
      </c>
      <c r="G1078" s="15">
        <v>2.9999999999999997E-4</v>
      </c>
    </row>
    <row r="1079" spans="1:7" x14ac:dyDescent="0.2">
      <c r="A1079" s="17">
        <v>41892</v>
      </c>
      <c r="B1079" s="14">
        <v>916.25</v>
      </c>
      <c r="C1079" s="14">
        <v>915.78</v>
      </c>
      <c r="D1079" s="14">
        <v>916.42</v>
      </c>
      <c r="E1079" s="14">
        <v>910.6</v>
      </c>
      <c r="F1079" s="14" t="s">
        <v>2179</v>
      </c>
      <c r="G1079" s="15">
        <v>3.7000000000000002E-3</v>
      </c>
    </row>
    <row r="1080" spans="1:7" x14ac:dyDescent="0.2">
      <c r="A1080" s="17">
        <v>41891</v>
      </c>
      <c r="B1080" s="14">
        <v>916</v>
      </c>
      <c r="C1080" s="14">
        <v>910.63</v>
      </c>
      <c r="D1080" s="14">
        <v>919.44</v>
      </c>
      <c r="E1080" s="14">
        <v>905.36</v>
      </c>
      <c r="F1080" s="14" t="s">
        <v>2179</v>
      </c>
      <c r="G1080" s="15">
        <v>6.1999999999999998E-3</v>
      </c>
    </row>
    <row r="1081" spans="1:7" x14ac:dyDescent="0.2">
      <c r="A1081" s="17">
        <v>41890</v>
      </c>
      <c r="B1081" s="14">
        <v>912.65</v>
      </c>
      <c r="C1081" s="14">
        <v>909.4</v>
      </c>
      <c r="D1081" s="14">
        <v>912.65</v>
      </c>
      <c r="E1081" s="14">
        <v>907.26</v>
      </c>
      <c r="F1081" s="14" t="s">
        <v>2179</v>
      </c>
      <c r="G1081" s="15">
        <v>-4.4999999999999997E-3</v>
      </c>
    </row>
    <row r="1082" spans="1:7" x14ac:dyDescent="0.2">
      <c r="A1082" s="17">
        <v>41887</v>
      </c>
      <c r="B1082" s="14">
        <v>907.06</v>
      </c>
      <c r="C1082" s="14">
        <v>909.05</v>
      </c>
      <c r="D1082" s="14">
        <v>912.16</v>
      </c>
      <c r="E1082" s="14">
        <v>905.71</v>
      </c>
      <c r="F1082" s="14" t="s">
        <v>2179</v>
      </c>
      <c r="G1082" s="15">
        <v>2.5999999999999999E-3</v>
      </c>
    </row>
    <row r="1083" spans="1:7" x14ac:dyDescent="0.2">
      <c r="A1083" s="17">
        <v>41886</v>
      </c>
      <c r="B1083" s="14">
        <v>911.17</v>
      </c>
      <c r="C1083" s="14">
        <v>906.37</v>
      </c>
      <c r="D1083" s="14">
        <v>911.91</v>
      </c>
      <c r="E1083" s="14">
        <v>905.83</v>
      </c>
      <c r="F1083" s="14" t="s">
        <v>2179</v>
      </c>
      <c r="G1083" s="15">
        <v>6.1000000000000004E-3</v>
      </c>
    </row>
    <row r="1084" spans="1:7" x14ac:dyDescent="0.2">
      <c r="A1084" s="17">
        <v>41885</v>
      </c>
      <c r="B1084" s="14">
        <v>908.82</v>
      </c>
      <c r="C1084" s="14">
        <v>903.38</v>
      </c>
      <c r="D1084" s="14">
        <v>910.32</v>
      </c>
      <c r="E1084" s="14">
        <v>903.16</v>
      </c>
      <c r="F1084" s="14" t="s">
        <v>2179</v>
      </c>
      <c r="G1084" s="15">
        <v>5.9999999999999995E-4</v>
      </c>
    </row>
    <row r="1085" spans="1:7" x14ac:dyDescent="0.2">
      <c r="A1085" s="17">
        <v>41884</v>
      </c>
      <c r="B1085" s="14">
        <v>903.3</v>
      </c>
      <c r="C1085" s="14">
        <v>904.94</v>
      </c>
      <c r="D1085" s="14">
        <v>905.75</v>
      </c>
      <c r="E1085" s="14">
        <v>899.11</v>
      </c>
      <c r="F1085" s="14" t="s">
        <v>2179</v>
      </c>
      <c r="G1085" s="15">
        <v>2.9999999999999997E-4</v>
      </c>
    </row>
    <row r="1086" spans="1:7" x14ac:dyDescent="0.2">
      <c r="A1086" s="17">
        <v>41883</v>
      </c>
      <c r="B1086" s="14">
        <v>902.73</v>
      </c>
      <c r="C1086" s="14">
        <v>905.76</v>
      </c>
      <c r="D1086" s="14">
        <v>908.05</v>
      </c>
      <c r="E1086" s="14">
        <v>900.01</v>
      </c>
      <c r="F1086" s="14" t="s">
        <v>2179</v>
      </c>
      <c r="G1086" s="15">
        <v>-4.7999999999999996E-3</v>
      </c>
    </row>
    <row r="1087" spans="1:7" x14ac:dyDescent="0.2">
      <c r="A1087" s="17">
        <v>41880</v>
      </c>
      <c r="B1087" s="14">
        <v>902.42</v>
      </c>
      <c r="C1087" s="14">
        <v>906.86</v>
      </c>
      <c r="D1087" s="14">
        <v>909.33</v>
      </c>
      <c r="E1087" s="14">
        <v>901.58</v>
      </c>
      <c r="F1087" s="14" t="s">
        <v>2179</v>
      </c>
      <c r="G1087" s="15">
        <v>-6.4000000000000003E-3</v>
      </c>
    </row>
    <row r="1088" spans="1:7" x14ac:dyDescent="0.2">
      <c r="A1088" s="17">
        <v>41879</v>
      </c>
      <c r="B1088" s="14">
        <v>906.73</v>
      </c>
      <c r="C1088" s="14">
        <v>911.31</v>
      </c>
      <c r="D1088" s="14">
        <v>912.78</v>
      </c>
      <c r="E1088" s="14">
        <v>904.77</v>
      </c>
      <c r="F1088" s="14" t="s">
        <v>2179</v>
      </c>
      <c r="G1088" s="15">
        <v>3.0999999999999999E-3</v>
      </c>
    </row>
    <row r="1089" spans="1:7" x14ac:dyDescent="0.2">
      <c r="A1089" s="17">
        <v>41878</v>
      </c>
      <c r="B1089" s="14">
        <v>912.57</v>
      </c>
      <c r="C1089" s="14">
        <v>909.6</v>
      </c>
      <c r="D1089" s="14">
        <v>912.92</v>
      </c>
      <c r="E1089" s="14">
        <v>909.6</v>
      </c>
      <c r="F1089" s="14" t="s">
        <v>2179</v>
      </c>
      <c r="G1089" s="15">
        <v>3.2000000000000002E-3</v>
      </c>
    </row>
    <row r="1090" spans="1:7" x14ac:dyDescent="0.2">
      <c r="A1090" s="17">
        <v>41877</v>
      </c>
      <c r="B1090" s="14">
        <v>909.72</v>
      </c>
      <c r="C1090" s="14">
        <v>907.82</v>
      </c>
      <c r="D1090" s="14">
        <v>909.72</v>
      </c>
      <c r="E1090" s="14">
        <v>902.92</v>
      </c>
      <c r="F1090" s="14" t="s">
        <v>2179</v>
      </c>
      <c r="G1090" s="15">
        <v>7.7999999999999996E-3</v>
      </c>
    </row>
    <row r="1091" spans="1:7" x14ac:dyDescent="0.2">
      <c r="A1091" s="17">
        <v>41876</v>
      </c>
      <c r="B1091" s="14">
        <v>906.84</v>
      </c>
      <c r="C1091" s="14">
        <v>905.89</v>
      </c>
      <c r="D1091" s="14">
        <v>908</v>
      </c>
      <c r="E1091" s="14">
        <v>905.18</v>
      </c>
      <c r="F1091" s="14" t="s">
        <v>2179</v>
      </c>
      <c r="G1091" s="15">
        <v>-3.7000000000000002E-3</v>
      </c>
    </row>
    <row r="1092" spans="1:7" x14ac:dyDescent="0.2">
      <c r="A1092" s="17">
        <v>41873</v>
      </c>
      <c r="B1092" s="14">
        <v>899.85</v>
      </c>
      <c r="C1092" s="14">
        <v>903</v>
      </c>
      <c r="D1092" s="14">
        <v>906.03</v>
      </c>
      <c r="E1092" s="14">
        <v>898.08</v>
      </c>
      <c r="F1092" s="14" t="s">
        <v>2179</v>
      </c>
      <c r="G1092" s="15">
        <v>1E-3</v>
      </c>
    </row>
    <row r="1093" spans="1:7" x14ac:dyDescent="0.2">
      <c r="A1093" s="17">
        <v>41872</v>
      </c>
      <c r="B1093" s="14">
        <v>903.21</v>
      </c>
      <c r="C1093" s="14">
        <v>902.17</v>
      </c>
      <c r="D1093" s="14">
        <v>903.41</v>
      </c>
      <c r="E1093" s="14">
        <v>898.84</v>
      </c>
      <c r="F1093" s="14" t="s">
        <v>2179</v>
      </c>
      <c r="G1093" s="15">
        <v>2.9999999999999997E-4</v>
      </c>
    </row>
    <row r="1094" spans="1:7" x14ac:dyDescent="0.2">
      <c r="A1094" s="17">
        <v>41871</v>
      </c>
      <c r="B1094" s="14">
        <v>902.27</v>
      </c>
      <c r="C1094" s="14">
        <v>902.52</v>
      </c>
      <c r="D1094" s="14">
        <v>904.25</v>
      </c>
      <c r="E1094" s="14">
        <v>897.62</v>
      </c>
      <c r="F1094" s="14" t="s">
        <v>2179</v>
      </c>
      <c r="G1094" s="15">
        <v>1.29E-2</v>
      </c>
    </row>
    <row r="1095" spans="1:7" x14ac:dyDescent="0.2">
      <c r="A1095" s="17">
        <v>41870</v>
      </c>
      <c r="B1095" s="14">
        <v>902</v>
      </c>
      <c r="C1095" s="14">
        <v>900.38</v>
      </c>
      <c r="D1095" s="14">
        <v>902</v>
      </c>
      <c r="E1095" s="14">
        <v>898.88</v>
      </c>
      <c r="F1095" s="14" t="s">
        <v>2179</v>
      </c>
      <c r="G1095" s="15">
        <v>1.0500000000000001E-2</v>
      </c>
    </row>
    <row r="1096" spans="1:7" x14ac:dyDescent="0.2">
      <c r="A1096" s="17">
        <v>41869</v>
      </c>
      <c r="B1096" s="14">
        <v>890.53</v>
      </c>
      <c r="C1096" s="14">
        <v>886.25</v>
      </c>
      <c r="D1096" s="14">
        <v>891.46</v>
      </c>
      <c r="E1096" s="14">
        <v>886.18</v>
      </c>
      <c r="F1096" s="14" t="s">
        <v>2179</v>
      </c>
      <c r="G1096" s="15">
        <v>-2.0999999999999999E-3</v>
      </c>
    </row>
    <row r="1097" spans="1:7" x14ac:dyDescent="0.2">
      <c r="A1097" s="17">
        <v>41866</v>
      </c>
      <c r="B1097" s="14">
        <v>881.29</v>
      </c>
      <c r="C1097" s="14">
        <v>885.98</v>
      </c>
      <c r="D1097" s="14">
        <v>890.17</v>
      </c>
      <c r="E1097" s="14">
        <v>881.29</v>
      </c>
      <c r="F1097" s="14" t="s">
        <v>2179</v>
      </c>
      <c r="G1097" s="15">
        <v>-1.5E-3</v>
      </c>
    </row>
    <row r="1098" spans="1:7" x14ac:dyDescent="0.2">
      <c r="A1098" s="17">
        <v>41865</v>
      </c>
      <c r="B1098" s="14">
        <v>883.15</v>
      </c>
      <c r="C1098" s="14">
        <v>882.03</v>
      </c>
      <c r="D1098" s="14">
        <v>885.34</v>
      </c>
      <c r="E1098" s="14">
        <v>880.05</v>
      </c>
      <c r="F1098" s="14" t="s">
        <v>2179</v>
      </c>
      <c r="G1098" s="15">
        <v>4.1000000000000003E-3</v>
      </c>
    </row>
    <row r="1099" spans="1:7" x14ac:dyDescent="0.2">
      <c r="A1099" s="17">
        <v>41864</v>
      </c>
      <c r="B1099" s="14">
        <v>884.48</v>
      </c>
      <c r="C1099" s="14">
        <v>884.8</v>
      </c>
      <c r="D1099" s="14">
        <v>885.06</v>
      </c>
      <c r="E1099" s="14">
        <v>880.63</v>
      </c>
      <c r="F1099" s="14" t="s">
        <v>2179</v>
      </c>
      <c r="G1099" s="15">
        <v>2.8E-3</v>
      </c>
    </row>
    <row r="1100" spans="1:7" x14ac:dyDescent="0.2">
      <c r="A1100" s="17">
        <v>41863</v>
      </c>
      <c r="B1100" s="14">
        <v>880.84</v>
      </c>
      <c r="C1100" s="14">
        <v>881.14</v>
      </c>
      <c r="D1100" s="14">
        <v>883.09</v>
      </c>
      <c r="E1100" s="14">
        <v>878.64</v>
      </c>
      <c r="F1100" s="14" t="s">
        <v>2179</v>
      </c>
      <c r="G1100" s="15">
        <v>1.8100000000000002E-2</v>
      </c>
    </row>
    <row r="1101" spans="1:7" x14ac:dyDescent="0.2">
      <c r="A1101" s="17">
        <v>41862</v>
      </c>
      <c r="B1101" s="14">
        <v>878.4</v>
      </c>
      <c r="C1101" s="14">
        <v>873.2</v>
      </c>
      <c r="D1101" s="14">
        <v>878.63</v>
      </c>
      <c r="E1101" s="14">
        <v>873.2</v>
      </c>
      <c r="F1101" s="14" t="s">
        <v>2179</v>
      </c>
      <c r="G1101" s="15">
        <v>-1.2699999999999999E-2</v>
      </c>
    </row>
    <row r="1102" spans="1:7" x14ac:dyDescent="0.2">
      <c r="A1102" s="17">
        <v>41859</v>
      </c>
      <c r="B1102" s="14">
        <v>862.76</v>
      </c>
      <c r="C1102" s="14">
        <v>865.42</v>
      </c>
      <c r="D1102" s="14">
        <v>866.94</v>
      </c>
      <c r="E1102" s="14">
        <v>848.23</v>
      </c>
      <c r="F1102" s="14" t="s">
        <v>2179</v>
      </c>
      <c r="G1102" s="15">
        <v>-9.1000000000000004E-3</v>
      </c>
    </row>
    <row r="1103" spans="1:7" x14ac:dyDescent="0.2">
      <c r="A1103" s="17">
        <v>41858</v>
      </c>
      <c r="B1103" s="14">
        <v>873.9</v>
      </c>
      <c r="C1103" s="14">
        <v>883.53</v>
      </c>
      <c r="D1103" s="14">
        <v>884.7</v>
      </c>
      <c r="E1103" s="14">
        <v>871.99</v>
      </c>
      <c r="F1103" s="14" t="s">
        <v>2179</v>
      </c>
      <c r="G1103" s="15">
        <v>-1.15E-2</v>
      </c>
    </row>
    <row r="1104" spans="1:7" x14ac:dyDescent="0.2">
      <c r="A1104" s="17">
        <v>41857</v>
      </c>
      <c r="B1104" s="14">
        <v>881.92</v>
      </c>
      <c r="C1104" s="14">
        <v>887.61</v>
      </c>
      <c r="D1104" s="14">
        <v>887.68</v>
      </c>
      <c r="E1104" s="14">
        <v>875.98</v>
      </c>
      <c r="F1104" s="14" t="s">
        <v>2179</v>
      </c>
      <c r="G1104" s="15">
        <v>1.09E-2</v>
      </c>
    </row>
    <row r="1105" spans="1:7" x14ac:dyDescent="0.2">
      <c r="A1105" s="17">
        <v>41856</v>
      </c>
      <c r="B1105" s="14">
        <v>892.16</v>
      </c>
      <c r="C1105" s="14">
        <v>885.97</v>
      </c>
      <c r="D1105" s="14">
        <v>893.3</v>
      </c>
      <c r="E1105" s="14">
        <v>885.57</v>
      </c>
      <c r="F1105" s="14" t="s">
        <v>2179</v>
      </c>
      <c r="G1105" s="15">
        <v>5.0000000000000001E-4</v>
      </c>
    </row>
    <row r="1106" spans="1:7" x14ac:dyDescent="0.2">
      <c r="A1106" s="17">
        <v>41855</v>
      </c>
      <c r="B1106" s="14">
        <v>882.54</v>
      </c>
      <c r="C1106" s="14">
        <v>885.82</v>
      </c>
      <c r="D1106" s="14">
        <v>888.21</v>
      </c>
      <c r="E1106" s="14">
        <v>882.29</v>
      </c>
      <c r="F1106" s="14" t="s">
        <v>2179</v>
      </c>
      <c r="G1106" s="15">
        <v>-1.7299999999999999E-2</v>
      </c>
    </row>
    <row r="1107" spans="1:7" x14ac:dyDescent="0.2">
      <c r="A1107" s="17">
        <v>41852</v>
      </c>
      <c r="B1107" s="14">
        <v>882.07</v>
      </c>
      <c r="C1107" s="14">
        <v>894.2</v>
      </c>
      <c r="D1107" s="14">
        <v>894.86</v>
      </c>
      <c r="E1107" s="14">
        <v>876.7</v>
      </c>
      <c r="F1107" s="14" t="s">
        <v>2179</v>
      </c>
      <c r="G1107" s="15">
        <v>-8.9999999999999993E-3</v>
      </c>
    </row>
    <row r="1108" spans="1:7" x14ac:dyDescent="0.2">
      <c r="A1108" s="17">
        <v>41851</v>
      </c>
      <c r="B1108" s="14">
        <v>897.59</v>
      </c>
      <c r="C1108" s="14">
        <v>907.66</v>
      </c>
      <c r="D1108" s="14">
        <v>909.02</v>
      </c>
      <c r="E1108" s="14">
        <v>894.74</v>
      </c>
      <c r="F1108" s="14" t="s">
        <v>2179</v>
      </c>
      <c r="G1108" s="15">
        <v>1.1000000000000001E-3</v>
      </c>
    </row>
    <row r="1109" spans="1:7" x14ac:dyDescent="0.2">
      <c r="A1109" s="17">
        <v>41850</v>
      </c>
      <c r="B1109" s="14">
        <v>905.77</v>
      </c>
      <c r="C1109" s="14">
        <v>905.52</v>
      </c>
      <c r="D1109" s="14">
        <v>909.15</v>
      </c>
      <c r="E1109" s="14">
        <v>905.29</v>
      </c>
      <c r="F1109" s="14" t="s">
        <v>2179</v>
      </c>
      <c r="G1109" s="15">
        <v>3.8E-3</v>
      </c>
    </row>
    <row r="1110" spans="1:7" x14ac:dyDescent="0.2">
      <c r="A1110" s="17">
        <v>41849</v>
      </c>
      <c r="B1110" s="14">
        <v>904.79</v>
      </c>
      <c r="C1110" s="14">
        <v>903.33</v>
      </c>
      <c r="D1110" s="14">
        <v>906.85</v>
      </c>
      <c r="E1110" s="14">
        <v>902.18</v>
      </c>
      <c r="F1110" s="14" t="s">
        <v>2179</v>
      </c>
      <c r="G1110" s="15">
        <v>-3.0999999999999999E-3</v>
      </c>
    </row>
    <row r="1111" spans="1:7" x14ac:dyDescent="0.2">
      <c r="A1111" s="17">
        <v>41848</v>
      </c>
      <c r="B1111" s="14">
        <v>901.36</v>
      </c>
      <c r="C1111" s="14">
        <v>904.49</v>
      </c>
      <c r="D1111" s="14">
        <v>904.49</v>
      </c>
      <c r="E1111" s="14">
        <v>898.58</v>
      </c>
      <c r="F1111" s="14" t="s">
        <v>2179</v>
      </c>
      <c r="G1111" s="15">
        <v>8.0000000000000004E-4</v>
      </c>
    </row>
    <row r="1112" spans="1:7" x14ac:dyDescent="0.2">
      <c r="A1112" s="17">
        <v>41845</v>
      </c>
      <c r="B1112" s="14">
        <v>904.19</v>
      </c>
      <c r="C1112" s="14">
        <v>902.1</v>
      </c>
      <c r="D1112" s="14">
        <v>906.82</v>
      </c>
      <c r="E1112" s="14">
        <v>900.49</v>
      </c>
      <c r="F1112" s="14" t="s">
        <v>2179</v>
      </c>
      <c r="G1112" s="15">
        <v>-1.4E-3</v>
      </c>
    </row>
    <row r="1113" spans="1:7" x14ac:dyDescent="0.2">
      <c r="A1113" s="17">
        <v>41844</v>
      </c>
      <c r="B1113" s="14">
        <v>903.43</v>
      </c>
      <c r="C1113" s="14">
        <v>907.39</v>
      </c>
      <c r="D1113" s="14">
        <v>909.37</v>
      </c>
      <c r="E1113" s="14">
        <v>900.52</v>
      </c>
      <c r="F1113" s="14" t="s">
        <v>2179</v>
      </c>
      <c r="G1113" s="15">
        <v>1.5E-3</v>
      </c>
    </row>
    <row r="1114" spans="1:7" x14ac:dyDescent="0.2">
      <c r="A1114" s="17">
        <v>41843</v>
      </c>
      <c r="B1114" s="14">
        <v>904.71</v>
      </c>
      <c r="C1114" s="14">
        <v>903.52</v>
      </c>
      <c r="D1114" s="14">
        <v>906.08</v>
      </c>
      <c r="E1114" s="14">
        <v>902.03</v>
      </c>
      <c r="F1114" s="14" t="s">
        <v>2179</v>
      </c>
      <c r="G1114" s="15">
        <v>1.6E-2</v>
      </c>
    </row>
    <row r="1115" spans="1:7" x14ac:dyDescent="0.2">
      <c r="A1115" s="17">
        <v>41842</v>
      </c>
      <c r="B1115" s="14">
        <v>903.35</v>
      </c>
      <c r="C1115" s="14">
        <v>892.45</v>
      </c>
      <c r="D1115" s="14">
        <v>904.42</v>
      </c>
      <c r="E1115" s="14">
        <v>892.41</v>
      </c>
      <c r="F1115" s="14" t="s">
        <v>2179</v>
      </c>
      <c r="G1115" s="15">
        <v>-6.0000000000000001E-3</v>
      </c>
    </row>
    <row r="1116" spans="1:7" x14ac:dyDescent="0.2">
      <c r="A1116" s="17">
        <v>41841</v>
      </c>
      <c r="B1116" s="14">
        <v>889.12</v>
      </c>
      <c r="C1116" s="14">
        <v>895.86</v>
      </c>
      <c r="D1116" s="14">
        <v>895.99</v>
      </c>
      <c r="E1116" s="14">
        <v>887.99</v>
      </c>
      <c r="F1116" s="14" t="s">
        <v>2179</v>
      </c>
      <c r="G1116" s="15">
        <v>-9.4999999999999998E-3</v>
      </c>
    </row>
    <row r="1117" spans="1:7" x14ac:dyDescent="0.2">
      <c r="A1117" s="17">
        <v>41838</v>
      </c>
      <c r="B1117" s="14">
        <v>894.53</v>
      </c>
      <c r="C1117" s="14">
        <v>896.84</v>
      </c>
      <c r="D1117" s="14">
        <v>897.06</v>
      </c>
      <c r="E1117" s="14">
        <v>891.84</v>
      </c>
      <c r="F1117" s="14" t="s">
        <v>2179</v>
      </c>
      <c r="G1117" s="15">
        <v>-1.6999999999999999E-3</v>
      </c>
    </row>
    <row r="1118" spans="1:7" x14ac:dyDescent="0.2">
      <c r="A1118" s="17">
        <v>41837</v>
      </c>
      <c r="B1118" s="14">
        <v>903.07</v>
      </c>
      <c r="C1118" s="14">
        <v>903.35</v>
      </c>
      <c r="D1118" s="14">
        <v>904.5</v>
      </c>
      <c r="E1118" s="14">
        <v>898.66</v>
      </c>
      <c r="F1118" s="14" t="s">
        <v>2179</v>
      </c>
      <c r="G1118" s="15">
        <v>9.4000000000000004E-3</v>
      </c>
    </row>
    <row r="1119" spans="1:7" x14ac:dyDescent="0.2">
      <c r="A1119" s="17">
        <v>41836</v>
      </c>
      <c r="B1119" s="14">
        <v>904.57</v>
      </c>
      <c r="C1119" s="14">
        <v>900.76</v>
      </c>
      <c r="D1119" s="14">
        <v>906.45</v>
      </c>
      <c r="E1119" s="14">
        <v>900.22</v>
      </c>
      <c r="F1119" s="14" t="s">
        <v>2179</v>
      </c>
      <c r="G1119" s="15">
        <v>-4.3E-3</v>
      </c>
    </row>
    <row r="1120" spans="1:7" x14ac:dyDescent="0.2">
      <c r="A1120" s="17">
        <v>41835</v>
      </c>
      <c r="B1120" s="14">
        <v>896.17</v>
      </c>
      <c r="C1120" s="14">
        <v>901.17</v>
      </c>
      <c r="D1120" s="14">
        <v>903.69</v>
      </c>
      <c r="E1120" s="14">
        <v>896.17</v>
      </c>
      <c r="F1120" s="14" t="s">
        <v>2179</v>
      </c>
      <c r="G1120" s="15">
        <v>8.6E-3</v>
      </c>
    </row>
    <row r="1121" spans="1:7" x14ac:dyDescent="0.2">
      <c r="A1121" s="17">
        <v>41834</v>
      </c>
      <c r="B1121" s="14">
        <v>900.07</v>
      </c>
      <c r="C1121" s="14">
        <v>896.54</v>
      </c>
      <c r="D1121" s="14">
        <v>901.1</v>
      </c>
      <c r="E1121" s="14">
        <v>896.48</v>
      </c>
      <c r="F1121" s="14" t="s">
        <v>2179</v>
      </c>
      <c r="G1121" s="15">
        <v>4.1999999999999997E-3</v>
      </c>
    </row>
    <row r="1122" spans="1:7" x14ac:dyDescent="0.2">
      <c r="A1122" s="17">
        <v>41831</v>
      </c>
      <c r="B1122" s="14">
        <v>892.41</v>
      </c>
      <c r="C1122" s="14">
        <v>888.71</v>
      </c>
      <c r="D1122" s="14">
        <v>894.24</v>
      </c>
      <c r="E1122" s="14">
        <v>888.71</v>
      </c>
      <c r="F1122" s="14" t="s">
        <v>2179</v>
      </c>
      <c r="G1122" s="15">
        <v>-5.4000000000000003E-3</v>
      </c>
    </row>
    <row r="1123" spans="1:7" x14ac:dyDescent="0.2">
      <c r="A1123" s="17">
        <v>41830</v>
      </c>
      <c r="B1123" s="14">
        <v>888.68</v>
      </c>
      <c r="C1123" s="14">
        <v>896.97</v>
      </c>
      <c r="D1123" s="14">
        <v>897.95</v>
      </c>
      <c r="E1123" s="14">
        <v>882.94</v>
      </c>
      <c r="F1123" s="14" t="s">
        <v>2179</v>
      </c>
      <c r="G1123" s="15">
        <v>-6.7000000000000002E-3</v>
      </c>
    </row>
    <row r="1124" spans="1:7" x14ac:dyDescent="0.2">
      <c r="A1124" s="17">
        <v>41829</v>
      </c>
      <c r="B1124" s="14">
        <v>893.52</v>
      </c>
      <c r="C1124" s="14">
        <v>899.44</v>
      </c>
      <c r="D1124" s="14">
        <v>901.95</v>
      </c>
      <c r="E1124" s="14">
        <v>890.95</v>
      </c>
      <c r="F1124" s="14" t="s">
        <v>2179</v>
      </c>
      <c r="G1124" s="15">
        <v>-1.14E-2</v>
      </c>
    </row>
    <row r="1125" spans="1:7" x14ac:dyDescent="0.2">
      <c r="A1125" s="17">
        <v>41828</v>
      </c>
      <c r="B1125" s="14">
        <v>899.56</v>
      </c>
      <c r="C1125" s="14">
        <v>911.04</v>
      </c>
      <c r="D1125" s="14">
        <v>912.08</v>
      </c>
      <c r="E1125" s="14">
        <v>897.52</v>
      </c>
      <c r="F1125" s="14" t="s">
        <v>2179</v>
      </c>
      <c r="G1125" s="15">
        <v>-6.4999999999999997E-3</v>
      </c>
    </row>
    <row r="1126" spans="1:7" x14ac:dyDescent="0.2">
      <c r="A1126" s="17">
        <v>41827</v>
      </c>
      <c r="B1126" s="14">
        <v>909.96</v>
      </c>
      <c r="C1126" s="14">
        <v>915.51</v>
      </c>
      <c r="D1126" s="14">
        <v>915.51</v>
      </c>
      <c r="E1126" s="14">
        <v>909.53</v>
      </c>
      <c r="F1126" s="14" t="s">
        <v>2179</v>
      </c>
      <c r="G1126" s="15">
        <v>-2.8E-3</v>
      </c>
    </row>
    <row r="1127" spans="1:7" x14ac:dyDescent="0.2">
      <c r="A1127" s="17">
        <v>41824</v>
      </c>
      <c r="B1127" s="14">
        <v>915.93</v>
      </c>
      <c r="C1127" s="14">
        <v>918.78</v>
      </c>
      <c r="D1127" s="14">
        <v>918.82</v>
      </c>
      <c r="E1127" s="14">
        <v>915.93</v>
      </c>
      <c r="F1127" s="14" t="s">
        <v>2179</v>
      </c>
      <c r="G1127" s="15">
        <v>3.0999999999999999E-3</v>
      </c>
    </row>
    <row r="1128" spans="1:7" x14ac:dyDescent="0.2">
      <c r="A1128" s="17">
        <v>41823</v>
      </c>
      <c r="B1128" s="14">
        <v>918.53</v>
      </c>
      <c r="C1128" s="14">
        <v>918.1</v>
      </c>
      <c r="D1128" s="14">
        <v>919.78</v>
      </c>
      <c r="E1128" s="14">
        <v>914.25</v>
      </c>
      <c r="F1128" s="14" t="s">
        <v>2179</v>
      </c>
      <c r="G1128" s="15">
        <v>7.7000000000000002E-3</v>
      </c>
    </row>
    <row r="1129" spans="1:7" x14ac:dyDescent="0.2">
      <c r="A1129" s="17">
        <v>41822</v>
      </c>
      <c r="B1129" s="14">
        <v>915.72</v>
      </c>
      <c r="C1129" s="14">
        <v>912.21</v>
      </c>
      <c r="D1129" s="14">
        <v>915.72</v>
      </c>
      <c r="E1129" s="14">
        <v>910.07</v>
      </c>
      <c r="F1129" s="14" t="s">
        <v>2179</v>
      </c>
      <c r="G1129" s="15">
        <v>4.1000000000000003E-3</v>
      </c>
    </row>
    <row r="1130" spans="1:7" x14ac:dyDescent="0.2">
      <c r="A1130" s="17">
        <v>41821</v>
      </c>
      <c r="B1130" s="14">
        <v>908.69</v>
      </c>
      <c r="C1130" s="14">
        <v>905.81</v>
      </c>
      <c r="D1130" s="14">
        <v>908.72</v>
      </c>
      <c r="E1130" s="14">
        <v>903.12</v>
      </c>
      <c r="F1130" s="14" t="s">
        <v>2179</v>
      </c>
      <c r="G1130" s="15">
        <v>5.9999999999999995E-4</v>
      </c>
    </row>
    <row r="1131" spans="1:7" x14ac:dyDescent="0.2">
      <c r="A1131" s="17">
        <v>41820</v>
      </c>
      <c r="B1131" s="14">
        <v>905</v>
      </c>
      <c r="C1131" s="14">
        <v>906.21</v>
      </c>
      <c r="D1131" s="14">
        <v>908.66</v>
      </c>
      <c r="E1131" s="14">
        <v>901.76</v>
      </c>
      <c r="F1131" s="14" t="s">
        <v>2179</v>
      </c>
      <c r="G1131" s="15">
        <v>3.5000000000000001E-3</v>
      </c>
    </row>
    <row r="1132" spans="1:7" x14ac:dyDescent="0.2">
      <c r="A1132" s="17">
        <v>41817</v>
      </c>
      <c r="B1132" s="14">
        <v>904.48</v>
      </c>
      <c r="C1132" s="14">
        <v>901.14</v>
      </c>
      <c r="D1132" s="14">
        <v>905.7</v>
      </c>
      <c r="E1132" s="14">
        <v>900.21</v>
      </c>
      <c r="F1132" s="14" t="s">
        <v>2179</v>
      </c>
      <c r="G1132" s="15">
        <v>5.7999999999999996E-3</v>
      </c>
    </row>
    <row r="1133" spans="1:7" x14ac:dyDescent="0.2">
      <c r="A1133" s="17">
        <v>41816</v>
      </c>
      <c r="B1133" s="14">
        <v>901.33</v>
      </c>
      <c r="C1133" s="14">
        <v>898.49</v>
      </c>
      <c r="D1133" s="14">
        <v>903.03</v>
      </c>
      <c r="E1133" s="14">
        <v>897.64</v>
      </c>
      <c r="F1133" s="14" t="s">
        <v>2179</v>
      </c>
      <c r="G1133" s="15">
        <v>-7.7000000000000002E-3</v>
      </c>
    </row>
    <row r="1134" spans="1:7" x14ac:dyDescent="0.2">
      <c r="A1134" s="17">
        <v>41815</v>
      </c>
      <c r="B1134" s="14">
        <v>896.09</v>
      </c>
      <c r="C1134" s="14">
        <v>899.91</v>
      </c>
      <c r="D1134" s="14">
        <v>901.02</v>
      </c>
      <c r="E1134" s="14">
        <v>893.52</v>
      </c>
      <c r="F1134" s="14" t="s">
        <v>2179</v>
      </c>
      <c r="G1134" s="15">
        <v>-4.7000000000000002E-3</v>
      </c>
    </row>
    <row r="1135" spans="1:7" x14ac:dyDescent="0.2">
      <c r="A1135" s="17">
        <v>41814</v>
      </c>
      <c r="B1135" s="14">
        <v>903</v>
      </c>
      <c r="C1135" s="14">
        <v>908.6</v>
      </c>
      <c r="D1135" s="14">
        <v>908.8</v>
      </c>
      <c r="E1135" s="14">
        <v>902.36</v>
      </c>
      <c r="F1135" s="14" t="s">
        <v>2179</v>
      </c>
      <c r="G1135" s="15">
        <v>-1.4E-3</v>
      </c>
    </row>
    <row r="1136" spans="1:7" x14ac:dyDescent="0.2">
      <c r="A1136" s="17">
        <v>41813</v>
      </c>
      <c r="B1136" s="14">
        <v>907.29</v>
      </c>
      <c r="C1136" s="14">
        <v>911.18</v>
      </c>
      <c r="D1136" s="14">
        <v>912.05</v>
      </c>
      <c r="E1136" s="14">
        <v>906.23</v>
      </c>
      <c r="F1136" s="14" t="s">
        <v>2179</v>
      </c>
      <c r="G1136" s="15">
        <v>-2.8999999999999998E-3</v>
      </c>
    </row>
    <row r="1137" spans="1:7" x14ac:dyDescent="0.2">
      <c r="A1137" s="17">
        <v>41810</v>
      </c>
      <c r="B1137" s="14">
        <v>908.6</v>
      </c>
      <c r="C1137" s="14">
        <v>910.66</v>
      </c>
      <c r="D1137" s="14">
        <v>911.61</v>
      </c>
      <c r="E1137" s="14">
        <v>908.45</v>
      </c>
      <c r="F1137" s="14" t="s">
        <v>2179</v>
      </c>
      <c r="G1137" s="15">
        <v>1.5E-3</v>
      </c>
    </row>
    <row r="1138" spans="1:7" x14ac:dyDescent="0.2">
      <c r="A1138" s="17">
        <v>41809</v>
      </c>
      <c r="B1138" s="14">
        <v>911.21</v>
      </c>
      <c r="C1138" s="14">
        <v>913.66</v>
      </c>
      <c r="D1138" s="14">
        <v>914.4</v>
      </c>
      <c r="E1138" s="14">
        <v>909.17</v>
      </c>
      <c r="F1138" s="14" t="s">
        <v>2179</v>
      </c>
      <c r="G1138" s="15">
        <v>5.5999999999999999E-3</v>
      </c>
    </row>
    <row r="1139" spans="1:7" x14ac:dyDescent="0.2">
      <c r="A1139" s="17">
        <v>41808</v>
      </c>
      <c r="B1139" s="14">
        <v>909.81</v>
      </c>
      <c r="C1139" s="14">
        <v>907.32</v>
      </c>
      <c r="D1139" s="14">
        <v>911.61</v>
      </c>
      <c r="E1139" s="14">
        <v>907.03</v>
      </c>
      <c r="F1139" s="14" t="s">
        <v>2179</v>
      </c>
      <c r="G1139" s="15">
        <v>-3.8E-3</v>
      </c>
    </row>
    <row r="1140" spans="1:7" x14ac:dyDescent="0.2">
      <c r="A1140" s="17">
        <v>41807</v>
      </c>
      <c r="B1140" s="14">
        <v>904.74</v>
      </c>
      <c r="C1140" s="14">
        <v>908.17</v>
      </c>
      <c r="D1140" s="14">
        <v>914.66</v>
      </c>
      <c r="E1140" s="14">
        <v>899.81</v>
      </c>
      <c r="F1140" s="14" t="s">
        <v>2179</v>
      </c>
      <c r="G1140" s="15">
        <v>-5.9999999999999995E-4</v>
      </c>
    </row>
    <row r="1141" spans="1:7" x14ac:dyDescent="0.2">
      <c r="A1141" s="17">
        <v>41806</v>
      </c>
      <c r="B1141" s="14">
        <v>908.15</v>
      </c>
      <c r="C1141" s="14">
        <v>906.01</v>
      </c>
      <c r="D1141" s="14">
        <v>910.15</v>
      </c>
      <c r="E1141" s="14">
        <v>903.3</v>
      </c>
      <c r="F1141" s="14" t="s">
        <v>2179</v>
      </c>
      <c r="G1141" s="15">
        <v>-5.1999999999999998E-3</v>
      </c>
    </row>
    <row r="1142" spans="1:7" x14ac:dyDescent="0.2">
      <c r="A1142" s="17">
        <v>41803</v>
      </c>
      <c r="B1142" s="14">
        <v>908.65</v>
      </c>
      <c r="C1142" s="14">
        <v>913.09</v>
      </c>
      <c r="D1142" s="14">
        <v>913.87</v>
      </c>
      <c r="E1142" s="14">
        <v>903.77</v>
      </c>
      <c r="F1142" s="14" t="s">
        <v>2179</v>
      </c>
      <c r="G1142" s="15">
        <v>5.7000000000000002E-3</v>
      </c>
    </row>
    <row r="1143" spans="1:7" x14ac:dyDescent="0.2">
      <c r="A1143" s="17">
        <v>41802</v>
      </c>
      <c r="B1143" s="14">
        <v>913.39</v>
      </c>
      <c r="C1143" s="14">
        <v>909.35</v>
      </c>
      <c r="D1143" s="14">
        <v>914.69</v>
      </c>
      <c r="E1143" s="14">
        <v>909.28</v>
      </c>
      <c r="F1143" s="14" t="s">
        <v>2179</v>
      </c>
      <c r="G1143" s="15">
        <v>-6.7000000000000002E-3</v>
      </c>
    </row>
    <row r="1144" spans="1:7" x14ac:dyDescent="0.2">
      <c r="A1144" s="17">
        <v>41801</v>
      </c>
      <c r="B1144" s="14">
        <v>908.24</v>
      </c>
      <c r="C1144" s="14">
        <v>917.51</v>
      </c>
      <c r="D1144" s="14">
        <v>917.87</v>
      </c>
      <c r="E1144" s="14">
        <v>905.51</v>
      </c>
      <c r="F1144" s="14" t="s">
        <v>2179</v>
      </c>
      <c r="G1144" s="15">
        <v>9.9000000000000008E-3</v>
      </c>
    </row>
    <row r="1145" spans="1:7" x14ac:dyDescent="0.2">
      <c r="A1145" s="17">
        <v>41800</v>
      </c>
      <c r="B1145" s="14">
        <v>914.4</v>
      </c>
      <c r="C1145" s="14">
        <v>905.43</v>
      </c>
      <c r="D1145" s="14">
        <v>914.4</v>
      </c>
      <c r="E1145" s="14">
        <v>905.43</v>
      </c>
      <c r="F1145" s="14" t="s">
        <v>2179</v>
      </c>
      <c r="G1145" s="15">
        <v>8.8000000000000005E-3</v>
      </c>
    </row>
    <row r="1146" spans="1:7" x14ac:dyDescent="0.2">
      <c r="A1146" s="17">
        <v>41796</v>
      </c>
      <c r="B1146" s="14">
        <v>905.45</v>
      </c>
      <c r="C1146" s="14">
        <v>907.84</v>
      </c>
      <c r="D1146" s="14">
        <v>907.84</v>
      </c>
      <c r="E1146" s="14">
        <v>904.77</v>
      </c>
      <c r="F1146" s="14" t="s">
        <v>2179</v>
      </c>
      <c r="G1146" s="15">
        <v>7.7999999999999996E-3</v>
      </c>
    </row>
    <row r="1147" spans="1:7" x14ac:dyDescent="0.2">
      <c r="A1147" s="17">
        <v>41794</v>
      </c>
      <c r="B1147" s="14">
        <v>897.57</v>
      </c>
      <c r="C1147" s="14">
        <v>890.27</v>
      </c>
      <c r="D1147" s="14">
        <v>897.57</v>
      </c>
      <c r="E1147" s="14">
        <v>890.27</v>
      </c>
      <c r="F1147" s="14" t="s">
        <v>2179</v>
      </c>
      <c r="G1147" s="15">
        <v>-3.0999999999999999E-3</v>
      </c>
    </row>
    <row r="1148" spans="1:7" x14ac:dyDescent="0.2">
      <c r="A1148" s="17">
        <v>41793</v>
      </c>
      <c r="B1148" s="14">
        <v>890.66</v>
      </c>
      <c r="C1148" s="14">
        <v>894.23</v>
      </c>
      <c r="D1148" s="14">
        <v>895.84</v>
      </c>
      <c r="E1148" s="14">
        <v>889.74</v>
      </c>
      <c r="F1148" s="14" t="s">
        <v>2179</v>
      </c>
      <c r="G1148" s="15">
        <v>2.2000000000000001E-3</v>
      </c>
    </row>
    <row r="1149" spans="1:7" x14ac:dyDescent="0.2">
      <c r="A1149" s="17">
        <v>41792</v>
      </c>
      <c r="B1149" s="14">
        <v>893.45</v>
      </c>
      <c r="C1149" s="14">
        <v>896.05</v>
      </c>
      <c r="D1149" s="14">
        <v>896.05</v>
      </c>
      <c r="E1149" s="14">
        <v>892.1</v>
      </c>
      <c r="F1149" s="14" t="s">
        <v>2179</v>
      </c>
      <c r="G1149" s="15">
        <v>-1.8E-3</v>
      </c>
    </row>
    <row r="1150" spans="1:7" x14ac:dyDescent="0.2">
      <c r="A1150" s="17">
        <v>41787</v>
      </c>
      <c r="B1150" s="14">
        <v>891.52</v>
      </c>
      <c r="C1150" s="14">
        <v>892.85</v>
      </c>
      <c r="D1150" s="14">
        <v>894.6</v>
      </c>
      <c r="E1150" s="14">
        <v>889.49</v>
      </c>
      <c r="F1150" s="14" t="s">
        <v>2179</v>
      </c>
      <c r="G1150" s="15">
        <v>2.3999999999999998E-3</v>
      </c>
    </row>
    <row r="1151" spans="1:7" x14ac:dyDescent="0.2">
      <c r="A1151" s="17">
        <v>41786</v>
      </c>
      <c r="B1151" s="14">
        <v>893.12</v>
      </c>
      <c r="C1151" s="14">
        <v>892.48</v>
      </c>
      <c r="D1151" s="14">
        <v>893.4</v>
      </c>
      <c r="E1151" s="14">
        <v>890.28</v>
      </c>
      <c r="F1151" s="14" t="s">
        <v>2179</v>
      </c>
      <c r="G1151" s="15">
        <v>9.1000000000000004E-3</v>
      </c>
    </row>
    <row r="1152" spans="1:7" x14ac:dyDescent="0.2">
      <c r="A1152" s="17">
        <v>41785</v>
      </c>
      <c r="B1152" s="14">
        <v>890.95</v>
      </c>
      <c r="C1152" s="14">
        <v>885.29</v>
      </c>
      <c r="D1152" s="14">
        <v>891.15</v>
      </c>
      <c r="E1152" s="14">
        <v>885.29</v>
      </c>
      <c r="F1152" s="14" t="s">
        <v>2179</v>
      </c>
      <c r="G1152" s="15">
        <v>-5.3E-3</v>
      </c>
    </row>
    <row r="1153" spans="1:7" x14ac:dyDescent="0.2">
      <c r="A1153" s="17">
        <v>41782</v>
      </c>
      <c r="B1153" s="14">
        <v>882.88</v>
      </c>
      <c r="C1153" s="14">
        <v>886.66</v>
      </c>
      <c r="D1153" s="14">
        <v>886.75</v>
      </c>
      <c r="E1153" s="14">
        <v>878.87</v>
      </c>
      <c r="F1153" s="14" t="s">
        <v>2179</v>
      </c>
      <c r="G1153" s="15">
        <v>4.1999999999999997E-3</v>
      </c>
    </row>
    <row r="1154" spans="1:7" x14ac:dyDescent="0.2">
      <c r="A1154" s="17">
        <v>41781</v>
      </c>
      <c r="B1154" s="14">
        <v>887.56</v>
      </c>
      <c r="C1154" s="14">
        <v>884.77</v>
      </c>
      <c r="D1154" s="14">
        <v>892.02</v>
      </c>
      <c r="E1154" s="14">
        <v>884.77</v>
      </c>
      <c r="F1154" s="14" t="s">
        <v>2179</v>
      </c>
      <c r="G1154" s="15">
        <v>1.2200000000000001E-2</v>
      </c>
    </row>
    <row r="1155" spans="1:7" x14ac:dyDescent="0.2">
      <c r="A1155" s="17">
        <v>41780</v>
      </c>
      <c r="B1155" s="14">
        <v>883.83</v>
      </c>
      <c r="C1155" s="14">
        <v>877.04</v>
      </c>
      <c r="D1155" s="14">
        <v>883.83</v>
      </c>
      <c r="E1155" s="14">
        <v>873.74</v>
      </c>
      <c r="F1155" s="14" t="s">
        <v>2179</v>
      </c>
      <c r="G1155" s="15">
        <v>7.3000000000000001E-3</v>
      </c>
    </row>
    <row r="1156" spans="1:7" x14ac:dyDescent="0.2">
      <c r="A1156" s="17">
        <v>41779</v>
      </c>
      <c r="B1156" s="14">
        <v>873.2</v>
      </c>
      <c r="C1156" s="14">
        <v>867.93</v>
      </c>
      <c r="D1156" s="14">
        <v>873.87</v>
      </c>
      <c r="E1156" s="14">
        <v>867.62</v>
      </c>
      <c r="F1156" s="14" t="s">
        <v>2179</v>
      </c>
      <c r="G1156" s="15">
        <v>-4.7000000000000002E-3</v>
      </c>
    </row>
    <row r="1157" spans="1:7" x14ac:dyDescent="0.2">
      <c r="A1157" s="17">
        <v>41778</v>
      </c>
      <c r="B1157" s="14">
        <v>866.87</v>
      </c>
      <c r="C1157" s="14">
        <v>870.99</v>
      </c>
      <c r="D1157" s="14">
        <v>874.24</v>
      </c>
      <c r="E1157" s="14">
        <v>866.24</v>
      </c>
      <c r="F1157" s="14" t="s">
        <v>2179</v>
      </c>
      <c r="G1157" s="15">
        <v>-7.1999999999999998E-3</v>
      </c>
    </row>
    <row r="1158" spans="1:7" x14ac:dyDescent="0.2">
      <c r="A1158" s="17">
        <v>41774</v>
      </c>
      <c r="B1158" s="14">
        <v>870.95</v>
      </c>
      <c r="C1158" s="14">
        <v>877.28</v>
      </c>
      <c r="D1158" s="14">
        <v>878.03</v>
      </c>
      <c r="E1158" s="14">
        <v>868.59</v>
      </c>
      <c r="F1158" s="14" t="s">
        <v>2179</v>
      </c>
      <c r="G1158" s="15">
        <v>2.9999999999999997E-4</v>
      </c>
    </row>
    <row r="1159" spans="1:7" x14ac:dyDescent="0.2">
      <c r="A1159" s="17">
        <v>41773</v>
      </c>
      <c r="B1159" s="14">
        <v>877.28</v>
      </c>
      <c r="C1159" s="14">
        <v>878.16</v>
      </c>
      <c r="D1159" s="14">
        <v>878.9</v>
      </c>
      <c r="E1159" s="14">
        <v>873.96</v>
      </c>
      <c r="F1159" s="14" t="s">
        <v>2179</v>
      </c>
      <c r="G1159" s="15">
        <v>-8.9999999999999998E-4</v>
      </c>
    </row>
    <row r="1160" spans="1:7" x14ac:dyDescent="0.2">
      <c r="A1160" s="17">
        <v>41772</v>
      </c>
      <c r="B1160" s="14">
        <v>877.02</v>
      </c>
      <c r="C1160" s="14">
        <v>882.46</v>
      </c>
      <c r="D1160" s="14">
        <v>883.92</v>
      </c>
      <c r="E1160" s="14">
        <v>875.24</v>
      </c>
      <c r="F1160" s="14" t="s">
        <v>2179</v>
      </c>
      <c r="G1160" s="15">
        <v>1.23E-2</v>
      </c>
    </row>
    <row r="1161" spans="1:7" x14ac:dyDescent="0.2">
      <c r="A1161" s="17">
        <v>41771</v>
      </c>
      <c r="B1161" s="14">
        <v>877.83</v>
      </c>
      <c r="C1161" s="14">
        <v>870.94</v>
      </c>
      <c r="D1161" s="14">
        <v>878.42</v>
      </c>
      <c r="E1161" s="14">
        <v>870.53</v>
      </c>
      <c r="F1161" s="14" t="s">
        <v>2179</v>
      </c>
      <c r="G1161" s="15">
        <v>7.7999999999999996E-3</v>
      </c>
    </row>
    <row r="1162" spans="1:7" x14ac:dyDescent="0.2">
      <c r="A1162" s="17">
        <v>41768</v>
      </c>
      <c r="B1162" s="14">
        <v>867.2</v>
      </c>
      <c r="C1162" s="14">
        <v>864.78</v>
      </c>
      <c r="D1162" s="14">
        <v>867.2</v>
      </c>
      <c r="E1162" s="14">
        <v>863.67</v>
      </c>
      <c r="F1162" s="14" t="s">
        <v>2179</v>
      </c>
      <c r="G1162" s="15">
        <v>1.2999999999999999E-3</v>
      </c>
    </row>
    <row r="1163" spans="1:7" x14ac:dyDescent="0.2">
      <c r="A1163" s="17">
        <v>41767</v>
      </c>
      <c r="B1163" s="14">
        <v>860.48</v>
      </c>
      <c r="C1163" s="14">
        <v>860.42</v>
      </c>
      <c r="D1163" s="14">
        <v>862.45</v>
      </c>
      <c r="E1163" s="14">
        <v>855.46</v>
      </c>
      <c r="F1163" s="14" t="s">
        <v>2179</v>
      </c>
      <c r="G1163" s="15">
        <v>-5.1000000000000004E-3</v>
      </c>
    </row>
    <row r="1164" spans="1:7" x14ac:dyDescent="0.2">
      <c r="A1164" s="17">
        <v>41766</v>
      </c>
      <c r="B1164" s="14">
        <v>859.32</v>
      </c>
      <c r="C1164" s="14">
        <v>860.63</v>
      </c>
      <c r="D1164" s="14">
        <v>863.12</v>
      </c>
      <c r="E1164" s="14">
        <v>857.57</v>
      </c>
      <c r="F1164" s="14" t="s">
        <v>2179</v>
      </c>
      <c r="G1164" s="15">
        <v>-1.1999999999999999E-3</v>
      </c>
    </row>
    <row r="1165" spans="1:7" x14ac:dyDescent="0.2">
      <c r="A1165" s="17">
        <v>41765</v>
      </c>
      <c r="B1165" s="14">
        <v>863.74</v>
      </c>
      <c r="C1165" s="14">
        <v>867.61</v>
      </c>
      <c r="D1165" s="14">
        <v>869.59</v>
      </c>
      <c r="E1165" s="14">
        <v>862.93</v>
      </c>
      <c r="F1165" s="14" t="s">
        <v>2179</v>
      </c>
      <c r="G1165" s="15">
        <v>-4.0000000000000002E-4</v>
      </c>
    </row>
    <row r="1166" spans="1:7" x14ac:dyDescent="0.2">
      <c r="A1166" s="17">
        <v>41764</v>
      </c>
      <c r="B1166" s="14">
        <v>864.75</v>
      </c>
      <c r="C1166" s="14">
        <v>864.57</v>
      </c>
      <c r="D1166" s="14">
        <v>865.38</v>
      </c>
      <c r="E1166" s="14">
        <v>856.81</v>
      </c>
      <c r="F1166" s="14" t="s">
        <v>2179</v>
      </c>
      <c r="G1166" s="15">
        <v>8.9999999999999998E-4</v>
      </c>
    </row>
    <row r="1167" spans="1:7" x14ac:dyDescent="0.2">
      <c r="A1167" s="17">
        <v>41761</v>
      </c>
      <c r="B1167" s="14">
        <v>865.09</v>
      </c>
      <c r="C1167" s="14">
        <v>864.92</v>
      </c>
      <c r="D1167" s="14">
        <v>869.16</v>
      </c>
      <c r="E1167" s="14">
        <v>862.76</v>
      </c>
      <c r="F1167" s="14" t="s">
        <v>2179</v>
      </c>
      <c r="G1167" s="15">
        <v>-2.9999999999999997E-4</v>
      </c>
    </row>
    <row r="1168" spans="1:7" x14ac:dyDescent="0.2">
      <c r="A1168" s="17">
        <v>41760</v>
      </c>
      <c r="B1168" s="14">
        <v>864.32</v>
      </c>
      <c r="C1168" s="14">
        <v>859.01</v>
      </c>
      <c r="D1168" s="14">
        <v>867.48</v>
      </c>
      <c r="E1168" s="14">
        <v>856.49</v>
      </c>
      <c r="F1168" s="14" t="s">
        <v>2179</v>
      </c>
      <c r="G1168" s="15">
        <v>2.3E-3</v>
      </c>
    </row>
    <row r="1169" spans="1:7" x14ac:dyDescent="0.2">
      <c r="A1169" s="17">
        <v>41759</v>
      </c>
      <c r="B1169" s="14">
        <v>864.62</v>
      </c>
      <c r="C1169" s="14">
        <v>862.33</v>
      </c>
      <c r="D1169" s="14">
        <v>866.47</v>
      </c>
      <c r="E1169" s="14">
        <v>861.45</v>
      </c>
      <c r="F1169" s="14" t="s">
        <v>2179</v>
      </c>
      <c r="G1169" s="15">
        <v>9.2999999999999992E-3</v>
      </c>
    </row>
    <row r="1170" spans="1:7" x14ac:dyDescent="0.2">
      <c r="A1170" s="17">
        <v>41758</v>
      </c>
      <c r="B1170" s="14">
        <v>862.63</v>
      </c>
      <c r="C1170" s="14">
        <v>856.94</v>
      </c>
      <c r="D1170" s="14">
        <v>862.68</v>
      </c>
      <c r="E1170" s="14">
        <v>856.94</v>
      </c>
      <c r="F1170" s="14" t="s">
        <v>2179</v>
      </c>
      <c r="G1170" s="15">
        <v>3.8999999999999998E-3</v>
      </c>
    </row>
    <row r="1171" spans="1:7" x14ac:dyDescent="0.2">
      <c r="A1171" s="17">
        <v>41757</v>
      </c>
      <c r="B1171" s="14">
        <v>854.71</v>
      </c>
      <c r="C1171" s="14">
        <v>855.22</v>
      </c>
      <c r="D1171" s="14">
        <v>858.61</v>
      </c>
      <c r="E1171" s="14">
        <v>852.87</v>
      </c>
      <c r="F1171" s="14" t="s">
        <v>2179</v>
      </c>
      <c r="G1171" s="15">
        <v>-6.4000000000000003E-3</v>
      </c>
    </row>
    <row r="1172" spans="1:7" x14ac:dyDescent="0.2">
      <c r="A1172" s="17">
        <v>41754</v>
      </c>
      <c r="B1172" s="14">
        <v>851.43</v>
      </c>
      <c r="C1172" s="14">
        <v>856.82</v>
      </c>
      <c r="D1172" s="14">
        <v>858.42</v>
      </c>
      <c r="E1172" s="14">
        <v>851.43</v>
      </c>
      <c r="F1172" s="14" t="s">
        <v>2179</v>
      </c>
      <c r="G1172" s="15">
        <v>-2.8E-3</v>
      </c>
    </row>
    <row r="1173" spans="1:7" x14ac:dyDescent="0.2">
      <c r="A1173" s="17">
        <v>41753</v>
      </c>
      <c r="B1173" s="14">
        <v>856.91</v>
      </c>
      <c r="C1173" s="14">
        <v>865.32</v>
      </c>
      <c r="D1173" s="14">
        <v>867.37</v>
      </c>
      <c r="E1173" s="14">
        <v>854.51</v>
      </c>
      <c r="F1173" s="14" t="s">
        <v>2179</v>
      </c>
      <c r="G1173" s="15">
        <v>-1.2999999999999999E-3</v>
      </c>
    </row>
    <row r="1174" spans="1:7" x14ac:dyDescent="0.2">
      <c r="A1174" s="17">
        <v>41752</v>
      </c>
      <c r="B1174" s="14">
        <v>859.34</v>
      </c>
      <c r="C1174" s="14">
        <v>862.63</v>
      </c>
      <c r="D1174" s="14">
        <v>862.63</v>
      </c>
      <c r="E1174" s="14">
        <v>857.06</v>
      </c>
      <c r="F1174" s="14" t="s">
        <v>2179</v>
      </c>
      <c r="G1174" s="15">
        <v>2.6800000000000001E-2</v>
      </c>
    </row>
    <row r="1175" spans="1:7" x14ac:dyDescent="0.2">
      <c r="A1175" s="17">
        <v>41751</v>
      </c>
      <c r="B1175" s="14">
        <v>860.48</v>
      </c>
      <c r="C1175" s="14">
        <v>848.34</v>
      </c>
      <c r="D1175" s="14">
        <v>860.49</v>
      </c>
      <c r="E1175" s="14">
        <v>848.34</v>
      </c>
      <c r="F1175" s="14" t="s">
        <v>2179</v>
      </c>
      <c r="G1175" s="15">
        <v>1.77E-2</v>
      </c>
    </row>
    <row r="1176" spans="1:7" x14ac:dyDescent="0.2">
      <c r="A1176" s="17">
        <v>41745</v>
      </c>
      <c r="B1176" s="14">
        <v>838.02</v>
      </c>
      <c r="C1176" s="14">
        <v>829.27</v>
      </c>
      <c r="D1176" s="14">
        <v>838.83</v>
      </c>
      <c r="E1176" s="14">
        <v>829.27</v>
      </c>
      <c r="F1176" s="14" t="s">
        <v>2179</v>
      </c>
      <c r="G1176" s="15">
        <v>-4.4000000000000003E-3</v>
      </c>
    </row>
    <row r="1177" spans="1:7" x14ac:dyDescent="0.2">
      <c r="A1177" s="17">
        <v>41744</v>
      </c>
      <c r="B1177" s="14">
        <v>823.44</v>
      </c>
      <c r="C1177" s="14">
        <v>829.07</v>
      </c>
      <c r="D1177" s="14">
        <v>837.44</v>
      </c>
      <c r="E1177" s="14">
        <v>823.18</v>
      </c>
      <c r="F1177" s="14" t="s">
        <v>2179</v>
      </c>
      <c r="G1177" s="15">
        <v>-1.0999999999999999E-2</v>
      </c>
    </row>
    <row r="1178" spans="1:7" x14ac:dyDescent="0.2">
      <c r="A1178" s="17">
        <v>41743</v>
      </c>
      <c r="B1178" s="14">
        <v>827.07</v>
      </c>
      <c r="C1178" s="14">
        <v>826.85</v>
      </c>
      <c r="D1178" s="14">
        <v>828.78</v>
      </c>
      <c r="E1178" s="14">
        <v>814.38</v>
      </c>
      <c r="F1178" s="14" t="s">
        <v>2179</v>
      </c>
      <c r="G1178" s="15">
        <v>-1.32E-2</v>
      </c>
    </row>
    <row r="1179" spans="1:7" x14ac:dyDescent="0.2">
      <c r="A1179" s="17">
        <v>41740</v>
      </c>
      <c r="B1179" s="14">
        <v>836.31</v>
      </c>
      <c r="C1179" s="14">
        <v>841.41</v>
      </c>
      <c r="D1179" s="14">
        <v>841.41</v>
      </c>
      <c r="E1179" s="14">
        <v>827.19</v>
      </c>
      <c r="F1179" s="14" t="s">
        <v>2179</v>
      </c>
      <c r="G1179" s="15">
        <v>-8.3999999999999995E-3</v>
      </c>
    </row>
    <row r="1180" spans="1:7" x14ac:dyDescent="0.2">
      <c r="A1180" s="17">
        <v>41739</v>
      </c>
      <c r="B1180" s="14">
        <v>847.47</v>
      </c>
      <c r="C1180" s="14">
        <v>858.14</v>
      </c>
      <c r="D1180" s="14">
        <v>859.8</v>
      </c>
      <c r="E1180" s="14">
        <v>847.47</v>
      </c>
      <c r="F1180" s="14" t="s">
        <v>2179</v>
      </c>
      <c r="G1180" s="15">
        <v>1.0699999999999999E-2</v>
      </c>
    </row>
    <row r="1181" spans="1:7" x14ac:dyDescent="0.2">
      <c r="A1181" s="17">
        <v>41738</v>
      </c>
      <c r="B1181" s="14">
        <v>854.68</v>
      </c>
      <c r="C1181" s="14">
        <v>851.02</v>
      </c>
      <c r="D1181" s="14">
        <v>857.09</v>
      </c>
      <c r="E1181" s="14">
        <v>851.02</v>
      </c>
      <c r="F1181" s="14" t="s">
        <v>2179</v>
      </c>
      <c r="G1181" s="15">
        <v>-1.35E-2</v>
      </c>
    </row>
    <row r="1182" spans="1:7" x14ac:dyDescent="0.2">
      <c r="A1182" s="17">
        <v>41737</v>
      </c>
      <c r="B1182" s="14">
        <v>845.64</v>
      </c>
      <c r="C1182" s="14">
        <v>857.2</v>
      </c>
      <c r="D1182" s="14">
        <v>860.28</v>
      </c>
      <c r="E1182" s="14">
        <v>842.73</v>
      </c>
      <c r="F1182" s="14" t="s">
        <v>2179</v>
      </c>
      <c r="G1182" s="15">
        <v>-1.52E-2</v>
      </c>
    </row>
    <row r="1183" spans="1:7" x14ac:dyDescent="0.2">
      <c r="A1183" s="17">
        <v>41736</v>
      </c>
      <c r="B1183" s="14">
        <v>857.22</v>
      </c>
      <c r="C1183" s="14">
        <v>863.47</v>
      </c>
      <c r="D1183" s="14">
        <v>863.47</v>
      </c>
      <c r="E1183" s="14">
        <v>855.84</v>
      </c>
      <c r="F1183" s="14" t="s">
        <v>2179</v>
      </c>
      <c r="G1183" s="15">
        <v>2.5000000000000001E-3</v>
      </c>
    </row>
    <row r="1184" spans="1:7" x14ac:dyDescent="0.2">
      <c r="A1184" s="17">
        <v>41733</v>
      </c>
      <c r="B1184" s="14">
        <v>870.43</v>
      </c>
      <c r="C1184" s="14">
        <v>872.05</v>
      </c>
      <c r="D1184" s="14">
        <v>872.05</v>
      </c>
      <c r="E1184" s="14">
        <v>866.27</v>
      </c>
      <c r="F1184" s="14" t="s">
        <v>2179</v>
      </c>
      <c r="G1184" s="15">
        <v>-1.6000000000000001E-3</v>
      </c>
    </row>
    <row r="1185" spans="1:7" x14ac:dyDescent="0.2">
      <c r="A1185" s="17">
        <v>41732</v>
      </c>
      <c r="B1185" s="14">
        <v>868.22</v>
      </c>
      <c r="C1185" s="14">
        <v>868.92</v>
      </c>
      <c r="D1185" s="14">
        <v>870.11</v>
      </c>
      <c r="E1185" s="14">
        <v>866.36</v>
      </c>
      <c r="F1185" s="14" t="s">
        <v>2179</v>
      </c>
      <c r="G1185" s="15">
        <v>7.1000000000000004E-3</v>
      </c>
    </row>
    <row r="1186" spans="1:7" x14ac:dyDescent="0.2">
      <c r="A1186" s="17">
        <v>41731</v>
      </c>
      <c r="B1186" s="14">
        <v>869.64</v>
      </c>
      <c r="C1186" s="14">
        <v>865.57</v>
      </c>
      <c r="D1186" s="14">
        <v>870.6</v>
      </c>
      <c r="E1186" s="14">
        <v>863.38</v>
      </c>
      <c r="F1186" s="14" t="s">
        <v>2179</v>
      </c>
      <c r="G1186" s="15">
        <v>4.4000000000000003E-3</v>
      </c>
    </row>
    <row r="1187" spans="1:7" x14ac:dyDescent="0.2">
      <c r="A1187" s="17">
        <v>41730</v>
      </c>
      <c r="B1187" s="14">
        <v>863.55</v>
      </c>
      <c r="C1187" s="14">
        <v>860.9</v>
      </c>
      <c r="D1187" s="14">
        <v>865.47</v>
      </c>
      <c r="E1187" s="14">
        <v>860.61</v>
      </c>
      <c r="F1187" s="14" t="s">
        <v>2179</v>
      </c>
      <c r="G1187" s="15">
        <v>8.0000000000000002E-3</v>
      </c>
    </row>
    <row r="1188" spans="1:7" x14ac:dyDescent="0.2">
      <c r="A1188" s="17">
        <v>41729</v>
      </c>
      <c r="B1188" s="14">
        <v>859.73</v>
      </c>
      <c r="C1188" s="14">
        <v>858.21</v>
      </c>
      <c r="D1188" s="14">
        <v>861.14</v>
      </c>
      <c r="E1188" s="14">
        <v>856.27</v>
      </c>
      <c r="F1188" s="14" t="s">
        <v>2179</v>
      </c>
      <c r="G1188" s="15">
        <v>1.2200000000000001E-2</v>
      </c>
    </row>
    <row r="1189" spans="1:7" x14ac:dyDescent="0.2">
      <c r="A1189" s="17">
        <v>41726</v>
      </c>
      <c r="B1189" s="14">
        <v>852.92</v>
      </c>
      <c r="C1189" s="14">
        <v>847.12</v>
      </c>
      <c r="D1189" s="14">
        <v>854.5</v>
      </c>
      <c r="E1189" s="14">
        <v>847.12</v>
      </c>
      <c r="F1189" s="14" t="s">
        <v>2179</v>
      </c>
      <c r="G1189" s="15">
        <v>5.4000000000000003E-3</v>
      </c>
    </row>
    <row r="1190" spans="1:7" x14ac:dyDescent="0.2">
      <c r="A1190" s="17">
        <v>41725</v>
      </c>
      <c r="B1190" s="14">
        <v>842.66</v>
      </c>
      <c r="C1190" s="14">
        <v>836.75</v>
      </c>
      <c r="D1190" s="14">
        <v>843.34</v>
      </c>
      <c r="E1190" s="14">
        <v>836.53</v>
      </c>
      <c r="F1190" s="14" t="s">
        <v>2179</v>
      </c>
      <c r="G1190" s="15">
        <v>7.4999999999999997E-3</v>
      </c>
    </row>
    <row r="1191" spans="1:7" x14ac:dyDescent="0.2">
      <c r="A1191" s="17">
        <v>41724</v>
      </c>
      <c r="B1191" s="14">
        <v>838.13</v>
      </c>
      <c r="C1191" s="14">
        <v>834.65</v>
      </c>
      <c r="D1191" s="14">
        <v>838.68</v>
      </c>
      <c r="E1191" s="14">
        <v>834.06</v>
      </c>
      <c r="F1191" s="14" t="s">
        <v>2179</v>
      </c>
      <c r="G1191" s="15">
        <v>3.3E-3</v>
      </c>
    </row>
    <row r="1192" spans="1:7" x14ac:dyDescent="0.2">
      <c r="A1192" s="17">
        <v>41723</v>
      </c>
      <c r="B1192" s="14">
        <v>831.89</v>
      </c>
      <c r="C1192" s="14">
        <v>828.36</v>
      </c>
      <c r="D1192" s="14">
        <v>836.78</v>
      </c>
      <c r="E1192" s="14">
        <v>828.22</v>
      </c>
      <c r="F1192" s="14" t="s">
        <v>2179</v>
      </c>
      <c r="G1192" s="15">
        <v>-7.0000000000000001E-3</v>
      </c>
    </row>
    <row r="1193" spans="1:7" x14ac:dyDescent="0.2">
      <c r="A1193" s="17">
        <v>41722</v>
      </c>
      <c r="B1193" s="14">
        <v>829.13</v>
      </c>
      <c r="C1193" s="14">
        <v>834.96</v>
      </c>
      <c r="D1193" s="14">
        <v>838.66</v>
      </c>
      <c r="E1193" s="14">
        <v>828.31</v>
      </c>
      <c r="F1193" s="14" t="s">
        <v>2179</v>
      </c>
      <c r="G1193" s="15">
        <v>1.1999999999999999E-3</v>
      </c>
    </row>
    <row r="1194" spans="1:7" x14ac:dyDescent="0.2">
      <c r="A1194" s="17">
        <v>41719</v>
      </c>
      <c r="B1194" s="14">
        <v>834.96</v>
      </c>
      <c r="C1194" s="14">
        <v>838.83</v>
      </c>
      <c r="D1194" s="14">
        <v>840.89</v>
      </c>
      <c r="E1194" s="14">
        <v>834.96</v>
      </c>
      <c r="F1194" s="14" t="s">
        <v>2179</v>
      </c>
      <c r="G1194" s="15">
        <v>-6.7999999999999996E-3</v>
      </c>
    </row>
    <row r="1195" spans="1:7" x14ac:dyDescent="0.2">
      <c r="A1195" s="17">
        <v>41718</v>
      </c>
      <c r="B1195" s="14">
        <v>833.94</v>
      </c>
      <c r="C1195" s="14">
        <v>838.45</v>
      </c>
      <c r="D1195" s="14">
        <v>842.54</v>
      </c>
      <c r="E1195" s="14">
        <v>831.76</v>
      </c>
      <c r="F1195" s="14" t="s">
        <v>2179</v>
      </c>
      <c r="G1195" s="15">
        <v>-1.4E-3</v>
      </c>
    </row>
    <row r="1196" spans="1:7" x14ac:dyDescent="0.2">
      <c r="A1196" s="17">
        <v>41717</v>
      </c>
      <c r="B1196" s="14">
        <v>839.63</v>
      </c>
      <c r="C1196" s="14">
        <v>842.74</v>
      </c>
      <c r="D1196" s="14">
        <v>846.09</v>
      </c>
      <c r="E1196" s="14">
        <v>839.63</v>
      </c>
      <c r="F1196" s="14" t="s">
        <v>2179</v>
      </c>
      <c r="G1196" s="15">
        <v>9.7000000000000003E-3</v>
      </c>
    </row>
    <row r="1197" spans="1:7" x14ac:dyDescent="0.2">
      <c r="A1197" s="17">
        <v>41716</v>
      </c>
      <c r="B1197" s="14">
        <v>840.83</v>
      </c>
      <c r="C1197" s="14">
        <v>834.83</v>
      </c>
      <c r="D1197" s="14">
        <v>841.27</v>
      </c>
      <c r="E1197" s="14">
        <v>832.91</v>
      </c>
      <c r="F1197" s="14" t="s">
        <v>2179</v>
      </c>
      <c r="G1197" s="15">
        <v>7.1999999999999998E-3</v>
      </c>
    </row>
    <row r="1198" spans="1:7" x14ac:dyDescent="0.2">
      <c r="A1198" s="17">
        <v>41715</v>
      </c>
      <c r="B1198" s="14">
        <v>832.75</v>
      </c>
      <c r="C1198" s="14">
        <v>825.31</v>
      </c>
      <c r="D1198" s="14">
        <v>834.71</v>
      </c>
      <c r="E1198" s="14">
        <v>825.31</v>
      </c>
      <c r="F1198" s="14" t="s">
        <v>2179</v>
      </c>
      <c r="G1198" s="15">
        <v>-1.6500000000000001E-2</v>
      </c>
    </row>
    <row r="1199" spans="1:7" x14ac:dyDescent="0.2">
      <c r="A1199" s="17">
        <v>41712</v>
      </c>
      <c r="B1199" s="14">
        <v>826.78</v>
      </c>
      <c r="C1199" s="14">
        <v>833.71</v>
      </c>
      <c r="D1199" s="14">
        <v>833.71</v>
      </c>
      <c r="E1199" s="14">
        <v>822.32</v>
      </c>
      <c r="F1199" s="14" t="s">
        <v>2179</v>
      </c>
      <c r="G1199" s="15">
        <v>-2.3E-3</v>
      </c>
    </row>
    <row r="1200" spans="1:7" x14ac:dyDescent="0.2">
      <c r="A1200" s="17">
        <v>41711</v>
      </c>
      <c r="B1200" s="14">
        <v>840.68</v>
      </c>
      <c r="C1200" s="14">
        <v>846.58</v>
      </c>
      <c r="D1200" s="14">
        <v>849.21</v>
      </c>
      <c r="E1200" s="14">
        <v>839.68</v>
      </c>
      <c r="F1200" s="14" t="s">
        <v>2179</v>
      </c>
      <c r="G1200" s="15">
        <v>-1.54E-2</v>
      </c>
    </row>
    <row r="1201" spans="1:7" x14ac:dyDescent="0.2">
      <c r="A1201" s="17">
        <v>41710</v>
      </c>
      <c r="B1201" s="14">
        <v>842.58</v>
      </c>
      <c r="C1201" s="14">
        <v>848.97</v>
      </c>
      <c r="D1201" s="14">
        <v>850.45</v>
      </c>
      <c r="E1201" s="14">
        <v>840.13</v>
      </c>
      <c r="F1201" s="14" t="s">
        <v>2179</v>
      </c>
      <c r="G1201" s="15">
        <v>2.0999999999999999E-3</v>
      </c>
    </row>
    <row r="1202" spans="1:7" x14ac:dyDescent="0.2">
      <c r="A1202" s="17">
        <v>41709</v>
      </c>
      <c r="B1202" s="14">
        <v>855.77</v>
      </c>
      <c r="C1202" s="14">
        <v>855.46</v>
      </c>
      <c r="D1202" s="14">
        <v>857.09</v>
      </c>
      <c r="E1202" s="14">
        <v>852.52</v>
      </c>
      <c r="F1202" s="14" t="s">
        <v>2179</v>
      </c>
      <c r="G1202" s="15">
        <v>-9.1999999999999998E-3</v>
      </c>
    </row>
    <row r="1203" spans="1:7" x14ac:dyDescent="0.2">
      <c r="A1203" s="17">
        <v>41708</v>
      </c>
      <c r="B1203" s="14">
        <v>853.96</v>
      </c>
      <c r="C1203" s="14">
        <v>858.81</v>
      </c>
      <c r="D1203" s="14">
        <v>862.93</v>
      </c>
      <c r="E1203" s="14">
        <v>853.41</v>
      </c>
      <c r="F1203" s="14" t="s">
        <v>2179</v>
      </c>
      <c r="G1203" s="15">
        <v>-7.1999999999999998E-3</v>
      </c>
    </row>
    <row r="1204" spans="1:7" x14ac:dyDescent="0.2">
      <c r="A1204" s="17">
        <v>41705</v>
      </c>
      <c r="B1204" s="14">
        <v>861.93</v>
      </c>
      <c r="C1204" s="14">
        <v>866.46</v>
      </c>
      <c r="D1204" s="14">
        <v>867.56</v>
      </c>
      <c r="E1204" s="14">
        <v>861.27</v>
      </c>
      <c r="F1204" s="14" t="s">
        <v>2179</v>
      </c>
      <c r="G1204" s="15">
        <v>-1.2999999999999999E-3</v>
      </c>
    </row>
    <row r="1205" spans="1:7" x14ac:dyDescent="0.2">
      <c r="A1205" s="17">
        <v>41704</v>
      </c>
      <c r="B1205" s="14">
        <v>868.22</v>
      </c>
      <c r="C1205" s="14">
        <v>871.6</v>
      </c>
      <c r="D1205" s="14">
        <v>873.37</v>
      </c>
      <c r="E1205" s="14">
        <v>868.13</v>
      </c>
      <c r="F1205" s="14" t="s">
        <v>2179</v>
      </c>
      <c r="G1205" s="15">
        <v>1E-3</v>
      </c>
    </row>
    <row r="1206" spans="1:7" x14ac:dyDescent="0.2">
      <c r="A1206" s="17">
        <v>41703</v>
      </c>
      <c r="B1206" s="14">
        <v>869.31</v>
      </c>
      <c r="C1206" s="14">
        <v>869.57</v>
      </c>
      <c r="D1206" s="14">
        <v>870.51</v>
      </c>
      <c r="E1206" s="14">
        <v>865.06</v>
      </c>
      <c r="F1206" s="14" t="s">
        <v>2179</v>
      </c>
      <c r="G1206" s="15">
        <v>2.4299999999999999E-2</v>
      </c>
    </row>
    <row r="1207" spans="1:7" x14ac:dyDescent="0.2">
      <c r="A1207" s="17">
        <v>41702</v>
      </c>
      <c r="B1207" s="14">
        <v>868.4</v>
      </c>
      <c r="C1207" s="14">
        <v>853.75</v>
      </c>
      <c r="D1207" s="14">
        <v>868.65</v>
      </c>
      <c r="E1207" s="14">
        <v>853.75</v>
      </c>
      <c r="F1207" s="14" t="s">
        <v>2179</v>
      </c>
      <c r="G1207" s="15">
        <v>-2.3599999999999999E-2</v>
      </c>
    </row>
    <row r="1208" spans="1:7" x14ac:dyDescent="0.2">
      <c r="A1208" s="17">
        <v>41701</v>
      </c>
      <c r="B1208" s="14">
        <v>847.77</v>
      </c>
      <c r="C1208" s="14">
        <v>855.3</v>
      </c>
      <c r="D1208" s="14">
        <v>855.87</v>
      </c>
      <c r="E1208" s="14">
        <v>845.77</v>
      </c>
      <c r="F1208" s="14" t="s">
        <v>2179</v>
      </c>
      <c r="G1208" s="15">
        <v>8.8999999999999999E-3</v>
      </c>
    </row>
    <row r="1209" spans="1:7" x14ac:dyDescent="0.2">
      <c r="A1209" s="17">
        <v>41698</v>
      </c>
      <c r="B1209" s="14">
        <v>868.3</v>
      </c>
      <c r="C1209" s="14">
        <v>862.6</v>
      </c>
      <c r="D1209" s="14">
        <v>869.86</v>
      </c>
      <c r="E1209" s="14">
        <v>859.46</v>
      </c>
      <c r="F1209" s="14" t="s">
        <v>2179</v>
      </c>
      <c r="G1209" s="15">
        <v>-7.6E-3</v>
      </c>
    </row>
    <row r="1210" spans="1:7" x14ac:dyDescent="0.2">
      <c r="A1210" s="17">
        <v>41697</v>
      </c>
      <c r="B1210" s="14">
        <v>860.62</v>
      </c>
      <c r="C1210" s="14">
        <v>865.71</v>
      </c>
      <c r="D1210" s="14">
        <v>870.24</v>
      </c>
      <c r="E1210" s="14">
        <v>855.04</v>
      </c>
      <c r="F1210" s="14" t="s">
        <v>2179</v>
      </c>
      <c r="G1210" s="15">
        <v>-6.8999999999999999E-3</v>
      </c>
    </row>
    <row r="1211" spans="1:7" x14ac:dyDescent="0.2">
      <c r="A1211" s="17">
        <v>41696</v>
      </c>
      <c r="B1211" s="14">
        <v>867.25</v>
      </c>
      <c r="C1211" s="14">
        <v>874.98</v>
      </c>
      <c r="D1211" s="14">
        <v>878.22</v>
      </c>
      <c r="E1211" s="14">
        <v>863.77</v>
      </c>
      <c r="F1211" s="14" t="s">
        <v>2179</v>
      </c>
      <c r="G1211" s="15">
        <v>2.2499999999999999E-2</v>
      </c>
    </row>
    <row r="1212" spans="1:7" x14ac:dyDescent="0.2">
      <c r="A1212" s="17">
        <v>41695</v>
      </c>
      <c r="B1212" s="14">
        <v>873.27</v>
      </c>
      <c r="C1212" s="14">
        <v>856.87</v>
      </c>
      <c r="D1212" s="14">
        <v>873.34</v>
      </c>
      <c r="E1212" s="14">
        <v>856.87</v>
      </c>
      <c r="F1212" s="14" t="s">
        <v>2179</v>
      </c>
      <c r="G1212" s="15">
        <v>1.2E-2</v>
      </c>
    </row>
    <row r="1213" spans="1:7" x14ac:dyDescent="0.2">
      <c r="A1213" s="17">
        <v>41694</v>
      </c>
      <c r="B1213" s="14">
        <v>854.02</v>
      </c>
      <c r="C1213" s="14">
        <v>844.6</v>
      </c>
      <c r="D1213" s="14">
        <v>854.02</v>
      </c>
      <c r="E1213" s="14">
        <v>843.11</v>
      </c>
      <c r="F1213" s="14" t="s">
        <v>2179</v>
      </c>
      <c r="G1213" s="15">
        <v>8.8000000000000005E-3</v>
      </c>
    </row>
    <row r="1214" spans="1:7" x14ac:dyDescent="0.2">
      <c r="A1214" s="17">
        <v>41691</v>
      </c>
      <c r="B1214" s="14">
        <v>843.93</v>
      </c>
      <c r="C1214" s="14">
        <v>840</v>
      </c>
      <c r="D1214" s="14">
        <v>843.93</v>
      </c>
      <c r="E1214" s="14">
        <v>839.87</v>
      </c>
      <c r="F1214" s="14" t="s">
        <v>2179</v>
      </c>
      <c r="G1214" s="15">
        <v>-1.8E-3</v>
      </c>
    </row>
    <row r="1215" spans="1:7" x14ac:dyDescent="0.2">
      <c r="A1215" s="17">
        <v>41690</v>
      </c>
      <c r="B1215" s="14">
        <v>836.58</v>
      </c>
      <c r="C1215" s="14">
        <v>832.42</v>
      </c>
      <c r="D1215" s="14">
        <v>836.58</v>
      </c>
      <c r="E1215" s="14">
        <v>830.52</v>
      </c>
      <c r="F1215" s="14" t="s">
        <v>2179</v>
      </c>
      <c r="G1215" s="15">
        <v>8.9999999999999993E-3</v>
      </c>
    </row>
    <row r="1216" spans="1:7" x14ac:dyDescent="0.2">
      <c r="A1216" s="17">
        <v>41689</v>
      </c>
      <c r="B1216" s="14">
        <v>838.12</v>
      </c>
      <c r="C1216" s="14">
        <v>832.52</v>
      </c>
      <c r="D1216" s="14">
        <v>838.58</v>
      </c>
      <c r="E1216" s="14">
        <v>832.27</v>
      </c>
      <c r="F1216" s="14" t="s">
        <v>2179</v>
      </c>
      <c r="G1216" s="15">
        <v>-1.4E-3</v>
      </c>
    </row>
    <row r="1217" spans="1:7" x14ac:dyDescent="0.2">
      <c r="A1217" s="17">
        <v>41688</v>
      </c>
      <c r="B1217" s="14">
        <v>830.66</v>
      </c>
      <c r="C1217" s="14">
        <v>833.25</v>
      </c>
      <c r="D1217" s="14">
        <v>833.58</v>
      </c>
      <c r="E1217" s="14">
        <v>823.72</v>
      </c>
      <c r="F1217" s="14" t="s">
        <v>2179</v>
      </c>
      <c r="G1217" s="15">
        <v>2.3999999999999998E-3</v>
      </c>
    </row>
    <row r="1218" spans="1:7" x14ac:dyDescent="0.2">
      <c r="A1218" s="17">
        <v>41687</v>
      </c>
      <c r="B1218" s="14">
        <v>831.85</v>
      </c>
      <c r="C1218" s="14">
        <v>830.79</v>
      </c>
      <c r="D1218" s="14">
        <v>834.2</v>
      </c>
      <c r="E1218" s="14">
        <v>830.46</v>
      </c>
      <c r="F1218" s="14" t="s">
        <v>2179</v>
      </c>
      <c r="G1218" s="15">
        <v>6.3E-3</v>
      </c>
    </row>
    <row r="1219" spans="1:7" x14ac:dyDescent="0.2">
      <c r="A1219" s="17">
        <v>41684</v>
      </c>
      <c r="B1219" s="14">
        <v>829.84</v>
      </c>
      <c r="C1219" s="14">
        <v>825.85</v>
      </c>
      <c r="D1219" s="14">
        <v>831.48</v>
      </c>
      <c r="E1219" s="14">
        <v>825.85</v>
      </c>
      <c r="F1219" s="14" t="s">
        <v>2179</v>
      </c>
      <c r="G1219" s="15">
        <v>3.2000000000000002E-3</v>
      </c>
    </row>
    <row r="1220" spans="1:7" x14ac:dyDescent="0.2">
      <c r="A1220" s="17">
        <v>41683</v>
      </c>
      <c r="B1220" s="14">
        <v>824.66</v>
      </c>
      <c r="C1220" s="14">
        <v>820.26</v>
      </c>
      <c r="D1220" s="14">
        <v>824.83</v>
      </c>
      <c r="E1220" s="14">
        <v>819.29</v>
      </c>
      <c r="F1220" s="14" t="s">
        <v>2179</v>
      </c>
      <c r="G1220" s="15">
        <v>3.3999999999999998E-3</v>
      </c>
    </row>
    <row r="1221" spans="1:7" x14ac:dyDescent="0.2">
      <c r="A1221" s="17">
        <v>41682</v>
      </c>
      <c r="B1221" s="14">
        <v>822.01</v>
      </c>
      <c r="C1221" s="14">
        <v>821.02</v>
      </c>
      <c r="D1221" s="14">
        <v>823.94</v>
      </c>
      <c r="E1221" s="14">
        <v>816.89</v>
      </c>
      <c r="F1221" s="14" t="s">
        <v>2179</v>
      </c>
      <c r="G1221" s="15">
        <v>2.8E-3</v>
      </c>
    </row>
    <row r="1222" spans="1:7" x14ac:dyDescent="0.2">
      <c r="A1222" s="17">
        <v>41681</v>
      </c>
      <c r="B1222" s="14">
        <v>819.24</v>
      </c>
      <c r="C1222" s="14">
        <v>818.42</v>
      </c>
      <c r="D1222" s="14">
        <v>819.24</v>
      </c>
      <c r="E1222" s="14">
        <v>814.97</v>
      </c>
      <c r="F1222" s="14" t="s">
        <v>2179</v>
      </c>
      <c r="G1222" s="15">
        <v>7.0000000000000001E-3</v>
      </c>
    </row>
    <row r="1223" spans="1:7" x14ac:dyDescent="0.2">
      <c r="A1223" s="17">
        <v>41680</v>
      </c>
      <c r="B1223" s="14">
        <v>816.98</v>
      </c>
      <c r="C1223" s="14">
        <v>813.96</v>
      </c>
      <c r="D1223" s="14">
        <v>817.93</v>
      </c>
      <c r="E1223" s="14">
        <v>812.14</v>
      </c>
      <c r="F1223" s="14" t="s">
        <v>2179</v>
      </c>
      <c r="G1223" s="15">
        <v>1.2699999999999999E-2</v>
      </c>
    </row>
    <row r="1224" spans="1:7" x14ac:dyDescent="0.2">
      <c r="A1224" s="17">
        <v>41677</v>
      </c>
      <c r="B1224" s="14">
        <v>811.3</v>
      </c>
      <c r="C1224" s="14">
        <v>801.52</v>
      </c>
      <c r="D1224" s="14">
        <v>811.3</v>
      </c>
      <c r="E1224" s="14">
        <v>800.77</v>
      </c>
      <c r="F1224" s="14" t="s">
        <v>2179</v>
      </c>
      <c r="G1224" s="15">
        <v>1.37E-2</v>
      </c>
    </row>
    <row r="1225" spans="1:7" x14ac:dyDescent="0.2">
      <c r="A1225" s="17">
        <v>41676</v>
      </c>
      <c r="B1225" s="14">
        <v>801.1</v>
      </c>
      <c r="C1225" s="14">
        <v>794.59</v>
      </c>
      <c r="D1225" s="14">
        <v>802.62</v>
      </c>
      <c r="E1225" s="14">
        <v>793.1</v>
      </c>
      <c r="F1225" s="14" t="s">
        <v>2179</v>
      </c>
      <c r="G1225" s="15">
        <v>1.47E-2</v>
      </c>
    </row>
    <row r="1226" spans="1:7" x14ac:dyDescent="0.2">
      <c r="A1226" s="17">
        <v>41675</v>
      </c>
      <c r="B1226" s="14">
        <v>790.27</v>
      </c>
      <c r="C1226" s="14">
        <v>781.26</v>
      </c>
      <c r="D1226" s="14">
        <v>790.83</v>
      </c>
      <c r="E1226" s="14">
        <v>781.17</v>
      </c>
      <c r="F1226" s="14" t="s">
        <v>2179</v>
      </c>
      <c r="G1226" s="15">
        <v>-1.2500000000000001E-2</v>
      </c>
    </row>
    <row r="1227" spans="1:7" x14ac:dyDescent="0.2">
      <c r="A1227" s="17">
        <v>41674</v>
      </c>
      <c r="B1227" s="14">
        <v>778.85</v>
      </c>
      <c r="C1227" s="14">
        <v>781.29</v>
      </c>
      <c r="D1227" s="14">
        <v>783.06</v>
      </c>
      <c r="E1227" s="14">
        <v>775.92</v>
      </c>
      <c r="F1227" s="14" t="s">
        <v>2179</v>
      </c>
      <c r="G1227" s="15">
        <v>-2.9999999999999997E-4</v>
      </c>
    </row>
    <row r="1228" spans="1:7" x14ac:dyDescent="0.2">
      <c r="A1228" s="17">
        <v>41673</v>
      </c>
      <c r="B1228" s="14">
        <v>788.72</v>
      </c>
      <c r="C1228" s="14">
        <v>793.79</v>
      </c>
      <c r="D1228" s="14">
        <v>798.21</v>
      </c>
      <c r="E1228" s="14">
        <v>787.02</v>
      </c>
      <c r="F1228" s="14" t="s">
        <v>2179</v>
      </c>
      <c r="G1228" s="15">
        <v>7.9000000000000008E-3</v>
      </c>
    </row>
    <row r="1229" spans="1:7" x14ac:dyDescent="0.2">
      <c r="A1229" s="17">
        <v>41670</v>
      </c>
      <c r="B1229" s="14">
        <v>788.98</v>
      </c>
      <c r="C1229" s="14">
        <v>789.22</v>
      </c>
      <c r="D1229" s="14">
        <v>790.05</v>
      </c>
      <c r="E1229" s="14">
        <v>783.55</v>
      </c>
      <c r="F1229" s="14" t="s">
        <v>2179</v>
      </c>
      <c r="G1229" s="15">
        <v>2.12E-2</v>
      </c>
    </row>
    <row r="1230" spans="1:7" x14ac:dyDescent="0.2">
      <c r="A1230" s="17">
        <v>41669</v>
      </c>
      <c r="B1230" s="14">
        <v>782.79</v>
      </c>
      <c r="C1230" s="14">
        <v>763.22</v>
      </c>
      <c r="D1230" s="14">
        <v>784.05</v>
      </c>
      <c r="E1230" s="14">
        <v>763.15</v>
      </c>
      <c r="F1230" s="14" t="s">
        <v>2179</v>
      </c>
      <c r="G1230" s="15">
        <v>-6.4999999999999997E-3</v>
      </c>
    </row>
    <row r="1231" spans="1:7" x14ac:dyDescent="0.2">
      <c r="A1231" s="17">
        <v>41668</v>
      </c>
      <c r="B1231" s="14">
        <v>766.57</v>
      </c>
      <c r="C1231" s="14">
        <v>777.14</v>
      </c>
      <c r="D1231" s="14">
        <v>781.1</v>
      </c>
      <c r="E1231" s="14">
        <v>762.85</v>
      </c>
      <c r="F1231" s="14" t="s">
        <v>2179</v>
      </c>
      <c r="G1231" s="15">
        <v>6.7000000000000002E-3</v>
      </c>
    </row>
    <row r="1232" spans="1:7" x14ac:dyDescent="0.2">
      <c r="A1232" s="17">
        <v>41667</v>
      </c>
      <c r="B1232" s="14">
        <v>771.58</v>
      </c>
      <c r="C1232" s="14">
        <v>765.5</v>
      </c>
      <c r="D1232" s="14">
        <v>773.69</v>
      </c>
      <c r="E1232" s="14">
        <v>765.5</v>
      </c>
      <c r="F1232" s="14" t="s">
        <v>2179</v>
      </c>
      <c r="G1232" s="15">
        <v>-2.35E-2</v>
      </c>
    </row>
    <row r="1233" spans="1:7" x14ac:dyDescent="0.2">
      <c r="A1233" s="17">
        <v>41666</v>
      </c>
      <c r="B1233" s="14">
        <v>766.42</v>
      </c>
      <c r="C1233" s="14">
        <v>778.68</v>
      </c>
      <c r="D1233" s="14">
        <v>778.77</v>
      </c>
      <c r="E1233" s="14">
        <v>764.45</v>
      </c>
      <c r="F1233" s="14" t="s">
        <v>2179</v>
      </c>
      <c r="G1233" s="15">
        <v>-1.26E-2</v>
      </c>
    </row>
    <row r="1234" spans="1:7" x14ac:dyDescent="0.2">
      <c r="A1234" s="17">
        <v>41663</v>
      </c>
      <c r="B1234" s="14">
        <v>784.88</v>
      </c>
      <c r="C1234" s="14">
        <v>794.73</v>
      </c>
      <c r="D1234" s="14">
        <v>799.66</v>
      </c>
      <c r="E1234" s="14">
        <v>784.41</v>
      </c>
      <c r="F1234" s="14" t="s">
        <v>2179</v>
      </c>
      <c r="G1234" s="15">
        <v>-4.7000000000000002E-3</v>
      </c>
    </row>
    <row r="1235" spans="1:7" x14ac:dyDescent="0.2">
      <c r="A1235" s="17">
        <v>41662</v>
      </c>
      <c r="B1235" s="14">
        <v>794.92</v>
      </c>
      <c r="C1235" s="14">
        <v>797.37</v>
      </c>
      <c r="D1235" s="14">
        <v>803.56</v>
      </c>
      <c r="E1235" s="14">
        <v>794.43</v>
      </c>
      <c r="F1235" s="14" t="s">
        <v>2179</v>
      </c>
      <c r="G1235" s="15">
        <v>-4.5999999999999999E-3</v>
      </c>
    </row>
    <row r="1236" spans="1:7" x14ac:dyDescent="0.2">
      <c r="A1236" s="17">
        <v>41661</v>
      </c>
      <c r="B1236" s="14">
        <v>798.65</v>
      </c>
      <c r="C1236" s="14">
        <v>802.69</v>
      </c>
      <c r="D1236" s="14">
        <v>802.89</v>
      </c>
      <c r="E1236" s="14">
        <v>796.42</v>
      </c>
      <c r="F1236" s="14" t="s">
        <v>2179</v>
      </c>
      <c r="G1236" s="15">
        <v>7.3000000000000001E-3</v>
      </c>
    </row>
    <row r="1237" spans="1:7" x14ac:dyDescent="0.2">
      <c r="A1237" s="17">
        <v>41660</v>
      </c>
      <c r="B1237" s="14">
        <v>802.35</v>
      </c>
      <c r="C1237" s="14">
        <v>797.91</v>
      </c>
      <c r="D1237" s="14">
        <v>803.96</v>
      </c>
      <c r="E1237" s="14">
        <v>797.38</v>
      </c>
      <c r="F1237" s="14" t="s">
        <v>2179</v>
      </c>
      <c r="G1237" s="15">
        <v>5.0000000000000001E-4</v>
      </c>
    </row>
    <row r="1238" spans="1:7" x14ac:dyDescent="0.2">
      <c r="A1238" s="17">
        <v>41659</v>
      </c>
      <c r="B1238" s="14">
        <v>796.52</v>
      </c>
      <c r="C1238" s="14">
        <v>795.06</v>
      </c>
      <c r="D1238" s="14">
        <v>797.04</v>
      </c>
      <c r="E1238" s="14">
        <v>792.98</v>
      </c>
      <c r="F1238" s="14" t="s">
        <v>2179</v>
      </c>
      <c r="G1238" s="15">
        <v>1E-4</v>
      </c>
    </row>
    <row r="1239" spans="1:7" x14ac:dyDescent="0.2">
      <c r="A1239" s="17">
        <v>41656</v>
      </c>
      <c r="B1239" s="14">
        <v>796.1</v>
      </c>
      <c r="C1239" s="14">
        <v>796.87</v>
      </c>
      <c r="D1239" s="14">
        <v>798.12</v>
      </c>
      <c r="E1239" s="14">
        <v>793.7</v>
      </c>
      <c r="F1239" s="14" t="s">
        <v>2179</v>
      </c>
      <c r="G1239" s="15">
        <v>-8.0000000000000004E-4</v>
      </c>
    </row>
    <row r="1240" spans="1:7" x14ac:dyDescent="0.2">
      <c r="A1240" s="17">
        <v>41655</v>
      </c>
      <c r="B1240" s="14">
        <v>795.99</v>
      </c>
      <c r="C1240" s="14">
        <v>798.82</v>
      </c>
      <c r="D1240" s="14">
        <v>800.31</v>
      </c>
      <c r="E1240" s="14">
        <v>793.64</v>
      </c>
      <c r="F1240" s="14" t="s">
        <v>2179</v>
      </c>
      <c r="G1240" s="15">
        <v>5.4999999999999997E-3</v>
      </c>
    </row>
    <row r="1241" spans="1:7" x14ac:dyDescent="0.2">
      <c r="A1241" s="17">
        <v>41654</v>
      </c>
      <c r="B1241" s="14">
        <v>796.63</v>
      </c>
      <c r="C1241" s="14">
        <v>794.75</v>
      </c>
      <c r="D1241" s="14">
        <v>798.38</v>
      </c>
      <c r="E1241" s="14">
        <v>794.41</v>
      </c>
      <c r="F1241" s="14" t="s">
        <v>2179</v>
      </c>
      <c r="G1241" s="15">
        <v>5.9999999999999995E-4</v>
      </c>
    </row>
    <row r="1242" spans="1:7" x14ac:dyDescent="0.2">
      <c r="A1242" s="17">
        <v>41653</v>
      </c>
      <c r="B1242" s="14">
        <v>792.24</v>
      </c>
      <c r="C1242" s="14">
        <v>787.98</v>
      </c>
      <c r="D1242" s="14">
        <v>792.24</v>
      </c>
      <c r="E1242" s="14">
        <v>784.39</v>
      </c>
      <c r="F1242" s="14" t="s">
        <v>2179</v>
      </c>
      <c r="G1242" s="15">
        <v>1.6000000000000001E-3</v>
      </c>
    </row>
    <row r="1243" spans="1:7" x14ac:dyDescent="0.2">
      <c r="A1243" s="17">
        <v>41652</v>
      </c>
      <c r="B1243" s="14">
        <v>791.74</v>
      </c>
      <c r="C1243" s="14">
        <v>794.12</v>
      </c>
      <c r="D1243" s="14">
        <v>795.67</v>
      </c>
      <c r="E1243" s="14">
        <v>791.36</v>
      </c>
      <c r="F1243" s="14" t="s">
        <v>2179</v>
      </c>
      <c r="G1243" s="15">
        <v>6.1000000000000004E-3</v>
      </c>
    </row>
    <row r="1244" spans="1:7" x14ac:dyDescent="0.2">
      <c r="A1244" s="17">
        <v>41649</v>
      </c>
      <c r="B1244" s="14">
        <v>790.51</v>
      </c>
      <c r="C1244" s="14">
        <v>788.69</v>
      </c>
      <c r="D1244" s="14">
        <v>790.96</v>
      </c>
      <c r="E1244" s="14">
        <v>784.33</v>
      </c>
      <c r="F1244" s="14" t="s">
        <v>2179</v>
      </c>
      <c r="G1244" s="15">
        <v>4.3E-3</v>
      </c>
    </row>
    <row r="1245" spans="1:7" x14ac:dyDescent="0.2">
      <c r="A1245" s="17">
        <v>41648</v>
      </c>
      <c r="B1245" s="14">
        <v>785.75</v>
      </c>
      <c r="C1245" s="14">
        <v>783.68</v>
      </c>
      <c r="D1245" s="14">
        <v>791.05</v>
      </c>
      <c r="E1245" s="14">
        <v>782.14</v>
      </c>
      <c r="F1245" s="14" t="s">
        <v>2179</v>
      </c>
      <c r="G1245" s="15">
        <v>3.3E-3</v>
      </c>
    </row>
    <row r="1246" spans="1:7" x14ac:dyDescent="0.2">
      <c r="A1246" s="17">
        <v>41647</v>
      </c>
      <c r="B1246" s="14">
        <v>782.4</v>
      </c>
      <c r="C1246" s="14">
        <v>781.5</v>
      </c>
      <c r="D1246" s="14">
        <v>782.4</v>
      </c>
      <c r="E1246" s="14">
        <v>779.18</v>
      </c>
      <c r="F1246" s="14" t="s">
        <v>2179</v>
      </c>
      <c r="G1246" s="15">
        <v>1.15E-2</v>
      </c>
    </row>
    <row r="1247" spans="1:7" x14ac:dyDescent="0.2">
      <c r="A1247" s="17">
        <v>41646</v>
      </c>
      <c r="B1247" s="14">
        <v>779.79</v>
      </c>
      <c r="C1247" s="14">
        <v>778.1</v>
      </c>
      <c r="D1247" s="14">
        <v>779.92</v>
      </c>
      <c r="E1247" s="14">
        <v>776.52</v>
      </c>
      <c r="F1247" s="14" t="s">
        <v>2179</v>
      </c>
      <c r="G1247" s="15">
        <v>4.1999999999999997E-3</v>
      </c>
    </row>
    <row r="1248" spans="1:7" x14ac:dyDescent="0.2">
      <c r="A1248" s="17">
        <v>41645</v>
      </c>
      <c r="B1248" s="14">
        <v>770.89</v>
      </c>
      <c r="C1248" s="14">
        <v>770</v>
      </c>
      <c r="D1248" s="14">
        <v>773.44</v>
      </c>
      <c r="E1248" s="14">
        <v>769.66</v>
      </c>
      <c r="F1248" s="14" t="s">
        <v>2179</v>
      </c>
      <c r="G1248" s="15">
        <v>1.1299999999999999E-2</v>
      </c>
    </row>
    <row r="1249" spans="1:7" x14ac:dyDescent="0.2">
      <c r="A1249" s="17">
        <v>41642</v>
      </c>
      <c r="B1249" s="14">
        <v>767.65</v>
      </c>
      <c r="C1249" s="14">
        <v>759.19</v>
      </c>
      <c r="D1249" s="14">
        <v>767.72</v>
      </c>
      <c r="E1249" s="14">
        <v>756.04</v>
      </c>
      <c r="F1249" s="14" t="s">
        <v>2179</v>
      </c>
      <c r="G1249" s="15">
        <v>6.1999999999999998E-3</v>
      </c>
    </row>
    <row r="1250" spans="1:7" x14ac:dyDescent="0.2">
      <c r="A1250" s="17">
        <v>41641</v>
      </c>
      <c r="B1250" s="14">
        <v>759.09</v>
      </c>
      <c r="C1250" s="14">
        <v>757.78</v>
      </c>
      <c r="D1250" s="14">
        <v>762.16</v>
      </c>
      <c r="E1250" s="14">
        <v>756.9</v>
      </c>
      <c r="F1250" s="14" t="s">
        <v>2179</v>
      </c>
      <c r="G1250" s="15">
        <v>4.3E-3</v>
      </c>
    </row>
    <row r="1251" spans="1:7" x14ac:dyDescent="0.2">
      <c r="A1251" s="17">
        <v>41638</v>
      </c>
      <c r="B1251" s="14">
        <v>754.44</v>
      </c>
      <c r="C1251" s="14">
        <v>752.77</v>
      </c>
      <c r="D1251" s="14">
        <v>755.24</v>
      </c>
      <c r="E1251" s="14">
        <v>752.32</v>
      </c>
      <c r="F1251" s="14" t="s">
        <v>2179</v>
      </c>
      <c r="G1251" s="15">
        <v>1.0699999999999999E-2</v>
      </c>
    </row>
    <row r="1252" spans="1:7" x14ac:dyDescent="0.2">
      <c r="A1252" s="17">
        <v>41635</v>
      </c>
      <c r="B1252" s="14">
        <v>751.24</v>
      </c>
      <c r="C1252" s="14">
        <v>747</v>
      </c>
      <c r="D1252" s="14">
        <v>753.68</v>
      </c>
      <c r="E1252" s="14">
        <v>747</v>
      </c>
      <c r="F1252" s="14" t="s">
        <v>2179</v>
      </c>
      <c r="G1252" s="15">
        <v>2.5999999999999999E-3</v>
      </c>
    </row>
    <row r="1253" spans="1:7" x14ac:dyDescent="0.2">
      <c r="A1253" s="17">
        <v>41631</v>
      </c>
      <c r="B1253" s="14">
        <v>743.31</v>
      </c>
      <c r="C1253" s="14">
        <v>740.51</v>
      </c>
      <c r="D1253" s="14">
        <v>743.77</v>
      </c>
      <c r="E1253" s="14">
        <v>740.51</v>
      </c>
      <c r="F1253" s="14" t="s">
        <v>2179</v>
      </c>
      <c r="G1253" s="15">
        <v>1.0999999999999999E-2</v>
      </c>
    </row>
    <row r="1254" spans="1:7" x14ac:dyDescent="0.2">
      <c r="A1254" s="17">
        <v>41628</v>
      </c>
      <c r="B1254" s="14">
        <v>741.41</v>
      </c>
      <c r="C1254" s="14">
        <v>732.87</v>
      </c>
      <c r="D1254" s="14">
        <v>741.66</v>
      </c>
      <c r="E1254" s="14">
        <v>732.87</v>
      </c>
      <c r="F1254" s="14" t="s">
        <v>2179</v>
      </c>
      <c r="G1254" s="15">
        <v>1.67E-2</v>
      </c>
    </row>
    <row r="1255" spans="1:7" x14ac:dyDescent="0.2">
      <c r="A1255" s="17">
        <v>41627</v>
      </c>
      <c r="B1255" s="14">
        <v>733.33</v>
      </c>
      <c r="C1255" s="14">
        <v>725.62</v>
      </c>
      <c r="D1255" s="14">
        <v>733.33</v>
      </c>
      <c r="E1255" s="14">
        <v>725.62</v>
      </c>
      <c r="F1255" s="14" t="s">
        <v>2179</v>
      </c>
      <c r="G1255" s="15">
        <v>7.1000000000000004E-3</v>
      </c>
    </row>
    <row r="1256" spans="1:7" x14ac:dyDescent="0.2">
      <c r="A1256" s="17">
        <v>41626</v>
      </c>
      <c r="B1256" s="14">
        <v>721.28</v>
      </c>
      <c r="C1256" s="14">
        <v>717.64</v>
      </c>
      <c r="D1256" s="14">
        <v>722.61</v>
      </c>
      <c r="E1256" s="14">
        <v>717.53</v>
      </c>
      <c r="F1256" s="14" t="s">
        <v>2179</v>
      </c>
      <c r="G1256" s="15">
        <v>-5.1000000000000004E-3</v>
      </c>
    </row>
    <row r="1257" spans="1:7" x14ac:dyDescent="0.2">
      <c r="A1257" s="17">
        <v>41625</v>
      </c>
      <c r="B1257" s="14">
        <v>716.16</v>
      </c>
      <c r="C1257" s="14">
        <v>719.25</v>
      </c>
      <c r="D1257" s="14">
        <v>720.33</v>
      </c>
      <c r="E1257" s="14">
        <v>715.91</v>
      </c>
      <c r="F1257" s="14" t="s">
        <v>2179</v>
      </c>
      <c r="G1257" s="15">
        <v>3.3999999999999998E-3</v>
      </c>
    </row>
    <row r="1258" spans="1:7" x14ac:dyDescent="0.2">
      <c r="A1258" s="17">
        <v>41624</v>
      </c>
      <c r="B1258" s="14">
        <v>719.82</v>
      </c>
      <c r="C1258" s="14">
        <v>717.43</v>
      </c>
      <c r="D1258" s="14">
        <v>719.89</v>
      </c>
      <c r="E1258" s="14">
        <v>715.54</v>
      </c>
      <c r="F1258" s="14" t="s">
        <v>2179</v>
      </c>
      <c r="G1258" s="15">
        <v>-2.7000000000000001E-3</v>
      </c>
    </row>
    <row r="1259" spans="1:7" x14ac:dyDescent="0.2">
      <c r="A1259" s="17">
        <v>41621</v>
      </c>
      <c r="B1259" s="14">
        <v>717.35</v>
      </c>
      <c r="C1259" s="14">
        <v>719.14</v>
      </c>
      <c r="D1259" s="14">
        <v>719.54</v>
      </c>
      <c r="E1259" s="14">
        <v>716.2</v>
      </c>
      <c r="F1259" s="14" t="s">
        <v>2179</v>
      </c>
      <c r="G1259" s="15">
        <v>-1.0200000000000001E-2</v>
      </c>
    </row>
    <row r="1260" spans="1:7" x14ac:dyDescent="0.2">
      <c r="A1260" s="17">
        <v>41620</v>
      </c>
      <c r="B1260" s="14">
        <v>719.31</v>
      </c>
      <c r="C1260" s="14">
        <v>724.55</v>
      </c>
      <c r="D1260" s="14">
        <v>724.55</v>
      </c>
      <c r="E1260" s="14">
        <v>718</v>
      </c>
      <c r="F1260" s="14" t="s">
        <v>2179</v>
      </c>
      <c r="G1260" s="15">
        <v>1.1999999999999999E-3</v>
      </c>
    </row>
    <row r="1261" spans="1:7" x14ac:dyDescent="0.2">
      <c r="A1261" s="17">
        <v>41619</v>
      </c>
      <c r="B1261" s="14">
        <v>726.7</v>
      </c>
      <c r="C1261" s="14">
        <v>725.84</v>
      </c>
      <c r="D1261" s="14">
        <v>728.96</v>
      </c>
      <c r="E1261" s="14">
        <v>724.21</v>
      </c>
      <c r="F1261" s="14" t="s">
        <v>2179</v>
      </c>
      <c r="G1261" s="15">
        <v>-1.2999999999999999E-3</v>
      </c>
    </row>
    <row r="1262" spans="1:7" x14ac:dyDescent="0.2">
      <c r="A1262" s="17">
        <v>41618</v>
      </c>
      <c r="B1262" s="14">
        <v>725.86</v>
      </c>
      <c r="C1262" s="14">
        <v>726.08</v>
      </c>
      <c r="D1262" s="14">
        <v>727.63</v>
      </c>
      <c r="E1262" s="14">
        <v>723.6</v>
      </c>
      <c r="F1262" s="14" t="s">
        <v>2179</v>
      </c>
      <c r="G1262" s="15">
        <v>3.8999999999999998E-3</v>
      </c>
    </row>
    <row r="1263" spans="1:7" x14ac:dyDescent="0.2">
      <c r="A1263" s="17">
        <v>41617</v>
      </c>
      <c r="B1263" s="14">
        <v>726.82</v>
      </c>
      <c r="C1263" s="14">
        <v>724.98</v>
      </c>
      <c r="D1263" s="14">
        <v>727.36</v>
      </c>
      <c r="E1263" s="14">
        <v>724.89</v>
      </c>
      <c r="F1263" s="14" t="s">
        <v>2179</v>
      </c>
      <c r="G1263" s="15">
        <v>0</v>
      </c>
    </row>
    <row r="1264" spans="1:7" x14ac:dyDescent="0.2">
      <c r="A1264" s="17">
        <v>41614</v>
      </c>
      <c r="B1264" s="14">
        <v>724</v>
      </c>
      <c r="C1264" s="14">
        <v>723.92</v>
      </c>
      <c r="D1264" s="14">
        <v>725.65</v>
      </c>
      <c r="E1264" s="14">
        <v>720.93</v>
      </c>
      <c r="F1264" s="14" t="s">
        <v>2179</v>
      </c>
      <c r="G1264" s="15">
        <v>5.0000000000000001E-4</v>
      </c>
    </row>
    <row r="1265" spans="1:7" x14ac:dyDescent="0.2">
      <c r="A1265" s="17">
        <v>41613</v>
      </c>
      <c r="B1265" s="14">
        <v>723.97</v>
      </c>
      <c r="C1265" s="14">
        <v>720.58</v>
      </c>
      <c r="D1265" s="14">
        <v>726.25</v>
      </c>
      <c r="E1265" s="14">
        <v>718.97</v>
      </c>
      <c r="F1265" s="14" t="s">
        <v>2179</v>
      </c>
      <c r="G1265" s="15">
        <v>-1.01E-2</v>
      </c>
    </row>
    <row r="1266" spans="1:7" x14ac:dyDescent="0.2">
      <c r="A1266" s="17">
        <v>41612</v>
      </c>
      <c r="B1266" s="14">
        <v>723.6</v>
      </c>
      <c r="C1266" s="14">
        <v>730.17</v>
      </c>
      <c r="D1266" s="14">
        <v>730.34</v>
      </c>
      <c r="E1266" s="14">
        <v>720.32</v>
      </c>
      <c r="F1266" s="14" t="s">
        <v>2179</v>
      </c>
      <c r="G1266" s="15">
        <v>-5.7999999999999996E-3</v>
      </c>
    </row>
    <row r="1267" spans="1:7" x14ac:dyDescent="0.2">
      <c r="A1267" s="17">
        <v>41611</v>
      </c>
      <c r="B1267" s="14">
        <v>730.98</v>
      </c>
      <c r="C1267" s="14">
        <v>737.52</v>
      </c>
      <c r="D1267" s="14">
        <v>739.14</v>
      </c>
      <c r="E1267" s="14">
        <v>729.06</v>
      </c>
      <c r="F1267" s="14" t="s">
        <v>2179</v>
      </c>
      <c r="G1267" s="15">
        <v>5.0000000000000001E-4</v>
      </c>
    </row>
    <row r="1268" spans="1:7" x14ac:dyDescent="0.2">
      <c r="A1268" s="17">
        <v>41610</v>
      </c>
      <c r="B1268" s="14">
        <v>735.28</v>
      </c>
      <c r="C1268" s="14">
        <v>735.61</v>
      </c>
      <c r="D1268" s="14">
        <v>737.68</v>
      </c>
      <c r="E1268" s="14">
        <v>734.41</v>
      </c>
      <c r="F1268" s="14" t="s">
        <v>2179</v>
      </c>
      <c r="G1268" s="15">
        <v>4.1000000000000003E-3</v>
      </c>
    </row>
    <row r="1269" spans="1:7" x14ac:dyDescent="0.2">
      <c r="A1269" s="17">
        <v>41607</v>
      </c>
      <c r="B1269" s="14">
        <v>734.93</v>
      </c>
      <c r="C1269" s="14">
        <v>732.63</v>
      </c>
      <c r="D1269" s="14">
        <v>735.15</v>
      </c>
      <c r="E1269" s="14">
        <v>731.86</v>
      </c>
      <c r="F1269" s="14" t="s">
        <v>2179</v>
      </c>
      <c r="G1269" s="15">
        <v>1.26E-2</v>
      </c>
    </row>
    <row r="1270" spans="1:7" x14ac:dyDescent="0.2">
      <c r="A1270" s="17">
        <v>41606</v>
      </c>
      <c r="B1270" s="14">
        <v>731.94</v>
      </c>
      <c r="C1270" s="14">
        <v>724.71</v>
      </c>
      <c r="D1270" s="14">
        <v>732.9</v>
      </c>
      <c r="E1270" s="14">
        <v>724.43</v>
      </c>
      <c r="F1270" s="14" t="s">
        <v>2179</v>
      </c>
      <c r="G1270" s="15">
        <v>5.7000000000000002E-3</v>
      </c>
    </row>
    <row r="1271" spans="1:7" x14ac:dyDescent="0.2">
      <c r="A1271" s="17">
        <v>41605</v>
      </c>
      <c r="B1271" s="14">
        <v>722.8</v>
      </c>
      <c r="C1271" s="14">
        <v>719.84</v>
      </c>
      <c r="D1271" s="14">
        <v>723.32</v>
      </c>
      <c r="E1271" s="14">
        <v>719.71</v>
      </c>
      <c r="F1271" s="14" t="s">
        <v>2179</v>
      </c>
      <c r="G1271" s="15">
        <v>-8.9999999999999998E-4</v>
      </c>
    </row>
    <row r="1272" spans="1:7" x14ac:dyDescent="0.2">
      <c r="A1272" s="17">
        <v>41604</v>
      </c>
      <c r="B1272" s="14">
        <v>718.71</v>
      </c>
      <c r="C1272" s="14">
        <v>719.82</v>
      </c>
      <c r="D1272" s="14">
        <v>721.09</v>
      </c>
      <c r="E1272" s="14">
        <v>718</v>
      </c>
      <c r="F1272" s="14" t="s">
        <v>2179</v>
      </c>
      <c r="G1272" s="15">
        <v>5.8999999999999999E-3</v>
      </c>
    </row>
    <row r="1273" spans="1:7" x14ac:dyDescent="0.2">
      <c r="A1273" s="17">
        <v>41603</v>
      </c>
      <c r="B1273" s="14">
        <v>719.36</v>
      </c>
      <c r="C1273" s="14">
        <v>717.49</v>
      </c>
      <c r="D1273" s="14">
        <v>721.46</v>
      </c>
      <c r="E1273" s="14">
        <v>716.83</v>
      </c>
      <c r="F1273" s="14" t="s">
        <v>2179</v>
      </c>
      <c r="G1273" s="15">
        <v>-4.4000000000000003E-3</v>
      </c>
    </row>
    <row r="1274" spans="1:7" x14ac:dyDescent="0.2">
      <c r="A1274" s="17">
        <v>41600</v>
      </c>
      <c r="B1274" s="14">
        <v>715.16</v>
      </c>
      <c r="C1274" s="14">
        <v>720.5</v>
      </c>
      <c r="D1274" s="14">
        <v>722.19</v>
      </c>
      <c r="E1274" s="14">
        <v>714.4</v>
      </c>
      <c r="F1274" s="14" t="s">
        <v>2179</v>
      </c>
      <c r="G1274" s="15">
        <v>1.6999999999999999E-3</v>
      </c>
    </row>
    <row r="1275" spans="1:7" x14ac:dyDescent="0.2">
      <c r="A1275" s="17">
        <v>41599</v>
      </c>
      <c r="B1275" s="14">
        <v>718.29</v>
      </c>
      <c r="C1275" s="14">
        <v>716.43</v>
      </c>
      <c r="D1275" s="14">
        <v>718.54</v>
      </c>
      <c r="E1275" s="14">
        <v>714.38</v>
      </c>
      <c r="F1275" s="14" t="s">
        <v>2179</v>
      </c>
      <c r="G1275" s="15">
        <v>-4.5999999999999999E-3</v>
      </c>
    </row>
    <row r="1276" spans="1:7" x14ac:dyDescent="0.2">
      <c r="A1276" s="17">
        <v>41598</v>
      </c>
      <c r="B1276" s="14">
        <v>717.09</v>
      </c>
      <c r="C1276" s="14">
        <v>720.13</v>
      </c>
      <c r="D1276" s="14">
        <v>720.96</v>
      </c>
      <c r="E1276" s="14">
        <v>715.34</v>
      </c>
      <c r="F1276" s="14" t="s">
        <v>2179</v>
      </c>
      <c r="G1276" s="15">
        <v>-7.1000000000000004E-3</v>
      </c>
    </row>
    <row r="1277" spans="1:7" x14ac:dyDescent="0.2">
      <c r="A1277" s="17">
        <v>41597</v>
      </c>
      <c r="B1277" s="14">
        <v>720.41</v>
      </c>
      <c r="C1277" s="14">
        <v>721.75</v>
      </c>
      <c r="D1277" s="14">
        <v>722.26</v>
      </c>
      <c r="E1277" s="14">
        <v>719.32</v>
      </c>
      <c r="F1277" s="14" t="s">
        <v>2179</v>
      </c>
      <c r="G1277" s="15">
        <v>6.4999999999999997E-3</v>
      </c>
    </row>
    <row r="1278" spans="1:7" x14ac:dyDescent="0.2">
      <c r="A1278" s="17">
        <v>41596</v>
      </c>
      <c r="B1278" s="14">
        <v>725.54</v>
      </c>
      <c r="C1278" s="14">
        <v>721.08</v>
      </c>
      <c r="D1278" s="14">
        <v>725.54</v>
      </c>
      <c r="E1278" s="14">
        <v>720.6</v>
      </c>
      <c r="F1278" s="14" t="s">
        <v>2179</v>
      </c>
      <c r="G1278" s="15">
        <v>2.8E-3</v>
      </c>
    </row>
    <row r="1279" spans="1:7" x14ac:dyDescent="0.2">
      <c r="A1279" s="17">
        <v>41593</v>
      </c>
      <c r="B1279" s="14">
        <v>720.89</v>
      </c>
      <c r="C1279" s="14">
        <v>719.58</v>
      </c>
      <c r="D1279" s="14">
        <v>721.37</v>
      </c>
      <c r="E1279" s="14">
        <v>718.92</v>
      </c>
      <c r="F1279" s="14" t="s">
        <v>2179</v>
      </c>
      <c r="G1279" s="15">
        <v>6.7999999999999996E-3</v>
      </c>
    </row>
    <row r="1280" spans="1:7" x14ac:dyDescent="0.2">
      <c r="A1280" s="17">
        <v>41592</v>
      </c>
      <c r="B1280" s="14">
        <v>718.9</v>
      </c>
      <c r="C1280" s="14">
        <v>716.64</v>
      </c>
      <c r="D1280" s="14">
        <v>720.35</v>
      </c>
      <c r="E1280" s="14">
        <v>716.19</v>
      </c>
      <c r="F1280" s="14" t="s">
        <v>2179</v>
      </c>
      <c r="G1280" s="15">
        <v>1.5E-3</v>
      </c>
    </row>
    <row r="1281" spans="1:7" x14ac:dyDescent="0.2">
      <c r="A1281" s="17">
        <v>41591</v>
      </c>
      <c r="B1281" s="14">
        <v>714.04</v>
      </c>
      <c r="C1281" s="14">
        <v>713.94</v>
      </c>
      <c r="D1281" s="14">
        <v>715.07</v>
      </c>
      <c r="E1281" s="14">
        <v>710.79</v>
      </c>
      <c r="F1281" s="14" t="s">
        <v>2179</v>
      </c>
      <c r="G1281" s="15">
        <v>-6.7999999999999996E-3</v>
      </c>
    </row>
    <row r="1282" spans="1:7" x14ac:dyDescent="0.2">
      <c r="A1282" s="17">
        <v>41590</v>
      </c>
      <c r="B1282" s="14">
        <v>712.94</v>
      </c>
      <c r="C1282" s="14">
        <v>715.35</v>
      </c>
      <c r="D1282" s="14">
        <v>715.58</v>
      </c>
      <c r="E1282" s="14">
        <v>711.71</v>
      </c>
      <c r="F1282" s="14" t="s">
        <v>2179</v>
      </c>
      <c r="G1282" s="15">
        <v>4.4999999999999997E-3</v>
      </c>
    </row>
    <row r="1283" spans="1:7" x14ac:dyDescent="0.2">
      <c r="A1283" s="17">
        <v>41589</v>
      </c>
      <c r="B1283" s="14">
        <v>717.79</v>
      </c>
      <c r="C1283" s="14">
        <v>716.3</v>
      </c>
      <c r="D1283" s="14">
        <v>717.84</v>
      </c>
      <c r="E1283" s="14">
        <v>714.4</v>
      </c>
      <c r="F1283" s="14" t="s">
        <v>2179</v>
      </c>
      <c r="G1283" s="15">
        <v>-2.8E-3</v>
      </c>
    </row>
    <row r="1284" spans="1:7" x14ac:dyDescent="0.2">
      <c r="A1284" s="17">
        <v>41586</v>
      </c>
      <c r="B1284" s="14">
        <v>714.54</v>
      </c>
      <c r="C1284" s="14">
        <v>715.15</v>
      </c>
      <c r="D1284" s="14">
        <v>715.15</v>
      </c>
      <c r="E1284" s="14">
        <v>709.95</v>
      </c>
      <c r="F1284" s="14" t="s">
        <v>2179</v>
      </c>
      <c r="G1284" s="15">
        <v>-1.5E-3</v>
      </c>
    </row>
    <row r="1285" spans="1:7" x14ac:dyDescent="0.2">
      <c r="A1285" s="17">
        <v>41585</v>
      </c>
      <c r="B1285" s="14">
        <v>716.53</v>
      </c>
      <c r="C1285" s="14">
        <v>718.36</v>
      </c>
      <c r="D1285" s="14">
        <v>721.75</v>
      </c>
      <c r="E1285" s="14">
        <v>716.27</v>
      </c>
      <c r="F1285" s="14" t="s">
        <v>2179</v>
      </c>
      <c r="G1285" s="15">
        <v>1.5299999999999999E-2</v>
      </c>
    </row>
    <row r="1286" spans="1:7" x14ac:dyDescent="0.2">
      <c r="A1286" s="17">
        <v>41584</v>
      </c>
      <c r="B1286" s="14">
        <v>717.58</v>
      </c>
      <c r="C1286" s="14">
        <v>708.35</v>
      </c>
      <c r="D1286" s="14">
        <v>717.58</v>
      </c>
      <c r="E1286" s="14">
        <v>708.35</v>
      </c>
      <c r="F1286" s="14" t="s">
        <v>2179</v>
      </c>
      <c r="G1286" s="15">
        <v>-7.0000000000000001E-3</v>
      </c>
    </row>
    <row r="1287" spans="1:7" x14ac:dyDescent="0.2">
      <c r="A1287" s="17">
        <v>41583</v>
      </c>
      <c r="B1287" s="14">
        <v>706.76</v>
      </c>
      <c r="C1287" s="14">
        <v>712.71</v>
      </c>
      <c r="D1287" s="14">
        <v>712.71</v>
      </c>
      <c r="E1287" s="14">
        <v>703.96</v>
      </c>
      <c r="F1287" s="14" t="s">
        <v>2179</v>
      </c>
      <c r="G1287" s="15">
        <v>5.9999999999999995E-4</v>
      </c>
    </row>
    <row r="1288" spans="1:7" x14ac:dyDescent="0.2">
      <c r="A1288" s="17">
        <v>41582</v>
      </c>
      <c r="B1288" s="14">
        <v>711.72</v>
      </c>
      <c r="C1288" s="14">
        <v>713.92</v>
      </c>
      <c r="D1288" s="14">
        <v>715.11</v>
      </c>
      <c r="E1288" s="14">
        <v>711.11</v>
      </c>
      <c r="F1288" s="14" t="s">
        <v>2179</v>
      </c>
      <c r="G1288" s="15">
        <v>3.3999999999999998E-3</v>
      </c>
    </row>
    <row r="1289" spans="1:7" x14ac:dyDescent="0.2">
      <c r="A1289" s="17">
        <v>41579</v>
      </c>
      <c r="B1289" s="14">
        <v>711.28</v>
      </c>
      <c r="C1289" s="14">
        <v>711.53</v>
      </c>
      <c r="D1289" s="14">
        <v>715.02</v>
      </c>
      <c r="E1289" s="14">
        <v>710.05</v>
      </c>
      <c r="F1289" s="14" t="s">
        <v>2179</v>
      </c>
      <c r="G1289" s="15">
        <v>-1.78E-2</v>
      </c>
    </row>
    <row r="1290" spans="1:7" x14ac:dyDescent="0.2">
      <c r="A1290" s="17">
        <v>41578</v>
      </c>
      <c r="B1290" s="14">
        <v>708.87</v>
      </c>
      <c r="C1290" s="14">
        <v>711.49</v>
      </c>
      <c r="D1290" s="14">
        <v>714.99</v>
      </c>
      <c r="E1290" s="14">
        <v>708.87</v>
      </c>
      <c r="F1290" s="14" t="s">
        <v>2179</v>
      </c>
      <c r="G1290" s="15">
        <v>-8.9999999999999998E-4</v>
      </c>
    </row>
    <row r="1291" spans="1:7" x14ac:dyDescent="0.2">
      <c r="A1291" s="17">
        <v>41577</v>
      </c>
      <c r="B1291" s="14">
        <v>721.68</v>
      </c>
      <c r="C1291" s="14">
        <v>722.76</v>
      </c>
      <c r="D1291" s="14">
        <v>724.73</v>
      </c>
      <c r="E1291" s="14">
        <v>720.7</v>
      </c>
      <c r="F1291" s="14" t="s">
        <v>2179</v>
      </c>
      <c r="G1291" s="15">
        <v>4.1999999999999997E-3</v>
      </c>
    </row>
    <row r="1292" spans="1:7" x14ac:dyDescent="0.2">
      <c r="A1292" s="17">
        <v>41576</v>
      </c>
      <c r="B1292" s="14">
        <v>722.31</v>
      </c>
      <c r="C1292" s="14">
        <v>717.44</v>
      </c>
      <c r="D1292" s="14">
        <v>722.31</v>
      </c>
      <c r="E1292" s="14">
        <v>717.44</v>
      </c>
      <c r="F1292" s="14" t="s">
        <v>2179</v>
      </c>
      <c r="G1292" s="15">
        <v>-3.8E-3</v>
      </c>
    </row>
    <row r="1293" spans="1:7" x14ac:dyDescent="0.2">
      <c r="A1293" s="17">
        <v>41575</v>
      </c>
      <c r="B1293" s="14">
        <v>719.28</v>
      </c>
      <c r="C1293" s="14">
        <v>723.98</v>
      </c>
      <c r="D1293" s="14">
        <v>724.86</v>
      </c>
      <c r="E1293" s="14">
        <v>718.46</v>
      </c>
      <c r="F1293" s="14" t="s">
        <v>2179</v>
      </c>
      <c r="G1293" s="15">
        <v>-3.0999999999999999E-3</v>
      </c>
    </row>
    <row r="1294" spans="1:7" x14ac:dyDescent="0.2">
      <c r="A1294" s="17">
        <v>41572</v>
      </c>
      <c r="B1294" s="14">
        <v>722.03</v>
      </c>
      <c r="C1294" s="14">
        <v>722.23</v>
      </c>
      <c r="D1294" s="14">
        <v>723.89</v>
      </c>
      <c r="E1294" s="14">
        <v>718.78</v>
      </c>
      <c r="F1294" s="14" t="s">
        <v>2179</v>
      </c>
      <c r="G1294" s="15">
        <v>6.0000000000000001E-3</v>
      </c>
    </row>
    <row r="1295" spans="1:7" x14ac:dyDescent="0.2">
      <c r="A1295" s="17">
        <v>41571</v>
      </c>
      <c r="B1295" s="14">
        <v>724.3</v>
      </c>
      <c r="C1295" s="14">
        <v>721.27</v>
      </c>
      <c r="D1295" s="14">
        <v>724.3</v>
      </c>
      <c r="E1295" s="14">
        <v>719.79</v>
      </c>
      <c r="F1295" s="14" t="s">
        <v>2179</v>
      </c>
      <c r="G1295" s="15">
        <v>-2.0999999999999999E-3</v>
      </c>
    </row>
    <row r="1296" spans="1:7" x14ac:dyDescent="0.2">
      <c r="A1296" s="17">
        <v>41570</v>
      </c>
      <c r="B1296" s="14">
        <v>719.98</v>
      </c>
      <c r="C1296" s="14">
        <v>721.01</v>
      </c>
      <c r="D1296" s="14">
        <v>722.19</v>
      </c>
      <c r="E1296" s="14">
        <v>716.84</v>
      </c>
      <c r="F1296" s="14" t="s">
        <v>2179</v>
      </c>
      <c r="G1296" s="15">
        <v>1.14E-2</v>
      </c>
    </row>
    <row r="1297" spans="1:7" x14ac:dyDescent="0.2">
      <c r="A1297" s="17">
        <v>41569</v>
      </c>
      <c r="B1297" s="14">
        <v>721.53</v>
      </c>
      <c r="C1297" s="14">
        <v>715.47</v>
      </c>
      <c r="D1297" s="14">
        <v>722.66</v>
      </c>
      <c r="E1297" s="14">
        <v>715.02</v>
      </c>
      <c r="F1297" s="14" t="s">
        <v>2179</v>
      </c>
      <c r="G1297" s="15">
        <v>5.7999999999999996E-3</v>
      </c>
    </row>
    <row r="1298" spans="1:7" x14ac:dyDescent="0.2">
      <c r="A1298" s="17">
        <v>41568</v>
      </c>
      <c r="B1298" s="14">
        <v>713.38</v>
      </c>
      <c r="C1298" s="14">
        <v>710.2</v>
      </c>
      <c r="D1298" s="14">
        <v>714.24</v>
      </c>
      <c r="E1298" s="14">
        <v>710.2</v>
      </c>
      <c r="F1298" s="14" t="s">
        <v>2179</v>
      </c>
      <c r="G1298" s="15">
        <v>3.0000000000000001E-3</v>
      </c>
    </row>
    <row r="1299" spans="1:7" x14ac:dyDescent="0.2">
      <c r="A1299" s="17">
        <v>41565</v>
      </c>
      <c r="B1299" s="14">
        <v>709.3</v>
      </c>
      <c r="C1299" s="14">
        <v>707.24</v>
      </c>
      <c r="D1299" s="14">
        <v>709.3</v>
      </c>
      <c r="E1299" s="14">
        <v>705.83</v>
      </c>
      <c r="F1299" s="14" t="s">
        <v>2179</v>
      </c>
      <c r="G1299" s="15">
        <v>1.6000000000000001E-3</v>
      </c>
    </row>
    <row r="1300" spans="1:7" x14ac:dyDescent="0.2">
      <c r="A1300" s="17">
        <v>41564</v>
      </c>
      <c r="B1300" s="14">
        <v>707.19</v>
      </c>
      <c r="C1300" s="14">
        <v>706.2</v>
      </c>
      <c r="D1300" s="14">
        <v>708.03</v>
      </c>
      <c r="E1300" s="14">
        <v>704.69</v>
      </c>
      <c r="F1300" s="14" t="s">
        <v>2179</v>
      </c>
      <c r="G1300" s="15">
        <v>1.37E-2</v>
      </c>
    </row>
    <row r="1301" spans="1:7" x14ac:dyDescent="0.2">
      <c r="A1301" s="17">
        <v>41563</v>
      </c>
      <c r="B1301" s="14">
        <v>706.08</v>
      </c>
      <c r="C1301" s="14">
        <v>696.85</v>
      </c>
      <c r="D1301" s="14">
        <v>706.08</v>
      </c>
      <c r="E1301" s="14">
        <v>695.3</v>
      </c>
      <c r="F1301" s="14" t="s">
        <v>2179</v>
      </c>
      <c r="G1301" s="15">
        <v>-6.9999999999999999E-4</v>
      </c>
    </row>
    <row r="1302" spans="1:7" x14ac:dyDescent="0.2">
      <c r="A1302" s="17">
        <v>41562</v>
      </c>
      <c r="B1302" s="14">
        <v>696.57</v>
      </c>
      <c r="C1302" s="14">
        <v>698.33</v>
      </c>
      <c r="D1302" s="14">
        <v>702.76</v>
      </c>
      <c r="E1302" s="14">
        <v>696.57</v>
      </c>
      <c r="F1302" s="14" t="s">
        <v>2179</v>
      </c>
      <c r="G1302" s="15">
        <v>1.1000000000000001E-3</v>
      </c>
    </row>
    <row r="1303" spans="1:7" x14ac:dyDescent="0.2">
      <c r="A1303" s="17">
        <v>41561</v>
      </c>
      <c r="B1303" s="14">
        <v>697.09</v>
      </c>
      <c r="C1303" s="14">
        <v>693.28</v>
      </c>
      <c r="D1303" s="14">
        <v>697.36</v>
      </c>
      <c r="E1303" s="14">
        <v>692.45</v>
      </c>
      <c r="F1303" s="14" t="s">
        <v>2179</v>
      </c>
      <c r="G1303" s="15">
        <v>2.5000000000000001E-3</v>
      </c>
    </row>
    <row r="1304" spans="1:7" x14ac:dyDescent="0.2">
      <c r="A1304" s="17">
        <v>41558</v>
      </c>
      <c r="B1304" s="14">
        <v>696.29</v>
      </c>
      <c r="C1304" s="14">
        <v>696.66</v>
      </c>
      <c r="D1304" s="14">
        <v>697.75</v>
      </c>
      <c r="E1304" s="14">
        <v>694.67</v>
      </c>
      <c r="F1304" s="14" t="s">
        <v>2179</v>
      </c>
      <c r="G1304" s="15">
        <v>1.5599999999999999E-2</v>
      </c>
    </row>
    <row r="1305" spans="1:7" x14ac:dyDescent="0.2">
      <c r="A1305" s="17">
        <v>41557</v>
      </c>
      <c r="B1305" s="14">
        <v>694.58</v>
      </c>
      <c r="C1305" s="14">
        <v>685.49</v>
      </c>
      <c r="D1305" s="14">
        <v>695.08</v>
      </c>
      <c r="E1305" s="14">
        <v>685.49</v>
      </c>
      <c r="F1305" s="14" t="s">
        <v>2179</v>
      </c>
      <c r="G1305" s="15">
        <v>-8.0000000000000002E-3</v>
      </c>
    </row>
    <row r="1306" spans="1:7" x14ac:dyDescent="0.2">
      <c r="A1306" s="17">
        <v>41556</v>
      </c>
      <c r="B1306" s="14">
        <v>683.88</v>
      </c>
      <c r="C1306" s="14">
        <v>687.92</v>
      </c>
      <c r="D1306" s="14">
        <v>687.92</v>
      </c>
      <c r="E1306" s="14">
        <v>683.49</v>
      </c>
      <c r="F1306" s="14" t="s">
        <v>2179</v>
      </c>
      <c r="G1306" s="15">
        <v>-4.0000000000000001E-3</v>
      </c>
    </row>
    <row r="1307" spans="1:7" x14ac:dyDescent="0.2">
      <c r="A1307" s="17">
        <v>41555</v>
      </c>
      <c r="B1307" s="14">
        <v>689.37</v>
      </c>
      <c r="C1307" s="14">
        <v>691.91</v>
      </c>
      <c r="D1307" s="14">
        <v>693.46</v>
      </c>
      <c r="E1307" s="14">
        <v>689.37</v>
      </c>
      <c r="F1307" s="14" t="s">
        <v>2179</v>
      </c>
      <c r="G1307" s="15">
        <v>6.9999999999999999E-4</v>
      </c>
    </row>
    <row r="1308" spans="1:7" x14ac:dyDescent="0.2">
      <c r="A1308" s="17">
        <v>41554</v>
      </c>
      <c r="B1308" s="14">
        <v>692.16</v>
      </c>
      <c r="C1308" s="14">
        <v>690.84</v>
      </c>
      <c r="D1308" s="14">
        <v>692.16</v>
      </c>
      <c r="E1308" s="14">
        <v>689.03</v>
      </c>
      <c r="F1308" s="14" t="s">
        <v>2179</v>
      </c>
      <c r="G1308" s="15">
        <v>-2.5999999999999999E-3</v>
      </c>
    </row>
    <row r="1309" spans="1:7" x14ac:dyDescent="0.2">
      <c r="A1309" s="17">
        <v>41551</v>
      </c>
      <c r="B1309" s="14">
        <v>691.69</v>
      </c>
      <c r="C1309" s="14">
        <v>693.63</v>
      </c>
      <c r="D1309" s="14">
        <v>693.8</v>
      </c>
      <c r="E1309" s="14">
        <v>691.42</v>
      </c>
      <c r="F1309" s="14" t="s">
        <v>2179</v>
      </c>
      <c r="G1309" s="15">
        <v>2.8E-3</v>
      </c>
    </row>
    <row r="1310" spans="1:7" x14ac:dyDescent="0.2">
      <c r="A1310" s="17">
        <v>41550</v>
      </c>
      <c r="B1310" s="14">
        <v>693.47</v>
      </c>
      <c r="C1310" s="14">
        <v>693.34</v>
      </c>
      <c r="D1310" s="14">
        <v>695.07</v>
      </c>
      <c r="E1310" s="14">
        <v>692.71</v>
      </c>
      <c r="F1310" s="14" t="s">
        <v>2179</v>
      </c>
      <c r="G1310" s="15">
        <v>-2.5000000000000001E-3</v>
      </c>
    </row>
    <row r="1311" spans="1:7" x14ac:dyDescent="0.2">
      <c r="A1311" s="17">
        <v>41549</v>
      </c>
      <c r="B1311" s="14">
        <v>691.52</v>
      </c>
      <c r="C1311" s="14">
        <v>690.99</v>
      </c>
      <c r="D1311" s="14">
        <v>693.13</v>
      </c>
      <c r="E1311" s="14">
        <v>689.64</v>
      </c>
      <c r="F1311" s="14" t="s">
        <v>2179</v>
      </c>
      <c r="G1311" s="15">
        <v>4.1000000000000003E-3</v>
      </c>
    </row>
    <row r="1312" spans="1:7" x14ac:dyDescent="0.2">
      <c r="A1312" s="17">
        <v>41548</v>
      </c>
      <c r="B1312" s="14">
        <v>693.27</v>
      </c>
      <c r="C1312" s="14">
        <v>690.1</v>
      </c>
      <c r="D1312" s="14">
        <v>693.28</v>
      </c>
      <c r="E1312" s="14">
        <v>690.1</v>
      </c>
      <c r="F1312" s="14" t="s">
        <v>2179</v>
      </c>
      <c r="G1312" s="15">
        <v>-6.7000000000000002E-3</v>
      </c>
    </row>
    <row r="1313" spans="1:7" x14ac:dyDescent="0.2">
      <c r="A1313" s="17">
        <v>41547</v>
      </c>
      <c r="B1313" s="14">
        <v>690.42</v>
      </c>
      <c r="C1313" s="14">
        <v>689.49</v>
      </c>
      <c r="D1313" s="14">
        <v>691.79</v>
      </c>
      <c r="E1313" s="14">
        <v>689.03</v>
      </c>
      <c r="F1313" s="14" t="s">
        <v>2179</v>
      </c>
      <c r="G1313" s="15">
        <v>1.6999999999999999E-3</v>
      </c>
    </row>
    <row r="1314" spans="1:7" x14ac:dyDescent="0.2">
      <c r="A1314" s="17">
        <v>41544</v>
      </c>
      <c r="B1314" s="14">
        <v>695.09</v>
      </c>
      <c r="C1314" s="14">
        <v>696.44</v>
      </c>
      <c r="D1314" s="14">
        <v>697.58</v>
      </c>
      <c r="E1314" s="14">
        <v>693.34</v>
      </c>
      <c r="F1314" s="14" t="s">
        <v>2179</v>
      </c>
      <c r="G1314" s="15">
        <v>3.0999999999999999E-3</v>
      </c>
    </row>
    <row r="1315" spans="1:7" x14ac:dyDescent="0.2">
      <c r="A1315" s="17">
        <v>41543</v>
      </c>
      <c r="B1315" s="14">
        <v>693.91</v>
      </c>
      <c r="C1315" s="14">
        <v>693.75</v>
      </c>
      <c r="D1315" s="14">
        <v>694.96</v>
      </c>
      <c r="E1315" s="14">
        <v>691.88</v>
      </c>
      <c r="F1315" s="14" t="s">
        <v>2179</v>
      </c>
      <c r="G1315" s="15">
        <v>-5.7000000000000002E-3</v>
      </c>
    </row>
    <row r="1316" spans="1:7" x14ac:dyDescent="0.2">
      <c r="A1316" s="17">
        <v>41542</v>
      </c>
      <c r="B1316" s="14">
        <v>691.76</v>
      </c>
      <c r="C1316" s="14">
        <v>694.9</v>
      </c>
      <c r="D1316" s="14">
        <v>695.45</v>
      </c>
      <c r="E1316" s="14">
        <v>690.81</v>
      </c>
      <c r="F1316" s="14" t="s">
        <v>2179</v>
      </c>
      <c r="G1316" s="15">
        <v>2.3999999999999998E-3</v>
      </c>
    </row>
    <row r="1317" spans="1:7" x14ac:dyDescent="0.2">
      <c r="A1317" s="17">
        <v>41541</v>
      </c>
      <c r="B1317" s="14">
        <v>695.7</v>
      </c>
      <c r="C1317" s="14">
        <v>692.97</v>
      </c>
      <c r="D1317" s="14">
        <v>696.31</v>
      </c>
      <c r="E1317" s="14">
        <v>692.97</v>
      </c>
      <c r="F1317" s="14" t="s">
        <v>2179</v>
      </c>
      <c r="G1317" s="15">
        <v>-1.29E-2</v>
      </c>
    </row>
    <row r="1318" spans="1:7" x14ac:dyDescent="0.2">
      <c r="A1318" s="17">
        <v>41540</v>
      </c>
      <c r="B1318" s="14">
        <v>694.03</v>
      </c>
      <c r="C1318" s="14">
        <v>702.61</v>
      </c>
      <c r="D1318" s="14">
        <v>702.61</v>
      </c>
      <c r="E1318" s="14">
        <v>693.5</v>
      </c>
      <c r="F1318" s="14" t="s">
        <v>2179</v>
      </c>
      <c r="G1318" s="15">
        <v>2.5000000000000001E-3</v>
      </c>
    </row>
    <row r="1319" spans="1:7" x14ac:dyDescent="0.2">
      <c r="A1319" s="17">
        <v>41537</v>
      </c>
      <c r="B1319" s="14">
        <v>703.09</v>
      </c>
      <c r="C1319" s="14">
        <v>698.63</v>
      </c>
      <c r="D1319" s="14">
        <v>703.24</v>
      </c>
      <c r="E1319" s="14">
        <v>698.39</v>
      </c>
      <c r="F1319" s="14" t="s">
        <v>2179</v>
      </c>
      <c r="G1319" s="15">
        <v>1.24E-2</v>
      </c>
    </row>
    <row r="1320" spans="1:7" x14ac:dyDescent="0.2">
      <c r="A1320" s="17">
        <v>41536</v>
      </c>
      <c r="B1320" s="14">
        <v>701.32</v>
      </c>
      <c r="C1320" s="14">
        <v>698.64</v>
      </c>
      <c r="D1320" s="14">
        <v>701.79</v>
      </c>
      <c r="E1320" s="14">
        <v>698.47</v>
      </c>
      <c r="F1320" s="14" t="s">
        <v>2179</v>
      </c>
      <c r="G1320" s="15">
        <v>1.6999999999999999E-3</v>
      </c>
    </row>
    <row r="1321" spans="1:7" x14ac:dyDescent="0.2">
      <c r="A1321" s="17">
        <v>41535</v>
      </c>
      <c r="B1321" s="14">
        <v>692.75</v>
      </c>
      <c r="C1321" s="14">
        <v>691.34</v>
      </c>
      <c r="D1321" s="14">
        <v>694.45</v>
      </c>
      <c r="E1321" s="14">
        <v>689.93</v>
      </c>
      <c r="F1321" s="14" t="s">
        <v>2179</v>
      </c>
      <c r="G1321" s="15">
        <v>-2.3999999999999998E-3</v>
      </c>
    </row>
    <row r="1322" spans="1:7" x14ac:dyDescent="0.2">
      <c r="A1322" s="17">
        <v>41534</v>
      </c>
      <c r="B1322" s="14">
        <v>691.6</v>
      </c>
      <c r="C1322" s="14">
        <v>690.09</v>
      </c>
      <c r="D1322" s="14">
        <v>691.6</v>
      </c>
      <c r="E1322" s="14">
        <v>688.4</v>
      </c>
      <c r="F1322" s="14" t="s">
        <v>2179</v>
      </c>
      <c r="G1322" s="15">
        <v>9.7000000000000003E-3</v>
      </c>
    </row>
    <row r="1323" spans="1:7" x14ac:dyDescent="0.2">
      <c r="A1323" s="17">
        <v>41533</v>
      </c>
      <c r="B1323" s="14">
        <v>693.25</v>
      </c>
      <c r="C1323" s="14">
        <v>691.96</v>
      </c>
      <c r="D1323" s="14">
        <v>694.37</v>
      </c>
      <c r="E1323" s="14">
        <v>690.96</v>
      </c>
      <c r="F1323" s="14" t="s">
        <v>2179</v>
      </c>
      <c r="G1323" s="15">
        <v>-2.0999999999999999E-3</v>
      </c>
    </row>
    <row r="1324" spans="1:7" x14ac:dyDescent="0.2">
      <c r="A1324" s="17">
        <v>41530</v>
      </c>
      <c r="B1324" s="14">
        <v>686.56</v>
      </c>
      <c r="C1324" s="14">
        <v>688.11</v>
      </c>
      <c r="D1324" s="14">
        <v>688.11</v>
      </c>
      <c r="E1324" s="14">
        <v>684.54</v>
      </c>
      <c r="F1324" s="14" t="s">
        <v>2179</v>
      </c>
      <c r="G1324" s="15">
        <v>-4.0000000000000002E-4</v>
      </c>
    </row>
    <row r="1325" spans="1:7" x14ac:dyDescent="0.2">
      <c r="A1325" s="17">
        <v>41529</v>
      </c>
      <c r="B1325" s="14">
        <v>687.98</v>
      </c>
      <c r="C1325" s="14">
        <v>689.21</v>
      </c>
      <c r="D1325" s="14">
        <v>691.97</v>
      </c>
      <c r="E1325" s="14">
        <v>687.38</v>
      </c>
      <c r="F1325" s="14" t="s">
        <v>2179</v>
      </c>
      <c r="G1325" s="15">
        <v>0</v>
      </c>
    </row>
    <row r="1326" spans="1:7" x14ac:dyDescent="0.2">
      <c r="A1326" s="17">
        <v>41528</v>
      </c>
      <c r="B1326" s="14">
        <v>688.25</v>
      </c>
      <c r="C1326" s="14">
        <v>689.22</v>
      </c>
      <c r="D1326" s="14">
        <v>689.22</v>
      </c>
      <c r="E1326" s="14">
        <v>685.33</v>
      </c>
      <c r="F1326" s="14" t="s">
        <v>2179</v>
      </c>
      <c r="G1326" s="15">
        <v>1.6799999999999999E-2</v>
      </c>
    </row>
    <row r="1327" spans="1:7" x14ac:dyDescent="0.2">
      <c r="A1327" s="17">
        <v>41527</v>
      </c>
      <c r="B1327" s="14">
        <v>688.23</v>
      </c>
      <c r="C1327" s="14">
        <v>680.68</v>
      </c>
      <c r="D1327" s="14">
        <v>688.23</v>
      </c>
      <c r="E1327" s="14">
        <v>680.68</v>
      </c>
      <c r="F1327" s="14" t="s">
        <v>2179</v>
      </c>
      <c r="G1327" s="15">
        <v>5.7999999999999996E-3</v>
      </c>
    </row>
    <row r="1328" spans="1:7" x14ac:dyDescent="0.2">
      <c r="A1328" s="17">
        <v>41526</v>
      </c>
      <c r="B1328" s="14">
        <v>676.89</v>
      </c>
      <c r="C1328" s="14">
        <v>673.78</v>
      </c>
      <c r="D1328" s="14">
        <v>677.34</v>
      </c>
      <c r="E1328" s="14">
        <v>673.16</v>
      </c>
      <c r="F1328" s="14" t="s">
        <v>2179</v>
      </c>
      <c r="G1328" s="15">
        <v>-1.4E-3</v>
      </c>
    </row>
    <row r="1329" spans="1:7" x14ac:dyDescent="0.2">
      <c r="A1329" s="17">
        <v>41523</v>
      </c>
      <c r="B1329" s="14">
        <v>672.96</v>
      </c>
      <c r="C1329" s="14">
        <v>673.88</v>
      </c>
      <c r="D1329" s="14">
        <v>674.36</v>
      </c>
      <c r="E1329" s="14">
        <v>671.24</v>
      </c>
      <c r="F1329" s="14" t="s">
        <v>2179</v>
      </c>
      <c r="G1329" s="15">
        <v>1.9E-3</v>
      </c>
    </row>
    <row r="1330" spans="1:7" x14ac:dyDescent="0.2">
      <c r="A1330" s="17">
        <v>41522</v>
      </c>
      <c r="B1330" s="14">
        <v>673.92</v>
      </c>
      <c r="C1330" s="14">
        <v>673.82</v>
      </c>
      <c r="D1330" s="14">
        <v>674.4</v>
      </c>
      <c r="E1330" s="14">
        <v>670.21</v>
      </c>
      <c r="F1330" s="14" t="s">
        <v>2179</v>
      </c>
      <c r="G1330" s="15">
        <v>-8.9999999999999998E-4</v>
      </c>
    </row>
    <row r="1331" spans="1:7" x14ac:dyDescent="0.2">
      <c r="A1331" s="17">
        <v>41521</v>
      </c>
      <c r="B1331" s="14">
        <v>672.61</v>
      </c>
      <c r="C1331" s="14">
        <v>675.56</v>
      </c>
      <c r="D1331" s="14">
        <v>677.19</v>
      </c>
      <c r="E1331" s="14">
        <v>669.51</v>
      </c>
      <c r="F1331" s="14" t="s">
        <v>2179</v>
      </c>
      <c r="G1331" s="15">
        <v>-6.4999999999999997E-3</v>
      </c>
    </row>
    <row r="1332" spans="1:7" x14ac:dyDescent="0.2">
      <c r="A1332" s="17">
        <v>41520</v>
      </c>
      <c r="B1332" s="14">
        <v>673.22</v>
      </c>
      <c r="C1332" s="14">
        <v>673.41</v>
      </c>
      <c r="D1332" s="14">
        <v>674.41</v>
      </c>
      <c r="E1332" s="14">
        <v>667.19</v>
      </c>
      <c r="F1332" s="14" t="s">
        <v>2179</v>
      </c>
      <c r="G1332" s="15">
        <v>1.4200000000000001E-2</v>
      </c>
    </row>
    <row r="1333" spans="1:7" x14ac:dyDescent="0.2">
      <c r="A1333" s="17">
        <v>41519</v>
      </c>
      <c r="B1333" s="14">
        <v>677.65</v>
      </c>
      <c r="C1333" s="14">
        <v>671.75</v>
      </c>
      <c r="D1333" s="14">
        <v>677.65</v>
      </c>
      <c r="E1333" s="14">
        <v>671.75</v>
      </c>
      <c r="F1333" s="14" t="s">
        <v>2179</v>
      </c>
      <c r="G1333" s="15">
        <v>-8.5000000000000006E-3</v>
      </c>
    </row>
    <row r="1334" spans="1:7" x14ac:dyDescent="0.2">
      <c r="A1334" s="17">
        <v>41516</v>
      </c>
      <c r="B1334" s="14">
        <v>668.17</v>
      </c>
      <c r="C1334" s="14">
        <v>674.32</v>
      </c>
      <c r="D1334" s="14">
        <v>676.08</v>
      </c>
      <c r="E1334" s="14">
        <v>665.79</v>
      </c>
      <c r="F1334" s="14" t="s">
        <v>2179</v>
      </c>
      <c r="G1334" s="15">
        <v>5.4999999999999997E-3</v>
      </c>
    </row>
    <row r="1335" spans="1:7" x14ac:dyDescent="0.2">
      <c r="A1335" s="17">
        <v>41515</v>
      </c>
      <c r="B1335" s="14">
        <v>673.9</v>
      </c>
      <c r="C1335" s="14">
        <v>671.52</v>
      </c>
      <c r="D1335" s="14">
        <v>675.04</v>
      </c>
      <c r="E1335" s="14">
        <v>671.5</v>
      </c>
      <c r="F1335" s="14" t="s">
        <v>2179</v>
      </c>
      <c r="G1335" s="15">
        <v>-5.4000000000000003E-3</v>
      </c>
    </row>
    <row r="1336" spans="1:7" x14ac:dyDescent="0.2">
      <c r="A1336" s="17">
        <v>41514</v>
      </c>
      <c r="B1336" s="14">
        <v>670.19</v>
      </c>
      <c r="C1336" s="14">
        <v>669.91</v>
      </c>
      <c r="D1336" s="14">
        <v>672.61</v>
      </c>
      <c r="E1336" s="14">
        <v>669.25</v>
      </c>
      <c r="F1336" s="14" t="s">
        <v>2179</v>
      </c>
      <c r="G1336" s="15">
        <v>-1.4800000000000001E-2</v>
      </c>
    </row>
    <row r="1337" spans="1:7" x14ac:dyDescent="0.2">
      <c r="A1337" s="17">
        <v>41513</v>
      </c>
      <c r="B1337" s="14">
        <v>673.86</v>
      </c>
      <c r="C1337" s="14">
        <v>682.15</v>
      </c>
      <c r="D1337" s="14">
        <v>682.95</v>
      </c>
      <c r="E1337" s="14">
        <v>672.59</v>
      </c>
      <c r="F1337" s="14" t="s">
        <v>2179</v>
      </c>
      <c r="G1337" s="15">
        <v>1.6000000000000001E-3</v>
      </c>
    </row>
    <row r="1338" spans="1:7" x14ac:dyDescent="0.2">
      <c r="A1338" s="17">
        <v>41512</v>
      </c>
      <c r="B1338" s="14">
        <v>683.97</v>
      </c>
      <c r="C1338" s="14">
        <v>684.97</v>
      </c>
      <c r="D1338" s="14">
        <v>686.23</v>
      </c>
      <c r="E1338" s="14">
        <v>682.64</v>
      </c>
      <c r="F1338" s="14" t="s">
        <v>2179</v>
      </c>
      <c r="G1338" s="15">
        <v>-2.0999999999999999E-3</v>
      </c>
    </row>
    <row r="1339" spans="1:7" x14ac:dyDescent="0.2">
      <c r="A1339" s="17">
        <v>41509</v>
      </c>
      <c r="B1339" s="14">
        <v>682.85</v>
      </c>
      <c r="C1339" s="14">
        <v>684.55</v>
      </c>
      <c r="D1339" s="14">
        <v>685.78</v>
      </c>
      <c r="E1339" s="14">
        <v>681.98</v>
      </c>
      <c r="F1339" s="14" t="s">
        <v>2179</v>
      </c>
      <c r="G1339" s="15">
        <v>1.9E-3</v>
      </c>
    </row>
    <row r="1340" spans="1:7" x14ac:dyDescent="0.2">
      <c r="A1340" s="17">
        <v>41508</v>
      </c>
      <c r="B1340" s="14">
        <v>684.32</v>
      </c>
      <c r="C1340" s="14">
        <v>682.12</v>
      </c>
      <c r="D1340" s="14">
        <v>685.83</v>
      </c>
      <c r="E1340" s="14">
        <v>681.63</v>
      </c>
      <c r="F1340" s="14" t="s">
        <v>2179</v>
      </c>
      <c r="G1340" s="15">
        <v>-2.5999999999999999E-3</v>
      </c>
    </row>
    <row r="1341" spans="1:7" x14ac:dyDescent="0.2">
      <c r="A1341" s="17">
        <v>41507</v>
      </c>
      <c r="B1341" s="14">
        <v>683.02</v>
      </c>
      <c r="C1341" s="14">
        <v>686.93</v>
      </c>
      <c r="D1341" s="14">
        <v>689.05</v>
      </c>
      <c r="E1341" s="14">
        <v>683.02</v>
      </c>
      <c r="F1341" s="14" t="s">
        <v>2179</v>
      </c>
      <c r="G1341" s="15">
        <v>-4.5999999999999999E-3</v>
      </c>
    </row>
    <row r="1342" spans="1:7" x14ac:dyDescent="0.2">
      <c r="A1342" s="17">
        <v>41506</v>
      </c>
      <c r="B1342" s="14">
        <v>684.79</v>
      </c>
      <c r="C1342" s="14">
        <v>685.02</v>
      </c>
      <c r="D1342" s="14">
        <v>685.22</v>
      </c>
      <c r="E1342" s="14">
        <v>680.19</v>
      </c>
      <c r="F1342" s="14" t="s">
        <v>2179</v>
      </c>
      <c r="G1342" s="15">
        <v>1.9E-3</v>
      </c>
    </row>
    <row r="1343" spans="1:7" x14ac:dyDescent="0.2">
      <c r="A1343" s="17">
        <v>41505</v>
      </c>
      <c r="B1343" s="14">
        <v>687.97</v>
      </c>
      <c r="C1343" s="14">
        <v>687.39</v>
      </c>
      <c r="D1343" s="14">
        <v>688.34</v>
      </c>
      <c r="E1343" s="14">
        <v>685.14</v>
      </c>
      <c r="F1343" s="14" t="s">
        <v>2179</v>
      </c>
      <c r="G1343" s="15">
        <v>1.37E-2</v>
      </c>
    </row>
    <row r="1344" spans="1:7" x14ac:dyDescent="0.2">
      <c r="A1344" s="17">
        <v>41502</v>
      </c>
      <c r="B1344" s="14">
        <v>686.69</v>
      </c>
      <c r="C1344" s="14">
        <v>680.93</v>
      </c>
      <c r="D1344" s="14">
        <v>686.69</v>
      </c>
      <c r="E1344" s="14">
        <v>680.93</v>
      </c>
      <c r="F1344" s="14" t="s">
        <v>2179</v>
      </c>
      <c r="G1344" s="15">
        <v>-5.8999999999999999E-3</v>
      </c>
    </row>
    <row r="1345" spans="1:7" x14ac:dyDescent="0.2">
      <c r="A1345" s="17">
        <v>41501</v>
      </c>
      <c r="B1345" s="14">
        <v>677.42</v>
      </c>
      <c r="C1345" s="14">
        <v>681.71</v>
      </c>
      <c r="D1345" s="14">
        <v>681.9</v>
      </c>
      <c r="E1345" s="14">
        <v>675.04</v>
      </c>
      <c r="F1345" s="14" t="s">
        <v>2179</v>
      </c>
      <c r="G1345" s="15">
        <v>-1.8E-3</v>
      </c>
    </row>
    <row r="1346" spans="1:7" x14ac:dyDescent="0.2">
      <c r="A1346" s="17">
        <v>41500</v>
      </c>
      <c r="B1346" s="14">
        <v>681.46</v>
      </c>
      <c r="C1346" s="14">
        <v>683.66</v>
      </c>
      <c r="D1346" s="14">
        <v>683.85</v>
      </c>
      <c r="E1346" s="14">
        <v>680.31</v>
      </c>
      <c r="F1346" s="14" t="s">
        <v>2179</v>
      </c>
      <c r="G1346" s="15">
        <v>9.7999999999999997E-3</v>
      </c>
    </row>
    <row r="1347" spans="1:7" x14ac:dyDescent="0.2">
      <c r="A1347" s="17">
        <v>41499</v>
      </c>
      <c r="B1347" s="14">
        <v>682.71</v>
      </c>
      <c r="C1347" s="14">
        <v>676.39</v>
      </c>
      <c r="D1347" s="14">
        <v>682.71</v>
      </c>
      <c r="E1347" s="14">
        <v>676.39</v>
      </c>
      <c r="F1347" s="14" t="s">
        <v>2179</v>
      </c>
      <c r="G1347" s="15">
        <v>2.8999999999999998E-3</v>
      </c>
    </row>
    <row r="1348" spans="1:7" x14ac:dyDescent="0.2">
      <c r="A1348" s="17">
        <v>41498</v>
      </c>
      <c r="B1348" s="14">
        <v>676.11</v>
      </c>
      <c r="C1348" s="14">
        <v>674.91</v>
      </c>
      <c r="D1348" s="14">
        <v>677.33</v>
      </c>
      <c r="E1348" s="14">
        <v>672.64</v>
      </c>
      <c r="F1348" s="14" t="s">
        <v>2179</v>
      </c>
      <c r="G1348" s="15">
        <v>6.1000000000000004E-3</v>
      </c>
    </row>
    <row r="1349" spans="1:7" x14ac:dyDescent="0.2">
      <c r="A1349" s="17">
        <v>41495</v>
      </c>
      <c r="B1349" s="14">
        <v>674.18</v>
      </c>
      <c r="C1349" s="14">
        <v>670.34</v>
      </c>
      <c r="D1349" s="14">
        <v>674.42</v>
      </c>
      <c r="E1349" s="14">
        <v>669.64</v>
      </c>
      <c r="F1349" s="14" t="s">
        <v>2179</v>
      </c>
      <c r="G1349" s="15">
        <v>5.0000000000000001E-3</v>
      </c>
    </row>
    <row r="1350" spans="1:7" x14ac:dyDescent="0.2">
      <c r="A1350" s="17">
        <v>41494</v>
      </c>
      <c r="B1350" s="14">
        <v>670.06</v>
      </c>
      <c r="C1350" s="14">
        <v>674.95</v>
      </c>
      <c r="D1350" s="14">
        <v>676.43</v>
      </c>
      <c r="E1350" s="14">
        <v>668.7</v>
      </c>
      <c r="F1350" s="14" t="s">
        <v>2179</v>
      </c>
      <c r="G1350" s="15">
        <v>-5.4999999999999997E-3</v>
      </c>
    </row>
    <row r="1351" spans="1:7" x14ac:dyDescent="0.2">
      <c r="A1351" s="17">
        <v>41493</v>
      </c>
      <c r="B1351" s="14">
        <v>666.7</v>
      </c>
      <c r="C1351" s="14">
        <v>669.85</v>
      </c>
      <c r="D1351" s="14">
        <v>669.85</v>
      </c>
      <c r="E1351" s="14">
        <v>665.41</v>
      </c>
      <c r="F1351" s="14" t="s">
        <v>2179</v>
      </c>
      <c r="G1351" s="15">
        <v>-8.8999999999999999E-3</v>
      </c>
    </row>
    <row r="1352" spans="1:7" x14ac:dyDescent="0.2">
      <c r="A1352" s="17">
        <v>41492</v>
      </c>
      <c r="B1352" s="14">
        <v>670.36</v>
      </c>
      <c r="C1352" s="14">
        <v>676.84</v>
      </c>
      <c r="D1352" s="14">
        <v>677.18</v>
      </c>
      <c r="E1352" s="14">
        <v>670.36</v>
      </c>
      <c r="F1352" s="14" t="s">
        <v>2179</v>
      </c>
      <c r="G1352" s="15">
        <v>6.3E-3</v>
      </c>
    </row>
    <row r="1353" spans="1:7" x14ac:dyDescent="0.2">
      <c r="A1353" s="17">
        <v>41491</v>
      </c>
      <c r="B1353" s="14">
        <v>676.37</v>
      </c>
      <c r="C1353" s="14">
        <v>673.83</v>
      </c>
      <c r="D1353" s="14">
        <v>677.36</v>
      </c>
      <c r="E1353" s="14">
        <v>673.73</v>
      </c>
      <c r="F1353" s="14" t="s">
        <v>2179</v>
      </c>
      <c r="G1353" s="15">
        <v>4.0000000000000002E-4</v>
      </c>
    </row>
    <row r="1354" spans="1:7" x14ac:dyDescent="0.2">
      <c r="A1354" s="17">
        <v>41488</v>
      </c>
      <c r="B1354" s="14">
        <v>672.12</v>
      </c>
      <c r="C1354" s="14">
        <v>674.51</v>
      </c>
      <c r="D1354" s="14">
        <v>676.95</v>
      </c>
      <c r="E1354" s="14">
        <v>669.77</v>
      </c>
      <c r="F1354" s="14" t="s">
        <v>2179</v>
      </c>
      <c r="G1354" s="15">
        <v>2.1899999999999999E-2</v>
      </c>
    </row>
    <row r="1355" spans="1:7" x14ac:dyDescent="0.2">
      <c r="A1355" s="17">
        <v>41487</v>
      </c>
      <c r="B1355" s="14">
        <v>671.88</v>
      </c>
      <c r="C1355" s="14">
        <v>661.09</v>
      </c>
      <c r="D1355" s="14">
        <v>671.88</v>
      </c>
      <c r="E1355" s="14">
        <v>661.09</v>
      </c>
      <c r="F1355" s="14" t="s">
        <v>2179</v>
      </c>
      <c r="G1355" s="15">
        <v>-8.9999999999999998E-4</v>
      </c>
    </row>
    <row r="1356" spans="1:7" x14ac:dyDescent="0.2">
      <c r="A1356" s="17">
        <v>41486</v>
      </c>
      <c r="B1356" s="14">
        <v>657.49</v>
      </c>
      <c r="C1356" s="14">
        <v>658</v>
      </c>
      <c r="D1356" s="14">
        <v>658.86</v>
      </c>
      <c r="E1356" s="14">
        <v>655.8</v>
      </c>
      <c r="F1356" s="14" t="s">
        <v>2179</v>
      </c>
      <c r="G1356" s="15">
        <v>3.8999999999999998E-3</v>
      </c>
    </row>
    <row r="1357" spans="1:7" x14ac:dyDescent="0.2">
      <c r="A1357" s="17">
        <v>41485</v>
      </c>
      <c r="B1357" s="14">
        <v>658.08</v>
      </c>
      <c r="C1357" s="14">
        <v>658.2</v>
      </c>
      <c r="D1357" s="14">
        <v>659.15</v>
      </c>
      <c r="E1357" s="14">
        <v>655.62</v>
      </c>
      <c r="F1357" s="14" t="s">
        <v>2179</v>
      </c>
      <c r="G1357" s="15">
        <v>3.0999999999999999E-3</v>
      </c>
    </row>
    <row r="1358" spans="1:7" x14ac:dyDescent="0.2">
      <c r="A1358" s="17">
        <v>41484</v>
      </c>
      <c r="B1358" s="14">
        <v>655.51</v>
      </c>
      <c r="C1358" s="14">
        <v>653.92999999999995</v>
      </c>
      <c r="D1358" s="14">
        <v>657.51</v>
      </c>
      <c r="E1358" s="14">
        <v>652.75</v>
      </c>
      <c r="F1358" s="14" t="s">
        <v>2179</v>
      </c>
      <c r="G1358" s="15">
        <v>-2.5999999999999999E-3</v>
      </c>
    </row>
    <row r="1359" spans="1:7" x14ac:dyDescent="0.2">
      <c r="A1359" s="17">
        <v>41481</v>
      </c>
      <c r="B1359" s="14">
        <v>653.46</v>
      </c>
      <c r="C1359" s="14">
        <v>655.9</v>
      </c>
      <c r="D1359" s="14">
        <v>658.11</v>
      </c>
      <c r="E1359" s="14">
        <v>653.46</v>
      </c>
      <c r="F1359" s="14" t="s">
        <v>2179</v>
      </c>
      <c r="G1359" s="15">
        <v>-4.5999999999999999E-3</v>
      </c>
    </row>
    <row r="1360" spans="1:7" x14ac:dyDescent="0.2">
      <c r="A1360" s="17">
        <v>41480</v>
      </c>
      <c r="B1360" s="14">
        <v>655.17999999999995</v>
      </c>
      <c r="C1360" s="14">
        <v>659.11</v>
      </c>
      <c r="D1360" s="14">
        <v>659.68</v>
      </c>
      <c r="E1360" s="14">
        <v>651.66</v>
      </c>
      <c r="F1360" s="14" t="s">
        <v>2179</v>
      </c>
      <c r="G1360" s="15">
        <v>9.1000000000000004E-3</v>
      </c>
    </row>
    <row r="1361" spans="1:7" x14ac:dyDescent="0.2">
      <c r="A1361" s="17">
        <v>41479</v>
      </c>
      <c r="B1361" s="14">
        <v>658.23</v>
      </c>
      <c r="C1361" s="14">
        <v>653.17999999999995</v>
      </c>
      <c r="D1361" s="14">
        <v>660.54</v>
      </c>
      <c r="E1361" s="14">
        <v>653.17999999999995</v>
      </c>
      <c r="F1361" s="14" t="s">
        <v>2179</v>
      </c>
      <c r="G1361" s="15">
        <v>6.1999999999999998E-3</v>
      </c>
    </row>
    <row r="1362" spans="1:7" x14ac:dyDescent="0.2">
      <c r="A1362" s="17">
        <v>41478</v>
      </c>
      <c r="B1362" s="14">
        <v>652.27</v>
      </c>
      <c r="C1362" s="14">
        <v>649.36</v>
      </c>
      <c r="D1362" s="14">
        <v>654</v>
      </c>
      <c r="E1362" s="14">
        <v>649.36</v>
      </c>
      <c r="F1362" s="14" t="s">
        <v>2179</v>
      </c>
      <c r="G1362" s="15">
        <v>-2.7000000000000001E-3</v>
      </c>
    </row>
    <row r="1363" spans="1:7" x14ac:dyDescent="0.2">
      <c r="A1363" s="17">
        <v>41477</v>
      </c>
      <c r="B1363" s="14">
        <v>648.27</v>
      </c>
      <c r="C1363" s="14">
        <v>650.29</v>
      </c>
      <c r="D1363" s="14">
        <v>650.84</v>
      </c>
      <c r="E1363" s="14">
        <v>647.51</v>
      </c>
      <c r="F1363" s="14" t="s">
        <v>2179</v>
      </c>
      <c r="G1363" s="15">
        <v>-2.5999999999999999E-3</v>
      </c>
    </row>
    <row r="1364" spans="1:7" x14ac:dyDescent="0.2">
      <c r="A1364" s="17">
        <v>41474</v>
      </c>
      <c r="B1364" s="14">
        <v>650.01</v>
      </c>
      <c r="C1364" s="14">
        <v>651.44000000000005</v>
      </c>
      <c r="D1364" s="14">
        <v>652.17999999999995</v>
      </c>
      <c r="E1364" s="14">
        <v>649.20000000000005</v>
      </c>
      <c r="F1364" s="14" t="s">
        <v>2179</v>
      </c>
      <c r="G1364" s="15">
        <v>2.3E-3</v>
      </c>
    </row>
    <row r="1365" spans="1:7" x14ac:dyDescent="0.2">
      <c r="A1365" s="17">
        <v>41473</v>
      </c>
      <c r="B1365" s="14">
        <v>651.69000000000005</v>
      </c>
      <c r="C1365" s="14">
        <v>649.02</v>
      </c>
      <c r="D1365" s="14">
        <v>652.52</v>
      </c>
      <c r="E1365" s="14">
        <v>646.47</v>
      </c>
      <c r="F1365" s="14" t="s">
        <v>2179</v>
      </c>
      <c r="G1365" s="15">
        <v>8.8000000000000005E-3</v>
      </c>
    </row>
    <row r="1366" spans="1:7" x14ac:dyDescent="0.2">
      <c r="A1366" s="17">
        <v>41472</v>
      </c>
      <c r="B1366" s="14">
        <v>650.21</v>
      </c>
      <c r="C1366" s="14">
        <v>644.36</v>
      </c>
      <c r="D1366" s="14">
        <v>650.21</v>
      </c>
      <c r="E1366" s="14">
        <v>641.20000000000005</v>
      </c>
      <c r="F1366" s="14" t="s">
        <v>2179</v>
      </c>
      <c r="G1366" s="15">
        <v>-7.9000000000000008E-3</v>
      </c>
    </row>
    <row r="1367" spans="1:7" x14ac:dyDescent="0.2">
      <c r="A1367" s="17">
        <v>41471</v>
      </c>
      <c r="B1367" s="14">
        <v>644.51</v>
      </c>
      <c r="C1367" s="14">
        <v>651.19000000000005</v>
      </c>
      <c r="D1367" s="14">
        <v>651.55999999999995</v>
      </c>
      <c r="E1367" s="14">
        <v>644.51</v>
      </c>
      <c r="F1367" s="14" t="s">
        <v>2179</v>
      </c>
      <c r="G1367" s="15">
        <v>-2.3999999999999998E-3</v>
      </c>
    </row>
    <row r="1368" spans="1:7" x14ac:dyDescent="0.2">
      <c r="A1368" s="17">
        <v>41470</v>
      </c>
      <c r="B1368" s="14">
        <v>649.66</v>
      </c>
      <c r="C1368" s="14">
        <v>652.84</v>
      </c>
      <c r="D1368" s="14">
        <v>654.79</v>
      </c>
      <c r="E1368" s="14">
        <v>648.87</v>
      </c>
      <c r="F1368" s="14" t="s">
        <v>2179</v>
      </c>
      <c r="G1368" s="15">
        <v>1.2999999999999999E-3</v>
      </c>
    </row>
    <row r="1369" spans="1:7" x14ac:dyDescent="0.2">
      <c r="A1369" s="17">
        <v>41467</v>
      </c>
      <c r="B1369" s="14">
        <v>651.24</v>
      </c>
      <c r="C1369" s="14">
        <v>652.21</v>
      </c>
      <c r="D1369" s="14">
        <v>653.75</v>
      </c>
      <c r="E1369" s="14">
        <v>650.12</v>
      </c>
      <c r="F1369" s="14" t="s">
        <v>2179</v>
      </c>
      <c r="G1369" s="15">
        <v>6.0000000000000001E-3</v>
      </c>
    </row>
    <row r="1370" spans="1:7" x14ac:dyDescent="0.2">
      <c r="A1370" s="17">
        <v>41466</v>
      </c>
      <c r="B1370" s="14">
        <v>650.41999999999996</v>
      </c>
      <c r="C1370" s="14">
        <v>650.1</v>
      </c>
      <c r="D1370" s="14">
        <v>652.07000000000005</v>
      </c>
      <c r="E1370" s="14">
        <v>648.28</v>
      </c>
      <c r="F1370" s="14" t="s">
        <v>2179</v>
      </c>
      <c r="G1370" s="15">
        <v>1.01E-2</v>
      </c>
    </row>
    <row r="1371" spans="1:7" x14ac:dyDescent="0.2">
      <c r="A1371" s="17">
        <v>41465</v>
      </c>
      <c r="B1371" s="14">
        <v>646.57000000000005</v>
      </c>
      <c r="C1371" s="14">
        <v>640.76</v>
      </c>
      <c r="D1371" s="14">
        <v>646.57000000000005</v>
      </c>
      <c r="E1371" s="14">
        <v>637.29</v>
      </c>
      <c r="F1371" s="14" t="s">
        <v>2179</v>
      </c>
      <c r="G1371" s="15">
        <v>-5.0000000000000001E-4</v>
      </c>
    </row>
    <row r="1372" spans="1:7" x14ac:dyDescent="0.2">
      <c r="A1372" s="17">
        <v>41464</v>
      </c>
      <c r="B1372" s="14">
        <v>640.08000000000004</v>
      </c>
      <c r="C1372" s="14">
        <v>640.29</v>
      </c>
      <c r="D1372" s="14">
        <v>644</v>
      </c>
      <c r="E1372" s="14">
        <v>639.63</v>
      </c>
      <c r="F1372" s="14" t="s">
        <v>2179</v>
      </c>
      <c r="G1372" s="15">
        <v>1.1599999999999999E-2</v>
      </c>
    </row>
    <row r="1373" spans="1:7" x14ac:dyDescent="0.2">
      <c r="A1373" s="17">
        <v>41463</v>
      </c>
      <c r="B1373" s="14">
        <v>640.41</v>
      </c>
      <c r="C1373" s="14">
        <v>635.49</v>
      </c>
      <c r="D1373" s="14">
        <v>641.01</v>
      </c>
      <c r="E1373" s="14">
        <v>635.49</v>
      </c>
      <c r="F1373" s="14" t="s">
        <v>2179</v>
      </c>
      <c r="G1373" s="15">
        <v>1.8E-3</v>
      </c>
    </row>
    <row r="1374" spans="1:7" x14ac:dyDescent="0.2">
      <c r="A1374" s="17">
        <v>41460</v>
      </c>
      <c r="B1374" s="14">
        <v>633.09</v>
      </c>
      <c r="C1374" s="14">
        <v>633.84</v>
      </c>
      <c r="D1374" s="14">
        <v>639.34</v>
      </c>
      <c r="E1374" s="14">
        <v>632.08000000000004</v>
      </c>
      <c r="F1374" s="14" t="s">
        <v>2179</v>
      </c>
      <c r="G1374" s="15">
        <v>1.5900000000000001E-2</v>
      </c>
    </row>
    <row r="1375" spans="1:7" x14ac:dyDescent="0.2">
      <c r="A1375" s="17">
        <v>41459</v>
      </c>
      <c r="B1375" s="14">
        <v>631.95000000000005</v>
      </c>
      <c r="C1375" s="14">
        <v>625.13</v>
      </c>
      <c r="D1375" s="14">
        <v>633.41999999999996</v>
      </c>
      <c r="E1375" s="14">
        <v>624.44000000000005</v>
      </c>
      <c r="F1375" s="14" t="s">
        <v>2179</v>
      </c>
      <c r="G1375" s="15">
        <v>-7.0000000000000001E-3</v>
      </c>
    </row>
    <row r="1376" spans="1:7" x14ac:dyDescent="0.2">
      <c r="A1376" s="17">
        <v>41458</v>
      </c>
      <c r="B1376" s="14">
        <v>622.08000000000004</v>
      </c>
      <c r="C1376" s="14">
        <v>624.26</v>
      </c>
      <c r="D1376" s="14">
        <v>624.26</v>
      </c>
      <c r="E1376" s="14">
        <v>619.19000000000005</v>
      </c>
      <c r="F1376" s="14" t="s">
        <v>2179</v>
      </c>
      <c r="G1376" s="15">
        <v>2.2000000000000001E-3</v>
      </c>
    </row>
    <row r="1377" spans="1:7" x14ac:dyDescent="0.2">
      <c r="A1377" s="17">
        <v>41457</v>
      </c>
      <c r="B1377" s="14">
        <v>626.47</v>
      </c>
      <c r="C1377" s="14">
        <v>625.5</v>
      </c>
      <c r="D1377" s="14">
        <v>626.88</v>
      </c>
      <c r="E1377" s="14">
        <v>623.54</v>
      </c>
      <c r="F1377" s="14" t="s">
        <v>2179</v>
      </c>
      <c r="G1377" s="15">
        <v>1.24E-2</v>
      </c>
    </row>
    <row r="1378" spans="1:7" x14ac:dyDescent="0.2">
      <c r="A1378" s="17">
        <v>41456</v>
      </c>
      <c r="B1378" s="14">
        <v>625.11</v>
      </c>
      <c r="C1378" s="14">
        <v>620.03</v>
      </c>
      <c r="D1378" s="14">
        <v>625.11</v>
      </c>
      <c r="E1378" s="14">
        <v>619.46</v>
      </c>
      <c r="F1378" s="14" t="s">
        <v>2179</v>
      </c>
      <c r="G1378" s="15">
        <v>-9.9000000000000008E-3</v>
      </c>
    </row>
    <row r="1379" spans="1:7" x14ac:dyDescent="0.2">
      <c r="A1379" s="17">
        <v>41453</v>
      </c>
      <c r="B1379" s="14">
        <v>617.42999999999995</v>
      </c>
      <c r="C1379" s="14">
        <v>624.36</v>
      </c>
      <c r="D1379" s="14">
        <v>626.5</v>
      </c>
      <c r="E1379" s="14">
        <v>613.48</v>
      </c>
      <c r="F1379" s="14" t="s">
        <v>2179</v>
      </c>
      <c r="G1379" s="15">
        <v>1.29E-2</v>
      </c>
    </row>
    <row r="1380" spans="1:7" x14ac:dyDescent="0.2">
      <c r="A1380" s="17">
        <v>41452</v>
      </c>
      <c r="B1380" s="14">
        <v>623.59</v>
      </c>
      <c r="C1380" s="14">
        <v>616.91</v>
      </c>
      <c r="D1380" s="14">
        <v>624.25</v>
      </c>
      <c r="E1380" s="14">
        <v>616.57000000000005</v>
      </c>
      <c r="F1380" s="14" t="s">
        <v>2179</v>
      </c>
      <c r="G1380" s="15">
        <v>1.35E-2</v>
      </c>
    </row>
    <row r="1381" spans="1:7" x14ac:dyDescent="0.2">
      <c r="A1381" s="17">
        <v>41451</v>
      </c>
      <c r="B1381" s="14">
        <v>615.62</v>
      </c>
      <c r="C1381" s="14">
        <v>607.96</v>
      </c>
      <c r="D1381" s="14">
        <v>616.71</v>
      </c>
      <c r="E1381" s="14">
        <v>605.91</v>
      </c>
      <c r="F1381" s="14" t="s">
        <v>2179</v>
      </c>
      <c r="G1381" s="15">
        <v>1.6E-2</v>
      </c>
    </row>
    <row r="1382" spans="1:7" x14ac:dyDescent="0.2">
      <c r="A1382" s="17">
        <v>41450</v>
      </c>
      <c r="B1382" s="14">
        <v>607.41999999999996</v>
      </c>
      <c r="C1382" s="14">
        <v>600.21</v>
      </c>
      <c r="D1382" s="14">
        <v>609.36</v>
      </c>
      <c r="E1382" s="14">
        <v>600.21</v>
      </c>
      <c r="F1382" s="14" t="s">
        <v>2179</v>
      </c>
      <c r="G1382" s="15">
        <v>-2.0400000000000001E-2</v>
      </c>
    </row>
    <row r="1383" spans="1:7" x14ac:dyDescent="0.2">
      <c r="A1383" s="17">
        <v>41449</v>
      </c>
      <c r="B1383" s="14">
        <v>597.87</v>
      </c>
      <c r="C1383" s="14">
        <v>609.02</v>
      </c>
      <c r="D1383" s="14">
        <v>609.37</v>
      </c>
      <c r="E1383" s="14">
        <v>597.15</v>
      </c>
      <c r="F1383" s="14" t="s">
        <v>2179</v>
      </c>
      <c r="G1383" s="15">
        <v>-3.5999999999999999E-3</v>
      </c>
    </row>
    <row r="1384" spans="1:7" x14ac:dyDescent="0.2">
      <c r="A1384" s="17">
        <v>41446</v>
      </c>
      <c r="B1384" s="14">
        <v>610.33000000000004</v>
      </c>
      <c r="C1384" s="14">
        <v>611.1</v>
      </c>
      <c r="D1384" s="14">
        <v>617.32000000000005</v>
      </c>
      <c r="E1384" s="14">
        <v>610.33000000000004</v>
      </c>
      <c r="F1384" s="14" t="s">
        <v>2179</v>
      </c>
      <c r="G1384" s="15">
        <v>-1.7600000000000001E-2</v>
      </c>
    </row>
    <row r="1385" spans="1:7" x14ac:dyDescent="0.2">
      <c r="A1385" s="17">
        <v>41445</v>
      </c>
      <c r="B1385" s="14">
        <v>612.51</v>
      </c>
      <c r="C1385" s="14">
        <v>619.99</v>
      </c>
      <c r="D1385" s="14">
        <v>620.76</v>
      </c>
      <c r="E1385" s="14">
        <v>612.51</v>
      </c>
      <c r="F1385" s="14" t="s">
        <v>2179</v>
      </c>
      <c r="G1385" s="15">
        <v>-7.4999999999999997E-3</v>
      </c>
    </row>
    <row r="1386" spans="1:7" x14ac:dyDescent="0.2">
      <c r="A1386" s="17">
        <v>41444</v>
      </c>
      <c r="B1386" s="14">
        <v>623.48</v>
      </c>
      <c r="C1386" s="14">
        <v>627.36</v>
      </c>
      <c r="D1386" s="14">
        <v>627.36</v>
      </c>
      <c r="E1386" s="14">
        <v>621.28</v>
      </c>
      <c r="F1386" s="14" t="s">
        <v>2179</v>
      </c>
      <c r="G1386" s="15">
        <v>4.0000000000000002E-4</v>
      </c>
    </row>
    <row r="1387" spans="1:7" x14ac:dyDescent="0.2">
      <c r="A1387" s="17">
        <v>41443</v>
      </c>
      <c r="B1387" s="14">
        <v>628.16</v>
      </c>
      <c r="C1387" s="14">
        <v>624.20000000000005</v>
      </c>
      <c r="D1387" s="14">
        <v>629.97</v>
      </c>
      <c r="E1387" s="14">
        <v>622.58000000000004</v>
      </c>
      <c r="F1387" s="14" t="s">
        <v>2179</v>
      </c>
      <c r="G1387" s="15">
        <v>-5.3E-3</v>
      </c>
    </row>
    <row r="1388" spans="1:7" x14ac:dyDescent="0.2">
      <c r="A1388" s="17">
        <v>41442</v>
      </c>
      <c r="B1388" s="14">
        <v>627.9</v>
      </c>
      <c r="C1388" s="14">
        <v>631.27</v>
      </c>
      <c r="D1388" s="14">
        <v>631.27</v>
      </c>
      <c r="E1388" s="14">
        <v>626.59</v>
      </c>
      <c r="F1388" s="14" t="s">
        <v>2179</v>
      </c>
      <c r="G1388" s="15">
        <v>1.6999999999999999E-3</v>
      </c>
    </row>
    <row r="1389" spans="1:7" x14ac:dyDescent="0.2">
      <c r="A1389" s="17">
        <v>41439</v>
      </c>
      <c r="B1389" s="14">
        <v>631.26</v>
      </c>
      <c r="C1389" s="14">
        <v>633.15</v>
      </c>
      <c r="D1389" s="14">
        <v>636.05999999999995</v>
      </c>
      <c r="E1389" s="14">
        <v>631.09</v>
      </c>
      <c r="F1389" s="14" t="s">
        <v>2179</v>
      </c>
      <c r="G1389" s="15">
        <v>-3.2000000000000002E-3</v>
      </c>
    </row>
    <row r="1390" spans="1:7" x14ac:dyDescent="0.2">
      <c r="A1390" s="17">
        <v>41438</v>
      </c>
      <c r="B1390" s="14">
        <v>630.16</v>
      </c>
      <c r="C1390" s="14">
        <v>628.02</v>
      </c>
      <c r="D1390" s="14">
        <v>630.16</v>
      </c>
      <c r="E1390" s="14">
        <v>623.66999999999996</v>
      </c>
      <c r="F1390" s="14" t="s">
        <v>2179</v>
      </c>
      <c r="G1390" s="15">
        <v>2E-3</v>
      </c>
    </row>
    <row r="1391" spans="1:7" x14ac:dyDescent="0.2">
      <c r="A1391" s="17">
        <v>41437</v>
      </c>
      <c r="B1391" s="14">
        <v>632.19000000000005</v>
      </c>
      <c r="C1391" s="14">
        <v>631.9</v>
      </c>
      <c r="D1391" s="14">
        <v>637.62</v>
      </c>
      <c r="E1391" s="14">
        <v>631.54999999999995</v>
      </c>
      <c r="F1391" s="14" t="s">
        <v>2179</v>
      </c>
      <c r="G1391" s="15">
        <v>-8.9999999999999993E-3</v>
      </c>
    </row>
    <row r="1392" spans="1:7" x14ac:dyDescent="0.2">
      <c r="A1392" s="17">
        <v>41436</v>
      </c>
      <c r="B1392" s="14">
        <v>630.95000000000005</v>
      </c>
      <c r="C1392" s="14">
        <v>636.07000000000005</v>
      </c>
      <c r="D1392" s="14">
        <v>636.45000000000005</v>
      </c>
      <c r="E1392" s="14">
        <v>630.95000000000005</v>
      </c>
      <c r="F1392" s="14" t="s">
        <v>2179</v>
      </c>
      <c r="G1392" s="15">
        <v>4.8999999999999998E-3</v>
      </c>
    </row>
    <row r="1393" spans="1:7" x14ac:dyDescent="0.2">
      <c r="A1393" s="17">
        <v>41435</v>
      </c>
      <c r="B1393" s="14">
        <v>636.70000000000005</v>
      </c>
      <c r="C1393" s="14">
        <v>630.74</v>
      </c>
      <c r="D1393" s="14">
        <v>637.48</v>
      </c>
      <c r="E1393" s="14">
        <v>630.4</v>
      </c>
      <c r="F1393" s="14" t="s">
        <v>2179</v>
      </c>
      <c r="G1393" s="15">
        <v>-2.3999999999999998E-3</v>
      </c>
    </row>
    <row r="1394" spans="1:7" x14ac:dyDescent="0.2">
      <c r="A1394" s="17">
        <v>41432</v>
      </c>
      <c r="B1394" s="14">
        <v>633.6</v>
      </c>
      <c r="C1394" s="14">
        <v>634.34</v>
      </c>
      <c r="D1394" s="14">
        <v>635.45000000000005</v>
      </c>
      <c r="E1394" s="14">
        <v>625.38</v>
      </c>
      <c r="F1394" s="14" t="s">
        <v>2179</v>
      </c>
      <c r="G1394" s="15">
        <v>-1.5699999999999999E-2</v>
      </c>
    </row>
    <row r="1395" spans="1:7" x14ac:dyDescent="0.2">
      <c r="A1395" s="17">
        <v>41431</v>
      </c>
      <c r="B1395" s="14">
        <v>635.11</v>
      </c>
      <c r="C1395" s="14">
        <v>643.12</v>
      </c>
      <c r="D1395" s="14">
        <v>643.71</v>
      </c>
      <c r="E1395" s="14">
        <v>634.41</v>
      </c>
      <c r="F1395" s="14" t="s">
        <v>2179</v>
      </c>
      <c r="G1395" s="15">
        <v>6.4000000000000003E-3</v>
      </c>
    </row>
    <row r="1396" spans="1:7" x14ac:dyDescent="0.2">
      <c r="A1396" s="17">
        <v>41429</v>
      </c>
      <c r="B1396" s="14">
        <v>645.26</v>
      </c>
      <c r="C1396" s="14">
        <v>643.08000000000004</v>
      </c>
      <c r="D1396" s="14">
        <v>646.11</v>
      </c>
      <c r="E1396" s="14">
        <v>642.52</v>
      </c>
      <c r="F1396" s="14" t="s">
        <v>2179</v>
      </c>
      <c r="G1396" s="15">
        <v>-2.8999999999999998E-3</v>
      </c>
    </row>
    <row r="1397" spans="1:7" x14ac:dyDescent="0.2">
      <c r="A1397" s="17">
        <v>41428</v>
      </c>
      <c r="B1397" s="14">
        <v>641.15</v>
      </c>
      <c r="C1397" s="14">
        <v>642.14</v>
      </c>
      <c r="D1397" s="14">
        <v>645.79999999999995</v>
      </c>
      <c r="E1397" s="14">
        <v>639.11</v>
      </c>
      <c r="F1397" s="14" t="s">
        <v>2179</v>
      </c>
      <c r="G1397" s="15">
        <v>-1.24E-2</v>
      </c>
    </row>
    <row r="1398" spans="1:7" x14ac:dyDescent="0.2">
      <c r="A1398" s="17">
        <v>41425</v>
      </c>
      <c r="B1398" s="14">
        <v>642.99</v>
      </c>
      <c r="C1398" s="14">
        <v>653.04999999999995</v>
      </c>
      <c r="D1398" s="14">
        <v>653.07000000000005</v>
      </c>
      <c r="E1398" s="14">
        <v>642.99</v>
      </c>
      <c r="F1398" s="14" t="s">
        <v>2179</v>
      </c>
      <c r="G1398" s="15">
        <v>1.1999999999999999E-3</v>
      </c>
    </row>
    <row r="1399" spans="1:7" x14ac:dyDescent="0.2">
      <c r="A1399" s="17">
        <v>41424</v>
      </c>
      <c r="B1399" s="14">
        <v>651.09</v>
      </c>
      <c r="C1399" s="14">
        <v>650.05999999999995</v>
      </c>
      <c r="D1399" s="14">
        <v>653.38</v>
      </c>
      <c r="E1399" s="14">
        <v>649.9</v>
      </c>
      <c r="F1399" s="14" t="s">
        <v>2179</v>
      </c>
      <c r="G1399" s="15">
        <v>-1.41E-2</v>
      </c>
    </row>
    <row r="1400" spans="1:7" x14ac:dyDescent="0.2">
      <c r="A1400" s="17">
        <v>41423</v>
      </c>
      <c r="B1400" s="14">
        <v>650.29</v>
      </c>
      <c r="C1400" s="14">
        <v>658.55</v>
      </c>
      <c r="D1400" s="14">
        <v>659</v>
      </c>
      <c r="E1400" s="14">
        <v>650.29</v>
      </c>
      <c r="F1400" s="14" t="s">
        <v>2179</v>
      </c>
      <c r="G1400" s="15">
        <v>9.5999999999999992E-3</v>
      </c>
    </row>
    <row r="1401" spans="1:7" x14ac:dyDescent="0.2">
      <c r="A1401" s="17">
        <v>41422</v>
      </c>
      <c r="B1401" s="14">
        <v>659.58</v>
      </c>
      <c r="C1401" s="14">
        <v>655.08000000000004</v>
      </c>
      <c r="D1401" s="14">
        <v>662.48</v>
      </c>
      <c r="E1401" s="14">
        <v>654.99</v>
      </c>
      <c r="F1401" s="14" t="s">
        <v>2179</v>
      </c>
      <c r="G1401" s="15">
        <v>5.1000000000000004E-3</v>
      </c>
    </row>
    <row r="1402" spans="1:7" x14ac:dyDescent="0.2">
      <c r="A1402" s="17">
        <v>41421</v>
      </c>
      <c r="B1402" s="14">
        <v>653.29</v>
      </c>
      <c r="C1402" s="14">
        <v>651.74</v>
      </c>
      <c r="D1402" s="14">
        <v>653.85</v>
      </c>
      <c r="E1402" s="14">
        <v>651.54999999999995</v>
      </c>
      <c r="F1402" s="14" t="s">
        <v>2179</v>
      </c>
      <c r="G1402" s="15">
        <v>2.0999999999999999E-3</v>
      </c>
    </row>
    <row r="1403" spans="1:7" x14ac:dyDescent="0.2">
      <c r="A1403" s="17">
        <v>41418</v>
      </c>
      <c r="B1403" s="14">
        <v>650</v>
      </c>
      <c r="C1403" s="14">
        <v>652.91</v>
      </c>
      <c r="D1403" s="14">
        <v>655.86</v>
      </c>
      <c r="E1403" s="14">
        <v>647.97</v>
      </c>
      <c r="F1403" s="14" t="s">
        <v>2179</v>
      </c>
      <c r="G1403" s="15">
        <v>-1.8100000000000002E-2</v>
      </c>
    </row>
    <row r="1404" spans="1:7" x14ac:dyDescent="0.2">
      <c r="A1404" s="17">
        <v>41417</v>
      </c>
      <c r="B1404" s="14">
        <v>648.65</v>
      </c>
      <c r="C1404" s="14">
        <v>655.30999999999995</v>
      </c>
      <c r="D1404" s="14">
        <v>655.30999999999995</v>
      </c>
      <c r="E1404" s="14">
        <v>648.6</v>
      </c>
      <c r="F1404" s="14" t="s">
        <v>2179</v>
      </c>
      <c r="G1404" s="15">
        <v>2.8E-3</v>
      </c>
    </row>
    <row r="1405" spans="1:7" x14ac:dyDescent="0.2">
      <c r="A1405" s="17">
        <v>41416</v>
      </c>
      <c r="B1405" s="14">
        <v>660.6</v>
      </c>
      <c r="C1405" s="14">
        <v>659.36</v>
      </c>
      <c r="D1405" s="14">
        <v>661.29</v>
      </c>
      <c r="E1405" s="14">
        <v>657.92</v>
      </c>
      <c r="F1405" s="14" t="s">
        <v>2179</v>
      </c>
      <c r="G1405" s="15">
        <v>2.2000000000000001E-3</v>
      </c>
    </row>
    <row r="1406" spans="1:7" x14ac:dyDescent="0.2">
      <c r="A1406" s="17">
        <v>41415</v>
      </c>
      <c r="B1406" s="14">
        <v>658.73</v>
      </c>
      <c r="C1406" s="14">
        <v>659.53</v>
      </c>
      <c r="D1406" s="14">
        <v>659.53</v>
      </c>
      <c r="E1406" s="14">
        <v>655.22</v>
      </c>
      <c r="F1406" s="14" t="s">
        <v>2179</v>
      </c>
      <c r="G1406" s="15">
        <v>-2.0000000000000001E-4</v>
      </c>
    </row>
    <row r="1407" spans="1:7" x14ac:dyDescent="0.2">
      <c r="A1407" s="17">
        <v>41411</v>
      </c>
      <c r="B1407" s="14">
        <v>657.3</v>
      </c>
      <c r="C1407" s="14">
        <v>657.91</v>
      </c>
      <c r="D1407" s="14">
        <v>658.65</v>
      </c>
      <c r="E1407" s="14">
        <v>655.9</v>
      </c>
      <c r="F1407" s="14" t="s">
        <v>2179</v>
      </c>
      <c r="G1407" s="15">
        <v>-5.1999999999999998E-3</v>
      </c>
    </row>
    <row r="1408" spans="1:7" x14ac:dyDescent="0.2">
      <c r="A1408" s="17">
        <v>41410</v>
      </c>
      <c r="B1408" s="14">
        <v>657.44</v>
      </c>
      <c r="C1408" s="14">
        <v>661.51</v>
      </c>
      <c r="D1408" s="14">
        <v>662.54</v>
      </c>
      <c r="E1408" s="14">
        <v>655.02</v>
      </c>
      <c r="F1408" s="14" t="s">
        <v>2179</v>
      </c>
      <c r="G1408" s="15">
        <v>8.0000000000000004E-4</v>
      </c>
    </row>
    <row r="1409" spans="1:7" x14ac:dyDescent="0.2">
      <c r="A1409" s="17">
        <v>41409</v>
      </c>
      <c r="B1409" s="14">
        <v>660.89</v>
      </c>
      <c r="C1409" s="14">
        <v>660.54</v>
      </c>
      <c r="D1409" s="14">
        <v>663.88</v>
      </c>
      <c r="E1409" s="14">
        <v>659.94</v>
      </c>
      <c r="F1409" s="14" t="s">
        <v>2179</v>
      </c>
      <c r="G1409" s="15">
        <v>8.3000000000000001E-3</v>
      </c>
    </row>
    <row r="1410" spans="1:7" x14ac:dyDescent="0.2">
      <c r="A1410" s="17">
        <v>41408</v>
      </c>
      <c r="B1410" s="14">
        <v>660.36</v>
      </c>
      <c r="C1410" s="14">
        <v>659.11</v>
      </c>
      <c r="D1410" s="14">
        <v>660.36</v>
      </c>
      <c r="E1410" s="14">
        <v>655.44</v>
      </c>
      <c r="F1410" s="14" t="s">
        <v>2179</v>
      </c>
      <c r="G1410" s="15">
        <v>7.0000000000000001E-3</v>
      </c>
    </row>
    <row r="1411" spans="1:7" x14ac:dyDescent="0.2">
      <c r="A1411" s="17">
        <v>41407</v>
      </c>
      <c r="B1411" s="14">
        <v>654.91</v>
      </c>
      <c r="C1411" s="14">
        <v>652.14</v>
      </c>
      <c r="D1411" s="14">
        <v>656.04</v>
      </c>
      <c r="E1411" s="14">
        <v>651.76</v>
      </c>
      <c r="F1411" s="14" t="s">
        <v>2179</v>
      </c>
      <c r="G1411" s="15">
        <v>7.7999999999999996E-3</v>
      </c>
    </row>
    <row r="1412" spans="1:7" x14ac:dyDescent="0.2">
      <c r="A1412" s="17">
        <v>41402</v>
      </c>
      <c r="B1412" s="14">
        <v>650.35</v>
      </c>
      <c r="C1412" s="14">
        <v>645.96</v>
      </c>
      <c r="D1412" s="14">
        <v>650.59</v>
      </c>
      <c r="E1412" s="14">
        <v>645.09</v>
      </c>
      <c r="F1412" s="14" t="s">
        <v>2179</v>
      </c>
      <c r="G1412" s="15">
        <v>1E-3</v>
      </c>
    </row>
    <row r="1413" spans="1:7" x14ac:dyDescent="0.2">
      <c r="A1413" s="17">
        <v>41401</v>
      </c>
      <c r="B1413" s="14">
        <v>645.32000000000005</v>
      </c>
      <c r="C1413" s="14">
        <v>648.11</v>
      </c>
      <c r="D1413" s="14">
        <v>649.92999999999995</v>
      </c>
      <c r="E1413" s="14">
        <v>644.52</v>
      </c>
      <c r="F1413" s="14" t="s">
        <v>2179</v>
      </c>
      <c r="G1413" s="15">
        <v>4.1999999999999997E-3</v>
      </c>
    </row>
    <row r="1414" spans="1:7" x14ac:dyDescent="0.2">
      <c r="A1414" s="17">
        <v>41400</v>
      </c>
      <c r="B1414" s="14">
        <v>644.66</v>
      </c>
      <c r="C1414" s="14">
        <v>642.51</v>
      </c>
      <c r="D1414" s="14">
        <v>644.66</v>
      </c>
      <c r="E1414" s="14">
        <v>641.83000000000004</v>
      </c>
      <c r="F1414" s="14" t="s">
        <v>2179</v>
      </c>
      <c r="G1414" s="15">
        <v>3.3999999999999998E-3</v>
      </c>
    </row>
    <row r="1415" spans="1:7" x14ac:dyDescent="0.2">
      <c r="A1415" s="17">
        <v>41397</v>
      </c>
      <c r="B1415" s="14">
        <v>641.95000000000005</v>
      </c>
      <c r="C1415" s="14">
        <v>641.73</v>
      </c>
      <c r="D1415" s="14">
        <v>643.80999999999995</v>
      </c>
      <c r="E1415" s="14">
        <v>639.47</v>
      </c>
      <c r="F1415" s="14" t="s">
        <v>2179</v>
      </c>
      <c r="G1415" s="15">
        <v>1.8E-3</v>
      </c>
    </row>
    <row r="1416" spans="1:7" x14ac:dyDescent="0.2">
      <c r="A1416" s="17">
        <v>41396</v>
      </c>
      <c r="B1416" s="14">
        <v>639.79999999999995</v>
      </c>
      <c r="C1416" s="14">
        <v>637.04999999999995</v>
      </c>
      <c r="D1416" s="14">
        <v>641.98</v>
      </c>
      <c r="E1416" s="14">
        <v>634.87</v>
      </c>
      <c r="F1416" s="14" t="s">
        <v>2179</v>
      </c>
      <c r="G1416" s="15">
        <v>-2.8E-3</v>
      </c>
    </row>
    <row r="1417" spans="1:7" x14ac:dyDescent="0.2">
      <c r="A1417" s="17">
        <v>41395</v>
      </c>
      <c r="B1417" s="14">
        <v>638.65</v>
      </c>
      <c r="C1417" s="14">
        <v>642.29999999999995</v>
      </c>
      <c r="D1417" s="14">
        <v>643.13</v>
      </c>
      <c r="E1417" s="14">
        <v>638.65</v>
      </c>
      <c r="F1417" s="14" t="s">
        <v>2179</v>
      </c>
      <c r="G1417" s="15">
        <v>1.4E-3</v>
      </c>
    </row>
    <row r="1418" spans="1:7" x14ac:dyDescent="0.2">
      <c r="A1418" s="17">
        <v>41394</v>
      </c>
      <c r="B1418" s="14">
        <v>640.47</v>
      </c>
      <c r="C1418" s="14">
        <v>642.11</v>
      </c>
      <c r="D1418" s="14">
        <v>643.34</v>
      </c>
      <c r="E1418" s="14">
        <v>639.47</v>
      </c>
      <c r="F1418" s="14" t="s">
        <v>2179</v>
      </c>
      <c r="G1418" s="15">
        <v>5.9999999999999995E-4</v>
      </c>
    </row>
    <row r="1419" spans="1:7" x14ac:dyDescent="0.2">
      <c r="A1419" s="17">
        <v>41393</v>
      </c>
      <c r="B1419" s="14">
        <v>639.59</v>
      </c>
      <c r="C1419" s="14">
        <v>640.71</v>
      </c>
      <c r="D1419" s="14">
        <v>642.49</v>
      </c>
      <c r="E1419" s="14">
        <v>638.82000000000005</v>
      </c>
      <c r="F1419" s="14" t="s">
        <v>2179</v>
      </c>
      <c r="G1419" s="15">
        <v>2.8999999999999998E-3</v>
      </c>
    </row>
    <row r="1420" spans="1:7" x14ac:dyDescent="0.2">
      <c r="A1420" s="17">
        <v>41389</v>
      </c>
      <c r="B1420" s="14">
        <v>639.23</v>
      </c>
      <c r="C1420" s="14">
        <v>637.16</v>
      </c>
      <c r="D1420" s="14">
        <v>641.45000000000005</v>
      </c>
      <c r="E1420" s="14">
        <v>636.6</v>
      </c>
      <c r="F1420" s="14" t="s">
        <v>2179</v>
      </c>
      <c r="G1420" s="15">
        <v>7.1999999999999998E-3</v>
      </c>
    </row>
    <row r="1421" spans="1:7" x14ac:dyDescent="0.2">
      <c r="A1421" s="17">
        <v>41388</v>
      </c>
      <c r="B1421" s="14">
        <v>637.39</v>
      </c>
      <c r="C1421" s="14">
        <v>632.9</v>
      </c>
      <c r="D1421" s="14">
        <v>639.58000000000004</v>
      </c>
      <c r="E1421" s="14">
        <v>632.83000000000004</v>
      </c>
      <c r="F1421" s="14" t="s">
        <v>2179</v>
      </c>
      <c r="G1421" s="15">
        <v>1.2800000000000001E-2</v>
      </c>
    </row>
    <row r="1422" spans="1:7" x14ac:dyDescent="0.2">
      <c r="A1422" s="17">
        <v>41387</v>
      </c>
      <c r="B1422" s="14">
        <v>632.85</v>
      </c>
      <c r="C1422" s="14">
        <v>624.34</v>
      </c>
      <c r="D1422" s="14">
        <v>632.85</v>
      </c>
      <c r="E1422" s="14">
        <v>623.78</v>
      </c>
      <c r="F1422" s="14" t="s">
        <v>2179</v>
      </c>
      <c r="G1422" s="15">
        <v>2.0000000000000001E-4</v>
      </c>
    </row>
    <row r="1423" spans="1:7" x14ac:dyDescent="0.2">
      <c r="A1423" s="17">
        <v>41386</v>
      </c>
      <c r="B1423" s="14">
        <v>624.85</v>
      </c>
      <c r="C1423" s="14">
        <v>627.1</v>
      </c>
      <c r="D1423" s="14">
        <v>629.4</v>
      </c>
      <c r="E1423" s="14">
        <v>624.25</v>
      </c>
      <c r="F1423" s="14" t="s">
        <v>2179</v>
      </c>
      <c r="G1423" s="15">
        <v>3.5000000000000001E-3</v>
      </c>
    </row>
    <row r="1424" spans="1:7" x14ac:dyDescent="0.2">
      <c r="A1424" s="17">
        <v>41383</v>
      </c>
      <c r="B1424" s="14">
        <v>624.72</v>
      </c>
      <c r="C1424" s="14">
        <v>626.36</v>
      </c>
      <c r="D1424" s="14">
        <v>629.16</v>
      </c>
      <c r="E1424" s="14">
        <v>623.26</v>
      </c>
      <c r="F1424" s="14" t="s">
        <v>2179</v>
      </c>
      <c r="G1424" s="15">
        <v>-2.5999999999999999E-3</v>
      </c>
    </row>
    <row r="1425" spans="1:7" x14ac:dyDescent="0.2">
      <c r="A1425" s="17">
        <v>41382</v>
      </c>
      <c r="B1425" s="14">
        <v>622.54</v>
      </c>
      <c r="C1425" s="14">
        <v>625.36</v>
      </c>
      <c r="D1425" s="14">
        <v>627.53</v>
      </c>
      <c r="E1425" s="14">
        <v>622.39</v>
      </c>
      <c r="F1425" s="14" t="s">
        <v>2179</v>
      </c>
      <c r="G1425" s="15">
        <v>-1.2999999999999999E-2</v>
      </c>
    </row>
    <row r="1426" spans="1:7" x14ac:dyDescent="0.2">
      <c r="A1426" s="17">
        <v>41381</v>
      </c>
      <c r="B1426" s="14">
        <v>624.17999999999995</v>
      </c>
      <c r="C1426" s="14">
        <v>634.87</v>
      </c>
      <c r="D1426" s="14">
        <v>635.30999999999995</v>
      </c>
      <c r="E1426" s="14">
        <v>624.17999999999995</v>
      </c>
      <c r="F1426" s="14" t="s">
        <v>2179</v>
      </c>
      <c r="G1426" s="15">
        <v>-5.4999999999999997E-3</v>
      </c>
    </row>
    <row r="1427" spans="1:7" x14ac:dyDescent="0.2">
      <c r="A1427" s="17">
        <v>41380</v>
      </c>
      <c r="B1427" s="14">
        <v>632.4</v>
      </c>
      <c r="C1427" s="14">
        <v>637.96</v>
      </c>
      <c r="D1427" s="14">
        <v>638.16</v>
      </c>
      <c r="E1427" s="14">
        <v>632.4</v>
      </c>
      <c r="F1427" s="14" t="s">
        <v>2179</v>
      </c>
      <c r="G1427" s="15">
        <v>-3.5000000000000001E-3</v>
      </c>
    </row>
    <row r="1428" spans="1:7" x14ac:dyDescent="0.2">
      <c r="A1428" s="17">
        <v>41379</v>
      </c>
      <c r="B1428" s="14">
        <v>635.91999999999996</v>
      </c>
      <c r="C1428" s="14">
        <v>639.41999999999996</v>
      </c>
      <c r="D1428" s="14">
        <v>640.24</v>
      </c>
      <c r="E1428" s="14">
        <v>634.30999999999995</v>
      </c>
      <c r="F1428" s="14" t="s">
        <v>2179</v>
      </c>
      <c r="G1428" s="15">
        <v>-7.4999999999999997E-3</v>
      </c>
    </row>
    <row r="1429" spans="1:7" x14ac:dyDescent="0.2">
      <c r="A1429" s="17">
        <v>41376</v>
      </c>
      <c r="B1429" s="14">
        <v>638.17999999999995</v>
      </c>
      <c r="C1429" s="14">
        <v>642.94000000000005</v>
      </c>
      <c r="D1429" s="14">
        <v>643.51</v>
      </c>
      <c r="E1429" s="14">
        <v>638.17999999999995</v>
      </c>
      <c r="F1429" s="14" t="s">
        <v>2179</v>
      </c>
      <c r="G1429" s="15">
        <v>7.4000000000000003E-3</v>
      </c>
    </row>
    <row r="1430" spans="1:7" x14ac:dyDescent="0.2">
      <c r="A1430" s="17">
        <v>41375</v>
      </c>
      <c r="B1430" s="14">
        <v>643.02</v>
      </c>
      <c r="C1430" s="14">
        <v>638.97</v>
      </c>
      <c r="D1430" s="14">
        <v>644.01</v>
      </c>
      <c r="E1430" s="14">
        <v>638.37</v>
      </c>
      <c r="F1430" s="14" t="s">
        <v>2179</v>
      </c>
      <c r="G1430" s="15">
        <v>1.0500000000000001E-2</v>
      </c>
    </row>
    <row r="1431" spans="1:7" x14ac:dyDescent="0.2">
      <c r="A1431" s="17">
        <v>41374</v>
      </c>
      <c r="B1431" s="14">
        <v>638.32000000000005</v>
      </c>
      <c r="C1431" s="14">
        <v>632.61</v>
      </c>
      <c r="D1431" s="14">
        <v>638.32000000000005</v>
      </c>
      <c r="E1431" s="14">
        <v>632.29999999999995</v>
      </c>
      <c r="F1431" s="14" t="s">
        <v>2179</v>
      </c>
      <c r="G1431" s="15">
        <v>-5.0000000000000001E-4</v>
      </c>
    </row>
    <row r="1432" spans="1:7" x14ac:dyDescent="0.2">
      <c r="A1432" s="17">
        <v>41373</v>
      </c>
      <c r="B1432" s="14">
        <v>631.70000000000005</v>
      </c>
      <c r="C1432" s="14">
        <v>635.13</v>
      </c>
      <c r="D1432" s="14">
        <v>635.13</v>
      </c>
      <c r="E1432" s="14">
        <v>629.63</v>
      </c>
      <c r="F1432" s="14" t="s">
        <v>2179</v>
      </c>
      <c r="G1432" s="15">
        <v>8.8999999999999999E-3</v>
      </c>
    </row>
    <row r="1433" spans="1:7" x14ac:dyDescent="0.2">
      <c r="A1433" s="17">
        <v>41372</v>
      </c>
      <c r="B1433" s="14">
        <v>632.02</v>
      </c>
      <c r="C1433" s="14">
        <v>630.47</v>
      </c>
      <c r="D1433" s="14">
        <v>633.38</v>
      </c>
      <c r="E1433" s="14">
        <v>629.41999999999996</v>
      </c>
      <c r="F1433" s="14" t="s">
        <v>2179</v>
      </c>
      <c r="G1433" s="15">
        <v>-1.5699999999999999E-2</v>
      </c>
    </row>
    <row r="1434" spans="1:7" x14ac:dyDescent="0.2">
      <c r="A1434" s="17">
        <v>41369</v>
      </c>
      <c r="B1434" s="14">
        <v>626.42999999999995</v>
      </c>
      <c r="C1434" s="14">
        <v>636.75</v>
      </c>
      <c r="D1434" s="14">
        <v>637.54</v>
      </c>
      <c r="E1434" s="14">
        <v>625.89</v>
      </c>
      <c r="F1434" s="14" t="s">
        <v>2179</v>
      </c>
      <c r="G1434" s="15">
        <v>-1.3899999999999999E-2</v>
      </c>
    </row>
    <row r="1435" spans="1:7" x14ac:dyDescent="0.2">
      <c r="A1435" s="17">
        <v>41368</v>
      </c>
      <c r="B1435" s="14">
        <v>636.39</v>
      </c>
      <c r="C1435" s="14">
        <v>645.97</v>
      </c>
      <c r="D1435" s="14">
        <v>646.08000000000004</v>
      </c>
      <c r="E1435" s="14">
        <v>635.71</v>
      </c>
      <c r="F1435" s="14" t="s">
        <v>2179</v>
      </c>
      <c r="G1435" s="15">
        <v>5.1000000000000004E-3</v>
      </c>
    </row>
    <row r="1436" spans="1:7" x14ac:dyDescent="0.2">
      <c r="A1436" s="17">
        <v>41367</v>
      </c>
      <c r="B1436" s="14">
        <v>645.33000000000004</v>
      </c>
      <c r="C1436" s="14">
        <v>642.21</v>
      </c>
      <c r="D1436" s="14">
        <v>648.67999999999995</v>
      </c>
      <c r="E1436" s="14">
        <v>642.21</v>
      </c>
      <c r="F1436" s="14" t="s">
        <v>2179</v>
      </c>
      <c r="G1436" s="15">
        <v>1.0500000000000001E-2</v>
      </c>
    </row>
    <row r="1437" spans="1:7" x14ac:dyDescent="0.2">
      <c r="A1437" s="17">
        <v>41366</v>
      </c>
      <c r="B1437" s="14">
        <v>642.07000000000005</v>
      </c>
      <c r="C1437" s="14">
        <v>637.14</v>
      </c>
      <c r="D1437" s="14">
        <v>643.13</v>
      </c>
      <c r="E1437" s="14">
        <v>636.92999999999995</v>
      </c>
      <c r="F1437" s="14" t="s">
        <v>2179</v>
      </c>
      <c r="G1437" s="15">
        <v>-6.7000000000000002E-3</v>
      </c>
    </row>
    <row r="1438" spans="1:7" x14ac:dyDescent="0.2">
      <c r="A1438" s="17">
        <v>41360</v>
      </c>
      <c r="B1438" s="14">
        <v>635.4</v>
      </c>
      <c r="C1438" s="14">
        <v>642.17999999999995</v>
      </c>
      <c r="D1438" s="14">
        <v>642.17999999999995</v>
      </c>
      <c r="E1438" s="14">
        <v>632.41999999999996</v>
      </c>
      <c r="F1438" s="14" t="s">
        <v>2179</v>
      </c>
      <c r="G1438" s="15">
        <v>3.7000000000000002E-3</v>
      </c>
    </row>
    <row r="1439" spans="1:7" x14ac:dyDescent="0.2">
      <c r="A1439" s="17">
        <v>41359</v>
      </c>
      <c r="B1439" s="14">
        <v>639.69000000000005</v>
      </c>
      <c r="C1439" s="14">
        <v>640.39</v>
      </c>
      <c r="D1439" s="14">
        <v>640.39</v>
      </c>
      <c r="E1439" s="14">
        <v>635.71</v>
      </c>
      <c r="F1439" s="14" t="s">
        <v>2179</v>
      </c>
      <c r="G1439" s="15">
        <v>2.8E-3</v>
      </c>
    </row>
    <row r="1440" spans="1:7" x14ac:dyDescent="0.2">
      <c r="A1440" s="17">
        <v>41358</v>
      </c>
      <c r="B1440" s="14">
        <v>637.30999999999995</v>
      </c>
      <c r="C1440" s="14">
        <v>639.09</v>
      </c>
      <c r="D1440" s="14">
        <v>642.79</v>
      </c>
      <c r="E1440" s="14">
        <v>635.79999999999995</v>
      </c>
      <c r="F1440" s="14" t="s">
        <v>2179</v>
      </c>
      <c r="G1440" s="15">
        <v>-3.7000000000000002E-3</v>
      </c>
    </row>
    <row r="1441" spans="1:7" x14ac:dyDescent="0.2">
      <c r="A1441" s="17">
        <v>41355</v>
      </c>
      <c r="B1441" s="14">
        <v>635.55999999999995</v>
      </c>
      <c r="C1441" s="14">
        <v>635.80999999999995</v>
      </c>
      <c r="D1441" s="14">
        <v>636.9</v>
      </c>
      <c r="E1441" s="14">
        <v>632.29999999999995</v>
      </c>
      <c r="F1441" s="14" t="s">
        <v>2179</v>
      </c>
      <c r="G1441" s="15">
        <v>-1E-4</v>
      </c>
    </row>
    <row r="1442" spans="1:7" x14ac:dyDescent="0.2">
      <c r="A1442" s="17">
        <v>41354</v>
      </c>
      <c r="B1442" s="14">
        <v>637.91</v>
      </c>
      <c r="C1442" s="14">
        <v>640.70000000000005</v>
      </c>
      <c r="D1442" s="14">
        <v>641.73</v>
      </c>
      <c r="E1442" s="14">
        <v>636.17999999999995</v>
      </c>
      <c r="F1442" s="14" t="s">
        <v>2179</v>
      </c>
      <c r="G1442" s="15">
        <v>-2.8E-3</v>
      </c>
    </row>
    <row r="1443" spans="1:7" x14ac:dyDescent="0.2">
      <c r="A1443" s="17">
        <v>41353</v>
      </c>
      <c r="B1443" s="14">
        <v>637.97</v>
      </c>
      <c r="C1443" s="14">
        <v>641.74</v>
      </c>
      <c r="D1443" s="14">
        <v>642.84</v>
      </c>
      <c r="E1443" s="14">
        <v>637.97</v>
      </c>
      <c r="F1443" s="14" t="s">
        <v>2179</v>
      </c>
      <c r="G1443" s="15">
        <v>1.9E-3</v>
      </c>
    </row>
    <row r="1444" spans="1:7" x14ac:dyDescent="0.2">
      <c r="A1444" s="17">
        <v>41352</v>
      </c>
      <c r="B1444" s="14">
        <v>639.77</v>
      </c>
      <c r="C1444" s="14">
        <v>639.16999999999996</v>
      </c>
      <c r="D1444" s="14">
        <v>642.39</v>
      </c>
      <c r="E1444" s="14">
        <v>636.97</v>
      </c>
      <c r="F1444" s="14" t="s">
        <v>2179</v>
      </c>
      <c r="G1444" s="15">
        <v>-1.55E-2</v>
      </c>
    </row>
    <row r="1445" spans="1:7" x14ac:dyDescent="0.2">
      <c r="A1445" s="17">
        <v>41351</v>
      </c>
      <c r="B1445" s="14">
        <v>638.54</v>
      </c>
      <c r="C1445" s="14">
        <v>642.30999999999995</v>
      </c>
      <c r="D1445" s="14">
        <v>643.28</v>
      </c>
      <c r="E1445" s="14">
        <v>635.48</v>
      </c>
      <c r="F1445" s="14" t="s">
        <v>2179</v>
      </c>
      <c r="G1445" s="15">
        <v>1.6000000000000001E-3</v>
      </c>
    </row>
    <row r="1446" spans="1:7" x14ac:dyDescent="0.2">
      <c r="A1446" s="17">
        <v>41348</v>
      </c>
      <c r="B1446" s="14">
        <v>648.6</v>
      </c>
      <c r="C1446" s="14">
        <v>647.96</v>
      </c>
      <c r="D1446" s="14">
        <v>650.54</v>
      </c>
      <c r="E1446" s="14">
        <v>647.37</v>
      </c>
      <c r="F1446" s="14" t="s">
        <v>2179</v>
      </c>
      <c r="G1446" s="15">
        <v>-4.0000000000000002E-4</v>
      </c>
    </row>
    <row r="1447" spans="1:7" x14ac:dyDescent="0.2">
      <c r="A1447" s="17">
        <v>41347</v>
      </c>
      <c r="B1447" s="14">
        <v>647.54999999999995</v>
      </c>
      <c r="C1447" s="14">
        <v>648.96</v>
      </c>
      <c r="D1447" s="14">
        <v>651.37</v>
      </c>
      <c r="E1447" s="14">
        <v>645.17999999999995</v>
      </c>
      <c r="F1447" s="14" t="s">
        <v>2179</v>
      </c>
      <c r="G1447" s="15">
        <v>2.2000000000000001E-3</v>
      </c>
    </row>
    <row r="1448" spans="1:7" x14ac:dyDescent="0.2">
      <c r="A1448" s="17">
        <v>41346</v>
      </c>
      <c r="B1448" s="14">
        <v>647.79</v>
      </c>
      <c r="C1448" s="14">
        <v>646.19000000000005</v>
      </c>
      <c r="D1448" s="14">
        <v>648.03</v>
      </c>
      <c r="E1448" s="14">
        <v>644.77</v>
      </c>
      <c r="F1448" s="14" t="s">
        <v>2179</v>
      </c>
      <c r="G1448" s="15">
        <v>2.9999999999999997E-4</v>
      </c>
    </row>
    <row r="1449" spans="1:7" x14ac:dyDescent="0.2">
      <c r="A1449" s="17">
        <v>41345</v>
      </c>
      <c r="B1449" s="14">
        <v>646.39</v>
      </c>
      <c r="C1449" s="14">
        <v>646.09</v>
      </c>
      <c r="D1449" s="14">
        <v>648.49</v>
      </c>
      <c r="E1449" s="14">
        <v>645.46</v>
      </c>
      <c r="F1449" s="14" t="s">
        <v>2179</v>
      </c>
      <c r="G1449" s="15">
        <v>2.8999999999999998E-3</v>
      </c>
    </row>
    <row r="1450" spans="1:7" x14ac:dyDescent="0.2">
      <c r="A1450" s="17">
        <v>41344</v>
      </c>
      <c r="B1450" s="14">
        <v>646.19000000000005</v>
      </c>
      <c r="C1450" s="14">
        <v>646</v>
      </c>
      <c r="D1450" s="14">
        <v>647.62</v>
      </c>
      <c r="E1450" s="14">
        <v>645.33000000000004</v>
      </c>
      <c r="F1450" s="14" t="s">
        <v>2179</v>
      </c>
      <c r="G1450" s="15">
        <v>4.3E-3</v>
      </c>
    </row>
    <row r="1451" spans="1:7" x14ac:dyDescent="0.2">
      <c r="A1451" s="17">
        <v>41341</v>
      </c>
      <c r="B1451" s="14">
        <v>644.33000000000004</v>
      </c>
      <c r="C1451" s="14">
        <v>643.91999999999996</v>
      </c>
      <c r="D1451" s="14">
        <v>646.1</v>
      </c>
      <c r="E1451" s="14">
        <v>643.25</v>
      </c>
      <c r="F1451" s="14" t="s">
        <v>2179</v>
      </c>
      <c r="G1451" s="15">
        <v>-6.4000000000000003E-3</v>
      </c>
    </row>
    <row r="1452" spans="1:7" x14ac:dyDescent="0.2">
      <c r="A1452" s="17">
        <v>41340</v>
      </c>
      <c r="B1452" s="14">
        <v>641.54999999999995</v>
      </c>
      <c r="C1452" s="14">
        <v>647.38</v>
      </c>
      <c r="D1452" s="14">
        <v>647.66</v>
      </c>
      <c r="E1452" s="14">
        <v>640.79999999999995</v>
      </c>
      <c r="F1452" s="14" t="s">
        <v>2179</v>
      </c>
      <c r="G1452" s="15">
        <v>-6.6E-3</v>
      </c>
    </row>
    <row r="1453" spans="1:7" x14ac:dyDescent="0.2">
      <c r="A1453" s="17">
        <v>41339</v>
      </c>
      <c r="B1453" s="14">
        <v>645.66999999999996</v>
      </c>
      <c r="C1453" s="14">
        <v>649.07000000000005</v>
      </c>
      <c r="D1453" s="14">
        <v>649.69000000000005</v>
      </c>
      <c r="E1453" s="14">
        <v>645.52</v>
      </c>
      <c r="F1453" s="14" t="s">
        <v>2179</v>
      </c>
      <c r="G1453" s="15">
        <v>1.11E-2</v>
      </c>
    </row>
    <row r="1454" spans="1:7" x14ac:dyDescent="0.2">
      <c r="A1454" s="17">
        <v>41338</v>
      </c>
      <c r="B1454" s="14">
        <v>649.96</v>
      </c>
      <c r="C1454" s="14">
        <v>644.07000000000005</v>
      </c>
      <c r="D1454" s="14">
        <v>651.37</v>
      </c>
      <c r="E1454" s="14">
        <v>644.07000000000005</v>
      </c>
      <c r="F1454" s="14" t="s">
        <v>2179</v>
      </c>
      <c r="G1454" s="15">
        <v>1.04E-2</v>
      </c>
    </row>
    <row r="1455" spans="1:7" x14ac:dyDescent="0.2">
      <c r="A1455" s="17">
        <v>41337</v>
      </c>
      <c r="B1455" s="14">
        <v>642.83000000000004</v>
      </c>
      <c r="C1455" s="14">
        <v>635.20000000000005</v>
      </c>
      <c r="D1455" s="14">
        <v>642.86</v>
      </c>
      <c r="E1455" s="14">
        <v>634.85</v>
      </c>
      <c r="F1455" s="14" t="s">
        <v>2179</v>
      </c>
      <c r="G1455" s="15">
        <v>3.3999999999999998E-3</v>
      </c>
    </row>
    <row r="1456" spans="1:7" x14ac:dyDescent="0.2">
      <c r="A1456" s="17">
        <v>41334</v>
      </c>
      <c r="B1456" s="14">
        <v>636.22</v>
      </c>
      <c r="C1456" s="14">
        <v>634.84</v>
      </c>
      <c r="D1456" s="14">
        <v>639.19000000000005</v>
      </c>
      <c r="E1456" s="14">
        <v>634.11</v>
      </c>
      <c r="F1456" s="14" t="s">
        <v>2179</v>
      </c>
      <c r="G1456" s="15">
        <v>7.7999999999999996E-3</v>
      </c>
    </row>
    <row r="1457" spans="1:7" x14ac:dyDescent="0.2">
      <c r="A1457" s="17">
        <v>41333</v>
      </c>
      <c r="B1457" s="14">
        <v>634.05999999999995</v>
      </c>
      <c r="C1457" s="14">
        <v>631.73</v>
      </c>
      <c r="D1457" s="14">
        <v>634.75</v>
      </c>
      <c r="E1457" s="14">
        <v>631.41999999999996</v>
      </c>
      <c r="F1457" s="14" t="s">
        <v>2179</v>
      </c>
      <c r="G1457" s="15">
        <v>-1.2999999999999999E-3</v>
      </c>
    </row>
    <row r="1458" spans="1:7" x14ac:dyDescent="0.2">
      <c r="A1458" s="17">
        <v>41332</v>
      </c>
      <c r="B1458" s="14">
        <v>629.16</v>
      </c>
      <c r="C1458" s="14">
        <v>629.49</v>
      </c>
      <c r="D1458" s="14">
        <v>630.69000000000005</v>
      </c>
      <c r="E1458" s="14">
        <v>626.47</v>
      </c>
      <c r="F1458" s="14" t="s">
        <v>2179</v>
      </c>
      <c r="G1458" s="15">
        <v>-1E-4</v>
      </c>
    </row>
    <row r="1459" spans="1:7" x14ac:dyDescent="0.2">
      <c r="A1459" s="17">
        <v>41331</v>
      </c>
      <c r="B1459" s="14">
        <v>629.99</v>
      </c>
      <c r="C1459" s="14">
        <v>623.72</v>
      </c>
      <c r="D1459" s="14">
        <v>629.99</v>
      </c>
      <c r="E1459" s="14">
        <v>622.45000000000005</v>
      </c>
      <c r="F1459" s="14" t="s">
        <v>2179</v>
      </c>
      <c r="G1459" s="15">
        <v>7.4000000000000003E-3</v>
      </c>
    </row>
    <row r="1460" spans="1:7" x14ac:dyDescent="0.2">
      <c r="A1460" s="17">
        <v>41330</v>
      </c>
      <c r="B1460" s="14">
        <v>630.07000000000005</v>
      </c>
      <c r="C1460" s="14">
        <v>628.5</v>
      </c>
      <c r="D1460" s="14">
        <v>632.62</v>
      </c>
      <c r="E1460" s="14">
        <v>628.5</v>
      </c>
      <c r="F1460" s="14" t="s">
        <v>2179</v>
      </c>
      <c r="G1460" s="15">
        <v>5.4000000000000003E-3</v>
      </c>
    </row>
    <row r="1461" spans="1:7" x14ac:dyDescent="0.2">
      <c r="A1461" s="17">
        <v>41327</v>
      </c>
      <c r="B1461" s="14">
        <v>625.47</v>
      </c>
      <c r="C1461" s="14">
        <v>620.04999999999995</v>
      </c>
      <c r="D1461" s="14">
        <v>628.26</v>
      </c>
      <c r="E1461" s="14">
        <v>620.04999999999995</v>
      </c>
      <c r="F1461" s="14" t="s">
        <v>2179</v>
      </c>
      <c r="G1461" s="15">
        <v>-8.3999999999999995E-3</v>
      </c>
    </row>
    <row r="1462" spans="1:7" x14ac:dyDescent="0.2">
      <c r="A1462" s="17">
        <v>41326</v>
      </c>
      <c r="B1462" s="14">
        <v>622.08000000000004</v>
      </c>
      <c r="C1462" s="14">
        <v>624.91999999999996</v>
      </c>
      <c r="D1462" s="14">
        <v>627.27</v>
      </c>
      <c r="E1462" s="14">
        <v>620.87</v>
      </c>
      <c r="F1462" s="14" t="s">
        <v>2179</v>
      </c>
      <c r="G1462" s="15">
        <v>9.7999999999999997E-3</v>
      </c>
    </row>
    <row r="1463" spans="1:7" x14ac:dyDescent="0.2">
      <c r="A1463" s="17">
        <v>41325</v>
      </c>
      <c r="B1463" s="14">
        <v>627.38</v>
      </c>
      <c r="C1463" s="14">
        <v>621.54</v>
      </c>
      <c r="D1463" s="14">
        <v>627.38</v>
      </c>
      <c r="E1463" s="14">
        <v>620.82000000000005</v>
      </c>
      <c r="F1463" s="14" t="s">
        <v>2179</v>
      </c>
      <c r="G1463" s="15">
        <v>1.14E-2</v>
      </c>
    </row>
    <row r="1464" spans="1:7" x14ac:dyDescent="0.2">
      <c r="A1464" s="17">
        <v>41324</v>
      </c>
      <c r="B1464" s="14">
        <v>621.29</v>
      </c>
      <c r="C1464" s="14">
        <v>614.86</v>
      </c>
      <c r="D1464" s="14">
        <v>621.29</v>
      </c>
      <c r="E1464" s="14">
        <v>614.46</v>
      </c>
      <c r="F1464" s="14" t="s">
        <v>2179</v>
      </c>
      <c r="G1464" s="15">
        <v>-5.4000000000000003E-3</v>
      </c>
    </row>
    <row r="1465" spans="1:7" x14ac:dyDescent="0.2">
      <c r="A1465" s="17">
        <v>41323</v>
      </c>
      <c r="B1465" s="14">
        <v>614.29999999999995</v>
      </c>
      <c r="C1465" s="14">
        <v>614.74</v>
      </c>
      <c r="D1465" s="14">
        <v>615.39</v>
      </c>
      <c r="E1465" s="14">
        <v>612.72</v>
      </c>
      <c r="F1465" s="14" t="s">
        <v>2179</v>
      </c>
      <c r="G1465" s="15">
        <v>8.9999999999999998E-4</v>
      </c>
    </row>
    <row r="1466" spans="1:7" x14ac:dyDescent="0.2">
      <c r="A1466" s="17">
        <v>41320</v>
      </c>
      <c r="B1466" s="14">
        <v>617.66</v>
      </c>
      <c r="C1466" s="14">
        <v>616.79</v>
      </c>
      <c r="D1466" s="14">
        <v>617.67999999999995</v>
      </c>
      <c r="E1466" s="14">
        <v>614.85</v>
      </c>
      <c r="F1466" s="14" t="s">
        <v>2179</v>
      </c>
      <c r="G1466" s="15">
        <v>5.7999999999999996E-3</v>
      </c>
    </row>
    <row r="1467" spans="1:7" x14ac:dyDescent="0.2">
      <c r="A1467" s="17">
        <v>41319</v>
      </c>
      <c r="B1467" s="14">
        <v>617.09</v>
      </c>
      <c r="C1467" s="14">
        <v>614.07000000000005</v>
      </c>
      <c r="D1467" s="14">
        <v>618.51</v>
      </c>
      <c r="E1467" s="14">
        <v>613.17999999999995</v>
      </c>
      <c r="F1467" s="14" t="s">
        <v>2179</v>
      </c>
      <c r="G1467" s="15">
        <v>7.7000000000000002E-3</v>
      </c>
    </row>
    <row r="1468" spans="1:7" x14ac:dyDescent="0.2">
      <c r="A1468" s="17">
        <v>41318</v>
      </c>
      <c r="B1468" s="14">
        <v>613.51</v>
      </c>
      <c r="C1468" s="14">
        <v>611.34</v>
      </c>
      <c r="D1468" s="14">
        <v>613.51</v>
      </c>
      <c r="E1468" s="14">
        <v>609.26</v>
      </c>
      <c r="F1468" s="14" t="s">
        <v>2179</v>
      </c>
      <c r="G1468" s="15">
        <v>4.3E-3</v>
      </c>
    </row>
    <row r="1469" spans="1:7" x14ac:dyDescent="0.2">
      <c r="A1469" s="17">
        <v>41317</v>
      </c>
      <c r="B1469" s="14">
        <v>608.80999999999995</v>
      </c>
      <c r="C1469" s="14">
        <v>608.33000000000004</v>
      </c>
      <c r="D1469" s="14">
        <v>610.01</v>
      </c>
      <c r="E1469" s="14">
        <v>606.77</v>
      </c>
      <c r="F1469" s="14" t="s">
        <v>2179</v>
      </c>
      <c r="G1469" s="15">
        <v>-0.05</v>
      </c>
    </row>
    <row r="1470" spans="1:7" x14ac:dyDescent="0.2">
      <c r="A1470" s="17">
        <v>41316</v>
      </c>
      <c r="B1470" s="14">
        <v>606.21</v>
      </c>
      <c r="C1470" s="14">
        <v>604.14</v>
      </c>
      <c r="D1470" s="14">
        <v>611.66</v>
      </c>
      <c r="E1470" s="14">
        <v>600.75</v>
      </c>
      <c r="F1470" s="14" t="s">
        <v>2179</v>
      </c>
      <c r="G1470" s="15">
        <v>5.5999999999999999E-3</v>
      </c>
    </row>
    <row r="1471" spans="1:7" x14ac:dyDescent="0.2">
      <c r="A1471" s="17">
        <v>41313</v>
      </c>
      <c r="B1471" s="14">
        <v>638.1</v>
      </c>
      <c r="C1471" s="14">
        <v>636.36</v>
      </c>
      <c r="D1471" s="14">
        <v>638.1</v>
      </c>
      <c r="E1471" s="14">
        <v>635.38</v>
      </c>
      <c r="F1471" s="14" t="s">
        <v>2179</v>
      </c>
      <c r="G1471" s="15">
        <v>3.3999999999999998E-3</v>
      </c>
    </row>
    <row r="1472" spans="1:7" x14ac:dyDescent="0.2">
      <c r="A1472" s="17">
        <v>41312</v>
      </c>
      <c r="B1472" s="14">
        <v>634.54999999999995</v>
      </c>
      <c r="C1472" s="14">
        <v>634.79999999999995</v>
      </c>
      <c r="D1472" s="14">
        <v>640.88</v>
      </c>
      <c r="E1472" s="14">
        <v>633.99</v>
      </c>
      <c r="F1472" s="14" t="s">
        <v>2179</v>
      </c>
      <c r="G1472" s="15">
        <v>-1.9E-3</v>
      </c>
    </row>
    <row r="1473" spans="1:7" x14ac:dyDescent="0.2">
      <c r="A1473" s="17">
        <v>41311</v>
      </c>
      <c r="B1473" s="14">
        <v>632.42999999999995</v>
      </c>
      <c r="C1473" s="14">
        <v>633.49</v>
      </c>
      <c r="D1473" s="14">
        <v>640.09</v>
      </c>
      <c r="E1473" s="14">
        <v>630.28</v>
      </c>
      <c r="F1473" s="14" t="s">
        <v>2179</v>
      </c>
      <c r="G1473" s="15">
        <v>6.6E-3</v>
      </c>
    </row>
    <row r="1474" spans="1:7" x14ac:dyDescent="0.2">
      <c r="A1474" s="17">
        <v>41310</v>
      </c>
      <c r="B1474" s="14">
        <v>633.66</v>
      </c>
      <c r="C1474" s="14">
        <v>627.64</v>
      </c>
      <c r="D1474" s="14">
        <v>634.48</v>
      </c>
      <c r="E1474" s="14">
        <v>627.64</v>
      </c>
      <c r="F1474" s="14" t="s">
        <v>2179</v>
      </c>
      <c r="G1474" s="15">
        <v>-1.5E-3</v>
      </c>
    </row>
    <row r="1475" spans="1:7" x14ac:dyDescent="0.2">
      <c r="A1475" s="17">
        <v>41309</v>
      </c>
      <c r="B1475" s="14">
        <v>629.49</v>
      </c>
      <c r="C1475" s="14">
        <v>629.67999999999995</v>
      </c>
      <c r="D1475" s="14">
        <v>636.20000000000005</v>
      </c>
      <c r="E1475" s="14">
        <v>629.49</v>
      </c>
      <c r="F1475" s="14" t="s">
        <v>2179</v>
      </c>
      <c r="G1475" s="15">
        <v>1.9400000000000001E-2</v>
      </c>
    </row>
    <row r="1476" spans="1:7" x14ac:dyDescent="0.2">
      <c r="A1476" s="17">
        <v>41306</v>
      </c>
      <c r="B1476" s="14">
        <v>630.42999999999995</v>
      </c>
      <c r="C1476" s="14">
        <v>619.37</v>
      </c>
      <c r="D1476" s="14">
        <v>631.72</v>
      </c>
      <c r="E1476" s="14">
        <v>619.37</v>
      </c>
      <c r="F1476" s="14" t="s">
        <v>2179</v>
      </c>
      <c r="G1476" s="15">
        <v>-9.4999999999999998E-3</v>
      </c>
    </row>
    <row r="1477" spans="1:7" x14ac:dyDescent="0.2">
      <c r="A1477" s="17">
        <v>41305</v>
      </c>
      <c r="B1477" s="14">
        <v>618.42999999999995</v>
      </c>
      <c r="C1477" s="14">
        <v>626.63</v>
      </c>
      <c r="D1477" s="14">
        <v>629.01</v>
      </c>
      <c r="E1477" s="14">
        <v>618.42999999999995</v>
      </c>
      <c r="F1477" s="14" t="s">
        <v>2179</v>
      </c>
      <c r="G1477" s="15">
        <v>1.8E-3</v>
      </c>
    </row>
    <row r="1478" spans="1:7" x14ac:dyDescent="0.2">
      <c r="A1478" s="17">
        <v>41304</v>
      </c>
      <c r="B1478" s="14">
        <v>624.34</v>
      </c>
      <c r="C1478" s="14">
        <v>624.17999999999995</v>
      </c>
      <c r="D1478" s="14">
        <v>626.03</v>
      </c>
      <c r="E1478" s="14">
        <v>621.29</v>
      </c>
      <c r="F1478" s="14" t="s">
        <v>2179</v>
      </c>
      <c r="G1478" s="15">
        <v>-2.0000000000000001E-4</v>
      </c>
    </row>
    <row r="1479" spans="1:7" x14ac:dyDescent="0.2">
      <c r="A1479" s="17">
        <v>41303</v>
      </c>
      <c r="B1479" s="14">
        <v>623.19000000000005</v>
      </c>
      <c r="C1479" s="14">
        <v>623.66999999999996</v>
      </c>
      <c r="D1479" s="14">
        <v>624.11</v>
      </c>
      <c r="E1479" s="14">
        <v>621.49</v>
      </c>
      <c r="F1479" s="14" t="s">
        <v>2179</v>
      </c>
      <c r="G1479" s="15">
        <v>-4.8999999999999998E-3</v>
      </c>
    </row>
    <row r="1480" spans="1:7" x14ac:dyDescent="0.2">
      <c r="A1480" s="17">
        <v>41302</v>
      </c>
      <c r="B1480" s="14">
        <v>623.34</v>
      </c>
      <c r="C1480" s="14">
        <v>626.87</v>
      </c>
      <c r="D1480" s="14">
        <v>627.05999999999995</v>
      </c>
      <c r="E1480" s="14">
        <v>621.55999999999995</v>
      </c>
      <c r="F1480" s="14" t="s">
        <v>2179</v>
      </c>
      <c r="G1480" s="15">
        <v>8.9999999999999993E-3</v>
      </c>
    </row>
    <row r="1481" spans="1:7" x14ac:dyDescent="0.2">
      <c r="A1481" s="17">
        <v>41299</v>
      </c>
      <c r="B1481" s="14">
        <v>626.42999999999995</v>
      </c>
      <c r="C1481" s="14">
        <v>621.36</v>
      </c>
      <c r="D1481" s="14">
        <v>626.65</v>
      </c>
      <c r="E1481" s="14">
        <v>621.24</v>
      </c>
      <c r="F1481" s="14" t="s">
        <v>2179</v>
      </c>
      <c r="G1481" s="15">
        <v>-1.8E-3</v>
      </c>
    </row>
    <row r="1482" spans="1:7" x14ac:dyDescent="0.2">
      <c r="A1482" s="17">
        <v>41298</v>
      </c>
      <c r="B1482" s="14">
        <v>620.84</v>
      </c>
      <c r="C1482" s="14">
        <v>621.83000000000004</v>
      </c>
      <c r="D1482" s="14">
        <v>621.83000000000004</v>
      </c>
      <c r="E1482" s="14">
        <v>617.77</v>
      </c>
      <c r="F1482" s="14" t="s">
        <v>2179</v>
      </c>
      <c r="G1482" s="15">
        <v>2.3E-3</v>
      </c>
    </row>
    <row r="1483" spans="1:7" x14ac:dyDescent="0.2">
      <c r="A1483" s="17">
        <v>41297</v>
      </c>
      <c r="B1483" s="14">
        <v>621.97</v>
      </c>
      <c r="C1483" s="14">
        <v>619.1</v>
      </c>
      <c r="D1483" s="14">
        <v>622.48</v>
      </c>
      <c r="E1483" s="14">
        <v>618.97</v>
      </c>
      <c r="F1483" s="14" t="s">
        <v>2179</v>
      </c>
      <c r="G1483" s="15">
        <v>-1E-4</v>
      </c>
    </row>
    <row r="1484" spans="1:7" x14ac:dyDescent="0.2">
      <c r="A1484" s="17">
        <v>41296</v>
      </c>
      <c r="B1484" s="14">
        <v>620.52</v>
      </c>
      <c r="C1484" s="14">
        <v>621.46</v>
      </c>
      <c r="D1484" s="14">
        <v>623.16</v>
      </c>
      <c r="E1484" s="14">
        <v>618.53</v>
      </c>
      <c r="F1484" s="14" t="s">
        <v>2179</v>
      </c>
      <c r="G1484" s="15">
        <v>7.9000000000000008E-3</v>
      </c>
    </row>
    <row r="1485" spans="1:7" x14ac:dyDescent="0.2">
      <c r="A1485" s="17">
        <v>41295</v>
      </c>
      <c r="B1485" s="14">
        <v>620.58000000000004</v>
      </c>
      <c r="C1485" s="14">
        <v>616.58000000000004</v>
      </c>
      <c r="D1485" s="14">
        <v>621.24</v>
      </c>
      <c r="E1485" s="14">
        <v>615.92999999999995</v>
      </c>
      <c r="F1485" s="14" t="s">
        <v>2179</v>
      </c>
      <c r="G1485" s="15">
        <v>-5.0000000000000001E-4</v>
      </c>
    </row>
    <row r="1486" spans="1:7" x14ac:dyDescent="0.2">
      <c r="A1486" s="17">
        <v>41292</v>
      </c>
      <c r="B1486" s="14">
        <v>615.74</v>
      </c>
      <c r="C1486" s="14">
        <v>617.53</v>
      </c>
      <c r="D1486" s="14">
        <v>619.4</v>
      </c>
      <c r="E1486" s="14">
        <v>615.74</v>
      </c>
      <c r="F1486" s="14" t="s">
        <v>2179</v>
      </c>
      <c r="G1486" s="15">
        <v>3.8999999999999998E-3</v>
      </c>
    </row>
    <row r="1487" spans="1:7" x14ac:dyDescent="0.2">
      <c r="A1487" s="17">
        <v>41291</v>
      </c>
      <c r="B1487" s="14">
        <v>616.04999999999995</v>
      </c>
      <c r="C1487" s="14">
        <v>613.4</v>
      </c>
      <c r="D1487" s="14">
        <v>616.04999999999995</v>
      </c>
      <c r="E1487" s="14">
        <v>612.54</v>
      </c>
      <c r="F1487" s="14" t="s">
        <v>2179</v>
      </c>
      <c r="G1487" s="15">
        <v>4.1000000000000003E-3</v>
      </c>
    </row>
    <row r="1488" spans="1:7" x14ac:dyDescent="0.2">
      <c r="A1488" s="17">
        <v>41290</v>
      </c>
      <c r="B1488" s="14">
        <v>613.64</v>
      </c>
      <c r="C1488" s="14">
        <v>610.52</v>
      </c>
      <c r="D1488" s="14">
        <v>613.79999999999995</v>
      </c>
      <c r="E1488" s="14">
        <v>607.35</v>
      </c>
      <c r="F1488" s="14" t="s">
        <v>2179</v>
      </c>
      <c r="G1488" s="15">
        <v>5.7000000000000002E-3</v>
      </c>
    </row>
    <row r="1489" spans="1:7" x14ac:dyDescent="0.2">
      <c r="A1489" s="17">
        <v>41289</v>
      </c>
      <c r="B1489" s="14">
        <v>611.16</v>
      </c>
      <c r="C1489" s="14">
        <v>606.49</v>
      </c>
      <c r="D1489" s="14">
        <v>611.59</v>
      </c>
      <c r="E1489" s="14">
        <v>605.94000000000005</v>
      </c>
      <c r="F1489" s="14" t="s">
        <v>2179</v>
      </c>
      <c r="G1489" s="15">
        <v>-1.6999999999999999E-3</v>
      </c>
    </row>
    <row r="1490" spans="1:7" x14ac:dyDescent="0.2">
      <c r="A1490" s="17">
        <v>41288</v>
      </c>
      <c r="B1490" s="14">
        <v>607.71</v>
      </c>
      <c r="C1490" s="14">
        <v>610.1</v>
      </c>
      <c r="D1490" s="14">
        <v>610.48</v>
      </c>
      <c r="E1490" s="14">
        <v>607.71</v>
      </c>
      <c r="F1490" s="14" t="s">
        <v>2179</v>
      </c>
      <c r="G1490" s="15">
        <v>5.0000000000000001E-4</v>
      </c>
    </row>
    <row r="1491" spans="1:7" x14ac:dyDescent="0.2">
      <c r="A1491" s="17">
        <v>41285</v>
      </c>
      <c r="B1491" s="14">
        <v>608.77</v>
      </c>
      <c r="C1491" s="14">
        <v>610.09</v>
      </c>
      <c r="D1491" s="14">
        <v>611.01</v>
      </c>
      <c r="E1491" s="14">
        <v>606.74</v>
      </c>
      <c r="F1491" s="14" t="s">
        <v>2179</v>
      </c>
      <c r="G1491" s="15">
        <v>3.8E-3</v>
      </c>
    </row>
    <row r="1492" spans="1:7" x14ac:dyDescent="0.2">
      <c r="A1492" s="17">
        <v>41284</v>
      </c>
      <c r="B1492" s="14">
        <v>608.47</v>
      </c>
      <c r="C1492" s="14">
        <v>607.32000000000005</v>
      </c>
      <c r="D1492" s="14">
        <v>609.22</v>
      </c>
      <c r="E1492" s="14">
        <v>606.26</v>
      </c>
      <c r="F1492" s="14" t="s">
        <v>2179</v>
      </c>
      <c r="G1492" s="15">
        <v>6.1999999999999998E-3</v>
      </c>
    </row>
    <row r="1493" spans="1:7" x14ac:dyDescent="0.2">
      <c r="A1493" s="17">
        <v>41283</v>
      </c>
      <c r="B1493" s="14">
        <v>606.19000000000005</v>
      </c>
      <c r="C1493" s="14">
        <v>603.05999999999995</v>
      </c>
      <c r="D1493" s="14">
        <v>606.19000000000005</v>
      </c>
      <c r="E1493" s="14">
        <v>601.05999999999995</v>
      </c>
      <c r="F1493" s="14" t="s">
        <v>2179</v>
      </c>
      <c r="G1493" s="15">
        <v>6.6E-3</v>
      </c>
    </row>
    <row r="1494" spans="1:7" x14ac:dyDescent="0.2">
      <c r="A1494" s="17">
        <v>41282</v>
      </c>
      <c r="B1494" s="14">
        <v>602.44000000000005</v>
      </c>
      <c r="C1494" s="14">
        <v>598.08000000000004</v>
      </c>
      <c r="D1494" s="14">
        <v>602.75</v>
      </c>
      <c r="E1494" s="14">
        <v>598.08000000000004</v>
      </c>
      <c r="F1494" s="14" t="s">
        <v>2179</v>
      </c>
      <c r="G1494" s="15">
        <v>2.7000000000000001E-3</v>
      </c>
    </row>
    <row r="1495" spans="1:7" x14ac:dyDescent="0.2">
      <c r="A1495" s="17">
        <v>41281</v>
      </c>
      <c r="B1495" s="14">
        <v>598.49</v>
      </c>
      <c r="C1495" s="14">
        <v>597.58000000000004</v>
      </c>
      <c r="D1495" s="14">
        <v>598.83000000000004</v>
      </c>
      <c r="E1495" s="14">
        <v>596.88</v>
      </c>
      <c r="F1495" s="14" t="s">
        <v>2179</v>
      </c>
      <c r="G1495" s="15">
        <v>7.4999999999999997E-3</v>
      </c>
    </row>
    <row r="1496" spans="1:7" x14ac:dyDescent="0.2">
      <c r="A1496" s="17">
        <v>41278</v>
      </c>
      <c r="B1496" s="14">
        <v>596.9</v>
      </c>
      <c r="C1496" s="14">
        <v>592.96</v>
      </c>
      <c r="D1496" s="14">
        <v>596.9</v>
      </c>
      <c r="E1496" s="14">
        <v>592.87</v>
      </c>
      <c r="F1496" s="14" t="s">
        <v>2179</v>
      </c>
      <c r="G1496" s="15">
        <v>4.7000000000000002E-3</v>
      </c>
    </row>
    <row r="1497" spans="1:7" x14ac:dyDescent="0.2">
      <c r="A1497" s="17">
        <v>41277</v>
      </c>
      <c r="B1497" s="14">
        <v>592.47</v>
      </c>
      <c r="C1497" s="14">
        <v>590.03</v>
      </c>
      <c r="D1497" s="14">
        <v>592.47</v>
      </c>
      <c r="E1497" s="14">
        <v>589.22</v>
      </c>
      <c r="F1497" s="14" t="s">
        <v>2179</v>
      </c>
      <c r="G1497" s="15">
        <v>2.12E-2</v>
      </c>
    </row>
    <row r="1498" spans="1:7" x14ac:dyDescent="0.2">
      <c r="A1498" s="17">
        <v>41276</v>
      </c>
      <c r="B1498" s="14">
        <v>589.71</v>
      </c>
      <c r="C1498" s="14">
        <v>582.88</v>
      </c>
      <c r="D1498" s="14">
        <v>589.84</v>
      </c>
      <c r="E1498" s="14">
        <v>582.88</v>
      </c>
      <c r="F1498" s="14" t="s">
        <v>2179</v>
      </c>
      <c r="G1498" s="15">
        <v>-3.7000000000000002E-3</v>
      </c>
    </row>
    <row r="1499" spans="1:7" x14ac:dyDescent="0.2">
      <c r="A1499" s="17">
        <v>41271</v>
      </c>
      <c r="B1499" s="14">
        <v>577.46</v>
      </c>
      <c r="C1499" s="14">
        <v>578.67999999999995</v>
      </c>
      <c r="D1499" s="14">
        <v>580.02</v>
      </c>
      <c r="E1499" s="14">
        <v>577.16</v>
      </c>
      <c r="F1499" s="14" t="s">
        <v>2179</v>
      </c>
      <c r="G1499" s="15">
        <v>8.9999999999999998E-4</v>
      </c>
    </row>
    <row r="1500" spans="1:7" x14ac:dyDescent="0.2">
      <c r="A1500" s="17">
        <v>41270</v>
      </c>
      <c r="B1500" s="14">
        <v>579.63</v>
      </c>
      <c r="C1500" s="14">
        <v>580.21</v>
      </c>
      <c r="D1500" s="14">
        <v>580.78</v>
      </c>
      <c r="E1500" s="14">
        <v>578.11</v>
      </c>
      <c r="F1500" s="14" t="s">
        <v>2179</v>
      </c>
      <c r="G1500" s="15">
        <v>1.9E-3</v>
      </c>
    </row>
    <row r="1501" spans="1:7" x14ac:dyDescent="0.2">
      <c r="A1501" s="17">
        <v>41264</v>
      </c>
      <c r="B1501" s="14">
        <v>579.11</v>
      </c>
      <c r="C1501" s="14">
        <v>576.71</v>
      </c>
      <c r="D1501" s="14">
        <v>579.12</v>
      </c>
      <c r="E1501" s="14">
        <v>575.57000000000005</v>
      </c>
      <c r="F1501" s="14" t="s">
        <v>2179</v>
      </c>
      <c r="G1501" s="15">
        <v>3.5999999999999999E-3</v>
      </c>
    </row>
    <row r="1502" spans="1:7" x14ac:dyDescent="0.2">
      <c r="A1502" s="17">
        <v>41263</v>
      </c>
      <c r="B1502" s="14">
        <v>578.03</v>
      </c>
      <c r="C1502" s="14">
        <v>575.46</v>
      </c>
      <c r="D1502" s="14">
        <v>578.03</v>
      </c>
      <c r="E1502" s="14">
        <v>574.59</v>
      </c>
      <c r="F1502" s="14" t="s">
        <v>2179</v>
      </c>
      <c r="G1502" s="15">
        <v>2.2000000000000001E-3</v>
      </c>
    </row>
    <row r="1503" spans="1:7" x14ac:dyDescent="0.2">
      <c r="A1503" s="17">
        <v>41262</v>
      </c>
      <c r="B1503" s="14">
        <v>575.94000000000005</v>
      </c>
      <c r="C1503" s="14">
        <v>574.9</v>
      </c>
      <c r="D1503" s="14">
        <v>576.22</v>
      </c>
      <c r="E1503" s="14">
        <v>573.95000000000005</v>
      </c>
      <c r="F1503" s="14" t="s">
        <v>2179</v>
      </c>
      <c r="G1503" s="15">
        <v>-4.0000000000000002E-4</v>
      </c>
    </row>
    <row r="1504" spans="1:7" x14ac:dyDescent="0.2">
      <c r="A1504" s="17">
        <v>41261</v>
      </c>
      <c r="B1504" s="14">
        <v>574.69000000000005</v>
      </c>
      <c r="C1504" s="14">
        <v>577.38</v>
      </c>
      <c r="D1504" s="14">
        <v>577.99</v>
      </c>
      <c r="E1504" s="14">
        <v>574.29999999999995</v>
      </c>
      <c r="F1504" s="14" t="s">
        <v>2179</v>
      </c>
      <c r="G1504" s="15">
        <v>-1.11E-2</v>
      </c>
    </row>
    <row r="1505" spans="1:7" x14ac:dyDescent="0.2">
      <c r="A1505" s="17">
        <v>41260</v>
      </c>
      <c r="B1505" s="14">
        <v>574.9</v>
      </c>
      <c r="C1505" s="14">
        <v>581.36</v>
      </c>
      <c r="D1505" s="14">
        <v>581.59</v>
      </c>
      <c r="E1505" s="14">
        <v>574.87</v>
      </c>
      <c r="F1505" s="14" t="s">
        <v>2179</v>
      </c>
      <c r="G1505" s="15">
        <v>2.8999999999999998E-3</v>
      </c>
    </row>
    <row r="1506" spans="1:7" x14ac:dyDescent="0.2">
      <c r="A1506" s="17">
        <v>41257</v>
      </c>
      <c r="B1506" s="14">
        <v>581.36</v>
      </c>
      <c r="C1506" s="14">
        <v>579.9</v>
      </c>
      <c r="D1506" s="14">
        <v>584.17999999999995</v>
      </c>
      <c r="E1506" s="14">
        <v>579.9</v>
      </c>
      <c r="F1506" s="14" t="s">
        <v>2179</v>
      </c>
      <c r="G1506" s="15">
        <v>-5.1000000000000004E-3</v>
      </c>
    </row>
    <row r="1507" spans="1:7" x14ac:dyDescent="0.2">
      <c r="A1507" s="17">
        <v>41256</v>
      </c>
      <c r="B1507" s="14">
        <v>579.65</v>
      </c>
      <c r="C1507" s="14">
        <v>583.20000000000005</v>
      </c>
      <c r="D1507" s="14">
        <v>583.53</v>
      </c>
      <c r="E1507" s="14">
        <v>579.65</v>
      </c>
      <c r="F1507" s="14" t="s">
        <v>2179</v>
      </c>
      <c r="G1507" s="15">
        <v>-1.1999999999999999E-3</v>
      </c>
    </row>
    <row r="1508" spans="1:7" x14ac:dyDescent="0.2">
      <c r="A1508" s="17">
        <v>41255</v>
      </c>
      <c r="B1508" s="14">
        <v>582.64</v>
      </c>
      <c r="C1508" s="14">
        <v>583.78</v>
      </c>
      <c r="D1508" s="14">
        <v>584.32000000000005</v>
      </c>
      <c r="E1508" s="14">
        <v>580.28</v>
      </c>
      <c r="F1508" s="14" t="s">
        <v>2179</v>
      </c>
      <c r="G1508" s="15">
        <v>4.8999999999999998E-3</v>
      </c>
    </row>
    <row r="1509" spans="1:7" x14ac:dyDescent="0.2">
      <c r="A1509" s="17">
        <v>41254</v>
      </c>
      <c r="B1509" s="14">
        <v>583.32000000000005</v>
      </c>
      <c r="C1509" s="14">
        <v>580.55999999999995</v>
      </c>
      <c r="D1509" s="14">
        <v>583.83000000000004</v>
      </c>
      <c r="E1509" s="14">
        <v>580.32000000000005</v>
      </c>
      <c r="F1509" s="14" t="s">
        <v>2179</v>
      </c>
      <c r="G1509" s="15">
        <v>6.9999999999999999E-4</v>
      </c>
    </row>
    <row r="1510" spans="1:7" x14ac:dyDescent="0.2">
      <c r="A1510" s="17">
        <v>41253</v>
      </c>
      <c r="B1510" s="14">
        <v>580.5</v>
      </c>
      <c r="C1510" s="14">
        <v>579.41</v>
      </c>
      <c r="D1510" s="14">
        <v>580.5</v>
      </c>
      <c r="E1510" s="14">
        <v>578.33000000000004</v>
      </c>
      <c r="F1510" s="14" t="s">
        <v>2179</v>
      </c>
      <c r="G1510" s="15">
        <v>2.7000000000000001E-3</v>
      </c>
    </row>
    <row r="1511" spans="1:7" x14ac:dyDescent="0.2">
      <c r="A1511" s="17">
        <v>41250</v>
      </c>
      <c r="B1511" s="14">
        <v>580.12</v>
      </c>
      <c r="C1511" s="14">
        <v>579.27</v>
      </c>
      <c r="D1511" s="14">
        <v>580.49</v>
      </c>
      <c r="E1511" s="14">
        <v>577.89</v>
      </c>
      <c r="F1511" s="14" t="s">
        <v>2179</v>
      </c>
      <c r="G1511" s="15">
        <v>6.1000000000000004E-3</v>
      </c>
    </row>
    <row r="1512" spans="1:7" x14ac:dyDescent="0.2">
      <c r="A1512" s="17">
        <v>41249</v>
      </c>
      <c r="B1512" s="14">
        <v>578.53</v>
      </c>
      <c r="C1512" s="14">
        <v>576.29999999999995</v>
      </c>
      <c r="D1512" s="14">
        <v>579.87</v>
      </c>
      <c r="E1512" s="14">
        <v>576.29999999999995</v>
      </c>
      <c r="F1512" s="14" t="s">
        <v>2179</v>
      </c>
      <c r="G1512" s="15">
        <v>2.8999999999999998E-3</v>
      </c>
    </row>
    <row r="1513" spans="1:7" x14ac:dyDescent="0.2">
      <c r="A1513" s="17">
        <v>41248</v>
      </c>
      <c r="B1513" s="14">
        <v>575.02</v>
      </c>
      <c r="C1513" s="14">
        <v>574.85</v>
      </c>
      <c r="D1513" s="14">
        <v>576.36</v>
      </c>
      <c r="E1513" s="14">
        <v>573.77</v>
      </c>
      <c r="F1513" s="14" t="s">
        <v>2179</v>
      </c>
      <c r="G1513" s="15">
        <v>-1.6000000000000001E-3</v>
      </c>
    </row>
    <row r="1514" spans="1:7" x14ac:dyDescent="0.2">
      <c r="A1514" s="17">
        <v>41247</v>
      </c>
      <c r="B1514" s="14">
        <v>573.36</v>
      </c>
      <c r="C1514" s="14">
        <v>574.55999999999995</v>
      </c>
      <c r="D1514" s="14">
        <v>575.70000000000005</v>
      </c>
      <c r="E1514" s="14">
        <v>571.6</v>
      </c>
      <c r="F1514" s="14" t="s">
        <v>2179</v>
      </c>
      <c r="G1514" s="15">
        <v>5.7000000000000002E-3</v>
      </c>
    </row>
    <row r="1515" spans="1:7" x14ac:dyDescent="0.2">
      <c r="A1515" s="17">
        <v>41246</v>
      </c>
      <c r="B1515" s="14">
        <v>574.27</v>
      </c>
      <c r="C1515" s="14">
        <v>570.59</v>
      </c>
      <c r="D1515" s="14">
        <v>575.13</v>
      </c>
      <c r="E1515" s="14">
        <v>570.59</v>
      </c>
      <c r="F1515" s="14" t="s">
        <v>2179</v>
      </c>
      <c r="G1515" s="15">
        <v>2E-3</v>
      </c>
    </row>
    <row r="1516" spans="1:7" x14ac:dyDescent="0.2">
      <c r="A1516" s="17">
        <v>41243</v>
      </c>
      <c r="B1516" s="14">
        <v>571.02</v>
      </c>
      <c r="C1516" s="14">
        <v>571.83000000000004</v>
      </c>
      <c r="D1516" s="14">
        <v>571.83000000000004</v>
      </c>
      <c r="E1516" s="14">
        <v>568.5</v>
      </c>
      <c r="F1516" s="14" t="s">
        <v>2179</v>
      </c>
      <c r="G1516" s="15">
        <v>9.4999999999999998E-3</v>
      </c>
    </row>
    <row r="1517" spans="1:7" x14ac:dyDescent="0.2">
      <c r="A1517" s="17">
        <v>41242</v>
      </c>
      <c r="B1517" s="14">
        <v>569.89</v>
      </c>
      <c r="C1517" s="14">
        <v>566.45000000000005</v>
      </c>
      <c r="D1517" s="14">
        <v>570.92999999999995</v>
      </c>
      <c r="E1517" s="14">
        <v>566.45000000000005</v>
      </c>
      <c r="F1517" s="14" t="s">
        <v>2179</v>
      </c>
      <c r="G1517" s="15">
        <v>-5.1000000000000004E-3</v>
      </c>
    </row>
    <row r="1518" spans="1:7" x14ac:dyDescent="0.2">
      <c r="A1518" s="17">
        <v>41241</v>
      </c>
      <c r="B1518" s="14">
        <v>564.54</v>
      </c>
      <c r="C1518" s="14">
        <v>566.89</v>
      </c>
      <c r="D1518" s="14">
        <v>567.29999999999995</v>
      </c>
      <c r="E1518" s="14">
        <v>562.71</v>
      </c>
      <c r="F1518" s="14" t="s">
        <v>2179</v>
      </c>
      <c r="G1518" s="15">
        <v>2.7000000000000001E-3</v>
      </c>
    </row>
    <row r="1519" spans="1:7" x14ac:dyDescent="0.2">
      <c r="A1519" s="17">
        <v>41240</v>
      </c>
      <c r="B1519" s="14">
        <v>567.46</v>
      </c>
      <c r="C1519" s="14">
        <v>566.28</v>
      </c>
      <c r="D1519" s="14">
        <v>568.37</v>
      </c>
      <c r="E1519" s="14">
        <v>566.28</v>
      </c>
      <c r="F1519" s="14" t="s">
        <v>2179</v>
      </c>
      <c r="G1519" s="15">
        <v>-6.6E-3</v>
      </c>
    </row>
    <row r="1520" spans="1:7" x14ac:dyDescent="0.2">
      <c r="A1520" s="17">
        <v>41239</v>
      </c>
      <c r="B1520" s="14">
        <v>565.96</v>
      </c>
      <c r="C1520" s="14">
        <v>568.12</v>
      </c>
      <c r="D1520" s="14">
        <v>569.23</v>
      </c>
      <c r="E1520" s="14">
        <v>564.61</v>
      </c>
      <c r="F1520" s="14" t="s">
        <v>2179</v>
      </c>
      <c r="G1520" s="15">
        <v>4.0000000000000001E-3</v>
      </c>
    </row>
    <row r="1521" spans="1:7" x14ac:dyDescent="0.2">
      <c r="A1521" s="17">
        <v>41236</v>
      </c>
      <c r="B1521" s="14">
        <v>569.72</v>
      </c>
      <c r="C1521" s="14">
        <v>567.29</v>
      </c>
      <c r="D1521" s="14">
        <v>569.72</v>
      </c>
      <c r="E1521" s="14">
        <v>565.6</v>
      </c>
      <c r="F1521" s="14" t="s">
        <v>2179</v>
      </c>
      <c r="G1521" s="15">
        <v>9.4000000000000004E-3</v>
      </c>
    </row>
    <row r="1522" spans="1:7" x14ac:dyDescent="0.2">
      <c r="A1522" s="17">
        <v>41235</v>
      </c>
      <c r="B1522" s="14">
        <v>567.45000000000005</v>
      </c>
      <c r="C1522" s="14">
        <v>563.24</v>
      </c>
      <c r="D1522" s="14">
        <v>567.45000000000005</v>
      </c>
      <c r="E1522" s="14">
        <v>562.79999999999995</v>
      </c>
      <c r="F1522" s="14" t="s">
        <v>2179</v>
      </c>
      <c r="G1522" s="15">
        <v>1.9E-3</v>
      </c>
    </row>
    <row r="1523" spans="1:7" x14ac:dyDescent="0.2">
      <c r="A1523" s="17">
        <v>41234</v>
      </c>
      <c r="B1523" s="14">
        <v>562.19000000000005</v>
      </c>
      <c r="C1523" s="14">
        <v>561.4</v>
      </c>
      <c r="D1523" s="14">
        <v>564.85</v>
      </c>
      <c r="E1523" s="14">
        <v>560.82000000000005</v>
      </c>
      <c r="F1523" s="14" t="s">
        <v>2179</v>
      </c>
      <c r="G1523" s="15">
        <v>5.7999999999999996E-3</v>
      </c>
    </row>
    <row r="1524" spans="1:7" x14ac:dyDescent="0.2">
      <c r="A1524" s="17">
        <v>41233</v>
      </c>
      <c r="B1524" s="14">
        <v>561.11</v>
      </c>
      <c r="C1524" s="14">
        <v>558.36</v>
      </c>
      <c r="D1524" s="14">
        <v>561.11</v>
      </c>
      <c r="E1524" s="14">
        <v>556.37</v>
      </c>
      <c r="F1524" s="14" t="s">
        <v>2179</v>
      </c>
      <c r="G1524" s="15">
        <v>7.4999999999999997E-3</v>
      </c>
    </row>
    <row r="1525" spans="1:7" x14ac:dyDescent="0.2">
      <c r="A1525" s="17">
        <v>41232</v>
      </c>
      <c r="B1525" s="14">
        <v>557.89</v>
      </c>
      <c r="C1525" s="14">
        <v>556.04</v>
      </c>
      <c r="D1525" s="14">
        <v>558.67999999999995</v>
      </c>
      <c r="E1525" s="14">
        <v>556.04</v>
      </c>
      <c r="F1525" s="14" t="s">
        <v>2179</v>
      </c>
      <c r="G1525" s="15">
        <v>-4.1000000000000003E-3</v>
      </c>
    </row>
    <row r="1526" spans="1:7" x14ac:dyDescent="0.2">
      <c r="A1526" s="17">
        <v>41229</v>
      </c>
      <c r="B1526" s="14">
        <v>553.76</v>
      </c>
      <c r="C1526" s="14">
        <v>555.22</v>
      </c>
      <c r="D1526" s="14">
        <v>557.66999999999996</v>
      </c>
      <c r="E1526" s="14">
        <v>553.07000000000005</v>
      </c>
      <c r="F1526" s="14" t="s">
        <v>2179</v>
      </c>
      <c r="G1526" s="15">
        <v>-1.4200000000000001E-2</v>
      </c>
    </row>
    <row r="1527" spans="1:7" x14ac:dyDescent="0.2">
      <c r="A1527" s="17">
        <v>41228</v>
      </c>
      <c r="B1527" s="14">
        <v>556.04</v>
      </c>
      <c r="C1527" s="14">
        <v>562.52</v>
      </c>
      <c r="D1527" s="14">
        <v>562.52</v>
      </c>
      <c r="E1527" s="14">
        <v>555.27</v>
      </c>
      <c r="F1527" s="14" t="s">
        <v>2179</v>
      </c>
      <c r="G1527" s="15">
        <v>-2.7000000000000001E-3</v>
      </c>
    </row>
    <row r="1528" spans="1:7" x14ac:dyDescent="0.2">
      <c r="A1528" s="17">
        <v>41227</v>
      </c>
      <c r="B1528" s="14">
        <v>564.03</v>
      </c>
      <c r="C1528" s="14">
        <v>565.16999999999996</v>
      </c>
      <c r="D1528" s="14">
        <v>566.44000000000005</v>
      </c>
      <c r="E1528" s="14">
        <v>564.03</v>
      </c>
      <c r="F1528" s="14" t="s">
        <v>2179</v>
      </c>
      <c r="G1528" s="15">
        <v>-3.2000000000000002E-3</v>
      </c>
    </row>
    <row r="1529" spans="1:7" x14ac:dyDescent="0.2">
      <c r="A1529" s="17">
        <v>41226</v>
      </c>
      <c r="B1529" s="14">
        <v>565.55999999999995</v>
      </c>
      <c r="C1529" s="14">
        <v>566.63</v>
      </c>
      <c r="D1529" s="14">
        <v>566.63</v>
      </c>
      <c r="E1529" s="14">
        <v>564.03</v>
      </c>
      <c r="F1529" s="14" t="s">
        <v>2179</v>
      </c>
      <c r="G1529" s="15">
        <v>-3.0999999999999999E-3</v>
      </c>
    </row>
    <row r="1530" spans="1:7" x14ac:dyDescent="0.2">
      <c r="A1530" s="17">
        <v>41225</v>
      </c>
      <c r="B1530" s="14">
        <v>567.35</v>
      </c>
      <c r="C1530" s="14">
        <v>568.27</v>
      </c>
      <c r="D1530" s="14">
        <v>570.58000000000004</v>
      </c>
      <c r="E1530" s="14">
        <v>567.35</v>
      </c>
      <c r="F1530" s="14" t="s">
        <v>2179</v>
      </c>
      <c r="G1530" s="15">
        <v>2.5399999999999999E-2</v>
      </c>
    </row>
    <row r="1531" spans="1:7" x14ac:dyDescent="0.2">
      <c r="A1531" s="17">
        <v>41222</v>
      </c>
      <c r="B1531" s="14">
        <v>569.1</v>
      </c>
      <c r="C1531" s="14">
        <v>571.89</v>
      </c>
      <c r="D1531" s="14">
        <v>575.34</v>
      </c>
      <c r="E1531" s="14">
        <v>565.79999999999995</v>
      </c>
      <c r="F1531" s="14" t="s">
        <v>2179</v>
      </c>
      <c r="G1531" s="15">
        <v>-5.3E-3</v>
      </c>
    </row>
    <row r="1532" spans="1:7" x14ac:dyDescent="0.2">
      <c r="A1532" s="17">
        <v>41221</v>
      </c>
      <c r="B1532" s="14">
        <v>555.02</v>
      </c>
      <c r="C1532" s="14">
        <v>558.01</v>
      </c>
      <c r="D1532" s="14">
        <v>558.41</v>
      </c>
      <c r="E1532" s="14">
        <v>552.9</v>
      </c>
      <c r="F1532" s="14" t="s">
        <v>2179</v>
      </c>
      <c r="G1532" s="15">
        <v>4.7999999999999996E-3</v>
      </c>
    </row>
    <row r="1533" spans="1:7" x14ac:dyDescent="0.2">
      <c r="A1533" s="17">
        <v>41220</v>
      </c>
      <c r="B1533" s="14">
        <v>557.95000000000005</v>
      </c>
      <c r="C1533" s="14">
        <v>555.15</v>
      </c>
      <c r="D1533" s="14">
        <v>563.87</v>
      </c>
      <c r="E1533" s="14">
        <v>554.86</v>
      </c>
      <c r="F1533" s="14" t="s">
        <v>2179</v>
      </c>
      <c r="G1533" s="15">
        <v>-2.1999999999999999E-2</v>
      </c>
    </row>
    <row r="1534" spans="1:7" x14ac:dyDescent="0.2">
      <c r="A1534" s="17">
        <v>41219</v>
      </c>
      <c r="B1534" s="14">
        <v>555.27</v>
      </c>
      <c r="C1534" s="14">
        <v>570.01</v>
      </c>
      <c r="D1534" s="14">
        <v>572.96</v>
      </c>
      <c r="E1534" s="14">
        <v>555.21</v>
      </c>
      <c r="F1534" s="14" t="s">
        <v>2179</v>
      </c>
      <c r="G1534" s="15">
        <v>-3.5000000000000001E-3</v>
      </c>
    </row>
    <row r="1535" spans="1:7" x14ac:dyDescent="0.2">
      <c r="A1535" s="17">
        <v>41218</v>
      </c>
      <c r="B1535" s="14">
        <v>567.76</v>
      </c>
      <c r="C1535" s="14">
        <v>568.21</v>
      </c>
      <c r="D1535" s="14">
        <v>568.21</v>
      </c>
      <c r="E1535" s="14">
        <v>565.22</v>
      </c>
      <c r="F1535" s="14" t="s">
        <v>2179</v>
      </c>
      <c r="G1535" s="15">
        <v>7.7999999999999996E-3</v>
      </c>
    </row>
    <row r="1536" spans="1:7" x14ac:dyDescent="0.2">
      <c r="A1536" s="17">
        <v>41215</v>
      </c>
      <c r="B1536" s="14">
        <v>569.78</v>
      </c>
      <c r="C1536" s="14">
        <v>566.9</v>
      </c>
      <c r="D1536" s="14">
        <v>570.51</v>
      </c>
      <c r="E1536" s="14">
        <v>566.6</v>
      </c>
      <c r="F1536" s="14" t="s">
        <v>2179</v>
      </c>
      <c r="G1536" s="15">
        <v>1.6999999999999999E-3</v>
      </c>
    </row>
    <row r="1537" spans="1:7" x14ac:dyDescent="0.2">
      <c r="A1537" s="17">
        <v>41214</v>
      </c>
      <c r="B1537" s="14">
        <v>565.35</v>
      </c>
      <c r="C1537" s="14">
        <v>565.52</v>
      </c>
      <c r="D1537" s="14">
        <v>565.86</v>
      </c>
      <c r="E1537" s="14">
        <v>563.73</v>
      </c>
      <c r="F1537" s="14" t="s">
        <v>2179</v>
      </c>
      <c r="G1537" s="15">
        <v>-6.7000000000000002E-3</v>
      </c>
    </row>
    <row r="1538" spans="1:7" x14ac:dyDescent="0.2">
      <c r="A1538" s="17">
        <v>41213</v>
      </c>
      <c r="B1538" s="14">
        <v>564.41</v>
      </c>
      <c r="C1538" s="14">
        <v>568.29999999999995</v>
      </c>
      <c r="D1538" s="14">
        <v>570.29</v>
      </c>
      <c r="E1538" s="14">
        <v>563.9</v>
      </c>
      <c r="F1538" s="14" t="s">
        <v>2179</v>
      </c>
      <c r="G1538" s="15">
        <v>-8.3999999999999995E-3</v>
      </c>
    </row>
    <row r="1539" spans="1:7" x14ac:dyDescent="0.2">
      <c r="A1539" s="17">
        <v>41212</v>
      </c>
      <c r="B1539" s="14">
        <v>568.23</v>
      </c>
      <c r="C1539" s="14">
        <v>571.1</v>
      </c>
      <c r="D1539" s="14">
        <v>571.36</v>
      </c>
      <c r="E1539" s="14">
        <v>568.23</v>
      </c>
      <c r="F1539" s="14" t="s">
        <v>2179</v>
      </c>
      <c r="G1539" s="15">
        <v>2.2000000000000001E-3</v>
      </c>
    </row>
    <row r="1540" spans="1:7" x14ac:dyDescent="0.2">
      <c r="A1540" s="17">
        <v>41211</v>
      </c>
      <c r="B1540" s="14">
        <v>573.04</v>
      </c>
      <c r="C1540" s="14">
        <v>570.79</v>
      </c>
      <c r="D1540" s="14">
        <v>573.09</v>
      </c>
      <c r="E1540" s="14">
        <v>569.99</v>
      </c>
      <c r="F1540" s="14" t="s">
        <v>2179</v>
      </c>
      <c r="G1540" s="15">
        <v>-1.15E-2</v>
      </c>
    </row>
    <row r="1541" spans="1:7" x14ac:dyDescent="0.2">
      <c r="A1541" s="17">
        <v>41208</v>
      </c>
      <c r="B1541" s="14">
        <v>571.77</v>
      </c>
      <c r="C1541" s="14">
        <v>568.54999999999995</v>
      </c>
      <c r="D1541" s="14">
        <v>574.15</v>
      </c>
      <c r="E1541" s="14">
        <v>568.34</v>
      </c>
      <c r="F1541" s="14" t="s">
        <v>2179</v>
      </c>
      <c r="G1541" s="15">
        <v>4.4999999999999997E-3</v>
      </c>
    </row>
    <row r="1542" spans="1:7" x14ac:dyDescent="0.2">
      <c r="A1542" s="17">
        <v>41207</v>
      </c>
      <c r="B1542" s="14">
        <v>578.44000000000005</v>
      </c>
      <c r="C1542" s="14">
        <v>576.64</v>
      </c>
      <c r="D1542" s="14">
        <v>580.51</v>
      </c>
      <c r="E1542" s="14">
        <v>576.64</v>
      </c>
      <c r="F1542" s="14" t="s">
        <v>2179</v>
      </c>
      <c r="G1542" s="15">
        <v>-1.4E-3</v>
      </c>
    </row>
    <row r="1543" spans="1:7" x14ac:dyDescent="0.2">
      <c r="A1543" s="17">
        <v>41206</v>
      </c>
      <c r="B1543" s="14">
        <v>575.86</v>
      </c>
      <c r="C1543" s="14">
        <v>577.30999999999995</v>
      </c>
      <c r="D1543" s="14">
        <v>578.5</v>
      </c>
      <c r="E1543" s="14">
        <v>574.75</v>
      </c>
      <c r="F1543" s="14" t="s">
        <v>2179</v>
      </c>
      <c r="G1543" s="15">
        <v>-1.01E-2</v>
      </c>
    </row>
    <row r="1544" spans="1:7" x14ac:dyDescent="0.2">
      <c r="A1544" s="17">
        <v>41205</v>
      </c>
      <c r="B1544" s="14">
        <v>576.65</v>
      </c>
      <c r="C1544" s="14">
        <v>583.01</v>
      </c>
      <c r="D1544" s="14">
        <v>583.08000000000004</v>
      </c>
      <c r="E1544" s="14">
        <v>575.75</v>
      </c>
      <c r="F1544" s="14" t="s">
        <v>2179</v>
      </c>
      <c r="G1544" s="15">
        <v>-2.2000000000000001E-3</v>
      </c>
    </row>
    <row r="1545" spans="1:7" x14ac:dyDescent="0.2">
      <c r="A1545" s="17">
        <v>41204</v>
      </c>
      <c r="B1545" s="14">
        <v>582.54</v>
      </c>
      <c r="C1545" s="14">
        <v>584.11</v>
      </c>
      <c r="D1545" s="14">
        <v>585.38</v>
      </c>
      <c r="E1545" s="14">
        <v>581.11</v>
      </c>
      <c r="F1545" s="14" t="s">
        <v>2179</v>
      </c>
      <c r="G1545" s="15">
        <v>3.3999999999999998E-3</v>
      </c>
    </row>
    <row r="1546" spans="1:7" x14ac:dyDescent="0.2">
      <c r="A1546" s="17">
        <v>41201</v>
      </c>
      <c r="B1546" s="14">
        <v>583.82000000000005</v>
      </c>
      <c r="C1546" s="14">
        <v>583.83000000000004</v>
      </c>
      <c r="D1546" s="14">
        <v>583.83000000000004</v>
      </c>
      <c r="E1546" s="14">
        <v>580.82000000000005</v>
      </c>
      <c r="F1546" s="14" t="s">
        <v>2179</v>
      </c>
      <c r="G1546" s="15">
        <v>2.2000000000000001E-3</v>
      </c>
    </row>
    <row r="1547" spans="1:7" x14ac:dyDescent="0.2">
      <c r="A1547" s="17">
        <v>41200</v>
      </c>
      <c r="B1547" s="14">
        <v>581.85</v>
      </c>
      <c r="C1547" s="14">
        <v>581.17999999999995</v>
      </c>
      <c r="D1547" s="14">
        <v>582.11</v>
      </c>
      <c r="E1547" s="14">
        <v>578.94000000000005</v>
      </c>
      <c r="F1547" s="14" t="s">
        <v>2179</v>
      </c>
      <c r="G1547" s="15">
        <v>-2.0999999999999999E-3</v>
      </c>
    </row>
    <row r="1548" spans="1:7" x14ac:dyDescent="0.2">
      <c r="A1548" s="17">
        <v>41199</v>
      </c>
      <c r="B1548" s="14">
        <v>580.6</v>
      </c>
      <c r="C1548" s="14">
        <v>582.47</v>
      </c>
      <c r="D1548" s="14">
        <v>582.49</v>
      </c>
      <c r="E1548" s="14">
        <v>579.65</v>
      </c>
      <c r="F1548" s="14" t="s">
        <v>2179</v>
      </c>
      <c r="G1548" s="15">
        <v>1.0500000000000001E-2</v>
      </c>
    </row>
    <row r="1549" spans="1:7" x14ac:dyDescent="0.2">
      <c r="A1549" s="17">
        <v>41198</v>
      </c>
      <c r="B1549" s="14">
        <v>581.84</v>
      </c>
      <c r="C1549" s="14">
        <v>577.63</v>
      </c>
      <c r="D1549" s="14">
        <v>582.55999999999995</v>
      </c>
      <c r="E1549" s="14">
        <v>577.63</v>
      </c>
      <c r="F1549" s="14" t="s">
        <v>2179</v>
      </c>
      <c r="G1549" s="15">
        <v>8.5000000000000006E-3</v>
      </c>
    </row>
    <row r="1550" spans="1:7" x14ac:dyDescent="0.2">
      <c r="A1550" s="17">
        <v>41197</v>
      </c>
      <c r="B1550" s="14">
        <v>575.79999999999995</v>
      </c>
      <c r="C1550" s="14">
        <v>571.99</v>
      </c>
      <c r="D1550" s="14">
        <v>576.16999999999996</v>
      </c>
      <c r="E1550" s="14">
        <v>571.9</v>
      </c>
      <c r="F1550" s="14" t="s">
        <v>2179</v>
      </c>
      <c r="G1550" s="15">
        <v>-7.9000000000000008E-3</v>
      </c>
    </row>
    <row r="1551" spans="1:7" x14ac:dyDescent="0.2">
      <c r="A1551" s="17">
        <v>41194</v>
      </c>
      <c r="B1551" s="14">
        <v>570.94000000000005</v>
      </c>
      <c r="C1551" s="14">
        <v>574.57000000000005</v>
      </c>
      <c r="D1551" s="14">
        <v>575.26</v>
      </c>
      <c r="E1551" s="14">
        <v>570.48</v>
      </c>
      <c r="F1551" s="14" t="s">
        <v>2179</v>
      </c>
      <c r="G1551" s="15">
        <v>-4.0000000000000002E-4</v>
      </c>
    </row>
    <row r="1552" spans="1:7" x14ac:dyDescent="0.2">
      <c r="A1552" s="17">
        <v>41193</v>
      </c>
      <c r="B1552" s="14">
        <v>575.49</v>
      </c>
      <c r="C1552" s="14">
        <v>574.38</v>
      </c>
      <c r="D1552" s="14">
        <v>575.99</v>
      </c>
      <c r="E1552" s="14">
        <v>573.35</v>
      </c>
      <c r="F1552" s="14" t="s">
        <v>2179</v>
      </c>
      <c r="G1552" s="15">
        <v>-8.2000000000000007E-3</v>
      </c>
    </row>
    <row r="1553" spans="1:7" x14ac:dyDescent="0.2">
      <c r="A1553" s="17">
        <v>41192</v>
      </c>
      <c r="B1553" s="14">
        <v>575.74</v>
      </c>
      <c r="C1553" s="14">
        <v>578.94000000000005</v>
      </c>
      <c r="D1553" s="14">
        <v>579.34</v>
      </c>
      <c r="E1553" s="14">
        <v>574.9</v>
      </c>
      <c r="F1553" s="14" t="s">
        <v>2179</v>
      </c>
      <c r="G1553" s="15">
        <v>-8.6E-3</v>
      </c>
    </row>
    <row r="1554" spans="1:7" x14ac:dyDescent="0.2">
      <c r="A1554" s="17">
        <v>41191</v>
      </c>
      <c r="B1554" s="14">
        <v>580.51</v>
      </c>
      <c r="C1554" s="14">
        <v>585.41999999999996</v>
      </c>
      <c r="D1554" s="14">
        <v>585.54999999999995</v>
      </c>
      <c r="E1554" s="14">
        <v>579.96</v>
      </c>
      <c r="F1554" s="14" t="s">
        <v>2179</v>
      </c>
      <c r="G1554" s="15">
        <v>-2.5000000000000001E-3</v>
      </c>
    </row>
    <row r="1555" spans="1:7" x14ac:dyDescent="0.2">
      <c r="A1555" s="17">
        <v>41190</v>
      </c>
      <c r="B1555" s="14">
        <v>585.55999999999995</v>
      </c>
      <c r="C1555" s="14">
        <v>585.32000000000005</v>
      </c>
      <c r="D1555" s="14">
        <v>586.39</v>
      </c>
      <c r="E1555" s="14">
        <v>582.94000000000005</v>
      </c>
      <c r="F1555" s="14" t="s">
        <v>2179</v>
      </c>
      <c r="G1555" s="15">
        <v>6.7000000000000002E-3</v>
      </c>
    </row>
    <row r="1556" spans="1:7" x14ac:dyDescent="0.2">
      <c r="A1556" s="17">
        <v>41187</v>
      </c>
      <c r="B1556" s="14">
        <v>587.01</v>
      </c>
      <c r="C1556" s="14">
        <v>582.87</v>
      </c>
      <c r="D1556" s="14">
        <v>587.52</v>
      </c>
      <c r="E1556" s="14">
        <v>581.66999999999996</v>
      </c>
      <c r="F1556" s="14" t="s">
        <v>2179</v>
      </c>
      <c r="G1556" s="15">
        <v>3.8999999999999998E-3</v>
      </c>
    </row>
    <row r="1557" spans="1:7" x14ac:dyDescent="0.2">
      <c r="A1557" s="17">
        <v>41186</v>
      </c>
      <c r="B1557" s="14">
        <v>583.09</v>
      </c>
      <c r="C1557" s="14">
        <v>582.11</v>
      </c>
      <c r="D1557" s="14">
        <v>583.58000000000004</v>
      </c>
      <c r="E1557" s="14">
        <v>581.75</v>
      </c>
      <c r="F1557" s="14" t="s">
        <v>2179</v>
      </c>
      <c r="G1557" s="15">
        <v>-1.1000000000000001E-3</v>
      </c>
    </row>
    <row r="1558" spans="1:7" x14ac:dyDescent="0.2">
      <c r="A1558" s="17">
        <v>41185</v>
      </c>
      <c r="B1558" s="14">
        <v>580.79999999999995</v>
      </c>
      <c r="C1558" s="14">
        <v>581.05999999999995</v>
      </c>
      <c r="D1558" s="14">
        <v>581.48</v>
      </c>
      <c r="E1558" s="14">
        <v>579.96</v>
      </c>
      <c r="F1558" s="14" t="s">
        <v>2179</v>
      </c>
      <c r="G1558" s="15">
        <v>1.5E-3</v>
      </c>
    </row>
    <row r="1559" spans="1:7" x14ac:dyDescent="0.2">
      <c r="A1559" s="17">
        <v>41184</v>
      </c>
      <c r="B1559" s="14">
        <v>581.44000000000005</v>
      </c>
      <c r="C1559" s="14">
        <v>579.9</v>
      </c>
      <c r="D1559" s="14">
        <v>585.91999999999996</v>
      </c>
      <c r="E1559" s="14">
        <v>579.66999999999996</v>
      </c>
      <c r="F1559" s="14" t="s">
        <v>2179</v>
      </c>
      <c r="G1559" s="15">
        <v>1.17E-2</v>
      </c>
    </row>
    <row r="1560" spans="1:7" x14ac:dyDescent="0.2">
      <c r="A1560" s="17">
        <v>41183</v>
      </c>
      <c r="B1560" s="14">
        <v>580.59</v>
      </c>
      <c r="C1560" s="14">
        <v>571.66</v>
      </c>
      <c r="D1560" s="14">
        <v>580.85</v>
      </c>
      <c r="E1560" s="14">
        <v>571.66</v>
      </c>
      <c r="F1560" s="14" t="s">
        <v>2179</v>
      </c>
      <c r="G1560" s="15">
        <v>-5.9999999999999995E-4</v>
      </c>
    </row>
    <row r="1561" spans="1:7" x14ac:dyDescent="0.2">
      <c r="A1561" s="17">
        <v>41180</v>
      </c>
      <c r="B1561" s="14">
        <v>573.88</v>
      </c>
      <c r="C1561" s="14">
        <v>576.54</v>
      </c>
      <c r="D1561" s="14">
        <v>577.64</v>
      </c>
      <c r="E1561" s="14">
        <v>573.05999999999995</v>
      </c>
      <c r="F1561" s="14" t="s">
        <v>2179</v>
      </c>
      <c r="G1561" s="15">
        <v>2.0000000000000001E-4</v>
      </c>
    </row>
    <row r="1562" spans="1:7" x14ac:dyDescent="0.2">
      <c r="A1562" s="17">
        <v>41179</v>
      </c>
      <c r="B1562" s="14">
        <v>574.20000000000005</v>
      </c>
      <c r="C1562" s="14">
        <v>575.4</v>
      </c>
      <c r="D1562" s="14">
        <v>576.08000000000004</v>
      </c>
      <c r="E1562" s="14">
        <v>573.84</v>
      </c>
      <c r="F1562" s="14" t="s">
        <v>2179</v>
      </c>
      <c r="G1562" s="15">
        <v>-1.37E-2</v>
      </c>
    </row>
    <row r="1563" spans="1:7" x14ac:dyDescent="0.2">
      <c r="A1563" s="17">
        <v>41178</v>
      </c>
      <c r="B1563" s="14">
        <v>574.11</v>
      </c>
      <c r="C1563" s="14">
        <v>578.75</v>
      </c>
      <c r="D1563" s="14">
        <v>579.25</v>
      </c>
      <c r="E1563" s="14">
        <v>573.53</v>
      </c>
      <c r="F1563" s="14" t="s">
        <v>2179</v>
      </c>
      <c r="G1563" s="15">
        <v>2.3999999999999998E-3</v>
      </c>
    </row>
    <row r="1564" spans="1:7" x14ac:dyDescent="0.2">
      <c r="A1564" s="17">
        <v>41177</v>
      </c>
      <c r="B1564" s="14">
        <v>582.11</v>
      </c>
      <c r="C1564" s="14">
        <v>579.51</v>
      </c>
      <c r="D1564" s="14">
        <v>582.16999999999996</v>
      </c>
      <c r="E1564" s="14">
        <v>578.70000000000005</v>
      </c>
      <c r="F1564" s="14" t="s">
        <v>2179</v>
      </c>
      <c r="G1564" s="15">
        <v>-6.9999999999999999E-4</v>
      </c>
    </row>
    <row r="1565" spans="1:7" x14ac:dyDescent="0.2">
      <c r="A1565" s="17">
        <v>41176</v>
      </c>
      <c r="B1565" s="14">
        <v>580.69000000000005</v>
      </c>
      <c r="C1565" s="14">
        <v>581.45000000000005</v>
      </c>
      <c r="D1565" s="14">
        <v>581.75</v>
      </c>
      <c r="E1565" s="14">
        <v>577.92999999999995</v>
      </c>
      <c r="F1565" s="14" t="s">
        <v>2179</v>
      </c>
      <c r="G1565" s="15">
        <v>8.8999999999999999E-3</v>
      </c>
    </row>
    <row r="1566" spans="1:7" x14ac:dyDescent="0.2">
      <c r="A1566" s="17">
        <v>41173</v>
      </c>
      <c r="B1566" s="14">
        <v>581.11</v>
      </c>
      <c r="C1566" s="14">
        <v>579.82000000000005</v>
      </c>
      <c r="D1566" s="14">
        <v>581.71</v>
      </c>
      <c r="E1566" s="14">
        <v>579.16</v>
      </c>
      <c r="F1566" s="14" t="s">
        <v>2179</v>
      </c>
      <c r="G1566" s="15">
        <v>9.1999999999999998E-3</v>
      </c>
    </row>
    <row r="1567" spans="1:7" x14ac:dyDescent="0.2">
      <c r="A1567" s="17">
        <v>41172</v>
      </c>
      <c r="B1567" s="14">
        <v>575.98</v>
      </c>
      <c r="C1567" s="14">
        <v>571.51</v>
      </c>
      <c r="D1567" s="14">
        <v>577.04999999999995</v>
      </c>
      <c r="E1567" s="14">
        <v>570.27</v>
      </c>
      <c r="F1567" s="14" t="s">
        <v>2179</v>
      </c>
      <c r="G1567" s="15">
        <v>4.8999999999999998E-3</v>
      </c>
    </row>
    <row r="1568" spans="1:7" x14ac:dyDescent="0.2">
      <c r="A1568" s="17">
        <v>41171</v>
      </c>
      <c r="B1568" s="14">
        <v>570.75</v>
      </c>
      <c r="C1568" s="14">
        <v>568.55999999999995</v>
      </c>
      <c r="D1568" s="14">
        <v>573.15</v>
      </c>
      <c r="E1568" s="14">
        <v>568.55999999999995</v>
      </c>
      <c r="F1568" s="14" t="s">
        <v>2179</v>
      </c>
      <c r="G1568" s="15">
        <v>-1.1000000000000001E-3</v>
      </c>
    </row>
    <row r="1569" spans="1:7" x14ac:dyDescent="0.2">
      <c r="A1569" s="17">
        <v>41170</v>
      </c>
      <c r="B1569" s="14">
        <v>567.95000000000005</v>
      </c>
      <c r="C1569" s="14">
        <v>568.17999999999995</v>
      </c>
      <c r="D1569" s="14">
        <v>568.85</v>
      </c>
      <c r="E1569" s="14">
        <v>564.88</v>
      </c>
      <c r="F1569" s="14" t="s">
        <v>2179</v>
      </c>
      <c r="G1569" s="15">
        <v>-3.8999999999999998E-3</v>
      </c>
    </row>
    <row r="1570" spans="1:7" x14ac:dyDescent="0.2">
      <c r="A1570" s="17">
        <v>41169</v>
      </c>
      <c r="B1570" s="14">
        <v>568.59</v>
      </c>
      <c r="C1570" s="14">
        <v>569.63</v>
      </c>
      <c r="D1570" s="14">
        <v>572.32000000000005</v>
      </c>
      <c r="E1570" s="14">
        <v>568.27</v>
      </c>
      <c r="F1570" s="14" t="s">
        <v>2179</v>
      </c>
      <c r="G1570" s="15">
        <v>9.4000000000000004E-3</v>
      </c>
    </row>
    <row r="1571" spans="1:7" x14ac:dyDescent="0.2">
      <c r="A1571" s="17">
        <v>41166</v>
      </c>
      <c r="B1571" s="14">
        <v>570.82000000000005</v>
      </c>
      <c r="C1571" s="14">
        <v>572.01</v>
      </c>
      <c r="D1571" s="14">
        <v>572.1</v>
      </c>
      <c r="E1571" s="14">
        <v>566.84</v>
      </c>
      <c r="F1571" s="14" t="s">
        <v>2179</v>
      </c>
      <c r="G1571" s="15">
        <v>-8.3000000000000001E-3</v>
      </c>
    </row>
    <row r="1572" spans="1:7" x14ac:dyDescent="0.2">
      <c r="A1572" s="17">
        <v>41165</v>
      </c>
      <c r="B1572" s="14">
        <v>565.53</v>
      </c>
      <c r="C1572" s="14">
        <v>570.48</v>
      </c>
      <c r="D1572" s="14">
        <v>570.48</v>
      </c>
      <c r="E1572" s="14">
        <v>565.34</v>
      </c>
      <c r="F1572" s="14" t="s">
        <v>2179</v>
      </c>
      <c r="G1572" s="15">
        <v>-6.4000000000000003E-3</v>
      </c>
    </row>
    <row r="1573" spans="1:7" x14ac:dyDescent="0.2">
      <c r="A1573" s="17">
        <v>41164</v>
      </c>
      <c r="B1573" s="14">
        <v>570.26</v>
      </c>
      <c r="C1573" s="14">
        <v>573.54</v>
      </c>
      <c r="D1573" s="14">
        <v>573.54</v>
      </c>
      <c r="E1573" s="14">
        <v>566.33000000000004</v>
      </c>
      <c r="F1573" s="14" t="s">
        <v>2179</v>
      </c>
      <c r="G1573" s="15">
        <v>5.9999999999999995E-4</v>
      </c>
    </row>
    <row r="1574" spans="1:7" x14ac:dyDescent="0.2">
      <c r="A1574" s="17">
        <v>41163</v>
      </c>
      <c r="B1574" s="14">
        <v>573.91</v>
      </c>
      <c r="C1574" s="14">
        <v>572.05999999999995</v>
      </c>
      <c r="D1574" s="14">
        <v>574.14</v>
      </c>
      <c r="E1574" s="14">
        <v>571.74</v>
      </c>
      <c r="F1574" s="14" t="s">
        <v>2179</v>
      </c>
      <c r="G1574" s="15">
        <v>-2.8999999999999998E-3</v>
      </c>
    </row>
    <row r="1575" spans="1:7" x14ac:dyDescent="0.2">
      <c r="A1575" s="17">
        <v>41162</v>
      </c>
      <c r="B1575" s="14">
        <v>573.54</v>
      </c>
      <c r="C1575" s="14">
        <v>573.67999999999995</v>
      </c>
      <c r="D1575" s="14">
        <v>576.05999999999995</v>
      </c>
      <c r="E1575" s="14">
        <v>571.27</v>
      </c>
      <c r="F1575" s="14" t="s">
        <v>2179</v>
      </c>
      <c r="G1575" s="15">
        <v>-3.7000000000000002E-3</v>
      </c>
    </row>
    <row r="1576" spans="1:7" x14ac:dyDescent="0.2">
      <c r="A1576" s="17">
        <v>41159</v>
      </c>
      <c r="B1576" s="14">
        <v>575.20000000000005</v>
      </c>
      <c r="C1576" s="14">
        <v>578.92999999999995</v>
      </c>
      <c r="D1576" s="14">
        <v>579.91999999999996</v>
      </c>
      <c r="E1576" s="14">
        <v>574.64</v>
      </c>
      <c r="F1576" s="14" t="s">
        <v>2179</v>
      </c>
      <c r="G1576" s="15">
        <v>1.3100000000000001E-2</v>
      </c>
    </row>
    <row r="1577" spans="1:7" x14ac:dyDescent="0.2">
      <c r="A1577" s="17">
        <v>41158</v>
      </c>
      <c r="B1577" s="14">
        <v>577.30999999999995</v>
      </c>
      <c r="C1577" s="14">
        <v>571.26</v>
      </c>
      <c r="D1577" s="14">
        <v>577.36</v>
      </c>
      <c r="E1577" s="14">
        <v>571.15</v>
      </c>
      <c r="F1577" s="14" t="s">
        <v>2179</v>
      </c>
      <c r="G1577" s="15">
        <v>6.0000000000000001E-3</v>
      </c>
    </row>
    <row r="1578" spans="1:7" x14ac:dyDescent="0.2">
      <c r="A1578" s="17">
        <v>41157</v>
      </c>
      <c r="B1578" s="14">
        <v>569.84</v>
      </c>
      <c r="C1578" s="14">
        <v>566.70000000000005</v>
      </c>
      <c r="D1578" s="14">
        <v>569.92999999999995</v>
      </c>
      <c r="E1578" s="14">
        <v>566.54</v>
      </c>
      <c r="F1578" s="14" t="s">
        <v>2179</v>
      </c>
      <c r="G1578" s="15">
        <v>-8.0000000000000002E-3</v>
      </c>
    </row>
    <row r="1579" spans="1:7" x14ac:dyDescent="0.2">
      <c r="A1579" s="17">
        <v>41156</v>
      </c>
      <c r="B1579" s="14">
        <v>566.41999999999996</v>
      </c>
      <c r="C1579" s="14">
        <v>571.76</v>
      </c>
      <c r="D1579" s="14">
        <v>571.76</v>
      </c>
      <c r="E1579" s="14">
        <v>566.41999999999996</v>
      </c>
      <c r="F1579" s="14" t="s">
        <v>2179</v>
      </c>
      <c r="G1579" s="15">
        <v>8.2000000000000007E-3</v>
      </c>
    </row>
    <row r="1580" spans="1:7" x14ac:dyDescent="0.2">
      <c r="A1580" s="17">
        <v>41155</v>
      </c>
      <c r="B1580" s="14">
        <v>571.01</v>
      </c>
      <c r="C1580" s="14">
        <v>568.25</v>
      </c>
      <c r="D1580" s="14">
        <v>571.01</v>
      </c>
      <c r="E1580" s="14">
        <v>568.04</v>
      </c>
      <c r="F1580" s="14" t="s">
        <v>2179</v>
      </c>
      <c r="G1580" s="15">
        <v>3.5999999999999999E-3</v>
      </c>
    </row>
    <row r="1581" spans="1:7" x14ac:dyDescent="0.2">
      <c r="A1581" s="17">
        <v>41152</v>
      </c>
      <c r="B1581" s="14">
        <v>566.38</v>
      </c>
      <c r="C1581" s="14">
        <v>565.86</v>
      </c>
      <c r="D1581" s="14">
        <v>566.38</v>
      </c>
      <c r="E1581" s="14">
        <v>563.37</v>
      </c>
      <c r="F1581" s="14" t="s">
        <v>2179</v>
      </c>
      <c r="G1581" s="15">
        <v>-3.8999999999999998E-3</v>
      </c>
    </row>
    <row r="1582" spans="1:7" x14ac:dyDescent="0.2">
      <c r="A1582" s="17">
        <v>41151</v>
      </c>
      <c r="B1582" s="14">
        <v>564.37</v>
      </c>
      <c r="C1582" s="14">
        <v>565.66</v>
      </c>
      <c r="D1582" s="14">
        <v>566.70000000000005</v>
      </c>
      <c r="E1582" s="14">
        <v>564.37</v>
      </c>
      <c r="F1582" s="14" t="s">
        <v>2179</v>
      </c>
      <c r="G1582" s="15">
        <v>4.7999999999999996E-3</v>
      </c>
    </row>
    <row r="1583" spans="1:7" x14ac:dyDescent="0.2">
      <c r="A1583" s="17">
        <v>41150</v>
      </c>
      <c r="B1583" s="14">
        <v>566.6</v>
      </c>
      <c r="C1583" s="14">
        <v>564.04</v>
      </c>
      <c r="D1583" s="14">
        <v>568.23</v>
      </c>
      <c r="E1583" s="14">
        <v>563.23</v>
      </c>
      <c r="F1583" s="14" t="s">
        <v>2179</v>
      </c>
      <c r="G1583" s="15">
        <v>-5.4000000000000003E-3</v>
      </c>
    </row>
    <row r="1584" spans="1:7" x14ac:dyDescent="0.2">
      <c r="A1584" s="17">
        <v>41149</v>
      </c>
      <c r="B1584" s="14">
        <v>563.91999999999996</v>
      </c>
      <c r="C1584" s="14">
        <v>567.35</v>
      </c>
      <c r="D1584" s="14">
        <v>567.53</v>
      </c>
      <c r="E1584" s="14">
        <v>563.75</v>
      </c>
      <c r="F1584" s="14" t="s">
        <v>2179</v>
      </c>
      <c r="G1584" s="15">
        <v>4.7999999999999996E-3</v>
      </c>
    </row>
    <row r="1585" spans="1:7" x14ac:dyDescent="0.2">
      <c r="A1585" s="17">
        <v>41148</v>
      </c>
      <c r="B1585" s="14">
        <v>566.96</v>
      </c>
      <c r="C1585" s="14">
        <v>564.41</v>
      </c>
      <c r="D1585" s="14">
        <v>567.78</v>
      </c>
      <c r="E1585" s="14">
        <v>564.41</v>
      </c>
      <c r="F1585" s="14" t="s">
        <v>2179</v>
      </c>
      <c r="G1585" s="15">
        <v>-7.3000000000000001E-3</v>
      </c>
    </row>
    <row r="1586" spans="1:7" x14ac:dyDescent="0.2">
      <c r="A1586" s="17">
        <v>41145</v>
      </c>
      <c r="B1586" s="14">
        <v>564.24</v>
      </c>
      <c r="C1586" s="14">
        <v>567.39</v>
      </c>
      <c r="D1586" s="14">
        <v>568.45000000000005</v>
      </c>
      <c r="E1586" s="14">
        <v>562.95000000000005</v>
      </c>
      <c r="F1586" s="14" t="s">
        <v>2179</v>
      </c>
      <c r="G1586" s="15">
        <v>1.2999999999999999E-3</v>
      </c>
    </row>
    <row r="1587" spans="1:7" x14ac:dyDescent="0.2">
      <c r="A1587" s="17">
        <v>41144</v>
      </c>
      <c r="B1587" s="14">
        <v>568.37</v>
      </c>
      <c r="C1587" s="14">
        <v>568.59</v>
      </c>
      <c r="D1587" s="14">
        <v>572.67999999999995</v>
      </c>
      <c r="E1587" s="14">
        <v>567.41</v>
      </c>
      <c r="F1587" s="14" t="s">
        <v>2179</v>
      </c>
      <c r="G1587" s="15">
        <v>-7.6E-3</v>
      </c>
    </row>
    <row r="1588" spans="1:7" x14ac:dyDescent="0.2">
      <c r="A1588" s="17">
        <v>41143</v>
      </c>
      <c r="B1588" s="14">
        <v>567.65</v>
      </c>
      <c r="C1588" s="14">
        <v>570.86</v>
      </c>
      <c r="D1588" s="14">
        <v>570.86</v>
      </c>
      <c r="E1588" s="14">
        <v>565.88</v>
      </c>
      <c r="F1588" s="14" t="s">
        <v>2179</v>
      </c>
      <c r="G1588" s="15">
        <v>2.9999999999999997E-4</v>
      </c>
    </row>
    <row r="1589" spans="1:7" x14ac:dyDescent="0.2">
      <c r="A1589" s="17">
        <v>41142</v>
      </c>
      <c r="B1589" s="14">
        <v>572</v>
      </c>
      <c r="C1589" s="14">
        <v>571.71</v>
      </c>
      <c r="D1589" s="14">
        <v>573.94000000000005</v>
      </c>
      <c r="E1589" s="14">
        <v>571.27</v>
      </c>
      <c r="F1589" s="14" t="s">
        <v>2179</v>
      </c>
      <c r="G1589" s="15">
        <v>5.0000000000000001E-4</v>
      </c>
    </row>
    <row r="1590" spans="1:7" x14ac:dyDescent="0.2">
      <c r="A1590" s="17">
        <v>41141</v>
      </c>
      <c r="B1590" s="14">
        <v>571.84</v>
      </c>
      <c r="C1590" s="14">
        <v>571.99</v>
      </c>
      <c r="D1590" s="14">
        <v>575.83000000000004</v>
      </c>
      <c r="E1590" s="14">
        <v>570.99</v>
      </c>
      <c r="F1590" s="14" t="s">
        <v>2179</v>
      </c>
      <c r="G1590" s="15">
        <v>-4.4999999999999997E-3</v>
      </c>
    </row>
    <row r="1591" spans="1:7" x14ac:dyDescent="0.2">
      <c r="A1591" s="17">
        <v>41138</v>
      </c>
      <c r="B1591" s="14">
        <v>571.53</v>
      </c>
      <c r="C1591" s="14">
        <v>575.32000000000005</v>
      </c>
      <c r="D1591" s="14">
        <v>575.32000000000005</v>
      </c>
      <c r="E1591" s="14">
        <v>571.03</v>
      </c>
      <c r="F1591" s="14" t="s">
        <v>2179</v>
      </c>
      <c r="G1591" s="15">
        <v>-7.4999999999999997E-3</v>
      </c>
    </row>
    <row r="1592" spans="1:7" x14ac:dyDescent="0.2">
      <c r="A1592" s="17">
        <v>41137</v>
      </c>
      <c r="B1592" s="14">
        <v>574.11</v>
      </c>
      <c r="C1592" s="14">
        <v>578.23</v>
      </c>
      <c r="D1592" s="14">
        <v>578.23</v>
      </c>
      <c r="E1592" s="14">
        <v>572.33000000000004</v>
      </c>
      <c r="F1592" s="14" t="s">
        <v>2179</v>
      </c>
      <c r="G1592" s="15">
        <v>6.0000000000000001E-3</v>
      </c>
    </row>
    <row r="1593" spans="1:7" x14ac:dyDescent="0.2">
      <c r="A1593" s="17">
        <v>41136</v>
      </c>
      <c r="B1593" s="14">
        <v>578.46</v>
      </c>
      <c r="C1593" s="14">
        <v>574.28</v>
      </c>
      <c r="D1593" s="14">
        <v>579.48</v>
      </c>
      <c r="E1593" s="14">
        <v>572.52</v>
      </c>
      <c r="F1593" s="14" t="s">
        <v>2179</v>
      </c>
      <c r="G1593" s="15">
        <v>1.5100000000000001E-2</v>
      </c>
    </row>
    <row r="1594" spans="1:7" x14ac:dyDescent="0.2">
      <c r="A1594" s="17">
        <v>41135</v>
      </c>
      <c r="B1594" s="14">
        <v>575</v>
      </c>
      <c r="C1594" s="14">
        <v>568.67999999999995</v>
      </c>
      <c r="D1594" s="14">
        <v>575</v>
      </c>
      <c r="E1594" s="14">
        <v>568.67999999999995</v>
      </c>
      <c r="F1594" s="14" t="s">
        <v>2179</v>
      </c>
      <c r="G1594" s="15">
        <v>5.9999999999999995E-4</v>
      </c>
    </row>
    <row r="1595" spans="1:7" x14ac:dyDescent="0.2">
      <c r="A1595" s="17">
        <v>41134</v>
      </c>
      <c r="B1595" s="14">
        <v>566.44000000000005</v>
      </c>
      <c r="C1595" s="14">
        <v>566.07000000000005</v>
      </c>
      <c r="D1595" s="14">
        <v>568.41</v>
      </c>
      <c r="E1595" s="14">
        <v>564.86</v>
      </c>
      <c r="F1595" s="14" t="s">
        <v>2179</v>
      </c>
      <c r="G1595" s="15">
        <v>-6.7000000000000002E-3</v>
      </c>
    </row>
    <row r="1596" spans="1:7" x14ac:dyDescent="0.2">
      <c r="A1596" s="17">
        <v>41131</v>
      </c>
      <c r="B1596" s="14">
        <v>566.08000000000004</v>
      </c>
      <c r="C1596" s="14">
        <v>568.78</v>
      </c>
      <c r="D1596" s="14">
        <v>569.44000000000005</v>
      </c>
      <c r="E1596" s="14">
        <v>562.83000000000004</v>
      </c>
      <c r="F1596" s="14" t="s">
        <v>2179</v>
      </c>
      <c r="G1596" s="15">
        <v>7.9000000000000008E-3</v>
      </c>
    </row>
    <row r="1597" spans="1:7" x14ac:dyDescent="0.2">
      <c r="A1597" s="17">
        <v>41130</v>
      </c>
      <c r="B1597" s="14">
        <v>569.88</v>
      </c>
      <c r="C1597" s="14">
        <v>576.01</v>
      </c>
      <c r="D1597" s="14">
        <v>577.59</v>
      </c>
      <c r="E1597" s="14">
        <v>568.79</v>
      </c>
      <c r="F1597" s="14" t="s">
        <v>2179</v>
      </c>
      <c r="G1597" s="15">
        <v>-3.5999999999999999E-3</v>
      </c>
    </row>
    <row r="1598" spans="1:7" x14ac:dyDescent="0.2">
      <c r="A1598" s="17">
        <v>41129</v>
      </c>
      <c r="B1598" s="14">
        <v>565.44000000000005</v>
      </c>
      <c r="C1598" s="14">
        <v>565.14</v>
      </c>
      <c r="D1598" s="14">
        <v>566.37</v>
      </c>
      <c r="E1598" s="14">
        <v>561.69000000000005</v>
      </c>
      <c r="F1598" s="14" t="s">
        <v>2179</v>
      </c>
      <c r="G1598" s="15">
        <v>2.5000000000000001E-3</v>
      </c>
    </row>
    <row r="1599" spans="1:7" x14ac:dyDescent="0.2">
      <c r="A1599" s="17">
        <v>41128</v>
      </c>
      <c r="B1599" s="14">
        <v>567.46</v>
      </c>
      <c r="C1599" s="14">
        <v>568.5</v>
      </c>
      <c r="D1599" s="14">
        <v>570.49</v>
      </c>
      <c r="E1599" s="14">
        <v>566.85</v>
      </c>
      <c r="F1599" s="14" t="s">
        <v>2179</v>
      </c>
      <c r="G1599" s="15">
        <v>5.3E-3</v>
      </c>
    </row>
    <row r="1600" spans="1:7" x14ac:dyDescent="0.2">
      <c r="A1600" s="17">
        <v>41127</v>
      </c>
      <c r="B1600" s="14">
        <v>566.04</v>
      </c>
      <c r="C1600" s="14">
        <v>564.66</v>
      </c>
      <c r="D1600" s="14">
        <v>568.57000000000005</v>
      </c>
      <c r="E1600" s="14">
        <v>563.9</v>
      </c>
      <c r="F1600" s="14" t="s">
        <v>2179</v>
      </c>
      <c r="G1600" s="15">
        <v>1.38E-2</v>
      </c>
    </row>
    <row r="1601" spans="1:7" x14ac:dyDescent="0.2">
      <c r="A1601" s="17">
        <v>41124</v>
      </c>
      <c r="B1601" s="14">
        <v>563.04</v>
      </c>
      <c r="C1601" s="14">
        <v>556.29</v>
      </c>
      <c r="D1601" s="14">
        <v>563.11</v>
      </c>
      <c r="E1601" s="14">
        <v>555.80999999999995</v>
      </c>
      <c r="F1601" s="14" t="s">
        <v>2179</v>
      </c>
      <c r="G1601" s="15">
        <v>-4.4999999999999997E-3</v>
      </c>
    </row>
    <row r="1602" spans="1:7" x14ac:dyDescent="0.2">
      <c r="A1602" s="17">
        <v>41123</v>
      </c>
      <c r="B1602" s="14">
        <v>555.35</v>
      </c>
      <c r="C1602" s="14">
        <v>558.88</v>
      </c>
      <c r="D1602" s="14">
        <v>560.91999999999996</v>
      </c>
      <c r="E1602" s="14">
        <v>553.72</v>
      </c>
      <c r="F1602" s="14" t="s">
        <v>2179</v>
      </c>
      <c r="G1602" s="15">
        <v>-5.0000000000000001E-3</v>
      </c>
    </row>
    <row r="1603" spans="1:7" x14ac:dyDescent="0.2">
      <c r="A1603" s="17">
        <v>41122</v>
      </c>
      <c r="B1603" s="14">
        <v>557.85</v>
      </c>
      <c r="C1603" s="14">
        <v>560.37</v>
      </c>
      <c r="D1603" s="14">
        <v>560.67999999999995</v>
      </c>
      <c r="E1603" s="14">
        <v>557.03</v>
      </c>
      <c r="F1603" s="14" t="s">
        <v>2179</v>
      </c>
      <c r="G1603" s="15">
        <v>-3.0999999999999999E-3</v>
      </c>
    </row>
    <row r="1604" spans="1:7" x14ac:dyDescent="0.2">
      <c r="A1604" s="17">
        <v>41121</v>
      </c>
      <c r="B1604" s="14">
        <v>560.63</v>
      </c>
      <c r="C1604" s="14">
        <v>560.27</v>
      </c>
      <c r="D1604" s="14">
        <v>563.02</v>
      </c>
      <c r="E1604" s="14">
        <v>558.45000000000005</v>
      </c>
      <c r="F1604" s="14" t="s">
        <v>2179</v>
      </c>
      <c r="G1604" s="15">
        <v>3.8999999999999998E-3</v>
      </c>
    </row>
    <row r="1605" spans="1:7" x14ac:dyDescent="0.2">
      <c r="A1605" s="17">
        <v>41120</v>
      </c>
      <c r="B1605" s="14">
        <v>562.38</v>
      </c>
      <c r="C1605" s="14">
        <v>560.26</v>
      </c>
      <c r="D1605" s="14">
        <v>562.47</v>
      </c>
      <c r="E1605" s="14">
        <v>559.77</v>
      </c>
      <c r="F1605" s="14" t="s">
        <v>2179</v>
      </c>
      <c r="G1605" s="15">
        <v>1.9300000000000001E-2</v>
      </c>
    </row>
    <row r="1606" spans="1:7" x14ac:dyDescent="0.2">
      <c r="A1606" s="17">
        <v>41117</v>
      </c>
      <c r="B1606" s="14">
        <v>560.21</v>
      </c>
      <c r="C1606" s="14">
        <v>552.03</v>
      </c>
      <c r="D1606" s="14">
        <v>560.21</v>
      </c>
      <c r="E1606" s="14">
        <v>551.12</v>
      </c>
      <c r="F1606" s="14" t="s">
        <v>2179</v>
      </c>
      <c r="G1606" s="15">
        <v>1.1900000000000001E-2</v>
      </c>
    </row>
    <row r="1607" spans="1:7" x14ac:dyDescent="0.2">
      <c r="A1607" s="17">
        <v>41116</v>
      </c>
      <c r="B1607" s="14">
        <v>549.59</v>
      </c>
      <c r="C1607" s="14">
        <v>543.21</v>
      </c>
      <c r="D1607" s="14">
        <v>551.08000000000004</v>
      </c>
      <c r="E1607" s="14">
        <v>542.35</v>
      </c>
      <c r="F1607" s="14" t="s">
        <v>2179</v>
      </c>
      <c r="G1607" s="15">
        <v>2.8999999999999998E-3</v>
      </c>
    </row>
    <row r="1608" spans="1:7" x14ac:dyDescent="0.2">
      <c r="A1608" s="17">
        <v>41115</v>
      </c>
      <c r="B1608" s="14">
        <v>543.15</v>
      </c>
      <c r="C1608" s="14">
        <v>540.42999999999995</v>
      </c>
      <c r="D1608" s="14">
        <v>546.16999999999996</v>
      </c>
      <c r="E1608" s="14">
        <v>540.42999999999995</v>
      </c>
      <c r="F1608" s="14" t="s">
        <v>2179</v>
      </c>
      <c r="G1608" s="15">
        <v>3.0000000000000001E-3</v>
      </c>
    </row>
    <row r="1609" spans="1:7" x14ac:dyDescent="0.2">
      <c r="A1609" s="17">
        <v>41114</v>
      </c>
      <c r="B1609" s="14">
        <v>541.58000000000004</v>
      </c>
      <c r="C1609" s="14">
        <v>540.84</v>
      </c>
      <c r="D1609" s="14">
        <v>543.53</v>
      </c>
      <c r="E1609" s="14">
        <v>540.11</v>
      </c>
      <c r="F1609" s="14" t="s">
        <v>2179</v>
      </c>
      <c r="G1609" s="15">
        <v>-2.1000000000000001E-2</v>
      </c>
    </row>
    <row r="1610" spans="1:7" x14ac:dyDescent="0.2">
      <c r="A1610" s="17">
        <v>41113</v>
      </c>
      <c r="B1610" s="14">
        <v>539.96</v>
      </c>
      <c r="C1610" s="14">
        <v>547.65</v>
      </c>
      <c r="D1610" s="14">
        <v>548.87</v>
      </c>
      <c r="E1610" s="14">
        <v>539.37</v>
      </c>
      <c r="F1610" s="14" t="s">
        <v>2179</v>
      </c>
      <c r="G1610" s="15">
        <v>-7.4999999999999997E-3</v>
      </c>
    </row>
    <row r="1611" spans="1:7" x14ac:dyDescent="0.2">
      <c r="A1611" s="17">
        <v>41110</v>
      </c>
      <c r="B1611" s="14">
        <v>551.53</v>
      </c>
      <c r="C1611" s="14">
        <v>554.23</v>
      </c>
      <c r="D1611" s="14">
        <v>555.19000000000005</v>
      </c>
      <c r="E1611" s="14">
        <v>551.53</v>
      </c>
      <c r="F1611" s="14" t="s">
        <v>2179</v>
      </c>
      <c r="G1611" s="15">
        <v>1.43E-2</v>
      </c>
    </row>
    <row r="1612" spans="1:7" x14ac:dyDescent="0.2">
      <c r="A1612" s="17">
        <v>41109</v>
      </c>
      <c r="B1612" s="14">
        <v>555.70000000000005</v>
      </c>
      <c r="C1612" s="14">
        <v>550.25</v>
      </c>
      <c r="D1612" s="14">
        <v>555.70000000000005</v>
      </c>
      <c r="E1612" s="14">
        <v>549.28</v>
      </c>
      <c r="F1612" s="14" t="s">
        <v>2179</v>
      </c>
      <c r="G1612" s="15">
        <v>6.4000000000000003E-3</v>
      </c>
    </row>
    <row r="1613" spans="1:7" x14ac:dyDescent="0.2">
      <c r="A1613" s="17">
        <v>41108</v>
      </c>
      <c r="B1613" s="14">
        <v>547.84</v>
      </c>
      <c r="C1613" s="14">
        <v>543.37</v>
      </c>
      <c r="D1613" s="14">
        <v>547.84</v>
      </c>
      <c r="E1613" s="14">
        <v>542.59</v>
      </c>
      <c r="F1613" s="14" t="s">
        <v>2179</v>
      </c>
      <c r="G1613" s="15">
        <v>3.0000000000000001E-3</v>
      </c>
    </row>
    <row r="1614" spans="1:7" x14ac:dyDescent="0.2">
      <c r="A1614" s="17">
        <v>41107</v>
      </c>
      <c r="B1614" s="14">
        <v>544.33000000000004</v>
      </c>
      <c r="C1614" s="14">
        <v>543.51</v>
      </c>
      <c r="D1614" s="14">
        <v>546.45000000000005</v>
      </c>
      <c r="E1614" s="14">
        <v>543.1</v>
      </c>
      <c r="F1614" s="14" t="s">
        <v>2179</v>
      </c>
      <c r="G1614" s="15">
        <v>1.0699999999999999E-2</v>
      </c>
    </row>
    <row r="1615" spans="1:7" x14ac:dyDescent="0.2">
      <c r="A1615" s="17">
        <v>41106</v>
      </c>
      <c r="B1615" s="14">
        <v>542.70000000000005</v>
      </c>
      <c r="C1615" s="14">
        <v>537.71</v>
      </c>
      <c r="D1615" s="14">
        <v>542.70000000000005</v>
      </c>
      <c r="E1615" s="14">
        <v>537.6</v>
      </c>
      <c r="F1615" s="14" t="s">
        <v>2179</v>
      </c>
      <c r="G1615" s="15">
        <v>5.4999999999999997E-3</v>
      </c>
    </row>
    <row r="1616" spans="1:7" x14ac:dyDescent="0.2">
      <c r="A1616" s="17">
        <v>41103</v>
      </c>
      <c r="B1616" s="14">
        <v>536.92999999999995</v>
      </c>
      <c r="C1616" s="14">
        <v>534.47</v>
      </c>
      <c r="D1616" s="14">
        <v>537.23</v>
      </c>
      <c r="E1616" s="14">
        <v>533.57000000000005</v>
      </c>
      <c r="F1616" s="14" t="s">
        <v>2179</v>
      </c>
      <c r="G1616" s="15">
        <v>-3.5999999999999999E-3</v>
      </c>
    </row>
    <row r="1617" spans="1:7" x14ac:dyDescent="0.2">
      <c r="A1617" s="17">
        <v>41102</v>
      </c>
      <c r="B1617" s="14">
        <v>533.97</v>
      </c>
      <c r="C1617" s="14">
        <v>534.80999999999995</v>
      </c>
      <c r="D1617" s="14">
        <v>535.89</v>
      </c>
      <c r="E1617" s="14">
        <v>532.48</v>
      </c>
      <c r="F1617" s="14" t="s">
        <v>2179</v>
      </c>
      <c r="G1617" s="15">
        <v>-6.4999999999999997E-3</v>
      </c>
    </row>
    <row r="1618" spans="1:7" x14ac:dyDescent="0.2">
      <c r="A1618" s="17">
        <v>41101</v>
      </c>
      <c r="B1618" s="14">
        <v>535.91</v>
      </c>
      <c r="C1618" s="14">
        <v>539.78</v>
      </c>
      <c r="D1618" s="14">
        <v>540.07000000000005</v>
      </c>
      <c r="E1618" s="14">
        <v>535.08000000000004</v>
      </c>
      <c r="F1618" s="14" t="s">
        <v>2179</v>
      </c>
      <c r="G1618" s="15">
        <v>1.21E-2</v>
      </c>
    </row>
    <row r="1619" spans="1:7" x14ac:dyDescent="0.2">
      <c r="A1619" s="17">
        <v>41100</v>
      </c>
      <c r="B1619" s="14">
        <v>539.42999999999995</v>
      </c>
      <c r="C1619" s="14">
        <v>534.14</v>
      </c>
      <c r="D1619" s="14">
        <v>539.76</v>
      </c>
      <c r="E1619" s="14">
        <v>533.62</v>
      </c>
      <c r="F1619" s="14" t="s">
        <v>2179</v>
      </c>
      <c r="G1619" s="15">
        <v>-4.4000000000000003E-3</v>
      </c>
    </row>
    <row r="1620" spans="1:7" x14ac:dyDescent="0.2">
      <c r="A1620" s="17">
        <v>41099</v>
      </c>
      <c r="B1620" s="14">
        <v>532.98</v>
      </c>
      <c r="C1620" s="14">
        <v>534.5</v>
      </c>
      <c r="D1620" s="14">
        <v>535.83000000000004</v>
      </c>
      <c r="E1620" s="14">
        <v>529.66999999999996</v>
      </c>
      <c r="F1620" s="14" t="s">
        <v>2179</v>
      </c>
      <c r="G1620" s="15">
        <v>-6.4000000000000003E-3</v>
      </c>
    </row>
    <row r="1621" spans="1:7" x14ac:dyDescent="0.2">
      <c r="A1621" s="17">
        <v>41096</v>
      </c>
      <c r="B1621" s="14">
        <v>535.30999999999995</v>
      </c>
      <c r="C1621" s="14">
        <v>537.88</v>
      </c>
      <c r="D1621" s="14">
        <v>540.22</v>
      </c>
      <c r="E1621" s="14">
        <v>534.96</v>
      </c>
      <c r="F1621" s="14" t="s">
        <v>2179</v>
      </c>
      <c r="G1621" s="15">
        <v>4.7999999999999996E-3</v>
      </c>
    </row>
    <row r="1622" spans="1:7" x14ac:dyDescent="0.2">
      <c r="A1622" s="17">
        <v>41095</v>
      </c>
      <c r="B1622" s="14">
        <v>538.78</v>
      </c>
      <c r="C1622" s="14">
        <v>535.67999999999995</v>
      </c>
      <c r="D1622" s="14">
        <v>541.73</v>
      </c>
      <c r="E1622" s="14">
        <v>535.65</v>
      </c>
      <c r="F1622" s="14" t="s">
        <v>2179</v>
      </c>
      <c r="G1622" s="15">
        <v>2.3999999999999998E-3</v>
      </c>
    </row>
    <row r="1623" spans="1:7" x14ac:dyDescent="0.2">
      <c r="A1623" s="17">
        <v>41094</v>
      </c>
      <c r="B1623" s="14">
        <v>536.22</v>
      </c>
      <c r="C1623" s="14">
        <v>536.59</v>
      </c>
      <c r="D1623" s="14">
        <v>537.79</v>
      </c>
      <c r="E1623" s="14">
        <v>533.16999999999996</v>
      </c>
      <c r="F1623" s="14" t="s">
        <v>2179</v>
      </c>
      <c r="G1623" s="15">
        <v>1.4500000000000001E-2</v>
      </c>
    </row>
    <row r="1624" spans="1:7" x14ac:dyDescent="0.2">
      <c r="A1624" s="17">
        <v>41093</v>
      </c>
      <c r="B1624" s="14">
        <v>534.96</v>
      </c>
      <c r="C1624" s="14">
        <v>529.85</v>
      </c>
      <c r="D1624" s="14">
        <v>535.34</v>
      </c>
      <c r="E1624" s="14">
        <v>529.85</v>
      </c>
      <c r="F1624" s="14" t="s">
        <v>2179</v>
      </c>
      <c r="G1624" s="15">
        <v>1.14E-2</v>
      </c>
    </row>
    <row r="1625" spans="1:7" x14ac:dyDescent="0.2">
      <c r="A1625" s="17">
        <v>41092</v>
      </c>
      <c r="B1625" s="14">
        <v>527.29</v>
      </c>
      <c r="C1625" s="14">
        <v>522.82000000000005</v>
      </c>
      <c r="D1625" s="14">
        <v>527.29</v>
      </c>
      <c r="E1625" s="14">
        <v>521.33000000000004</v>
      </c>
      <c r="F1625" s="14" t="s">
        <v>2179</v>
      </c>
      <c r="G1625" s="15">
        <v>2.5600000000000001E-2</v>
      </c>
    </row>
    <row r="1626" spans="1:7" x14ac:dyDescent="0.2">
      <c r="A1626" s="17">
        <v>41089</v>
      </c>
      <c r="B1626" s="14">
        <v>521.37</v>
      </c>
      <c r="C1626" s="14">
        <v>515.11</v>
      </c>
      <c r="D1626" s="14">
        <v>521.59</v>
      </c>
      <c r="E1626" s="14">
        <v>514.74</v>
      </c>
      <c r="F1626" s="14" t="s">
        <v>2179</v>
      </c>
      <c r="G1626" s="15">
        <v>5.0000000000000001E-4</v>
      </c>
    </row>
    <row r="1627" spans="1:7" x14ac:dyDescent="0.2">
      <c r="A1627" s="17">
        <v>41088</v>
      </c>
      <c r="B1627" s="14">
        <v>508.38</v>
      </c>
      <c r="C1627" s="14">
        <v>511.27</v>
      </c>
      <c r="D1627" s="14">
        <v>514.66999999999996</v>
      </c>
      <c r="E1627" s="14">
        <v>507.99</v>
      </c>
      <c r="F1627" s="14" t="s">
        <v>2179</v>
      </c>
      <c r="G1627" s="15">
        <v>1.04E-2</v>
      </c>
    </row>
    <row r="1628" spans="1:7" x14ac:dyDescent="0.2">
      <c r="A1628" s="17">
        <v>41087</v>
      </c>
      <c r="B1628" s="14">
        <v>508.11</v>
      </c>
      <c r="C1628" s="14">
        <v>505.07</v>
      </c>
      <c r="D1628" s="14">
        <v>509.09</v>
      </c>
      <c r="E1628" s="14">
        <v>504.68</v>
      </c>
      <c r="F1628" s="14" t="s">
        <v>2179</v>
      </c>
      <c r="G1628" s="15">
        <v>-8.3999999999999995E-3</v>
      </c>
    </row>
    <row r="1629" spans="1:7" x14ac:dyDescent="0.2">
      <c r="A1629" s="17">
        <v>41086</v>
      </c>
      <c r="B1629" s="14">
        <v>502.88</v>
      </c>
      <c r="C1629" s="14">
        <v>507.47</v>
      </c>
      <c r="D1629" s="14">
        <v>509.44</v>
      </c>
      <c r="E1629" s="14">
        <v>501.76</v>
      </c>
      <c r="F1629" s="14" t="s">
        <v>2179</v>
      </c>
      <c r="G1629" s="15">
        <v>-1.44E-2</v>
      </c>
    </row>
    <row r="1630" spans="1:7" x14ac:dyDescent="0.2">
      <c r="A1630" s="17">
        <v>41085</v>
      </c>
      <c r="B1630" s="14">
        <v>507.15</v>
      </c>
      <c r="C1630" s="14">
        <v>513.79</v>
      </c>
      <c r="D1630" s="14">
        <v>513.86</v>
      </c>
      <c r="E1630" s="14">
        <v>506.98</v>
      </c>
      <c r="F1630" s="14" t="s">
        <v>2179</v>
      </c>
      <c r="G1630" s="15">
        <v>-2.7000000000000001E-3</v>
      </c>
    </row>
    <row r="1631" spans="1:7" x14ac:dyDescent="0.2">
      <c r="A1631" s="17">
        <v>41082</v>
      </c>
      <c r="B1631" s="14">
        <v>514.54</v>
      </c>
      <c r="C1631" s="14">
        <v>512.92999999999995</v>
      </c>
      <c r="D1631" s="14">
        <v>515.03</v>
      </c>
      <c r="E1631" s="14">
        <v>511.48</v>
      </c>
      <c r="F1631" s="14" t="s">
        <v>2179</v>
      </c>
      <c r="G1631" s="15">
        <v>-3.2000000000000002E-3</v>
      </c>
    </row>
    <row r="1632" spans="1:7" x14ac:dyDescent="0.2">
      <c r="A1632" s="17">
        <v>41081</v>
      </c>
      <c r="B1632" s="14">
        <v>515.95000000000005</v>
      </c>
      <c r="C1632" s="14">
        <v>517.02</v>
      </c>
      <c r="D1632" s="14">
        <v>518.12</v>
      </c>
      <c r="E1632" s="14">
        <v>514.66</v>
      </c>
      <c r="F1632" s="14" t="s">
        <v>2179</v>
      </c>
      <c r="G1632" s="15">
        <v>2.8E-3</v>
      </c>
    </row>
    <row r="1633" spans="1:7" x14ac:dyDescent="0.2">
      <c r="A1633" s="17">
        <v>41080</v>
      </c>
      <c r="B1633" s="14">
        <v>517.6</v>
      </c>
      <c r="C1633" s="14">
        <v>516.39</v>
      </c>
      <c r="D1633" s="14">
        <v>517.6</v>
      </c>
      <c r="E1633" s="14">
        <v>512.44000000000005</v>
      </c>
      <c r="F1633" s="14" t="s">
        <v>2179</v>
      </c>
      <c r="G1633" s="15">
        <v>1.5299999999999999E-2</v>
      </c>
    </row>
    <row r="1634" spans="1:7" x14ac:dyDescent="0.2">
      <c r="A1634" s="17">
        <v>41079</v>
      </c>
      <c r="B1634" s="14">
        <v>516.13</v>
      </c>
      <c r="C1634" s="14">
        <v>507.82</v>
      </c>
      <c r="D1634" s="14">
        <v>516.13</v>
      </c>
      <c r="E1634" s="14">
        <v>507.82</v>
      </c>
      <c r="F1634" s="14" t="s">
        <v>2179</v>
      </c>
      <c r="G1634" s="15">
        <v>3.7000000000000002E-3</v>
      </c>
    </row>
    <row r="1635" spans="1:7" x14ac:dyDescent="0.2">
      <c r="A1635" s="17">
        <v>41078</v>
      </c>
      <c r="B1635" s="14">
        <v>508.35</v>
      </c>
      <c r="C1635" s="14">
        <v>511.06</v>
      </c>
      <c r="D1635" s="14">
        <v>511.44</v>
      </c>
      <c r="E1635" s="14">
        <v>506.77</v>
      </c>
      <c r="F1635" s="14" t="s">
        <v>2179</v>
      </c>
      <c r="G1635" s="15">
        <v>7.3000000000000001E-3</v>
      </c>
    </row>
    <row r="1636" spans="1:7" x14ac:dyDescent="0.2">
      <c r="A1636" s="17">
        <v>41075</v>
      </c>
      <c r="B1636" s="14">
        <v>506.47</v>
      </c>
      <c r="C1636" s="14">
        <v>503.72</v>
      </c>
      <c r="D1636" s="14">
        <v>507.64</v>
      </c>
      <c r="E1636" s="14">
        <v>503.66</v>
      </c>
      <c r="F1636" s="14" t="s">
        <v>2179</v>
      </c>
      <c r="G1636" s="15">
        <v>-6.3E-3</v>
      </c>
    </row>
    <row r="1637" spans="1:7" x14ac:dyDescent="0.2">
      <c r="A1637" s="17">
        <v>41074</v>
      </c>
      <c r="B1637" s="14">
        <v>502.82</v>
      </c>
      <c r="C1637" s="14">
        <v>505.6</v>
      </c>
      <c r="D1637" s="14">
        <v>505.6</v>
      </c>
      <c r="E1637" s="14">
        <v>499.94</v>
      </c>
      <c r="F1637" s="14" t="s">
        <v>2179</v>
      </c>
      <c r="G1637" s="15">
        <v>-1.2999999999999999E-3</v>
      </c>
    </row>
    <row r="1638" spans="1:7" x14ac:dyDescent="0.2">
      <c r="A1638" s="17">
        <v>41073</v>
      </c>
      <c r="B1638" s="14">
        <v>506.02</v>
      </c>
      <c r="C1638" s="14">
        <v>509.22</v>
      </c>
      <c r="D1638" s="14">
        <v>509.98</v>
      </c>
      <c r="E1638" s="14">
        <v>503.79</v>
      </c>
      <c r="F1638" s="14" t="s">
        <v>2179</v>
      </c>
      <c r="G1638" s="15">
        <v>-3.8E-3</v>
      </c>
    </row>
    <row r="1639" spans="1:7" x14ac:dyDescent="0.2">
      <c r="A1639" s="17">
        <v>41072</v>
      </c>
      <c r="B1639" s="14">
        <v>506.69</v>
      </c>
      <c r="C1639" s="14">
        <v>507.57</v>
      </c>
      <c r="D1639" s="14">
        <v>510.09</v>
      </c>
      <c r="E1639" s="14">
        <v>505.41</v>
      </c>
      <c r="F1639" s="14" t="s">
        <v>2179</v>
      </c>
      <c r="G1639" s="15">
        <v>1.11E-2</v>
      </c>
    </row>
    <row r="1640" spans="1:7" x14ac:dyDescent="0.2">
      <c r="A1640" s="17">
        <v>41071</v>
      </c>
      <c r="B1640" s="14">
        <v>508.6</v>
      </c>
      <c r="C1640" s="14">
        <v>511.14</v>
      </c>
      <c r="D1640" s="14">
        <v>515.76</v>
      </c>
      <c r="E1640" s="14">
        <v>508.06</v>
      </c>
      <c r="F1640" s="14" t="s">
        <v>2179</v>
      </c>
      <c r="G1640" s="15">
        <v>-1.2999999999999999E-2</v>
      </c>
    </row>
    <row r="1641" spans="1:7" x14ac:dyDescent="0.2">
      <c r="A1641" s="17">
        <v>41068</v>
      </c>
      <c r="B1641" s="14">
        <v>503</v>
      </c>
      <c r="C1641" s="14">
        <v>501.11</v>
      </c>
      <c r="D1641" s="14">
        <v>503.56</v>
      </c>
      <c r="E1641" s="14">
        <v>499.21</v>
      </c>
      <c r="F1641" s="14" t="s">
        <v>2179</v>
      </c>
      <c r="G1641" s="15">
        <v>1.6899999999999998E-2</v>
      </c>
    </row>
    <row r="1642" spans="1:7" x14ac:dyDescent="0.2">
      <c r="A1642" s="17">
        <v>41067</v>
      </c>
      <c r="B1642" s="14">
        <v>509.64</v>
      </c>
      <c r="C1642" s="14">
        <v>504.12</v>
      </c>
      <c r="D1642" s="14">
        <v>510.68</v>
      </c>
      <c r="E1642" s="14">
        <v>500.85</v>
      </c>
      <c r="F1642" s="14" t="s">
        <v>2179</v>
      </c>
      <c r="G1642" s="15">
        <v>2.41E-2</v>
      </c>
    </row>
    <row r="1643" spans="1:7" x14ac:dyDescent="0.2">
      <c r="A1643" s="17">
        <v>41066</v>
      </c>
      <c r="B1643" s="14">
        <v>501.16</v>
      </c>
      <c r="C1643" s="14">
        <v>492.92</v>
      </c>
      <c r="D1643" s="14">
        <v>504.41</v>
      </c>
      <c r="E1643" s="14">
        <v>492.92</v>
      </c>
      <c r="F1643" s="14" t="s">
        <v>2179</v>
      </c>
      <c r="G1643" s="15">
        <v>-1.03E-2</v>
      </c>
    </row>
    <row r="1644" spans="1:7" x14ac:dyDescent="0.2">
      <c r="A1644" s="17">
        <v>41064</v>
      </c>
      <c r="B1644" s="14">
        <v>489.36</v>
      </c>
      <c r="C1644" s="14">
        <v>491.79</v>
      </c>
      <c r="D1644" s="14">
        <v>494.22</v>
      </c>
      <c r="E1644" s="14">
        <v>489.11</v>
      </c>
      <c r="F1644" s="14" t="s">
        <v>2179</v>
      </c>
      <c r="G1644" s="15">
        <v>-2.7400000000000001E-2</v>
      </c>
    </row>
    <row r="1645" spans="1:7" x14ac:dyDescent="0.2">
      <c r="A1645" s="17">
        <v>41061</v>
      </c>
      <c r="B1645" s="14">
        <v>494.44</v>
      </c>
      <c r="C1645" s="14">
        <v>511.65</v>
      </c>
      <c r="D1645" s="14">
        <v>511.65</v>
      </c>
      <c r="E1645" s="14">
        <v>493.6</v>
      </c>
      <c r="F1645" s="14" t="s">
        <v>2179</v>
      </c>
      <c r="G1645" s="15">
        <v>-6.6E-3</v>
      </c>
    </row>
    <row r="1646" spans="1:7" x14ac:dyDescent="0.2">
      <c r="A1646" s="17">
        <v>41060</v>
      </c>
      <c r="B1646" s="14">
        <v>508.36</v>
      </c>
      <c r="C1646" s="14">
        <v>513.92999999999995</v>
      </c>
      <c r="D1646" s="14">
        <v>514.75</v>
      </c>
      <c r="E1646" s="14">
        <v>507.19</v>
      </c>
      <c r="F1646" s="14" t="s">
        <v>2179</v>
      </c>
      <c r="G1646" s="15">
        <v>-1.6299999999999999E-2</v>
      </c>
    </row>
    <row r="1647" spans="1:7" x14ac:dyDescent="0.2">
      <c r="A1647" s="17">
        <v>41059</v>
      </c>
      <c r="B1647" s="14">
        <v>511.73</v>
      </c>
      <c r="C1647" s="14">
        <v>517.92999999999995</v>
      </c>
      <c r="D1647" s="14">
        <v>518.09</v>
      </c>
      <c r="E1647" s="14">
        <v>511.73</v>
      </c>
      <c r="F1647" s="14" t="s">
        <v>2179</v>
      </c>
      <c r="G1647" s="15">
        <v>1.8E-3</v>
      </c>
    </row>
    <row r="1648" spans="1:7" x14ac:dyDescent="0.2">
      <c r="A1648" s="17">
        <v>41058</v>
      </c>
      <c r="B1648" s="14">
        <v>520.23</v>
      </c>
      <c r="C1648" s="14">
        <v>519.97</v>
      </c>
      <c r="D1648" s="14">
        <v>521.67999999999995</v>
      </c>
      <c r="E1648" s="14">
        <v>516.5</v>
      </c>
      <c r="F1648" s="14" t="s">
        <v>2179</v>
      </c>
      <c r="G1648" s="15">
        <v>7.6E-3</v>
      </c>
    </row>
    <row r="1649" spans="1:7" x14ac:dyDescent="0.2">
      <c r="A1649" s="17">
        <v>41054</v>
      </c>
      <c r="B1649" s="14">
        <v>519.28</v>
      </c>
      <c r="C1649" s="14">
        <v>515.34</v>
      </c>
      <c r="D1649" s="14">
        <v>520.55999999999995</v>
      </c>
      <c r="E1649" s="14">
        <v>514.6</v>
      </c>
      <c r="F1649" s="14" t="s">
        <v>2179</v>
      </c>
      <c r="G1649" s="15">
        <v>4.1999999999999997E-3</v>
      </c>
    </row>
    <row r="1650" spans="1:7" x14ac:dyDescent="0.2">
      <c r="A1650" s="17">
        <v>41053</v>
      </c>
      <c r="B1650" s="14">
        <v>515.34</v>
      </c>
      <c r="C1650" s="14">
        <v>516.67999999999995</v>
      </c>
      <c r="D1650" s="14">
        <v>516.96</v>
      </c>
      <c r="E1650" s="14">
        <v>512.71</v>
      </c>
      <c r="F1650" s="14" t="s">
        <v>2179</v>
      </c>
      <c r="G1650" s="15">
        <v>-1.89E-2</v>
      </c>
    </row>
    <row r="1651" spans="1:7" x14ac:dyDescent="0.2">
      <c r="A1651" s="17">
        <v>41052</v>
      </c>
      <c r="B1651" s="14">
        <v>513.17999999999995</v>
      </c>
      <c r="C1651" s="14">
        <v>521.09</v>
      </c>
      <c r="D1651" s="14">
        <v>521.09</v>
      </c>
      <c r="E1651" s="14">
        <v>513.17999999999995</v>
      </c>
      <c r="F1651" s="14" t="s">
        <v>2179</v>
      </c>
      <c r="G1651" s="15">
        <v>1.0800000000000001E-2</v>
      </c>
    </row>
    <row r="1652" spans="1:7" x14ac:dyDescent="0.2">
      <c r="A1652" s="17">
        <v>41051</v>
      </c>
      <c r="B1652" s="14">
        <v>523.08000000000004</v>
      </c>
      <c r="C1652" s="14">
        <v>519.65</v>
      </c>
      <c r="D1652" s="14">
        <v>523.08000000000004</v>
      </c>
      <c r="E1652" s="14">
        <v>517.49</v>
      </c>
      <c r="F1652" s="14" t="s">
        <v>2179</v>
      </c>
      <c r="G1652" s="15">
        <v>2.0999999999999999E-3</v>
      </c>
    </row>
    <row r="1653" spans="1:7" x14ac:dyDescent="0.2">
      <c r="A1653" s="17">
        <v>41050</v>
      </c>
      <c r="B1653" s="14">
        <v>517.49</v>
      </c>
      <c r="C1653" s="14">
        <v>515.65</v>
      </c>
      <c r="D1653" s="14">
        <v>517.79999999999995</v>
      </c>
      <c r="E1653" s="14">
        <v>510.61</v>
      </c>
      <c r="F1653" s="14" t="s">
        <v>2179</v>
      </c>
      <c r="G1653" s="15">
        <v>-2.8E-3</v>
      </c>
    </row>
    <row r="1654" spans="1:7" x14ac:dyDescent="0.2">
      <c r="A1654" s="17">
        <v>41045</v>
      </c>
      <c r="B1654" s="14">
        <v>516.38</v>
      </c>
      <c r="C1654" s="14">
        <v>514.54999999999995</v>
      </c>
      <c r="D1654" s="14">
        <v>519.09</v>
      </c>
      <c r="E1654" s="14">
        <v>510.24</v>
      </c>
      <c r="F1654" s="14" t="s">
        <v>2179</v>
      </c>
      <c r="G1654" s="15">
        <v>-7.1999999999999998E-3</v>
      </c>
    </row>
    <row r="1655" spans="1:7" x14ac:dyDescent="0.2">
      <c r="A1655" s="17">
        <v>41044</v>
      </c>
      <c r="B1655" s="14">
        <v>517.84</v>
      </c>
      <c r="C1655" s="14">
        <v>522.82000000000005</v>
      </c>
      <c r="D1655" s="14">
        <v>523.63</v>
      </c>
      <c r="E1655" s="14">
        <v>517.12</v>
      </c>
      <c r="F1655" s="14" t="s">
        <v>2179</v>
      </c>
      <c r="G1655" s="15">
        <v>-2.0500000000000001E-2</v>
      </c>
    </row>
    <row r="1656" spans="1:7" x14ac:dyDescent="0.2">
      <c r="A1656" s="17">
        <v>41043</v>
      </c>
      <c r="B1656" s="14">
        <v>521.59</v>
      </c>
      <c r="C1656" s="14">
        <v>531.55999999999995</v>
      </c>
      <c r="D1656" s="14">
        <v>532.11</v>
      </c>
      <c r="E1656" s="14">
        <v>521.32000000000005</v>
      </c>
      <c r="F1656" s="14" t="s">
        <v>2179</v>
      </c>
      <c r="G1656" s="15">
        <v>2.7000000000000001E-3</v>
      </c>
    </row>
    <row r="1657" spans="1:7" x14ac:dyDescent="0.2">
      <c r="A1657" s="17">
        <v>41040</v>
      </c>
      <c r="B1657" s="14">
        <v>532.49</v>
      </c>
      <c r="C1657" s="14">
        <v>531.4</v>
      </c>
      <c r="D1657" s="14">
        <v>533.48</v>
      </c>
      <c r="E1657" s="14">
        <v>529.47</v>
      </c>
      <c r="F1657" s="14" t="s">
        <v>2179</v>
      </c>
      <c r="G1657" s="15">
        <v>4.8999999999999998E-3</v>
      </c>
    </row>
    <row r="1658" spans="1:7" x14ac:dyDescent="0.2">
      <c r="A1658" s="17">
        <v>41039</v>
      </c>
      <c r="B1658" s="14">
        <v>531.04999999999995</v>
      </c>
      <c r="C1658" s="14">
        <v>533.55999999999995</v>
      </c>
      <c r="D1658" s="14">
        <v>535.13</v>
      </c>
      <c r="E1658" s="14">
        <v>530.17999999999995</v>
      </c>
      <c r="F1658" s="14" t="s">
        <v>2179</v>
      </c>
      <c r="G1658" s="15">
        <v>-1.7000000000000001E-2</v>
      </c>
    </row>
    <row r="1659" spans="1:7" x14ac:dyDescent="0.2">
      <c r="A1659" s="17">
        <v>41038</v>
      </c>
      <c r="B1659" s="14">
        <v>528.45000000000005</v>
      </c>
      <c r="C1659" s="14">
        <v>537.29999999999995</v>
      </c>
      <c r="D1659" s="14">
        <v>538.5</v>
      </c>
      <c r="E1659" s="14">
        <v>527.5</v>
      </c>
      <c r="F1659" s="14" t="s">
        <v>2179</v>
      </c>
      <c r="G1659" s="15">
        <v>-5.4999999999999997E-3</v>
      </c>
    </row>
    <row r="1660" spans="1:7" x14ac:dyDescent="0.2">
      <c r="A1660" s="17">
        <v>41037</v>
      </c>
      <c r="B1660" s="14">
        <v>537.59</v>
      </c>
      <c r="C1660" s="14">
        <v>541.73</v>
      </c>
      <c r="D1660" s="14">
        <v>543.33000000000004</v>
      </c>
      <c r="E1660" s="14">
        <v>536.65</v>
      </c>
      <c r="F1660" s="14" t="s">
        <v>2179</v>
      </c>
      <c r="G1660" s="15">
        <v>-1.2500000000000001E-2</v>
      </c>
    </row>
    <row r="1661" spans="1:7" x14ac:dyDescent="0.2">
      <c r="A1661" s="17">
        <v>41036</v>
      </c>
      <c r="B1661" s="14">
        <v>540.54999999999995</v>
      </c>
      <c r="C1661" s="14">
        <v>536.47</v>
      </c>
      <c r="D1661" s="14">
        <v>541.24</v>
      </c>
      <c r="E1661" s="14">
        <v>535.29</v>
      </c>
      <c r="F1661" s="14" t="s">
        <v>2179</v>
      </c>
      <c r="G1661" s="15">
        <v>1.0699999999999999E-2</v>
      </c>
    </row>
    <row r="1662" spans="1:7" x14ac:dyDescent="0.2">
      <c r="A1662" s="17">
        <v>41032</v>
      </c>
      <c r="B1662" s="14">
        <v>547.39</v>
      </c>
      <c r="C1662" s="14">
        <v>542.76</v>
      </c>
      <c r="D1662" s="14">
        <v>547.79999999999995</v>
      </c>
      <c r="E1662" s="14">
        <v>542.48</v>
      </c>
      <c r="F1662" s="14" t="s">
        <v>2179</v>
      </c>
      <c r="G1662" s="15">
        <v>5.0000000000000001E-4</v>
      </c>
    </row>
    <row r="1663" spans="1:7" x14ac:dyDescent="0.2">
      <c r="A1663" s="17">
        <v>41031</v>
      </c>
      <c r="B1663" s="14">
        <v>541.61</v>
      </c>
      <c r="C1663" s="14">
        <v>543.04</v>
      </c>
      <c r="D1663" s="14">
        <v>544.58000000000004</v>
      </c>
      <c r="E1663" s="14">
        <v>538.02</v>
      </c>
      <c r="F1663" s="14" t="s">
        <v>2179</v>
      </c>
      <c r="G1663" s="15">
        <v>2.3999999999999998E-3</v>
      </c>
    </row>
    <row r="1664" spans="1:7" x14ac:dyDescent="0.2">
      <c r="A1664" s="17">
        <v>41030</v>
      </c>
      <c r="B1664" s="14">
        <v>541.34</v>
      </c>
      <c r="C1664" s="14">
        <v>541.11</v>
      </c>
      <c r="D1664" s="14">
        <v>542.17999999999995</v>
      </c>
      <c r="E1664" s="14">
        <v>539.36</v>
      </c>
      <c r="F1664" s="14" t="s">
        <v>2179</v>
      </c>
      <c r="G1664" s="15">
        <v>7.7000000000000002E-3</v>
      </c>
    </row>
    <row r="1665" spans="1:7" x14ac:dyDescent="0.2">
      <c r="A1665" s="17">
        <v>41029</v>
      </c>
      <c r="B1665" s="14">
        <v>540.03</v>
      </c>
      <c r="C1665" s="14">
        <v>538.51</v>
      </c>
      <c r="D1665" s="14">
        <v>542.87</v>
      </c>
      <c r="E1665" s="14">
        <v>537.85</v>
      </c>
      <c r="F1665" s="14" t="s">
        <v>2179</v>
      </c>
      <c r="G1665" s="15">
        <v>-5.0000000000000001E-4</v>
      </c>
    </row>
    <row r="1666" spans="1:7" x14ac:dyDescent="0.2">
      <c r="A1666" s="17">
        <v>41026</v>
      </c>
      <c r="B1666" s="14">
        <v>535.91</v>
      </c>
      <c r="C1666" s="14">
        <v>532.45000000000005</v>
      </c>
      <c r="D1666" s="14">
        <v>538.08000000000004</v>
      </c>
      <c r="E1666" s="14">
        <v>527.29</v>
      </c>
      <c r="F1666" s="14" t="s">
        <v>2179</v>
      </c>
      <c r="G1666" s="15">
        <v>-5.9999999999999995E-4</v>
      </c>
    </row>
    <row r="1667" spans="1:7" x14ac:dyDescent="0.2">
      <c r="A1667" s="17">
        <v>41025</v>
      </c>
      <c r="B1667" s="14">
        <v>536.19000000000005</v>
      </c>
      <c r="C1667" s="14">
        <v>538.38</v>
      </c>
      <c r="D1667" s="14">
        <v>539.66999999999996</v>
      </c>
      <c r="E1667" s="14">
        <v>532.44000000000005</v>
      </c>
      <c r="F1667" s="14" t="s">
        <v>2179</v>
      </c>
      <c r="G1667" s="15">
        <v>3.0000000000000001E-3</v>
      </c>
    </row>
    <row r="1668" spans="1:7" x14ac:dyDescent="0.2">
      <c r="A1668" s="17">
        <v>41024</v>
      </c>
      <c r="B1668" s="14">
        <v>536.51</v>
      </c>
      <c r="C1668" s="14">
        <v>534.22</v>
      </c>
      <c r="D1668" s="14">
        <v>537.05999999999995</v>
      </c>
      <c r="E1668" s="14">
        <v>533.29</v>
      </c>
      <c r="F1668" s="14" t="s">
        <v>2179</v>
      </c>
      <c r="G1668" s="15">
        <v>2.3E-3</v>
      </c>
    </row>
    <row r="1669" spans="1:7" x14ac:dyDescent="0.2">
      <c r="A1669" s="17">
        <v>41023</v>
      </c>
      <c r="B1669" s="14">
        <v>534.91</v>
      </c>
      <c r="C1669" s="14">
        <v>537.02</v>
      </c>
      <c r="D1669" s="14">
        <v>537.36</v>
      </c>
      <c r="E1669" s="14">
        <v>531.11</v>
      </c>
      <c r="F1669" s="14" t="s">
        <v>2179</v>
      </c>
      <c r="G1669" s="15">
        <v>-1.61E-2</v>
      </c>
    </row>
    <row r="1670" spans="1:7" x14ac:dyDescent="0.2">
      <c r="A1670" s="17">
        <v>41022</v>
      </c>
      <c r="B1670" s="14">
        <v>533.70000000000005</v>
      </c>
      <c r="C1670" s="14">
        <v>539</v>
      </c>
      <c r="D1670" s="14">
        <v>539.29</v>
      </c>
      <c r="E1670" s="14">
        <v>532.17999999999995</v>
      </c>
      <c r="F1670" s="14" t="s">
        <v>2179</v>
      </c>
      <c r="G1670" s="15">
        <v>-1.1000000000000001E-3</v>
      </c>
    </row>
    <row r="1671" spans="1:7" x14ac:dyDescent="0.2">
      <c r="A1671" s="17">
        <v>41019</v>
      </c>
      <c r="B1671" s="14">
        <v>542.41</v>
      </c>
      <c r="C1671" s="14">
        <v>540.38</v>
      </c>
      <c r="D1671" s="14">
        <v>542.41</v>
      </c>
      <c r="E1671" s="14">
        <v>536.04</v>
      </c>
      <c r="F1671" s="14" t="s">
        <v>2179</v>
      </c>
      <c r="G1671" s="15">
        <v>5.3E-3</v>
      </c>
    </row>
    <row r="1672" spans="1:7" x14ac:dyDescent="0.2">
      <c r="A1672" s="17">
        <v>41018</v>
      </c>
      <c r="B1672" s="14">
        <v>542.99</v>
      </c>
      <c r="C1672" s="14">
        <v>541.1</v>
      </c>
      <c r="D1672" s="14">
        <v>545.79999999999995</v>
      </c>
      <c r="E1672" s="14">
        <v>541.1</v>
      </c>
      <c r="F1672" s="14" t="s">
        <v>2179</v>
      </c>
      <c r="G1672" s="15">
        <v>5.9999999999999995E-4</v>
      </c>
    </row>
    <row r="1673" spans="1:7" x14ac:dyDescent="0.2">
      <c r="A1673" s="17">
        <v>41017</v>
      </c>
      <c r="B1673" s="14">
        <v>540.15</v>
      </c>
      <c r="C1673" s="14">
        <v>541.79</v>
      </c>
      <c r="D1673" s="14">
        <v>544.66999999999996</v>
      </c>
      <c r="E1673" s="14">
        <v>539.03</v>
      </c>
      <c r="F1673" s="14" t="s">
        <v>2179</v>
      </c>
      <c r="G1673" s="15">
        <v>9.5999999999999992E-3</v>
      </c>
    </row>
    <row r="1674" spans="1:7" x14ac:dyDescent="0.2">
      <c r="A1674" s="17">
        <v>41016</v>
      </c>
      <c r="B1674" s="14">
        <v>539.82000000000005</v>
      </c>
      <c r="C1674" s="14">
        <v>534.05999999999995</v>
      </c>
      <c r="D1674" s="14">
        <v>539.82000000000005</v>
      </c>
      <c r="E1674" s="14">
        <v>533.97</v>
      </c>
      <c r="F1674" s="14" t="s">
        <v>2179</v>
      </c>
      <c r="G1674" s="15">
        <v>8.0999999999999996E-3</v>
      </c>
    </row>
    <row r="1675" spans="1:7" x14ac:dyDescent="0.2">
      <c r="A1675" s="17">
        <v>41015</v>
      </c>
      <c r="B1675" s="14">
        <v>534.66999999999996</v>
      </c>
      <c r="C1675" s="14">
        <v>531.66</v>
      </c>
      <c r="D1675" s="14">
        <v>538.46</v>
      </c>
      <c r="E1675" s="14">
        <v>530.29999999999995</v>
      </c>
      <c r="F1675" s="14" t="s">
        <v>2179</v>
      </c>
      <c r="G1675" s="15">
        <v>-3.5999999999999999E-3</v>
      </c>
    </row>
    <row r="1676" spans="1:7" x14ac:dyDescent="0.2">
      <c r="A1676" s="17">
        <v>41012</v>
      </c>
      <c r="B1676" s="14">
        <v>530.39</v>
      </c>
      <c r="C1676" s="14">
        <v>533.51</v>
      </c>
      <c r="D1676" s="14">
        <v>534.17999999999995</v>
      </c>
      <c r="E1676" s="14">
        <v>529.4</v>
      </c>
      <c r="F1676" s="14" t="s">
        <v>2179</v>
      </c>
      <c r="G1676" s="15">
        <v>1.3899999999999999E-2</v>
      </c>
    </row>
    <row r="1677" spans="1:7" x14ac:dyDescent="0.2">
      <c r="A1677" s="17">
        <v>41011</v>
      </c>
      <c r="B1677" s="14">
        <v>532.32000000000005</v>
      </c>
      <c r="C1677" s="14">
        <v>527.76</v>
      </c>
      <c r="D1677" s="14">
        <v>532.32000000000005</v>
      </c>
      <c r="E1677" s="14">
        <v>527.54999999999995</v>
      </c>
      <c r="F1677" s="14" t="s">
        <v>2179</v>
      </c>
      <c r="G1677" s="15">
        <v>-2.5000000000000001E-3</v>
      </c>
    </row>
    <row r="1678" spans="1:7" x14ac:dyDescent="0.2">
      <c r="A1678" s="17">
        <v>41010</v>
      </c>
      <c r="B1678" s="14">
        <v>525.03</v>
      </c>
      <c r="C1678" s="14">
        <v>526.52</v>
      </c>
      <c r="D1678" s="14">
        <v>526.78</v>
      </c>
      <c r="E1678" s="14">
        <v>521.61</v>
      </c>
      <c r="F1678" s="14" t="s">
        <v>2179</v>
      </c>
      <c r="G1678" s="15">
        <v>-1.2200000000000001E-2</v>
      </c>
    </row>
    <row r="1679" spans="1:7" x14ac:dyDescent="0.2">
      <c r="A1679" s="17">
        <v>41009</v>
      </c>
      <c r="B1679" s="14">
        <v>526.35</v>
      </c>
      <c r="C1679" s="14">
        <v>531.21</v>
      </c>
      <c r="D1679" s="14">
        <v>532.30999999999995</v>
      </c>
      <c r="E1679" s="14">
        <v>526.35</v>
      </c>
      <c r="F1679" s="14" t="s">
        <v>2179</v>
      </c>
      <c r="G1679" s="15">
        <v>-2.23E-2</v>
      </c>
    </row>
    <row r="1680" spans="1:7" x14ac:dyDescent="0.2">
      <c r="A1680" s="17">
        <v>41003</v>
      </c>
      <c r="B1680" s="14">
        <v>532.85</v>
      </c>
      <c r="C1680" s="14">
        <v>543.16999999999996</v>
      </c>
      <c r="D1680" s="14">
        <v>543.38</v>
      </c>
      <c r="E1680" s="14">
        <v>532.55999999999995</v>
      </c>
      <c r="F1680" s="14" t="s">
        <v>2179</v>
      </c>
      <c r="G1680" s="15">
        <v>1.0800000000000001E-2</v>
      </c>
    </row>
    <row r="1681" spans="1:7" x14ac:dyDescent="0.2">
      <c r="A1681" s="17">
        <v>41002</v>
      </c>
      <c r="B1681" s="14">
        <v>544.99</v>
      </c>
      <c r="C1681" s="14">
        <v>539.88</v>
      </c>
      <c r="D1681" s="14">
        <v>550.74</v>
      </c>
      <c r="E1681" s="14">
        <v>539.70000000000005</v>
      </c>
      <c r="F1681" s="14" t="s">
        <v>2179</v>
      </c>
      <c r="G1681" s="15">
        <v>2.8400000000000002E-2</v>
      </c>
    </row>
    <row r="1682" spans="1:7" x14ac:dyDescent="0.2">
      <c r="A1682" s="17">
        <v>41001</v>
      </c>
      <c r="B1682" s="14">
        <v>539.15</v>
      </c>
      <c r="C1682" s="14">
        <v>527.95000000000005</v>
      </c>
      <c r="D1682" s="14">
        <v>539.15</v>
      </c>
      <c r="E1682" s="14">
        <v>527.78</v>
      </c>
      <c r="F1682" s="14" t="s">
        <v>2179</v>
      </c>
      <c r="G1682" s="15">
        <v>1.5800000000000002E-2</v>
      </c>
    </row>
    <row r="1683" spans="1:7" x14ac:dyDescent="0.2">
      <c r="A1683" s="17">
        <v>40998</v>
      </c>
      <c r="B1683" s="14">
        <v>524.24</v>
      </c>
      <c r="C1683" s="14">
        <v>521.41999999999996</v>
      </c>
      <c r="D1683" s="14">
        <v>525.59</v>
      </c>
      <c r="E1683" s="14">
        <v>518.92999999999995</v>
      </c>
      <c r="F1683" s="14" t="s">
        <v>2179</v>
      </c>
      <c r="G1683" s="15">
        <v>-2.2700000000000001E-2</v>
      </c>
    </row>
    <row r="1684" spans="1:7" x14ac:dyDescent="0.2">
      <c r="A1684" s="17">
        <v>40997</v>
      </c>
      <c r="B1684" s="14">
        <v>516.11</v>
      </c>
      <c r="C1684" s="14">
        <v>527.87</v>
      </c>
      <c r="D1684" s="14">
        <v>528.91999999999996</v>
      </c>
      <c r="E1684" s="14">
        <v>515.91999999999996</v>
      </c>
      <c r="F1684" s="14" t="s">
        <v>2179</v>
      </c>
      <c r="G1684" s="15">
        <v>5.7999999999999996E-3</v>
      </c>
    </row>
    <row r="1685" spans="1:7" x14ac:dyDescent="0.2">
      <c r="A1685" s="17">
        <v>40996</v>
      </c>
      <c r="B1685" s="14">
        <v>528.09</v>
      </c>
      <c r="C1685" s="14">
        <v>525.04999999999995</v>
      </c>
      <c r="D1685" s="14">
        <v>530.82000000000005</v>
      </c>
      <c r="E1685" s="14">
        <v>524</v>
      </c>
      <c r="F1685" s="14" t="s">
        <v>2179</v>
      </c>
      <c r="G1685" s="15">
        <v>-1.3299999999999999E-2</v>
      </c>
    </row>
    <row r="1686" spans="1:7" x14ac:dyDescent="0.2">
      <c r="A1686" s="17">
        <v>40995</v>
      </c>
      <c r="B1686" s="14">
        <v>525.04999999999995</v>
      </c>
      <c r="C1686" s="14">
        <v>533.82000000000005</v>
      </c>
      <c r="D1686" s="14">
        <v>534.92999999999995</v>
      </c>
      <c r="E1686" s="14">
        <v>525.04999999999995</v>
      </c>
      <c r="F1686" s="14" t="s">
        <v>2179</v>
      </c>
      <c r="G1686" s="15">
        <v>9.4999999999999998E-3</v>
      </c>
    </row>
    <row r="1687" spans="1:7" x14ac:dyDescent="0.2">
      <c r="A1687" s="17">
        <v>40994</v>
      </c>
      <c r="B1687" s="14">
        <v>532.11</v>
      </c>
      <c r="C1687" s="14">
        <v>527.69000000000005</v>
      </c>
      <c r="D1687" s="14">
        <v>532.11</v>
      </c>
      <c r="E1687" s="14">
        <v>525.78</v>
      </c>
      <c r="F1687" s="14" t="s">
        <v>2179</v>
      </c>
      <c r="G1687" s="15">
        <v>-5.0000000000000001E-4</v>
      </c>
    </row>
    <row r="1688" spans="1:7" x14ac:dyDescent="0.2">
      <c r="A1688" s="17">
        <v>40991</v>
      </c>
      <c r="B1688" s="14">
        <v>527.09</v>
      </c>
      <c r="C1688" s="14">
        <v>528.41</v>
      </c>
      <c r="D1688" s="14">
        <v>529.74</v>
      </c>
      <c r="E1688" s="14">
        <v>525.41</v>
      </c>
      <c r="F1688" s="14" t="s">
        <v>2179</v>
      </c>
      <c r="G1688" s="15">
        <v>-7.4999999999999997E-3</v>
      </c>
    </row>
    <row r="1689" spans="1:7" x14ac:dyDescent="0.2">
      <c r="A1689" s="17">
        <v>40990</v>
      </c>
      <c r="B1689" s="14">
        <v>527.37</v>
      </c>
      <c r="C1689" s="14">
        <v>531.36</v>
      </c>
      <c r="D1689" s="14">
        <v>532.04999999999995</v>
      </c>
      <c r="E1689" s="14">
        <v>526.91</v>
      </c>
      <c r="F1689" s="14" t="s">
        <v>2179</v>
      </c>
      <c r="G1689" s="15">
        <v>-1.4E-3</v>
      </c>
    </row>
    <row r="1690" spans="1:7" x14ac:dyDescent="0.2">
      <c r="A1690" s="17">
        <v>40989</v>
      </c>
      <c r="B1690" s="14">
        <v>531.35</v>
      </c>
      <c r="C1690" s="14">
        <v>532.12</v>
      </c>
      <c r="D1690" s="14">
        <v>533.49</v>
      </c>
      <c r="E1690" s="14">
        <v>530.47</v>
      </c>
      <c r="F1690" s="14" t="s">
        <v>2179</v>
      </c>
      <c r="G1690" s="15">
        <v>-3.2000000000000002E-3</v>
      </c>
    </row>
    <row r="1691" spans="1:7" x14ac:dyDescent="0.2">
      <c r="A1691" s="17">
        <v>40988</v>
      </c>
      <c r="B1691" s="14">
        <v>532.1</v>
      </c>
      <c r="C1691" s="14">
        <v>533.59</v>
      </c>
      <c r="D1691" s="14">
        <v>533.59</v>
      </c>
      <c r="E1691" s="14">
        <v>529.75</v>
      </c>
      <c r="F1691" s="14" t="s">
        <v>2179</v>
      </c>
      <c r="G1691" s="15">
        <v>-2.3E-3</v>
      </c>
    </row>
    <row r="1692" spans="1:7" x14ac:dyDescent="0.2">
      <c r="A1692" s="17">
        <v>40987</v>
      </c>
      <c r="B1692" s="14">
        <v>533.79</v>
      </c>
      <c r="C1692" s="14">
        <v>535.23</v>
      </c>
      <c r="D1692" s="14">
        <v>536.44000000000005</v>
      </c>
      <c r="E1692" s="14">
        <v>532.94000000000005</v>
      </c>
      <c r="F1692" s="14" t="s">
        <v>2179</v>
      </c>
      <c r="G1692" s="15">
        <v>2.7000000000000001E-3</v>
      </c>
    </row>
    <row r="1693" spans="1:7" x14ac:dyDescent="0.2">
      <c r="A1693" s="17">
        <v>40984</v>
      </c>
      <c r="B1693" s="14">
        <v>535.04</v>
      </c>
      <c r="C1693" s="14">
        <v>535.11</v>
      </c>
      <c r="D1693" s="14">
        <v>536.41</v>
      </c>
      <c r="E1693" s="14">
        <v>532.85</v>
      </c>
      <c r="F1693" s="14" t="s">
        <v>2179</v>
      </c>
      <c r="G1693" s="15">
        <v>-2.2000000000000001E-3</v>
      </c>
    </row>
    <row r="1694" spans="1:7" x14ac:dyDescent="0.2">
      <c r="A1694" s="17">
        <v>40983</v>
      </c>
      <c r="B1694" s="14">
        <v>533.62</v>
      </c>
      <c r="C1694" s="14">
        <v>533.75</v>
      </c>
      <c r="D1694" s="14">
        <v>534.64</v>
      </c>
      <c r="E1694" s="14">
        <v>532.22</v>
      </c>
      <c r="F1694" s="14" t="s">
        <v>2179</v>
      </c>
      <c r="G1694" s="15">
        <v>-2.5999999999999999E-3</v>
      </c>
    </row>
    <row r="1695" spans="1:7" x14ac:dyDescent="0.2">
      <c r="A1695" s="17">
        <v>40982</v>
      </c>
      <c r="B1695" s="14">
        <v>534.82000000000005</v>
      </c>
      <c r="C1695" s="14">
        <v>538.57000000000005</v>
      </c>
      <c r="D1695" s="14">
        <v>539.70000000000005</v>
      </c>
      <c r="E1695" s="14">
        <v>534.52</v>
      </c>
      <c r="F1695" s="14" t="s">
        <v>2179</v>
      </c>
      <c r="G1695" s="15">
        <v>8.3000000000000001E-3</v>
      </c>
    </row>
    <row r="1696" spans="1:7" x14ac:dyDescent="0.2">
      <c r="A1696" s="17">
        <v>40981</v>
      </c>
      <c r="B1696" s="14">
        <v>536.19000000000005</v>
      </c>
      <c r="C1696" s="14">
        <v>535.17999999999995</v>
      </c>
      <c r="D1696" s="14">
        <v>536.19000000000005</v>
      </c>
      <c r="E1696" s="14">
        <v>532.41999999999996</v>
      </c>
      <c r="F1696" s="14" t="s">
        <v>2179</v>
      </c>
      <c r="G1696" s="15">
        <v>-1E-4</v>
      </c>
    </row>
    <row r="1697" spans="1:7" x14ac:dyDescent="0.2">
      <c r="A1697" s="17">
        <v>40980</v>
      </c>
      <c r="B1697" s="14">
        <v>531.76</v>
      </c>
      <c r="C1697" s="14">
        <v>531.51</v>
      </c>
      <c r="D1697" s="14">
        <v>533.79</v>
      </c>
      <c r="E1697" s="14">
        <v>529.95000000000005</v>
      </c>
      <c r="F1697" s="14" t="s">
        <v>2179</v>
      </c>
      <c r="G1697" s="15">
        <v>1.84E-2</v>
      </c>
    </row>
    <row r="1698" spans="1:7" x14ac:dyDescent="0.2">
      <c r="A1698" s="17">
        <v>40977</v>
      </c>
      <c r="B1698" s="14">
        <v>531.80999999999995</v>
      </c>
      <c r="C1698" s="14">
        <v>525.65</v>
      </c>
      <c r="D1698" s="14">
        <v>531.86</v>
      </c>
      <c r="E1698" s="14">
        <v>525.45000000000005</v>
      </c>
      <c r="F1698" s="14" t="s">
        <v>2179</v>
      </c>
      <c r="G1698" s="15">
        <v>3.3E-3</v>
      </c>
    </row>
    <row r="1699" spans="1:7" x14ac:dyDescent="0.2">
      <c r="A1699" s="17">
        <v>40976</v>
      </c>
      <c r="B1699" s="14">
        <v>522.19000000000005</v>
      </c>
      <c r="C1699" s="14">
        <v>523.04</v>
      </c>
      <c r="D1699" s="14">
        <v>525.52</v>
      </c>
      <c r="E1699" s="14">
        <v>520.6</v>
      </c>
      <c r="F1699" s="14" t="s">
        <v>2179</v>
      </c>
      <c r="G1699" s="15">
        <v>5.7000000000000002E-3</v>
      </c>
    </row>
    <row r="1700" spans="1:7" x14ac:dyDescent="0.2">
      <c r="A1700" s="17">
        <v>40975</v>
      </c>
      <c r="B1700" s="14">
        <v>520.46</v>
      </c>
      <c r="C1700" s="14">
        <v>515.89</v>
      </c>
      <c r="D1700" s="14">
        <v>523.47</v>
      </c>
      <c r="E1700" s="14">
        <v>514.96</v>
      </c>
      <c r="F1700" s="14" t="s">
        <v>2179</v>
      </c>
      <c r="G1700" s="15">
        <v>-2.4400000000000002E-2</v>
      </c>
    </row>
    <row r="1701" spans="1:7" x14ac:dyDescent="0.2">
      <c r="A1701" s="17">
        <v>40974</v>
      </c>
      <c r="B1701" s="14">
        <v>517.5</v>
      </c>
      <c r="C1701" s="14">
        <v>529.62</v>
      </c>
      <c r="D1701" s="14">
        <v>529.62</v>
      </c>
      <c r="E1701" s="14">
        <v>516.57000000000005</v>
      </c>
      <c r="F1701" s="14" t="s">
        <v>2179</v>
      </c>
      <c r="G1701" s="15">
        <v>-3.3999999999999998E-3</v>
      </c>
    </row>
    <row r="1702" spans="1:7" x14ac:dyDescent="0.2">
      <c r="A1702" s="17">
        <v>40973</v>
      </c>
      <c r="B1702" s="14">
        <v>530.42999999999995</v>
      </c>
      <c r="C1702" s="14">
        <v>532.27</v>
      </c>
      <c r="D1702" s="14">
        <v>532.27</v>
      </c>
      <c r="E1702" s="14">
        <v>528.78</v>
      </c>
      <c r="F1702" s="14" t="s">
        <v>2179</v>
      </c>
      <c r="G1702" s="15">
        <v>-8.0000000000000004E-4</v>
      </c>
    </row>
    <row r="1703" spans="1:7" x14ac:dyDescent="0.2">
      <c r="A1703" s="17">
        <v>40970</v>
      </c>
      <c r="B1703" s="14">
        <v>532.23</v>
      </c>
      <c r="C1703" s="14">
        <v>534.35</v>
      </c>
      <c r="D1703" s="14">
        <v>535.26</v>
      </c>
      <c r="E1703" s="14">
        <v>532.04999999999995</v>
      </c>
      <c r="F1703" s="14" t="s">
        <v>2179</v>
      </c>
      <c r="G1703" s="15">
        <v>7.4000000000000003E-3</v>
      </c>
    </row>
    <row r="1704" spans="1:7" x14ac:dyDescent="0.2">
      <c r="A1704" s="17">
        <v>40969</v>
      </c>
      <c r="B1704" s="14">
        <v>532.63</v>
      </c>
      <c r="C1704" s="14">
        <v>526.85</v>
      </c>
      <c r="D1704" s="14">
        <v>533.39</v>
      </c>
      <c r="E1704" s="14">
        <v>525.42999999999995</v>
      </c>
      <c r="F1704" s="14" t="s">
        <v>2179</v>
      </c>
      <c r="G1704" s="15">
        <v>1.2999999999999999E-3</v>
      </c>
    </row>
    <row r="1705" spans="1:7" x14ac:dyDescent="0.2">
      <c r="A1705" s="17">
        <v>40968</v>
      </c>
      <c r="B1705" s="14">
        <v>528.70000000000005</v>
      </c>
      <c r="C1705" s="14">
        <v>528.16</v>
      </c>
      <c r="D1705" s="14">
        <v>529.77</v>
      </c>
      <c r="E1705" s="14">
        <v>526.34</v>
      </c>
      <c r="F1705" s="14" t="s">
        <v>2179</v>
      </c>
      <c r="G1705" s="15">
        <v>1.09E-2</v>
      </c>
    </row>
    <row r="1706" spans="1:7" x14ac:dyDescent="0.2">
      <c r="A1706" s="17">
        <v>40967</v>
      </c>
      <c r="B1706" s="14">
        <v>527.99</v>
      </c>
      <c r="C1706" s="14">
        <v>522.53</v>
      </c>
      <c r="D1706" s="14">
        <v>528.5</v>
      </c>
      <c r="E1706" s="14">
        <v>521.97</v>
      </c>
      <c r="F1706" s="14" t="s">
        <v>2179</v>
      </c>
      <c r="G1706" s="15">
        <v>-1.2999999999999999E-2</v>
      </c>
    </row>
    <row r="1707" spans="1:7" x14ac:dyDescent="0.2">
      <c r="A1707" s="17">
        <v>40966</v>
      </c>
      <c r="B1707" s="14">
        <v>522.32000000000005</v>
      </c>
      <c r="C1707" s="14">
        <v>526.94000000000005</v>
      </c>
      <c r="D1707" s="14">
        <v>527.79999999999995</v>
      </c>
      <c r="E1707" s="14">
        <v>520.84</v>
      </c>
      <c r="F1707" s="14" t="s">
        <v>2179</v>
      </c>
      <c r="G1707" s="15">
        <v>6.7999999999999996E-3</v>
      </c>
    </row>
    <row r="1708" spans="1:7" x14ac:dyDescent="0.2">
      <c r="A1708" s="17">
        <v>40963</v>
      </c>
      <c r="B1708" s="14">
        <v>529.17999999999995</v>
      </c>
      <c r="C1708" s="14">
        <v>527.15</v>
      </c>
      <c r="D1708" s="14">
        <v>532.15</v>
      </c>
      <c r="E1708" s="14">
        <v>527.15</v>
      </c>
      <c r="F1708" s="14" t="s">
        <v>2179</v>
      </c>
      <c r="G1708" s="15">
        <v>1.6999999999999999E-3</v>
      </c>
    </row>
    <row r="1709" spans="1:7" x14ac:dyDescent="0.2">
      <c r="A1709" s="17">
        <v>40962</v>
      </c>
      <c r="B1709" s="14">
        <v>525.62</v>
      </c>
      <c r="C1709" s="14">
        <v>524.08000000000004</v>
      </c>
      <c r="D1709" s="14">
        <v>531.09</v>
      </c>
      <c r="E1709" s="14">
        <v>524.07000000000005</v>
      </c>
      <c r="F1709" s="14" t="s">
        <v>2179</v>
      </c>
      <c r="G1709" s="15">
        <v>-9.2999999999999992E-3</v>
      </c>
    </row>
    <row r="1710" spans="1:7" x14ac:dyDescent="0.2">
      <c r="A1710" s="17">
        <v>40961</v>
      </c>
      <c r="B1710" s="14">
        <v>524.73</v>
      </c>
      <c r="C1710" s="14">
        <v>528.14</v>
      </c>
      <c r="D1710" s="14">
        <v>530.07000000000005</v>
      </c>
      <c r="E1710" s="14">
        <v>523.37</v>
      </c>
      <c r="F1710" s="14" t="s">
        <v>2179</v>
      </c>
      <c r="G1710" s="15">
        <v>-6.3E-3</v>
      </c>
    </row>
    <row r="1711" spans="1:7" x14ac:dyDescent="0.2">
      <c r="A1711" s="17">
        <v>40960</v>
      </c>
      <c r="B1711" s="14">
        <v>529.65</v>
      </c>
      <c r="C1711" s="14">
        <v>533.28</v>
      </c>
      <c r="D1711" s="14">
        <v>533.28</v>
      </c>
      <c r="E1711" s="14">
        <v>528.74</v>
      </c>
      <c r="F1711" s="14" t="s">
        <v>2179</v>
      </c>
      <c r="G1711" s="15">
        <v>1.17E-2</v>
      </c>
    </row>
    <row r="1712" spans="1:7" x14ac:dyDescent="0.2">
      <c r="A1712" s="17">
        <v>40959</v>
      </c>
      <c r="B1712" s="14">
        <v>533.03</v>
      </c>
      <c r="C1712" s="14">
        <v>529.36</v>
      </c>
      <c r="D1712" s="14">
        <v>533.03</v>
      </c>
      <c r="E1712" s="14">
        <v>528.38</v>
      </c>
      <c r="F1712" s="14" t="s">
        <v>2179</v>
      </c>
      <c r="G1712" s="15">
        <v>6.6E-3</v>
      </c>
    </row>
    <row r="1713" spans="1:7" x14ac:dyDescent="0.2">
      <c r="A1713" s="17">
        <v>40956</v>
      </c>
      <c r="B1713" s="14">
        <v>526.87</v>
      </c>
      <c r="C1713" s="14">
        <v>526.5</v>
      </c>
      <c r="D1713" s="14">
        <v>527.77</v>
      </c>
      <c r="E1713" s="14">
        <v>524.83000000000004</v>
      </c>
      <c r="F1713" s="14" t="s">
        <v>2179</v>
      </c>
      <c r="G1713" s="15">
        <v>-9.9000000000000008E-3</v>
      </c>
    </row>
    <row r="1714" spans="1:7" x14ac:dyDescent="0.2">
      <c r="A1714" s="17">
        <v>40955</v>
      </c>
      <c r="B1714" s="14">
        <v>523.39</v>
      </c>
      <c r="C1714" s="14">
        <v>526.1</v>
      </c>
      <c r="D1714" s="14">
        <v>526.1</v>
      </c>
      <c r="E1714" s="14">
        <v>520.79</v>
      </c>
      <c r="F1714" s="14" t="s">
        <v>2179</v>
      </c>
      <c r="G1714" s="15">
        <v>2.1299999999999999E-2</v>
      </c>
    </row>
    <row r="1715" spans="1:7" x14ac:dyDescent="0.2">
      <c r="A1715" s="17">
        <v>40954</v>
      </c>
      <c r="B1715" s="14">
        <v>528.63</v>
      </c>
      <c r="C1715" s="14">
        <v>520.87</v>
      </c>
      <c r="D1715" s="14">
        <v>529.1</v>
      </c>
      <c r="E1715" s="14">
        <v>520.87</v>
      </c>
      <c r="F1715" s="14" t="s">
        <v>2179</v>
      </c>
      <c r="G1715" s="15">
        <v>-5.7000000000000002E-3</v>
      </c>
    </row>
    <row r="1716" spans="1:7" x14ac:dyDescent="0.2">
      <c r="A1716" s="17">
        <v>40953</v>
      </c>
      <c r="B1716" s="14">
        <v>517.63</v>
      </c>
      <c r="C1716" s="14">
        <v>518.95000000000005</v>
      </c>
      <c r="D1716" s="14">
        <v>520.05999999999995</v>
      </c>
      <c r="E1716" s="14">
        <v>517.20000000000005</v>
      </c>
      <c r="F1716" s="14" t="s">
        <v>2179</v>
      </c>
      <c r="G1716" s="15">
        <v>1.4999999999999999E-2</v>
      </c>
    </row>
    <row r="1717" spans="1:7" x14ac:dyDescent="0.2">
      <c r="A1717" s="17">
        <v>40952</v>
      </c>
      <c r="B1717" s="14">
        <v>520.62</v>
      </c>
      <c r="C1717" s="14">
        <v>514.74</v>
      </c>
      <c r="D1717" s="14">
        <v>520.62</v>
      </c>
      <c r="E1717" s="14">
        <v>514.74</v>
      </c>
      <c r="F1717" s="14" t="s">
        <v>2179</v>
      </c>
      <c r="G1717" s="15">
        <v>-8.0000000000000004E-4</v>
      </c>
    </row>
    <row r="1718" spans="1:7" x14ac:dyDescent="0.2">
      <c r="A1718" s="17">
        <v>40949</v>
      </c>
      <c r="B1718" s="14">
        <v>512.91</v>
      </c>
      <c r="C1718" s="14">
        <v>513.04</v>
      </c>
      <c r="D1718" s="14">
        <v>514.71</v>
      </c>
      <c r="E1718" s="14">
        <v>509.62</v>
      </c>
      <c r="F1718" s="14" t="s">
        <v>2179</v>
      </c>
      <c r="G1718" s="15">
        <v>2.7000000000000001E-3</v>
      </c>
    </row>
    <row r="1719" spans="1:7" x14ac:dyDescent="0.2">
      <c r="A1719" s="17">
        <v>40948</v>
      </c>
      <c r="B1719" s="14">
        <v>513.30999999999995</v>
      </c>
      <c r="C1719" s="14">
        <v>509.64</v>
      </c>
      <c r="D1719" s="14">
        <v>513.30999999999995</v>
      </c>
      <c r="E1719" s="14">
        <v>508.01</v>
      </c>
      <c r="F1719" s="14" t="s">
        <v>2179</v>
      </c>
      <c r="G1719" s="15">
        <v>3.0999999999999999E-3</v>
      </c>
    </row>
    <row r="1720" spans="1:7" x14ac:dyDescent="0.2">
      <c r="A1720" s="17">
        <v>40947</v>
      </c>
      <c r="B1720" s="14">
        <v>511.94</v>
      </c>
      <c r="C1720" s="14">
        <v>509.77</v>
      </c>
      <c r="D1720" s="14">
        <v>512.95000000000005</v>
      </c>
      <c r="E1720" s="14">
        <v>509.09</v>
      </c>
      <c r="F1720" s="14" t="s">
        <v>2179</v>
      </c>
      <c r="G1720" s="15">
        <v>8.3000000000000001E-3</v>
      </c>
    </row>
    <row r="1721" spans="1:7" x14ac:dyDescent="0.2">
      <c r="A1721" s="17">
        <v>40946</v>
      </c>
      <c r="B1721" s="14">
        <v>510.35</v>
      </c>
      <c r="C1721" s="14">
        <v>507.15</v>
      </c>
      <c r="D1721" s="14">
        <v>510.35</v>
      </c>
      <c r="E1721" s="14">
        <v>506.92</v>
      </c>
      <c r="F1721" s="14" t="s">
        <v>2179</v>
      </c>
      <c r="G1721" s="15">
        <v>-2E-3</v>
      </c>
    </row>
    <row r="1722" spans="1:7" x14ac:dyDescent="0.2">
      <c r="A1722" s="17">
        <v>40945</v>
      </c>
      <c r="B1722" s="14">
        <v>506.15</v>
      </c>
      <c r="C1722" s="14">
        <v>508.33</v>
      </c>
      <c r="D1722" s="14">
        <v>508.33</v>
      </c>
      <c r="E1722" s="14">
        <v>502.26</v>
      </c>
      <c r="F1722" s="14" t="s">
        <v>2179</v>
      </c>
      <c r="G1722" s="15">
        <v>1.7500000000000002E-2</v>
      </c>
    </row>
    <row r="1723" spans="1:7" x14ac:dyDescent="0.2">
      <c r="A1723" s="17">
        <v>40942</v>
      </c>
      <c r="B1723" s="14">
        <v>507.15</v>
      </c>
      <c r="C1723" s="14">
        <v>498.77</v>
      </c>
      <c r="D1723" s="14">
        <v>508.04</v>
      </c>
      <c r="E1723" s="14">
        <v>498.46</v>
      </c>
      <c r="F1723" s="14" t="s">
        <v>2179</v>
      </c>
      <c r="G1723" s="15">
        <v>1.2500000000000001E-2</v>
      </c>
    </row>
    <row r="1724" spans="1:7" x14ac:dyDescent="0.2">
      <c r="A1724" s="17">
        <v>40941</v>
      </c>
      <c r="B1724" s="14">
        <v>498.45</v>
      </c>
      <c r="C1724" s="14">
        <v>501.27</v>
      </c>
      <c r="D1724" s="14">
        <v>503.1</v>
      </c>
      <c r="E1724" s="14">
        <v>496.81</v>
      </c>
      <c r="F1724" s="14" t="s">
        <v>2179</v>
      </c>
      <c r="G1724" s="15">
        <v>2.1000000000000001E-2</v>
      </c>
    </row>
    <row r="1725" spans="1:7" x14ac:dyDescent="0.2">
      <c r="A1725" s="17">
        <v>40940</v>
      </c>
      <c r="B1725" s="14">
        <v>492.31</v>
      </c>
      <c r="C1725" s="14">
        <v>484.55</v>
      </c>
      <c r="D1725" s="14">
        <v>492.76</v>
      </c>
      <c r="E1725" s="14">
        <v>484.45</v>
      </c>
      <c r="F1725" s="14" t="s">
        <v>2179</v>
      </c>
      <c r="G1725" s="15">
        <v>1.66E-2</v>
      </c>
    </row>
    <row r="1726" spans="1:7" x14ac:dyDescent="0.2">
      <c r="A1726" s="17">
        <v>40939</v>
      </c>
      <c r="B1726" s="14">
        <v>482.18</v>
      </c>
      <c r="C1726" s="14">
        <v>477.86</v>
      </c>
      <c r="D1726" s="14">
        <v>482.89</v>
      </c>
      <c r="E1726" s="14">
        <v>477.04</v>
      </c>
      <c r="F1726" s="14" t="s">
        <v>2179</v>
      </c>
      <c r="G1726" s="15">
        <v>-8.8999999999999999E-3</v>
      </c>
    </row>
    <row r="1727" spans="1:7" x14ac:dyDescent="0.2">
      <c r="A1727" s="17">
        <v>40938</v>
      </c>
      <c r="B1727" s="14">
        <v>474.29</v>
      </c>
      <c r="C1727" s="14">
        <v>474.51</v>
      </c>
      <c r="D1727" s="14">
        <v>476.38</v>
      </c>
      <c r="E1727" s="14">
        <v>472.86</v>
      </c>
      <c r="F1727" s="14" t="s">
        <v>2179</v>
      </c>
      <c r="G1727" s="15">
        <v>-8.3000000000000001E-3</v>
      </c>
    </row>
    <row r="1728" spans="1:7" x14ac:dyDescent="0.2">
      <c r="A1728" s="17">
        <v>40935</v>
      </c>
      <c r="B1728" s="14">
        <v>478.57</v>
      </c>
      <c r="C1728" s="14">
        <v>482.02</v>
      </c>
      <c r="D1728" s="14">
        <v>485.37</v>
      </c>
      <c r="E1728" s="14">
        <v>478.55</v>
      </c>
      <c r="F1728" s="14" t="s">
        <v>2179</v>
      </c>
      <c r="G1728" s="15">
        <v>1.04E-2</v>
      </c>
    </row>
    <row r="1729" spans="1:7" x14ac:dyDescent="0.2">
      <c r="A1729" s="17">
        <v>40934</v>
      </c>
      <c r="B1729" s="14">
        <v>482.58</v>
      </c>
      <c r="C1729" s="14">
        <v>478.81</v>
      </c>
      <c r="D1729" s="14">
        <v>483.35</v>
      </c>
      <c r="E1729" s="14">
        <v>478.27</v>
      </c>
      <c r="F1729" s="14" t="s">
        <v>2179</v>
      </c>
      <c r="G1729" s="15">
        <v>3.8999999999999998E-3</v>
      </c>
    </row>
    <row r="1730" spans="1:7" x14ac:dyDescent="0.2">
      <c r="A1730" s="17">
        <v>40933</v>
      </c>
      <c r="B1730" s="14">
        <v>477.59</v>
      </c>
      <c r="C1730" s="14">
        <v>477.61</v>
      </c>
      <c r="D1730" s="14">
        <v>478.68</v>
      </c>
      <c r="E1730" s="14">
        <v>474.74</v>
      </c>
      <c r="F1730" s="14" t="s">
        <v>2179</v>
      </c>
      <c r="G1730" s="15">
        <v>-6.4999999999999997E-3</v>
      </c>
    </row>
    <row r="1731" spans="1:7" x14ac:dyDescent="0.2">
      <c r="A1731" s="17">
        <v>40932</v>
      </c>
      <c r="B1731" s="14">
        <v>475.74</v>
      </c>
      <c r="C1731" s="14">
        <v>477.26</v>
      </c>
      <c r="D1731" s="14">
        <v>478.25</v>
      </c>
      <c r="E1731" s="14">
        <v>471.36</v>
      </c>
      <c r="F1731" s="14" t="s">
        <v>2179</v>
      </c>
      <c r="G1731" s="15">
        <v>1.4E-3</v>
      </c>
    </row>
    <row r="1732" spans="1:7" x14ac:dyDescent="0.2">
      <c r="A1732" s="17">
        <v>40931</v>
      </c>
      <c r="B1732" s="14">
        <v>478.85</v>
      </c>
      <c r="C1732" s="14">
        <v>478.39</v>
      </c>
      <c r="D1732" s="14">
        <v>479.07</v>
      </c>
      <c r="E1732" s="14">
        <v>475.64</v>
      </c>
      <c r="F1732" s="14" t="s">
        <v>2179</v>
      </c>
      <c r="G1732" s="15">
        <v>-5.4999999999999997E-3</v>
      </c>
    </row>
    <row r="1733" spans="1:7" x14ac:dyDescent="0.2">
      <c r="A1733" s="17">
        <v>40928</v>
      </c>
      <c r="B1733" s="14">
        <v>478.2</v>
      </c>
      <c r="C1733" s="14">
        <v>482.74</v>
      </c>
      <c r="D1733" s="14">
        <v>482.74</v>
      </c>
      <c r="E1733" s="14">
        <v>478.11</v>
      </c>
      <c r="F1733" s="14" t="s">
        <v>2179</v>
      </c>
      <c r="G1733" s="15">
        <v>4.3E-3</v>
      </c>
    </row>
    <row r="1734" spans="1:7" x14ac:dyDescent="0.2">
      <c r="A1734" s="17">
        <v>40927</v>
      </c>
      <c r="B1734" s="14">
        <v>480.86</v>
      </c>
      <c r="C1734" s="14">
        <v>480</v>
      </c>
      <c r="D1734" s="14">
        <v>480.86</v>
      </c>
      <c r="E1734" s="14">
        <v>476.96</v>
      </c>
      <c r="F1734" s="14" t="s">
        <v>2179</v>
      </c>
      <c r="G1734" s="15">
        <v>2.7000000000000001E-3</v>
      </c>
    </row>
    <row r="1735" spans="1:7" x14ac:dyDescent="0.2">
      <c r="A1735" s="17">
        <v>40926</v>
      </c>
      <c r="B1735" s="14">
        <v>478.81</v>
      </c>
      <c r="C1735" s="14">
        <v>477.95</v>
      </c>
      <c r="D1735" s="14">
        <v>478.84</v>
      </c>
      <c r="E1735" s="14">
        <v>474.88</v>
      </c>
      <c r="F1735" s="14" t="s">
        <v>2179</v>
      </c>
      <c r="G1735" s="15">
        <v>2.8E-3</v>
      </c>
    </row>
    <row r="1736" spans="1:7" x14ac:dyDescent="0.2">
      <c r="A1736" s="17">
        <v>40925</v>
      </c>
      <c r="B1736" s="14">
        <v>477.53</v>
      </c>
      <c r="C1736" s="14">
        <v>478.4</v>
      </c>
      <c r="D1736" s="14">
        <v>481.44</v>
      </c>
      <c r="E1736" s="14">
        <v>476.39</v>
      </c>
      <c r="F1736" s="14" t="s">
        <v>2179</v>
      </c>
      <c r="G1736" s="15">
        <v>8.3999999999999995E-3</v>
      </c>
    </row>
    <row r="1737" spans="1:7" x14ac:dyDescent="0.2">
      <c r="A1737" s="17">
        <v>40924</v>
      </c>
      <c r="B1737" s="14">
        <v>476.21</v>
      </c>
      <c r="C1737" s="14">
        <v>471.34</v>
      </c>
      <c r="D1737" s="14">
        <v>476.21</v>
      </c>
      <c r="E1737" s="14">
        <v>471.25</v>
      </c>
      <c r="F1737" s="14" t="s">
        <v>2179</v>
      </c>
      <c r="G1737" s="15">
        <v>-1.1999999999999999E-3</v>
      </c>
    </row>
    <row r="1738" spans="1:7" x14ac:dyDescent="0.2">
      <c r="A1738" s="17">
        <v>40921</v>
      </c>
      <c r="B1738" s="14">
        <v>472.24</v>
      </c>
      <c r="C1738" s="14">
        <v>475.33</v>
      </c>
      <c r="D1738" s="14">
        <v>477.72</v>
      </c>
      <c r="E1738" s="14">
        <v>469.99</v>
      </c>
      <c r="F1738" s="14" t="s">
        <v>2179</v>
      </c>
      <c r="G1738" s="15">
        <v>3.3999999999999998E-3</v>
      </c>
    </row>
    <row r="1739" spans="1:7" x14ac:dyDescent="0.2">
      <c r="A1739" s="17">
        <v>40920</v>
      </c>
      <c r="B1739" s="14">
        <v>472.8</v>
      </c>
      <c r="C1739" s="14">
        <v>473.35</v>
      </c>
      <c r="D1739" s="14">
        <v>474.66</v>
      </c>
      <c r="E1739" s="14">
        <v>471.04</v>
      </c>
      <c r="F1739" s="14" t="s">
        <v>2179</v>
      </c>
      <c r="G1739" s="15">
        <v>-6.7999999999999996E-3</v>
      </c>
    </row>
    <row r="1740" spans="1:7" x14ac:dyDescent="0.2">
      <c r="A1740" s="17">
        <v>40919</v>
      </c>
      <c r="B1740" s="14">
        <v>471.21</v>
      </c>
      <c r="C1740" s="14">
        <v>475.62</v>
      </c>
      <c r="D1740" s="14">
        <v>476.67</v>
      </c>
      <c r="E1740" s="14">
        <v>470.95</v>
      </c>
      <c r="F1740" s="14" t="s">
        <v>2179</v>
      </c>
      <c r="G1740" s="15">
        <v>7.4000000000000003E-3</v>
      </c>
    </row>
    <row r="1741" spans="1:7" x14ac:dyDescent="0.2">
      <c r="A1741" s="17">
        <v>40918</v>
      </c>
      <c r="B1741" s="14">
        <v>474.42</v>
      </c>
      <c r="C1741" s="14">
        <v>473.02</v>
      </c>
      <c r="D1741" s="14">
        <v>474.68</v>
      </c>
      <c r="E1741" s="14">
        <v>471.52</v>
      </c>
      <c r="F1741" s="14" t="s">
        <v>2179</v>
      </c>
      <c r="G1741" s="15">
        <v>8.9999999999999993E-3</v>
      </c>
    </row>
    <row r="1742" spans="1:7" x14ac:dyDescent="0.2">
      <c r="A1742" s="17">
        <v>40917</v>
      </c>
      <c r="B1742" s="14">
        <v>470.95</v>
      </c>
      <c r="C1742" s="14">
        <v>468.19</v>
      </c>
      <c r="D1742" s="14">
        <v>472</v>
      </c>
      <c r="E1742" s="14">
        <v>467.65</v>
      </c>
      <c r="F1742" s="14" t="s">
        <v>2179</v>
      </c>
      <c r="G1742" s="15">
        <v>-3.2000000000000002E-3</v>
      </c>
    </row>
    <row r="1743" spans="1:7" x14ac:dyDescent="0.2">
      <c r="A1743" s="17">
        <v>40914</v>
      </c>
      <c r="B1743" s="14">
        <v>466.73</v>
      </c>
      <c r="C1743" s="14">
        <v>467.75</v>
      </c>
      <c r="D1743" s="14">
        <v>470.47</v>
      </c>
      <c r="E1743" s="14">
        <v>466.53</v>
      </c>
      <c r="F1743" s="14" t="s">
        <v>2179</v>
      </c>
      <c r="G1743" s="15">
        <v>1.2200000000000001E-2</v>
      </c>
    </row>
    <row r="1744" spans="1:7" x14ac:dyDescent="0.2">
      <c r="A1744" s="17">
        <v>40913</v>
      </c>
      <c r="B1744" s="14">
        <v>468.22</v>
      </c>
      <c r="C1744" s="14">
        <v>462.81</v>
      </c>
      <c r="D1744" s="14">
        <v>469.24</v>
      </c>
      <c r="E1744" s="14">
        <v>462.68</v>
      </c>
      <c r="F1744" s="14" t="s">
        <v>2179</v>
      </c>
      <c r="G1744" s="15">
        <v>-1.23E-2</v>
      </c>
    </row>
    <row r="1745" spans="1:7" x14ac:dyDescent="0.2">
      <c r="A1745" s="17">
        <v>40912</v>
      </c>
      <c r="B1745" s="14">
        <v>462.57</v>
      </c>
      <c r="C1745" s="14">
        <v>465.73</v>
      </c>
      <c r="D1745" s="14">
        <v>466.58</v>
      </c>
      <c r="E1745" s="14">
        <v>461.3</v>
      </c>
      <c r="F1745" s="14" t="s">
        <v>2179</v>
      </c>
      <c r="G1745" s="15">
        <v>6.7000000000000002E-3</v>
      </c>
    </row>
    <row r="1746" spans="1:7" x14ac:dyDescent="0.2">
      <c r="A1746" s="17">
        <v>40911</v>
      </c>
      <c r="B1746" s="14">
        <v>468.35</v>
      </c>
      <c r="C1746" s="14">
        <v>466.06</v>
      </c>
      <c r="D1746" s="14">
        <v>468.35</v>
      </c>
      <c r="E1746" s="14">
        <v>463.52</v>
      </c>
      <c r="F1746" s="14" t="s">
        <v>2179</v>
      </c>
      <c r="G1746" s="15">
        <v>2.0299999999999999E-2</v>
      </c>
    </row>
    <row r="1747" spans="1:7" x14ac:dyDescent="0.2">
      <c r="A1747" s="17">
        <v>40910</v>
      </c>
      <c r="B1747" s="14">
        <v>465.23</v>
      </c>
      <c r="C1747" s="14">
        <v>457.16</v>
      </c>
      <c r="D1747" s="14">
        <v>465.41</v>
      </c>
      <c r="E1747" s="14">
        <v>457.16</v>
      </c>
      <c r="F1747" s="14" t="s">
        <v>2179</v>
      </c>
      <c r="G1747" s="15">
        <v>9.9000000000000008E-3</v>
      </c>
    </row>
    <row r="1748" spans="1:7" x14ac:dyDescent="0.2">
      <c r="A1748" s="17">
        <v>40907</v>
      </c>
      <c r="B1748" s="14">
        <v>455.98</v>
      </c>
      <c r="C1748" s="14">
        <v>453.06</v>
      </c>
      <c r="D1748" s="14">
        <v>456.35</v>
      </c>
      <c r="E1748" s="14">
        <v>452.56</v>
      </c>
      <c r="F1748" s="14" t="s">
        <v>2179</v>
      </c>
      <c r="G1748" s="15">
        <v>3.0999999999999999E-3</v>
      </c>
    </row>
    <row r="1749" spans="1:7" x14ac:dyDescent="0.2">
      <c r="A1749" s="17">
        <v>40906</v>
      </c>
      <c r="B1749" s="14">
        <v>451.53</v>
      </c>
      <c r="C1749" s="14">
        <v>449.74</v>
      </c>
      <c r="D1749" s="14">
        <v>451.62</v>
      </c>
      <c r="E1749" s="14">
        <v>449.71</v>
      </c>
      <c r="F1749" s="14" t="s">
        <v>2179</v>
      </c>
      <c r="G1749" s="15">
        <v>2.7000000000000001E-3</v>
      </c>
    </row>
    <row r="1750" spans="1:7" x14ac:dyDescent="0.2">
      <c r="A1750" s="17">
        <v>40905</v>
      </c>
      <c r="B1750" s="14">
        <v>450.12</v>
      </c>
      <c r="C1750" s="14">
        <v>447.96</v>
      </c>
      <c r="D1750" s="14">
        <v>450.93</v>
      </c>
      <c r="E1750" s="14">
        <v>445.68</v>
      </c>
      <c r="F1750" s="14" t="s">
        <v>2179</v>
      </c>
      <c r="G1750" s="15">
        <v>1.9E-3</v>
      </c>
    </row>
    <row r="1751" spans="1:7" x14ac:dyDescent="0.2">
      <c r="A1751" s="17">
        <v>40904</v>
      </c>
      <c r="B1751" s="14">
        <v>448.89</v>
      </c>
      <c r="C1751" s="14">
        <v>448.91</v>
      </c>
      <c r="D1751" s="14">
        <v>449.89</v>
      </c>
      <c r="E1751" s="14">
        <v>447.57</v>
      </c>
      <c r="F1751" s="14" t="s">
        <v>2179</v>
      </c>
      <c r="G1751" s="15">
        <v>1.17E-2</v>
      </c>
    </row>
    <row r="1752" spans="1:7" x14ac:dyDescent="0.2">
      <c r="A1752" s="17">
        <v>40900</v>
      </c>
      <c r="B1752" s="14">
        <v>448.05</v>
      </c>
      <c r="C1752" s="14">
        <v>444.57</v>
      </c>
      <c r="D1752" s="14">
        <v>449.22</v>
      </c>
      <c r="E1752" s="14">
        <v>444.57</v>
      </c>
      <c r="F1752" s="14" t="s">
        <v>2179</v>
      </c>
      <c r="G1752" s="15">
        <v>-3.0000000000000001E-3</v>
      </c>
    </row>
    <row r="1753" spans="1:7" x14ac:dyDescent="0.2">
      <c r="A1753" s="17">
        <v>40899</v>
      </c>
      <c r="B1753" s="14">
        <v>442.89</v>
      </c>
      <c r="C1753" s="14">
        <v>443.17</v>
      </c>
      <c r="D1753" s="14">
        <v>446.13</v>
      </c>
      <c r="E1753" s="14">
        <v>441.36</v>
      </c>
      <c r="F1753" s="14" t="s">
        <v>2179</v>
      </c>
      <c r="G1753" s="15">
        <v>6.9999999999999999E-4</v>
      </c>
    </row>
    <row r="1754" spans="1:7" x14ac:dyDescent="0.2">
      <c r="A1754" s="17">
        <v>40898</v>
      </c>
      <c r="B1754" s="14">
        <v>444.21</v>
      </c>
      <c r="C1754" s="14">
        <v>446.58</v>
      </c>
      <c r="D1754" s="14">
        <v>448.67</v>
      </c>
      <c r="E1754" s="14">
        <v>441.15</v>
      </c>
      <c r="F1754" s="14" t="s">
        <v>2179</v>
      </c>
      <c r="G1754" s="15">
        <v>1.2999999999999999E-2</v>
      </c>
    </row>
    <row r="1755" spans="1:7" x14ac:dyDescent="0.2">
      <c r="A1755" s="17">
        <v>40897</v>
      </c>
      <c r="B1755" s="14">
        <v>443.92</v>
      </c>
      <c r="C1755" s="14">
        <v>437.59</v>
      </c>
      <c r="D1755" s="14">
        <v>443.92</v>
      </c>
      <c r="E1755" s="14">
        <v>436.97</v>
      </c>
      <c r="F1755" s="14" t="s">
        <v>2179</v>
      </c>
      <c r="G1755" s="15">
        <v>3.8999999999999998E-3</v>
      </c>
    </row>
    <row r="1756" spans="1:7" x14ac:dyDescent="0.2">
      <c r="A1756" s="17">
        <v>40896</v>
      </c>
      <c r="B1756" s="14">
        <v>438.24</v>
      </c>
      <c r="C1756" s="14">
        <v>435.03</v>
      </c>
      <c r="D1756" s="14">
        <v>442.57</v>
      </c>
      <c r="E1756" s="14">
        <v>434.68</v>
      </c>
      <c r="F1756" s="14" t="s">
        <v>2179</v>
      </c>
      <c r="G1756" s="15">
        <v>-2.5999999999999999E-3</v>
      </c>
    </row>
    <row r="1757" spans="1:7" x14ac:dyDescent="0.2">
      <c r="A1757" s="17">
        <v>40893</v>
      </c>
      <c r="B1757" s="14">
        <v>436.54</v>
      </c>
      <c r="C1757" s="14">
        <v>440.36</v>
      </c>
      <c r="D1757" s="14">
        <v>442.45</v>
      </c>
      <c r="E1757" s="14">
        <v>436.51</v>
      </c>
      <c r="F1757" s="14" t="s">
        <v>2179</v>
      </c>
      <c r="G1757" s="15">
        <v>5.1999999999999998E-3</v>
      </c>
    </row>
    <row r="1758" spans="1:7" x14ac:dyDescent="0.2">
      <c r="A1758" s="17">
        <v>40892</v>
      </c>
      <c r="B1758" s="14">
        <v>437.67</v>
      </c>
      <c r="C1758" s="14">
        <v>437.07</v>
      </c>
      <c r="D1758" s="14">
        <v>438.83</v>
      </c>
      <c r="E1758" s="14">
        <v>435.84</v>
      </c>
      <c r="F1758" s="14" t="s">
        <v>2179</v>
      </c>
      <c r="G1758" s="15">
        <v>-2.5499999999999998E-2</v>
      </c>
    </row>
    <row r="1759" spans="1:7" x14ac:dyDescent="0.2">
      <c r="A1759" s="17">
        <v>40891</v>
      </c>
      <c r="B1759" s="14">
        <v>435.41</v>
      </c>
      <c r="C1759" s="14">
        <v>446.33</v>
      </c>
      <c r="D1759" s="14">
        <v>446.33</v>
      </c>
      <c r="E1759" s="14">
        <v>435.41</v>
      </c>
      <c r="F1759" s="14" t="s">
        <v>2179</v>
      </c>
      <c r="G1759" s="15">
        <v>7.0000000000000001E-3</v>
      </c>
    </row>
    <row r="1760" spans="1:7" x14ac:dyDescent="0.2">
      <c r="A1760" s="17">
        <v>40890</v>
      </c>
      <c r="B1760" s="14">
        <v>446.8</v>
      </c>
      <c r="C1760" s="14">
        <v>442.9</v>
      </c>
      <c r="D1760" s="14">
        <v>447.93</v>
      </c>
      <c r="E1760" s="14">
        <v>442.77</v>
      </c>
      <c r="F1760" s="14" t="s">
        <v>2179</v>
      </c>
      <c r="G1760" s="15">
        <v>-9.1000000000000004E-3</v>
      </c>
    </row>
    <row r="1761" spans="1:7" x14ac:dyDescent="0.2">
      <c r="A1761" s="17">
        <v>40889</v>
      </c>
      <c r="B1761" s="14">
        <v>443.7</v>
      </c>
      <c r="C1761" s="14">
        <v>447.94</v>
      </c>
      <c r="D1761" s="14">
        <v>449.1</v>
      </c>
      <c r="E1761" s="14">
        <v>443.7</v>
      </c>
      <c r="F1761" s="14" t="s">
        <v>2179</v>
      </c>
      <c r="G1761" s="15">
        <v>-5.1999999999999998E-3</v>
      </c>
    </row>
    <row r="1762" spans="1:7" x14ac:dyDescent="0.2">
      <c r="A1762" s="17">
        <v>40886</v>
      </c>
      <c r="B1762" s="14">
        <v>447.78</v>
      </c>
      <c r="C1762" s="14">
        <v>445.8</v>
      </c>
      <c r="D1762" s="14">
        <v>450.67</v>
      </c>
      <c r="E1762" s="14">
        <v>445.31</v>
      </c>
      <c r="F1762" s="14" t="s">
        <v>2179</v>
      </c>
      <c r="G1762" s="15">
        <v>-7.4999999999999997E-3</v>
      </c>
    </row>
    <row r="1763" spans="1:7" x14ac:dyDescent="0.2">
      <c r="A1763" s="17">
        <v>40885</v>
      </c>
      <c r="B1763" s="14">
        <v>450.12</v>
      </c>
      <c r="C1763" s="14">
        <v>454.94</v>
      </c>
      <c r="D1763" s="14">
        <v>456.65</v>
      </c>
      <c r="E1763" s="14">
        <v>449.91</v>
      </c>
      <c r="F1763" s="14" t="s">
        <v>2179</v>
      </c>
      <c r="G1763" s="15">
        <v>-1.1999999999999999E-3</v>
      </c>
    </row>
    <row r="1764" spans="1:7" x14ac:dyDescent="0.2">
      <c r="A1764" s="17">
        <v>40884</v>
      </c>
      <c r="B1764" s="14">
        <v>453.54</v>
      </c>
      <c r="C1764" s="14">
        <v>457.77</v>
      </c>
      <c r="D1764" s="14">
        <v>458.25</v>
      </c>
      <c r="E1764" s="14">
        <v>451.88</v>
      </c>
      <c r="F1764" s="14" t="s">
        <v>2179</v>
      </c>
      <c r="G1764" s="15">
        <v>-1E-3</v>
      </c>
    </row>
    <row r="1765" spans="1:7" x14ac:dyDescent="0.2">
      <c r="A1765" s="17">
        <v>40883</v>
      </c>
      <c r="B1765" s="14">
        <v>454.08</v>
      </c>
      <c r="C1765" s="14">
        <v>451.43</v>
      </c>
      <c r="D1765" s="14">
        <v>454.69</v>
      </c>
      <c r="E1765" s="14">
        <v>449.64</v>
      </c>
      <c r="F1765" s="14" t="s">
        <v>2179</v>
      </c>
      <c r="G1765" s="15">
        <v>6.7999999999999996E-3</v>
      </c>
    </row>
    <row r="1766" spans="1:7" x14ac:dyDescent="0.2">
      <c r="A1766" s="17">
        <v>40882</v>
      </c>
      <c r="B1766" s="14">
        <v>454.54</v>
      </c>
      <c r="C1766" s="14">
        <v>453.5</v>
      </c>
      <c r="D1766" s="14">
        <v>455.61</v>
      </c>
      <c r="E1766" s="14">
        <v>451.45</v>
      </c>
      <c r="F1766" s="14" t="s">
        <v>2179</v>
      </c>
      <c r="G1766" s="15">
        <v>1.37E-2</v>
      </c>
    </row>
    <row r="1767" spans="1:7" x14ac:dyDescent="0.2">
      <c r="A1767" s="17">
        <v>40879</v>
      </c>
      <c r="B1767" s="14">
        <v>451.48</v>
      </c>
      <c r="C1767" s="14">
        <v>447.55</v>
      </c>
      <c r="D1767" s="14">
        <v>452.27</v>
      </c>
      <c r="E1767" s="14">
        <v>447.55</v>
      </c>
      <c r="F1767" s="14" t="s">
        <v>2179</v>
      </c>
      <c r="G1767" s="15">
        <v>-1.66E-2</v>
      </c>
    </row>
    <row r="1768" spans="1:7" x14ac:dyDescent="0.2">
      <c r="A1768" s="17">
        <v>40878</v>
      </c>
      <c r="B1768" s="14">
        <v>445.4</v>
      </c>
      <c r="C1768" s="14">
        <v>451.42</v>
      </c>
      <c r="D1768" s="14">
        <v>451.64</v>
      </c>
      <c r="E1768" s="14">
        <v>445.4</v>
      </c>
      <c r="F1768" s="14" t="s">
        <v>2179</v>
      </c>
      <c r="G1768" s="15">
        <v>3.6299999999999999E-2</v>
      </c>
    </row>
    <row r="1769" spans="1:7" x14ac:dyDescent="0.2">
      <c r="A1769" s="17">
        <v>40877</v>
      </c>
      <c r="B1769" s="14">
        <v>452.94</v>
      </c>
      <c r="C1769" s="14">
        <v>434.1</v>
      </c>
      <c r="D1769" s="14">
        <v>452.94</v>
      </c>
      <c r="E1769" s="14">
        <v>433.15</v>
      </c>
      <c r="F1769" s="14" t="s">
        <v>2179</v>
      </c>
      <c r="G1769" s="15">
        <v>5.3E-3</v>
      </c>
    </row>
    <row r="1770" spans="1:7" x14ac:dyDescent="0.2">
      <c r="A1770" s="17">
        <v>40876</v>
      </c>
      <c r="B1770" s="14">
        <v>437.08</v>
      </c>
      <c r="C1770" s="14">
        <v>436.14</v>
      </c>
      <c r="D1770" s="14">
        <v>437.21</v>
      </c>
      <c r="E1770" s="14">
        <v>432.86</v>
      </c>
      <c r="F1770" s="14" t="s">
        <v>2179</v>
      </c>
      <c r="G1770" s="15">
        <v>2.2700000000000001E-2</v>
      </c>
    </row>
    <row r="1771" spans="1:7" x14ac:dyDescent="0.2">
      <c r="A1771" s="17">
        <v>40875</v>
      </c>
      <c r="B1771" s="14">
        <v>434.77</v>
      </c>
      <c r="C1771" s="14">
        <v>428.4</v>
      </c>
      <c r="D1771" s="14">
        <v>435.07</v>
      </c>
      <c r="E1771" s="14">
        <v>428.02</v>
      </c>
      <c r="F1771" s="14" t="s">
        <v>2179</v>
      </c>
      <c r="G1771" s="15">
        <v>7.1999999999999998E-3</v>
      </c>
    </row>
    <row r="1772" spans="1:7" x14ac:dyDescent="0.2">
      <c r="A1772" s="17">
        <v>40872</v>
      </c>
      <c r="B1772" s="14">
        <v>425.13</v>
      </c>
      <c r="C1772" s="14">
        <v>422.04</v>
      </c>
      <c r="D1772" s="14">
        <v>425.93</v>
      </c>
      <c r="E1772" s="14">
        <v>419.38</v>
      </c>
      <c r="F1772" s="14" t="s">
        <v>2179</v>
      </c>
      <c r="G1772" s="15">
        <v>-9.2999999999999992E-3</v>
      </c>
    </row>
    <row r="1773" spans="1:7" x14ac:dyDescent="0.2">
      <c r="A1773" s="17">
        <v>40871</v>
      </c>
      <c r="B1773" s="14">
        <v>422.11</v>
      </c>
      <c r="C1773" s="14">
        <v>426.64</v>
      </c>
      <c r="D1773" s="14">
        <v>428.1</v>
      </c>
      <c r="E1773" s="14">
        <v>422.02</v>
      </c>
      <c r="F1773" s="14" t="s">
        <v>2179</v>
      </c>
      <c r="G1773" s="15">
        <v>-5.3E-3</v>
      </c>
    </row>
    <row r="1774" spans="1:7" x14ac:dyDescent="0.2">
      <c r="A1774" s="17">
        <v>40870</v>
      </c>
      <c r="B1774" s="14">
        <v>426.07</v>
      </c>
      <c r="C1774" s="14">
        <v>426.02</v>
      </c>
      <c r="D1774" s="14">
        <v>431.28</v>
      </c>
      <c r="E1774" s="14">
        <v>425.07</v>
      </c>
      <c r="F1774" s="14" t="s">
        <v>2179</v>
      </c>
      <c r="G1774" s="15">
        <v>-6.1000000000000004E-3</v>
      </c>
    </row>
    <row r="1775" spans="1:7" x14ac:dyDescent="0.2">
      <c r="A1775" s="17">
        <v>40869</v>
      </c>
      <c r="B1775" s="14">
        <v>428.34</v>
      </c>
      <c r="C1775" s="14">
        <v>433.55</v>
      </c>
      <c r="D1775" s="14">
        <v>436.61</v>
      </c>
      <c r="E1775" s="14">
        <v>428.34</v>
      </c>
      <c r="F1775" s="14" t="s">
        <v>2179</v>
      </c>
      <c r="G1775" s="15">
        <v>-1.7399999999999999E-2</v>
      </c>
    </row>
    <row r="1776" spans="1:7" x14ac:dyDescent="0.2">
      <c r="A1776" s="17">
        <v>40868</v>
      </c>
      <c r="B1776" s="14">
        <v>430.98</v>
      </c>
      <c r="C1776" s="14">
        <v>439.01</v>
      </c>
      <c r="D1776" s="14">
        <v>439.01</v>
      </c>
      <c r="E1776" s="14">
        <v>429.69</v>
      </c>
      <c r="F1776" s="14" t="s">
        <v>2179</v>
      </c>
      <c r="G1776" s="15">
        <v>-7.0000000000000001E-3</v>
      </c>
    </row>
    <row r="1777" spans="1:7" x14ac:dyDescent="0.2">
      <c r="A1777" s="17">
        <v>40865</v>
      </c>
      <c r="B1777" s="14">
        <v>438.59</v>
      </c>
      <c r="C1777" s="14">
        <v>439.75</v>
      </c>
      <c r="D1777" s="14">
        <v>440.51</v>
      </c>
      <c r="E1777" s="14">
        <v>436.78</v>
      </c>
      <c r="F1777" s="14" t="s">
        <v>2179</v>
      </c>
      <c r="G1777" s="15">
        <v>-3.8E-3</v>
      </c>
    </row>
    <row r="1778" spans="1:7" x14ac:dyDescent="0.2">
      <c r="A1778" s="17">
        <v>40864</v>
      </c>
      <c r="B1778" s="14">
        <v>441.7</v>
      </c>
      <c r="C1778" s="14">
        <v>438.99</v>
      </c>
      <c r="D1778" s="14">
        <v>441.92</v>
      </c>
      <c r="E1778" s="14">
        <v>436.71</v>
      </c>
      <c r="F1778" s="14" t="s">
        <v>2179</v>
      </c>
      <c r="G1778" s="15">
        <v>1.1000000000000001E-3</v>
      </c>
    </row>
    <row r="1779" spans="1:7" x14ac:dyDescent="0.2">
      <c r="A1779" s="17">
        <v>40863</v>
      </c>
      <c r="B1779" s="14">
        <v>443.4</v>
      </c>
      <c r="C1779" s="14">
        <v>441.08</v>
      </c>
      <c r="D1779" s="14">
        <v>447.54</v>
      </c>
      <c r="E1779" s="14">
        <v>440.03</v>
      </c>
      <c r="F1779" s="14" t="s">
        <v>2179</v>
      </c>
      <c r="G1779" s="15">
        <v>2.3E-3</v>
      </c>
    </row>
    <row r="1780" spans="1:7" x14ac:dyDescent="0.2">
      <c r="A1780" s="17">
        <v>40862</v>
      </c>
      <c r="B1780" s="14">
        <v>442.9</v>
      </c>
      <c r="C1780" s="14">
        <v>440.83</v>
      </c>
      <c r="D1780" s="14">
        <v>444.34</v>
      </c>
      <c r="E1780" s="14">
        <v>437.28</v>
      </c>
      <c r="F1780" s="14" t="s">
        <v>2179</v>
      </c>
      <c r="G1780" s="15">
        <v>5.7999999999999996E-3</v>
      </c>
    </row>
    <row r="1781" spans="1:7" x14ac:dyDescent="0.2">
      <c r="A1781" s="17">
        <v>40861</v>
      </c>
      <c r="B1781" s="14">
        <v>441.87</v>
      </c>
      <c r="C1781" s="14">
        <v>442.24</v>
      </c>
      <c r="D1781" s="14">
        <v>442.72</v>
      </c>
      <c r="E1781" s="14">
        <v>438.93</v>
      </c>
      <c r="F1781" s="14" t="s">
        <v>2179</v>
      </c>
      <c r="G1781" s="15">
        <v>1.9599999999999999E-2</v>
      </c>
    </row>
    <row r="1782" spans="1:7" x14ac:dyDescent="0.2">
      <c r="A1782" s="17">
        <v>40858</v>
      </c>
      <c r="B1782" s="14">
        <v>439.34</v>
      </c>
      <c r="C1782" s="14">
        <v>433.7</v>
      </c>
      <c r="D1782" s="14">
        <v>439.34</v>
      </c>
      <c r="E1782" s="14">
        <v>432.06</v>
      </c>
      <c r="F1782" s="14" t="s">
        <v>2179</v>
      </c>
      <c r="G1782" s="15">
        <v>-8.0999999999999996E-3</v>
      </c>
    </row>
    <row r="1783" spans="1:7" x14ac:dyDescent="0.2">
      <c r="A1783" s="17">
        <v>40857</v>
      </c>
      <c r="B1783" s="14">
        <v>430.88</v>
      </c>
      <c r="C1783" s="14">
        <v>427.08</v>
      </c>
      <c r="D1783" s="14">
        <v>437.07</v>
      </c>
      <c r="E1783" s="14">
        <v>426.38</v>
      </c>
      <c r="F1783" s="14" t="s">
        <v>2179</v>
      </c>
      <c r="G1783" s="15">
        <v>-5.5999999999999999E-3</v>
      </c>
    </row>
    <row r="1784" spans="1:7" x14ac:dyDescent="0.2">
      <c r="A1784" s="17">
        <v>40856</v>
      </c>
      <c r="B1784" s="14">
        <v>434.41</v>
      </c>
      <c r="C1784" s="14">
        <v>437.85</v>
      </c>
      <c r="D1784" s="14">
        <v>442.73</v>
      </c>
      <c r="E1784" s="14">
        <v>430.65</v>
      </c>
      <c r="F1784" s="14" t="s">
        <v>2179</v>
      </c>
      <c r="G1784" s="15">
        <v>1.35E-2</v>
      </c>
    </row>
    <row r="1785" spans="1:7" x14ac:dyDescent="0.2">
      <c r="A1785" s="17">
        <v>40855</v>
      </c>
      <c r="B1785" s="14">
        <v>436.85</v>
      </c>
      <c r="C1785" s="14">
        <v>431.95</v>
      </c>
      <c r="D1785" s="14">
        <v>439.51</v>
      </c>
      <c r="E1785" s="14">
        <v>431.04</v>
      </c>
      <c r="F1785" s="14" t="s">
        <v>2179</v>
      </c>
      <c r="G1785" s="15">
        <v>2.3999999999999998E-3</v>
      </c>
    </row>
    <row r="1786" spans="1:7" x14ac:dyDescent="0.2">
      <c r="A1786" s="17">
        <v>40854</v>
      </c>
      <c r="B1786" s="14">
        <v>431.02</v>
      </c>
      <c r="C1786" s="14">
        <v>429.08</v>
      </c>
      <c r="D1786" s="14">
        <v>435.33</v>
      </c>
      <c r="E1786" s="14">
        <v>426.63</v>
      </c>
      <c r="F1786" s="14" t="s">
        <v>2179</v>
      </c>
      <c r="G1786" s="15">
        <v>2.2000000000000001E-3</v>
      </c>
    </row>
    <row r="1787" spans="1:7" x14ac:dyDescent="0.2">
      <c r="A1787" s="17">
        <v>40851</v>
      </c>
      <c r="B1787" s="14">
        <v>429.97</v>
      </c>
      <c r="C1787" s="14">
        <v>431.26</v>
      </c>
      <c r="D1787" s="14">
        <v>433.54</v>
      </c>
      <c r="E1787" s="14">
        <v>426.95</v>
      </c>
      <c r="F1787" s="14" t="s">
        <v>2179</v>
      </c>
      <c r="G1787" s="15">
        <v>1.9800000000000002E-2</v>
      </c>
    </row>
    <row r="1788" spans="1:7" x14ac:dyDescent="0.2">
      <c r="A1788" s="17">
        <v>40850</v>
      </c>
      <c r="B1788" s="14">
        <v>429.04</v>
      </c>
      <c r="C1788" s="14">
        <v>415.98</v>
      </c>
      <c r="D1788" s="14">
        <v>430.02</v>
      </c>
      <c r="E1788" s="14">
        <v>415.5</v>
      </c>
      <c r="F1788" s="14" t="s">
        <v>2179</v>
      </c>
      <c r="G1788" s="15">
        <v>-3.3E-3</v>
      </c>
    </row>
    <row r="1789" spans="1:7" x14ac:dyDescent="0.2">
      <c r="A1789" s="17">
        <v>40849</v>
      </c>
      <c r="B1789" s="14">
        <v>420.69</v>
      </c>
      <c r="C1789" s="14">
        <v>424.97</v>
      </c>
      <c r="D1789" s="14">
        <v>426.54</v>
      </c>
      <c r="E1789" s="14">
        <v>416.83</v>
      </c>
      <c r="F1789" s="14" t="s">
        <v>2179</v>
      </c>
      <c r="G1789" s="15">
        <v>-2.7699999999999999E-2</v>
      </c>
    </row>
    <row r="1790" spans="1:7" x14ac:dyDescent="0.2">
      <c r="A1790" s="17">
        <v>40848</v>
      </c>
      <c r="B1790" s="14">
        <v>422.1</v>
      </c>
      <c r="C1790" s="14">
        <v>424.71</v>
      </c>
      <c r="D1790" s="14">
        <v>424.71</v>
      </c>
      <c r="E1790" s="14">
        <v>414.24</v>
      </c>
      <c r="F1790" s="14" t="s">
        <v>2179</v>
      </c>
      <c r="G1790" s="15">
        <v>-2.92E-2</v>
      </c>
    </row>
    <row r="1791" spans="1:7" x14ac:dyDescent="0.2">
      <c r="A1791" s="17">
        <v>40847</v>
      </c>
      <c r="B1791" s="14">
        <v>434.13</v>
      </c>
      <c r="C1791" s="14">
        <v>440.35</v>
      </c>
      <c r="D1791" s="14">
        <v>441.77</v>
      </c>
      <c r="E1791" s="14">
        <v>434.13</v>
      </c>
      <c r="F1791" s="14" t="s">
        <v>2179</v>
      </c>
      <c r="G1791" s="15">
        <v>6.7999999999999996E-3</v>
      </c>
    </row>
    <row r="1792" spans="1:7" x14ac:dyDescent="0.2">
      <c r="A1792" s="17">
        <v>40844</v>
      </c>
      <c r="B1792" s="14">
        <v>447.2</v>
      </c>
      <c r="C1792" s="14">
        <v>448.55</v>
      </c>
      <c r="D1792" s="14">
        <v>450.59</v>
      </c>
      <c r="E1792" s="14">
        <v>444.78</v>
      </c>
      <c r="F1792" s="14" t="s">
        <v>2179</v>
      </c>
      <c r="G1792" s="15">
        <v>3.4099999999999998E-2</v>
      </c>
    </row>
    <row r="1793" spans="1:7" x14ac:dyDescent="0.2">
      <c r="A1793" s="17">
        <v>40843</v>
      </c>
      <c r="B1793" s="14">
        <v>444.17</v>
      </c>
      <c r="C1793" s="14">
        <v>429.76</v>
      </c>
      <c r="D1793" s="14">
        <v>447.88</v>
      </c>
      <c r="E1793" s="14">
        <v>429.76</v>
      </c>
      <c r="F1793" s="14" t="s">
        <v>2179</v>
      </c>
      <c r="G1793" s="15">
        <v>5.3E-3</v>
      </c>
    </row>
    <row r="1794" spans="1:7" x14ac:dyDescent="0.2">
      <c r="A1794" s="17">
        <v>40842</v>
      </c>
      <c r="B1794" s="14">
        <v>429.53</v>
      </c>
      <c r="C1794" s="14">
        <v>426.8</v>
      </c>
      <c r="D1794" s="14">
        <v>433.69</v>
      </c>
      <c r="E1794" s="14">
        <v>426.76</v>
      </c>
      <c r="F1794" s="14" t="s">
        <v>2179</v>
      </c>
      <c r="G1794" s="15">
        <v>2.3999999999999998E-3</v>
      </c>
    </row>
    <row r="1795" spans="1:7" x14ac:dyDescent="0.2">
      <c r="A1795" s="17">
        <v>40841</v>
      </c>
      <c r="B1795" s="14">
        <v>427.25</v>
      </c>
      <c r="C1795" s="14">
        <v>425.75</v>
      </c>
      <c r="D1795" s="14">
        <v>430.46</v>
      </c>
      <c r="E1795" s="14">
        <v>424.43</v>
      </c>
      <c r="F1795" s="14" t="s">
        <v>2179</v>
      </c>
      <c r="G1795" s="15">
        <v>1.4E-2</v>
      </c>
    </row>
    <row r="1796" spans="1:7" x14ac:dyDescent="0.2">
      <c r="A1796" s="17">
        <v>40840</v>
      </c>
      <c r="B1796" s="14">
        <v>426.23</v>
      </c>
      <c r="C1796" s="14">
        <v>421.91</v>
      </c>
      <c r="D1796" s="14">
        <v>426.33</v>
      </c>
      <c r="E1796" s="14">
        <v>420.31</v>
      </c>
      <c r="F1796" s="14" t="s">
        <v>2179</v>
      </c>
      <c r="G1796" s="15">
        <v>1.77E-2</v>
      </c>
    </row>
    <row r="1797" spans="1:7" x14ac:dyDescent="0.2">
      <c r="A1797" s="17">
        <v>40837</v>
      </c>
      <c r="B1797" s="14">
        <v>420.36</v>
      </c>
      <c r="C1797" s="14">
        <v>415.86</v>
      </c>
      <c r="D1797" s="14">
        <v>420.74</v>
      </c>
      <c r="E1797" s="14">
        <v>413.36</v>
      </c>
      <c r="F1797" s="14" t="s">
        <v>2179</v>
      </c>
      <c r="G1797" s="15">
        <v>-3.8999999999999998E-3</v>
      </c>
    </row>
    <row r="1798" spans="1:7" x14ac:dyDescent="0.2">
      <c r="A1798" s="17">
        <v>40836</v>
      </c>
      <c r="B1798" s="14">
        <v>413.04</v>
      </c>
      <c r="C1798" s="14">
        <v>413.53</v>
      </c>
      <c r="D1798" s="14">
        <v>415.61</v>
      </c>
      <c r="E1798" s="14">
        <v>411.63</v>
      </c>
      <c r="F1798" s="14" t="s">
        <v>2179</v>
      </c>
      <c r="G1798" s="15">
        <v>-5.5999999999999999E-3</v>
      </c>
    </row>
    <row r="1799" spans="1:7" x14ac:dyDescent="0.2">
      <c r="A1799" s="17">
        <v>40835</v>
      </c>
      <c r="B1799" s="14">
        <v>414.67</v>
      </c>
      <c r="C1799" s="14">
        <v>417.76</v>
      </c>
      <c r="D1799" s="14">
        <v>418.64</v>
      </c>
      <c r="E1799" s="14">
        <v>413.67</v>
      </c>
      <c r="F1799" s="14" t="s">
        <v>2179</v>
      </c>
      <c r="G1799" s="15">
        <v>5.4999999999999997E-3</v>
      </c>
    </row>
    <row r="1800" spans="1:7" x14ac:dyDescent="0.2">
      <c r="A1800" s="17">
        <v>40834</v>
      </c>
      <c r="B1800" s="14">
        <v>417</v>
      </c>
      <c r="C1800" s="14">
        <v>413.15</v>
      </c>
      <c r="D1800" s="14">
        <v>417</v>
      </c>
      <c r="E1800" s="14">
        <v>409.31</v>
      </c>
      <c r="F1800" s="14" t="s">
        <v>2179</v>
      </c>
      <c r="G1800" s="15">
        <v>-1.7500000000000002E-2</v>
      </c>
    </row>
    <row r="1801" spans="1:7" x14ac:dyDescent="0.2">
      <c r="A1801" s="17">
        <v>40833</v>
      </c>
      <c r="B1801" s="14">
        <v>414.71</v>
      </c>
      <c r="C1801" s="14">
        <v>423.72</v>
      </c>
      <c r="D1801" s="14">
        <v>424.77</v>
      </c>
      <c r="E1801" s="14">
        <v>412.94</v>
      </c>
      <c r="F1801" s="14" t="s">
        <v>2179</v>
      </c>
      <c r="G1801" s="15">
        <v>2.7000000000000001E-3</v>
      </c>
    </row>
    <row r="1802" spans="1:7" x14ac:dyDescent="0.2">
      <c r="A1802" s="17">
        <v>40830</v>
      </c>
      <c r="B1802" s="14">
        <v>422.11</v>
      </c>
      <c r="C1802" s="14">
        <v>421.75</v>
      </c>
      <c r="D1802" s="14">
        <v>425.69</v>
      </c>
      <c r="E1802" s="14">
        <v>420.17</v>
      </c>
      <c r="F1802" s="14" t="s">
        <v>2179</v>
      </c>
      <c r="G1802" s="15">
        <v>-8.6E-3</v>
      </c>
    </row>
    <row r="1803" spans="1:7" x14ac:dyDescent="0.2">
      <c r="A1803" s="17">
        <v>40829</v>
      </c>
      <c r="B1803" s="14">
        <v>420.96</v>
      </c>
      <c r="C1803" s="14">
        <v>422.84</v>
      </c>
      <c r="D1803" s="14">
        <v>427.73</v>
      </c>
      <c r="E1803" s="14">
        <v>420.62</v>
      </c>
      <c r="F1803" s="14" t="s">
        <v>2179</v>
      </c>
      <c r="G1803" s="15">
        <v>2.06E-2</v>
      </c>
    </row>
    <row r="1804" spans="1:7" x14ac:dyDescent="0.2">
      <c r="A1804" s="17">
        <v>40828</v>
      </c>
      <c r="B1804" s="14">
        <v>424.62</v>
      </c>
      <c r="C1804" s="14">
        <v>416.36</v>
      </c>
      <c r="D1804" s="14">
        <v>425</v>
      </c>
      <c r="E1804" s="14">
        <v>413.21</v>
      </c>
      <c r="F1804" s="14" t="s">
        <v>2179</v>
      </c>
      <c r="G1804" s="15">
        <v>-7.7999999999999996E-3</v>
      </c>
    </row>
    <row r="1805" spans="1:7" x14ac:dyDescent="0.2">
      <c r="A1805" s="17">
        <v>40827</v>
      </c>
      <c r="B1805" s="14">
        <v>416.06</v>
      </c>
      <c r="C1805" s="14">
        <v>415.51</v>
      </c>
      <c r="D1805" s="14">
        <v>416.64</v>
      </c>
      <c r="E1805" s="14">
        <v>413.74</v>
      </c>
      <c r="F1805" s="14" t="s">
        <v>2179</v>
      </c>
      <c r="G1805" s="15">
        <v>1.67E-2</v>
      </c>
    </row>
    <row r="1806" spans="1:7" x14ac:dyDescent="0.2">
      <c r="A1806" s="17">
        <v>40826</v>
      </c>
      <c r="B1806" s="14">
        <v>419.33</v>
      </c>
      <c r="C1806" s="14">
        <v>413.68</v>
      </c>
      <c r="D1806" s="14">
        <v>419.33</v>
      </c>
      <c r="E1806" s="14">
        <v>412.63</v>
      </c>
      <c r="F1806" s="14" t="s">
        <v>2179</v>
      </c>
      <c r="G1806" s="15">
        <v>3.5000000000000001E-3</v>
      </c>
    </row>
    <row r="1807" spans="1:7" x14ac:dyDescent="0.2">
      <c r="A1807" s="17">
        <v>40823</v>
      </c>
      <c r="B1807" s="14">
        <v>412.43</v>
      </c>
      <c r="C1807" s="14">
        <v>412.27</v>
      </c>
      <c r="D1807" s="14">
        <v>415.09</v>
      </c>
      <c r="E1807" s="14">
        <v>407.26</v>
      </c>
      <c r="F1807" s="14" t="s">
        <v>2179</v>
      </c>
      <c r="G1807" s="15">
        <v>1E-3</v>
      </c>
    </row>
    <row r="1808" spans="1:7" x14ac:dyDescent="0.2">
      <c r="A1808" s="17">
        <v>40822</v>
      </c>
      <c r="B1808" s="14">
        <v>411.01</v>
      </c>
      <c r="C1808" s="14">
        <v>411.56</v>
      </c>
      <c r="D1808" s="14">
        <v>413.14</v>
      </c>
      <c r="E1808" s="14">
        <v>408.75</v>
      </c>
      <c r="F1808" s="14" t="s">
        <v>2179</v>
      </c>
      <c r="G1808" s="15">
        <v>4.7999999999999996E-3</v>
      </c>
    </row>
    <row r="1809" spans="1:7" x14ac:dyDescent="0.2">
      <c r="A1809" s="17">
        <v>40821</v>
      </c>
      <c r="B1809" s="14">
        <v>410.59</v>
      </c>
      <c r="C1809" s="14">
        <v>413.16</v>
      </c>
      <c r="D1809" s="14">
        <v>413.52</v>
      </c>
      <c r="E1809" s="14">
        <v>404.62</v>
      </c>
      <c r="F1809" s="14" t="s">
        <v>2179</v>
      </c>
      <c r="G1809" s="15">
        <v>-2.0199999999999999E-2</v>
      </c>
    </row>
    <row r="1810" spans="1:7" x14ac:dyDescent="0.2">
      <c r="A1810" s="17">
        <v>40820</v>
      </c>
      <c r="B1810" s="14">
        <v>408.61</v>
      </c>
      <c r="C1810" s="14">
        <v>413.94</v>
      </c>
      <c r="D1810" s="14">
        <v>413.94</v>
      </c>
      <c r="E1810" s="14">
        <v>405.38</v>
      </c>
      <c r="F1810" s="14" t="s">
        <v>2179</v>
      </c>
      <c r="G1810" s="15">
        <v>-1.1000000000000001E-3</v>
      </c>
    </row>
    <row r="1811" spans="1:7" x14ac:dyDescent="0.2">
      <c r="A1811" s="17">
        <v>40819</v>
      </c>
      <c r="B1811" s="14">
        <v>417.04</v>
      </c>
      <c r="C1811" s="14">
        <v>413.51</v>
      </c>
      <c r="D1811" s="14">
        <v>418.56</v>
      </c>
      <c r="E1811" s="14">
        <v>411.73</v>
      </c>
      <c r="F1811" s="14" t="s">
        <v>2179</v>
      </c>
      <c r="G1811" s="15">
        <v>-8.5000000000000006E-3</v>
      </c>
    </row>
    <row r="1812" spans="1:7" x14ac:dyDescent="0.2">
      <c r="A1812" s="17">
        <v>40816</v>
      </c>
      <c r="B1812" s="14">
        <v>417.5</v>
      </c>
      <c r="C1812" s="14">
        <v>421.13</v>
      </c>
      <c r="D1812" s="14">
        <v>422.33</v>
      </c>
      <c r="E1812" s="14">
        <v>415.94</v>
      </c>
      <c r="F1812" s="14" t="s">
        <v>2179</v>
      </c>
      <c r="G1812" s="15">
        <v>8.6E-3</v>
      </c>
    </row>
    <row r="1813" spans="1:7" x14ac:dyDescent="0.2">
      <c r="A1813" s="17">
        <v>40815</v>
      </c>
      <c r="B1813" s="14">
        <v>421.06</v>
      </c>
      <c r="C1813" s="14">
        <v>415.3</v>
      </c>
      <c r="D1813" s="14">
        <v>423.53</v>
      </c>
      <c r="E1813" s="14">
        <v>415.16</v>
      </c>
      <c r="F1813" s="14" t="s">
        <v>2179</v>
      </c>
      <c r="G1813" s="15">
        <v>-9.9000000000000008E-3</v>
      </c>
    </row>
    <row r="1814" spans="1:7" x14ac:dyDescent="0.2">
      <c r="A1814" s="17">
        <v>40814</v>
      </c>
      <c r="B1814" s="14">
        <v>417.46</v>
      </c>
      <c r="C1814" s="14">
        <v>420.18</v>
      </c>
      <c r="D1814" s="14">
        <v>424.91</v>
      </c>
      <c r="E1814" s="14">
        <v>416.56</v>
      </c>
      <c r="F1814" s="14" t="s">
        <v>2179</v>
      </c>
      <c r="G1814" s="15">
        <v>3.5799999999999998E-2</v>
      </c>
    </row>
    <row r="1815" spans="1:7" x14ac:dyDescent="0.2">
      <c r="A1815" s="17">
        <v>40813</v>
      </c>
      <c r="B1815" s="14">
        <v>421.65</v>
      </c>
      <c r="C1815" s="14">
        <v>414.43</v>
      </c>
      <c r="D1815" s="14">
        <v>421.65</v>
      </c>
      <c r="E1815" s="14">
        <v>414.43</v>
      </c>
      <c r="F1815" s="14" t="s">
        <v>2179</v>
      </c>
      <c r="G1815" s="15">
        <v>6.4999999999999997E-3</v>
      </c>
    </row>
    <row r="1816" spans="1:7" x14ac:dyDescent="0.2">
      <c r="A1816" s="17">
        <v>40812</v>
      </c>
      <c r="B1816" s="14">
        <v>407.08</v>
      </c>
      <c r="C1816" s="14">
        <v>398.8</v>
      </c>
      <c r="D1816" s="14">
        <v>413.32</v>
      </c>
      <c r="E1816" s="14">
        <v>398.8</v>
      </c>
      <c r="F1816" s="14" t="s">
        <v>2179</v>
      </c>
      <c r="G1816" s="15">
        <v>-2.3E-3</v>
      </c>
    </row>
    <row r="1817" spans="1:7" x14ac:dyDescent="0.2">
      <c r="A1817" s="17">
        <v>40809</v>
      </c>
      <c r="B1817" s="14">
        <v>404.45</v>
      </c>
      <c r="C1817" s="14">
        <v>407.56</v>
      </c>
      <c r="D1817" s="14">
        <v>407.56</v>
      </c>
      <c r="E1817" s="14">
        <v>394.35</v>
      </c>
      <c r="F1817" s="14" t="s">
        <v>2179</v>
      </c>
      <c r="G1817" s="15">
        <v>-2.8799999999999999E-2</v>
      </c>
    </row>
    <row r="1818" spans="1:7" x14ac:dyDescent="0.2">
      <c r="A1818" s="17">
        <v>40808</v>
      </c>
      <c r="B1818" s="14">
        <v>405.39</v>
      </c>
      <c r="C1818" s="14">
        <v>409.22</v>
      </c>
      <c r="D1818" s="14">
        <v>409.99</v>
      </c>
      <c r="E1818" s="14">
        <v>404.09</v>
      </c>
      <c r="F1818" s="14" t="s">
        <v>2179</v>
      </c>
      <c r="G1818" s="15">
        <v>4.1999999999999997E-3</v>
      </c>
    </row>
    <row r="1819" spans="1:7" x14ac:dyDescent="0.2">
      <c r="A1819" s="17">
        <v>40807</v>
      </c>
      <c r="B1819" s="14">
        <v>417.39</v>
      </c>
      <c r="C1819" s="14">
        <v>415.37</v>
      </c>
      <c r="D1819" s="14">
        <v>418.28</v>
      </c>
      <c r="E1819" s="14">
        <v>414.27</v>
      </c>
      <c r="F1819" s="14" t="s">
        <v>2179</v>
      </c>
      <c r="G1819" s="15">
        <v>1.83E-2</v>
      </c>
    </row>
    <row r="1820" spans="1:7" x14ac:dyDescent="0.2">
      <c r="A1820" s="17">
        <v>40806</v>
      </c>
      <c r="B1820" s="14">
        <v>415.63</v>
      </c>
      <c r="C1820" s="14">
        <v>406.72</v>
      </c>
      <c r="D1820" s="14">
        <v>415.63</v>
      </c>
      <c r="E1820" s="14">
        <v>406.55</v>
      </c>
      <c r="F1820" s="14" t="s">
        <v>2179</v>
      </c>
      <c r="G1820" s="15">
        <v>-1.9599999999999999E-2</v>
      </c>
    </row>
    <row r="1821" spans="1:7" x14ac:dyDescent="0.2">
      <c r="A1821" s="17">
        <v>40805</v>
      </c>
      <c r="B1821" s="14">
        <v>408.17</v>
      </c>
      <c r="C1821" s="14">
        <v>410.7</v>
      </c>
      <c r="D1821" s="14">
        <v>412.06</v>
      </c>
      <c r="E1821" s="14">
        <v>407.35</v>
      </c>
      <c r="F1821" s="14" t="s">
        <v>2179</v>
      </c>
      <c r="G1821" s="15">
        <v>-2.5000000000000001E-3</v>
      </c>
    </row>
    <row r="1822" spans="1:7" x14ac:dyDescent="0.2">
      <c r="A1822" s="17">
        <v>40802</v>
      </c>
      <c r="B1822" s="14">
        <v>416.33</v>
      </c>
      <c r="C1822" s="14">
        <v>421.62</v>
      </c>
      <c r="D1822" s="14">
        <v>421.99</v>
      </c>
      <c r="E1822" s="14">
        <v>413.96</v>
      </c>
      <c r="F1822" s="14" t="s">
        <v>2179</v>
      </c>
      <c r="G1822" s="15">
        <v>2.7E-2</v>
      </c>
    </row>
    <row r="1823" spans="1:7" x14ac:dyDescent="0.2">
      <c r="A1823" s="17">
        <v>40801</v>
      </c>
      <c r="B1823" s="14">
        <v>417.38</v>
      </c>
      <c r="C1823" s="14">
        <v>410.3</v>
      </c>
      <c r="D1823" s="14">
        <v>419.17</v>
      </c>
      <c r="E1823" s="14">
        <v>409.76</v>
      </c>
      <c r="F1823" s="14" t="s">
        <v>2179</v>
      </c>
      <c r="G1823" s="15">
        <v>7.0000000000000001E-3</v>
      </c>
    </row>
    <row r="1824" spans="1:7" x14ac:dyDescent="0.2">
      <c r="A1824" s="17">
        <v>40800</v>
      </c>
      <c r="B1824" s="14">
        <v>406.39</v>
      </c>
      <c r="C1824" s="14">
        <v>402.21</v>
      </c>
      <c r="D1824" s="14">
        <v>407.64</v>
      </c>
      <c r="E1824" s="14">
        <v>401.83</v>
      </c>
      <c r="F1824" s="14" t="s">
        <v>2179</v>
      </c>
      <c r="G1824" s="15">
        <v>8.9999999999999998E-4</v>
      </c>
    </row>
    <row r="1825" spans="1:7" x14ac:dyDescent="0.2">
      <c r="A1825" s="17">
        <v>40799</v>
      </c>
      <c r="B1825" s="14">
        <v>403.56</v>
      </c>
      <c r="C1825" s="14">
        <v>406.42</v>
      </c>
      <c r="D1825" s="14">
        <v>406.57</v>
      </c>
      <c r="E1825" s="14">
        <v>396.82</v>
      </c>
      <c r="F1825" s="14" t="s">
        <v>2179</v>
      </c>
      <c r="G1825" s="15">
        <v>-2.9700000000000001E-2</v>
      </c>
    </row>
    <row r="1826" spans="1:7" x14ac:dyDescent="0.2">
      <c r="A1826" s="17">
        <v>40798</v>
      </c>
      <c r="B1826" s="14">
        <v>403.19</v>
      </c>
      <c r="C1826" s="14">
        <v>404.77</v>
      </c>
      <c r="D1826" s="14">
        <v>405.59</v>
      </c>
      <c r="E1826" s="14">
        <v>399.64</v>
      </c>
      <c r="F1826" s="14" t="s">
        <v>2179</v>
      </c>
      <c r="G1826" s="15">
        <v>-2.5100000000000001E-2</v>
      </c>
    </row>
    <row r="1827" spans="1:7" x14ac:dyDescent="0.2">
      <c r="A1827" s="17">
        <v>40795</v>
      </c>
      <c r="B1827" s="14">
        <v>415.52</v>
      </c>
      <c r="C1827" s="14">
        <v>424.41</v>
      </c>
      <c r="D1827" s="14">
        <v>425.23</v>
      </c>
      <c r="E1827" s="14">
        <v>412</v>
      </c>
      <c r="F1827" s="14" t="s">
        <v>2179</v>
      </c>
      <c r="G1827" s="15">
        <v>6.0000000000000001E-3</v>
      </c>
    </row>
    <row r="1828" spans="1:7" x14ac:dyDescent="0.2">
      <c r="A1828" s="17">
        <v>40794</v>
      </c>
      <c r="B1828" s="14">
        <v>426.22</v>
      </c>
      <c r="C1828" s="14">
        <v>424.89</v>
      </c>
      <c r="D1828" s="14">
        <v>430.16</v>
      </c>
      <c r="E1828" s="14">
        <v>423.16</v>
      </c>
      <c r="F1828" s="14" t="s">
        <v>2179</v>
      </c>
      <c r="G1828" s="15">
        <v>3.09E-2</v>
      </c>
    </row>
    <row r="1829" spans="1:7" x14ac:dyDescent="0.2">
      <c r="A1829" s="17">
        <v>40793</v>
      </c>
      <c r="B1829" s="14">
        <v>423.67</v>
      </c>
      <c r="C1829" s="14">
        <v>418.75</v>
      </c>
      <c r="D1829" s="14">
        <v>423.89</v>
      </c>
      <c r="E1829" s="14">
        <v>415.94</v>
      </c>
      <c r="F1829" s="14" t="s">
        <v>2179</v>
      </c>
      <c r="G1829" s="15">
        <v>8.9999999999999998E-4</v>
      </c>
    </row>
    <row r="1830" spans="1:7" x14ac:dyDescent="0.2">
      <c r="A1830" s="17">
        <v>40792</v>
      </c>
      <c r="B1830" s="14">
        <v>410.99</v>
      </c>
      <c r="C1830" s="14">
        <v>408.71</v>
      </c>
      <c r="D1830" s="14">
        <v>415.41</v>
      </c>
      <c r="E1830" s="14">
        <v>408.71</v>
      </c>
      <c r="F1830" s="14" t="s">
        <v>2179</v>
      </c>
      <c r="G1830" s="15">
        <v>-2.9899999999999999E-2</v>
      </c>
    </row>
    <row r="1831" spans="1:7" x14ac:dyDescent="0.2">
      <c r="A1831" s="17">
        <v>40791</v>
      </c>
      <c r="B1831" s="14">
        <v>410.64</v>
      </c>
      <c r="C1831" s="14">
        <v>419.16</v>
      </c>
      <c r="D1831" s="14">
        <v>419.16</v>
      </c>
      <c r="E1831" s="14">
        <v>410.33</v>
      </c>
      <c r="F1831" s="14" t="s">
        <v>2179</v>
      </c>
      <c r="G1831" s="15">
        <v>-2.7400000000000001E-2</v>
      </c>
    </row>
    <row r="1832" spans="1:7" x14ac:dyDescent="0.2">
      <c r="A1832" s="17">
        <v>40788</v>
      </c>
      <c r="B1832" s="14">
        <v>423.28</v>
      </c>
      <c r="C1832" s="14">
        <v>431.46</v>
      </c>
      <c r="D1832" s="14">
        <v>431.46</v>
      </c>
      <c r="E1832" s="14">
        <v>422.43</v>
      </c>
      <c r="F1832" s="14" t="s">
        <v>2179</v>
      </c>
      <c r="G1832" s="15">
        <v>5.7000000000000002E-3</v>
      </c>
    </row>
    <row r="1833" spans="1:7" x14ac:dyDescent="0.2">
      <c r="A1833" s="17">
        <v>40787</v>
      </c>
      <c r="B1833" s="14">
        <v>435.21</v>
      </c>
      <c r="C1833" s="14">
        <v>434.1</v>
      </c>
      <c r="D1833" s="14">
        <v>438.88</v>
      </c>
      <c r="E1833" s="14">
        <v>427.72</v>
      </c>
      <c r="F1833" s="14" t="s">
        <v>2179</v>
      </c>
      <c r="G1833" s="15">
        <v>3.5200000000000002E-2</v>
      </c>
    </row>
    <row r="1834" spans="1:7" x14ac:dyDescent="0.2">
      <c r="A1834" s="17">
        <v>40786</v>
      </c>
      <c r="B1834" s="14">
        <v>432.73</v>
      </c>
      <c r="C1834" s="14">
        <v>421.54</v>
      </c>
      <c r="D1834" s="14">
        <v>433.15</v>
      </c>
      <c r="E1834" s="14">
        <v>421.14</v>
      </c>
      <c r="F1834" s="14" t="s">
        <v>2179</v>
      </c>
      <c r="G1834" s="15">
        <v>2.9999999999999997E-4</v>
      </c>
    </row>
    <row r="1835" spans="1:7" x14ac:dyDescent="0.2">
      <c r="A1835" s="17">
        <v>40785</v>
      </c>
      <c r="B1835" s="14">
        <v>418</v>
      </c>
      <c r="C1835" s="14">
        <v>422.68</v>
      </c>
      <c r="D1835" s="14">
        <v>424.36</v>
      </c>
      <c r="E1835" s="14">
        <v>416.53</v>
      </c>
      <c r="F1835" s="14" t="s">
        <v>2179</v>
      </c>
      <c r="G1835" s="15">
        <v>2.52E-2</v>
      </c>
    </row>
    <row r="1836" spans="1:7" x14ac:dyDescent="0.2">
      <c r="A1836" s="17">
        <v>40784</v>
      </c>
      <c r="B1836" s="14">
        <v>417.88</v>
      </c>
      <c r="C1836" s="14">
        <v>413.78</v>
      </c>
      <c r="D1836" s="14">
        <v>419.03</v>
      </c>
      <c r="E1836" s="14">
        <v>411.9</v>
      </c>
      <c r="F1836" s="14" t="s">
        <v>2179</v>
      </c>
      <c r="G1836" s="15">
        <v>2.3999999999999998E-3</v>
      </c>
    </row>
    <row r="1837" spans="1:7" x14ac:dyDescent="0.2">
      <c r="A1837" s="17">
        <v>40781</v>
      </c>
      <c r="B1837" s="14">
        <v>407.6</v>
      </c>
      <c r="C1837" s="14">
        <v>406.44</v>
      </c>
      <c r="D1837" s="14">
        <v>409.42</v>
      </c>
      <c r="E1837" s="14">
        <v>401.75</v>
      </c>
      <c r="F1837" s="14" t="s">
        <v>2179</v>
      </c>
      <c r="G1837" s="15">
        <v>-1.44E-2</v>
      </c>
    </row>
    <row r="1838" spans="1:7" x14ac:dyDescent="0.2">
      <c r="A1838" s="17">
        <v>40780</v>
      </c>
      <c r="B1838" s="14">
        <v>406.62</v>
      </c>
      <c r="C1838" s="14">
        <v>416.39</v>
      </c>
      <c r="D1838" s="14">
        <v>417.22</v>
      </c>
      <c r="E1838" s="14">
        <v>405.23</v>
      </c>
      <c r="F1838" s="14" t="s">
        <v>2179</v>
      </c>
      <c r="G1838" s="15">
        <v>5.4000000000000003E-3</v>
      </c>
    </row>
    <row r="1839" spans="1:7" x14ac:dyDescent="0.2">
      <c r="A1839" s="17">
        <v>40779</v>
      </c>
      <c r="B1839" s="14">
        <v>412.54</v>
      </c>
      <c r="C1839" s="14">
        <v>414.71</v>
      </c>
      <c r="D1839" s="14">
        <v>414.71</v>
      </c>
      <c r="E1839" s="14">
        <v>404.63</v>
      </c>
      <c r="F1839" s="14" t="s">
        <v>2179</v>
      </c>
      <c r="G1839" s="15">
        <v>-9.4000000000000004E-3</v>
      </c>
    </row>
    <row r="1840" spans="1:7" x14ac:dyDescent="0.2">
      <c r="A1840" s="17">
        <v>40778</v>
      </c>
      <c r="B1840" s="14">
        <v>410.31</v>
      </c>
      <c r="C1840" s="14">
        <v>417.65</v>
      </c>
      <c r="D1840" s="14">
        <v>420.52</v>
      </c>
      <c r="E1840" s="14">
        <v>409.18</v>
      </c>
      <c r="F1840" s="14" t="s">
        <v>2179</v>
      </c>
      <c r="G1840" s="15">
        <v>-6.8999999999999999E-3</v>
      </c>
    </row>
    <row r="1841" spans="1:7" x14ac:dyDescent="0.2">
      <c r="A1841" s="17">
        <v>40777</v>
      </c>
      <c r="B1841" s="14">
        <v>414.22</v>
      </c>
      <c r="C1841" s="14">
        <v>414.33</v>
      </c>
      <c r="D1841" s="14">
        <v>420.75</v>
      </c>
      <c r="E1841" s="14">
        <v>412.75</v>
      </c>
      <c r="F1841" s="14" t="s">
        <v>2179</v>
      </c>
      <c r="G1841" s="15">
        <v>-1.2800000000000001E-2</v>
      </c>
    </row>
    <row r="1842" spans="1:7" x14ac:dyDescent="0.2">
      <c r="A1842" s="17">
        <v>40774</v>
      </c>
      <c r="B1842" s="14">
        <v>417.08</v>
      </c>
      <c r="C1842" s="14">
        <v>419.75</v>
      </c>
      <c r="D1842" s="14">
        <v>419.85</v>
      </c>
      <c r="E1842" s="14">
        <v>404.27</v>
      </c>
      <c r="F1842" s="14" t="s">
        <v>2179</v>
      </c>
      <c r="G1842" s="15">
        <v>-4.48E-2</v>
      </c>
    </row>
    <row r="1843" spans="1:7" x14ac:dyDescent="0.2">
      <c r="A1843" s="17">
        <v>40773</v>
      </c>
      <c r="B1843" s="14">
        <v>422.5</v>
      </c>
      <c r="C1843" s="14">
        <v>441.62</v>
      </c>
      <c r="D1843" s="14">
        <v>444.28</v>
      </c>
      <c r="E1843" s="14">
        <v>420.79</v>
      </c>
      <c r="F1843" s="14" t="s">
        <v>2179</v>
      </c>
      <c r="G1843" s="15">
        <v>-3.8999999999999998E-3</v>
      </c>
    </row>
    <row r="1844" spans="1:7" x14ac:dyDescent="0.2">
      <c r="A1844" s="17">
        <v>40772</v>
      </c>
      <c r="B1844" s="14">
        <v>442.32</v>
      </c>
      <c r="C1844" s="14">
        <v>444.02</v>
      </c>
      <c r="D1844" s="14">
        <v>444.02</v>
      </c>
      <c r="E1844" s="14">
        <v>436.99</v>
      </c>
      <c r="F1844" s="14" t="s">
        <v>2179</v>
      </c>
      <c r="G1844" s="15">
        <v>-1.6199999999999999E-2</v>
      </c>
    </row>
    <row r="1845" spans="1:7" x14ac:dyDescent="0.2">
      <c r="A1845" s="17">
        <v>40771</v>
      </c>
      <c r="B1845" s="14">
        <v>444.06</v>
      </c>
      <c r="C1845" s="14">
        <v>450.48</v>
      </c>
      <c r="D1845" s="14">
        <v>450.48</v>
      </c>
      <c r="E1845" s="14">
        <v>439</v>
      </c>
      <c r="F1845" s="14" t="s">
        <v>2179</v>
      </c>
      <c r="G1845" s="15">
        <v>2.1299999999999999E-2</v>
      </c>
    </row>
    <row r="1846" spans="1:7" x14ac:dyDescent="0.2">
      <c r="A1846" s="17">
        <v>40770</v>
      </c>
      <c r="B1846" s="14">
        <v>451.36</v>
      </c>
      <c r="C1846" s="14">
        <v>448.82</v>
      </c>
      <c r="D1846" s="14">
        <v>453.04</v>
      </c>
      <c r="E1846" s="14">
        <v>445.52</v>
      </c>
      <c r="F1846" s="14" t="s">
        <v>2179</v>
      </c>
      <c r="G1846" s="15">
        <v>2.7199999999999998E-2</v>
      </c>
    </row>
    <row r="1847" spans="1:7" x14ac:dyDescent="0.2">
      <c r="A1847" s="17">
        <v>40767</v>
      </c>
      <c r="B1847" s="14">
        <v>441.96</v>
      </c>
      <c r="C1847" s="14">
        <v>435.31</v>
      </c>
      <c r="D1847" s="14">
        <v>443.47</v>
      </c>
      <c r="E1847" s="14">
        <v>427.28</v>
      </c>
      <c r="F1847" s="14" t="s">
        <v>2179</v>
      </c>
      <c r="G1847" s="15">
        <v>-2.0000000000000001E-4</v>
      </c>
    </row>
    <row r="1848" spans="1:7" x14ac:dyDescent="0.2">
      <c r="A1848" s="17">
        <v>40766</v>
      </c>
      <c r="B1848" s="14">
        <v>430.27</v>
      </c>
      <c r="C1848" s="14">
        <v>434.99</v>
      </c>
      <c r="D1848" s="14">
        <v>434.99</v>
      </c>
      <c r="E1848" s="14">
        <v>415.26</v>
      </c>
      <c r="F1848" s="14" t="s">
        <v>2179</v>
      </c>
      <c r="G1848" s="15">
        <v>-2.2200000000000001E-2</v>
      </c>
    </row>
    <row r="1849" spans="1:7" x14ac:dyDescent="0.2">
      <c r="A1849" s="17">
        <v>40765</v>
      </c>
      <c r="B1849" s="14">
        <v>430.34</v>
      </c>
      <c r="C1849" s="14">
        <v>440.57</v>
      </c>
      <c r="D1849" s="14">
        <v>454.4</v>
      </c>
      <c r="E1849" s="14">
        <v>428.34</v>
      </c>
      <c r="F1849" s="14" t="s">
        <v>2179</v>
      </c>
      <c r="G1849" s="15">
        <v>1.29E-2</v>
      </c>
    </row>
    <row r="1850" spans="1:7" x14ac:dyDescent="0.2">
      <c r="A1850" s="17">
        <v>40764</v>
      </c>
      <c r="B1850" s="14">
        <v>440.12</v>
      </c>
      <c r="C1850" s="14">
        <v>432.99</v>
      </c>
      <c r="D1850" s="14">
        <v>442.17</v>
      </c>
      <c r="E1850" s="14">
        <v>414.48</v>
      </c>
      <c r="F1850" s="14" t="s">
        <v>2179</v>
      </c>
      <c r="G1850" s="15">
        <v>-3.5499999999999997E-2</v>
      </c>
    </row>
    <row r="1851" spans="1:7" x14ac:dyDescent="0.2">
      <c r="A1851" s="17">
        <v>40763</v>
      </c>
      <c r="B1851" s="14">
        <v>434.53</v>
      </c>
      <c r="C1851" s="14">
        <v>441.63</v>
      </c>
      <c r="D1851" s="14">
        <v>455.66</v>
      </c>
      <c r="E1851" s="14">
        <v>434.53</v>
      </c>
      <c r="F1851" s="14" t="s">
        <v>2179</v>
      </c>
      <c r="G1851" s="15">
        <v>-2.5600000000000001E-2</v>
      </c>
    </row>
    <row r="1852" spans="1:7" x14ac:dyDescent="0.2">
      <c r="A1852" s="17">
        <v>40760</v>
      </c>
      <c r="B1852" s="14">
        <v>450.51</v>
      </c>
      <c r="C1852" s="14">
        <v>440.44</v>
      </c>
      <c r="D1852" s="14">
        <v>461.37</v>
      </c>
      <c r="E1852" s="14">
        <v>439.54</v>
      </c>
      <c r="F1852" s="14" t="s">
        <v>2179</v>
      </c>
      <c r="G1852" s="15">
        <v>-2.2800000000000001E-2</v>
      </c>
    </row>
    <row r="1853" spans="1:7" x14ac:dyDescent="0.2">
      <c r="A1853" s="17">
        <v>40759</v>
      </c>
      <c r="B1853" s="14">
        <v>462.35</v>
      </c>
      <c r="C1853" s="14">
        <v>478.18</v>
      </c>
      <c r="D1853" s="14">
        <v>481.48</v>
      </c>
      <c r="E1853" s="14">
        <v>462.35</v>
      </c>
      <c r="F1853" s="14" t="s">
        <v>2179</v>
      </c>
      <c r="G1853" s="15">
        <v>-1.72E-2</v>
      </c>
    </row>
    <row r="1854" spans="1:7" x14ac:dyDescent="0.2">
      <c r="A1854" s="17">
        <v>40758</v>
      </c>
      <c r="B1854" s="14">
        <v>473.16</v>
      </c>
      <c r="C1854" s="14">
        <v>475.45</v>
      </c>
      <c r="D1854" s="14">
        <v>482.58</v>
      </c>
      <c r="E1854" s="14">
        <v>473.05</v>
      </c>
      <c r="F1854" s="14" t="s">
        <v>2179</v>
      </c>
      <c r="G1854" s="15">
        <v>-3.0700000000000002E-2</v>
      </c>
    </row>
    <row r="1855" spans="1:7" x14ac:dyDescent="0.2">
      <c r="A1855" s="17">
        <v>40757</v>
      </c>
      <c r="B1855" s="14">
        <v>481.46</v>
      </c>
      <c r="C1855" s="14">
        <v>489.24</v>
      </c>
      <c r="D1855" s="14">
        <v>489.85</v>
      </c>
      <c r="E1855" s="14">
        <v>481.37</v>
      </c>
      <c r="F1855" s="14" t="s">
        <v>2179</v>
      </c>
      <c r="G1855" s="15">
        <v>-3.8999999999999998E-3</v>
      </c>
    </row>
    <row r="1856" spans="1:7" x14ac:dyDescent="0.2">
      <c r="A1856" s="17">
        <v>40756</v>
      </c>
      <c r="B1856" s="14">
        <v>496.7</v>
      </c>
      <c r="C1856" s="14">
        <v>506.64</v>
      </c>
      <c r="D1856" s="14">
        <v>507.89</v>
      </c>
      <c r="E1856" s="14">
        <v>496.7</v>
      </c>
      <c r="F1856" s="14" t="s">
        <v>2179</v>
      </c>
      <c r="G1856" s="15">
        <v>-1.2200000000000001E-2</v>
      </c>
    </row>
    <row r="1857" spans="1:7" x14ac:dyDescent="0.2">
      <c r="A1857" s="17">
        <v>40753</v>
      </c>
      <c r="B1857" s="14">
        <v>498.64</v>
      </c>
      <c r="C1857" s="14">
        <v>505.17</v>
      </c>
      <c r="D1857" s="14">
        <v>505.17</v>
      </c>
      <c r="E1857" s="14">
        <v>495.57</v>
      </c>
      <c r="F1857" s="14" t="s">
        <v>2179</v>
      </c>
      <c r="G1857" s="15">
        <v>-5.3E-3</v>
      </c>
    </row>
    <row r="1858" spans="1:7" x14ac:dyDescent="0.2">
      <c r="A1858" s="17">
        <v>40752</v>
      </c>
      <c r="B1858" s="14">
        <v>504.8</v>
      </c>
      <c r="C1858" s="14">
        <v>504.29</v>
      </c>
      <c r="D1858" s="14">
        <v>506.49</v>
      </c>
      <c r="E1858" s="14">
        <v>502.93</v>
      </c>
      <c r="F1858" s="14" t="s">
        <v>2179</v>
      </c>
      <c r="G1858" s="15">
        <v>-7.7999999999999996E-3</v>
      </c>
    </row>
    <row r="1859" spans="1:7" x14ac:dyDescent="0.2">
      <c r="A1859" s="17">
        <v>40751</v>
      </c>
      <c r="B1859" s="14">
        <v>507.5</v>
      </c>
      <c r="C1859" s="14">
        <v>510.93</v>
      </c>
      <c r="D1859" s="14">
        <v>512.47</v>
      </c>
      <c r="E1859" s="14">
        <v>506.36</v>
      </c>
      <c r="F1859" s="14" t="s">
        <v>2179</v>
      </c>
      <c r="G1859" s="15">
        <v>-7.1000000000000004E-3</v>
      </c>
    </row>
    <row r="1860" spans="1:7" x14ac:dyDescent="0.2">
      <c r="A1860" s="17">
        <v>40750</v>
      </c>
      <c r="B1860" s="14">
        <v>511.47</v>
      </c>
      <c r="C1860" s="14">
        <v>515.44000000000005</v>
      </c>
      <c r="D1860" s="14">
        <v>517.02</v>
      </c>
      <c r="E1860" s="14">
        <v>510.24</v>
      </c>
      <c r="F1860" s="14" t="s">
        <v>2179</v>
      </c>
      <c r="G1860" s="15">
        <v>-5.7999999999999996E-3</v>
      </c>
    </row>
    <row r="1861" spans="1:7" x14ac:dyDescent="0.2">
      <c r="A1861" s="17">
        <v>40749</v>
      </c>
      <c r="B1861" s="14">
        <v>515.13</v>
      </c>
      <c r="C1861" s="14">
        <v>516.16</v>
      </c>
      <c r="D1861" s="14">
        <v>518.62</v>
      </c>
      <c r="E1861" s="14">
        <v>514.41</v>
      </c>
      <c r="F1861" s="14" t="s">
        <v>2179</v>
      </c>
      <c r="G1861" s="15">
        <v>8.8000000000000005E-3</v>
      </c>
    </row>
    <row r="1862" spans="1:7" x14ac:dyDescent="0.2">
      <c r="A1862" s="17">
        <v>40746</v>
      </c>
      <c r="B1862" s="14">
        <v>518.16</v>
      </c>
      <c r="C1862" s="14">
        <v>516.42999999999995</v>
      </c>
      <c r="D1862" s="14">
        <v>520.37</v>
      </c>
      <c r="E1862" s="14">
        <v>516.42999999999995</v>
      </c>
      <c r="F1862" s="14" t="s">
        <v>2179</v>
      </c>
      <c r="G1862" s="15">
        <v>8.6E-3</v>
      </c>
    </row>
    <row r="1863" spans="1:7" x14ac:dyDescent="0.2">
      <c r="A1863" s="17">
        <v>40745</v>
      </c>
      <c r="B1863" s="14">
        <v>513.62</v>
      </c>
      <c r="C1863" s="14">
        <v>510.09</v>
      </c>
      <c r="D1863" s="14">
        <v>513.78</v>
      </c>
      <c r="E1863" s="14">
        <v>504.95</v>
      </c>
      <c r="F1863" s="14" t="s">
        <v>2179</v>
      </c>
      <c r="G1863" s="15">
        <v>1.9E-3</v>
      </c>
    </row>
    <row r="1864" spans="1:7" x14ac:dyDescent="0.2">
      <c r="A1864" s="17">
        <v>40744</v>
      </c>
      <c r="B1864" s="14">
        <v>509.26</v>
      </c>
      <c r="C1864" s="14">
        <v>509.7</v>
      </c>
      <c r="D1864" s="14">
        <v>511.31</v>
      </c>
      <c r="E1864" s="14">
        <v>507.46</v>
      </c>
      <c r="F1864" s="14" t="s">
        <v>2179</v>
      </c>
      <c r="G1864" s="15">
        <v>7.4999999999999997E-3</v>
      </c>
    </row>
    <row r="1865" spans="1:7" x14ac:dyDescent="0.2">
      <c r="A1865" s="17">
        <v>40743</v>
      </c>
      <c r="B1865" s="14">
        <v>508.29</v>
      </c>
      <c r="C1865" s="14">
        <v>506.52</v>
      </c>
      <c r="D1865" s="14">
        <v>510.17</v>
      </c>
      <c r="E1865" s="14">
        <v>505.55</v>
      </c>
      <c r="F1865" s="14" t="s">
        <v>2179</v>
      </c>
      <c r="G1865" s="15">
        <v>-9.5999999999999992E-3</v>
      </c>
    </row>
    <row r="1866" spans="1:7" x14ac:dyDescent="0.2">
      <c r="A1866" s="17">
        <v>40742</v>
      </c>
      <c r="B1866" s="14">
        <v>504.49</v>
      </c>
      <c r="C1866" s="14">
        <v>509.96</v>
      </c>
      <c r="D1866" s="14">
        <v>510.53</v>
      </c>
      <c r="E1866" s="14">
        <v>504.18</v>
      </c>
      <c r="F1866" s="14" t="s">
        <v>2179</v>
      </c>
      <c r="G1866" s="15">
        <v>2.2000000000000001E-3</v>
      </c>
    </row>
    <row r="1867" spans="1:7" x14ac:dyDescent="0.2">
      <c r="A1867" s="17">
        <v>40739</v>
      </c>
      <c r="B1867" s="14">
        <v>509.39</v>
      </c>
      <c r="C1867" s="14">
        <v>507.14</v>
      </c>
      <c r="D1867" s="14">
        <v>510.47</v>
      </c>
      <c r="E1867" s="14">
        <v>505.15</v>
      </c>
      <c r="F1867" s="14" t="s">
        <v>2179</v>
      </c>
      <c r="G1867" s="15">
        <v>-6.8999999999999999E-3</v>
      </c>
    </row>
    <row r="1868" spans="1:7" x14ac:dyDescent="0.2">
      <c r="A1868" s="17">
        <v>40738</v>
      </c>
      <c r="B1868" s="14">
        <v>508.29</v>
      </c>
      <c r="C1868" s="14">
        <v>510.48</v>
      </c>
      <c r="D1868" s="14">
        <v>512.76</v>
      </c>
      <c r="E1868" s="14">
        <v>507.21</v>
      </c>
      <c r="F1868" s="14" t="s">
        <v>2179</v>
      </c>
      <c r="G1868" s="15">
        <v>1.0800000000000001E-2</v>
      </c>
    </row>
    <row r="1869" spans="1:7" x14ac:dyDescent="0.2">
      <c r="A1869" s="17">
        <v>40737</v>
      </c>
      <c r="B1869" s="14">
        <v>511.8</v>
      </c>
      <c r="C1869" s="14">
        <v>507.11</v>
      </c>
      <c r="D1869" s="14">
        <v>511.95</v>
      </c>
      <c r="E1869" s="14">
        <v>506.39</v>
      </c>
      <c r="F1869" s="14" t="s">
        <v>2179</v>
      </c>
      <c r="G1869" s="15">
        <v>-8.6999999999999994E-3</v>
      </c>
    </row>
    <row r="1870" spans="1:7" x14ac:dyDescent="0.2">
      <c r="A1870" s="17">
        <v>40736</v>
      </c>
      <c r="B1870" s="14">
        <v>506.35</v>
      </c>
      <c r="C1870" s="14">
        <v>506.26</v>
      </c>
      <c r="D1870" s="14">
        <v>506.44</v>
      </c>
      <c r="E1870" s="14">
        <v>500.11</v>
      </c>
      <c r="F1870" s="14" t="s">
        <v>2179</v>
      </c>
      <c r="G1870" s="15">
        <v>-1.4999999999999999E-2</v>
      </c>
    </row>
    <row r="1871" spans="1:7" x14ac:dyDescent="0.2">
      <c r="A1871" s="17">
        <v>40735</v>
      </c>
      <c r="B1871" s="14">
        <v>510.81</v>
      </c>
      <c r="C1871" s="14">
        <v>517.16999999999996</v>
      </c>
      <c r="D1871" s="14">
        <v>517.16999999999996</v>
      </c>
      <c r="E1871" s="14">
        <v>510.81</v>
      </c>
      <c r="F1871" s="14" t="s">
        <v>2179</v>
      </c>
      <c r="G1871" s="15">
        <v>-2.8999999999999998E-3</v>
      </c>
    </row>
    <row r="1872" spans="1:7" x14ac:dyDescent="0.2">
      <c r="A1872" s="17">
        <v>40732</v>
      </c>
      <c r="B1872" s="14">
        <v>518.57000000000005</v>
      </c>
      <c r="C1872" s="14">
        <v>519.87</v>
      </c>
      <c r="D1872" s="14">
        <v>522.51</v>
      </c>
      <c r="E1872" s="14">
        <v>517.03</v>
      </c>
      <c r="F1872" s="14" t="s">
        <v>2179</v>
      </c>
      <c r="G1872" s="15">
        <v>4.1999999999999997E-3</v>
      </c>
    </row>
    <row r="1873" spans="1:7" x14ac:dyDescent="0.2">
      <c r="A1873" s="17">
        <v>40731</v>
      </c>
      <c r="B1873" s="14">
        <v>520.1</v>
      </c>
      <c r="C1873" s="14">
        <v>519.15</v>
      </c>
      <c r="D1873" s="14">
        <v>521.04999999999995</v>
      </c>
      <c r="E1873" s="14">
        <v>517.04999999999995</v>
      </c>
      <c r="F1873" s="14" t="s">
        <v>2179</v>
      </c>
      <c r="G1873" s="15">
        <v>-6.4000000000000003E-3</v>
      </c>
    </row>
    <row r="1874" spans="1:7" x14ac:dyDescent="0.2">
      <c r="A1874" s="17">
        <v>40730</v>
      </c>
      <c r="B1874" s="14">
        <v>517.94000000000005</v>
      </c>
      <c r="C1874" s="14">
        <v>520.49</v>
      </c>
      <c r="D1874" s="14">
        <v>520.63</v>
      </c>
      <c r="E1874" s="14">
        <v>517.21</v>
      </c>
      <c r="F1874" s="14" t="s">
        <v>2179</v>
      </c>
      <c r="G1874" s="15">
        <v>-3.5000000000000001E-3</v>
      </c>
    </row>
    <row r="1875" spans="1:7" x14ac:dyDescent="0.2">
      <c r="A1875" s="17">
        <v>40729</v>
      </c>
      <c r="B1875" s="14">
        <v>521.27</v>
      </c>
      <c r="C1875" s="14">
        <v>522.92999999999995</v>
      </c>
      <c r="D1875" s="14">
        <v>523.63</v>
      </c>
      <c r="E1875" s="14">
        <v>520.26</v>
      </c>
      <c r="F1875" s="14" t="s">
        <v>2179</v>
      </c>
      <c r="G1875" s="15">
        <v>8.2000000000000007E-3</v>
      </c>
    </row>
    <row r="1876" spans="1:7" x14ac:dyDescent="0.2">
      <c r="A1876" s="17">
        <v>40728</v>
      </c>
      <c r="B1876" s="14">
        <v>523.1</v>
      </c>
      <c r="C1876" s="14">
        <v>520.97</v>
      </c>
      <c r="D1876" s="14">
        <v>523.87</v>
      </c>
      <c r="E1876" s="14">
        <v>519.79999999999995</v>
      </c>
      <c r="F1876" s="14" t="s">
        <v>2179</v>
      </c>
      <c r="G1876" s="15">
        <v>1.0699999999999999E-2</v>
      </c>
    </row>
    <row r="1877" spans="1:7" x14ac:dyDescent="0.2">
      <c r="A1877" s="17">
        <v>40725</v>
      </c>
      <c r="B1877" s="14">
        <v>518.86</v>
      </c>
      <c r="C1877" s="14">
        <v>517.38</v>
      </c>
      <c r="D1877" s="14">
        <v>519.05999999999995</v>
      </c>
      <c r="E1877" s="14">
        <v>513.55999999999995</v>
      </c>
      <c r="F1877" s="14" t="s">
        <v>2179</v>
      </c>
      <c r="G1877" s="15">
        <v>1.7399999999999999E-2</v>
      </c>
    </row>
    <row r="1878" spans="1:7" x14ac:dyDescent="0.2">
      <c r="A1878" s="17">
        <v>40724</v>
      </c>
      <c r="B1878" s="14">
        <v>513.35</v>
      </c>
      <c r="C1878" s="14">
        <v>507.36</v>
      </c>
      <c r="D1878" s="14">
        <v>513.35</v>
      </c>
      <c r="E1878" s="14">
        <v>506.23</v>
      </c>
      <c r="F1878" s="14" t="s">
        <v>2179</v>
      </c>
      <c r="G1878" s="15">
        <v>1.72E-2</v>
      </c>
    </row>
    <row r="1879" spans="1:7" x14ac:dyDescent="0.2">
      <c r="A1879" s="17">
        <v>40723</v>
      </c>
      <c r="B1879" s="14">
        <v>504.55</v>
      </c>
      <c r="C1879" s="14">
        <v>499.39</v>
      </c>
      <c r="D1879" s="14">
        <v>504.76</v>
      </c>
      <c r="E1879" s="14">
        <v>498.63</v>
      </c>
      <c r="F1879" s="14" t="s">
        <v>2179</v>
      </c>
      <c r="G1879" s="15">
        <v>1.1000000000000001E-3</v>
      </c>
    </row>
    <row r="1880" spans="1:7" x14ac:dyDescent="0.2">
      <c r="A1880" s="17">
        <v>40722</v>
      </c>
      <c r="B1880" s="14">
        <v>496.03</v>
      </c>
      <c r="C1880" s="14">
        <v>495.97</v>
      </c>
      <c r="D1880" s="14">
        <v>498.44</v>
      </c>
      <c r="E1880" s="14">
        <v>494.79</v>
      </c>
      <c r="F1880" s="14" t="s">
        <v>2179</v>
      </c>
      <c r="G1880" s="15">
        <v>-2E-3</v>
      </c>
    </row>
    <row r="1881" spans="1:7" x14ac:dyDescent="0.2">
      <c r="A1881" s="17">
        <v>40721</v>
      </c>
      <c r="B1881" s="14">
        <v>495.5</v>
      </c>
      <c r="C1881" s="14">
        <v>497.44</v>
      </c>
      <c r="D1881" s="14">
        <v>498.92</v>
      </c>
      <c r="E1881" s="14">
        <v>494.54</v>
      </c>
      <c r="F1881" s="14" t="s">
        <v>2179</v>
      </c>
      <c r="G1881" s="15">
        <v>3.0000000000000001E-3</v>
      </c>
    </row>
    <row r="1882" spans="1:7" x14ac:dyDescent="0.2">
      <c r="A1882" s="17">
        <v>40718</v>
      </c>
      <c r="B1882" s="14">
        <v>496.51</v>
      </c>
      <c r="C1882" s="14">
        <v>500.44</v>
      </c>
      <c r="D1882" s="14">
        <v>500.54</v>
      </c>
      <c r="E1882" s="14">
        <v>495.26</v>
      </c>
      <c r="F1882" s="14" t="s">
        <v>2179</v>
      </c>
      <c r="G1882" s="15">
        <v>-1.5100000000000001E-2</v>
      </c>
    </row>
    <row r="1883" spans="1:7" x14ac:dyDescent="0.2">
      <c r="A1883" s="17">
        <v>40717</v>
      </c>
      <c r="B1883" s="14">
        <v>495.01</v>
      </c>
      <c r="C1883" s="14">
        <v>501.56</v>
      </c>
      <c r="D1883" s="14">
        <v>501.61</v>
      </c>
      <c r="E1883" s="14">
        <v>493.79</v>
      </c>
      <c r="F1883" s="14" t="s">
        <v>2179</v>
      </c>
      <c r="G1883" s="15">
        <v>-6.8999999999999999E-3</v>
      </c>
    </row>
    <row r="1884" spans="1:7" x14ac:dyDescent="0.2">
      <c r="A1884" s="17">
        <v>40716</v>
      </c>
      <c r="B1884" s="14">
        <v>502.61</v>
      </c>
      <c r="C1884" s="14">
        <v>509.09</v>
      </c>
      <c r="D1884" s="14">
        <v>509.09</v>
      </c>
      <c r="E1884" s="14">
        <v>501.66</v>
      </c>
      <c r="F1884" s="14" t="s">
        <v>2179</v>
      </c>
      <c r="G1884" s="15">
        <v>1.66E-2</v>
      </c>
    </row>
    <row r="1885" spans="1:7" x14ac:dyDescent="0.2">
      <c r="A1885" s="17">
        <v>40715</v>
      </c>
      <c r="B1885" s="14">
        <v>506.11</v>
      </c>
      <c r="C1885" s="14">
        <v>499.45</v>
      </c>
      <c r="D1885" s="14">
        <v>507.08</v>
      </c>
      <c r="E1885" s="14">
        <v>499.45</v>
      </c>
      <c r="F1885" s="14" t="s">
        <v>2179</v>
      </c>
      <c r="G1885" s="15">
        <v>-1.6500000000000001E-2</v>
      </c>
    </row>
    <row r="1886" spans="1:7" x14ac:dyDescent="0.2">
      <c r="A1886" s="17">
        <v>40714</v>
      </c>
      <c r="B1886" s="14">
        <v>497.86</v>
      </c>
      <c r="C1886" s="14">
        <v>502.32</v>
      </c>
      <c r="D1886" s="14">
        <v>502.84</v>
      </c>
      <c r="E1886" s="14">
        <v>497.86</v>
      </c>
      <c r="F1886" s="14" t="s">
        <v>2179</v>
      </c>
      <c r="G1886" s="15">
        <v>2.3999999999999998E-3</v>
      </c>
    </row>
    <row r="1887" spans="1:7" x14ac:dyDescent="0.2">
      <c r="A1887" s="17">
        <v>40711</v>
      </c>
      <c r="B1887" s="14">
        <v>506.22</v>
      </c>
      <c r="C1887" s="14">
        <v>503.78</v>
      </c>
      <c r="D1887" s="14">
        <v>507.65</v>
      </c>
      <c r="E1887" s="14">
        <v>499.62</v>
      </c>
      <c r="F1887" s="14" t="s">
        <v>2179</v>
      </c>
      <c r="G1887" s="15">
        <v>-1.8800000000000001E-2</v>
      </c>
    </row>
    <row r="1888" spans="1:7" x14ac:dyDescent="0.2">
      <c r="A1888" s="17">
        <v>40710</v>
      </c>
      <c r="B1888" s="14">
        <v>505.01</v>
      </c>
      <c r="C1888" s="14">
        <v>512.76</v>
      </c>
      <c r="D1888" s="14">
        <v>512.76</v>
      </c>
      <c r="E1888" s="14">
        <v>501.09</v>
      </c>
      <c r="F1888" s="14" t="s">
        <v>2179</v>
      </c>
      <c r="G1888" s="15">
        <v>-1.8800000000000001E-2</v>
      </c>
    </row>
    <row r="1889" spans="1:7" x14ac:dyDescent="0.2">
      <c r="A1889" s="17">
        <v>40709</v>
      </c>
      <c r="B1889" s="14">
        <v>514.69000000000005</v>
      </c>
      <c r="C1889" s="14">
        <v>524.48</v>
      </c>
      <c r="D1889" s="14">
        <v>524.85</v>
      </c>
      <c r="E1889" s="14">
        <v>513.89</v>
      </c>
      <c r="F1889" s="14" t="s">
        <v>2179</v>
      </c>
      <c r="G1889" s="15">
        <v>2.3E-3</v>
      </c>
    </row>
    <row r="1890" spans="1:7" x14ac:dyDescent="0.2">
      <c r="A1890" s="17">
        <v>40708</v>
      </c>
      <c r="B1890" s="14">
        <v>524.54999999999995</v>
      </c>
      <c r="C1890" s="14">
        <v>524.39</v>
      </c>
      <c r="D1890" s="14">
        <v>525.88</v>
      </c>
      <c r="E1890" s="14">
        <v>523.38</v>
      </c>
      <c r="F1890" s="14" t="s">
        <v>2179</v>
      </c>
      <c r="G1890" s="15">
        <v>-3.0000000000000001E-3</v>
      </c>
    </row>
    <row r="1891" spans="1:7" x14ac:dyDescent="0.2">
      <c r="A1891" s="17">
        <v>40704</v>
      </c>
      <c r="B1891" s="14">
        <v>523.35</v>
      </c>
      <c r="C1891" s="14">
        <v>526.12</v>
      </c>
      <c r="D1891" s="14">
        <v>526.9</v>
      </c>
      <c r="E1891" s="14">
        <v>522.63</v>
      </c>
      <c r="F1891" s="14" t="s">
        <v>2179</v>
      </c>
      <c r="G1891" s="15">
        <v>3.3E-3</v>
      </c>
    </row>
    <row r="1892" spans="1:7" x14ac:dyDescent="0.2">
      <c r="A1892" s="17">
        <v>40703</v>
      </c>
      <c r="B1892" s="14">
        <v>524.94000000000005</v>
      </c>
      <c r="C1892" s="14">
        <v>523.26</v>
      </c>
      <c r="D1892" s="14">
        <v>526.24</v>
      </c>
      <c r="E1892" s="14">
        <v>522.99</v>
      </c>
      <c r="F1892" s="14" t="s">
        <v>2179</v>
      </c>
      <c r="G1892" s="15">
        <v>-1.84E-2</v>
      </c>
    </row>
    <row r="1893" spans="1:7" x14ac:dyDescent="0.2">
      <c r="A1893" s="17">
        <v>40702</v>
      </c>
      <c r="B1893" s="14">
        <v>523.20000000000005</v>
      </c>
      <c r="C1893" s="14">
        <v>530.22</v>
      </c>
      <c r="D1893" s="14">
        <v>530.92999999999995</v>
      </c>
      <c r="E1893" s="14">
        <v>522.95000000000005</v>
      </c>
      <c r="F1893" s="14" t="s">
        <v>2179</v>
      </c>
      <c r="G1893" s="15">
        <v>-5.7000000000000002E-3</v>
      </c>
    </row>
    <row r="1894" spans="1:7" x14ac:dyDescent="0.2">
      <c r="A1894" s="17">
        <v>40701</v>
      </c>
      <c r="B1894" s="14">
        <v>532.99</v>
      </c>
      <c r="C1894" s="14">
        <v>536.19000000000005</v>
      </c>
      <c r="D1894" s="14">
        <v>537.69000000000005</v>
      </c>
      <c r="E1894" s="14">
        <v>531.95000000000005</v>
      </c>
      <c r="F1894" s="14" t="s">
        <v>2179</v>
      </c>
      <c r="G1894" s="15">
        <v>-1.18E-2</v>
      </c>
    </row>
    <row r="1895" spans="1:7" x14ac:dyDescent="0.2">
      <c r="A1895" s="17">
        <v>40700</v>
      </c>
      <c r="B1895" s="14">
        <v>536.03</v>
      </c>
      <c r="C1895" s="14">
        <v>542.25</v>
      </c>
      <c r="D1895" s="14">
        <v>542.25</v>
      </c>
      <c r="E1895" s="14">
        <v>535.67999999999995</v>
      </c>
      <c r="F1895" s="14" t="s">
        <v>2179</v>
      </c>
      <c r="G1895" s="15">
        <v>-3.8999999999999998E-3</v>
      </c>
    </row>
    <row r="1896" spans="1:7" x14ac:dyDescent="0.2">
      <c r="A1896" s="17">
        <v>40695</v>
      </c>
      <c r="B1896" s="14">
        <v>542.41</v>
      </c>
      <c r="C1896" s="14">
        <v>544.54</v>
      </c>
      <c r="D1896" s="14">
        <v>545.04</v>
      </c>
      <c r="E1896" s="14">
        <v>541.86</v>
      </c>
      <c r="F1896" s="14" t="s">
        <v>2179</v>
      </c>
      <c r="G1896" s="15">
        <v>4.0000000000000001E-3</v>
      </c>
    </row>
    <row r="1897" spans="1:7" x14ac:dyDescent="0.2">
      <c r="A1897" s="17">
        <v>40694</v>
      </c>
      <c r="B1897" s="14">
        <v>544.54</v>
      </c>
      <c r="C1897" s="14">
        <v>544.53</v>
      </c>
      <c r="D1897" s="14">
        <v>546.07000000000005</v>
      </c>
      <c r="E1897" s="14">
        <v>543.29</v>
      </c>
      <c r="F1897" s="14" t="s">
        <v>2179</v>
      </c>
      <c r="G1897" s="15">
        <v>6.9999999999999999E-4</v>
      </c>
    </row>
    <row r="1898" spans="1:7" x14ac:dyDescent="0.2">
      <c r="A1898" s="17">
        <v>40693</v>
      </c>
      <c r="B1898" s="14">
        <v>542.38</v>
      </c>
      <c r="C1898" s="14">
        <v>542.83000000000004</v>
      </c>
      <c r="D1898" s="14">
        <v>543.99</v>
      </c>
      <c r="E1898" s="14">
        <v>541.88</v>
      </c>
      <c r="F1898" s="14" t="s">
        <v>2179</v>
      </c>
      <c r="G1898" s="15">
        <v>3.8E-3</v>
      </c>
    </row>
    <row r="1899" spans="1:7" x14ac:dyDescent="0.2">
      <c r="A1899" s="17">
        <v>40690</v>
      </c>
      <c r="B1899" s="14">
        <v>541.98</v>
      </c>
      <c r="C1899" s="14">
        <v>540.04999999999995</v>
      </c>
      <c r="D1899" s="14">
        <v>544.6</v>
      </c>
      <c r="E1899" s="14">
        <v>540.04999999999995</v>
      </c>
      <c r="F1899" s="14" t="s">
        <v>2179</v>
      </c>
      <c r="G1899" s="15">
        <v>-8.6999999999999994E-3</v>
      </c>
    </row>
    <row r="1900" spans="1:7" x14ac:dyDescent="0.2">
      <c r="A1900" s="17">
        <v>40689</v>
      </c>
      <c r="B1900" s="14">
        <v>539.91999999999996</v>
      </c>
      <c r="C1900" s="14">
        <v>546</v>
      </c>
      <c r="D1900" s="14">
        <v>546.25</v>
      </c>
      <c r="E1900" s="14">
        <v>538.36</v>
      </c>
      <c r="F1900" s="14" t="s">
        <v>2179</v>
      </c>
      <c r="G1900" s="15">
        <v>5.9999999999999995E-4</v>
      </c>
    </row>
    <row r="1901" spans="1:7" x14ac:dyDescent="0.2">
      <c r="A1901" s="17">
        <v>40688</v>
      </c>
      <c r="B1901" s="14">
        <v>544.65</v>
      </c>
      <c r="C1901" s="14">
        <v>542.08000000000004</v>
      </c>
      <c r="D1901" s="14">
        <v>546.1</v>
      </c>
      <c r="E1901" s="14">
        <v>541.75</v>
      </c>
      <c r="F1901" s="14" t="s">
        <v>2179</v>
      </c>
      <c r="G1901" s="15">
        <v>1.2999999999999999E-3</v>
      </c>
    </row>
    <row r="1902" spans="1:7" x14ac:dyDescent="0.2">
      <c r="A1902" s="17">
        <v>40687</v>
      </c>
      <c r="B1902" s="14">
        <v>544.32000000000005</v>
      </c>
      <c r="C1902" s="14">
        <v>542.55999999999995</v>
      </c>
      <c r="D1902" s="14">
        <v>545.13</v>
      </c>
      <c r="E1902" s="14">
        <v>542.22</v>
      </c>
      <c r="F1902" s="14" t="s">
        <v>2179</v>
      </c>
      <c r="G1902" s="15">
        <v>-1.5599999999999999E-2</v>
      </c>
    </row>
    <row r="1903" spans="1:7" x14ac:dyDescent="0.2">
      <c r="A1903" s="17">
        <v>40686</v>
      </c>
      <c r="B1903" s="14">
        <v>543.61</v>
      </c>
      <c r="C1903" s="14">
        <v>552.25</v>
      </c>
      <c r="D1903" s="14">
        <v>552.25</v>
      </c>
      <c r="E1903" s="14">
        <v>542.97</v>
      </c>
      <c r="F1903" s="14" t="s">
        <v>2179</v>
      </c>
      <c r="G1903" s="15">
        <v>2.9999999999999997E-4</v>
      </c>
    </row>
    <row r="1904" spans="1:7" x14ac:dyDescent="0.2">
      <c r="A1904" s="17">
        <v>40682</v>
      </c>
      <c r="B1904" s="14">
        <v>552.25</v>
      </c>
      <c r="C1904" s="14">
        <v>553.35</v>
      </c>
      <c r="D1904" s="14">
        <v>553.35</v>
      </c>
      <c r="E1904" s="14">
        <v>550.29</v>
      </c>
      <c r="F1904" s="14" t="s">
        <v>2179</v>
      </c>
      <c r="G1904" s="15">
        <v>-1.4E-3</v>
      </c>
    </row>
    <row r="1905" spans="1:7" x14ac:dyDescent="0.2">
      <c r="A1905" s="17">
        <v>40681</v>
      </c>
      <c r="B1905" s="14">
        <v>552.11</v>
      </c>
      <c r="C1905" s="14">
        <v>553.85</v>
      </c>
      <c r="D1905" s="14">
        <v>554.05999999999995</v>
      </c>
      <c r="E1905" s="14">
        <v>551.36</v>
      </c>
      <c r="F1905" s="14" t="s">
        <v>2179</v>
      </c>
      <c r="G1905" s="15">
        <v>-4.4999999999999997E-3</v>
      </c>
    </row>
    <row r="1906" spans="1:7" x14ac:dyDescent="0.2">
      <c r="A1906" s="17">
        <v>40680</v>
      </c>
      <c r="B1906" s="14">
        <v>552.86</v>
      </c>
      <c r="C1906" s="14">
        <v>555.25</v>
      </c>
      <c r="D1906" s="14">
        <v>555.70000000000005</v>
      </c>
      <c r="E1906" s="14">
        <v>551.63</v>
      </c>
      <c r="F1906" s="14" t="s">
        <v>2179</v>
      </c>
      <c r="G1906" s="15">
        <v>-2.0000000000000001E-4</v>
      </c>
    </row>
    <row r="1907" spans="1:7" x14ac:dyDescent="0.2">
      <c r="A1907" s="17">
        <v>40679</v>
      </c>
      <c r="B1907" s="14">
        <v>555.36</v>
      </c>
      <c r="C1907" s="14">
        <v>551.96</v>
      </c>
      <c r="D1907" s="14">
        <v>555.36</v>
      </c>
      <c r="E1907" s="14">
        <v>548.71</v>
      </c>
      <c r="F1907" s="14" t="s">
        <v>2179</v>
      </c>
      <c r="G1907" s="15">
        <v>7.0000000000000001E-3</v>
      </c>
    </row>
    <row r="1908" spans="1:7" x14ac:dyDescent="0.2">
      <c r="A1908" s="17">
        <v>40676</v>
      </c>
      <c r="B1908" s="14">
        <v>555.47</v>
      </c>
      <c r="C1908" s="14">
        <v>553.51</v>
      </c>
      <c r="D1908" s="14">
        <v>555.91999999999996</v>
      </c>
      <c r="E1908" s="14">
        <v>553.38</v>
      </c>
      <c r="F1908" s="14" t="s">
        <v>2179</v>
      </c>
      <c r="G1908" s="15">
        <v>1.9E-3</v>
      </c>
    </row>
    <row r="1909" spans="1:7" x14ac:dyDescent="0.2">
      <c r="A1909" s="17">
        <v>40675</v>
      </c>
      <c r="B1909" s="14">
        <v>551.62</v>
      </c>
      <c r="C1909" s="14">
        <v>548.63</v>
      </c>
      <c r="D1909" s="14">
        <v>551.64</v>
      </c>
      <c r="E1909" s="14">
        <v>547.51</v>
      </c>
      <c r="F1909" s="14" t="s">
        <v>2179</v>
      </c>
      <c r="G1909" s="15">
        <v>9.7999999999999997E-3</v>
      </c>
    </row>
    <row r="1910" spans="1:7" x14ac:dyDescent="0.2">
      <c r="A1910" s="17">
        <v>40674</v>
      </c>
      <c r="B1910" s="14">
        <v>550.59</v>
      </c>
      <c r="C1910" s="14">
        <v>548.44000000000005</v>
      </c>
      <c r="D1910" s="14">
        <v>551.88</v>
      </c>
      <c r="E1910" s="14">
        <v>547.95000000000005</v>
      </c>
      <c r="F1910" s="14" t="s">
        <v>2179</v>
      </c>
      <c r="G1910" s="15">
        <v>-3.3E-3</v>
      </c>
    </row>
    <row r="1911" spans="1:7" x14ac:dyDescent="0.2">
      <c r="A1911" s="17">
        <v>40673</v>
      </c>
      <c r="B1911" s="14">
        <v>545.24</v>
      </c>
      <c r="C1911" s="14">
        <v>545.21</v>
      </c>
      <c r="D1911" s="14">
        <v>547.46</v>
      </c>
      <c r="E1911" s="14">
        <v>543.85</v>
      </c>
      <c r="F1911" s="14" t="s">
        <v>2179</v>
      </c>
      <c r="G1911" s="15">
        <v>-1.2999999999999999E-3</v>
      </c>
    </row>
    <row r="1912" spans="1:7" x14ac:dyDescent="0.2">
      <c r="A1912" s="17">
        <v>40672</v>
      </c>
      <c r="B1912" s="14">
        <v>547.07000000000005</v>
      </c>
      <c r="C1912" s="14">
        <v>547.77</v>
      </c>
      <c r="D1912" s="14">
        <v>548.79</v>
      </c>
      <c r="E1912" s="14">
        <v>545.15</v>
      </c>
      <c r="F1912" s="14" t="s">
        <v>2179</v>
      </c>
      <c r="G1912" s="15">
        <v>0.01</v>
      </c>
    </row>
    <row r="1913" spans="1:7" x14ac:dyDescent="0.2">
      <c r="A1913" s="17">
        <v>40669</v>
      </c>
      <c r="B1913" s="14">
        <v>547.76</v>
      </c>
      <c r="C1913" s="14">
        <v>544.62</v>
      </c>
      <c r="D1913" s="14">
        <v>548.30999999999995</v>
      </c>
      <c r="E1913" s="14">
        <v>540.76</v>
      </c>
      <c r="F1913" s="14" t="s">
        <v>2179</v>
      </c>
      <c r="G1913" s="15">
        <v>-5.5999999999999999E-3</v>
      </c>
    </row>
    <row r="1914" spans="1:7" x14ac:dyDescent="0.2">
      <c r="A1914" s="17">
        <v>40668</v>
      </c>
      <c r="B1914" s="14">
        <v>542.36</v>
      </c>
      <c r="C1914" s="14">
        <v>546.24</v>
      </c>
      <c r="D1914" s="14">
        <v>546.24</v>
      </c>
      <c r="E1914" s="14">
        <v>539.44000000000005</v>
      </c>
      <c r="F1914" s="14" t="s">
        <v>2179</v>
      </c>
      <c r="G1914" s="15">
        <v>-8.9999999999999993E-3</v>
      </c>
    </row>
    <row r="1915" spans="1:7" x14ac:dyDescent="0.2">
      <c r="A1915" s="17">
        <v>40667</v>
      </c>
      <c r="B1915" s="14">
        <v>545.41</v>
      </c>
      <c r="C1915" s="14">
        <v>548.79</v>
      </c>
      <c r="D1915" s="14">
        <v>549.36</v>
      </c>
      <c r="E1915" s="14">
        <v>544.09</v>
      </c>
      <c r="F1915" s="14" t="s">
        <v>2179</v>
      </c>
      <c r="G1915" s="15">
        <v>-8.3000000000000001E-3</v>
      </c>
    </row>
    <row r="1916" spans="1:7" x14ac:dyDescent="0.2">
      <c r="A1916" s="17">
        <v>40666</v>
      </c>
      <c r="B1916" s="14">
        <v>550.34</v>
      </c>
      <c r="C1916" s="14">
        <v>555.24</v>
      </c>
      <c r="D1916" s="14">
        <v>555.27</v>
      </c>
      <c r="E1916" s="14">
        <v>549.14</v>
      </c>
      <c r="F1916" s="14" t="s">
        <v>2179</v>
      </c>
      <c r="G1916" s="15">
        <v>8.8999999999999999E-3</v>
      </c>
    </row>
    <row r="1917" spans="1:7" x14ac:dyDescent="0.2">
      <c r="A1917" s="17">
        <v>40665</v>
      </c>
      <c r="B1917" s="14">
        <v>554.92999999999995</v>
      </c>
      <c r="C1917" s="14">
        <v>551.54999999999995</v>
      </c>
      <c r="D1917" s="14">
        <v>554.92999999999995</v>
      </c>
      <c r="E1917" s="14">
        <v>551.13</v>
      </c>
      <c r="F1917" s="14" t="s">
        <v>2179</v>
      </c>
      <c r="G1917" s="15">
        <v>1.0200000000000001E-2</v>
      </c>
    </row>
    <row r="1918" spans="1:7" x14ac:dyDescent="0.2">
      <c r="A1918" s="17">
        <v>40662</v>
      </c>
      <c r="B1918" s="14">
        <v>550.04999999999995</v>
      </c>
      <c r="C1918" s="14">
        <v>545.49</v>
      </c>
      <c r="D1918" s="14">
        <v>550.04999999999995</v>
      </c>
      <c r="E1918" s="14">
        <v>545.04</v>
      </c>
      <c r="F1918" s="14" t="s">
        <v>2179</v>
      </c>
      <c r="G1918" s="15">
        <v>-2.9999999999999997E-4</v>
      </c>
    </row>
    <row r="1919" spans="1:7" x14ac:dyDescent="0.2">
      <c r="A1919" s="17">
        <v>40661</v>
      </c>
      <c r="B1919" s="14">
        <v>544.49</v>
      </c>
      <c r="C1919" s="14">
        <v>547.27</v>
      </c>
      <c r="D1919" s="14">
        <v>547.86</v>
      </c>
      <c r="E1919" s="14">
        <v>543.04999999999995</v>
      </c>
      <c r="F1919" s="14" t="s">
        <v>2179</v>
      </c>
      <c r="G1919" s="15">
        <v>-9.4000000000000004E-3</v>
      </c>
    </row>
    <row r="1920" spans="1:7" x14ac:dyDescent="0.2">
      <c r="A1920" s="17">
        <v>40660</v>
      </c>
      <c r="B1920" s="14">
        <v>544.66999999999996</v>
      </c>
      <c r="C1920" s="14">
        <v>549.27</v>
      </c>
      <c r="D1920" s="14">
        <v>549.79999999999995</v>
      </c>
      <c r="E1920" s="14">
        <v>543.88</v>
      </c>
      <c r="F1920" s="14" t="s">
        <v>2179</v>
      </c>
      <c r="G1920" s="15">
        <v>-3.2000000000000002E-3</v>
      </c>
    </row>
    <row r="1921" spans="1:7" x14ac:dyDescent="0.2">
      <c r="A1921" s="17">
        <v>40659</v>
      </c>
      <c r="B1921" s="14">
        <v>549.82000000000005</v>
      </c>
      <c r="C1921" s="14">
        <v>550.69000000000005</v>
      </c>
      <c r="D1921" s="14">
        <v>552.84</v>
      </c>
      <c r="E1921" s="14">
        <v>549.82000000000005</v>
      </c>
      <c r="F1921" s="14" t="s">
        <v>2179</v>
      </c>
      <c r="G1921" s="15">
        <v>1.55E-2</v>
      </c>
    </row>
    <row r="1922" spans="1:7" x14ac:dyDescent="0.2">
      <c r="A1922" s="17">
        <v>40653</v>
      </c>
      <c r="B1922" s="14">
        <v>551.58000000000004</v>
      </c>
      <c r="C1922" s="14">
        <v>545.29999999999995</v>
      </c>
      <c r="D1922" s="14">
        <v>552.66999999999996</v>
      </c>
      <c r="E1922" s="14">
        <v>545.29999999999995</v>
      </c>
      <c r="F1922" s="14" t="s">
        <v>2179</v>
      </c>
      <c r="G1922" s="15">
        <v>5.9999999999999995E-4</v>
      </c>
    </row>
    <row r="1923" spans="1:7" x14ac:dyDescent="0.2">
      <c r="A1923" s="17">
        <v>40652</v>
      </c>
      <c r="B1923" s="14">
        <v>543.15</v>
      </c>
      <c r="C1923" s="14">
        <v>544.13</v>
      </c>
      <c r="D1923" s="14">
        <v>544.91</v>
      </c>
      <c r="E1923" s="14">
        <v>541.17999999999995</v>
      </c>
      <c r="F1923" s="14" t="s">
        <v>2179</v>
      </c>
      <c r="G1923" s="15">
        <v>-9.4000000000000004E-3</v>
      </c>
    </row>
    <row r="1924" spans="1:7" x14ac:dyDescent="0.2">
      <c r="A1924" s="17">
        <v>40651</v>
      </c>
      <c r="B1924" s="14">
        <v>542.80999999999995</v>
      </c>
      <c r="C1924" s="14">
        <v>549.51</v>
      </c>
      <c r="D1924" s="14">
        <v>551.38</v>
      </c>
      <c r="E1924" s="14">
        <v>542.79999999999995</v>
      </c>
      <c r="F1924" s="14" t="s">
        <v>2179</v>
      </c>
      <c r="G1924" s="15">
        <v>1E-4</v>
      </c>
    </row>
    <row r="1925" spans="1:7" x14ac:dyDescent="0.2">
      <c r="A1925" s="17">
        <v>40648</v>
      </c>
      <c r="B1925" s="14">
        <v>547.95000000000005</v>
      </c>
      <c r="C1925" s="14">
        <v>548.75</v>
      </c>
      <c r="D1925" s="14">
        <v>550.1</v>
      </c>
      <c r="E1925" s="14">
        <v>546.07000000000005</v>
      </c>
      <c r="F1925" s="14" t="s">
        <v>2179</v>
      </c>
      <c r="G1925" s="15">
        <v>-5.1999999999999998E-3</v>
      </c>
    </row>
    <row r="1926" spans="1:7" x14ac:dyDescent="0.2">
      <c r="A1926" s="17">
        <v>40647</v>
      </c>
      <c r="B1926" s="14">
        <v>547.88</v>
      </c>
      <c r="C1926" s="14">
        <v>550.47</v>
      </c>
      <c r="D1926" s="14">
        <v>551.12</v>
      </c>
      <c r="E1926" s="14">
        <v>546.30999999999995</v>
      </c>
      <c r="F1926" s="14" t="s">
        <v>2179</v>
      </c>
      <c r="G1926" s="15">
        <v>1.1000000000000001E-3</v>
      </c>
    </row>
    <row r="1927" spans="1:7" x14ac:dyDescent="0.2">
      <c r="A1927" s="17">
        <v>40646</v>
      </c>
      <c r="B1927" s="14">
        <v>550.76</v>
      </c>
      <c r="C1927" s="14">
        <v>550.20000000000005</v>
      </c>
      <c r="D1927" s="14">
        <v>551.03</v>
      </c>
      <c r="E1927" s="14">
        <v>547.78</v>
      </c>
      <c r="F1927" s="14" t="s">
        <v>2179</v>
      </c>
      <c r="G1927" s="15">
        <v>-8.6999999999999994E-3</v>
      </c>
    </row>
    <row r="1928" spans="1:7" x14ac:dyDescent="0.2">
      <c r="A1928" s="17">
        <v>40645</v>
      </c>
      <c r="B1928" s="14">
        <v>550.17999999999995</v>
      </c>
      <c r="C1928" s="14">
        <v>553.85</v>
      </c>
      <c r="D1928" s="14">
        <v>555.24</v>
      </c>
      <c r="E1928" s="14">
        <v>548.12</v>
      </c>
      <c r="F1928" s="14" t="s">
        <v>2179</v>
      </c>
      <c r="G1928" s="15">
        <v>-1.2999999999999999E-3</v>
      </c>
    </row>
    <row r="1929" spans="1:7" x14ac:dyDescent="0.2">
      <c r="A1929" s="17">
        <v>40644</v>
      </c>
      <c r="B1929" s="14">
        <v>555.03</v>
      </c>
      <c r="C1929" s="14">
        <v>554.80999999999995</v>
      </c>
      <c r="D1929" s="14">
        <v>556.20000000000005</v>
      </c>
      <c r="E1929" s="14">
        <v>553.49</v>
      </c>
      <c r="F1929" s="14" t="s">
        <v>2179</v>
      </c>
      <c r="G1929" s="15">
        <v>3.3E-3</v>
      </c>
    </row>
    <row r="1930" spans="1:7" x14ac:dyDescent="0.2">
      <c r="A1930" s="17">
        <v>40641</v>
      </c>
      <c r="B1930" s="14">
        <v>555.78</v>
      </c>
      <c r="C1930" s="14">
        <v>554.01</v>
      </c>
      <c r="D1930" s="14">
        <v>556.73</v>
      </c>
      <c r="E1930" s="14">
        <v>553.63</v>
      </c>
      <c r="F1930" s="14" t="s">
        <v>2179</v>
      </c>
      <c r="G1930" s="15">
        <v>-3.5999999999999999E-3</v>
      </c>
    </row>
    <row r="1931" spans="1:7" x14ac:dyDescent="0.2">
      <c r="A1931" s="17">
        <v>40640</v>
      </c>
      <c r="B1931" s="14">
        <v>553.94000000000005</v>
      </c>
      <c r="C1931" s="14">
        <v>555.88</v>
      </c>
      <c r="D1931" s="14">
        <v>556.37</v>
      </c>
      <c r="E1931" s="14">
        <v>553.03</v>
      </c>
      <c r="F1931" s="14" t="s">
        <v>2179</v>
      </c>
      <c r="G1931" s="15">
        <v>3.5999999999999999E-3</v>
      </c>
    </row>
    <row r="1932" spans="1:7" x14ac:dyDescent="0.2">
      <c r="A1932" s="17">
        <v>40639</v>
      </c>
      <c r="B1932" s="14">
        <v>555.94000000000005</v>
      </c>
      <c r="C1932" s="14">
        <v>554.41999999999996</v>
      </c>
      <c r="D1932" s="14">
        <v>556.64</v>
      </c>
      <c r="E1932" s="14">
        <v>550.53</v>
      </c>
      <c r="F1932" s="14" t="s">
        <v>2179</v>
      </c>
      <c r="G1932" s="15">
        <v>5.7000000000000002E-3</v>
      </c>
    </row>
    <row r="1933" spans="1:7" x14ac:dyDescent="0.2">
      <c r="A1933" s="17">
        <v>40638</v>
      </c>
      <c r="B1933" s="14">
        <v>553.94000000000005</v>
      </c>
      <c r="C1933" s="14">
        <v>552.33000000000004</v>
      </c>
      <c r="D1933" s="14">
        <v>553.94000000000005</v>
      </c>
      <c r="E1933" s="14">
        <v>549.65</v>
      </c>
      <c r="F1933" s="14" t="s">
        <v>2179</v>
      </c>
      <c r="G1933" s="15">
        <v>-2.0000000000000001E-4</v>
      </c>
    </row>
    <row r="1934" spans="1:7" x14ac:dyDescent="0.2">
      <c r="A1934" s="17">
        <v>40637</v>
      </c>
      <c r="B1934" s="14">
        <v>550.80999999999995</v>
      </c>
      <c r="C1934" s="14">
        <v>551.41999999999996</v>
      </c>
      <c r="D1934" s="14">
        <v>552.71</v>
      </c>
      <c r="E1934" s="14">
        <v>548.99</v>
      </c>
      <c r="F1934" s="14" t="s">
        <v>2179</v>
      </c>
      <c r="G1934" s="15">
        <v>3.8999999999999998E-3</v>
      </c>
    </row>
    <row r="1935" spans="1:7" x14ac:dyDescent="0.2">
      <c r="A1935" s="17">
        <v>40634</v>
      </c>
      <c r="B1935" s="14">
        <v>550.91999999999996</v>
      </c>
      <c r="C1935" s="14">
        <v>550.95000000000005</v>
      </c>
      <c r="D1935" s="14">
        <v>551.78</v>
      </c>
      <c r="E1935" s="14">
        <v>546.36</v>
      </c>
      <c r="F1935" s="14" t="s">
        <v>2179</v>
      </c>
      <c r="G1935" s="15">
        <v>-2.9999999999999997E-4</v>
      </c>
    </row>
    <row r="1936" spans="1:7" x14ac:dyDescent="0.2">
      <c r="A1936" s="17">
        <v>40633</v>
      </c>
      <c r="B1936" s="14">
        <v>548.78</v>
      </c>
      <c r="C1936" s="14">
        <v>551.30999999999995</v>
      </c>
      <c r="D1936" s="14">
        <v>551.30999999999995</v>
      </c>
      <c r="E1936" s="14">
        <v>547.53</v>
      </c>
      <c r="F1936" s="14" t="s">
        <v>2179</v>
      </c>
      <c r="G1936" s="15">
        <v>1.3599999999999999E-2</v>
      </c>
    </row>
    <row r="1937" spans="1:7" x14ac:dyDescent="0.2">
      <c r="A1937" s="17">
        <v>40632</v>
      </c>
      <c r="B1937" s="14">
        <v>548.95000000000005</v>
      </c>
      <c r="C1937" s="14">
        <v>541.66999999999996</v>
      </c>
      <c r="D1937" s="14">
        <v>548.95000000000005</v>
      </c>
      <c r="E1937" s="14">
        <v>541.66999999999996</v>
      </c>
      <c r="F1937" s="14" t="s">
        <v>2179</v>
      </c>
      <c r="G1937" s="15">
        <v>6.9999999999999999E-4</v>
      </c>
    </row>
    <row r="1938" spans="1:7" x14ac:dyDescent="0.2">
      <c r="A1938" s="17">
        <v>40631</v>
      </c>
      <c r="B1938" s="14">
        <v>541.6</v>
      </c>
      <c r="C1938" s="14">
        <v>541.66999999999996</v>
      </c>
      <c r="D1938" s="14">
        <v>541.74</v>
      </c>
      <c r="E1938" s="14">
        <v>538.84</v>
      </c>
      <c r="F1938" s="14" t="s">
        <v>2179</v>
      </c>
      <c r="G1938" s="15">
        <v>-5.9999999999999995E-4</v>
      </c>
    </row>
    <row r="1939" spans="1:7" x14ac:dyDescent="0.2">
      <c r="A1939" s="17">
        <v>40630</v>
      </c>
      <c r="B1939" s="14">
        <v>541.22</v>
      </c>
      <c r="C1939" s="14">
        <v>541.92999999999995</v>
      </c>
      <c r="D1939" s="14">
        <v>542.28</v>
      </c>
      <c r="E1939" s="14">
        <v>539.6</v>
      </c>
      <c r="F1939" s="14" t="s">
        <v>2179</v>
      </c>
      <c r="G1939" s="15">
        <v>-1.4E-3</v>
      </c>
    </row>
    <row r="1940" spans="1:7" x14ac:dyDescent="0.2">
      <c r="A1940" s="17">
        <v>40627</v>
      </c>
      <c r="B1940" s="14">
        <v>541.57000000000005</v>
      </c>
      <c r="C1940" s="14">
        <v>543.46</v>
      </c>
      <c r="D1940" s="14">
        <v>543.46</v>
      </c>
      <c r="E1940" s="14">
        <v>539.02</v>
      </c>
      <c r="F1940" s="14" t="s">
        <v>2179</v>
      </c>
      <c r="G1940" s="15">
        <v>6.7000000000000002E-3</v>
      </c>
    </row>
    <row r="1941" spans="1:7" x14ac:dyDescent="0.2">
      <c r="A1941" s="17">
        <v>40626</v>
      </c>
      <c r="B1941" s="14">
        <v>542.30999999999995</v>
      </c>
      <c r="C1941" s="14">
        <v>537.69000000000005</v>
      </c>
      <c r="D1941" s="14">
        <v>542.30999999999995</v>
      </c>
      <c r="E1941" s="14">
        <v>537.5</v>
      </c>
      <c r="F1941" s="14" t="s">
        <v>2179</v>
      </c>
      <c r="G1941" s="15">
        <v>3.0999999999999999E-3</v>
      </c>
    </row>
    <row r="1942" spans="1:7" x14ac:dyDescent="0.2">
      <c r="A1942" s="17">
        <v>40625</v>
      </c>
      <c r="B1942" s="14">
        <v>538.70000000000005</v>
      </c>
      <c r="C1942" s="14">
        <v>535.34</v>
      </c>
      <c r="D1942" s="14">
        <v>538.98</v>
      </c>
      <c r="E1942" s="14">
        <v>534.94000000000005</v>
      </c>
      <c r="F1942" s="14" t="s">
        <v>2179</v>
      </c>
      <c r="G1942" s="15">
        <v>-3.8E-3</v>
      </c>
    </row>
    <row r="1943" spans="1:7" x14ac:dyDescent="0.2">
      <c r="A1943" s="17">
        <v>40624</v>
      </c>
      <c r="B1943" s="14">
        <v>537.05999999999995</v>
      </c>
      <c r="C1943" s="14">
        <v>540.87</v>
      </c>
      <c r="D1943" s="14">
        <v>540.87</v>
      </c>
      <c r="E1943" s="14">
        <v>535.66999999999996</v>
      </c>
      <c r="F1943" s="14" t="s">
        <v>2179</v>
      </c>
      <c r="G1943" s="15">
        <v>-1.6000000000000001E-3</v>
      </c>
    </row>
    <row r="1944" spans="1:7" x14ac:dyDescent="0.2">
      <c r="A1944" s="17">
        <v>40623</v>
      </c>
      <c r="B1944" s="14">
        <v>539.09</v>
      </c>
      <c r="C1944" s="14">
        <v>543.01</v>
      </c>
      <c r="D1944" s="14">
        <v>545.26</v>
      </c>
      <c r="E1944" s="14">
        <v>539</v>
      </c>
      <c r="F1944" s="14" t="s">
        <v>2179</v>
      </c>
      <c r="G1944" s="15">
        <v>2.01E-2</v>
      </c>
    </row>
    <row r="1945" spans="1:7" x14ac:dyDescent="0.2">
      <c r="A1945" s="17">
        <v>40620</v>
      </c>
      <c r="B1945" s="14">
        <v>539.97</v>
      </c>
      <c r="C1945" s="14">
        <v>533.07000000000005</v>
      </c>
      <c r="D1945" s="14">
        <v>540.41</v>
      </c>
      <c r="E1945" s="14">
        <v>533.07000000000005</v>
      </c>
      <c r="F1945" s="14" t="s">
        <v>2179</v>
      </c>
      <c r="G1945" s="15">
        <v>6.3E-3</v>
      </c>
    </row>
    <row r="1946" spans="1:7" x14ac:dyDescent="0.2">
      <c r="A1946" s="17">
        <v>40619</v>
      </c>
      <c r="B1946" s="14">
        <v>529.35</v>
      </c>
      <c r="C1946" s="14">
        <v>529.55999999999995</v>
      </c>
      <c r="D1946" s="14">
        <v>531.78</v>
      </c>
      <c r="E1946" s="14">
        <v>525.71</v>
      </c>
      <c r="F1946" s="14" t="s">
        <v>2179</v>
      </c>
      <c r="G1946" s="15">
        <v>-5.9999999999999995E-4</v>
      </c>
    </row>
    <row r="1947" spans="1:7" x14ac:dyDescent="0.2">
      <c r="A1947" s="17">
        <v>40618</v>
      </c>
      <c r="B1947" s="14">
        <v>526.05999999999995</v>
      </c>
      <c r="C1947" s="14">
        <v>529.73</v>
      </c>
      <c r="D1947" s="14">
        <v>534.29999999999995</v>
      </c>
      <c r="E1947" s="14">
        <v>526.05999999999995</v>
      </c>
      <c r="F1947" s="14" t="s">
        <v>2179</v>
      </c>
      <c r="G1947" s="15">
        <v>-2.5000000000000001E-2</v>
      </c>
    </row>
    <row r="1948" spans="1:7" x14ac:dyDescent="0.2">
      <c r="A1948" s="17">
        <v>40617</v>
      </c>
      <c r="B1948" s="14">
        <v>526.35</v>
      </c>
      <c r="C1948" s="14">
        <v>531.35</v>
      </c>
      <c r="D1948" s="14">
        <v>531.78</v>
      </c>
      <c r="E1948" s="14">
        <v>519.82000000000005</v>
      </c>
      <c r="F1948" s="14" t="s">
        <v>2179</v>
      </c>
      <c r="G1948" s="15">
        <v>-5.4999999999999997E-3</v>
      </c>
    </row>
    <row r="1949" spans="1:7" x14ac:dyDescent="0.2">
      <c r="A1949" s="17">
        <v>40616</v>
      </c>
      <c r="B1949" s="14">
        <v>539.86</v>
      </c>
      <c r="C1949" s="14">
        <v>540.15</v>
      </c>
      <c r="D1949" s="14">
        <v>542.1</v>
      </c>
      <c r="E1949" s="14">
        <v>538.69000000000005</v>
      </c>
      <c r="F1949" s="14" t="s">
        <v>2179</v>
      </c>
      <c r="G1949" s="15">
        <v>-1.11E-2</v>
      </c>
    </row>
    <row r="1950" spans="1:7" x14ac:dyDescent="0.2">
      <c r="A1950" s="17">
        <v>40613</v>
      </c>
      <c r="B1950" s="14">
        <v>542.85</v>
      </c>
      <c r="C1950" s="14">
        <v>544.79</v>
      </c>
      <c r="D1950" s="14">
        <v>545.53</v>
      </c>
      <c r="E1950" s="14">
        <v>541.91</v>
      </c>
      <c r="F1950" s="14" t="s">
        <v>2179</v>
      </c>
      <c r="G1950" s="15">
        <v>-9.4999999999999998E-3</v>
      </c>
    </row>
    <row r="1951" spans="1:7" x14ac:dyDescent="0.2">
      <c r="A1951" s="17">
        <v>40612</v>
      </c>
      <c r="B1951" s="14">
        <v>548.97</v>
      </c>
      <c r="C1951" s="14">
        <v>552.07000000000005</v>
      </c>
      <c r="D1951" s="14">
        <v>553.35</v>
      </c>
      <c r="E1951" s="14">
        <v>547.09</v>
      </c>
      <c r="F1951" s="14" t="s">
        <v>2179</v>
      </c>
      <c r="G1951" s="15">
        <v>3.5000000000000001E-3</v>
      </c>
    </row>
    <row r="1952" spans="1:7" x14ac:dyDescent="0.2">
      <c r="A1952" s="17">
        <v>40611</v>
      </c>
      <c r="B1952" s="14">
        <v>554.24</v>
      </c>
      <c r="C1952" s="14">
        <v>554.67999999999995</v>
      </c>
      <c r="D1952" s="14">
        <v>555.14</v>
      </c>
      <c r="E1952" s="14">
        <v>552.21</v>
      </c>
      <c r="F1952" s="14" t="s">
        <v>2179</v>
      </c>
      <c r="G1952" s="15">
        <v>1.1000000000000001E-3</v>
      </c>
    </row>
    <row r="1953" spans="1:7" x14ac:dyDescent="0.2">
      <c r="A1953" s="17">
        <v>40610</v>
      </c>
      <c r="B1953" s="14">
        <v>552.30999999999995</v>
      </c>
      <c r="C1953" s="14">
        <v>553.4</v>
      </c>
      <c r="D1953" s="14">
        <v>554.13</v>
      </c>
      <c r="E1953" s="14">
        <v>549.63</v>
      </c>
      <c r="F1953" s="14" t="s">
        <v>2179</v>
      </c>
      <c r="G1953" s="15">
        <v>-2.3E-3</v>
      </c>
    </row>
    <row r="1954" spans="1:7" x14ac:dyDescent="0.2">
      <c r="A1954" s="17">
        <v>40609</v>
      </c>
      <c r="B1954" s="14">
        <v>551.73</v>
      </c>
      <c r="C1954" s="14">
        <v>553.9</v>
      </c>
      <c r="D1954" s="14">
        <v>554.57000000000005</v>
      </c>
      <c r="E1954" s="14">
        <v>551.46</v>
      </c>
      <c r="F1954" s="14" t="s">
        <v>2179</v>
      </c>
      <c r="G1954" s="15">
        <v>-3.0999999999999999E-3</v>
      </c>
    </row>
    <row r="1955" spans="1:7" x14ac:dyDescent="0.2">
      <c r="A1955" s="17">
        <v>40606</v>
      </c>
      <c r="B1955" s="14">
        <v>553</v>
      </c>
      <c r="C1955" s="14">
        <v>556.71</v>
      </c>
      <c r="D1955" s="14">
        <v>558.99</v>
      </c>
      <c r="E1955" s="14">
        <v>552.89</v>
      </c>
      <c r="F1955" s="14" t="s">
        <v>2179</v>
      </c>
      <c r="G1955" s="15">
        <v>6.4000000000000003E-3</v>
      </c>
    </row>
    <row r="1956" spans="1:7" x14ac:dyDescent="0.2">
      <c r="A1956" s="17">
        <v>40605</v>
      </c>
      <c r="B1956" s="14">
        <v>554.71</v>
      </c>
      <c r="C1956" s="14">
        <v>553.52</v>
      </c>
      <c r="D1956" s="14">
        <v>561.38</v>
      </c>
      <c r="E1956" s="14">
        <v>552.6</v>
      </c>
      <c r="F1956" s="14" t="s">
        <v>2179</v>
      </c>
      <c r="G1956" s="15">
        <v>-6.1999999999999998E-3</v>
      </c>
    </row>
    <row r="1957" spans="1:7" x14ac:dyDescent="0.2">
      <c r="A1957" s="17">
        <v>40604</v>
      </c>
      <c r="B1957" s="14">
        <v>551.16</v>
      </c>
      <c r="C1957" s="14">
        <v>552.85</v>
      </c>
      <c r="D1957" s="14">
        <v>552.85</v>
      </c>
      <c r="E1957" s="14">
        <v>548.54</v>
      </c>
      <c r="F1957" s="14" t="s">
        <v>2179</v>
      </c>
      <c r="G1957" s="15">
        <v>-6.0000000000000001E-3</v>
      </c>
    </row>
    <row r="1958" spans="1:7" x14ac:dyDescent="0.2">
      <c r="A1958" s="17">
        <v>40603</v>
      </c>
      <c r="B1958" s="14">
        <v>554.6</v>
      </c>
      <c r="C1958" s="14">
        <v>559.03</v>
      </c>
      <c r="D1958" s="14">
        <v>561.41</v>
      </c>
      <c r="E1958" s="14">
        <v>553.9</v>
      </c>
      <c r="F1958" s="14" t="s">
        <v>2179</v>
      </c>
      <c r="G1958" s="15">
        <v>5.4999999999999997E-3</v>
      </c>
    </row>
    <row r="1959" spans="1:7" x14ac:dyDescent="0.2">
      <c r="A1959" s="17">
        <v>40602</v>
      </c>
      <c r="B1959" s="14">
        <v>557.94000000000005</v>
      </c>
      <c r="C1959" s="14">
        <v>554.09</v>
      </c>
      <c r="D1959" s="14">
        <v>559.13</v>
      </c>
      <c r="E1959" s="14">
        <v>553.33000000000004</v>
      </c>
      <c r="F1959" s="14" t="s">
        <v>2179</v>
      </c>
      <c r="G1959" s="15">
        <v>1.34E-2</v>
      </c>
    </row>
    <row r="1960" spans="1:7" x14ac:dyDescent="0.2">
      <c r="A1960" s="17">
        <v>40599</v>
      </c>
      <c r="B1960" s="14">
        <v>554.87</v>
      </c>
      <c r="C1960" s="14">
        <v>549.59</v>
      </c>
      <c r="D1960" s="14">
        <v>554.87</v>
      </c>
      <c r="E1960" s="14">
        <v>549.01</v>
      </c>
      <c r="F1960" s="14" t="s">
        <v>2179</v>
      </c>
      <c r="G1960" s="15">
        <v>-1.6000000000000001E-3</v>
      </c>
    </row>
    <row r="1961" spans="1:7" x14ac:dyDescent="0.2">
      <c r="A1961" s="17">
        <v>40598</v>
      </c>
      <c r="B1961" s="14">
        <v>547.54999999999995</v>
      </c>
      <c r="C1961" s="14">
        <v>545.71</v>
      </c>
      <c r="D1961" s="14">
        <v>548.88</v>
      </c>
      <c r="E1961" s="14">
        <v>544.24</v>
      </c>
      <c r="F1961" s="14" t="s">
        <v>2179</v>
      </c>
      <c r="G1961" s="15">
        <v>-5.7999999999999996E-3</v>
      </c>
    </row>
    <row r="1962" spans="1:7" x14ac:dyDescent="0.2">
      <c r="A1962" s="17">
        <v>40597</v>
      </c>
      <c r="B1962" s="14">
        <v>548.42999999999995</v>
      </c>
      <c r="C1962" s="14">
        <v>548.47</v>
      </c>
      <c r="D1962" s="14">
        <v>552.85</v>
      </c>
      <c r="E1962" s="14">
        <v>546.29</v>
      </c>
      <c r="F1962" s="14" t="s">
        <v>2179</v>
      </c>
      <c r="G1962" s="15">
        <v>-1.6999999999999999E-3</v>
      </c>
    </row>
    <row r="1963" spans="1:7" x14ac:dyDescent="0.2">
      <c r="A1963" s="17">
        <v>40596</v>
      </c>
      <c r="B1963" s="14">
        <v>551.61</v>
      </c>
      <c r="C1963" s="14">
        <v>549.62</v>
      </c>
      <c r="D1963" s="14">
        <v>553.45000000000005</v>
      </c>
      <c r="E1963" s="14">
        <v>546.86</v>
      </c>
      <c r="F1963" s="14" t="s">
        <v>2179</v>
      </c>
      <c r="G1963" s="15">
        <v>-7.1000000000000004E-3</v>
      </c>
    </row>
    <row r="1964" spans="1:7" x14ac:dyDescent="0.2">
      <c r="A1964" s="17">
        <v>40595</v>
      </c>
      <c r="B1964" s="14">
        <v>552.54999999999995</v>
      </c>
      <c r="C1964" s="14">
        <v>556.28</v>
      </c>
      <c r="D1964" s="14">
        <v>556.4</v>
      </c>
      <c r="E1964" s="14">
        <v>552.04</v>
      </c>
      <c r="F1964" s="14" t="s">
        <v>2179</v>
      </c>
      <c r="G1964" s="15">
        <v>2.3E-3</v>
      </c>
    </row>
    <row r="1965" spans="1:7" x14ac:dyDescent="0.2">
      <c r="A1965" s="17">
        <v>40592</v>
      </c>
      <c r="B1965" s="14">
        <v>556.49</v>
      </c>
      <c r="C1965" s="14">
        <v>556.85</v>
      </c>
      <c r="D1965" s="14">
        <v>556.85</v>
      </c>
      <c r="E1965" s="14">
        <v>552.94000000000005</v>
      </c>
      <c r="F1965" s="14" t="s">
        <v>2179</v>
      </c>
      <c r="G1965" s="15">
        <v>-5.4999999999999997E-3</v>
      </c>
    </row>
    <row r="1966" spans="1:7" x14ac:dyDescent="0.2">
      <c r="A1966" s="17">
        <v>40591</v>
      </c>
      <c r="B1966" s="14">
        <v>555.23</v>
      </c>
      <c r="C1966" s="14">
        <v>558.03</v>
      </c>
      <c r="D1966" s="14">
        <v>559.88</v>
      </c>
      <c r="E1966" s="14">
        <v>555.14</v>
      </c>
      <c r="F1966" s="14" t="s">
        <v>2179</v>
      </c>
      <c r="G1966" s="15">
        <v>5.9999999999999995E-4</v>
      </c>
    </row>
    <row r="1967" spans="1:7" x14ac:dyDescent="0.2">
      <c r="A1967" s="17">
        <v>40590</v>
      </c>
      <c r="B1967" s="14">
        <v>558.32000000000005</v>
      </c>
      <c r="C1967" s="14">
        <v>556.30999999999995</v>
      </c>
      <c r="D1967" s="14">
        <v>558.46</v>
      </c>
      <c r="E1967" s="14">
        <v>554.04999999999995</v>
      </c>
      <c r="F1967" s="14" t="s">
        <v>2179</v>
      </c>
      <c r="G1967" s="15">
        <v>6.9999999999999999E-4</v>
      </c>
    </row>
    <row r="1968" spans="1:7" x14ac:dyDescent="0.2">
      <c r="A1968" s="17">
        <v>40589</v>
      </c>
      <c r="B1968" s="14">
        <v>558</v>
      </c>
      <c r="C1968" s="14">
        <v>558.73</v>
      </c>
      <c r="D1968" s="14">
        <v>559.48</v>
      </c>
      <c r="E1968" s="14">
        <v>556.14</v>
      </c>
      <c r="F1968" s="14" t="s">
        <v>2179</v>
      </c>
      <c r="G1968" s="15">
        <v>1.0699999999999999E-2</v>
      </c>
    </row>
    <row r="1969" spans="1:7" x14ac:dyDescent="0.2">
      <c r="A1969" s="17">
        <v>40588</v>
      </c>
      <c r="B1969" s="14">
        <v>557.62</v>
      </c>
      <c r="C1969" s="14">
        <v>555.67999999999995</v>
      </c>
      <c r="D1969" s="14">
        <v>559.32000000000005</v>
      </c>
      <c r="E1969" s="14">
        <v>554.96</v>
      </c>
      <c r="F1969" s="14" t="s">
        <v>2179</v>
      </c>
      <c r="G1969" s="15">
        <v>5.4000000000000003E-3</v>
      </c>
    </row>
    <row r="1970" spans="1:7" x14ac:dyDescent="0.2">
      <c r="A1970" s="17">
        <v>40585</v>
      </c>
      <c r="B1970" s="14">
        <v>551.69000000000005</v>
      </c>
      <c r="C1970" s="14">
        <v>549.65</v>
      </c>
      <c r="D1970" s="14">
        <v>551.76</v>
      </c>
      <c r="E1970" s="14">
        <v>547.24</v>
      </c>
      <c r="F1970" s="14" t="s">
        <v>2179</v>
      </c>
      <c r="G1970" s="15">
        <v>-1.23E-2</v>
      </c>
    </row>
    <row r="1971" spans="1:7" x14ac:dyDescent="0.2">
      <c r="A1971" s="17">
        <v>40584</v>
      </c>
      <c r="B1971" s="14">
        <v>548.74</v>
      </c>
      <c r="C1971" s="14">
        <v>553.34</v>
      </c>
      <c r="D1971" s="14">
        <v>553.34</v>
      </c>
      <c r="E1971" s="14">
        <v>547.08000000000004</v>
      </c>
      <c r="F1971" s="14" t="s">
        <v>2179</v>
      </c>
      <c r="G1971" s="15">
        <v>1.0500000000000001E-2</v>
      </c>
    </row>
    <row r="1972" spans="1:7" x14ac:dyDescent="0.2">
      <c r="A1972" s="17">
        <v>40583</v>
      </c>
      <c r="B1972" s="14">
        <v>555.58000000000004</v>
      </c>
      <c r="C1972" s="14">
        <v>550.48</v>
      </c>
      <c r="D1972" s="14">
        <v>555.58000000000004</v>
      </c>
      <c r="E1972" s="14">
        <v>549.97</v>
      </c>
      <c r="F1972" s="14" t="s">
        <v>2179</v>
      </c>
      <c r="G1972" s="15">
        <v>-1.1999999999999999E-3</v>
      </c>
    </row>
    <row r="1973" spans="1:7" x14ac:dyDescent="0.2">
      <c r="A1973" s="17">
        <v>40582</v>
      </c>
      <c r="B1973" s="14">
        <v>549.78</v>
      </c>
      <c r="C1973" s="14">
        <v>550.28</v>
      </c>
      <c r="D1973" s="14">
        <v>551.15</v>
      </c>
      <c r="E1973" s="14">
        <v>547.25</v>
      </c>
      <c r="F1973" s="14" t="s">
        <v>2179</v>
      </c>
      <c r="G1973" s="15">
        <v>3.5000000000000001E-3</v>
      </c>
    </row>
    <row r="1974" spans="1:7" x14ac:dyDescent="0.2">
      <c r="A1974" s="17">
        <v>40581</v>
      </c>
      <c r="B1974" s="14">
        <v>550.44000000000005</v>
      </c>
      <c r="C1974" s="14">
        <v>549.76</v>
      </c>
      <c r="D1974" s="14">
        <v>550.44000000000005</v>
      </c>
      <c r="E1974" s="14">
        <v>547.83000000000004</v>
      </c>
      <c r="F1974" s="14" t="s">
        <v>2179</v>
      </c>
      <c r="G1974" s="15">
        <v>-5.0000000000000001E-4</v>
      </c>
    </row>
    <row r="1975" spans="1:7" x14ac:dyDescent="0.2">
      <c r="A1975" s="17">
        <v>40578</v>
      </c>
      <c r="B1975" s="14">
        <v>548.54</v>
      </c>
      <c r="C1975" s="14">
        <v>549.98</v>
      </c>
      <c r="D1975" s="14">
        <v>549.98</v>
      </c>
      <c r="E1975" s="14">
        <v>547.96</v>
      </c>
      <c r="F1975" s="14" t="s">
        <v>2179</v>
      </c>
      <c r="G1975" s="15">
        <v>-2.8999999999999998E-3</v>
      </c>
    </row>
    <row r="1976" spans="1:7" x14ac:dyDescent="0.2">
      <c r="A1976" s="17">
        <v>40577</v>
      </c>
      <c r="B1976" s="14">
        <v>548.84</v>
      </c>
      <c r="C1976" s="14">
        <v>550.78</v>
      </c>
      <c r="D1976" s="14">
        <v>551</v>
      </c>
      <c r="E1976" s="14">
        <v>548.34</v>
      </c>
      <c r="F1976" s="14" t="s">
        <v>2179</v>
      </c>
      <c r="G1976" s="15">
        <v>-9.5999999999999992E-3</v>
      </c>
    </row>
    <row r="1977" spans="1:7" x14ac:dyDescent="0.2">
      <c r="A1977" s="17">
        <v>40576</v>
      </c>
      <c r="B1977" s="14">
        <v>550.46</v>
      </c>
      <c r="C1977" s="14">
        <v>555.55999999999995</v>
      </c>
      <c r="D1977" s="14">
        <v>556.07000000000005</v>
      </c>
      <c r="E1977" s="14">
        <v>549.62</v>
      </c>
      <c r="F1977" s="14" t="s">
        <v>2179</v>
      </c>
      <c r="G1977" s="15">
        <v>1.12E-2</v>
      </c>
    </row>
    <row r="1978" spans="1:7" x14ac:dyDescent="0.2">
      <c r="A1978" s="17">
        <v>40575</v>
      </c>
      <c r="B1978" s="14">
        <v>555.82000000000005</v>
      </c>
      <c r="C1978" s="14">
        <v>551.29999999999995</v>
      </c>
      <c r="D1978" s="14">
        <v>556.33000000000004</v>
      </c>
      <c r="E1978" s="14">
        <v>551.08000000000004</v>
      </c>
      <c r="F1978" s="14" t="s">
        <v>2179</v>
      </c>
      <c r="G1978" s="15">
        <v>-9.4000000000000004E-3</v>
      </c>
    </row>
    <row r="1979" spans="1:7" x14ac:dyDescent="0.2">
      <c r="A1979" s="17">
        <v>40574</v>
      </c>
      <c r="B1979" s="14">
        <v>549.66999999999996</v>
      </c>
      <c r="C1979" s="14">
        <v>552.6</v>
      </c>
      <c r="D1979" s="14">
        <v>552.6</v>
      </c>
      <c r="E1979" s="14">
        <v>547.34</v>
      </c>
      <c r="F1979" s="14" t="s">
        <v>2179</v>
      </c>
      <c r="G1979" s="15">
        <v>-2.8E-3</v>
      </c>
    </row>
    <row r="1980" spans="1:7" x14ac:dyDescent="0.2">
      <c r="A1980" s="17">
        <v>40571</v>
      </c>
      <c r="B1980" s="14">
        <v>554.88</v>
      </c>
      <c r="C1980" s="14">
        <v>556.37</v>
      </c>
      <c r="D1980" s="14">
        <v>556.96</v>
      </c>
      <c r="E1980" s="14">
        <v>552.89</v>
      </c>
      <c r="F1980" s="14" t="s">
        <v>2179</v>
      </c>
      <c r="G1980" s="15">
        <v>6.3E-3</v>
      </c>
    </row>
    <row r="1981" spans="1:7" x14ac:dyDescent="0.2">
      <c r="A1981" s="17">
        <v>40570</v>
      </c>
      <c r="B1981" s="14">
        <v>556.46</v>
      </c>
      <c r="C1981" s="14">
        <v>552.9</v>
      </c>
      <c r="D1981" s="14">
        <v>556.83000000000004</v>
      </c>
      <c r="E1981" s="14">
        <v>552.65</v>
      </c>
      <c r="F1981" s="14" t="s">
        <v>2179</v>
      </c>
      <c r="G1981" s="15">
        <v>5.5999999999999999E-3</v>
      </c>
    </row>
    <row r="1982" spans="1:7" x14ac:dyDescent="0.2">
      <c r="A1982" s="17">
        <v>40569</v>
      </c>
      <c r="B1982" s="14">
        <v>552.96</v>
      </c>
      <c r="C1982" s="14">
        <v>550.12</v>
      </c>
      <c r="D1982" s="14">
        <v>553.27</v>
      </c>
      <c r="E1982" s="14">
        <v>549.86</v>
      </c>
      <c r="F1982" s="14" t="s">
        <v>2179</v>
      </c>
      <c r="G1982" s="15">
        <v>5.9999999999999995E-4</v>
      </c>
    </row>
    <row r="1983" spans="1:7" x14ac:dyDescent="0.2">
      <c r="A1983" s="17">
        <v>40568</v>
      </c>
      <c r="B1983" s="14">
        <v>549.87</v>
      </c>
      <c r="C1983" s="14">
        <v>553.51</v>
      </c>
      <c r="D1983" s="14">
        <v>554.16999999999996</v>
      </c>
      <c r="E1983" s="14">
        <v>549.29999999999995</v>
      </c>
      <c r="F1983" s="14" t="s">
        <v>2179</v>
      </c>
      <c r="G1983" s="15">
        <v>2.5000000000000001E-3</v>
      </c>
    </row>
    <row r="1984" spans="1:7" x14ac:dyDescent="0.2">
      <c r="A1984" s="17">
        <v>40567</v>
      </c>
      <c r="B1984" s="14">
        <v>549.54</v>
      </c>
      <c r="C1984" s="14">
        <v>550.04</v>
      </c>
      <c r="D1984" s="14">
        <v>550.07000000000005</v>
      </c>
      <c r="E1984" s="14">
        <v>545.39</v>
      </c>
      <c r="F1984" s="14" t="s">
        <v>2179</v>
      </c>
      <c r="G1984" s="15">
        <v>-7.4000000000000003E-3</v>
      </c>
    </row>
    <row r="1985" spans="1:7" x14ac:dyDescent="0.2">
      <c r="A1985" s="17">
        <v>40564</v>
      </c>
      <c r="B1985" s="14">
        <v>548.19000000000005</v>
      </c>
      <c r="C1985" s="14">
        <v>551.72</v>
      </c>
      <c r="D1985" s="14">
        <v>552.1</v>
      </c>
      <c r="E1985" s="14">
        <v>547.80999999999995</v>
      </c>
      <c r="F1985" s="14" t="s">
        <v>2179</v>
      </c>
      <c r="G1985" s="15">
        <v>-1.1900000000000001E-2</v>
      </c>
    </row>
    <row r="1986" spans="1:7" x14ac:dyDescent="0.2">
      <c r="A1986" s="17">
        <v>40563</v>
      </c>
      <c r="B1986" s="14">
        <v>552.28</v>
      </c>
      <c r="C1986" s="14">
        <v>557.03</v>
      </c>
      <c r="D1986" s="14">
        <v>559.23</v>
      </c>
      <c r="E1986" s="14">
        <v>552.21</v>
      </c>
      <c r="F1986" s="14" t="s">
        <v>2179</v>
      </c>
      <c r="G1986" s="15">
        <v>-7.7000000000000002E-3</v>
      </c>
    </row>
    <row r="1987" spans="1:7" x14ac:dyDescent="0.2">
      <c r="A1987" s="17">
        <v>40562</v>
      </c>
      <c r="B1987" s="14">
        <v>558.94000000000005</v>
      </c>
      <c r="C1987" s="14">
        <v>564.21</v>
      </c>
      <c r="D1987" s="14">
        <v>564.21</v>
      </c>
      <c r="E1987" s="14">
        <v>558.94000000000005</v>
      </c>
      <c r="F1987" s="14" t="s">
        <v>2179</v>
      </c>
      <c r="G1987" s="15">
        <v>1.8800000000000001E-2</v>
      </c>
    </row>
    <row r="1988" spans="1:7" x14ac:dyDescent="0.2">
      <c r="A1988" s="17">
        <v>40561</v>
      </c>
      <c r="B1988" s="14">
        <v>563.26</v>
      </c>
      <c r="C1988" s="14">
        <v>554.45000000000005</v>
      </c>
      <c r="D1988" s="14">
        <v>564.46</v>
      </c>
      <c r="E1988" s="14">
        <v>554.45000000000005</v>
      </c>
      <c r="F1988" s="14" t="s">
        <v>2179</v>
      </c>
      <c r="G1988" s="15">
        <v>-4.0000000000000002E-4</v>
      </c>
    </row>
    <row r="1989" spans="1:7" x14ac:dyDescent="0.2">
      <c r="A1989" s="17">
        <v>40560</v>
      </c>
      <c r="B1989" s="14">
        <v>552.88</v>
      </c>
      <c r="C1989" s="14">
        <v>555.52</v>
      </c>
      <c r="D1989" s="14">
        <v>555.52</v>
      </c>
      <c r="E1989" s="14">
        <v>552.33000000000004</v>
      </c>
      <c r="F1989" s="14" t="s">
        <v>2179</v>
      </c>
      <c r="G1989" s="15">
        <v>2.5000000000000001E-3</v>
      </c>
    </row>
    <row r="1990" spans="1:7" x14ac:dyDescent="0.2">
      <c r="A1990" s="17">
        <v>40557</v>
      </c>
      <c r="B1990" s="14">
        <v>553.12</v>
      </c>
      <c r="C1990" s="14">
        <v>550.66</v>
      </c>
      <c r="D1990" s="14">
        <v>553.12</v>
      </c>
      <c r="E1990" s="14">
        <v>549.24</v>
      </c>
      <c r="F1990" s="14" t="s">
        <v>2179</v>
      </c>
      <c r="G1990" s="15">
        <v>-1.38E-2</v>
      </c>
    </row>
    <row r="1991" spans="1:7" x14ac:dyDescent="0.2">
      <c r="A1991" s="17">
        <v>40556</v>
      </c>
      <c r="B1991" s="14">
        <v>551.74</v>
      </c>
      <c r="C1991" s="14">
        <v>560.41</v>
      </c>
      <c r="D1991" s="14">
        <v>560.53</v>
      </c>
      <c r="E1991" s="14">
        <v>549.35</v>
      </c>
      <c r="F1991" s="14" t="s">
        <v>2179</v>
      </c>
      <c r="G1991" s="15">
        <v>-2.0000000000000001E-4</v>
      </c>
    </row>
    <row r="1992" spans="1:7" x14ac:dyDescent="0.2">
      <c r="A1992" s="17">
        <v>40555</v>
      </c>
      <c r="B1992" s="14">
        <v>559.48</v>
      </c>
      <c r="C1992" s="14">
        <v>561.79999999999995</v>
      </c>
      <c r="D1992" s="14">
        <v>563.33000000000004</v>
      </c>
      <c r="E1992" s="14">
        <v>557.95000000000005</v>
      </c>
      <c r="F1992" s="14" t="s">
        <v>2179</v>
      </c>
      <c r="G1992" s="15">
        <v>7.9000000000000008E-3</v>
      </c>
    </row>
    <row r="1993" spans="1:7" x14ac:dyDescent="0.2">
      <c r="A1993" s="17">
        <v>40554</v>
      </c>
      <c r="B1993" s="14">
        <v>559.57000000000005</v>
      </c>
      <c r="C1993" s="14">
        <v>556.69000000000005</v>
      </c>
      <c r="D1993" s="14">
        <v>560.27</v>
      </c>
      <c r="E1993" s="14">
        <v>555.91</v>
      </c>
      <c r="F1993" s="14" t="s">
        <v>2179</v>
      </c>
      <c r="G1993" s="15">
        <v>3.3E-3</v>
      </c>
    </row>
    <row r="1994" spans="1:7" x14ac:dyDescent="0.2">
      <c r="A1994" s="17">
        <v>40553</v>
      </c>
      <c r="B1994" s="14">
        <v>555.19000000000005</v>
      </c>
      <c r="C1994" s="14">
        <v>556.98</v>
      </c>
      <c r="D1994" s="14">
        <v>558.30999999999995</v>
      </c>
      <c r="E1994" s="14">
        <v>554.75</v>
      </c>
      <c r="F1994" s="14" t="s">
        <v>2179</v>
      </c>
      <c r="G1994" s="15">
        <v>-9.4999999999999998E-3</v>
      </c>
    </row>
    <row r="1995" spans="1:7" x14ac:dyDescent="0.2">
      <c r="A1995" s="17">
        <v>40550</v>
      </c>
      <c r="B1995" s="14">
        <v>553.36</v>
      </c>
      <c r="C1995" s="14">
        <v>557.30999999999995</v>
      </c>
      <c r="D1995" s="14">
        <v>557.30999999999995</v>
      </c>
      <c r="E1995" s="14">
        <v>552.73</v>
      </c>
      <c r="F1995" s="14" t="s">
        <v>2179</v>
      </c>
      <c r="G1995" s="15">
        <v>6.4000000000000003E-3</v>
      </c>
    </row>
    <row r="1996" spans="1:7" x14ac:dyDescent="0.2">
      <c r="A1996" s="17">
        <v>40549</v>
      </c>
      <c r="B1996" s="14">
        <v>558.69000000000005</v>
      </c>
      <c r="C1996" s="14">
        <v>558.46</v>
      </c>
      <c r="D1996" s="14">
        <v>559.24</v>
      </c>
      <c r="E1996" s="14">
        <v>557.97</v>
      </c>
      <c r="F1996" s="14" t="s">
        <v>2179</v>
      </c>
      <c r="G1996" s="15">
        <v>-1.1999999999999999E-3</v>
      </c>
    </row>
    <row r="1997" spans="1:7" x14ac:dyDescent="0.2">
      <c r="A1997" s="17">
        <v>40548</v>
      </c>
      <c r="B1997" s="14">
        <v>555.16</v>
      </c>
      <c r="C1997" s="14">
        <v>556.86</v>
      </c>
      <c r="D1997" s="14">
        <v>556.86</v>
      </c>
      <c r="E1997" s="14">
        <v>552.37</v>
      </c>
      <c r="F1997" s="14" t="s">
        <v>2179</v>
      </c>
      <c r="G1997" s="15">
        <v>1.04E-2</v>
      </c>
    </row>
    <row r="1998" spans="1:7" x14ac:dyDescent="0.2">
      <c r="A1998" s="17">
        <v>40547</v>
      </c>
      <c r="B1998" s="14">
        <v>555.80999999999995</v>
      </c>
      <c r="C1998" s="14">
        <v>552.32000000000005</v>
      </c>
      <c r="D1998" s="14">
        <v>557.04</v>
      </c>
      <c r="E1998" s="14">
        <v>551.79</v>
      </c>
      <c r="F1998" s="14" t="s">
        <v>2179</v>
      </c>
      <c r="G1998" s="15">
        <v>9.4999999999999998E-3</v>
      </c>
    </row>
    <row r="1999" spans="1:7" x14ac:dyDescent="0.2">
      <c r="A1999" s="17">
        <v>40546</v>
      </c>
      <c r="B1999" s="14">
        <v>550.07000000000005</v>
      </c>
      <c r="C1999" s="14">
        <v>547.79999999999995</v>
      </c>
      <c r="D1999" s="14">
        <v>551.64</v>
      </c>
      <c r="E1999" s="14">
        <v>547.65</v>
      </c>
      <c r="F1999" s="14" t="s">
        <v>2179</v>
      </c>
      <c r="G1999" s="15">
        <v>-3.0000000000000001E-3</v>
      </c>
    </row>
    <row r="2000" spans="1:7" x14ac:dyDescent="0.2">
      <c r="A2000" s="17">
        <v>40542</v>
      </c>
      <c r="B2000" s="14">
        <v>544.91</v>
      </c>
      <c r="C2000" s="14">
        <v>546.58000000000004</v>
      </c>
      <c r="D2000" s="14">
        <v>547.5</v>
      </c>
      <c r="E2000" s="14">
        <v>544.91</v>
      </c>
      <c r="F2000" s="14" t="s">
        <v>2179</v>
      </c>
      <c r="G2000" s="15">
        <v>1E-3</v>
      </c>
    </row>
    <row r="2001" spans="1:7" x14ac:dyDescent="0.2">
      <c r="A2001" s="17">
        <v>40541</v>
      </c>
      <c r="B2001" s="14">
        <v>546.55999999999995</v>
      </c>
      <c r="C2001" s="14">
        <v>546.91</v>
      </c>
      <c r="D2001" s="14">
        <v>548.4</v>
      </c>
      <c r="E2001" s="14">
        <v>545.67999999999995</v>
      </c>
      <c r="F2001" s="14" t="s">
        <v>2179</v>
      </c>
      <c r="G2001" s="15">
        <v>5.0000000000000001E-3</v>
      </c>
    </row>
    <row r="2002" spans="1:7" x14ac:dyDescent="0.2">
      <c r="A2002" s="17">
        <v>40540</v>
      </c>
      <c r="B2002" s="14">
        <v>546.02</v>
      </c>
      <c r="C2002" s="14">
        <v>543.61</v>
      </c>
      <c r="D2002" s="14">
        <v>546.98</v>
      </c>
      <c r="E2002" s="14">
        <v>542.57000000000005</v>
      </c>
      <c r="F2002" s="14" t="s">
        <v>2179</v>
      </c>
      <c r="G2002" s="15">
        <v>-3.8E-3</v>
      </c>
    </row>
    <row r="2003" spans="1:7" x14ac:dyDescent="0.2">
      <c r="A2003" s="17">
        <v>40539</v>
      </c>
      <c r="B2003" s="14">
        <v>543.30999999999995</v>
      </c>
      <c r="C2003" s="14">
        <v>545.47</v>
      </c>
      <c r="D2003" s="14">
        <v>545.9</v>
      </c>
      <c r="E2003" s="14">
        <v>542.19000000000005</v>
      </c>
      <c r="F2003" s="14" t="s">
        <v>2179</v>
      </c>
      <c r="G2003" s="15">
        <v>9.2999999999999992E-3</v>
      </c>
    </row>
    <row r="2004" spans="1:7" x14ac:dyDescent="0.2">
      <c r="A2004" s="17">
        <v>40535</v>
      </c>
      <c r="B2004" s="14">
        <v>545.39</v>
      </c>
      <c r="C2004" s="14">
        <v>542.24</v>
      </c>
      <c r="D2004" s="14">
        <v>545.84</v>
      </c>
      <c r="E2004" s="14">
        <v>541.62</v>
      </c>
      <c r="F2004" s="14" t="s">
        <v>2179</v>
      </c>
      <c r="G2004" s="15">
        <v>-2E-3</v>
      </c>
    </row>
    <row r="2005" spans="1:7" x14ac:dyDescent="0.2">
      <c r="A2005" s="17">
        <v>40534</v>
      </c>
      <c r="B2005" s="14">
        <v>540.38</v>
      </c>
      <c r="C2005" s="14">
        <v>540.91999999999996</v>
      </c>
      <c r="D2005" s="14">
        <v>541.22</v>
      </c>
      <c r="E2005" s="14">
        <v>537.91999999999996</v>
      </c>
      <c r="F2005" s="14" t="s">
        <v>2179</v>
      </c>
      <c r="G2005" s="15">
        <v>3.2000000000000002E-3</v>
      </c>
    </row>
    <row r="2006" spans="1:7" x14ac:dyDescent="0.2">
      <c r="A2006" s="17">
        <v>40533</v>
      </c>
      <c r="B2006" s="14">
        <v>541.46</v>
      </c>
      <c r="C2006" s="14">
        <v>541.51</v>
      </c>
      <c r="D2006" s="14">
        <v>541.96</v>
      </c>
      <c r="E2006" s="14">
        <v>540.47</v>
      </c>
      <c r="F2006" s="14" t="s">
        <v>2179</v>
      </c>
      <c r="G2006" s="15">
        <v>-3.5000000000000001E-3</v>
      </c>
    </row>
    <row r="2007" spans="1:7" x14ac:dyDescent="0.2">
      <c r="A2007" s="17">
        <v>40532</v>
      </c>
      <c r="B2007" s="14">
        <v>539.73</v>
      </c>
      <c r="C2007" s="14">
        <v>540.59</v>
      </c>
      <c r="D2007" s="14">
        <v>541.96</v>
      </c>
      <c r="E2007" s="14">
        <v>539.5</v>
      </c>
      <c r="F2007" s="14" t="s">
        <v>2179</v>
      </c>
      <c r="G2007" s="15">
        <v>8.6E-3</v>
      </c>
    </row>
    <row r="2008" spans="1:7" x14ac:dyDescent="0.2">
      <c r="A2008" s="17">
        <v>40529</v>
      </c>
      <c r="B2008" s="14">
        <v>541.61</v>
      </c>
      <c r="C2008" s="14">
        <v>537.03</v>
      </c>
      <c r="D2008" s="14">
        <v>542.66999999999996</v>
      </c>
      <c r="E2008" s="14">
        <v>537.03</v>
      </c>
      <c r="F2008" s="14" t="s">
        <v>2179</v>
      </c>
      <c r="G2008" s="15">
        <v>-1.6999999999999999E-3</v>
      </c>
    </row>
    <row r="2009" spans="1:7" x14ac:dyDescent="0.2">
      <c r="A2009" s="17">
        <v>40528</v>
      </c>
      <c r="B2009" s="14">
        <v>537</v>
      </c>
      <c r="C2009" s="14">
        <v>537.35</v>
      </c>
      <c r="D2009" s="14">
        <v>537.38</v>
      </c>
      <c r="E2009" s="14">
        <v>535.98</v>
      </c>
      <c r="F2009" s="14" t="s">
        <v>2179</v>
      </c>
      <c r="G2009" s="15">
        <v>2.2000000000000001E-3</v>
      </c>
    </row>
    <row r="2010" spans="1:7" x14ac:dyDescent="0.2">
      <c r="A2010" s="17">
        <v>40527</v>
      </c>
      <c r="B2010" s="14">
        <v>537.94000000000005</v>
      </c>
      <c r="C2010" s="14">
        <v>536.69000000000005</v>
      </c>
      <c r="D2010" s="14">
        <v>538.77</v>
      </c>
      <c r="E2010" s="14">
        <v>535.54999999999995</v>
      </c>
      <c r="F2010" s="14" t="s">
        <v>2179</v>
      </c>
      <c r="G2010" s="15">
        <v>0</v>
      </c>
    </row>
    <row r="2011" spans="1:7" x14ac:dyDescent="0.2">
      <c r="A2011" s="17">
        <v>40526</v>
      </c>
      <c r="B2011" s="14">
        <v>536.77</v>
      </c>
      <c r="C2011" s="14">
        <v>536.46</v>
      </c>
      <c r="D2011" s="14">
        <v>537.52</v>
      </c>
      <c r="E2011" s="14">
        <v>534.29</v>
      </c>
      <c r="F2011" s="14" t="s">
        <v>2179</v>
      </c>
      <c r="G2011" s="15">
        <v>3.5000000000000001E-3</v>
      </c>
    </row>
    <row r="2012" spans="1:7" x14ac:dyDescent="0.2">
      <c r="A2012" s="17">
        <v>40525</v>
      </c>
      <c r="B2012" s="14">
        <v>536.75</v>
      </c>
      <c r="C2012" s="14">
        <v>536.17999999999995</v>
      </c>
      <c r="D2012" s="14">
        <v>537.86</v>
      </c>
      <c r="E2012" s="14">
        <v>535.6</v>
      </c>
      <c r="F2012" s="14" t="s">
        <v>2179</v>
      </c>
      <c r="G2012" s="15">
        <v>1.4500000000000001E-2</v>
      </c>
    </row>
    <row r="2013" spans="1:7" x14ac:dyDescent="0.2">
      <c r="A2013" s="17">
        <v>40522</v>
      </c>
      <c r="B2013" s="14">
        <v>534.9</v>
      </c>
      <c r="C2013" s="14">
        <v>529.94000000000005</v>
      </c>
      <c r="D2013" s="14">
        <v>534.9</v>
      </c>
      <c r="E2013" s="14">
        <v>529.58000000000004</v>
      </c>
      <c r="F2013" s="14" t="s">
        <v>2179</v>
      </c>
      <c r="G2013" s="15">
        <v>-1.0999999999999999E-2</v>
      </c>
    </row>
    <row r="2014" spans="1:7" x14ac:dyDescent="0.2">
      <c r="A2014" s="17">
        <v>40521</v>
      </c>
      <c r="B2014" s="14">
        <v>527.27</v>
      </c>
      <c r="C2014" s="14">
        <v>534.63</v>
      </c>
      <c r="D2014" s="14">
        <v>534.85</v>
      </c>
      <c r="E2014" s="14">
        <v>526.41999999999996</v>
      </c>
      <c r="F2014" s="14" t="s">
        <v>2179</v>
      </c>
      <c r="G2014" s="15">
        <v>3.2000000000000002E-3</v>
      </c>
    </row>
    <row r="2015" spans="1:7" x14ac:dyDescent="0.2">
      <c r="A2015" s="17">
        <v>40520</v>
      </c>
      <c r="B2015" s="14">
        <v>533.13</v>
      </c>
      <c r="C2015" s="14">
        <v>530.46</v>
      </c>
      <c r="D2015" s="14">
        <v>533.67999999999995</v>
      </c>
      <c r="E2015" s="14">
        <v>529.71</v>
      </c>
      <c r="F2015" s="14" t="s">
        <v>2179</v>
      </c>
      <c r="G2015" s="15">
        <v>6.8999999999999999E-3</v>
      </c>
    </row>
    <row r="2016" spans="1:7" x14ac:dyDescent="0.2">
      <c r="A2016" s="17">
        <v>40519</v>
      </c>
      <c r="B2016" s="14">
        <v>531.42999999999995</v>
      </c>
      <c r="C2016" s="14">
        <v>527.52</v>
      </c>
      <c r="D2016" s="14">
        <v>533.69000000000005</v>
      </c>
      <c r="E2016" s="14">
        <v>526.78</v>
      </c>
      <c r="F2016" s="14" t="s">
        <v>2179</v>
      </c>
      <c r="G2016" s="15">
        <v>5.4000000000000003E-3</v>
      </c>
    </row>
    <row r="2017" spans="1:7" x14ac:dyDescent="0.2">
      <c r="A2017" s="17">
        <v>40518</v>
      </c>
      <c r="B2017" s="14">
        <v>527.80999999999995</v>
      </c>
      <c r="C2017" s="14">
        <v>526.38</v>
      </c>
      <c r="D2017" s="14">
        <v>528.32000000000005</v>
      </c>
      <c r="E2017" s="14">
        <v>525.22</v>
      </c>
      <c r="F2017" s="14" t="s">
        <v>2179</v>
      </c>
      <c r="G2017" s="15">
        <v>-5.4999999999999997E-3</v>
      </c>
    </row>
    <row r="2018" spans="1:7" x14ac:dyDescent="0.2">
      <c r="A2018" s="17">
        <v>40515</v>
      </c>
      <c r="B2018" s="14">
        <v>524.98</v>
      </c>
      <c r="C2018" s="14">
        <v>527.82000000000005</v>
      </c>
      <c r="D2018" s="14">
        <v>527.82000000000005</v>
      </c>
      <c r="E2018" s="14">
        <v>521.69000000000005</v>
      </c>
      <c r="F2018" s="14" t="s">
        <v>2179</v>
      </c>
      <c r="G2018" s="15">
        <v>1.2800000000000001E-2</v>
      </c>
    </row>
    <row r="2019" spans="1:7" x14ac:dyDescent="0.2">
      <c r="A2019" s="17">
        <v>40514</v>
      </c>
      <c r="B2019" s="14">
        <v>527.87</v>
      </c>
      <c r="C2019" s="14">
        <v>523.46</v>
      </c>
      <c r="D2019" s="14">
        <v>527.87</v>
      </c>
      <c r="E2019" s="14">
        <v>522.72</v>
      </c>
      <c r="F2019" s="14" t="s">
        <v>2179</v>
      </c>
      <c r="G2019" s="15">
        <v>2.07E-2</v>
      </c>
    </row>
    <row r="2020" spans="1:7" x14ac:dyDescent="0.2">
      <c r="A2020" s="17">
        <v>40513</v>
      </c>
      <c r="B2020" s="14">
        <v>521.21</v>
      </c>
      <c r="C2020" s="14">
        <v>510.99</v>
      </c>
      <c r="D2020" s="14">
        <v>521.21</v>
      </c>
      <c r="E2020" s="14">
        <v>510.99</v>
      </c>
      <c r="F2020" s="14" t="s">
        <v>2179</v>
      </c>
      <c r="G2020" s="15">
        <v>2.0000000000000001E-4</v>
      </c>
    </row>
    <row r="2021" spans="1:7" x14ac:dyDescent="0.2">
      <c r="A2021" s="17">
        <v>40512</v>
      </c>
      <c r="B2021" s="14">
        <v>510.63</v>
      </c>
      <c r="C2021" s="14">
        <v>510.45</v>
      </c>
      <c r="D2021" s="14">
        <v>512.57000000000005</v>
      </c>
      <c r="E2021" s="14">
        <v>509.55</v>
      </c>
      <c r="F2021" s="14" t="s">
        <v>2179</v>
      </c>
      <c r="G2021" s="15">
        <v>-1.01E-2</v>
      </c>
    </row>
    <row r="2022" spans="1:7" x14ac:dyDescent="0.2">
      <c r="A2022" s="17">
        <v>40511</v>
      </c>
      <c r="B2022" s="14">
        <v>510.51</v>
      </c>
      <c r="C2022" s="14">
        <v>517.36</v>
      </c>
      <c r="D2022" s="14">
        <v>519.61</v>
      </c>
      <c r="E2022" s="14">
        <v>510.47</v>
      </c>
      <c r="F2022" s="14" t="s">
        <v>2179</v>
      </c>
      <c r="G2022" s="15">
        <v>-3.8999999999999998E-3</v>
      </c>
    </row>
    <row r="2023" spans="1:7" x14ac:dyDescent="0.2">
      <c r="A2023" s="17">
        <v>40508</v>
      </c>
      <c r="B2023" s="14">
        <v>515.72</v>
      </c>
      <c r="C2023" s="14">
        <v>517.23</v>
      </c>
      <c r="D2023" s="14">
        <v>518.13</v>
      </c>
      <c r="E2023" s="14">
        <v>513.88</v>
      </c>
      <c r="F2023" s="14" t="s">
        <v>2179</v>
      </c>
      <c r="G2023" s="15">
        <v>-4.1000000000000003E-3</v>
      </c>
    </row>
    <row r="2024" spans="1:7" x14ac:dyDescent="0.2">
      <c r="A2024" s="17">
        <v>40507</v>
      </c>
      <c r="B2024" s="14">
        <v>517.72</v>
      </c>
      <c r="C2024" s="14">
        <v>519.98</v>
      </c>
      <c r="D2024" s="14">
        <v>520.29</v>
      </c>
      <c r="E2024" s="14">
        <v>516.27</v>
      </c>
      <c r="F2024" s="14" t="s">
        <v>2179</v>
      </c>
      <c r="G2024" s="15">
        <v>4.1999999999999997E-3</v>
      </c>
    </row>
    <row r="2025" spans="1:7" x14ac:dyDescent="0.2">
      <c r="A2025" s="17">
        <v>40506</v>
      </c>
      <c r="B2025" s="14">
        <v>519.87</v>
      </c>
      <c r="C2025" s="14">
        <v>518.79999999999995</v>
      </c>
      <c r="D2025" s="14">
        <v>519.87</v>
      </c>
      <c r="E2025" s="14">
        <v>514.77</v>
      </c>
      <c r="F2025" s="14" t="s">
        <v>2179</v>
      </c>
      <c r="G2025" s="15">
        <v>-7.6E-3</v>
      </c>
    </row>
    <row r="2026" spans="1:7" x14ac:dyDescent="0.2">
      <c r="A2026" s="17">
        <v>40505</v>
      </c>
      <c r="B2026" s="14">
        <v>517.66999999999996</v>
      </c>
      <c r="C2026" s="14">
        <v>520.32000000000005</v>
      </c>
      <c r="D2026" s="14">
        <v>520.32000000000005</v>
      </c>
      <c r="E2026" s="14">
        <v>515.86</v>
      </c>
      <c r="F2026" s="14" t="s">
        <v>2179</v>
      </c>
      <c r="G2026" s="15">
        <v>-1.9E-3</v>
      </c>
    </row>
    <row r="2027" spans="1:7" x14ac:dyDescent="0.2">
      <c r="A2027" s="17">
        <v>40504</v>
      </c>
      <c r="B2027" s="14">
        <v>521.64</v>
      </c>
      <c r="C2027" s="14">
        <v>526.26</v>
      </c>
      <c r="D2027" s="14">
        <v>526.26</v>
      </c>
      <c r="E2027" s="14">
        <v>519.54</v>
      </c>
      <c r="F2027" s="14" t="s">
        <v>2179</v>
      </c>
      <c r="G2027" s="15">
        <v>1.9E-3</v>
      </c>
    </row>
    <row r="2028" spans="1:7" x14ac:dyDescent="0.2">
      <c r="A2028" s="17">
        <v>40501</v>
      </c>
      <c r="B2028" s="14">
        <v>522.65</v>
      </c>
      <c r="C2028" s="14">
        <v>522.1</v>
      </c>
      <c r="D2028" s="14">
        <v>523.08000000000004</v>
      </c>
      <c r="E2028" s="14">
        <v>520.70000000000005</v>
      </c>
      <c r="F2028" s="14" t="s">
        <v>2179</v>
      </c>
      <c r="G2028" s="15">
        <v>6.3E-3</v>
      </c>
    </row>
    <row r="2029" spans="1:7" x14ac:dyDescent="0.2">
      <c r="A2029" s="17">
        <v>40500</v>
      </c>
      <c r="B2029" s="14">
        <v>521.67999999999995</v>
      </c>
      <c r="C2029" s="14">
        <v>520.83000000000004</v>
      </c>
      <c r="D2029" s="14">
        <v>521.76</v>
      </c>
      <c r="E2029" s="14">
        <v>520</v>
      </c>
      <c r="F2029" s="14" t="s">
        <v>2179</v>
      </c>
      <c r="G2029" s="15">
        <v>8.0000000000000004E-4</v>
      </c>
    </row>
    <row r="2030" spans="1:7" x14ac:dyDescent="0.2">
      <c r="A2030" s="17">
        <v>40499</v>
      </c>
      <c r="B2030" s="14">
        <v>518.4</v>
      </c>
      <c r="C2030" s="14">
        <v>517.11</v>
      </c>
      <c r="D2030" s="14">
        <v>519.05999999999995</v>
      </c>
      <c r="E2030" s="14">
        <v>516.37</v>
      </c>
      <c r="F2030" s="14" t="s">
        <v>2179</v>
      </c>
      <c r="G2030" s="15">
        <v>-1.2200000000000001E-2</v>
      </c>
    </row>
    <row r="2031" spans="1:7" x14ac:dyDescent="0.2">
      <c r="A2031" s="17">
        <v>40498</v>
      </c>
      <c r="B2031" s="14">
        <v>517.99</v>
      </c>
      <c r="C2031" s="14">
        <v>523.9</v>
      </c>
      <c r="D2031" s="14">
        <v>523.9</v>
      </c>
      <c r="E2031" s="14">
        <v>517.99</v>
      </c>
      <c r="F2031" s="14" t="s">
        <v>2179</v>
      </c>
      <c r="G2031" s="15">
        <v>6.1000000000000004E-3</v>
      </c>
    </row>
    <row r="2032" spans="1:7" x14ac:dyDescent="0.2">
      <c r="A2032" s="17">
        <v>40497</v>
      </c>
      <c r="B2032" s="14">
        <v>524.38</v>
      </c>
      <c r="C2032" s="14">
        <v>521.04</v>
      </c>
      <c r="D2032" s="14">
        <v>524.41999999999996</v>
      </c>
      <c r="E2032" s="14">
        <v>518.91</v>
      </c>
      <c r="F2032" s="14" t="s">
        <v>2179</v>
      </c>
      <c r="G2032" s="15">
        <v>5.0000000000000001E-4</v>
      </c>
    </row>
    <row r="2033" spans="1:7" x14ac:dyDescent="0.2">
      <c r="A2033" s="17">
        <v>40494</v>
      </c>
      <c r="B2033" s="14">
        <v>521.17999999999995</v>
      </c>
      <c r="C2033" s="14">
        <v>516.45000000000005</v>
      </c>
      <c r="D2033" s="14">
        <v>521.89</v>
      </c>
      <c r="E2033" s="14">
        <v>515.28</v>
      </c>
      <c r="F2033" s="14" t="s">
        <v>2179</v>
      </c>
      <c r="G2033" s="15">
        <v>3.7000000000000002E-3</v>
      </c>
    </row>
    <row r="2034" spans="1:7" x14ac:dyDescent="0.2">
      <c r="A2034" s="17">
        <v>40493</v>
      </c>
      <c r="B2034" s="14">
        <v>520.91</v>
      </c>
      <c r="C2034" s="14">
        <v>521.84</v>
      </c>
      <c r="D2034" s="14">
        <v>522.28</v>
      </c>
      <c r="E2034" s="14">
        <v>518.66</v>
      </c>
      <c r="F2034" s="14" t="s">
        <v>2179</v>
      </c>
      <c r="G2034" s="15">
        <v>-1.8E-3</v>
      </c>
    </row>
    <row r="2035" spans="1:7" x14ac:dyDescent="0.2">
      <c r="A2035" s="17">
        <v>40492</v>
      </c>
      <c r="B2035" s="14">
        <v>518.98</v>
      </c>
      <c r="C2035" s="14">
        <v>522.79999999999995</v>
      </c>
      <c r="D2035" s="14">
        <v>522.82000000000005</v>
      </c>
      <c r="E2035" s="14">
        <v>517.78</v>
      </c>
      <c r="F2035" s="14" t="s">
        <v>2179</v>
      </c>
      <c r="G2035" s="15">
        <v>5.0000000000000001E-3</v>
      </c>
    </row>
    <row r="2036" spans="1:7" x14ac:dyDescent="0.2">
      <c r="A2036" s="17">
        <v>40491</v>
      </c>
      <c r="B2036" s="14">
        <v>519.91999999999996</v>
      </c>
      <c r="C2036" s="14">
        <v>515.6</v>
      </c>
      <c r="D2036" s="14">
        <v>520.02</v>
      </c>
      <c r="E2036" s="14">
        <v>515.04</v>
      </c>
      <c r="F2036" s="14" t="s">
        <v>2179</v>
      </c>
      <c r="G2036" s="15">
        <v>-2.2000000000000001E-3</v>
      </c>
    </row>
    <row r="2037" spans="1:7" x14ac:dyDescent="0.2">
      <c r="A2037" s="17">
        <v>40490</v>
      </c>
      <c r="B2037" s="14">
        <v>517.34</v>
      </c>
      <c r="C2037" s="14">
        <v>520.26</v>
      </c>
      <c r="D2037" s="14">
        <v>520.41</v>
      </c>
      <c r="E2037" s="14">
        <v>517.27</v>
      </c>
      <c r="F2037" s="14" t="s">
        <v>2179</v>
      </c>
      <c r="G2037" s="15">
        <v>-2E-3</v>
      </c>
    </row>
    <row r="2038" spans="1:7" x14ac:dyDescent="0.2">
      <c r="A2038" s="17">
        <v>40487</v>
      </c>
      <c r="B2038" s="14">
        <v>518.49</v>
      </c>
      <c r="C2038" s="14">
        <v>520.87</v>
      </c>
      <c r="D2038" s="14">
        <v>522.36</v>
      </c>
      <c r="E2038" s="14">
        <v>515.24</v>
      </c>
      <c r="F2038" s="14" t="s">
        <v>2179</v>
      </c>
      <c r="G2038" s="15">
        <v>1.2E-2</v>
      </c>
    </row>
    <row r="2039" spans="1:7" x14ac:dyDescent="0.2">
      <c r="A2039" s="17">
        <v>40486</v>
      </c>
      <c r="B2039" s="14">
        <v>519.53</v>
      </c>
      <c r="C2039" s="14">
        <v>517.24</v>
      </c>
      <c r="D2039" s="14">
        <v>520.82000000000005</v>
      </c>
      <c r="E2039" s="14">
        <v>517.01</v>
      </c>
      <c r="F2039" s="14" t="s">
        <v>2179</v>
      </c>
      <c r="G2039" s="15">
        <v>2.0000000000000001E-4</v>
      </c>
    </row>
    <row r="2040" spans="1:7" x14ac:dyDescent="0.2">
      <c r="A2040" s="17">
        <v>40485</v>
      </c>
      <c r="B2040" s="14">
        <v>513.36</v>
      </c>
      <c r="C2040" s="14">
        <v>515.14</v>
      </c>
      <c r="D2040" s="14">
        <v>515.53</v>
      </c>
      <c r="E2040" s="14">
        <v>512.61</v>
      </c>
      <c r="F2040" s="14" t="s">
        <v>2179</v>
      </c>
      <c r="G2040" s="15">
        <v>6.0000000000000001E-3</v>
      </c>
    </row>
    <row r="2041" spans="1:7" x14ac:dyDescent="0.2">
      <c r="A2041" s="17">
        <v>40484</v>
      </c>
      <c r="B2041" s="14">
        <v>513.28</v>
      </c>
      <c r="C2041" s="14">
        <v>509.65</v>
      </c>
      <c r="D2041" s="14">
        <v>513.99</v>
      </c>
      <c r="E2041" s="14">
        <v>509.17</v>
      </c>
      <c r="F2041" s="14" t="s">
        <v>2179</v>
      </c>
      <c r="G2041" s="15">
        <v>3.2000000000000002E-3</v>
      </c>
    </row>
    <row r="2042" spans="1:7" x14ac:dyDescent="0.2">
      <c r="A2042" s="17">
        <v>40483</v>
      </c>
      <c r="B2042" s="14">
        <v>510.21</v>
      </c>
      <c r="C2042" s="14">
        <v>509.42</v>
      </c>
      <c r="D2042" s="14">
        <v>511.59</v>
      </c>
      <c r="E2042" s="14">
        <v>508.02</v>
      </c>
      <c r="F2042" s="14" t="s">
        <v>2179</v>
      </c>
      <c r="G2042" s="15">
        <v>-2.0999999999999999E-3</v>
      </c>
    </row>
    <row r="2043" spans="1:7" x14ac:dyDescent="0.2">
      <c r="A2043" s="17">
        <v>40480</v>
      </c>
      <c r="B2043" s="14">
        <v>508.58</v>
      </c>
      <c r="C2043" s="14">
        <v>506.83</v>
      </c>
      <c r="D2043" s="14">
        <v>509.55</v>
      </c>
      <c r="E2043" s="14">
        <v>505.06</v>
      </c>
      <c r="F2043" s="14" t="s">
        <v>2179</v>
      </c>
      <c r="G2043" s="15">
        <v>5.7999999999999996E-3</v>
      </c>
    </row>
    <row r="2044" spans="1:7" x14ac:dyDescent="0.2">
      <c r="A2044" s="17">
        <v>40479</v>
      </c>
      <c r="B2044" s="14">
        <v>509.66</v>
      </c>
      <c r="C2044" s="14">
        <v>508.86</v>
      </c>
      <c r="D2044" s="14">
        <v>510.27</v>
      </c>
      <c r="E2044" s="14">
        <v>506.17</v>
      </c>
      <c r="F2044" s="14" t="s">
        <v>2179</v>
      </c>
      <c r="G2044" s="15">
        <v>3.5000000000000001E-3</v>
      </c>
    </row>
    <row r="2045" spans="1:7" x14ac:dyDescent="0.2">
      <c r="A2045" s="17">
        <v>40478</v>
      </c>
      <c r="B2045" s="14">
        <v>506.74</v>
      </c>
      <c r="C2045" s="14">
        <v>505.29</v>
      </c>
      <c r="D2045" s="14">
        <v>509.08</v>
      </c>
      <c r="E2045" s="14">
        <v>503.68</v>
      </c>
      <c r="F2045" s="14" t="s">
        <v>2179</v>
      </c>
      <c r="G2045" s="15">
        <v>-1.2800000000000001E-2</v>
      </c>
    </row>
    <row r="2046" spans="1:7" x14ac:dyDescent="0.2">
      <c r="A2046" s="17">
        <v>40477</v>
      </c>
      <c r="B2046" s="14">
        <v>504.98</v>
      </c>
      <c r="C2046" s="14">
        <v>513.03</v>
      </c>
      <c r="D2046" s="14">
        <v>513.13</v>
      </c>
      <c r="E2046" s="14">
        <v>504.07</v>
      </c>
      <c r="F2046" s="14" t="s">
        <v>2179</v>
      </c>
      <c r="G2046" s="15">
        <v>6.7999999999999996E-3</v>
      </c>
    </row>
    <row r="2047" spans="1:7" x14ac:dyDescent="0.2">
      <c r="A2047" s="17">
        <v>40476</v>
      </c>
      <c r="B2047" s="14">
        <v>511.55</v>
      </c>
      <c r="C2047" s="14">
        <v>509.76</v>
      </c>
      <c r="D2047" s="14">
        <v>512.25</v>
      </c>
      <c r="E2047" s="14">
        <v>509.14</v>
      </c>
      <c r="F2047" s="14" t="s">
        <v>2179</v>
      </c>
      <c r="G2047" s="15">
        <v>-3.5999999999999999E-3</v>
      </c>
    </row>
    <row r="2048" spans="1:7" x14ac:dyDescent="0.2">
      <c r="A2048" s="17">
        <v>40473</v>
      </c>
      <c r="B2048" s="14">
        <v>508.09</v>
      </c>
      <c r="C2048" s="14">
        <v>509.5</v>
      </c>
      <c r="D2048" s="14">
        <v>509.5</v>
      </c>
      <c r="E2048" s="14">
        <v>505.36</v>
      </c>
      <c r="F2048" s="14" t="s">
        <v>2179</v>
      </c>
      <c r="G2048" s="15">
        <v>1.04E-2</v>
      </c>
    </row>
    <row r="2049" spans="1:7" x14ac:dyDescent="0.2">
      <c r="A2049" s="17">
        <v>40472</v>
      </c>
      <c r="B2049" s="14">
        <v>509.93</v>
      </c>
      <c r="C2049" s="14">
        <v>503.66</v>
      </c>
      <c r="D2049" s="14">
        <v>509.95</v>
      </c>
      <c r="E2049" s="14">
        <v>503.52</v>
      </c>
      <c r="F2049" s="14" t="s">
        <v>2179</v>
      </c>
      <c r="G2049" s="15">
        <v>2.41E-2</v>
      </c>
    </row>
    <row r="2050" spans="1:7" x14ac:dyDescent="0.2">
      <c r="A2050" s="17">
        <v>40471</v>
      </c>
      <c r="B2050" s="14">
        <v>504.69</v>
      </c>
      <c r="C2050" s="14">
        <v>498.17</v>
      </c>
      <c r="D2050" s="14">
        <v>505.3</v>
      </c>
      <c r="E2050" s="14">
        <v>497.54</v>
      </c>
      <c r="F2050" s="14" t="s">
        <v>2179</v>
      </c>
      <c r="G2050" s="15">
        <v>-7.9000000000000008E-3</v>
      </c>
    </row>
    <row r="2051" spans="1:7" x14ac:dyDescent="0.2">
      <c r="A2051" s="17">
        <v>40470</v>
      </c>
      <c r="B2051" s="14">
        <v>492.8</v>
      </c>
      <c r="C2051" s="14">
        <v>495.16</v>
      </c>
      <c r="D2051" s="14">
        <v>497.31</v>
      </c>
      <c r="E2051" s="14">
        <v>491.1</v>
      </c>
      <c r="F2051" s="14" t="s">
        <v>2179</v>
      </c>
      <c r="G2051" s="15">
        <v>-1.17E-2</v>
      </c>
    </row>
    <row r="2052" spans="1:7" x14ac:dyDescent="0.2">
      <c r="A2052" s="17">
        <v>40469</v>
      </c>
      <c r="B2052" s="14">
        <v>496.71</v>
      </c>
      <c r="C2052" s="14">
        <v>500.38</v>
      </c>
      <c r="D2052" s="14">
        <v>501.67</v>
      </c>
      <c r="E2052" s="14">
        <v>496.71</v>
      </c>
      <c r="F2052" s="14" t="s">
        <v>2179</v>
      </c>
      <c r="G2052" s="15">
        <v>-6.0000000000000001E-3</v>
      </c>
    </row>
    <row r="2053" spans="1:7" x14ac:dyDescent="0.2">
      <c r="A2053" s="17">
        <v>40466</v>
      </c>
      <c r="B2053" s="14">
        <v>502.6</v>
      </c>
      <c r="C2053" s="14">
        <v>506.7</v>
      </c>
      <c r="D2053" s="14">
        <v>506.82</v>
      </c>
      <c r="E2053" s="14">
        <v>501.87</v>
      </c>
      <c r="F2053" s="14" t="s">
        <v>2179</v>
      </c>
      <c r="G2053" s="15">
        <v>-9.7999999999999997E-3</v>
      </c>
    </row>
    <row r="2054" spans="1:7" x14ac:dyDescent="0.2">
      <c r="A2054" s="17">
        <v>40465</v>
      </c>
      <c r="B2054" s="14">
        <v>505.63</v>
      </c>
      <c r="C2054" s="14">
        <v>509.83</v>
      </c>
      <c r="D2054" s="14">
        <v>510.18</v>
      </c>
      <c r="E2054" s="14">
        <v>504.48</v>
      </c>
      <c r="F2054" s="14" t="s">
        <v>2179</v>
      </c>
      <c r="G2054" s="15">
        <v>1.7500000000000002E-2</v>
      </c>
    </row>
    <row r="2055" spans="1:7" x14ac:dyDescent="0.2">
      <c r="A2055" s="17">
        <v>40464</v>
      </c>
      <c r="B2055" s="14">
        <v>510.64</v>
      </c>
      <c r="C2055" s="14">
        <v>503.89</v>
      </c>
      <c r="D2055" s="14">
        <v>510.77</v>
      </c>
      <c r="E2055" s="14">
        <v>503.86</v>
      </c>
      <c r="F2055" s="14" t="s">
        <v>2179</v>
      </c>
      <c r="G2055" s="15">
        <v>8.9999999999999998E-4</v>
      </c>
    </row>
    <row r="2056" spans="1:7" x14ac:dyDescent="0.2">
      <c r="A2056" s="17">
        <v>40463</v>
      </c>
      <c r="B2056" s="14">
        <v>501.88</v>
      </c>
      <c r="C2056" s="14">
        <v>500.96</v>
      </c>
      <c r="D2056" s="14">
        <v>502.67</v>
      </c>
      <c r="E2056" s="14">
        <v>497.88</v>
      </c>
      <c r="F2056" s="14" t="s">
        <v>2179</v>
      </c>
      <c r="G2056" s="15">
        <v>9.7000000000000003E-3</v>
      </c>
    </row>
    <row r="2057" spans="1:7" x14ac:dyDescent="0.2">
      <c r="A2057" s="17">
        <v>40462</v>
      </c>
      <c r="B2057" s="14">
        <v>501.44</v>
      </c>
      <c r="C2057" s="14">
        <v>497.24</v>
      </c>
      <c r="D2057" s="14">
        <v>501.44</v>
      </c>
      <c r="E2057" s="14">
        <v>496.02</v>
      </c>
      <c r="F2057" s="14" t="s">
        <v>2179</v>
      </c>
      <c r="G2057" s="15">
        <v>-5.4999999999999997E-3</v>
      </c>
    </row>
    <row r="2058" spans="1:7" x14ac:dyDescent="0.2">
      <c r="A2058" s="17">
        <v>40459</v>
      </c>
      <c r="B2058" s="14">
        <v>496.61</v>
      </c>
      <c r="C2058" s="14">
        <v>498.57</v>
      </c>
      <c r="D2058" s="14">
        <v>498.57</v>
      </c>
      <c r="E2058" s="14">
        <v>494.35</v>
      </c>
      <c r="F2058" s="14" t="s">
        <v>2179</v>
      </c>
      <c r="G2058" s="15">
        <v>1.5E-3</v>
      </c>
    </row>
    <row r="2059" spans="1:7" x14ac:dyDescent="0.2">
      <c r="A2059" s="17">
        <v>40458</v>
      </c>
      <c r="B2059" s="14">
        <v>499.36</v>
      </c>
      <c r="C2059" s="14">
        <v>498.51</v>
      </c>
      <c r="D2059" s="14">
        <v>500.19</v>
      </c>
      <c r="E2059" s="14">
        <v>495.54</v>
      </c>
      <c r="F2059" s="14" t="s">
        <v>2179</v>
      </c>
      <c r="G2059" s="15">
        <v>1.2800000000000001E-2</v>
      </c>
    </row>
    <row r="2060" spans="1:7" x14ac:dyDescent="0.2">
      <c r="A2060" s="17">
        <v>40457</v>
      </c>
      <c r="B2060" s="14">
        <v>498.59</v>
      </c>
      <c r="C2060" s="14">
        <v>494.88</v>
      </c>
      <c r="D2060" s="14">
        <v>499.37</v>
      </c>
      <c r="E2060" s="14">
        <v>494.23</v>
      </c>
      <c r="F2060" s="14" t="s">
        <v>2179</v>
      </c>
      <c r="G2060" s="15">
        <v>7.7999999999999996E-3</v>
      </c>
    </row>
    <row r="2061" spans="1:7" x14ac:dyDescent="0.2">
      <c r="A2061" s="17">
        <v>40456</v>
      </c>
      <c r="B2061" s="14">
        <v>492.3</v>
      </c>
      <c r="C2061" s="14">
        <v>488.17</v>
      </c>
      <c r="D2061" s="14">
        <v>493.06</v>
      </c>
      <c r="E2061" s="14">
        <v>487.76</v>
      </c>
      <c r="F2061" s="14" t="s">
        <v>2179</v>
      </c>
      <c r="G2061" s="15">
        <v>-8.3999999999999995E-3</v>
      </c>
    </row>
    <row r="2062" spans="1:7" x14ac:dyDescent="0.2">
      <c r="A2062" s="17">
        <v>40455</v>
      </c>
      <c r="B2062" s="14">
        <v>488.51</v>
      </c>
      <c r="C2062" s="14">
        <v>493.32</v>
      </c>
      <c r="D2062" s="14">
        <v>493.64</v>
      </c>
      <c r="E2062" s="14">
        <v>488.16</v>
      </c>
      <c r="F2062" s="14" t="s">
        <v>2179</v>
      </c>
      <c r="G2062" s="15">
        <v>-1.01E-2</v>
      </c>
    </row>
    <row r="2063" spans="1:7" x14ac:dyDescent="0.2">
      <c r="A2063" s="17">
        <v>40452</v>
      </c>
      <c r="B2063" s="14">
        <v>492.63</v>
      </c>
      <c r="C2063" s="14">
        <v>498</v>
      </c>
      <c r="D2063" s="14">
        <v>498.23</v>
      </c>
      <c r="E2063" s="14">
        <v>491.7</v>
      </c>
      <c r="F2063" s="14" t="s">
        <v>2179</v>
      </c>
      <c r="G2063" s="15">
        <v>2.7000000000000001E-3</v>
      </c>
    </row>
    <row r="2064" spans="1:7" x14ac:dyDescent="0.2">
      <c r="A2064" s="17">
        <v>40451</v>
      </c>
      <c r="B2064" s="14">
        <v>497.65</v>
      </c>
      <c r="C2064" s="14">
        <v>493.98</v>
      </c>
      <c r="D2064" s="14">
        <v>498.3</v>
      </c>
      <c r="E2064" s="14">
        <v>492.9</v>
      </c>
      <c r="F2064" s="14" t="s">
        <v>2179</v>
      </c>
      <c r="G2064" s="15">
        <v>-1.1000000000000001E-3</v>
      </c>
    </row>
    <row r="2065" spans="1:7" x14ac:dyDescent="0.2">
      <c r="A2065" s="17">
        <v>40450</v>
      </c>
      <c r="B2065" s="14">
        <v>496.31</v>
      </c>
      <c r="C2065" s="14">
        <v>498.97</v>
      </c>
      <c r="D2065" s="14">
        <v>499.47</v>
      </c>
      <c r="E2065" s="14">
        <v>495.08</v>
      </c>
      <c r="F2065" s="14" t="s">
        <v>2179</v>
      </c>
      <c r="G2065" s="15">
        <v>-3.7000000000000002E-3</v>
      </c>
    </row>
    <row r="2066" spans="1:7" x14ac:dyDescent="0.2">
      <c r="A2066" s="17">
        <v>40449</v>
      </c>
      <c r="B2066" s="14">
        <v>496.86</v>
      </c>
      <c r="C2066" s="14">
        <v>497.01</v>
      </c>
      <c r="D2066" s="14">
        <v>498.35</v>
      </c>
      <c r="E2066" s="14">
        <v>492.07</v>
      </c>
      <c r="F2066" s="14" t="s">
        <v>2179</v>
      </c>
      <c r="G2066" s="15">
        <v>-4.7999999999999996E-3</v>
      </c>
    </row>
    <row r="2067" spans="1:7" x14ac:dyDescent="0.2">
      <c r="A2067" s="17">
        <v>40448</v>
      </c>
      <c r="B2067" s="14">
        <v>498.72</v>
      </c>
      <c r="C2067" s="14">
        <v>502</v>
      </c>
      <c r="D2067" s="14">
        <v>503.28</v>
      </c>
      <c r="E2067" s="14">
        <v>498.02</v>
      </c>
      <c r="F2067" s="14" t="s">
        <v>2179</v>
      </c>
      <c r="G2067" s="15">
        <v>7.4999999999999997E-3</v>
      </c>
    </row>
    <row r="2068" spans="1:7" x14ac:dyDescent="0.2">
      <c r="A2068" s="17">
        <v>40445</v>
      </c>
      <c r="B2068" s="14">
        <v>501.13</v>
      </c>
      <c r="C2068" s="14">
        <v>495.83</v>
      </c>
      <c r="D2068" s="14">
        <v>501.87</v>
      </c>
      <c r="E2068" s="14">
        <v>495.19</v>
      </c>
      <c r="F2068" s="14" t="s">
        <v>2179</v>
      </c>
      <c r="G2068" s="15">
        <v>-4.4999999999999997E-3</v>
      </c>
    </row>
    <row r="2069" spans="1:7" x14ac:dyDescent="0.2">
      <c r="A2069" s="17">
        <v>40444</v>
      </c>
      <c r="B2069" s="14">
        <v>497.39</v>
      </c>
      <c r="C2069" s="14">
        <v>500.57</v>
      </c>
      <c r="D2069" s="14">
        <v>502.01</v>
      </c>
      <c r="E2069" s="14">
        <v>493.24</v>
      </c>
      <c r="F2069" s="14" t="s">
        <v>2179</v>
      </c>
      <c r="G2069" s="15">
        <v>-4.0000000000000002E-4</v>
      </c>
    </row>
    <row r="2070" spans="1:7" x14ac:dyDescent="0.2">
      <c r="A2070" s="17">
        <v>40443</v>
      </c>
      <c r="B2070" s="14">
        <v>499.66</v>
      </c>
      <c r="C2070" s="14">
        <v>500.85</v>
      </c>
      <c r="D2070" s="14">
        <v>502.03</v>
      </c>
      <c r="E2070" s="14">
        <v>497.03</v>
      </c>
      <c r="F2070" s="14" t="s">
        <v>2179</v>
      </c>
      <c r="G2070" s="15">
        <v>7.1999999999999998E-3</v>
      </c>
    </row>
    <row r="2071" spans="1:7" x14ac:dyDescent="0.2">
      <c r="A2071" s="17">
        <v>40442</v>
      </c>
      <c r="B2071" s="14">
        <v>499.84</v>
      </c>
      <c r="C2071" s="14">
        <v>497.67</v>
      </c>
      <c r="D2071" s="14">
        <v>501.36</v>
      </c>
      <c r="E2071" s="14">
        <v>497.53</v>
      </c>
      <c r="F2071" s="14" t="s">
        <v>2179</v>
      </c>
      <c r="G2071" s="15">
        <v>7.3000000000000001E-3</v>
      </c>
    </row>
    <row r="2072" spans="1:7" x14ac:dyDescent="0.2">
      <c r="A2072" s="17">
        <v>40441</v>
      </c>
      <c r="B2072" s="14">
        <v>496.27</v>
      </c>
      <c r="C2072" s="14">
        <v>493.39</v>
      </c>
      <c r="D2072" s="14">
        <v>496.27</v>
      </c>
      <c r="E2072" s="14">
        <v>493.13</v>
      </c>
      <c r="F2072" s="14" t="s">
        <v>2179</v>
      </c>
      <c r="G2072" s="15">
        <v>1E-4</v>
      </c>
    </row>
    <row r="2073" spans="1:7" x14ac:dyDescent="0.2">
      <c r="A2073" s="17">
        <v>40438</v>
      </c>
      <c r="B2073" s="14">
        <v>492.65</v>
      </c>
      <c r="C2073" s="14">
        <v>494.05</v>
      </c>
      <c r="D2073" s="14">
        <v>497.81</v>
      </c>
      <c r="E2073" s="14">
        <v>491.09</v>
      </c>
      <c r="F2073" s="14" t="s">
        <v>2179</v>
      </c>
      <c r="G2073" s="15">
        <v>-7.0000000000000001E-3</v>
      </c>
    </row>
    <row r="2074" spans="1:7" x14ac:dyDescent="0.2">
      <c r="A2074" s="17">
        <v>40437</v>
      </c>
      <c r="B2074" s="14">
        <v>492.58</v>
      </c>
      <c r="C2074" s="14">
        <v>496.79</v>
      </c>
      <c r="D2074" s="14">
        <v>497.93</v>
      </c>
      <c r="E2074" s="14">
        <v>492.23</v>
      </c>
      <c r="F2074" s="14" t="s">
        <v>2179</v>
      </c>
      <c r="G2074" s="15">
        <v>-6.3E-3</v>
      </c>
    </row>
    <row r="2075" spans="1:7" x14ac:dyDescent="0.2">
      <c r="A2075" s="17">
        <v>40436</v>
      </c>
      <c r="B2075" s="14">
        <v>496.03</v>
      </c>
      <c r="C2075" s="14">
        <v>500.58</v>
      </c>
      <c r="D2075" s="14">
        <v>500.71</v>
      </c>
      <c r="E2075" s="14">
        <v>493.61</v>
      </c>
      <c r="F2075" s="14" t="s">
        <v>2179</v>
      </c>
      <c r="G2075" s="15">
        <v>-2.0000000000000001E-4</v>
      </c>
    </row>
    <row r="2076" spans="1:7" x14ac:dyDescent="0.2">
      <c r="A2076" s="17">
        <v>40435</v>
      </c>
      <c r="B2076" s="14">
        <v>499.15</v>
      </c>
      <c r="C2076" s="14">
        <v>500.56</v>
      </c>
      <c r="D2076" s="14">
        <v>501.05</v>
      </c>
      <c r="E2076" s="14">
        <v>496.08</v>
      </c>
      <c r="F2076" s="14" t="s">
        <v>2179</v>
      </c>
      <c r="G2076" s="15">
        <v>6.7000000000000002E-3</v>
      </c>
    </row>
    <row r="2077" spans="1:7" x14ac:dyDescent="0.2">
      <c r="A2077" s="17">
        <v>40434</v>
      </c>
      <c r="B2077" s="14">
        <v>499.23</v>
      </c>
      <c r="C2077" s="14">
        <v>499.74</v>
      </c>
      <c r="D2077" s="14">
        <v>501.96</v>
      </c>
      <c r="E2077" s="14">
        <v>498.83</v>
      </c>
      <c r="F2077" s="14" t="s">
        <v>2179</v>
      </c>
      <c r="G2077" s="15">
        <v>2.7000000000000001E-3</v>
      </c>
    </row>
    <row r="2078" spans="1:7" x14ac:dyDescent="0.2">
      <c r="A2078" s="17">
        <v>40431</v>
      </c>
      <c r="B2078" s="14">
        <v>495.92</v>
      </c>
      <c r="C2078" s="14">
        <v>493.52</v>
      </c>
      <c r="D2078" s="14">
        <v>498.14</v>
      </c>
      <c r="E2078" s="14">
        <v>493.52</v>
      </c>
      <c r="F2078" s="14" t="s">
        <v>2179</v>
      </c>
      <c r="G2078" s="15">
        <v>1.43E-2</v>
      </c>
    </row>
    <row r="2079" spans="1:7" x14ac:dyDescent="0.2">
      <c r="A2079" s="17">
        <v>40430</v>
      </c>
      <c r="B2079" s="14">
        <v>494.59</v>
      </c>
      <c r="C2079" s="14">
        <v>487.49</v>
      </c>
      <c r="D2079" s="14">
        <v>495.03</v>
      </c>
      <c r="E2079" s="14">
        <v>485.88</v>
      </c>
      <c r="F2079" s="14" t="s">
        <v>2179</v>
      </c>
      <c r="G2079" s="15">
        <v>1.1999999999999999E-3</v>
      </c>
    </row>
    <row r="2080" spans="1:7" x14ac:dyDescent="0.2">
      <c r="A2080" s="17">
        <v>40429</v>
      </c>
      <c r="B2080" s="14">
        <v>487.61</v>
      </c>
      <c r="C2080" s="14">
        <v>485.65</v>
      </c>
      <c r="D2080" s="14">
        <v>488.61</v>
      </c>
      <c r="E2080" s="14">
        <v>481.86</v>
      </c>
      <c r="F2080" s="14" t="s">
        <v>2179</v>
      </c>
      <c r="G2080" s="15">
        <v>-3.0000000000000001E-3</v>
      </c>
    </row>
    <row r="2081" spans="1:7" x14ac:dyDescent="0.2">
      <c r="A2081" s="17">
        <v>40428</v>
      </c>
      <c r="B2081" s="14">
        <v>487.04</v>
      </c>
      <c r="C2081" s="14">
        <v>488.89</v>
      </c>
      <c r="D2081" s="14">
        <v>488.89</v>
      </c>
      <c r="E2081" s="14">
        <v>484.94</v>
      </c>
      <c r="F2081" s="14" t="s">
        <v>2179</v>
      </c>
      <c r="G2081" s="15">
        <v>2.2000000000000001E-3</v>
      </c>
    </row>
    <row r="2082" spans="1:7" x14ac:dyDescent="0.2">
      <c r="A2082" s="17">
        <v>40427</v>
      </c>
      <c r="B2082" s="14">
        <v>488.52</v>
      </c>
      <c r="C2082" s="14">
        <v>490.86</v>
      </c>
      <c r="D2082" s="14">
        <v>491.03</v>
      </c>
      <c r="E2082" s="14">
        <v>487.15</v>
      </c>
      <c r="F2082" s="14" t="s">
        <v>2179</v>
      </c>
      <c r="G2082" s="15">
        <v>5.7999999999999996E-3</v>
      </c>
    </row>
    <row r="2083" spans="1:7" x14ac:dyDescent="0.2">
      <c r="A2083" s="17">
        <v>40424</v>
      </c>
      <c r="B2083" s="14">
        <v>487.45</v>
      </c>
      <c r="C2083" s="14">
        <v>486.28</v>
      </c>
      <c r="D2083" s="14">
        <v>490.66</v>
      </c>
      <c r="E2083" s="14">
        <v>483.28</v>
      </c>
      <c r="F2083" s="14" t="s">
        <v>2179</v>
      </c>
      <c r="G2083" s="15">
        <v>-4.7000000000000002E-3</v>
      </c>
    </row>
    <row r="2084" spans="1:7" x14ac:dyDescent="0.2">
      <c r="A2084" s="17">
        <v>40423</v>
      </c>
      <c r="B2084" s="14">
        <v>484.64</v>
      </c>
      <c r="C2084" s="14">
        <v>487.8</v>
      </c>
      <c r="D2084" s="14">
        <v>487.8</v>
      </c>
      <c r="E2084" s="14">
        <v>483.19</v>
      </c>
      <c r="F2084" s="14" t="s">
        <v>2179</v>
      </c>
      <c r="G2084" s="15">
        <v>2.9100000000000001E-2</v>
      </c>
    </row>
    <row r="2085" spans="1:7" x14ac:dyDescent="0.2">
      <c r="A2085" s="17">
        <v>40422</v>
      </c>
      <c r="B2085" s="14">
        <v>486.91</v>
      </c>
      <c r="C2085" s="14">
        <v>475.38</v>
      </c>
      <c r="D2085" s="14">
        <v>486.91</v>
      </c>
      <c r="E2085" s="14">
        <v>472.15</v>
      </c>
      <c r="F2085" s="14" t="s">
        <v>2179</v>
      </c>
      <c r="G2085" s="15">
        <v>4.7999999999999996E-3</v>
      </c>
    </row>
    <row r="2086" spans="1:7" x14ac:dyDescent="0.2">
      <c r="A2086" s="17">
        <v>40421</v>
      </c>
      <c r="B2086" s="14">
        <v>473.15</v>
      </c>
      <c r="C2086" s="14">
        <v>465.84</v>
      </c>
      <c r="D2086" s="14">
        <v>473.15</v>
      </c>
      <c r="E2086" s="14">
        <v>464.7</v>
      </c>
      <c r="F2086" s="14" t="s">
        <v>2179</v>
      </c>
      <c r="G2086" s="15">
        <v>-2.0000000000000001E-4</v>
      </c>
    </row>
    <row r="2087" spans="1:7" x14ac:dyDescent="0.2">
      <c r="A2087" s="17">
        <v>40420</v>
      </c>
      <c r="B2087" s="14">
        <v>470.87</v>
      </c>
      <c r="C2087" s="14">
        <v>474.14</v>
      </c>
      <c r="D2087" s="14">
        <v>475.29</v>
      </c>
      <c r="E2087" s="14">
        <v>469.2</v>
      </c>
      <c r="F2087" s="14" t="s">
        <v>2179</v>
      </c>
      <c r="G2087" s="15">
        <v>8.9999999999999998E-4</v>
      </c>
    </row>
    <row r="2088" spans="1:7" x14ac:dyDescent="0.2">
      <c r="A2088" s="17">
        <v>40417</v>
      </c>
      <c r="B2088" s="14">
        <v>470.97</v>
      </c>
      <c r="C2088" s="14">
        <v>467.49</v>
      </c>
      <c r="D2088" s="14">
        <v>473.65</v>
      </c>
      <c r="E2088" s="14">
        <v>467.42</v>
      </c>
      <c r="F2088" s="14" t="s">
        <v>2179</v>
      </c>
      <c r="G2088" s="15">
        <v>1.9599999999999999E-2</v>
      </c>
    </row>
    <row r="2089" spans="1:7" x14ac:dyDescent="0.2">
      <c r="A2089" s="17">
        <v>40416</v>
      </c>
      <c r="B2089" s="14">
        <v>470.56</v>
      </c>
      <c r="C2089" s="14">
        <v>465.96</v>
      </c>
      <c r="D2089" s="14">
        <v>470.75</v>
      </c>
      <c r="E2089" s="14">
        <v>465.33</v>
      </c>
      <c r="F2089" s="14" t="s">
        <v>2179</v>
      </c>
      <c r="G2089" s="15">
        <v>-1.5800000000000002E-2</v>
      </c>
    </row>
    <row r="2090" spans="1:7" x14ac:dyDescent="0.2">
      <c r="A2090" s="17">
        <v>40415</v>
      </c>
      <c r="B2090" s="14">
        <v>461.53</v>
      </c>
      <c r="C2090" s="14">
        <v>467.32</v>
      </c>
      <c r="D2090" s="14">
        <v>469.16</v>
      </c>
      <c r="E2090" s="14">
        <v>458.94</v>
      </c>
      <c r="F2090" s="14" t="s">
        <v>2179</v>
      </c>
      <c r="G2090" s="15">
        <v>-2.0299999999999999E-2</v>
      </c>
    </row>
    <row r="2091" spans="1:7" x14ac:dyDescent="0.2">
      <c r="A2091" s="17">
        <v>40414</v>
      </c>
      <c r="B2091" s="14">
        <v>468.94</v>
      </c>
      <c r="C2091" s="14">
        <v>476.95</v>
      </c>
      <c r="D2091" s="14">
        <v>477.11</v>
      </c>
      <c r="E2091" s="14">
        <v>467.27</v>
      </c>
      <c r="F2091" s="14" t="s">
        <v>2179</v>
      </c>
      <c r="G2091" s="15">
        <v>2.7000000000000001E-3</v>
      </c>
    </row>
    <row r="2092" spans="1:7" x14ac:dyDescent="0.2">
      <c r="A2092" s="17">
        <v>40413</v>
      </c>
      <c r="B2092" s="14">
        <v>478.68</v>
      </c>
      <c r="C2092" s="14">
        <v>476.84</v>
      </c>
      <c r="D2092" s="14">
        <v>480.15</v>
      </c>
      <c r="E2092" s="14">
        <v>476.34</v>
      </c>
      <c r="F2092" s="14" t="s">
        <v>2179</v>
      </c>
      <c r="G2092" s="15">
        <v>-1.29E-2</v>
      </c>
    </row>
    <row r="2093" spans="1:7" x14ac:dyDescent="0.2">
      <c r="A2093" s="17">
        <v>40410</v>
      </c>
      <c r="B2093" s="14">
        <v>477.39</v>
      </c>
      <c r="C2093" s="14">
        <v>482.52</v>
      </c>
      <c r="D2093" s="14">
        <v>484.09</v>
      </c>
      <c r="E2093" s="14">
        <v>473.08</v>
      </c>
      <c r="F2093" s="14" t="s">
        <v>2179</v>
      </c>
      <c r="G2093" s="15">
        <v>-8.6E-3</v>
      </c>
    </row>
    <row r="2094" spans="1:7" x14ac:dyDescent="0.2">
      <c r="A2094" s="17">
        <v>40409</v>
      </c>
      <c r="B2094" s="14">
        <v>483.65</v>
      </c>
      <c r="C2094" s="14">
        <v>491.24</v>
      </c>
      <c r="D2094" s="14">
        <v>491.95</v>
      </c>
      <c r="E2094" s="14">
        <v>483.03</v>
      </c>
      <c r="F2094" s="14" t="s">
        <v>2179</v>
      </c>
      <c r="G2094" s="15">
        <v>-1.4500000000000001E-2</v>
      </c>
    </row>
    <row r="2095" spans="1:7" x14ac:dyDescent="0.2">
      <c r="A2095" s="17">
        <v>40408</v>
      </c>
      <c r="B2095" s="14">
        <v>487.86</v>
      </c>
      <c r="C2095" s="14">
        <v>494.16</v>
      </c>
      <c r="D2095" s="14">
        <v>495.09</v>
      </c>
      <c r="E2095" s="14">
        <v>484.64</v>
      </c>
      <c r="F2095" s="14" t="s">
        <v>2179</v>
      </c>
      <c r="G2095" s="15">
        <v>1.09E-2</v>
      </c>
    </row>
    <row r="2096" spans="1:7" x14ac:dyDescent="0.2">
      <c r="A2096" s="17">
        <v>40407</v>
      </c>
      <c r="B2096" s="14">
        <v>495.04</v>
      </c>
      <c r="C2096" s="14">
        <v>491.14</v>
      </c>
      <c r="D2096" s="14">
        <v>495.04</v>
      </c>
      <c r="E2096" s="14">
        <v>490.68</v>
      </c>
      <c r="F2096" s="14" t="s">
        <v>2179</v>
      </c>
      <c r="G2096" s="15">
        <v>-4.7000000000000002E-3</v>
      </c>
    </row>
    <row r="2097" spans="1:7" x14ac:dyDescent="0.2">
      <c r="A2097" s="17">
        <v>40406</v>
      </c>
      <c r="B2097" s="14">
        <v>489.7</v>
      </c>
      <c r="C2097" s="14">
        <v>491.87</v>
      </c>
      <c r="D2097" s="14">
        <v>494.21</v>
      </c>
      <c r="E2097" s="14">
        <v>486.59</v>
      </c>
      <c r="F2097" s="14" t="s">
        <v>2179</v>
      </c>
      <c r="G2097" s="15">
        <v>-5.9999999999999995E-4</v>
      </c>
    </row>
    <row r="2098" spans="1:7" x14ac:dyDescent="0.2">
      <c r="A2098" s="17">
        <v>40403</v>
      </c>
      <c r="B2098" s="14">
        <v>492</v>
      </c>
      <c r="C2098" s="14">
        <v>494.15</v>
      </c>
      <c r="D2098" s="14">
        <v>495.89</v>
      </c>
      <c r="E2098" s="14">
        <v>487.87</v>
      </c>
      <c r="F2098" s="14" t="s">
        <v>2179</v>
      </c>
      <c r="G2098" s="15">
        <v>-1.5E-3</v>
      </c>
    </row>
    <row r="2099" spans="1:7" x14ac:dyDescent="0.2">
      <c r="A2099" s="17">
        <v>40402</v>
      </c>
      <c r="B2099" s="14">
        <v>492.31</v>
      </c>
      <c r="C2099" s="14">
        <v>492.58</v>
      </c>
      <c r="D2099" s="14">
        <v>497.14</v>
      </c>
      <c r="E2099" s="14">
        <v>488.16</v>
      </c>
      <c r="F2099" s="14" t="s">
        <v>2179</v>
      </c>
      <c r="G2099" s="15">
        <v>-1.6799999999999999E-2</v>
      </c>
    </row>
    <row r="2100" spans="1:7" x14ac:dyDescent="0.2">
      <c r="A2100" s="17">
        <v>40401</v>
      </c>
      <c r="B2100" s="14">
        <v>493.07</v>
      </c>
      <c r="C2100" s="14">
        <v>499.97</v>
      </c>
      <c r="D2100" s="14">
        <v>499.97</v>
      </c>
      <c r="E2100" s="14">
        <v>493.07</v>
      </c>
      <c r="F2100" s="14" t="s">
        <v>2179</v>
      </c>
      <c r="G2100" s="15">
        <v>-1.0500000000000001E-2</v>
      </c>
    </row>
    <row r="2101" spans="1:7" x14ac:dyDescent="0.2">
      <c r="A2101" s="17">
        <v>40400</v>
      </c>
      <c r="B2101" s="14">
        <v>501.52</v>
      </c>
      <c r="C2101" s="14">
        <v>505.46</v>
      </c>
      <c r="D2101" s="14">
        <v>506.28</v>
      </c>
      <c r="E2101" s="14">
        <v>500.9</v>
      </c>
      <c r="F2101" s="14" t="s">
        <v>2179</v>
      </c>
      <c r="G2101" s="15">
        <v>1.1900000000000001E-2</v>
      </c>
    </row>
    <row r="2102" spans="1:7" x14ac:dyDescent="0.2">
      <c r="A2102" s="17">
        <v>40399</v>
      </c>
      <c r="B2102" s="14">
        <v>506.84</v>
      </c>
      <c r="C2102" s="14">
        <v>505.53</v>
      </c>
      <c r="D2102" s="14">
        <v>506.84</v>
      </c>
      <c r="E2102" s="14">
        <v>504.53</v>
      </c>
      <c r="F2102" s="14" t="s">
        <v>2179</v>
      </c>
      <c r="G2102" s="15">
        <v>-9.7000000000000003E-3</v>
      </c>
    </row>
    <row r="2103" spans="1:7" x14ac:dyDescent="0.2">
      <c r="A2103" s="17">
        <v>40396</v>
      </c>
      <c r="B2103" s="14">
        <v>500.86</v>
      </c>
      <c r="C2103" s="14">
        <v>506.22</v>
      </c>
      <c r="D2103" s="14">
        <v>508.92</v>
      </c>
      <c r="E2103" s="14">
        <v>500.76</v>
      </c>
      <c r="F2103" s="14" t="s">
        <v>2179</v>
      </c>
      <c r="G2103" s="15">
        <v>3.5999999999999999E-3</v>
      </c>
    </row>
    <row r="2104" spans="1:7" x14ac:dyDescent="0.2">
      <c r="A2104" s="17">
        <v>40395</v>
      </c>
      <c r="B2104" s="14">
        <v>505.76</v>
      </c>
      <c r="C2104" s="14">
        <v>506.85</v>
      </c>
      <c r="D2104" s="14">
        <v>509.86</v>
      </c>
      <c r="E2104" s="14">
        <v>505.7</v>
      </c>
      <c r="F2104" s="14" t="s">
        <v>2179</v>
      </c>
      <c r="G2104" s="15">
        <v>-3.0000000000000001E-3</v>
      </c>
    </row>
    <row r="2105" spans="1:7" x14ac:dyDescent="0.2">
      <c r="A2105" s="17">
        <v>40394</v>
      </c>
      <c r="B2105" s="14">
        <v>503.94</v>
      </c>
      <c r="C2105" s="14">
        <v>504.25</v>
      </c>
      <c r="D2105" s="14">
        <v>505.05</v>
      </c>
      <c r="E2105" s="14">
        <v>501.01</v>
      </c>
      <c r="F2105" s="14" t="s">
        <v>2179</v>
      </c>
      <c r="G2105" s="15">
        <v>8.8999999999999999E-3</v>
      </c>
    </row>
    <row r="2106" spans="1:7" x14ac:dyDescent="0.2">
      <c r="A2106" s="17">
        <v>40393</v>
      </c>
      <c r="B2106" s="14">
        <v>505.46</v>
      </c>
      <c r="C2106" s="14">
        <v>501.99</v>
      </c>
      <c r="D2106" s="14">
        <v>506.39</v>
      </c>
      <c r="E2106" s="14">
        <v>501.57</v>
      </c>
      <c r="F2106" s="14" t="s">
        <v>2179</v>
      </c>
      <c r="G2106" s="15">
        <v>2.18E-2</v>
      </c>
    </row>
    <row r="2107" spans="1:7" x14ac:dyDescent="0.2">
      <c r="A2107" s="17">
        <v>40392</v>
      </c>
      <c r="B2107" s="14">
        <v>500.99</v>
      </c>
      <c r="C2107" s="14">
        <v>493.6</v>
      </c>
      <c r="D2107" s="14">
        <v>500.99</v>
      </c>
      <c r="E2107" s="14">
        <v>493.34</v>
      </c>
      <c r="F2107" s="14" t="s">
        <v>2179</v>
      </c>
      <c r="G2107" s="15">
        <v>-1.15E-2</v>
      </c>
    </row>
    <row r="2108" spans="1:7" x14ac:dyDescent="0.2">
      <c r="A2108" s="17">
        <v>40389</v>
      </c>
      <c r="B2108" s="14">
        <v>490.32</v>
      </c>
      <c r="C2108" s="14">
        <v>494.64</v>
      </c>
      <c r="D2108" s="14">
        <v>495.07</v>
      </c>
      <c r="E2108" s="14">
        <v>488.71</v>
      </c>
      <c r="F2108" s="14" t="s">
        <v>2179</v>
      </c>
      <c r="G2108" s="15">
        <v>5.4000000000000003E-3</v>
      </c>
    </row>
    <row r="2109" spans="1:7" x14ac:dyDescent="0.2">
      <c r="A2109" s="17">
        <v>40388</v>
      </c>
      <c r="B2109" s="14">
        <v>496.01</v>
      </c>
      <c r="C2109" s="14">
        <v>494.85</v>
      </c>
      <c r="D2109" s="14">
        <v>497.86</v>
      </c>
      <c r="E2109" s="14">
        <v>494.09</v>
      </c>
      <c r="F2109" s="14" t="s">
        <v>2179</v>
      </c>
      <c r="G2109" s="15">
        <v>-2.8E-3</v>
      </c>
    </row>
    <row r="2110" spans="1:7" x14ac:dyDescent="0.2">
      <c r="A2110" s="17">
        <v>40387</v>
      </c>
      <c r="B2110" s="14">
        <v>493.35</v>
      </c>
      <c r="C2110" s="14">
        <v>496.18</v>
      </c>
      <c r="D2110" s="14">
        <v>497.72</v>
      </c>
      <c r="E2110" s="14">
        <v>492.2</v>
      </c>
      <c r="F2110" s="14" t="s">
        <v>2179</v>
      </c>
      <c r="G2110" s="15">
        <v>3.0999999999999999E-3</v>
      </c>
    </row>
    <row r="2111" spans="1:7" x14ac:dyDescent="0.2">
      <c r="A2111" s="17">
        <v>40386</v>
      </c>
      <c r="B2111" s="14">
        <v>494.74</v>
      </c>
      <c r="C2111" s="14">
        <v>493.93</v>
      </c>
      <c r="D2111" s="14">
        <v>497.04</v>
      </c>
      <c r="E2111" s="14">
        <v>493.93</v>
      </c>
      <c r="F2111" s="14" t="s">
        <v>2179</v>
      </c>
      <c r="G2111" s="15">
        <v>4.0000000000000001E-3</v>
      </c>
    </row>
    <row r="2112" spans="1:7" x14ac:dyDescent="0.2">
      <c r="A2112" s="17">
        <v>40385</v>
      </c>
      <c r="B2112" s="14">
        <v>493.2</v>
      </c>
      <c r="C2112" s="14">
        <v>494.09</v>
      </c>
      <c r="D2112" s="14">
        <v>494.72</v>
      </c>
      <c r="E2112" s="14">
        <v>489.9</v>
      </c>
      <c r="F2112" s="14" t="s">
        <v>2179</v>
      </c>
      <c r="G2112" s="15">
        <v>3.5000000000000001E-3</v>
      </c>
    </row>
    <row r="2113" spans="1:7" x14ac:dyDescent="0.2">
      <c r="A2113" s="17">
        <v>40382</v>
      </c>
      <c r="B2113" s="14">
        <v>491.22</v>
      </c>
      <c r="C2113" s="14">
        <v>490.59</v>
      </c>
      <c r="D2113" s="14">
        <v>492.42</v>
      </c>
      <c r="E2113" s="14">
        <v>488.26</v>
      </c>
      <c r="F2113" s="14" t="s">
        <v>2179</v>
      </c>
      <c r="G2113" s="15">
        <v>9.2999999999999992E-3</v>
      </c>
    </row>
    <row r="2114" spans="1:7" x14ac:dyDescent="0.2">
      <c r="A2114" s="17">
        <v>40381</v>
      </c>
      <c r="B2114" s="14">
        <v>489.53</v>
      </c>
      <c r="C2114" s="14">
        <v>485.38</v>
      </c>
      <c r="D2114" s="14">
        <v>489.92</v>
      </c>
      <c r="E2114" s="14">
        <v>484.3</v>
      </c>
      <c r="F2114" s="14" t="s">
        <v>2179</v>
      </c>
      <c r="G2114" s="15">
        <v>8.8000000000000005E-3</v>
      </c>
    </row>
    <row r="2115" spans="1:7" x14ac:dyDescent="0.2">
      <c r="A2115" s="17">
        <v>40380</v>
      </c>
      <c r="B2115" s="14">
        <v>485.01</v>
      </c>
      <c r="C2115" s="14">
        <v>483.56</v>
      </c>
      <c r="D2115" s="14">
        <v>486.09</v>
      </c>
      <c r="E2115" s="14">
        <v>481.25</v>
      </c>
      <c r="F2115" s="14" t="s">
        <v>2179</v>
      </c>
      <c r="G2115" s="15">
        <v>-1.03E-2</v>
      </c>
    </row>
    <row r="2116" spans="1:7" x14ac:dyDescent="0.2">
      <c r="A2116" s="17">
        <v>40379</v>
      </c>
      <c r="B2116" s="14">
        <v>480.76</v>
      </c>
      <c r="C2116" s="14">
        <v>487.69</v>
      </c>
      <c r="D2116" s="14">
        <v>488.38</v>
      </c>
      <c r="E2116" s="14">
        <v>477.89</v>
      </c>
      <c r="F2116" s="14" t="s">
        <v>2179</v>
      </c>
      <c r="G2116" s="15">
        <v>-7.7999999999999996E-3</v>
      </c>
    </row>
    <row r="2117" spans="1:7" x14ac:dyDescent="0.2">
      <c r="A2117" s="17">
        <v>40378</v>
      </c>
      <c r="B2117" s="14">
        <v>485.77</v>
      </c>
      <c r="C2117" s="14">
        <v>487.26</v>
      </c>
      <c r="D2117" s="14">
        <v>488.53</v>
      </c>
      <c r="E2117" s="14">
        <v>484.49</v>
      </c>
      <c r="F2117" s="14" t="s">
        <v>2179</v>
      </c>
      <c r="G2117" s="15">
        <v>-1.4200000000000001E-2</v>
      </c>
    </row>
    <row r="2118" spans="1:7" x14ac:dyDescent="0.2">
      <c r="A2118" s="17">
        <v>40375</v>
      </c>
      <c r="B2118" s="14">
        <v>489.6</v>
      </c>
      <c r="C2118" s="14">
        <v>498.6</v>
      </c>
      <c r="D2118" s="14">
        <v>499.1</v>
      </c>
      <c r="E2118" s="14">
        <v>488.07</v>
      </c>
      <c r="F2118" s="14" t="s">
        <v>2179</v>
      </c>
      <c r="G2118" s="15">
        <v>2.9999999999999997E-4</v>
      </c>
    </row>
    <row r="2119" spans="1:7" x14ac:dyDescent="0.2">
      <c r="A2119" s="17">
        <v>40374</v>
      </c>
      <c r="B2119" s="14">
        <v>496.67</v>
      </c>
      <c r="C2119" s="14">
        <v>495.88</v>
      </c>
      <c r="D2119" s="14">
        <v>499.66</v>
      </c>
      <c r="E2119" s="14">
        <v>495.04</v>
      </c>
      <c r="F2119" s="14" t="s">
        <v>2179</v>
      </c>
      <c r="G2119" s="15">
        <v>7.4999999999999997E-3</v>
      </c>
    </row>
    <row r="2120" spans="1:7" x14ac:dyDescent="0.2">
      <c r="A2120" s="17">
        <v>40373</v>
      </c>
      <c r="B2120" s="14">
        <v>496.53</v>
      </c>
      <c r="C2120" s="14">
        <v>496.38</v>
      </c>
      <c r="D2120" s="14">
        <v>496.75</v>
      </c>
      <c r="E2120" s="14">
        <v>492.28</v>
      </c>
      <c r="F2120" s="14" t="s">
        <v>2179</v>
      </c>
      <c r="G2120" s="15">
        <v>4.1999999999999997E-3</v>
      </c>
    </row>
    <row r="2121" spans="1:7" x14ac:dyDescent="0.2">
      <c r="A2121" s="17">
        <v>40372</v>
      </c>
      <c r="B2121" s="14">
        <v>492.84</v>
      </c>
      <c r="C2121" s="14">
        <v>490.95</v>
      </c>
      <c r="D2121" s="14">
        <v>494.21</v>
      </c>
      <c r="E2121" s="14">
        <v>490.52</v>
      </c>
      <c r="F2121" s="14" t="s">
        <v>2179</v>
      </c>
      <c r="G2121" s="15">
        <v>1.8E-3</v>
      </c>
    </row>
    <row r="2122" spans="1:7" x14ac:dyDescent="0.2">
      <c r="A2122" s="17">
        <v>40371</v>
      </c>
      <c r="B2122" s="14">
        <v>490.77</v>
      </c>
      <c r="C2122" s="14">
        <v>491.33</v>
      </c>
      <c r="D2122" s="14">
        <v>491.39</v>
      </c>
      <c r="E2122" s="14">
        <v>487.97</v>
      </c>
      <c r="F2122" s="14" t="s">
        <v>2179</v>
      </c>
      <c r="G2122" s="15">
        <v>-2.7000000000000001E-3</v>
      </c>
    </row>
    <row r="2123" spans="1:7" x14ac:dyDescent="0.2">
      <c r="A2123" s="17">
        <v>40368</v>
      </c>
      <c r="B2123" s="14">
        <v>489.87</v>
      </c>
      <c r="C2123" s="14">
        <v>492.95</v>
      </c>
      <c r="D2123" s="14">
        <v>492.95</v>
      </c>
      <c r="E2123" s="14">
        <v>489.61</v>
      </c>
      <c r="F2123" s="14" t="s">
        <v>2179</v>
      </c>
      <c r="G2123" s="15">
        <v>9.1000000000000004E-3</v>
      </c>
    </row>
    <row r="2124" spans="1:7" x14ac:dyDescent="0.2">
      <c r="A2124" s="17">
        <v>40367</v>
      </c>
      <c r="B2124" s="14">
        <v>491.18</v>
      </c>
      <c r="C2124" s="14">
        <v>495.46</v>
      </c>
      <c r="D2124" s="14">
        <v>496.22</v>
      </c>
      <c r="E2124" s="14">
        <v>490.2</v>
      </c>
      <c r="F2124" s="14" t="s">
        <v>2179</v>
      </c>
      <c r="G2124" s="15">
        <v>5.0000000000000001E-3</v>
      </c>
    </row>
    <row r="2125" spans="1:7" x14ac:dyDescent="0.2">
      <c r="A2125" s="17">
        <v>40366</v>
      </c>
      <c r="B2125" s="14">
        <v>486.74</v>
      </c>
      <c r="C2125" s="14">
        <v>481.13</v>
      </c>
      <c r="D2125" s="14">
        <v>486.76</v>
      </c>
      <c r="E2125" s="14">
        <v>478.99</v>
      </c>
      <c r="F2125" s="14" t="s">
        <v>2179</v>
      </c>
      <c r="G2125" s="15">
        <v>2.4500000000000001E-2</v>
      </c>
    </row>
    <row r="2126" spans="1:7" x14ac:dyDescent="0.2">
      <c r="A2126" s="17">
        <v>40365</v>
      </c>
      <c r="B2126" s="14">
        <v>484.32</v>
      </c>
      <c r="C2126" s="14">
        <v>473.91</v>
      </c>
      <c r="D2126" s="14">
        <v>484.65</v>
      </c>
      <c r="E2126" s="14">
        <v>473.91</v>
      </c>
      <c r="F2126" s="14" t="s">
        <v>2179</v>
      </c>
      <c r="G2126" s="15">
        <v>2.8E-3</v>
      </c>
    </row>
    <row r="2127" spans="1:7" x14ac:dyDescent="0.2">
      <c r="A2127" s="17">
        <v>40364</v>
      </c>
      <c r="B2127" s="14">
        <v>472.72</v>
      </c>
      <c r="C2127" s="14">
        <v>474.83</v>
      </c>
      <c r="D2127" s="14">
        <v>475.03</v>
      </c>
      <c r="E2127" s="14">
        <v>471.34</v>
      </c>
      <c r="F2127" s="14" t="s">
        <v>2179</v>
      </c>
      <c r="G2127" s="15">
        <v>1.78E-2</v>
      </c>
    </row>
    <row r="2128" spans="1:7" x14ac:dyDescent="0.2">
      <c r="A2128" s="17">
        <v>40361</v>
      </c>
      <c r="B2128" s="14">
        <v>471.39</v>
      </c>
      <c r="C2128" s="14">
        <v>469.05</v>
      </c>
      <c r="D2128" s="14">
        <v>472.89</v>
      </c>
      <c r="E2128" s="14">
        <v>467.37</v>
      </c>
      <c r="F2128" s="14" t="s">
        <v>2179</v>
      </c>
      <c r="G2128" s="15">
        <v>-2.29E-2</v>
      </c>
    </row>
    <row r="2129" spans="1:7" x14ac:dyDescent="0.2">
      <c r="A2129" s="17">
        <v>40360</v>
      </c>
      <c r="B2129" s="14">
        <v>463.13</v>
      </c>
      <c r="C2129" s="14">
        <v>469.72</v>
      </c>
      <c r="D2129" s="14">
        <v>471.23</v>
      </c>
      <c r="E2129" s="14">
        <v>462.91</v>
      </c>
      <c r="F2129" s="14" t="s">
        <v>2179</v>
      </c>
      <c r="G2129" s="15">
        <v>5.4000000000000003E-3</v>
      </c>
    </row>
    <row r="2130" spans="1:7" x14ac:dyDescent="0.2">
      <c r="A2130" s="17">
        <v>40359</v>
      </c>
      <c r="B2130" s="14">
        <v>473.98</v>
      </c>
      <c r="C2130" s="14">
        <v>471.55</v>
      </c>
      <c r="D2130" s="14">
        <v>478.29</v>
      </c>
      <c r="E2130" s="14">
        <v>470.59</v>
      </c>
      <c r="F2130" s="14" t="s">
        <v>2179</v>
      </c>
      <c r="G2130" s="15">
        <v>-3.0499999999999999E-2</v>
      </c>
    </row>
    <row r="2131" spans="1:7" x14ac:dyDescent="0.2">
      <c r="A2131" s="17">
        <v>40358</v>
      </c>
      <c r="B2131" s="14">
        <v>471.45</v>
      </c>
      <c r="C2131" s="14">
        <v>483.72</v>
      </c>
      <c r="D2131" s="14">
        <v>483.72</v>
      </c>
      <c r="E2131" s="14">
        <v>470.66</v>
      </c>
      <c r="F2131" s="14" t="s">
        <v>2179</v>
      </c>
      <c r="G2131" s="15">
        <v>2.2000000000000001E-3</v>
      </c>
    </row>
    <row r="2132" spans="1:7" x14ac:dyDescent="0.2">
      <c r="A2132" s="17">
        <v>40357</v>
      </c>
      <c r="B2132" s="14">
        <v>486.28</v>
      </c>
      <c r="C2132" s="14">
        <v>488.04</v>
      </c>
      <c r="D2132" s="14">
        <v>489.83</v>
      </c>
      <c r="E2132" s="14">
        <v>484.73</v>
      </c>
      <c r="F2132" s="14" t="s">
        <v>2179</v>
      </c>
      <c r="G2132" s="15">
        <v>-6.7000000000000002E-3</v>
      </c>
    </row>
    <row r="2133" spans="1:7" x14ac:dyDescent="0.2">
      <c r="A2133" s="17">
        <v>40354</v>
      </c>
      <c r="B2133" s="14">
        <v>485.2</v>
      </c>
      <c r="C2133" s="14">
        <v>488.16</v>
      </c>
      <c r="D2133" s="14">
        <v>490.51</v>
      </c>
      <c r="E2133" s="14">
        <v>484.94</v>
      </c>
      <c r="F2133" s="14" t="s">
        <v>2179</v>
      </c>
      <c r="G2133" s="15">
        <v>-1.49E-2</v>
      </c>
    </row>
    <row r="2134" spans="1:7" x14ac:dyDescent="0.2">
      <c r="A2134" s="17">
        <v>40353</v>
      </c>
      <c r="B2134" s="14">
        <v>488.45</v>
      </c>
      <c r="C2134" s="14">
        <v>498.74</v>
      </c>
      <c r="D2134" s="14">
        <v>498.74</v>
      </c>
      <c r="E2134" s="14">
        <v>488.38</v>
      </c>
      <c r="F2134" s="14" t="s">
        <v>2179</v>
      </c>
      <c r="G2134" s="15">
        <v>-7.4999999999999997E-3</v>
      </c>
    </row>
    <row r="2135" spans="1:7" x14ac:dyDescent="0.2">
      <c r="A2135" s="17">
        <v>40352</v>
      </c>
      <c r="B2135" s="14">
        <v>495.82</v>
      </c>
      <c r="C2135" s="14">
        <v>498.1</v>
      </c>
      <c r="D2135" s="14">
        <v>498.54</v>
      </c>
      <c r="E2135" s="14">
        <v>494.89</v>
      </c>
      <c r="F2135" s="14" t="s">
        <v>2179</v>
      </c>
      <c r="G2135" s="15">
        <v>-8.3999999999999995E-3</v>
      </c>
    </row>
    <row r="2136" spans="1:7" x14ac:dyDescent="0.2">
      <c r="A2136" s="17">
        <v>40351</v>
      </c>
      <c r="B2136" s="14">
        <v>499.56</v>
      </c>
      <c r="C2136" s="14">
        <v>502.06</v>
      </c>
      <c r="D2136" s="14">
        <v>504.83</v>
      </c>
      <c r="E2136" s="14">
        <v>498.83</v>
      </c>
      <c r="F2136" s="14" t="s">
        <v>2179</v>
      </c>
      <c r="G2136" s="15">
        <v>9.2999999999999992E-3</v>
      </c>
    </row>
    <row r="2137" spans="1:7" x14ac:dyDescent="0.2">
      <c r="A2137" s="17">
        <v>40350</v>
      </c>
      <c r="B2137" s="14">
        <v>503.8</v>
      </c>
      <c r="C2137" s="14">
        <v>504.37</v>
      </c>
      <c r="D2137" s="14">
        <v>506.17</v>
      </c>
      <c r="E2137" s="14">
        <v>503.38</v>
      </c>
      <c r="F2137" s="14" t="s">
        <v>2179</v>
      </c>
      <c r="G2137" s="15">
        <v>1.66E-2</v>
      </c>
    </row>
    <row r="2138" spans="1:7" x14ac:dyDescent="0.2">
      <c r="A2138" s="17">
        <v>40347</v>
      </c>
      <c r="B2138" s="14">
        <v>499.14</v>
      </c>
      <c r="C2138" s="14">
        <v>494.98</v>
      </c>
      <c r="D2138" s="14">
        <v>499.14</v>
      </c>
      <c r="E2138" s="14">
        <v>494.98</v>
      </c>
      <c r="F2138" s="14" t="s">
        <v>2179</v>
      </c>
      <c r="G2138" s="15">
        <v>5.0000000000000001E-4</v>
      </c>
    </row>
    <row r="2139" spans="1:7" x14ac:dyDescent="0.2">
      <c r="A2139" s="17">
        <v>40346</v>
      </c>
      <c r="B2139" s="14">
        <v>491.01</v>
      </c>
      <c r="C2139" s="14">
        <v>491.08</v>
      </c>
      <c r="D2139" s="14">
        <v>495.66</v>
      </c>
      <c r="E2139" s="14">
        <v>489.51</v>
      </c>
      <c r="F2139" s="14" t="s">
        <v>2179</v>
      </c>
      <c r="G2139" s="15">
        <v>-6.1999999999999998E-3</v>
      </c>
    </row>
    <row r="2140" spans="1:7" x14ac:dyDescent="0.2">
      <c r="A2140" s="17">
        <v>40345</v>
      </c>
      <c r="B2140" s="14">
        <v>490.75</v>
      </c>
      <c r="C2140" s="14">
        <v>497.53</v>
      </c>
      <c r="D2140" s="14">
        <v>497.53</v>
      </c>
      <c r="E2140" s="14">
        <v>446.3</v>
      </c>
      <c r="F2140" s="14" t="s">
        <v>2179</v>
      </c>
      <c r="G2140" s="15">
        <v>1.4E-3</v>
      </c>
    </row>
    <row r="2141" spans="1:7" x14ac:dyDescent="0.2">
      <c r="A2141" s="17">
        <v>40344</v>
      </c>
      <c r="B2141" s="14">
        <v>493.83</v>
      </c>
      <c r="C2141" s="14">
        <v>490.42</v>
      </c>
      <c r="D2141" s="14">
        <v>493.83</v>
      </c>
      <c r="E2141" s="14">
        <v>489.32</v>
      </c>
      <c r="F2141" s="14" t="s">
        <v>2179</v>
      </c>
      <c r="G2141" s="15">
        <v>1.8100000000000002E-2</v>
      </c>
    </row>
    <row r="2142" spans="1:7" x14ac:dyDescent="0.2">
      <c r="A2142" s="17">
        <v>40343</v>
      </c>
      <c r="B2142" s="14">
        <v>493.15</v>
      </c>
      <c r="C2142" s="14">
        <v>489.64</v>
      </c>
      <c r="D2142" s="14">
        <v>493.3</v>
      </c>
      <c r="E2142" s="14">
        <v>489.14</v>
      </c>
      <c r="F2142" s="14" t="s">
        <v>2179</v>
      </c>
      <c r="G2142" s="15">
        <v>2.2000000000000001E-3</v>
      </c>
    </row>
    <row r="2143" spans="1:7" x14ac:dyDescent="0.2">
      <c r="A2143" s="17">
        <v>40340</v>
      </c>
      <c r="B2143" s="14">
        <v>484.36</v>
      </c>
      <c r="C2143" s="14">
        <v>485.37</v>
      </c>
      <c r="D2143" s="14">
        <v>487.34</v>
      </c>
      <c r="E2143" s="14">
        <v>481.25</v>
      </c>
      <c r="F2143" s="14" t="s">
        <v>2179</v>
      </c>
      <c r="G2143" s="15">
        <v>1.8499999999999999E-2</v>
      </c>
    </row>
    <row r="2144" spans="1:7" x14ac:dyDescent="0.2">
      <c r="A2144" s="17">
        <v>40339</v>
      </c>
      <c r="B2144" s="14">
        <v>483.31</v>
      </c>
      <c r="C2144" s="14">
        <v>473.5</v>
      </c>
      <c r="D2144" s="14">
        <v>483.37</v>
      </c>
      <c r="E2144" s="14">
        <v>472.02</v>
      </c>
      <c r="F2144" s="14" t="s">
        <v>2179</v>
      </c>
      <c r="G2144" s="15">
        <v>9.7999999999999997E-3</v>
      </c>
    </row>
    <row r="2145" spans="1:7" x14ac:dyDescent="0.2">
      <c r="A2145" s="17">
        <v>40338</v>
      </c>
      <c r="B2145" s="14">
        <v>474.54</v>
      </c>
      <c r="C2145" s="14">
        <v>473.33</v>
      </c>
      <c r="D2145" s="14">
        <v>474.54</v>
      </c>
      <c r="E2145" s="14">
        <v>470.38</v>
      </c>
      <c r="F2145" s="14" t="s">
        <v>2179</v>
      </c>
      <c r="G2145" s="15">
        <v>-6.7999999999999996E-3</v>
      </c>
    </row>
    <row r="2146" spans="1:7" x14ac:dyDescent="0.2">
      <c r="A2146" s="17">
        <v>40337</v>
      </c>
      <c r="B2146" s="14">
        <v>469.93</v>
      </c>
      <c r="C2146" s="14">
        <v>477.29</v>
      </c>
      <c r="D2146" s="14">
        <v>478.38</v>
      </c>
      <c r="E2146" s="14">
        <v>468.52</v>
      </c>
      <c r="F2146" s="14" t="s">
        <v>2179</v>
      </c>
      <c r="G2146" s="15">
        <v>-9.4000000000000004E-3</v>
      </c>
    </row>
    <row r="2147" spans="1:7" x14ac:dyDescent="0.2">
      <c r="A2147" s="17">
        <v>40336</v>
      </c>
      <c r="B2147" s="14">
        <v>473.16</v>
      </c>
      <c r="C2147" s="14">
        <v>470.47</v>
      </c>
      <c r="D2147" s="14">
        <v>475.79</v>
      </c>
      <c r="E2147" s="14">
        <v>469.01</v>
      </c>
      <c r="F2147" s="14" t="s">
        <v>2179</v>
      </c>
      <c r="G2147" s="15">
        <v>-9.7999999999999997E-3</v>
      </c>
    </row>
    <row r="2148" spans="1:7" x14ac:dyDescent="0.2">
      <c r="A2148" s="17">
        <v>40333</v>
      </c>
      <c r="B2148" s="14">
        <v>477.63</v>
      </c>
      <c r="C2148" s="14">
        <v>483.34</v>
      </c>
      <c r="D2148" s="14">
        <v>487.26</v>
      </c>
      <c r="E2148" s="14">
        <v>476.6</v>
      </c>
      <c r="F2148" s="14" t="s">
        <v>2179</v>
      </c>
      <c r="G2148" s="15">
        <v>2.1399999999999999E-2</v>
      </c>
    </row>
    <row r="2149" spans="1:7" x14ac:dyDescent="0.2">
      <c r="A2149" s="17">
        <v>40332</v>
      </c>
      <c r="B2149" s="14">
        <v>482.36</v>
      </c>
      <c r="C2149" s="14">
        <v>478.19</v>
      </c>
      <c r="D2149" s="14">
        <v>482.36</v>
      </c>
      <c r="E2149" s="14">
        <v>478.19</v>
      </c>
      <c r="F2149" s="14" t="s">
        <v>2179</v>
      </c>
      <c r="G2149" s="15">
        <v>5.7999999999999996E-3</v>
      </c>
    </row>
    <row r="2150" spans="1:7" x14ac:dyDescent="0.2">
      <c r="A2150" s="17">
        <v>40331</v>
      </c>
      <c r="B2150" s="14">
        <v>472.26</v>
      </c>
      <c r="C2150" s="14">
        <v>467.04</v>
      </c>
      <c r="D2150" s="14">
        <v>472.65</v>
      </c>
      <c r="E2150" s="14">
        <v>465.45</v>
      </c>
      <c r="F2150" s="14" t="s">
        <v>2179</v>
      </c>
      <c r="G2150" s="15">
        <v>-2.0999999999999999E-3</v>
      </c>
    </row>
    <row r="2151" spans="1:7" x14ac:dyDescent="0.2">
      <c r="A2151" s="17">
        <v>40330</v>
      </c>
      <c r="B2151" s="14">
        <v>469.55</v>
      </c>
      <c r="C2151" s="14">
        <v>470.62</v>
      </c>
      <c r="D2151" s="14">
        <v>471</v>
      </c>
      <c r="E2151" s="14">
        <v>462.31</v>
      </c>
      <c r="F2151" s="14" t="s">
        <v>2179</v>
      </c>
      <c r="G2151" s="15">
        <v>5.1000000000000004E-3</v>
      </c>
    </row>
    <row r="2152" spans="1:7" x14ac:dyDescent="0.2">
      <c r="A2152" s="17">
        <v>40329</v>
      </c>
      <c r="B2152" s="14">
        <v>470.56</v>
      </c>
      <c r="C2152" s="14">
        <v>468.68</v>
      </c>
      <c r="D2152" s="14">
        <v>470.87</v>
      </c>
      <c r="E2152" s="14">
        <v>466.96</v>
      </c>
      <c r="F2152" s="14" t="s">
        <v>2179</v>
      </c>
      <c r="G2152" s="15">
        <v>-6.1999999999999998E-3</v>
      </c>
    </row>
    <row r="2153" spans="1:7" x14ac:dyDescent="0.2">
      <c r="A2153" s="17">
        <v>40326</v>
      </c>
      <c r="B2153" s="14">
        <v>468.15</v>
      </c>
      <c r="C2153" s="14">
        <v>475.81</v>
      </c>
      <c r="D2153" s="14">
        <v>476.94</v>
      </c>
      <c r="E2153" s="14">
        <v>467.25</v>
      </c>
      <c r="F2153" s="14" t="s">
        <v>2179</v>
      </c>
      <c r="G2153" s="15">
        <v>2.4500000000000001E-2</v>
      </c>
    </row>
    <row r="2154" spans="1:7" x14ac:dyDescent="0.2">
      <c r="A2154" s="17">
        <v>40325</v>
      </c>
      <c r="B2154" s="14">
        <v>471.05</v>
      </c>
      <c r="C2154" s="14">
        <v>461.4</v>
      </c>
      <c r="D2154" s="14">
        <v>471.07</v>
      </c>
      <c r="E2154" s="14">
        <v>461.02</v>
      </c>
      <c r="F2154" s="14" t="s">
        <v>2179</v>
      </c>
      <c r="G2154" s="15">
        <v>3.49E-2</v>
      </c>
    </row>
    <row r="2155" spans="1:7" x14ac:dyDescent="0.2">
      <c r="A2155" s="17">
        <v>40324</v>
      </c>
      <c r="B2155" s="14">
        <v>459.77</v>
      </c>
      <c r="C2155" s="14">
        <v>449.98</v>
      </c>
      <c r="D2155" s="14">
        <v>461.63</v>
      </c>
      <c r="E2155" s="14">
        <v>449.98</v>
      </c>
      <c r="F2155" s="14" t="s">
        <v>2179</v>
      </c>
      <c r="G2155" s="15">
        <v>-2.4400000000000002E-2</v>
      </c>
    </row>
    <row r="2156" spans="1:7" x14ac:dyDescent="0.2">
      <c r="A2156" s="17">
        <v>40323</v>
      </c>
      <c r="B2156" s="14">
        <v>444.26</v>
      </c>
      <c r="C2156" s="14">
        <v>449.07</v>
      </c>
      <c r="D2156" s="14">
        <v>449.07</v>
      </c>
      <c r="E2156" s="14">
        <v>442.78</v>
      </c>
      <c r="F2156" s="14" t="s">
        <v>2179</v>
      </c>
      <c r="G2156" s="15">
        <v>-8.2000000000000007E-3</v>
      </c>
    </row>
    <row r="2157" spans="1:7" x14ac:dyDescent="0.2">
      <c r="A2157" s="17">
        <v>40319</v>
      </c>
      <c r="B2157" s="14">
        <v>455.38</v>
      </c>
      <c r="C2157" s="14">
        <v>455.75</v>
      </c>
      <c r="D2157" s="14">
        <v>461.47</v>
      </c>
      <c r="E2157" s="14">
        <v>448.34</v>
      </c>
      <c r="F2157" s="14" t="s">
        <v>2179</v>
      </c>
      <c r="G2157" s="15">
        <v>-3.1300000000000001E-2</v>
      </c>
    </row>
    <row r="2158" spans="1:7" x14ac:dyDescent="0.2">
      <c r="A2158" s="17">
        <v>40318</v>
      </c>
      <c r="B2158" s="14">
        <v>459.16</v>
      </c>
      <c r="C2158" s="14">
        <v>475.35</v>
      </c>
      <c r="D2158" s="14">
        <v>477.08</v>
      </c>
      <c r="E2158" s="14">
        <v>456.15</v>
      </c>
      <c r="F2158" s="14" t="s">
        <v>2179</v>
      </c>
      <c r="G2158" s="15">
        <v>-2.5399999999999999E-2</v>
      </c>
    </row>
    <row r="2159" spans="1:7" x14ac:dyDescent="0.2">
      <c r="A2159" s="17">
        <v>40317</v>
      </c>
      <c r="B2159" s="14">
        <v>474.01</v>
      </c>
      <c r="C2159" s="14">
        <v>480.04</v>
      </c>
      <c r="D2159" s="14">
        <v>482.26</v>
      </c>
      <c r="E2159" s="14">
        <v>472.31</v>
      </c>
      <c r="F2159" s="14" t="s">
        <v>2179</v>
      </c>
      <c r="G2159" s="15">
        <v>5.1999999999999998E-3</v>
      </c>
    </row>
    <row r="2160" spans="1:7" x14ac:dyDescent="0.2">
      <c r="A2160" s="17">
        <v>40316</v>
      </c>
      <c r="B2160" s="14">
        <v>486.37</v>
      </c>
      <c r="C2160" s="14">
        <v>487.59</v>
      </c>
      <c r="D2160" s="14">
        <v>490.39</v>
      </c>
      <c r="E2160" s="14">
        <v>484.67</v>
      </c>
      <c r="F2160" s="14" t="s">
        <v>2179</v>
      </c>
      <c r="G2160" s="15">
        <v>-1.03E-2</v>
      </c>
    </row>
    <row r="2161" spans="1:7" x14ac:dyDescent="0.2">
      <c r="A2161" s="17">
        <v>40315</v>
      </c>
      <c r="B2161" s="14">
        <v>483.87</v>
      </c>
      <c r="C2161" s="14">
        <v>478.46</v>
      </c>
      <c r="D2161" s="14">
        <v>485.33</v>
      </c>
      <c r="E2161" s="14">
        <v>476.4</v>
      </c>
      <c r="F2161" s="14" t="s">
        <v>2179</v>
      </c>
      <c r="G2161" s="15">
        <v>2.8299999999999999E-2</v>
      </c>
    </row>
    <row r="2162" spans="1:7" x14ac:dyDescent="0.2">
      <c r="A2162" s="17">
        <v>40310</v>
      </c>
      <c r="B2162" s="14">
        <v>488.93</v>
      </c>
      <c r="C2162" s="14">
        <v>481.61</v>
      </c>
      <c r="D2162" s="14">
        <v>489.5</v>
      </c>
      <c r="E2162" s="14">
        <v>480.9</v>
      </c>
      <c r="F2162" s="14" t="s">
        <v>2179</v>
      </c>
      <c r="G2162" s="15">
        <v>-5.7000000000000002E-3</v>
      </c>
    </row>
    <row r="2163" spans="1:7" x14ac:dyDescent="0.2">
      <c r="A2163" s="17">
        <v>40309</v>
      </c>
      <c r="B2163" s="14">
        <v>475.48</v>
      </c>
      <c r="C2163" s="14">
        <v>477.93</v>
      </c>
      <c r="D2163" s="14">
        <v>480.86</v>
      </c>
      <c r="E2163" s="14">
        <v>473.63</v>
      </c>
      <c r="F2163" s="14" t="s">
        <v>2179</v>
      </c>
      <c r="G2163" s="15">
        <v>6.1800000000000001E-2</v>
      </c>
    </row>
    <row r="2164" spans="1:7" x14ac:dyDescent="0.2">
      <c r="A2164" s="17">
        <v>40308</v>
      </c>
      <c r="B2164" s="14">
        <v>478.2</v>
      </c>
      <c r="C2164" s="14">
        <v>464.66</v>
      </c>
      <c r="D2164" s="14">
        <v>534.67999999999995</v>
      </c>
      <c r="E2164" s="14">
        <v>464.66</v>
      </c>
      <c r="F2164" s="14" t="s">
        <v>2179</v>
      </c>
      <c r="G2164" s="15">
        <v>-3.9899999999999998E-2</v>
      </c>
    </row>
    <row r="2165" spans="1:7" x14ac:dyDescent="0.2">
      <c r="A2165" s="17">
        <v>40305</v>
      </c>
      <c r="B2165" s="14">
        <v>450.35</v>
      </c>
      <c r="C2165" s="14">
        <v>456.78</v>
      </c>
      <c r="D2165" s="14">
        <v>461.37</v>
      </c>
      <c r="E2165" s="14">
        <v>450.04</v>
      </c>
      <c r="F2165" s="14" t="s">
        <v>2179</v>
      </c>
      <c r="G2165" s="15">
        <v>-1.5800000000000002E-2</v>
      </c>
    </row>
    <row r="2166" spans="1:7" x14ac:dyDescent="0.2">
      <c r="A2166" s="17">
        <v>40304</v>
      </c>
      <c r="B2166" s="14">
        <v>469.09</v>
      </c>
      <c r="C2166" s="14">
        <v>472.68</v>
      </c>
      <c r="D2166" s="14">
        <v>477.65</v>
      </c>
      <c r="E2166" s="14">
        <v>469.09</v>
      </c>
      <c r="F2166" s="14" t="s">
        <v>2179</v>
      </c>
      <c r="G2166" s="15">
        <v>-2.4299999999999999E-2</v>
      </c>
    </row>
    <row r="2167" spans="1:7" x14ac:dyDescent="0.2">
      <c r="A2167" s="17">
        <v>40303</v>
      </c>
      <c r="B2167" s="14">
        <v>476.62</v>
      </c>
      <c r="C2167" s="14">
        <v>486.8</v>
      </c>
      <c r="D2167" s="14">
        <v>488.79</v>
      </c>
      <c r="E2167" s="14">
        <v>473.77</v>
      </c>
      <c r="F2167" s="14" t="s">
        <v>2179</v>
      </c>
      <c r="G2167" s="15">
        <v>-1.5900000000000001E-2</v>
      </c>
    </row>
    <row r="2168" spans="1:7" x14ac:dyDescent="0.2">
      <c r="A2168" s="17">
        <v>40302</v>
      </c>
      <c r="B2168" s="14">
        <v>488.51</v>
      </c>
      <c r="C2168" s="14">
        <v>499.1</v>
      </c>
      <c r="D2168" s="14">
        <v>501.77</v>
      </c>
      <c r="E2168" s="14">
        <v>486.77</v>
      </c>
      <c r="F2168" s="14" t="s">
        <v>2179</v>
      </c>
      <c r="G2168" s="15">
        <v>2.2000000000000001E-3</v>
      </c>
    </row>
    <row r="2169" spans="1:7" x14ac:dyDescent="0.2">
      <c r="A2169" s="17">
        <v>40301</v>
      </c>
      <c r="B2169" s="14">
        <v>496.39</v>
      </c>
      <c r="C2169" s="14">
        <v>494.89</v>
      </c>
      <c r="D2169" s="14">
        <v>497.88</v>
      </c>
      <c r="E2169" s="14">
        <v>493.79</v>
      </c>
      <c r="F2169" s="14" t="s">
        <v>2179</v>
      </c>
      <c r="G2169" s="15">
        <v>1.7899999999999999E-2</v>
      </c>
    </row>
    <row r="2170" spans="1:7" x14ac:dyDescent="0.2">
      <c r="A2170" s="17">
        <v>40297</v>
      </c>
      <c r="B2170" s="14">
        <v>495.32</v>
      </c>
      <c r="C2170" s="14">
        <v>487.54</v>
      </c>
      <c r="D2170" s="14">
        <v>495.79</v>
      </c>
      <c r="E2170" s="14">
        <v>487.54</v>
      </c>
      <c r="F2170" s="14" t="s">
        <v>2179</v>
      </c>
      <c r="G2170" s="15">
        <v>-1.66E-2</v>
      </c>
    </row>
    <row r="2171" spans="1:7" x14ac:dyDescent="0.2">
      <c r="A2171" s="17">
        <v>40296</v>
      </c>
      <c r="B2171" s="14">
        <v>486.59</v>
      </c>
      <c r="C2171" s="14">
        <v>490.1</v>
      </c>
      <c r="D2171" s="14">
        <v>490.55</v>
      </c>
      <c r="E2171" s="14">
        <v>481.33</v>
      </c>
      <c r="F2171" s="14" t="s">
        <v>2179</v>
      </c>
      <c r="G2171" s="15">
        <v>-9.9000000000000008E-3</v>
      </c>
    </row>
    <row r="2172" spans="1:7" x14ac:dyDescent="0.2">
      <c r="A2172" s="17">
        <v>40295</v>
      </c>
      <c r="B2172" s="14">
        <v>494.79</v>
      </c>
      <c r="C2172" s="14">
        <v>501.3</v>
      </c>
      <c r="D2172" s="14">
        <v>501.94</v>
      </c>
      <c r="E2172" s="14">
        <v>494.79</v>
      </c>
      <c r="F2172" s="14" t="s">
        <v>2179</v>
      </c>
      <c r="G2172" s="15">
        <v>1.1599999999999999E-2</v>
      </c>
    </row>
    <row r="2173" spans="1:7" x14ac:dyDescent="0.2">
      <c r="A2173" s="17">
        <v>40294</v>
      </c>
      <c r="B2173" s="14">
        <v>499.75</v>
      </c>
      <c r="C2173" s="14">
        <v>497.33</v>
      </c>
      <c r="D2173" s="14">
        <v>502</v>
      </c>
      <c r="E2173" s="14">
        <v>496.54</v>
      </c>
      <c r="F2173" s="14" t="s">
        <v>2179</v>
      </c>
      <c r="G2173" s="15">
        <v>1.5900000000000001E-2</v>
      </c>
    </row>
    <row r="2174" spans="1:7" x14ac:dyDescent="0.2">
      <c r="A2174" s="17">
        <v>40291</v>
      </c>
      <c r="B2174" s="14">
        <v>494.01</v>
      </c>
      <c r="C2174" s="14">
        <v>487.49</v>
      </c>
      <c r="D2174" s="14">
        <v>496.13</v>
      </c>
      <c r="E2174" s="14">
        <v>487.49</v>
      </c>
      <c r="F2174" s="14" t="s">
        <v>2179</v>
      </c>
      <c r="G2174" s="15">
        <v>-1.47E-2</v>
      </c>
    </row>
    <row r="2175" spans="1:7" x14ac:dyDescent="0.2">
      <c r="A2175" s="17">
        <v>40290</v>
      </c>
      <c r="B2175" s="14">
        <v>486.28</v>
      </c>
      <c r="C2175" s="14">
        <v>492.49</v>
      </c>
      <c r="D2175" s="14">
        <v>495.06</v>
      </c>
      <c r="E2175" s="14">
        <v>486.26</v>
      </c>
      <c r="F2175" s="14" t="s">
        <v>2179</v>
      </c>
      <c r="G2175" s="15">
        <v>3.0000000000000001E-3</v>
      </c>
    </row>
    <row r="2176" spans="1:7" x14ac:dyDescent="0.2">
      <c r="A2176" s="17">
        <v>40289</v>
      </c>
      <c r="B2176" s="14">
        <v>493.56</v>
      </c>
      <c r="C2176" s="14">
        <v>493.38</v>
      </c>
      <c r="D2176" s="14">
        <v>495.09</v>
      </c>
      <c r="E2176" s="14">
        <v>491.85</v>
      </c>
      <c r="F2176" s="14" t="s">
        <v>2179</v>
      </c>
      <c r="G2176" s="15">
        <v>1.6799999999999999E-2</v>
      </c>
    </row>
    <row r="2177" spans="1:7" x14ac:dyDescent="0.2">
      <c r="A2177" s="17">
        <v>40288</v>
      </c>
      <c r="B2177" s="14">
        <v>492.09</v>
      </c>
      <c r="C2177" s="14">
        <v>485.45</v>
      </c>
      <c r="D2177" s="14">
        <v>492.12</v>
      </c>
      <c r="E2177" s="14">
        <v>485.45</v>
      </c>
      <c r="F2177" s="14" t="s">
        <v>2179</v>
      </c>
      <c r="G2177" s="15">
        <v>-6.7000000000000002E-3</v>
      </c>
    </row>
    <row r="2178" spans="1:7" x14ac:dyDescent="0.2">
      <c r="A2178" s="17">
        <v>40287</v>
      </c>
      <c r="B2178" s="14">
        <v>483.96</v>
      </c>
      <c r="C2178" s="14">
        <v>483.73</v>
      </c>
      <c r="D2178" s="14">
        <v>485.34</v>
      </c>
      <c r="E2178" s="14">
        <v>480.88</v>
      </c>
      <c r="F2178" s="14" t="s">
        <v>2179</v>
      </c>
      <c r="G2178" s="15">
        <v>-5.5999999999999999E-3</v>
      </c>
    </row>
    <row r="2179" spans="1:7" x14ac:dyDescent="0.2">
      <c r="A2179" s="17">
        <v>40284</v>
      </c>
      <c r="B2179" s="14">
        <v>487.21</v>
      </c>
      <c r="C2179" s="14">
        <v>488.03</v>
      </c>
      <c r="D2179" s="14">
        <v>491.84</v>
      </c>
      <c r="E2179" s="14">
        <v>486.89</v>
      </c>
      <c r="F2179" s="14" t="s">
        <v>2179</v>
      </c>
      <c r="G2179" s="15">
        <v>1.21E-2</v>
      </c>
    </row>
    <row r="2180" spans="1:7" x14ac:dyDescent="0.2">
      <c r="A2180" s="17">
        <v>40283</v>
      </c>
      <c r="B2180" s="14">
        <v>489.94</v>
      </c>
      <c r="C2180" s="14">
        <v>485.81</v>
      </c>
      <c r="D2180" s="14">
        <v>489.94</v>
      </c>
      <c r="E2180" s="14">
        <v>485.6</v>
      </c>
      <c r="F2180" s="14" t="s">
        <v>2179</v>
      </c>
      <c r="G2180" s="15">
        <v>1.43E-2</v>
      </c>
    </row>
    <row r="2181" spans="1:7" x14ac:dyDescent="0.2">
      <c r="A2181" s="17">
        <v>40282</v>
      </c>
      <c r="B2181" s="14">
        <v>484.1</v>
      </c>
      <c r="C2181" s="14">
        <v>479.68</v>
      </c>
      <c r="D2181" s="14">
        <v>485.08</v>
      </c>
      <c r="E2181" s="14">
        <v>479.54</v>
      </c>
      <c r="F2181" s="14" t="s">
        <v>2179</v>
      </c>
      <c r="G2181" s="15">
        <v>-6.4999999999999997E-3</v>
      </c>
    </row>
    <row r="2182" spans="1:7" x14ac:dyDescent="0.2">
      <c r="A2182" s="17">
        <v>40281</v>
      </c>
      <c r="B2182" s="14">
        <v>477.27</v>
      </c>
      <c r="C2182" s="14">
        <v>479.35</v>
      </c>
      <c r="D2182" s="14">
        <v>480.19</v>
      </c>
      <c r="E2182" s="14">
        <v>477.09</v>
      </c>
      <c r="F2182" s="14" t="s">
        <v>2179</v>
      </c>
      <c r="G2182" s="15">
        <v>7.1999999999999998E-3</v>
      </c>
    </row>
    <row r="2183" spans="1:7" x14ac:dyDescent="0.2">
      <c r="A2183" s="17">
        <v>40280</v>
      </c>
      <c r="B2183" s="14">
        <v>480.38</v>
      </c>
      <c r="C2183" s="14">
        <v>478.51</v>
      </c>
      <c r="D2183" s="14">
        <v>480.79</v>
      </c>
      <c r="E2183" s="14">
        <v>478.22</v>
      </c>
      <c r="F2183" s="14" t="s">
        <v>2179</v>
      </c>
      <c r="G2183" s="15">
        <v>4.5999999999999999E-3</v>
      </c>
    </row>
    <row r="2184" spans="1:7" x14ac:dyDescent="0.2">
      <c r="A2184" s="17">
        <v>40277</v>
      </c>
      <c r="B2184" s="14">
        <v>476.95</v>
      </c>
      <c r="C2184" s="14">
        <v>477.46</v>
      </c>
      <c r="D2184" s="14">
        <v>478.75</v>
      </c>
      <c r="E2184" s="14">
        <v>476.56</v>
      </c>
      <c r="F2184" s="14" t="s">
        <v>2179</v>
      </c>
      <c r="G2184" s="15">
        <v>-8.5000000000000006E-3</v>
      </c>
    </row>
    <row r="2185" spans="1:7" x14ac:dyDescent="0.2">
      <c r="A2185" s="17">
        <v>40276</v>
      </c>
      <c r="B2185" s="14">
        <v>474.75</v>
      </c>
      <c r="C2185" s="14">
        <v>476.74</v>
      </c>
      <c r="D2185" s="14">
        <v>476.81</v>
      </c>
      <c r="E2185" s="14">
        <v>474.1</v>
      </c>
      <c r="F2185" s="14" t="s">
        <v>2179</v>
      </c>
      <c r="G2185" s="15">
        <v>1.04E-2</v>
      </c>
    </row>
    <row r="2186" spans="1:7" x14ac:dyDescent="0.2">
      <c r="A2186" s="17">
        <v>40275</v>
      </c>
      <c r="B2186" s="14">
        <v>478.8</v>
      </c>
      <c r="C2186" s="14">
        <v>474.22</v>
      </c>
      <c r="D2186" s="14">
        <v>479.18</v>
      </c>
      <c r="E2186" s="14">
        <v>473.83</v>
      </c>
      <c r="F2186" s="14" t="s">
        <v>2179</v>
      </c>
      <c r="G2186" s="15">
        <v>1.67E-2</v>
      </c>
    </row>
    <row r="2187" spans="1:7" x14ac:dyDescent="0.2">
      <c r="A2187" s="17">
        <v>40274</v>
      </c>
      <c r="B2187" s="14">
        <v>473.87</v>
      </c>
      <c r="C2187" s="14">
        <v>470.93</v>
      </c>
      <c r="D2187" s="14">
        <v>473.87</v>
      </c>
      <c r="E2187" s="14">
        <v>470.93</v>
      </c>
      <c r="F2187" s="14" t="s">
        <v>2179</v>
      </c>
      <c r="G2187" s="15">
        <v>1E-4</v>
      </c>
    </row>
    <row r="2188" spans="1:7" x14ac:dyDescent="0.2">
      <c r="A2188" s="17">
        <v>40268</v>
      </c>
      <c r="B2188" s="14">
        <v>466.1</v>
      </c>
      <c r="C2188" s="14">
        <v>466.27</v>
      </c>
      <c r="D2188" s="14">
        <v>466.98</v>
      </c>
      <c r="E2188" s="14">
        <v>464.17</v>
      </c>
      <c r="F2188" s="14" t="s">
        <v>2179</v>
      </c>
      <c r="G2188" s="15">
        <v>2.9999999999999997E-4</v>
      </c>
    </row>
    <row r="2189" spans="1:7" x14ac:dyDescent="0.2">
      <c r="A2189" s="17">
        <v>40267</v>
      </c>
      <c r="B2189" s="14">
        <v>466.06</v>
      </c>
      <c r="C2189" s="14">
        <v>468.03</v>
      </c>
      <c r="D2189" s="14">
        <v>468.03</v>
      </c>
      <c r="E2189" s="14">
        <v>463.94</v>
      </c>
      <c r="F2189" s="14" t="s">
        <v>2179</v>
      </c>
      <c r="G2189" s="15">
        <v>-1.6999999999999999E-3</v>
      </c>
    </row>
    <row r="2190" spans="1:7" x14ac:dyDescent="0.2">
      <c r="A2190" s="17">
        <v>40266</v>
      </c>
      <c r="B2190" s="14">
        <v>465.91</v>
      </c>
      <c r="C2190" s="14">
        <v>468.87</v>
      </c>
      <c r="D2190" s="14">
        <v>468.87</v>
      </c>
      <c r="E2190" s="14">
        <v>464.21</v>
      </c>
      <c r="F2190" s="14" t="s">
        <v>2179</v>
      </c>
      <c r="G2190" s="15">
        <v>-6.8999999999999999E-3</v>
      </c>
    </row>
    <row r="2191" spans="1:7" x14ac:dyDescent="0.2">
      <c r="A2191" s="17">
        <v>40263</v>
      </c>
      <c r="B2191" s="14">
        <v>466.7</v>
      </c>
      <c r="C2191" s="14">
        <v>470.11</v>
      </c>
      <c r="D2191" s="14">
        <v>470.25</v>
      </c>
      <c r="E2191" s="14">
        <v>466.36</v>
      </c>
      <c r="F2191" s="14" t="s">
        <v>2179</v>
      </c>
      <c r="G2191" s="15">
        <v>7.4000000000000003E-3</v>
      </c>
    </row>
    <row r="2192" spans="1:7" x14ac:dyDescent="0.2">
      <c r="A2192" s="17">
        <v>40262</v>
      </c>
      <c r="B2192" s="14">
        <v>469.96</v>
      </c>
      <c r="C2192" s="14">
        <v>467.43</v>
      </c>
      <c r="D2192" s="14">
        <v>471.3</v>
      </c>
      <c r="E2192" s="14">
        <v>467.08</v>
      </c>
      <c r="F2192" s="14" t="s">
        <v>2179</v>
      </c>
      <c r="G2192" s="15">
        <v>5.3E-3</v>
      </c>
    </row>
    <row r="2193" spans="1:7" x14ac:dyDescent="0.2">
      <c r="A2193" s="17">
        <v>40261</v>
      </c>
      <c r="B2193" s="14">
        <v>466.51</v>
      </c>
      <c r="C2193" s="14">
        <v>466.4</v>
      </c>
      <c r="D2193" s="14">
        <v>467.57</v>
      </c>
      <c r="E2193" s="14">
        <v>464.5</v>
      </c>
      <c r="F2193" s="14" t="s">
        <v>2179</v>
      </c>
      <c r="G2193" s="15">
        <v>1.1900000000000001E-2</v>
      </c>
    </row>
    <row r="2194" spans="1:7" x14ac:dyDescent="0.2">
      <c r="A2194" s="17">
        <v>40260</v>
      </c>
      <c r="B2194" s="14">
        <v>464.07</v>
      </c>
      <c r="C2194" s="14">
        <v>459.52</v>
      </c>
      <c r="D2194" s="14">
        <v>464.07</v>
      </c>
      <c r="E2194" s="14">
        <v>459.52</v>
      </c>
      <c r="F2194" s="14" t="s">
        <v>2179</v>
      </c>
      <c r="G2194" s="15">
        <v>-2.7000000000000001E-3</v>
      </c>
    </row>
    <row r="2195" spans="1:7" x14ac:dyDescent="0.2">
      <c r="A2195" s="17">
        <v>40259</v>
      </c>
      <c r="B2195" s="14">
        <v>458.63</v>
      </c>
      <c r="C2195" s="14">
        <v>458.89</v>
      </c>
      <c r="D2195" s="14">
        <v>458.89</v>
      </c>
      <c r="E2195" s="14">
        <v>455.13</v>
      </c>
      <c r="F2195" s="14" t="s">
        <v>2179</v>
      </c>
      <c r="G2195" s="15">
        <v>2.2000000000000001E-3</v>
      </c>
    </row>
    <row r="2196" spans="1:7" x14ac:dyDescent="0.2">
      <c r="A2196" s="17">
        <v>40256</v>
      </c>
      <c r="B2196" s="14">
        <v>459.87</v>
      </c>
      <c r="C2196" s="14">
        <v>460.26</v>
      </c>
      <c r="D2196" s="14">
        <v>461.65</v>
      </c>
      <c r="E2196" s="14">
        <v>459.32</v>
      </c>
      <c r="F2196" s="14" t="s">
        <v>2179</v>
      </c>
      <c r="G2196" s="15">
        <v>-6.9999999999999999E-4</v>
      </c>
    </row>
    <row r="2197" spans="1:7" x14ac:dyDescent="0.2">
      <c r="A2197" s="17">
        <v>40255</v>
      </c>
      <c r="B2197" s="14">
        <v>458.85</v>
      </c>
      <c r="C2197" s="14">
        <v>459.03</v>
      </c>
      <c r="D2197" s="14">
        <v>460.21</v>
      </c>
      <c r="E2197" s="14">
        <v>458.13</v>
      </c>
      <c r="F2197" s="14" t="s">
        <v>2179</v>
      </c>
      <c r="G2197" s="15">
        <v>3.0999999999999999E-3</v>
      </c>
    </row>
    <row r="2198" spans="1:7" x14ac:dyDescent="0.2">
      <c r="A2198" s="17">
        <v>40254</v>
      </c>
      <c r="B2198" s="14">
        <v>459.15</v>
      </c>
      <c r="C2198" s="14">
        <v>460.72</v>
      </c>
      <c r="D2198" s="14">
        <v>462.13</v>
      </c>
      <c r="E2198" s="14">
        <v>458.87</v>
      </c>
      <c r="F2198" s="14" t="s">
        <v>2179</v>
      </c>
      <c r="G2198" s="15">
        <v>1.14E-2</v>
      </c>
    </row>
    <row r="2199" spans="1:7" x14ac:dyDescent="0.2">
      <c r="A2199" s="17">
        <v>40253</v>
      </c>
      <c r="B2199" s="14">
        <v>457.73</v>
      </c>
      <c r="C2199" s="14">
        <v>453.98</v>
      </c>
      <c r="D2199" s="14">
        <v>457.79</v>
      </c>
      <c r="E2199" s="14">
        <v>453.91</v>
      </c>
      <c r="F2199" s="14" t="s">
        <v>2179</v>
      </c>
      <c r="G2199" s="15">
        <v>-2.2000000000000001E-3</v>
      </c>
    </row>
    <row r="2200" spans="1:7" x14ac:dyDescent="0.2">
      <c r="A2200" s="17">
        <v>40252</v>
      </c>
      <c r="B2200" s="14">
        <v>452.58</v>
      </c>
      <c r="C2200" s="14">
        <v>451.71</v>
      </c>
      <c r="D2200" s="14">
        <v>454.14</v>
      </c>
      <c r="E2200" s="14">
        <v>451.22</v>
      </c>
      <c r="F2200" s="14" t="s">
        <v>2179</v>
      </c>
      <c r="G2200" s="15">
        <v>-8.0000000000000004E-4</v>
      </c>
    </row>
    <row r="2201" spans="1:7" x14ac:dyDescent="0.2">
      <c r="A2201" s="17">
        <v>40249</v>
      </c>
      <c r="B2201" s="14">
        <v>453.59</v>
      </c>
      <c r="C2201" s="14">
        <v>455.01</v>
      </c>
      <c r="D2201" s="14">
        <v>455.97</v>
      </c>
      <c r="E2201" s="14">
        <v>453.46</v>
      </c>
      <c r="F2201" s="14" t="s">
        <v>2179</v>
      </c>
      <c r="G2201" s="15">
        <v>-3.3999999999999998E-3</v>
      </c>
    </row>
    <row r="2202" spans="1:7" x14ac:dyDescent="0.2">
      <c r="A2202" s="17">
        <v>40248</v>
      </c>
      <c r="B2202" s="14">
        <v>453.94</v>
      </c>
      <c r="C2202" s="14">
        <v>453.58</v>
      </c>
      <c r="D2202" s="14">
        <v>456.62</v>
      </c>
      <c r="E2202" s="14">
        <v>453.18</v>
      </c>
      <c r="F2202" s="14" t="s">
        <v>2179</v>
      </c>
      <c r="G2202" s="15">
        <v>1.0699999999999999E-2</v>
      </c>
    </row>
    <row r="2203" spans="1:7" x14ac:dyDescent="0.2">
      <c r="A2203" s="17">
        <v>40247</v>
      </c>
      <c r="B2203" s="14">
        <v>455.48</v>
      </c>
      <c r="C2203" s="14">
        <v>450.36</v>
      </c>
      <c r="D2203" s="14">
        <v>455.48</v>
      </c>
      <c r="E2203" s="14">
        <v>449.11</v>
      </c>
      <c r="F2203" s="14" t="s">
        <v>2179</v>
      </c>
      <c r="G2203" s="15">
        <v>-5.1000000000000004E-3</v>
      </c>
    </row>
    <row r="2204" spans="1:7" x14ac:dyDescent="0.2">
      <c r="A2204" s="17">
        <v>40246</v>
      </c>
      <c r="B2204" s="14">
        <v>450.67</v>
      </c>
      <c r="C2204" s="14">
        <v>453.21</v>
      </c>
      <c r="D2204" s="14">
        <v>453.21</v>
      </c>
      <c r="E2204" s="14">
        <v>447.79</v>
      </c>
      <c r="F2204" s="14" t="s">
        <v>2179</v>
      </c>
      <c r="G2204" s="15">
        <v>2.0000000000000001E-4</v>
      </c>
    </row>
    <row r="2205" spans="1:7" x14ac:dyDescent="0.2">
      <c r="A2205" s="17">
        <v>40245</v>
      </c>
      <c r="B2205" s="14">
        <v>452.96</v>
      </c>
      <c r="C2205" s="14">
        <v>453.66</v>
      </c>
      <c r="D2205" s="14">
        <v>454.25</v>
      </c>
      <c r="E2205" s="14">
        <v>451.39</v>
      </c>
      <c r="F2205" s="14" t="s">
        <v>2179</v>
      </c>
      <c r="G2205" s="15">
        <v>1.5299999999999999E-2</v>
      </c>
    </row>
    <row r="2206" spans="1:7" x14ac:dyDescent="0.2">
      <c r="A2206" s="17">
        <v>40242</v>
      </c>
      <c r="B2206" s="14">
        <v>452.85</v>
      </c>
      <c r="C2206" s="14">
        <v>447.47</v>
      </c>
      <c r="D2206" s="14">
        <v>452.85</v>
      </c>
      <c r="E2206" s="14">
        <v>447.43</v>
      </c>
      <c r="F2206" s="14" t="s">
        <v>2179</v>
      </c>
      <c r="G2206" s="15">
        <v>-8.0000000000000002E-3</v>
      </c>
    </row>
    <row r="2207" spans="1:7" x14ac:dyDescent="0.2">
      <c r="A2207" s="17">
        <v>40241</v>
      </c>
      <c r="B2207" s="14">
        <v>446.01</v>
      </c>
      <c r="C2207" s="14">
        <v>444.54</v>
      </c>
      <c r="D2207" s="14">
        <v>446.85</v>
      </c>
      <c r="E2207" s="14">
        <v>442.63</v>
      </c>
      <c r="F2207" s="14" t="s">
        <v>2179</v>
      </c>
      <c r="G2207" s="15">
        <v>9.7999999999999997E-3</v>
      </c>
    </row>
    <row r="2208" spans="1:7" x14ac:dyDescent="0.2">
      <c r="A2208" s="17">
        <v>40240</v>
      </c>
      <c r="B2208" s="14">
        <v>449.6</v>
      </c>
      <c r="C2208" s="14">
        <v>445.15</v>
      </c>
      <c r="D2208" s="14">
        <v>450.14</v>
      </c>
      <c r="E2208" s="14">
        <v>445.15</v>
      </c>
      <c r="F2208" s="14" t="s">
        <v>2179</v>
      </c>
      <c r="G2208" s="15">
        <v>5.0000000000000001E-3</v>
      </c>
    </row>
    <row r="2209" spans="1:7" x14ac:dyDescent="0.2">
      <c r="A2209" s="17">
        <v>40239</v>
      </c>
      <c r="B2209" s="14">
        <v>445.22</v>
      </c>
      <c r="C2209" s="14">
        <v>442.66</v>
      </c>
      <c r="D2209" s="14">
        <v>446.35</v>
      </c>
      <c r="E2209" s="14">
        <v>442.66</v>
      </c>
      <c r="F2209" s="14" t="s">
        <v>2179</v>
      </c>
      <c r="G2209" s="15">
        <v>1.7600000000000001E-2</v>
      </c>
    </row>
    <row r="2210" spans="1:7" x14ac:dyDescent="0.2">
      <c r="A2210" s="17">
        <v>40238</v>
      </c>
      <c r="B2210" s="14">
        <v>443.01</v>
      </c>
      <c r="C2210" s="14">
        <v>439.13</v>
      </c>
      <c r="D2210" s="14">
        <v>443.01</v>
      </c>
      <c r="E2210" s="14">
        <v>438.29</v>
      </c>
      <c r="F2210" s="14" t="s">
        <v>2179</v>
      </c>
      <c r="G2210" s="15">
        <v>3.0999999999999999E-3</v>
      </c>
    </row>
    <row r="2211" spans="1:7" x14ac:dyDescent="0.2">
      <c r="A2211" s="17">
        <v>40235</v>
      </c>
      <c r="B2211" s="14">
        <v>435.34</v>
      </c>
      <c r="C2211" s="14">
        <v>435.56</v>
      </c>
      <c r="D2211" s="14">
        <v>436.41</v>
      </c>
      <c r="E2211" s="14">
        <v>433.59</v>
      </c>
      <c r="F2211" s="14" t="s">
        <v>2179</v>
      </c>
      <c r="G2211" s="15">
        <v>-1.15E-2</v>
      </c>
    </row>
    <row r="2212" spans="1:7" x14ac:dyDescent="0.2">
      <c r="A2212" s="17">
        <v>40234</v>
      </c>
      <c r="B2212" s="14">
        <v>433.98</v>
      </c>
      <c r="C2212" s="14">
        <v>437.68</v>
      </c>
      <c r="D2212" s="14">
        <v>438.47</v>
      </c>
      <c r="E2212" s="14">
        <v>432.93</v>
      </c>
      <c r="F2212" s="14" t="s">
        <v>2179</v>
      </c>
      <c r="G2212" s="15">
        <v>2.0999999999999999E-3</v>
      </c>
    </row>
    <row r="2213" spans="1:7" x14ac:dyDescent="0.2">
      <c r="A2213" s="17">
        <v>40233</v>
      </c>
      <c r="B2213" s="14">
        <v>439.05</v>
      </c>
      <c r="C2213" s="14">
        <v>437.15</v>
      </c>
      <c r="D2213" s="14">
        <v>439.35</v>
      </c>
      <c r="E2213" s="14">
        <v>435.68</v>
      </c>
      <c r="F2213" s="14" t="s">
        <v>2179</v>
      </c>
      <c r="G2213" s="15">
        <v>-5.8999999999999999E-3</v>
      </c>
    </row>
    <row r="2214" spans="1:7" x14ac:dyDescent="0.2">
      <c r="A2214" s="17">
        <v>40232</v>
      </c>
      <c r="B2214" s="14">
        <v>438.14</v>
      </c>
      <c r="C2214" s="14">
        <v>443.03</v>
      </c>
      <c r="D2214" s="14">
        <v>443.14</v>
      </c>
      <c r="E2214" s="14">
        <v>437.01</v>
      </c>
      <c r="F2214" s="14" t="s">
        <v>2179</v>
      </c>
      <c r="G2214" s="15">
        <v>4.0000000000000001E-3</v>
      </c>
    </row>
    <row r="2215" spans="1:7" x14ac:dyDescent="0.2">
      <c r="A2215" s="17">
        <v>40231</v>
      </c>
      <c r="B2215" s="14">
        <v>440.72</v>
      </c>
      <c r="C2215" s="14">
        <v>439.94</v>
      </c>
      <c r="D2215" s="14">
        <v>441.8</v>
      </c>
      <c r="E2215" s="14">
        <v>439.7</v>
      </c>
      <c r="F2215" s="14" t="s">
        <v>2179</v>
      </c>
      <c r="G2215" s="15">
        <v>-2.9999999999999997E-4</v>
      </c>
    </row>
    <row r="2216" spans="1:7" x14ac:dyDescent="0.2">
      <c r="A2216" s="17">
        <v>40228</v>
      </c>
      <c r="B2216" s="14">
        <v>438.95</v>
      </c>
      <c r="C2216" s="14">
        <v>436.83</v>
      </c>
      <c r="D2216" s="14">
        <v>439.03</v>
      </c>
      <c r="E2216" s="14">
        <v>435.46</v>
      </c>
      <c r="F2216" s="14" t="s">
        <v>2179</v>
      </c>
      <c r="G2216" s="15">
        <v>2.8E-3</v>
      </c>
    </row>
    <row r="2217" spans="1:7" x14ac:dyDescent="0.2">
      <c r="A2217" s="17">
        <v>40227</v>
      </c>
      <c r="B2217" s="14">
        <v>439.09</v>
      </c>
      <c r="C2217" s="14">
        <v>437.81</v>
      </c>
      <c r="D2217" s="14">
        <v>439.09</v>
      </c>
      <c r="E2217" s="14">
        <v>436.35</v>
      </c>
      <c r="F2217" s="14" t="s">
        <v>2179</v>
      </c>
      <c r="G2217" s="15">
        <v>8.9999999999999993E-3</v>
      </c>
    </row>
    <row r="2218" spans="1:7" x14ac:dyDescent="0.2">
      <c r="A2218" s="17">
        <v>40226</v>
      </c>
      <c r="B2218" s="14">
        <v>437.88</v>
      </c>
      <c r="C2218" s="14">
        <v>436.99</v>
      </c>
      <c r="D2218" s="14">
        <v>437.88</v>
      </c>
      <c r="E2218" s="14">
        <v>436.34</v>
      </c>
      <c r="F2218" s="14" t="s">
        <v>2179</v>
      </c>
      <c r="G2218" s="15">
        <v>8.5000000000000006E-3</v>
      </c>
    </row>
    <row r="2219" spans="1:7" x14ac:dyDescent="0.2">
      <c r="A2219" s="17">
        <v>40225</v>
      </c>
      <c r="B2219" s="14">
        <v>433.98</v>
      </c>
      <c r="C2219" s="14">
        <v>432.59</v>
      </c>
      <c r="D2219" s="14">
        <v>433.98</v>
      </c>
      <c r="E2219" s="14">
        <v>431.25</v>
      </c>
      <c r="F2219" s="14" t="s">
        <v>2179</v>
      </c>
      <c r="G2219" s="15">
        <v>-1E-4</v>
      </c>
    </row>
    <row r="2220" spans="1:7" x14ac:dyDescent="0.2">
      <c r="A2220" s="17">
        <v>40224</v>
      </c>
      <c r="B2220" s="14">
        <v>430.31</v>
      </c>
      <c r="C2220" s="14">
        <v>431.31</v>
      </c>
      <c r="D2220" s="14">
        <v>432.01</v>
      </c>
      <c r="E2220" s="14">
        <v>429.72</v>
      </c>
      <c r="F2220" s="14" t="s">
        <v>2179</v>
      </c>
      <c r="G2220" s="15">
        <v>2.5999999999999999E-3</v>
      </c>
    </row>
    <row r="2221" spans="1:7" x14ac:dyDescent="0.2">
      <c r="A2221" s="17">
        <v>40221</v>
      </c>
      <c r="B2221" s="14">
        <v>430.36</v>
      </c>
      <c r="C2221" s="14">
        <v>432.5</v>
      </c>
      <c r="D2221" s="14">
        <v>433.7</v>
      </c>
      <c r="E2221" s="14">
        <v>427.38</v>
      </c>
      <c r="F2221" s="14" t="s">
        <v>2179</v>
      </c>
      <c r="G2221" s="15">
        <v>5.4999999999999997E-3</v>
      </c>
    </row>
    <row r="2222" spans="1:7" x14ac:dyDescent="0.2">
      <c r="A2222" s="17">
        <v>40220</v>
      </c>
      <c r="B2222" s="14">
        <v>429.24</v>
      </c>
      <c r="C2222" s="14">
        <v>428.61</v>
      </c>
      <c r="D2222" s="14">
        <v>432.15</v>
      </c>
      <c r="E2222" s="14">
        <v>427.99</v>
      </c>
      <c r="F2222" s="14" t="s">
        <v>2179</v>
      </c>
      <c r="G2222" s="15">
        <v>-5.3E-3</v>
      </c>
    </row>
    <row r="2223" spans="1:7" x14ac:dyDescent="0.2">
      <c r="A2223" s="17">
        <v>40219</v>
      </c>
      <c r="B2223" s="14">
        <v>426.89</v>
      </c>
      <c r="C2223" s="14">
        <v>431.18</v>
      </c>
      <c r="D2223" s="14">
        <v>432.82</v>
      </c>
      <c r="E2223" s="14">
        <v>426.4</v>
      </c>
      <c r="F2223" s="14" t="s">
        <v>2179</v>
      </c>
      <c r="G2223" s="15">
        <v>6.4999999999999997E-3</v>
      </c>
    </row>
    <row r="2224" spans="1:7" x14ac:dyDescent="0.2">
      <c r="A2224" s="17">
        <v>40218</v>
      </c>
      <c r="B2224" s="14">
        <v>429.15</v>
      </c>
      <c r="C2224" s="14">
        <v>425.35</v>
      </c>
      <c r="D2224" s="14">
        <v>430.16</v>
      </c>
      <c r="E2224" s="14">
        <v>425.35</v>
      </c>
      <c r="F2224" s="14" t="s">
        <v>2179</v>
      </c>
      <c r="G2224" s="15">
        <v>-1.3100000000000001E-2</v>
      </c>
    </row>
    <row r="2225" spans="1:7" x14ac:dyDescent="0.2">
      <c r="A2225" s="17">
        <v>40217</v>
      </c>
      <c r="B2225" s="14">
        <v>426.39</v>
      </c>
      <c r="C2225" s="14">
        <v>433.02</v>
      </c>
      <c r="D2225" s="14">
        <v>468.49</v>
      </c>
      <c r="E2225" s="14">
        <v>424.08</v>
      </c>
      <c r="F2225" s="14" t="s">
        <v>2179</v>
      </c>
      <c r="G2225" s="15">
        <v>-1.5699999999999999E-2</v>
      </c>
    </row>
    <row r="2226" spans="1:7" x14ac:dyDescent="0.2">
      <c r="A2226" s="17">
        <v>40214</v>
      </c>
      <c r="B2226" s="14">
        <v>432.05</v>
      </c>
      <c r="C2226" s="14">
        <v>436.28</v>
      </c>
      <c r="D2226" s="14">
        <v>436.28</v>
      </c>
      <c r="E2226" s="14">
        <v>428.25</v>
      </c>
      <c r="F2226" s="14" t="s">
        <v>2179</v>
      </c>
      <c r="G2226" s="15">
        <v>-9.7000000000000003E-3</v>
      </c>
    </row>
    <row r="2227" spans="1:7" x14ac:dyDescent="0.2">
      <c r="A2227" s="17">
        <v>40213</v>
      </c>
      <c r="B2227" s="14">
        <v>438.96</v>
      </c>
      <c r="C2227" s="14">
        <v>443.76</v>
      </c>
      <c r="D2227" s="14">
        <v>447.61</v>
      </c>
      <c r="E2227" s="14">
        <v>436.79</v>
      </c>
      <c r="F2227" s="14" t="s">
        <v>2179</v>
      </c>
      <c r="G2227" s="15">
        <v>7.1000000000000004E-3</v>
      </c>
    </row>
    <row r="2228" spans="1:7" x14ac:dyDescent="0.2">
      <c r="A2228" s="17">
        <v>40212</v>
      </c>
      <c r="B2228" s="14">
        <v>443.28</v>
      </c>
      <c r="C2228" s="14">
        <v>442.6</v>
      </c>
      <c r="D2228" s="14">
        <v>446.26</v>
      </c>
      <c r="E2228" s="14">
        <v>441.51</v>
      </c>
      <c r="F2228" s="14" t="s">
        <v>2179</v>
      </c>
      <c r="G2228" s="15">
        <v>2.0000000000000001E-4</v>
      </c>
    </row>
    <row r="2229" spans="1:7" x14ac:dyDescent="0.2">
      <c r="A2229" s="17">
        <v>40211</v>
      </c>
      <c r="B2229" s="14">
        <v>440.15</v>
      </c>
      <c r="C2229" s="14">
        <v>442.69</v>
      </c>
      <c r="D2229" s="14">
        <v>443.08</v>
      </c>
      <c r="E2229" s="14">
        <v>438.71</v>
      </c>
      <c r="F2229" s="14" t="s">
        <v>2179</v>
      </c>
      <c r="G2229" s="15">
        <v>8.8999999999999999E-3</v>
      </c>
    </row>
    <row r="2230" spans="1:7" x14ac:dyDescent="0.2">
      <c r="A2230" s="17">
        <v>40210</v>
      </c>
      <c r="B2230" s="14">
        <v>440.05</v>
      </c>
      <c r="C2230" s="14">
        <v>433.77</v>
      </c>
      <c r="D2230" s="14">
        <v>440.14</v>
      </c>
      <c r="E2230" s="14">
        <v>432.54</v>
      </c>
      <c r="F2230" s="14" t="s">
        <v>2179</v>
      </c>
      <c r="G2230" s="15">
        <v>9.9000000000000008E-3</v>
      </c>
    </row>
    <row r="2231" spans="1:7" x14ac:dyDescent="0.2">
      <c r="A2231" s="17">
        <v>40207</v>
      </c>
      <c r="B2231" s="14">
        <v>436.17</v>
      </c>
      <c r="C2231" s="14">
        <v>432.15</v>
      </c>
      <c r="D2231" s="14">
        <v>436.58</v>
      </c>
      <c r="E2231" s="14">
        <v>429.26</v>
      </c>
      <c r="F2231" s="14" t="s">
        <v>2179</v>
      </c>
      <c r="G2231" s="15">
        <v>9.2999999999999992E-3</v>
      </c>
    </row>
    <row r="2232" spans="1:7" x14ac:dyDescent="0.2">
      <c r="A2232" s="17">
        <v>40206</v>
      </c>
      <c r="B2232" s="14">
        <v>431.88</v>
      </c>
      <c r="C2232" s="14">
        <v>434.58</v>
      </c>
      <c r="D2232" s="14">
        <v>437.39</v>
      </c>
      <c r="E2232" s="14">
        <v>431.23</v>
      </c>
      <c r="F2232" s="14" t="s">
        <v>2179</v>
      </c>
      <c r="G2232" s="15">
        <v>0</v>
      </c>
    </row>
    <row r="2233" spans="1:7" x14ac:dyDescent="0.2">
      <c r="A2233" s="17">
        <v>40205</v>
      </c>
      <c r="B2233" s="14">
        <v>427.89</v>
      </c>
      <c r="C2233" s="14">
        <v>425.85</v>
      </c>
      <c r="D2233" s="14">
        <v>431.07</v>
      </c>
      <c r="E2233" s="14">
        <v>423.92</v>
      </c>
      <c r="F2233" s="14" t="s">
        <v>2179</v>
      </c>
      <c r="G2233" s="15">
        <v>-2.8E-3</v>
      </c>
    </row>
    <row r="2234" spans="1:7" x14ac:dyDescent="0.2">
      <c r="A2234" s="17">
        <v>40204</v>
      </c>
      <c r="B2234" s="14">
        <v>427.87</v>
      </c>
      <c r="C2234" s="14">
        <v>431.19</v>
      </c>
      <c r="D2234" s="14">
        <v>431.98</v>
      </c>
      <c r="E2234" s="14">
        <v>427.35</v>
      </c>
      <c r="F2234" s="14" t="s">
        <v>2179</v>
      </c>
      <c r="G2234" s="15">
        <v>6.0000000000000001E-3</v>
      </c>
    </row>
    <row r="2235" spans="1:7" x14ac:dyDescent="0.2">
      <c r="A2235" s="17">
        <v>40203</v>
      </c>
      <c r="B2235" s="14">
        <v>429.06</v>
      </c>
      <c r="C2235" s="14">
        <v>425.49</v>
      </c>
      <c r="D2235" s="14">
        <v>431.94</v>
      </c>
      <c r="E2235" s="14">
        <v>424.86</v>
      </c>
      <c r="F2235" s="14" t="s">
        <v>2179</v>
      </c>
      <c r="G2235" s="15">
        <v>-7.4999999999999997E-3</v>
      </c>
    </row>
    <row r="2236" spans="1:7" x14ac:dyDescent="0.2">
      <c r="A2236" s="17">
        <v>40200</v>
      </c>
      <c r="B2236" s="14">
        <v>426.51</v>
      </c>
      <c r="C2236" s="14">
        <v>428.17</v>
      </c>
      <c r="D2236" s="14">
        <v>429.99</v>
      </c>
      <c r="E2236" s="14">
        <v>424.53</v>
      </c>
      <c r="F2236" s="14" t="s">
        <v>2179</v>
      </c>
      <c r="G2236" s="15">
        <v>-1.44E-2</v>
      </c>
    </row>
    <row r="2237" spans="1:7" x14ac:dyDescent="0.2">
      <c r="A2237" s="17">
        <v>40199</v>
      </c>
      <c r="B2237" s="14">
        <v>429.74</v>
      </c>
      <c r="C2237" s="14">
        <v>437.03</v>
      </c>
      <c r="D2237" s="14">
        <v>437.19</v>
      </c>
      <c r="E2237" s="14">
        <v>429.72</v>
      </c>
      <c r="F2237" s="14" t="s">
        <v>2179</v>
      </c>
      <c r="G2237" s="15">
        <v>-8.0000000000000002E-3</v>
      </c>
    </row>
    <row r="2238" spans="1:7" x14ac:dyDescent="0.2">
      <c r="A2238" s="17">
        <v>40198</v>
      </c>
      <c r="B2238" s="14">
        <v>436.04</v>
      </c>
      <c r="C2238" s="14">
        <v>440.48</v>
      </c>
      <c r="D2238" s="14">
        <v>440.78</v>
      </c>
      <c r="E2238" s="14">
        <v>435.72</v>
      </c>
      <c r="F2238" s="14" t="s">
        <v>2179</v>
      </c>
      <c r="G2238" s="15">
        <v>1.6999999999999999E-3</v>
      </c>
    </row>
    <row r="2239" spans="1:7" x14ac:dyDescent="0.2">
      <c r="A2239" s="17">
        <v>40197</v>
      </c>
      <c r="B2239" s="14">
        <v>439.57</v>
      </c>
      <c r="C2239" s="14">
        <v>438.08</v>
      </c>
      <c r="D2239" s="14">
        <v>439.79</v>
      </c>
      <c r="E2239" s="14">
        <v>433.38</v>
      </c>
      <c r="F2239" s="14" t="s">
        <v>2179</v>
      </c>
      <c r="G2239" s="15">
        <v>2.7000000000000001E-3</v>
      </c>
    </row>
    <row r="2240" spans="1:7" x14ac:dyDescent="0.2">
      <c r="A2240" s="17">
        <v>40196</v>
      </c>
      <c r="B2240" s="14">
        <v>438.82</v>
      </c>
      <c r="C2240" s="14">
        <v>438</v>
      </c>
      <c r="D2240" s="14">
        <v>440.84</v>
      </c>
      <c r="E2240" s="14">
        <v>437.91</v>
      </c>
      <c r="F2240" s="14" t="s">
        <v>2179</v>
      </c>
      <c r="G2240" s="15">
        <v>-1.2999999999999999E-3</v>
      </c>
    </row>
    <row r="2241" spans="1:7" x14ac:dyDescent="0.2">
      <c r="A2241" s="17">
        <v>40193</v>
      </c>
      <c r="B2241" s="14">
        <v>437.62</v>
      </c>
      <c r="C2241" s="14">
        <v>440.17</v>
      </c>
      <c r="D2241" s="14">
        <v>441.88</v>
      </c>
      <c r="E2241" s="14">
        <v>436.58</v>
      </c>
      <c r="F2241" s="14" t="s">
        <v>2179</v>
      </c>
      <c r="G2241" s="15">
        <v>1.3599999999999999E-2</v>
      </c>
    </row>
    <row r="2242" spans="1:7" x14ac:dyDescent="0.2">
      <c r="A2242" s="17">
        <v>40192</v>
      </c>
      <c r="B2242" s="14">
        <v>438.21</v>
      </c>
      <c r="C2242" s="14">
        <v>435.68</v>
      </c>
      <c r="D2242" s="14">
        <v>439.38</v>
      </c>
      <c r="E2242" s="14">
        <v>435.68</v>
      </c>
      <c r="F2242" s="14" t="s">
        <v>2179</v>
      </c>
      <c r="G2242" s="15">
        <v>-1.4E-3</v>
      </c>
    </row>
    <row r="2243" spans="1:7" x14ac:dyDescent="0.2">
      <c r="A2243" s="17">
        <v>40191</v>
      </c>
      <c r="B2243" s="14">
        <v>432.35</v>
      </c>
      <c r="C2243" s="14">
        <v>430.5</v>
      </c>
      <c r="D2243" s="14">
        <v>435.04</v>
      </c>
      <c r="E2243" s="14">
        <v>429.48</v>
      </c>
      <c r="F2243" s="14" t="s">
        <v>2179</v>
      </c>
      <c r="G2243" s="15">
        <v>-6.8999999999999999E-3</v>
      </c>
    </row>
    <row r="2244" spans="1:7" x14ac:dyDescent="0.2">
      <c r="A2244" s="17">
        <v>40190</v>
      </c>
      <c r="B2244" s="14">
        <v>432.96</v>
      </c>
      <c r="C2244" s="14">
        <v>436.57</v>
      </c>
      <c r="D2244" s="14">
        <v>436.57</v>
      </c>
      <c r="E2244" s="14">
        <v>430.2</v>
      </c>
      <c r="F2244" s="14" t="s">
        <v>2179</v>
      </c>
      <c r="G2244" s="15">
        <v>1.41E-2</v>
      </c>
    </row>
    <row r="2245" spans="1:7" x14ac:dyDescent="0.2">
      <c r="A2245" s="17">
        <v>40189</v>
      </c>
      <c r="B2245" s="14">
        <v>435.98</v>
      </c>
      <c r="C2245" s="14">
        <v>431.85</v>
      </c>
      <c r="D2245" s="14">
        <v>439.71</v>
      </c>
      <c r="E2245" s="14">
        <v>425.24</v>
      </c>
      <c r="F2245" s="14" t="s">
        <v>2179</v>
      </c>
      <c r="G2245" s="15">
        <v>6.7000000000000002E-3</v>
      </c>
    </row>
    <row r="2246" spans="1:7" x14ac:dyDescent="0.2">
      <c r="A2246" s="17">
        <v>40186</v>
      </c>
      <c r="B2246" s="14">
        <v>429.93</v>
      </c>
      <c r="C2246" s="14">
        <v>427.63</v>
      </c>
      <c r="D2246" s="14">
        <v>430.59</v>
      </c>
      <c r="E2246" s="14">
        <v>426.19</v>
      </c>
      <c r="F2246" s="14" t="s">
        <v>2179</v>
      </c>
      <c r="G2246" s="15">
        <v>1.32E-2</v>
      </c>
    </row>
    <row r="2247" spans="1:7" x14ac:dyDescent="0.2">
      <c r="A2247" s="17">
        <v>40185</v>
      </c>
      <c r="B2247" s="14">
        <v>427.07</v>
      </c>
      <c r="C2247" s="14">
        <v>420.64</v>
      </c>
      <c r="D2247" s="14">
        <v>427.5</v>
      </c>
      <c r="E2247" s="14">
        <v>420.39</v>
      </c>
      <c r="F2247" s="14" t="s">
        <v>2179</v>
      </c>
      <c r="G2247" s="15">
        <v>3.0000000000000001E-3</v>
      </c>
    </row>
    <row r="2248" spans="1:7" x14ac:dyDescent="0.2">
      <c r="A2248" s="17">
        <v>40184</v>
      </c>
      <c r="B2248" s="14">
        <v>421.49</v>
      </c>
      <c r="C2248" s="14">
        <v>421.33</v>
      </c>
      <c r="D2248" s="14">
        <v>423.26</v>
      </c>
      <c r="E2248" s="14">
        <v>419.59</v>
      </c>
      <c r="F2248" s="14" t="s">
        <v>2179</v>
      </c>
      <c r="G2248" s="15">
        <v>-5.7000000000000002E-3</v>
      </c>
    </row>
    <row r="2249" spans="1:7" x14ac:dyDescent="0.2">
      <c r="A2249" s="17">
        <v>40183</v>
      </c>
      <c r="B2249" s="14">
        <v>420.25</v>
      </c>
      <c r="C2249" s="14">
        <v>423.16</v>
      </c>
      <c r="D2249" s="14">
        <v>423.54</v>
      </c>
      <c r="E2249" s="14">
        <v>418.34</v>
      </c>
      <c r="F2249" s="14" t="s">
        <v>2179</v>
      </c>
      <c r="G2249" s="15">
        <v>2.9100000000000001E-2</v>
      </c>
    </row>
    <row r="2250" spans="1:7" x14ac:dyDescent="0.2">
      <c r="A2250" s="17">
        <v>40182</v>
      </c>
      <c r="B2250" s="14">
        <v>422.67</v>
      </c>
      <c r="C2250" s="14">
        <v>412.04</v>
      </c>
      <c r="D2250" s="14">
        <v>425.11</v>
      </c>
      <c r="E2250" s="14">
        <v>411.96</v>
      </c>
      <c r="F2250" s="14" t="s">
        <v>2179</v>
      </c>
      <c r="G2250" s="15">
        <v>2.7000000000000001E-3</v>
      </c>
    </row>
    <row r="2251" spans="1:7" x14ac:dyDescent="0.2">
      <c r="A2251" s="17">
        <v>40177</v>
      </c>
      <c r="B2251" s="14">
        <v>410.7</v>
      </c>
      <c r="C2251" s="14">
        <v>409.81</v>
      </c>
      <c r="D2251" s="14">
        <v>411.57</v>
      </c>
      <c r="E2251" s="14">
        <v>409.31</v>
      </c>
      <c r="F2251" s="14" t="s">
        <v>2179</v>
      </c>
      <c r="G2251" s="15">
        <v>2.5999999999999999E-3</v>
      </c>
    </row>
    <row r="2252" spans="1:7" x14ac:dyDescent="0.2">
      <c r="A2252" s="17">
        <v>40176</v>
      </c>
      <c r="B2252" s="14">
        <v>409.58</v>
      </c>
      <c r="C2252" s="14">
        <v>409.45</v>
      </c>
      <c r="D2252" s="14">
        <v>411.31</v>
      </c>
      <c r="E2252" s="14">
        <v>407.18</v>
      </c>
      <c r="F2252" s="14" t="s">
        <v>2179</v>
      </c>
      <c r="G2252" s="15">
        <v>-2.2000000000000001E-3</v>
      </c>
    </row>
    <row r="2253" spans="1:7" x14ac:dyDescent="0.2">
      <c r="A2253" s="17">
        <v>40175</v>
      </c>
      <c r="B2253" s="14">
        <v>408.5</v>
      </c>
      <c r="C2253" s="14">
        <v>410.33</v>
      </c>
      <c r="D2253" s="14">
        <v>411.52</v>
      </c>
      <c r="E2253" s="14">
        <v>407.78</v>
      </c>
      <c r="F2253" s="14" t="s">
        <v>2179</v>
      </c>
      <c r="G2253" s="15">
        <v>2E-3</v>
      </c>
    </row>
    <row r="2254" spans="1:7" x14ac:dyDescent="0.2">
      <c r="A2254" s="17">
        <v>40170</v>
      </c>
      <c r="B2254" s="14">
        <v>409.41</v>
      </c>
      <c r="C2254" s="14">
        <v>408.76</v>
      </c>
      <c r="D2254" s="14">
        <v>410.3</v>
      </c>
      <c r="E2254" s="14">
        <v>408.58</v>
      </c>
      <c r="F2254" s="14" t="s">
        <v>2179</v>
      </c>
      <c r="G2254" s="15">
        <v>6.0000000000000001E-3</v>
      </c>
    </row>
    <row r="2255" spans="1:7" x14ac:dyDescent="0.2">
      <c r="A2255" s="17">
        <v>40169</v>
      </c>
      <c r="B2255" s="14">
        <v>408.59</v>
      </c>
      <c r="C2255" s="14">
        <v>406.9</v>
      </c>
      <c r="D2255" s="14">
        <v>408.96</v>
      </c>
      <c r="E2255" s="14">
        <v>405.7</v>
      </c>
      <c r="F2255" s="14" t="s">
        <v>2179</v>
      </c>
      <c r="G2255" s="15">
        <v>-7.6E-3</v>
      </c>
    </row>
    <row r="2256" spans="1:7" x14ac:dyDescent="0.2">
      <c r="A2256" s="17">
        <v>40168</v>
      </c>
      <c r="B2256" s="14">
        <v>406.14</v>
      </c>
      <c r="C2256" s="14">
        <v>408.24</v>
      </c>
      <c r="D2256" s="14">
        <v>409.9</v>
      </c>
      <c r="E2256" s="14">
        <v>404.86</v>
      </c>
      <c r="F2256" s="14" t="s">
        <v>2179</v>
      </c>
      <c r="G2256" s="15">
        <v>3.0000000000000001E-3</v>
      </c>
    </row>
    <row r="2257" spans="1:7" x14ac:dyDescent="0.2">
      <c r="A2257" s="17">
        <v>40165</v>
      </c>
      <c r="B2257" s="14">
        <v>409.25</v>
      </c>
      <c r="C2257" s="14">
        <v>409.37</v>
      </c>
      <c r="D2257" s="14">
        <v>409.7</v>
      </c>
      <c r="E2257" s="14">
        <v>407.92</v>
      </c>
      <c r="F2257" s="14" t="s">
        <v>2179</v>
      </c>
      <c r="G2257" s="15">
        <v>-4.4000000000000003E-3</v>
      </c>
    </row>
    <row r="2258" spans="1:7" x14ac:dyDescent="0.2">
      <c r="A2258" s="17">
        <v>40164</v>
      </c>
      <c r="B2258" s="14">
        <v>408.04</v>
      </c>
      <c r="C2258" s="14">
        <v>407.94</v>
      </c>
      <c r="D2258" s="14">
        <v>409.89</v>
      </c>
      <c r="E2258" s="14">
        <v>407.04</v>
      </c>
      <c r="F2258" s="14" t="s">
        <v>2179</v>
      </c>
      <c r="G2258" s="15">
        <v>1.47E-2</v>
      </c>
    </row>
    <row r="2259" spans="1:7" x14ac:dyDescent="0.2">
      <c r="A2259" s="17">
        <v>40163</v>
      </c>
      <c r="B2259" s="14">
        <v>409.84</v>
      </c>
      <c r="C2259" s="14">
        <v>402.74</v>
      </c>
      <c r="D2259" s="14">
        <v>410.58</v>
      </c>
      <c r="E2259" s="14">
        <v>402.74</v>
      </c>
      <c r="F2259" s="14" t="s">
        <v>2179</v>
      </c>
      <c r="G2259" s="15">
        <v>1E-3</v>
      </c>
    </row>
    <row r="2260" spans="1:7" x14ac:dyDescent="0.2">
      <c r="A2260" s="17">
        <v>40162</v>
      </c>
      <c r="B2260" s="14">
        <v>403.91</v>
      </c>
      <c r="C2260" s="14">
        <v>404.44</v>
      </c>
      <c r="D2260" s="14">
        <v>404.48</v>
      </c>
      <c r="E2260" s="14">
        <v>401.99</v>
      </c>
      <c r="F2260" s="14" t="s">
        <v>2179</v>
      </c>
      <c r="G2260" s="15">
        <v>-2.5000000000000001E-3</v>
      </c>
    </row>
    <row r="2261" spans="1:7" x14ac:dyDescent="0.2">
      <c r="A2261" s="17">
        <v>40161</v>
      </c>
      <c r="B2261" s="14">
        <v>403.5</v>
      </c>
      <c r="C2261" s="14">
        <v>406.39</v>
      </c>
      <c r="D2261" s="14">
        <v>407.16</v>
      </c>
      <c r="E2261" s="14">
        <v>402.73</v>
      </c>
      <c r="F2261" s="14" t="s">
        <v>2179</v>
      </c>
      <c r="G2261" s="15">
        <v>1E-3</v>
      </c>
    </row>
    <row r="2262" spans="1:7" x14ac:dyDescent="0.2">
      <c r="A2262" s="17">
        <v>40158</v>
      </c>
      <c r="B2262" s="14">
        <v>404.52</v>
      </c>
      <c r="C2262" s="14">
        <v>405.57</v>
      </c>
      <c r="D2262" s="14">
        <v>406.1</v>
      </c>
      <c r="E2262" s="14">
        <v>403.71</v>
      </c>
      <c r="F2262" s="14" t="s">
        <v>2179</v>
      </c>
      <c r="G2262" s="15">
        <v>-1.5E-3</v>
      </c>
    </row>
    <row r="2263" spans="1:7" x14ac:dyDescent="0.2">
      <c r="A2263" s="17">
        <v>40157</v>
      </c>
      <c r="B2263" s="14">
        <v>404.1</v>
      </c>
      <c r="C2263" s="14">
        <v>404.09</v>
      </c>
      <c r="D2263" s="14">
        <v>405.19</v>
      </c>
      <c r="E2263" s="14">
        <v>402.25</v>
      </c>
      <c r="F2263" s="14" t="s">
        <v>2179</v>
      </c>
      <c r="G2263" s="15">
        <v>-1E-3</v>
      </c>
    </row>
    <row r="2264" spans="1:7" x14ac:dyDescent="0.2">
      <c r="A2264" s="17">
        <v>40156</v>
      </c>
      <c r="B2264" s="14">
        <v>404.72</v>
      </c>
      <c r="C2264" s="14">
        <v>405.64</v>
      </c>
      <c r="D2264" s="14">
        <v>406.41</v>
      </c>
      <c r="E2264" s="14">
        <v>402.86</v>
      </c>
      <c r="F2264" s="14" t="s">
        <v>2179</v>
      </c>
      <c r="G2264" s="15">
        <v>-9.5999999999999992E-3</v>
      </c>
    </row>
    <row r="2265" spans="1:7" x14ac:dyDescent="0.2">
      <c r="A2265" s="17">
        <v>40155</v>
      </c>
      <c r="B2265" s="14">
        <v>405.14</v>
      </c>
      <c r="C2265" s="14">
        <v>409.03</v>
      </c>
      <c r="D2265" s="14">
        <v>412.41</v>
      </c>
      <c r="E2265" s="14">
        <v>404.05</v>
      </c>
      <c r="F2265" s="14" t="s">
        <v>2179</v>
      </c>
      <c r="G2265" s="15">
        <v>-2.7000000000000001E-3</v>
      </c>
    </row>
    <row r="2266" spans="1:7" x14ac:dyDescent="0.2">
      <c r="A2266" s="17">
        <v>40154</v>
      </c>
      <c r="B2266" s="14">
        <v>409.05</v>
      </c>
      <c r="C2266" s="14">
        <v>407.28</v>
      </c>
      <c r="D2266" s="14">
        <v>410.52</v>
      </c>
      <c r="E2266" s="14">
        <v>406.15</v>
      </c>
      <c r="F2266" s="14" t="s">
        <v>2179</v>
      </c>
      <c r="G2266" s="15">
        <v>8.3000000000000001E-3</v>
      </c>
    </row>
    <row r="2267" spans="1:7" x14ac:dyDescent="0.2">
      <c r="A2267" s="17">
        <v>40151</v>
      </c>
      <c r="B2267" s="14">
        <v>410.17</v>
      </c>
      <c r="C2267" s="14">
        <v>405.29</v>
      </c>
      <c r="D2267" s="14">
        <v>412.01</v>
      </c>
      <c r="E2267" s="14">
        <v>404.41</v>
      </c>
      <c r="F2267" s="14" t="s">
        <v>2179</v>
      </c>
      <c r="G2267" s="15">
        <v>-4.1999999999999997E-3</v>
      </c>
    </row>
    <row r="2268" spans="1:7" x14ac:dyDescent="0.2">
      <c r="A2268" s="17">
        <v>40150</v>
      </c>
      <c r="B2268" s="14">
        <v>406.79</v>
      </c>
      <c r="C2268" s="14">
        <v>409.07</v>
      </c>
      <c r="D2268" s="14">
        <v>410.14</v>
      </c>
      <c r="E2268" s="14">
        <v>405.68</v>
      </c>
      <c r="F2268" s="14" t="s">
        <v>2179</v>
      </c>
      <c r="G2268" s="15">
        <v>1.4800000000000001E-2</v>
      </c>
    </row>
    <row r="2269" spans="1:7" x14ac:dyDescent="0.2">
      <c r="A2269" s="17">
        <v>40149</v>
      </c>
      <c r="B2269" s="14">
        <v>408.51</v>
      </c>
      <c r="C2269" s="14">
        <v>404.35</v>
      </c>
      <c r="D2269" s="14">
        <v>408.67</v>
      </c>
      <c r="E2269" s="14">
        <v>403.55</v>
      </c>
      <c r="F2269" s="14" t="s">
        <v>2179</v>
      </c>
      <c r="G2269" s="15">
        <v>1.55E-2</v>
      </c>
    </row>
    <row r="2270" spans="1:7" x14ac:dyDescent="0.2">
      <c r="A2270" s="17">
        <v>40148</v>
      </c>
      <c r="B2270" s="14">
        <v>402.54</v>
      </c>
      <c r="C2270" s="14">
        <v>397.56</v>
      </c>
      <c r="D2270" s="14">
        <v>402.98</v>
      </c>
      <c r="E2270" s="14">
        <v>397.56</v>
      </c>
      <c r="F2270" s="14" t="s">
        <v>2179</v>
      </c>
      <c r="G2270" s="15">
        <v>-1.8E-3</v>
      </c>
    </row>
    <row r="2271" spans="1:7" x14ac:dyDescent="0.2">
      <c r="A2271" s="17">
        <v>40147</v>
      </c>
      <c r="B2271" s="14">
        <v>396.39</v>
      </c>
      <c r="C2271" s="14">
        <v>397.48</v>
      </c>
      <c r="D2271" s="14">
        <v>398.8</v>
      </c>
      <c r="E2271" s="14">
        <v>393.11</v>
      </c>
      <c r="F2271" s="14" t="s">
        <v>2179</v>
      </c>
      <c r="G2271" s="15">
        <v>3.8E-3</v>
      </c>
    </row>
    <row r="2272" spans="1:7" x14ac:dyDescent="0.2">
      <c r="A2272" s="17">
        <v>40144</v>
      </c>
      <c r="B2272" s="14">
        <v>397.1</v>
      </c>
      <c r="C2272" s="14">
        <v>389.54</v>
      </c>
      <c r="D2272" s="14">
        <v>397.1</v>
      </c>
      <c r="E2272" s="14">
        <v>388.78</v>
      </c>
      <c r="F2272" s="14" t="s">
        <v>2179</v>
      </c>
      <c r="G2272" s="15">
        <v>-1.1900000000000001E-2</v>
      </c>
    </row>
    <row r="2273" spans="1:7" x14ac:dyDescent="0.2">
      <c r="A2273" s="17">
        <v>40143</v>
      </c>
      <c r="B2273" s="14">
        <v>395.59</v>
      </c>
      <c r="C2273" s="14">
        <v>398.67</v>
      </c>
      <c r="D2273" s="14">
        <v>399.07</v>
      </c>
      <c r="E2273" s="14">
        <v>395.28</v>
      </c>
      <c r="F2273" s="14" t="s">
        <v>2179</v>
      </c>
      <c r="G2273" s="15">
        <v>1E-4</v>
      </c>
    </row>
    <row r="2274" spans="1:7" x14ac:dyDescent="0.2">
      <c r="A2274" s="17">
        <v>40142</v>
      </c>
      <c r="B2274" s="14">
        <v>400.37</v>
      </c>
      <c r="C2274" s="14">
        <v>401.06</v>
      </c>
      <c r="D2274" s="14">
        <v>403.11</v>
      </c>
      <c r="E2274" s="14">
        <v>399.38</v>
      </c>
      <c r="F2274" s="14" t="s">
        <v>2179</v>
      </c>
      <c r="G2274" s="15">
        <v>-1.09E-2</v>
      </c>
    </row>
    <row r="2275" spans="1:7" x14ac:dyDescent="0.2">
      <c r="A2275" s="17">
        <v>40141</v>
      </c>
      <c r="B2275" s="14">
        <v>400.32</v>
      </c>
      <c r="C2275" s="14">
        <v>404.19</v>
      </c>
      <c r="D2275" s="14">
        <v>404.31</v>
      </c>
      <c r="E2275" s="14">
        <v>399.04</v>
      </c>
      <c r="F2275" s="14" t="s">
        <v>2179</v>
      </c>
      <c r="G2275" s="15">
        <v>8.9999999999999993E-3</v>
      </c>
    </row>
    <row r="2276" spans="1:7" x14ac:dyDescent="0.2">
      <c r="A2276" s="17">
        <v>40140</v>
      </c>
      <c r="B2276" s="14">
        <v>404.74</v>
      </c>
      <c r="C2276" s="14">
        <v>402.21</v>
      </c>
      <c r="D2276" s="14">
        <v>405.72</v>
      </c>
      <c r="E2276" s="14">
        <v>402.21</v>
      </c>
      <c r="F2276" s="14" t="s">
        <v>2179</v>
      </c>
      <c r="G2276" s="15">
        <v>-3.5999999999999999E-3</v>
      </c>
    </row>
    <row r="2277" spans="1:7" x14ac:dyDescent="0.2">
      <c r="A2277" s="17">
        <v>40137</v>
      </c>
      <c r="B2277" s="14">
        <v>401.11</v>
      </c>
      <c r="C2277" s="14">
        <v>402.05</v>
      </c>
      <c r="D2277" s="14">
        <v>404.95</v>
      </c>
      <c r="E2277" s="14">
        <v>400.35</v>
      </c>
      <c r="F2277" s="14" t="s">
        <v>2179</v>
      </c>
      <c r="G2277" s="15">
        <v>-1.0800000000000001E-2</v>
      </c>
    </row>
    <row r="2278" spans="1:7" x14ac:dyDescent="0.2">
      <c r="A2278" s="17">
        <v>40136</v>
      </c>
      <c r="B2278" s="14">
        <v>402.55</v>
      </c>
      <c r="C2278" s="14">
        <v>405.85</v>
      </c>
      <c r="D2278" s="14">
        <v>406.69</v>
      </c>
      <c r="E2278" s="14">
        <v>402.19</v>
      </c>
      <c r="F2278" s="14" t="s">
        <v>2179</v>
      </c>
      <c r="G2278" s="15">
        <v>8.0999999999999996E-3</v>
      </c>
    </row>
    <row r="2279" spans="1:7" x14ac:dyDescent="0.2">
      <c r="A2279" s="17">
        <v>40135</v>
      </c>
      <c r="B2279" s="14">
        <v>406.94</v>
      </c>
      <c r="C2279" s="14">
        <v>405.92</v>
      </c>
      <c r="D2279" s="14">
        <v>409.37</v>
      </c>
      <c r="E2279" s="14">
        <v>405.54</v>
      </c>
      <c r="F2279" s="14" t="s">
        <v>2179</v>
      </c>
      <c r="G2279" s="15">
        <v>-7.7000000000000002E-3</v>
      </c>
    </row>
    <row r="2280" spans="1:7" x14ac:dyDescent="0.2">
      <c r="A2280" s="17">
        <v>40134</v>
      </c>
      <c r="B2280" s="14">
        <v>403.67</v>
      </c>
      <c r="C2280" s="14">
        <v>405.28</v>
      </c>
      <c r="D2280" s="14">
        <v>407.28</v>
      </c>
      <c r="E2280" s="14">
        <v>403.58</v>
      </c>
      <c r="F2280" s="14" t="s">
        <v>2179</v>
      </c>
      <c r="G2280" s="15">
        <v>1.8499999999999999E-2</v>
      </c>
    </row>
    <row r="2281" spans="1:7" x14ac:dyDescent="0.2">
      <c r="A2281" s="17">
        <v>40133</v>
      </c>
      <c r="B2281" s="14">
        <v>406.82</v>
      </c>
      <c r="C2281" s="14">
        <v>401.59</v>
      </c>
      <c r="D2281" s="14">
        <v>406.99</v>
      </c>
      <c r="E2281" s="14">
        <v>401.56</v>
      </c>
      <c r="F2281" s="14" t="s">
        <v>2179</v>
      </c>
      <c r="G2281" s="15">
        <v>-2.9999999999999997E-4</v>
      </c>
    </row>
    <row r="2282" spans="1:7" x14ac:dyDescent="0.2">
      <c r="A2282" s="17">
        <v>40130</v>
      </c>
      <c r="B2282" s="14">
        <v>399.45</v>
      </c>
      <c r="C2282" s="14">
        <v>399.39</v>
      </c>
      <c r="D2282" s="14">
        <v>399.45</v>
      </c>
      <c r="E2282" s="14">
        <v>397</v>
      </c>
      <c r="F2282" s="14" t="s">
        <v>2179</v>
      </c>
      <c r="G2282" s="15">
        <v>-8.5000000000000006E-3</v>
      </c>
    </row>
    <row r="2283" spans="1:7" x14ac:dyDescent="0.2">
      <c r="A2283" s="17">
        <v>40129</v>
      </c>
      <c r="B2283" s="14">
        <v>399.57</v>
      </c>
      <c r="C2283" s="14">
        <v>401.63</v>
      </c>
      <c r="D2283" s="14">
        <v>401.63</v>
      </c>
      <c r="E2283" s="14">
        <v>397.65</v>
      </c>
      <c r="F2283" s="14" t="s">
        <v>2179</v>
      </c>
      <c r="G2283" s="15">
        <v>8.2000000000000007E-3</v>
      </c>
    </row>
    <row r="2284" spans="1:7" x14ac:dyDescent="0.2">
      <c r="A2284" s="17">
        <v>40128</v>
      </c>
      <c r="B2284" s="14">
        <v>403.01</v>
      </c>
      <c r="C2284" s="14">
        <v>399.9</v>
      </c>
      <c r="D2284" s="14">
        <v>403.9</v>
      </c>
      <c r="E2284" s="14">
        <v>399.9</v>
      </c>
      <c r="F2284" s="14" t="s">
        <v>2179</v>
      </c>
      <c r="G2284" s="15">
        <v>-5.3E-3</v>
      </c>
    </row>
    <row r="2285" spans="1:7" x14ac:dyDescent="0.2">
      <c r="A2285" s="17">
        <v>40127</v>
      </c>
      <c r="B2285" s="14">
        <v>399.72</v>
      </c>
      <c r="C2285" s="14">
        <v>401.85</v>
      </c>
      <c r="D2285" s="14">
        <v>402.41</v>
      </c>
      <c r="E2285" s="14">
        <v>398.69</v>
      </c>
      <c r="F2285" s="14" t="s">
        <v>2179</v>
      </c>
      <c r="G2285" s="15">
        <v>1.4800000000000001E-2</v>
      </c>
    </row>
    <row r="2286" spans="1:7" x14ac:dyDescent="0.2">
      <c r="A2286" s="17">
        <v>40126</v>
      </c>
      <c r="B2286" s="14">
        <v>401.85</v>
      </c>
      <c r="C2286" s="14">
        <v>396.65</v>
      </c>
      <c r="D2286" s="14">
        <v>401.86</v>
      </c>
      <c r="E2286" s="14">
        <v>396.65</v>
      </c>
      <c r="F2286" s="14" t="s">
        <v>2179</v>
      </c>
      <c r="G2286" s="15">
        <v>-8.0000000000000004E-4</v>
      </c>
    </row>
    <row r="2287" spans="1:7" x14ac:dyDescent="0.2">
      <c r="A2287" s="17">
        <v>40123</v>
      </c>
      <c r="B2287" s="14">
        <v>396</v>
      </c>
      <c r="C2287" s="14">
        <v>396.32</v>
      </c>
      <c r="D2287" s="14">
        <v>399.06</v>
      </c>
      <c r="E2287" s="14">
        <v>394.62</v>
      </c>
      <c r="F2287" s="14" t="s">
        <v>2179</v>
      </c>
      <c r="G2287" s="15">
        <v>6.7999999999999996E-3</v>
      </c>
    </row>
    <row r="2288" spans="1:7" x14ac:dyDescent="0.2">
      <c r="A2288" s="17">
        <v>40122</v>
      </c>
      <c r="B2288" s="14">
        <v>396.32</v>
      </c>
      <c r="C2288" s="14">
        <v>393.11</v>
      </c>
      <c r="D2288" s="14">
        <v>396.32</v>
      </c>
      <c r="E2288" s="14">
        <v>390.07</v>
      </c>
      <c r="F2288" s="14" t="s">
        <v>2179</v>
      </c>
      <c r="G2288" s="15">
        <v>7.0000000000000001E-3</v>
      </c>
    </row>
    <row r="2289" spans="1:7" x14ac:dyDescent="0.2">
      <c r="A2289" s="17">
        <v>40121</v>
      </c>
      <c r="B2289" s="14">
        <v>393.66</v>
      </c>
      <c r="C2289" s="14">
        <v>391.19</v>
      </c>
      <c r="D2289" s="14">
        <v>393.66</v>
      </c>
      <c r="E2289" s="14">
        <v>391.19</v>
      </c>
      <c r="F2289" s="14" t="s">
        <v>2179</v>
      </c>
      <c r="G2289" s="15">
        <v>-5.8999999999999999E-3</v>
      </c>
    </row>
    <row r="2290" spans="1:7" x14ac:dyDescent="0.2">
      <c r="A2290" s="17">
        <v>40120</v>
      </c>
      <c r="B2290" s="14">
        <v>390.91</v>
      </c>
      <c r="C2290" s="14">
        <v>392.78</v>
      </c>
      <c r="D2290" s="14">
        <v>392.78</v>
      </c>
      <c r="E2290" s="14">
        <v>385.25</v>
      </c>
      <c r="F2290" s="14" t="s">
        <v>2179</v>
      </c>
      <c r="G2290" s="15">
        <v>4.5999999999999999E-3</v>
      </c>
    </row>
    <row r="2291" spans="1:7" x14ac:dyDescent="0.2">
      <c r="A2291" s="17">
        <v>40119</v>
      </c>
      <c r="B2291" s="14">
        <v>393.24</v>
      </c>
      <c r="C2291" s="14">
        <v>391.34</v>
      </c>
      <c r="D2291" s="14">
        <v>393.46</v>
      </c>
      <c r="E2291" s="14">
        <v>388.55</v>
      </c>
      <c r="F2291" s="14" t="s">
        <v>2179</v>
      </c>
      <c r="G2291" s="15">
        <v>-6.4999999999999997E-3</v>
      </c>
    </row>
    <row r="2292" spans="1:7" x14ac:dyDescent="0.2">
      <c r="A2292" s="17">
        <v>40116</v>
      </c>
      <c r="B2292" s="14">
        <v>391.43</v>
      </c>
      <c r="C2292" s="14">
        <v>394.27</v>
      </c>
      <c r="D2292" s="14">
        <v>398.61</v>
      </c>
      <c r="E2292" s="14">
        <v>391.23</v>
      </c>
      <c r="F2292" s="14" t="s">
        <v>2179</v>
      </c>
      <c r="G2292" s="15">
        <v>6.0000000000000001E-3</v>
      </c>
    </row>
    <row r="2293" spans="1:7" x14ac:dyDescent="0.2">
      <c r="A2293" s="17">
        <v>40115</v>
      </c>
      <c r="B2293" s="14">
        <v>394</v>
      </c>
      <c r="C2293" s="14">
        <v>391.64</v>
      </c>
      <c r="D2293" s="14">
        <v>394.79</v>
      </c>
      <c r="E2293" s="14">
        <v>386.73</v>
      </c>
      <c r="F2293" s="14" t="s">
        <v>2179</v>
      </c>
      <c r="G2293" s="15">
        <v>-2.2200000000000001E-2</v>
      </c>
    </row>
    <row r="2294" spans="1:7" x14ac:dyDescent="0.2">
      <c r="A2294" s="17">
        <v>40114</v>
      </c>
      <c r="B2294" s="14">
        <v>391.64</v>
      </c>
      <c r="C2294" s="14">
        <v>400.54</v>
      </c>
      <c r="D2294" s="14">
        <v>400.91</v>
      </c>
      <c r="E2294" s="14">
        <v>390.31</v>
      </c>
      <c r="F2294" s="14" t="s">
        <v>2179</v>
      </c>
      <c r="G2294" s="15">
        <v>-4.1000000000000003E-3</v>
      </c>
    </row>
    <row r="2295" spans="1:7" x14ac:dyDescent="0.2">
      <c r="A2295" s="17">
        <v>40113</v>
      </c>
      <c r="B2295" s="14">
        <v>400.54</v>
      </c>
      <c r="C2295" s="14">
        <v>402.29</v>
      </c>
      <c r="D2295" s="14">
        <v>406.39</v>
      </c>
      <c r="E2295" s="14">
        <v>398</v>
      </c>
      <c r="F2295" s="14" t="s">
        <v>2179</v>
      </c>
      <c r="G2295" s="15">
        <v>-1.35E-2</v>
      </c>
    </row>
    <row r="2296" spans="1:7" x14ac:dyDescent="0.2">
      <c r="A2296" s="17">
        <v>40112</v>
      </c>
      <c r="B2296" s="14">
        <v>402.19</v>
      </c>
      <c r="C2296" s="14">
        <v>407.7</v>
      </c>
      <c r="D2296" s="14">
        <v>408.4</v>
      </c>
      <c r="E2296" s="14">
        <v>402.05</v>
      </c>
      <c r="F2296" s="14" t="s">
        <v>2179</v>
      </c>
      <c r="G2296" s="15">
        <v>8.2000000000000007E-3</v>
      </c>
    </row>
    <row r="2297" spans="1:7" x14ac:dyDescent="0.2">
      <c r="A2297" s="17">
        <v>40109</v>
      </c>
      <c r="B2297" s="14">
        <v>407.7</v>
      </c>
      <c r="C2297" s="14">
        <v>404.86</v>
      </c>
      <c r="D2297" s="14">
        <v>408.82</v>
      </c>
      <c r="E2297" s="14">
        <v>404.77</v>
      </c>
      <c r="F2297" s="14" t="s">
        <v>2179</v>
      </c>
      <c r="G2297" s="15">
        <v>-1.3899999999999999E-2</v>
      </c>
    </row>
    <row r="2298" spans="1:7" x14ac:dyDescent="0.2">
      <c r="A2298" s="17">
        <v>40108</v>
      </c>
      <c r="B2298" s="14">
        <v>404.4</v>
      </c>
      <c r="C2298" s="14">
        <v>409.47</v>
      </c>
      <c r="D2298" s="14">
        <v>409.47</v>
      </c>
      <c r="E2298" s="14">
        <v>403.92</v>
      </c>
      <c r="F2298" s="14" t="s">
        <v>2179</v>
      </c>
      <c r="G2298" s="15">
        <v>1.8E-3</v>
      </c>
    </row>
    <row r="2299" spans="1:7" x14ac:dyDescent="0.2">
      <c r="A2299" s="17">
        <v>40107</v>
      </c>
      <c r="B2299" s="14">
        <v>410.11</v>
      </c>
      <c r="C2299" s="14">
        <v>409.64</v>
      </c>
      <c r="D2299" s="14">
        <v>410.2</v>
      </c>
      <c r="E2299" s="14">
        <v>404.96</v>
      </c>
      <c r="F2299" s="14" t="s">
        <v>2179</v>
      </c>
      <c r="G2299" s="15">
        <v>-2.8E-3</v>
      </c>
    </row>
    <row r="2300" spans="1:7" x14ac:dyDescent="0.2">
      <c r="A2300" s="17">
        <v>40106</v>
      </c>
      <c r="B2300" s="14">
        <v>409.36</v>
      </c>
      <c r="C2300" s="14">
        <v>410.96</v>
      </c>
      <c r="D2300" s="14">
        <v>412.3</v>
      </c>
      <c r="E2300" s="14">
        <v>409.1</v>
      </c>
      <c r="F2300" s="14" t="s">
        <v>2179</v>
      </c>
      <c r="G2300" s="15">
        <v>5.1999999999999998E-3</v>
      </c>
    </row>
    <row r="2301" spans="1:7" x14ac:dyDescent="0.2">
      <c r="A2301" s="17">
        <v>40105</v>
      </c>
      <c r="B2301" s="14">
        <v>410.5</v>
      </c>
      <c r="C2301" s="14">
        <v>408.55</v>
      </c>
      <c r="D2301" s="14">
        <v>412.49</v>
      </c>
      <c r="E2301" s="14">
        <v>408.26</v>
      </c>
      <c r="F2301" s="14" t="s">
        <v>2179</v>
      </c>
      <c r="G2301" s="15">
        <v>-1.8E-3</v>
      </c>
    </row>
    <row r="2302" spans="1:7" x14ac:dyDescent="0.2">
      <c r="A2302" s="17">
        <v>40102</v>
      </c>
      <c r="B2302" s="14">
        <v>408.37</v>
      </c>
      <c r="C2302" s="14">
        <v>409.48</v>
      </c>
      <c r="D2302" s="14">
        <v>412.69</v>
      </c>
      <c r="E2302" s="14">
        <v>408.1</v>
      </c>
      <c r="F2302" s="14" t="s">
        <v>2179</v>
      </c>
      <c r="G2302" s="15">
        <v>-1.1999999999999999E-3</v>
      </c>
    </row>
    <row r="2303" spans="1:7" x14ac:dyDescent="0.2">
      <c r="A2303" s="17">
        <v>40101</v>
      </c>
      <c r="B2303" s="14">
        <v>409.11</v>
      </c>
      <c r="C2303" s="14">
        <v>409.88</v>
      </c>
      <c r="D2303" s="14">
        <v>413.7</v>
      </c>
      <c r="E2303" s="14">
        <v>408.44</v>
      </c>
      <c r="F2303" s="14" t="s">
        <v>2179</v>
      </c>
      <c r="G2303" s="15">
        <v>2.1100000000000001E-2</v>
      </c>
    </row>
    <row r="2304" spans="1:7" x14ac:dyDescent="0.2">
      <c r="A2304" s="17">
        <v>40100</v>
      </c>
      <c r="B2304" s="14">
        <v>409.6</v>
      </c>
      <c r="C2304" s="14">
        <v>401.6</v>
      </c>
      <c r="D2304" s="14">
        <v>410.38</v>
      </c>
      <c r="E2304" s="14">
        <v>401.6</v>
      </c>
      <c r="F2304" s="14" t="s">
        <v>2179</v>
      </c>
      <c r="G2304" s="15">
        <v>-9.4999999999999998E-3</v>
      </c>
    </row>
    <row r="2305" spans="1:7" x14ac:dyDescent="0.2">
      <c r="A2305" s="17">
        <v>40099</v>
      </c>
      <c r="B2305" s="14">
        <v>401.14</v>
      </c>
      <c r="C2305" s="14">
        <v>404.98</v>
      </c>
      <c r="D2305" s="14">
        <v>405.81</v>
      </c>
      <c r="E2305" s="14">
        <v>400.27</v>
      </c>
      <c r="F2305" s="14" t="s">
        <v>2179</v>
      </c>
      <c r="G2305" s="15">
        <v>1.1299999999999999E-2</v>
      </c>
    </row>
    <row r="2306" spans="1:7" x14ac:dyDescent="0.2">
      <c r="A2306" s="17">
        <v>40098</v>
      </c>
      <c r="B2306" s="14">
        <v>404.98</v>
      </c>
      <c r="C2306" s="14">
        <v>400.65</v>
      </c>
      <c r="D2306" s="14">
        <v>406.01</v>
      </c>
      <c r="E2306" s="14">
        <v>400.57</v>
      </c>
      <c r="F2306" s="14" t="s">
        <v>2179</v>
      </c>
      <c r="G2306" s="15">
        <v>-4.0000000000000002E-4</v>
      </c>
    </row>
    <row r="2307" spans="1:7" x14ac:dyDescent="0.2">
      <c r="A2307" s="17">
        <v>40095</v>
      </c>
      <c r="B2307" s="14">
        <v>400.46</v>
      </c>
      <c r="C2307" s="14">
        <v>400.45</v>
      </c>
      <c r="D2307" s="14">
        <v>402.29</v>
      </c>
      <c r="E2307" s="14">
        <v>397.9</v>
      </c>
      <c r="F2307" s="14" t="s">
        <v>2179</v>
      </c>
      <c r="G2307" s="15">
        <v>6.8999999999999999E-3</v>
      </c>
    </row>
    <row r="2308" spans="1:7" x14ac:dyDescent="0.2">
      <c r="A2308" s="17">
        <v>40094</v>
      </c>
      <c r="B2308" s="14">
        <v>400.64</v>
      </c>
      <c r="C2308" s="14">
        <v>398.44</v>
      </c>
      <c r="D2308" s="14">
        <v>402.54</v>
      </c>
      <c r="E2308" s="14">
        <v>398.44</v>
      </c>
      <c r="F2308" s="14" t="s">
        <v>2179</v>
      </c>
      <c r="G2308" s="15">
        <v>-7.1000000000000004E-3</v>
      </c>
    </row>
    <row r="2309" spans="1:7" x14ac:dyDescent="0.2">
      <c r="A2309" s="17">
        <v>40093</v>
      </c>
      <c r="B2309" s="14">
        <v>397.88</v>
      </c>
      <c r="C2309" s="14">
        <v>400.71</v>
      </c>
      <c r="D2309" s="14">
        <v>402.66</v>
      </c>
      <c r="E2309" s="14">
        <v>396.66</v>
      </c>
      <c r="F2309" s="14" t="s">
        <v>2179</v>
      </c>
      <c r="G2309" s="15">
        <v>1.9900000000000001E-2</v>
      </c>
    </row>
    <row r="2310" spans="1:7" x14ac:dyDescent="0.2">
      <c r="A2310" s="17">
        <v>40092</v>
      </c>
      <c r="B2310" s="14">
        <v>400.71</v>
      </c>
      <c r="C2310" s="14">
        <v>393.34</v>
      </c>
      <c r="D2310" s="14">
        <v>401.6</v>
      </c>
      <c r="E2310" s="14">
        <v>393.25</v>
      </c>
      <c r="F2310" s="14" t="s">
        <v>2179</v>
      </c>
      <c r="G2310" s="15">
        <v>1.8E-3</v>
      </c>
    </row>
    <row r="2311" spans="1:7" x14ac:dyDescent="0.2">
      <c r="A2311" s="17">
        <v>40091</v>
      </c>
      <c r="B2311" s="14">
        <v>392.88</v>
      </c>
      <c r="C2311" s="14">
        <v>392.27</v>
      </c>
      <c r="D2311" s="14">
        <v>394.81</v>
      </c>
      <c r="E2311" s="14">
        <v>390.63</v>
      </c>
      <c r="F2311" s="14" t="s">
        <v>2179</v>
      </c>
      <c r="G2311" s="15">
        <v>-1.8499999999999999E-2</v>
      </c>
    </row>
    <row r="2312" spans="1:7" x14ac:dyDescent="0.2">
      <c r="A2312" s="17">
        <v>40088</v>
      </c>
      <c r="B2312" s="14">
        <v>392.18</v>
      </c>
      <c r="C2312" s="14">
        <v>399.2</v>
      </c>
      <c r="D2312" s="14">
        <v>399.2</v>
      </c>
      <c r="E2312" s="14">
        <v>389.4</v>
      </c>
      <c r="F2312" s="14" t="s">
        <v>2179</v>
      </c>
      <c r="G2312" s="15">
        <v>-9.9000000000000008E-3</v>
      </c>
    </row>
    <row r="2313" spans="1:7" x14ac:dyDescent="0.2">
      <c r="A2313" s="17">
        <v>40087</v>
      </c>
      <c r="B2313" s="14">
        <v>399.57</v>
      </c>
      <c r="C2313" s="14">
        <v>403.76</v>
      </c>
      <c r="D2313" s="14">
        <v>404.88</v>
      </c>
      <c r="E2313" s="14">
        <v>397.36</v>
      </c>
      <c r="F2313" s="14" t="s">
        <v>2179</v>
      </c>
      <c r="G2313" s="15">
        <v>2.3E-3</v>
      </c>
    </row>
    <row r="2314" spans="1:7" x14ac:dyDescent="0.2">
      <c r="A2314" s="17">
        <v>40086</v>
      </c>
      <c r="B2314" s="14">
        <v>403.57</v>
      </c>
      <c r="C2314" s="14">
        <v>402.83</v>
      </c>
      <c r="D2314" s="14">
        <v>405.99</v>
      </c>
      <c r="E2314" s="14">
        <v>401.05</v>
      </c>
      <c r="F2314" s="14" t="s">
        <v>2179</v>
      </c>
      <c r="G2314" s="15">
        <v>-6.9999999999999999E-4</v>
      </c>
    </row>
    <row r="2315" spans="1:7" x14ac:dyDescent="0.2">
      <c r="A2315" s="17">
        <v>40085</v>
      </c>
      <c r="B2315" s="14">
        <v>402.64</v>
      </c>
      <c r="C2315" s="14">
        <v>403.75</v>
      </c>
      <c r="D2315" s="14">
        <v>406.32</v>
      </c>
      <c r="E2315" s="14">
        <v>401.88</v>
      </c>
      <c r="F2315" s="14" t="s">
        <v>2179</v>
      </c>
      <c r="G2315" s="15">
        <v>1.14E-2</v>
      </c>
    </row>
    <row r="2316" spans="1:7" x14ac:dyDescent="0.2">
      <c r="A2316" s="17">
        <v>40084</v>
      </c>
      <c r="B2316" s="14">
        <v>402.92</v>
      </c>
      <c r="C2316" s="14">
        <v>398.39</v>
      </c>
      <c r="D2316" s="14">
        <v>402.93</v>
      </c>
      <c r="E2316" s="14">
        <v>396.18</v>
      </c>
      <c r="F2316" s="14" t="s">
        <v>2179</v>
      </c>
      <c r="G2316" s="15">
        <v>2.8E-3</v>
      </c>
    </row>
    <row r="2317" spans="1:7" x14ac:dyDescent="0.2">
      <c r="A2317" s="17">
        <v>40081</v>
      </c>
      <c r="B2317" s="14">
        <v>398.39</v>
      </c>
      <c r="C2317" s="14">
        <v>397.37</v>
      </c>
      <c r="D2317" s="14">
        <v>401.39</v>
      </c>
      <c r="E2317" s="14">
        <v>395.53</v>
      </c>
      <c r="F2317" s="14" t="s">
        <v>2179</v>
      </c>
      <c r="G2317" s="15">
        <v>-2.1100000000000001E-2</v>
      </c>
    </row>
    <row r="2318" spans="1:7" x14ac:dyDescent="0.2">
      <c r="A2318" s="17">
        <v>40080</v>
      </c>
      <c r="B2318" s="14">
        <v>397.28</v>
      </c>
      <c r="C2318" s="14">
        <v>405.57</v>
      </c>
      <c r="D2318" s="14">
        <v>405.66</v>
      </c>
      <c r="E2318" s="14">
        <v>396.81</v>
      </c>
      <c r="F2318" s="14" t="s">
        <v>2179</v>
      </c>
      <c r="G2318" s="15">
        <v>-6.0000000000000001E-3</v>
      </c>
    </row>
    <row r="2319" spans="1:7" x14ac:dyDescent="0.2">
      <c r="A2319" s="17">
        <v>40079</v>
      </c>
      <c r="B2319" s="14">
        <v>405.84</v>
      </c>
      <c r="C2319" s="14">
        <v>408.29</v>
      </c>
      <c r="D2319" s="14">
        <v>408.75</v>
      </c>
      <c r="E2319" s="14">
        <v>404.5</v>
      </c>
      <c r="F2319" s="14" t="s">
        <v>2179</v>
      </c>
      <c r="G2319" s="15">
        <v>7.7999999999999996E-3</v>
      </c>
    </row>
    <row r="2320" spans="1:7" x14ac:dyDescent="0.2">
      <c r="A2320" s="17">
        <v>40078</v>
      </c>
      <c r="B2320" s="14">
        <v>408.29</v>
      </c>
      <c r="C2320" s="14">
        <v>405.31</v>
      </c>
      <c r="D2320" s="14">
        <v>408.97</v>
      </c>
      <c r="E2320" s="14">
        <v>404.96</v>
      </c>
      <c r="F2320" s="14" t="s">
        <v>2179</v>
      </c>
      <c r="G2320" s="15">
        <v>-2.9999999999999997E-4</v>
      </c>
    </row>
    <row r="2321" spans="1:7" x14ac:dyDescent="0.2">
      <c r="A2321" s="17">
        <v>40077</v>
      </c>
      <c r="B2321" s="14">
        <v>405.13</v>
      </c>
      <c r="C2321" s="14">
        <v>405.36</v>
      </c>
      <c r="D2321" s="14">
        <v>406.26</v>
      </c>
      <c r="E2321" s="14">
        <v>403.95</v>
      </c>
      <c r="F2321" s="14" t="s">
        <v>2179</v>
      </c>
      <c r="G2321" s="15">
        <v>8.0000000000000004E-4</v>
      </c>
    </row>
    <row r="2322" spans="1:7" x14ac:dyDescent="0.2">
      <c r="A2322" s="17">
        <v>40074</v>
      </c>
      <c r="B2322" s="14">
        <v>405.27</v>
      </c>
      <c r="C2322" s="14">
        <v>404.87</v>
      </c>
      <c r="D2322" s="14">
        <v>406.39</v>
      </c>
      <c r="E2322" s="14">
        <v>401.4</v>
      </c>
      <c r="F2322" s="14" t="s">
        <v>2179</v>
      </c>
      <c r="G2322" s="15">
        <v>-1.9E-3</v>
      </c>
    </row>
    <row r="2323" spans="1:7" x14ac:dyDescent="0.2">
      <c r="A2323" s="17">
        <v>40073</v>
      </c>
      <c r="B2323" s="14">
        <v>404.96</v>
      </c>
      <c r="C2323" s="14">
        <v>406.1</v>
      </c>
      <c r="D2323" s="14">
        <v>409.07</v>
      </c>
      <c r="E2323" s="14">
        <v>402.95</v>
      </c>
      <c r="F2323" s="14" t="s">
        <v>2179</v>
      </c>
      <c r="G2323" s="15">
        <v>1.9599999999999999E-2</v>
      </c>
    </row>
    <row r="2324" spans="1:7" x14ac:dyDescent="0.2">
      <c r="A2324" s="17">
        <v>40072</v>
      </c>
      <c r="B2324" s="14">
        <v>405.73</v>
      </c>
      <c r="C2324" s="14">
        <v>397.84</v>
      </c>
      <c r="D2324" s="14">
        <v>405.74</v>
      </c>
      <c r="E2324" s="14">
        <v>397.84</v>
      </c>
      <c r="F2324" s="14" t="s">
        <v>2179</v>
      </c>
      <c r="G2324" s="15">
        <v>-5.9999999999999995E-4</v>
      </c>
    </row>
    <row r="2325" spans="1:7" x14ac:dyDescent="0.2">
      <c r="A2325" s="17">
        <v>40071</v>
      </c>
      <c r="B2325" s="14">
        <v>397.93</v>
      </c>
      <c r="C2325" s="14">
        <v>398.36</v>
      </c>
      <c r="D2325" s="14">
        <v>399.18</v>
      </c>
      <c r="E2325" s="14">
        <v>396.01</v>
      </c>
      <c r="F2325" s="14" t="s">
        <v>2179</v>
      </c>
      <c r="G2325" s="15">
        <v>-5.7000000000000002E-3</v>
      </c>
    </row>
    <row r="2326" spans="1:7" x14ac:dyDescent="0.2">
      <c r="A2326" s="17">
        <v>40070</v>
      </c>
      <c r="B2326" s="14">
        <v>398.18</v>
      </c>
      <c r="C2326" s="14">
        <v>400.27</v>
      </c>
      <c r="D2326" s="14">
        <v>400.36</v>
      </c>
      <c r="E2326" s="14">
        <v>395.35</v>
      </c>
      <c r="F2326" s="14" t="s">
        <v>2179</v>
      </c>
      <c r="G2326" s="15">
        <v>-5.0000000000000001E-3</v>
      </c>
    </row>
    <row r="2327" spans="1:7" x14ac:dyDescent="0.2">
      <c r="A2327" s="17">
        <v>40067</v>
      </c>
      <c r="B2327" s="14">
        <v>400.45</v>
      </c>
      <c r="C2327" s="14">
        <v>402.37</v>
      </c>
      <c r="D2327" s="14">
        <v>403.91</v>
      </c>
      <c r="E2327" s="14">
        <v>400.04</v>
      </c>
      <c r="F2327" s="14" t="s">
        <v>2179</v>
      </c>
      <c r="G2327" s="15">
        <v>3.5999999999999999E-3</v>
      </c>
    </row>
    <row r="2328" spans="1:7" x14ac:dyDescent="0.2">
      <c r="A2328" s="17">
        <v>40066</v>
      </c>
      <c r="B2328" s="14">
        <v>402.47</v>
      </c>
      <c r="C2328" s="14">
        <v>401.22</v>
      </c>
      <c r="D2328" s="14">
        <v>404.58</v>
      </c>
      <c r="E2328" s="14">
        <v>400.09</v>
      </c>
      <c r="F2328" s="14" t="s">
        <v>2179</v>
      </c>
      <c r="G2328" s="15">
        <v>3.3E-3</v>
      </c>
    </row>
    <row r="2329" spans="1:7" x14ac:dyDescent="0.2">
      <c r="A2329" s="17">
        <v>40065</v>
      </c>
      <c r="B2329" s="14">
        <v>401.04</v>
      </c>
      <c r="C2329" s="14">
        <v>399.26</v>
      </c>
      <c r="D2329" s="14">
        <v>401.31</v>
      </c>
      <c r="E2329" s="14">
        <v>395.91</v>
      </c>
      <c r="F2329" s="14" t="s">
        <v>2179</v>
      </c>
      <c r="G2329" s="15">
        <v>3.7000000000000002E-3</v>
      </c>
    </row>
    <row r="2330" spans="1:7" x14ac:dyDescent="0.2">
      <c r="A2330" s="17">
        <v>40064</v>
      </c>
      <c r="B2330" s="14">
        <v>399.73</v>
      </c>
      <c r="C2330" s="14">
        <v>398.33</v>
      </c>
      <c r="D2330" s="14">
        <v>399.88</v>
      </c>
      <c r="E2330" s="14">
        <v>397.43</v>
      </c>
      <c r="F2330" s="14" t="s">
        <v>2179</v>
      </c>
      <c r="G2330" s="15">
        <v>9.1999999999999998E-3</v>
      </c>
    </row>
    <row r="2331" spans="1:7" x14ac:dyDescent="0.2">
      <c r="A2331" s="17">
        <v>40063</v>
      </c>
      <c r="B2331" s="14">
        <v>398.24</v>
      </c>
      <c r="C2331" s="14">
        <v>394.81</v>
      </c>
      <c r="D2331" s="14">
        <v>399.02</v>
      </c>
      <c r="E2331" s="14">
        <v>394.72</v>
      </c>
      <c r="F2331" s="14" t="s">
        <v>2179</v>
      </c>
      <c r="G2331" s="15">
        <v>1.7600000000000001E-2</v>
      </c>
    </row>
    <row r="2332" spans="1:7" x14ac:dyDescent="0.2">
      <c r="A2332" s="17">
        <v>40060</v>
      </c>
      <c r="B2332" s="14">
        <v>394.62</v>
      </c>
      <c r="C2332" s="14">
        <v>388.17</v>
      </c>
      <c r="D2332" s="14">
        <v>395.25</v>
      </c>
      <c r="E2332" s="14">
        <v>388.08</v>
      </c>
      <c r="F2332" s="14" t="s">
        <v>2179</v>
      </c>
      <c r="G2332" s="15">
        <v>2.0000000000000001E-4</v>
      </c>
    </row>
    <row r="2333" spans="1:7" x14ac:dyDescent="0.2">
      <c r="A2333" s="17">
        <v>40059</v>
      </c>
      <c r="B2333" s="14">
        <v>387.8</v>
      </c>
      <c r="C2333" s="14">
        <v>387.43</v>
      </c>
      <c r="D2333" s="14">
        <v>391.58</v>
      </c>
      <c r="E2333" s="14">
        <v>385.82</v>
      </c>
      <c r="F2333" s="14" t="s">
        <v>2179</v>
      </c>
      <c r="G2333" s="15">
        <v>-3.2000000000000001E-2</v>
      </c>
    </row>
    <row r="2334" spans="1:7" x14ac:dyDescent="0.2">
      <c r="A2334" s="17">
        <v>40058</v>
      </c>
      <c r="B2334" s="14">
        <v>387.71</v>
      </c>
      <c r="C2334" s="14">
        <v>398.77</v>
      </c>
      <c r="D2334" s="14">
        <v>398.95</v>
      </c>
      <c r="E2334" s="14">
        <v>385.66</v>
      </c>
      <c r="F2334" s="14" t="s">
        <v>2179</v>
      </c>
      <c r="G2334" s="15">
        <v>-1.4E-3</v>
      </c>
    </row>
    <row r="2335" spans="1:7" x14ac:dyDescent="0.2">
      <c r="A2335" s="17">
        <v>40057</v>
      </c>
      <c r="B2335" s="14">
        <v>400.53</v>
      </c>
      <c r="C2335" s="14">
        <v>401.2</v>
      </c>
      <c r="D2335" s="14">
        <v>406.32</v>
      </c>
      <c r="E2335" s="14">
        <v>399.24</v>
      </c>
      <c r="F2335" s="14" t="s">
        <v>2179</v>
      </c>
      <c r="G2335" s="15">
        <v>-1.14E-2</v>
      </c>
    </row>
    <row r="2336" spans="1:7" x14ac:dyDescent="0.2">
      <c r="A2336" s="17">
        <v>40056</v>
      </c>
      <c r="B2336" s="14">
        <v>401.11</v>
      </c>
      <c r="C2336" s="14">
        <v>405.16</v>
      </c>
      <c r="D2336" s="14">
        <v>405.16</v>
      </c>
      <c r="E2336" s="14">
        <v>399.89</v>
      </c>
      <c r="F2336" s="14" t="s">
        <v>2179</v>
      </c>
      <c r="G2336" s="15">
        <v>9.7999999999999997E-3</v>
      </c>
    </row>
    <row r="2337" spans="1:7" x14ac:dyDescent="0.2">
      <c r="A2337" s="17">
        <v>40053</v>
      </c>
      <c r="B2337" s="14">
        <v>405.72</v>
      </c>
      <c r="C2337" s="14">
        <v>402.16</v>
      </c>
      <c r="D2337" s="14">
        <v>408.99</v>
      </c>
      <c r="E2337" s="14">
        <v>402.16</v>
      </c>
      <c r="F2337" s="14" t="s">
        <v>2179</v>
      </c>
      <c r="G2337" s="15">
        <v>-3.2000000000000002E-3</v>
      </c>
    </row>
    <row r="2338" spans="1:7" x14ac:dyDescent="0.2">
      <c r="A2338" s="17">
        <v>40052</v>
      </c>
      <c r="B2338" s="14">
        <v>401.79</v>
      </c>
      <c r="C2338" s="14">
        <v>402.81</v>
      </c>
      <c r="D2338" s="14">
        <v>404.85</v>
      </c>
      <c r="E2338" s="14">
        <v>401.31</v>
      </c>
      <c r="F2338" s="14" t="s">
        <v>2179</v>
      </c>
      <c r="G2338" s="15">
        <v>-2.0000000000000001E-4</v>
      </c>
    </row>
    <row r="2339" spans="1:7" x14ac:dyDescent="0.2">
      <c r="A2339" s="17">
        <v>40051</v>
      </c>
      <c r="B2339" s="14">
        <v>403.09</v>
      </c>
      <c r="C2339" s="14">
        <v>403</v>
      </c>
      <c r="D2339" s="14">
        <v>406.55</v>
      </c>
      <c r="E2339" s="14">
        <v>400.36</v>
      </c>
      <c r="F2339" s="14" t="s">
        <v>2179</v>
      </c>
      <c r="G2339" s="15">
        <v>5.1999999999999998E-3</v>
      </c>
    </row>
    <row r="2340" spans="1:7" x14ac:dyDescent="0.2">
      <c r="A2340" s="17">
        <v>40050</v>
      </c>
      <c r="B2340" s="14">
        <v>403.19</v>
      </c>
      <c r="C2340" s="14">
        <v>400.74</v>
      </c>
      <c r="D2340" s="14">
        <v>403.88</v>
      </c>
      <c r="E2340" s="14">
        <v>398.8</v>
      </c>
      <c r="F2340" s="14" t="s">
        <v>2179</v>
      </c>
      <c r="G2340" s="15">
        <v>1.5100000000000001E-2</v>
      </c>
    </row>
    <row r="2341" spans="1:7" x14ac:dyDescent="0.2">
      <c r="A2341" s="17">
        <v>40049</v>
      </c>
      <c r="B2341" s="14">
        <v>401.11</v>
      </c>
      <c r="C2341" s="14">
        <v>395.61</v>
      </c>
      <c r="D2341" s="14">
        <v>403.72</v>
      </c>
      <c r="E2341" s="14">
        <v>395.23</v>
      </c>
      <c r="F2341" s="14" t="s">
        <v>2179</v>
      </c>
      <c r="G2341" s="15">
        <v>2.1100000000000001E-2</v>
      </c>
    </row>
    <row r="2342" spans="1:7" x14ac:dyDescent="0.2">
      <c r="A2342" s="17">
        <v>40046</v>
      </c>
      <c r="B2342" s="14">
        <v>395.15</v>
      </c>
      <c r="C2342" s="14">
        <v>385.79</v>
      </c>
      <c r="D2342" s="14">
        <v>395.8</v>
      </c>
      <c r="E2342" s="14">
        <v>383.73</v>
      </c>
      <c r="F2342" s="14" t="s">
        <v>2179</v>
      </c>
      <c r="G2342" s="15">
        <v>1.72E-2</v>
      </c>
    </row>
    <row r="2343" spans="1:7" x14ac:dyDescent="0.2">
      <c r="A2343" s="17">
        <v>40045</v>
      </c>
      <c r="B2343" s="14">
        <v>386.99</v>
      </c>
      <c r="C2343" s="14">
        <v>380.82</v>
      </c>
      <c r="D2343" s="14">
        <v>387.19</v>
      </c>
      <c r="E2343" s="14">
        <v>380.82</v>
      </c>
      <c r="F2343" s="14" t="s">
        <v>2179</v>
      </c>
      <c r="G2343" s="15">
        <v>-1.3299999999999999E-2</v>
      </c>
    </row>
    <row r="2344" spans="1:7" x14ac:dyDescent="0.2">
      <c r="A2344" s="17">
        <v>40044</v>
      </c>
      <c r="B2344" s="14">
        <v>380.45</v>
      </c>
      <c r="C2344" s="14">
        <v>385.29</v>
      </c>
      <c r="D2344" s="14">
        <v>385.61</v>
      </c>
      <c r="E2344" s="14">
        <v>380.09</v>
      </c>
      <c r="F2344" s="14" t="s">
        <v>2179</v>
      </c>
      <c r="G2344" s="15">
        <v>-7.0000000000000001E-3</v>
      </c>
    </row>
    <row r="2345" spans="1:7" x14ac:dyDescent="0.2">
      <c r="A2345" s="17">
        <v>40043</v>
      </c>
      <c r="B2345" s="14">
        <v>385.57</v>
      </c>
      <c r="C2345" s="14">
        <v>388.39</v>
      </c>
      <c r="D2345" s="14">
        <v>390.88</v>
      </c>
      <c r="E2345" s="14">
        <v>385.21</v>
      </c>
      <c r="F2345" s="14" t="s">
        <v>2179</v>
      </c>
      <c r="G2345" s="15">
        <v>-1.6299999999999999E-2</v>
      </c>
    </row>
    <row r="2346" spans="1:7" x14ac:dyDescent="0.2">
      <c r="A2346" s="17">
        <v>40042</v>
      </c>
      <c r="B2346" s="14">
        <v>388.29</v>
      </c>
      <c r="C2346" s="14">
        <v>394.08</v>
      </c>
      <c r="D2346" s="14">
        <v>394.08</v>
      </c>
      <c r="E2346" s="14">
        <v>385.6</v>
      </c>
      <c r="F2346" s="14" t="s">
        <v>2179</v>
      </c>
      <c r="G2346" s="15">
        <v>6.7000000000000002E-3</v>
      </c>
    </row>
    <row r="2347" spans="1:7" x14ac:dyDescent="0.2">
      <c r="A2347" s="17">
        <v>40039</v>
      </c>
      <c r="B2347" s="14">
        <v>394.73</v>
      </c>
      <c r="C2347" s="14">
        <v>392.09</v>
      </c>
      <c r="D2347" s="14">
        <v>396.63</v>
      </c>
      <c r="E2347" s="14">
        <v>392.09</v>
      </c>
      <c r="F2347" s="14" t="s">
        <v>2179</v>
      </c>
      <c r="G2347" s="15">
        <v>1.72E-2</v>
      </c>
    </row>
    <row r="2348" spans="1:7" x14ac:dyDescent="0.2">
      <c r="A2348" s="17">
        <v>40038</v>
      </c>
      <c r="B2348" s="14">
        <v>392.09</v>
      </c>
      <c r="C2348" s="14">
        <v>385.56</v>
      </c>
      <c r="D2348" s="14">
        <v>392.25</v>
      </c>
      <c r="E2348" s="14">
        <v>385.56</v>
      </c>
      <c r="F2348" s="14" t="s">
        <v>2179</v>
      </c>
      <c r="G2348" s="15">
        <v>6.0000000000000001E-3</v>
      </c>
    </row>
    <row r="2349" spans="1:7" x14ac:dyDescent="0.2">
      <c r="A2349" s="17">
        <v>40037</v>
      </c>
      <c r="B2349" s="14">
        <v>385.47</v>
      </c>
      <c r="C2349" s="14">
        <v>382.81</v>
      </c>
      <c r="D2349" s="14">
        <v>386.33</v>
      </c>
      <c r="E2349" s="14">
        <v>380.26</v>
      </c>
      <c r="F2349" s="14" t="s">
        <v>2179</v>
      </c>
      <c r="G2349" s="15">
        <v>-1.23E-2</v>
      </c>
    </row>
    <row r="2350" spans="1:7" x14ac:dyDescent="0.2">
      <c r="A2350" s="17">
        <v>40036</v>
      </c>
      <c r="B2350" s="14">
        <v>383.18</v>
      </c>
      <c r="C2350" s="14">
        <v>387.69</v>
      </c>
      <c r="D2350" s="14">
        <v>388.52</v>
      </c>
      <c r="E2350" s="14">
        <v>382.6</v>
      </c>
      <c r="F2350" s="14" t="s">
        <v>2179</v>
      </c>
      <c r="G2350" s="15">
        <v>5.0000000000000001E-4</v>
      </c>
    </row>
    <row r="2351" spans="1:7" x14ac:dyDescent="0.2">
      <c r="A2351" s="17">
        <v>40035</v>
      </c>
      <c r="B2351" s="14">
        <v>387.96</v>
      </c>
      <c r="C2351" s="14">
        <v>387.57</v>
      </c>
      <c r="D2351" s="14">
        <v>387.98</v>
      </c>
      <c r="E2351" s="14">
        <v>383.7</v>
      </c>
      <c r="F2351" s="14" t="s">
        <v>2179</v>
      </c>
      <c r="G2351" s="15">
        <v>-1.6999999999999999E-3</v>
      </c>
    </row>
    <row r="2352" spans="1:7" x14ac:dyDescent="0.2">
      <c r="A2352" s="17">
        <v>40032</v>
      </c>
      <c r="B2352" s="14">
        <v>387.75</v>
      </c>
      <c r="C2352" s="14">
        <v>387.94</v>
      </c>
      <c r="D2352" s="14">
        <v>388.38</v>
      </c>
      <c r="E2352" s="14">
        <v>380.16</v>
      </c>
      <c r="F2352" s="14" t="s">
        <v>2179</v>
      </c>
      <c r="G2352" s="15">
        <v>5.7000000000000002E-3</v>
      </c>
    </row>
    <row r="2353" spans="1:7" x14ac:dyDescent="0.2">
      <c r="A2353" s="17">
        <v>40031</v>
      </c>
      <c r="B2353" s="14">
        <v>388.4</v>
      </c>
      <c r="C2353" s="14">
        <v>386.18</v>
      </c>
      <c r="D2353" s="14">
        <v>391.66</v>
      </c>
      <c r="E2353" s="14">
        <v>385.77</v>
      </c>
      <c r="F2353" s="14" t="s">
        <v>2179</v>
      </c>
      <c r="G2353" s="15">
        <v>1.11E-2</v>
      </c>
    </row>
    <row r="2354" spans="1:7" x14ac:dyDescent="0.2">
      <c r="A2354" s="17">
        <v>40030</v>
      </c>
      <c r="B2354" s="14">
        <v>386.18</v>
      </c>
      <c r="C2354" s="14">
        <v>381.77</v>
      </c>
      <c r="D2354" s="14">
        <v>388.95</v>
      </c>
      <c r="E2354" s="14">
        <v>381.14</v>
      </c>
      <c r="F2354" s="14" t="s">
        <v>2179</v>
      </c>
      <c r="G2354" s="15">
        <v>8.9999999999999998E-4</v>
      </c>
    </row>
    <row r="2355" spans="1:7" x14ac:dyDescent="0.2">
      <c r="A2355" s="17">
        <v>40029</v>
      </c>
      <c r="B2355" s="14">
        <v>381.95</v>
      </c>
      <c r="C2355" s="14">
        <v>381.88</v>
      </c>
      <c r="D2355" s="14">
        <v>383.74</v>
      </c>
      <c r="E2355" s="14">
        <v>378.49</v>
      </c>
      <c r="F2355" s="14" t="s">
        <v>2179</v>
      </c>
      <c r="G2355" s="15">
        <v>2.1700000000000001E-2</v>
      </c>
    </row>
    <row r="2356" spans="1:7" x14ac:dyDescent="0.2">
      <c r="A2356" s="17">
        <v>40028</v>
      </c>
      <c r="B2356" s="14">
        <v>381.61</v>
      </c>
      <c r="C2356" s="14">
        <v>373.43</v>
      </c>
      <c r="D2356" s="14">
        <v>382.05</v>
      </c>
      <c r="E2356" s="14">
        <v>371.89</v>
      </c>
      <c r="F2356" s="14" t="s">
        <v>2179</v>
      </c>
      <c r="G2356" s="15">
        <v>3.5999999999999999E-3</v>
      </c>
    </row>
    <row r="2357" spans="1:7" x14ac:dyDescent="0.2">
      <c r="A2357" s="17">
        <v>40025</v>
      </c>
      <c r="B2357" s="14">
        <v>373.52</v>
      </c>
      <c r="C2357" s="14">
        <v>372.01</v>
      </c>
      <c r="D2357" s="14">
        <v>374.27</v>
      </c>
      <c r="E2357" s="14">
        <v>369.96</v>
      </c>
      <c r="F2357" s="14" t="s">
        <v>2179</v>
      </c>
      <c r="G2357" s="15">
        <v>2.4400000000000002E-2</v>
      </c>
    </row>
    <row r="2358" spans="1:7" x14ac:dyDescent="0.2">
      <c r="A2358" s="17">
        <v>40024</v>
      </c>
      <c r="B2358" s="14">
        <v>372.19</v>
      </c>
      <c r="C2358" s="14">
        <v>363.6</v>
      </c>
      <c r="D2358" s="14">
        <v>372.32</v>
      </c>
      <c r="E2358" s="14">
        <v>363.28</v>
      </c>
      <c r="F2358" s="14" t="s">
        <v>2179</v>
      </c>
      <c r="G2358" s="15">
        <v>-1.7600000000000001E-2</v>
      </c>
    </row>
    <row r="2359" spans="1:7" x14ac:dyDescent="0.2">
      <c r="A2359" s="17">
        <v>40023</v>
      </c>
      <c r="B2359" s="14">
        <v>363.32</v>
      </c>
      <c r="C2359" s="14">
        <v>369.17</v>
      </c>
      <c r="D2359" s="14">
        <v>369.17</v>
      </c>
      <c r="E2359" s="14">
        <v>361.34</v>
      </c>
      <c r="F2359" s="14" t="s">
        <v>2179</v>
      </c>
      <c r="G2359" s="15">
        <v>5.4999999999999997E-3</v>
      </c>
    </row>
    <row r="2360" spans="1:7" x14ac:dyDescent="0.2">
      <c r="A2360" s="17">
        <v>40022</v>
      </c>
      <c r="B2360" s="14">
        <v>369.82</v>
      </c>
      <c r="C2360" s="14">
        <v>367.72</v>
      </c>
      <c r="D2360" s="14">
        <v>372.12</v>
      </c>
      <c r="E2360" s="14">
        <v>367.72</v>
      </c>
      <c r="F2360" s="14" t="s">
        <v>2179</v>
      </c>
      <c r="G2360" s="15">
        <v>3.5999999999999999E-3</v>
      </c>
    </row>
    <row r="2361" spans="1:7" x14ac:dyDescent="0.2">
      <c r="A2361" s="17">
        <v>40021</v>
      </c>
      <c r="B2361" s="14">
        <v>367.81</v>
      </c>
      <c r="C2361" s="14">
        <v>366.29</v>
      </c>
      <c r="D2361" s="14">
        <v>370.16</v>
      </c>
      <c r="E2361" s="14">
        <v>366.29</v>
      </c>
      <c r="F2361" s="14" t="s">
        <v>2179</v>
      </c>
      <c r="G2361" s="15">
        <v>2.9999999999999997E-4</v>
      </c>
    </row>
    <row r="2362" spans="1:7" x14ac:dyDescent="0.2">
      <c r="A2362" s="17">
        <v>40018</v>
      </c>
      <c r="B2362" s="14">
        <v>366.48</v>
      </c>
      <c r="C2362" s="14">
        <v>366.19</v>
      </c>
      <c r="D2362" s="14">
        <v>368.52</v>
      </c>
      <c r="E2362" s="14">
        <v>364.86</v>
      </c>
      <c r="F2362" s="14" t="s">
        <v>2179</v>
      </c>
      <c r="G2362" s="15">
        <v>1.7600000000000001E-2</v>
      </c>
    </row>
    <row r="2363" spans="1:7" x14ac:dyDescent="0.2">
      <c r="A2363" s="17">
        <v>40017</v>
      </c>
      <c r="B2363" s="14">
        <v>366.38</v>
      </c>
      <c r="C2363" s="14">
        <v>360.32</v>
      </c>
      <c r="D2363" s="14">
        <v>367.16</v>
      </c>
      <c r="E2363" s="14">
        <v>360.32</v>
      </c>
      <c r="F2363" s="14" t="s">
        <v>2179</v>
      </c>
      <c r="G2363" s="15">
        <v>-2.5999999999999999E-3</v>
      </c>
    </row>
    <row r="2364" spans="1:7" x14ac:dyDescent="0.2">
      <c r="A2364" s="17">
        <v>40016</v>
      </c>
      <c r="B2364" s="14">
        <v>360.05</v>
      </c>
      <c r="C2364" s="14">
        <v>361.08</v>
      </c>
      <c r="D2364" s="14">
        <v>362.2</v>
      </c>
      <c r="E2364" s="14">
        <v>356.73</v>
      </c>
      <c r="F2364" s="14" t="s">
        <v>2179</v>
      </c>
      <c r="G2364" s="15">
        <v>1.5599999999999999E-2</v>
      </c>
    </row>
    <row r="2365" spans="1:7" x14ac:dyDescent="0.2">
      <c r="A2365" s="17">
        <v>40015</v>
      </c>
      <c r="B2365" s="14">
        <v>360.98</v>
      </c>
      <c r="C2365" s="14">
        <v>355.43</v>
      </c>
      <c r="D2365" s="14">
        <v>362.33</v>
      </c>
      <c r="E2365" s="14">
        <v>355.43</v>
      </c>
      <c r="F2365" s="14" t="s">
        <v>2179</v>
      </c>
      <c r="G2365" s="15">
        <v>0.01</v>
      </c>
    </row>
    <row r="2366" spans="1:7" x14ac:dyDescent="0.2">
      <c r="A2366" s="17">
        <v>40014</v>
      </c>
      <c r="B2366" s="14">
        <v>355.43</v>
      </c>
      <c r="C2366" s="14">
        <v>351.63</v>
      </c>
      <c r="D2366" s="14">
        <v>356.46</v>
      </c>
      <c r="E2366" s="14">
        <v>351.6</v>
      </c>
      <c r="F2366" s="14" t="s">
        <v>2179</v>
      </c>
      <c r="G2366" s="15">
        <v>6.0000000000000001E-3</v>
      </c>
    </row>
    <row r="2367" spans="1:7" x14ac:dyDescent="0.2">
      <c r="A2367" s="17">
        <v>40011</v>
      </c>
      <c r="B2367" s="14">
        <v>351.91</v>
      </c>
      <c r="C2367" s="14">
        <v>349.89</v>
      </c>
      <c r="D2367" s="14">
        <v>352.46</v>
      </c>
      <c r="E2367" s="14">
        <v>349.8</v>
      </c>
      <c r="F2367" s="14" t="s">
        <v>2179</v>
      </c>
      <c r="G2367" s="15">
        <v>8.6E-3</v>
      </c>
    </row>
    <row r="2368" spans="1:7" x14ac:dyDescent="0.2">
      <c r="A2368" s="17">
        <v>40010</v>
      </c>
      <c r="B2368" s="14">
        <v>349.8</v>
      </c>
      <c r="C2368" s="14">
        <v>347.29</v>
      </c>
      <c r="D2368" s="14">
        <v>350.74</v>
      </c>
      <c r="E2368" s="14">
        <v>347.11</v>
      </c>
      <c r="F2368" s="14" t="s">
        <v>2179</v>
      </c>
      <c r="G2368" s="15">
        <v>1.7399999999999999E-2</v>
      </c>
    </row>
    <row r="2369" spans="1:7" x14ac:dyDescent="0.2">
      <c r="A2369" s="17">
        <v>40009</v>
      </c>
      <c r="B2369" s="14">
        <v>346.82</v>
      </c>
      <c r="C2369" s="14">
        <v>341.25</v>
      </c>
      <c r="D2369" s="14">
        <v>347.63</v>
      </c>
      <c r="E2369" s="14">
        <v>341.25</v>
      </c>
      <c r="F2369" s="14" t="s">
        <v>2179</v>
      </c>
      <c r="G2369" s="15">
        <v>7.7999999999999996E-3</v>
      </c>
    </row>
    <row r="2370" spans="1:7" x14ac:dyDescent="0.2">
      <c r="A2370" s="17">
        <v>40008</v>
      </c>
      <c r="B2370" s="14">
        <v>340.89</v>
      </c>
      <c r="C2370" s="14">
        <v>338.72</v>
      </c>
      <c r="D2370" s="14">
        <v>342.39</v>
      </c>
      <c r="E2370" s="14">
        <v>338.67</v>
      </c>
      <c r="F2370" s="14" t="s">
        <v>2179</v>
      </c>
      <c r="G2370" s="15">
        <v>-1.1999999999999999E-3</v>
      </c>
    </row>
    <row r="2371" spans="1:7" x14ac:dyDescent="0.2">
      <c r="A2371" s="17">
        <v>40007</v>
      </c>
      <c r="B2371" s="14">
        <v>338.26</v>
      </c>
      <c r="C2371" s="14">
        <v>338.49</v>
      </c>
      <c r="D2371" s="14">
        <v>339.09</v>
      </c>
      <c r="E2371" s="14">
        <v>335.21</v>
      </c>
      <c r="F2371" s="14" t="s">
        <v>2179</v>
      </c>
      <c r="G2371" s="15">
        <v>-3.0999999999999999E-3</v>
      </c>
    </row>
    <row r="2372" spans="1:7" x14ac:dyDescent="0.2">
      <c r="A2372" s="17">
        <v>40004</v>
      </c>
      <c r="B2372" s="14">
        <v>338.67</v>
      </c>
      <c r="C2372" s="14">
        <v>339.8</v>
      </c>
      <c r="D2372" s="14">
        <v>340.1</v>
      </c>
      <c r="E2372" s="14">
        <v>337.27</v>
      </c>
      <c r="F2372" s="14" t="s">
        <v>2179</v>
      </c>
      <c r="G2372" s="15">
        <v>-3.8999999999999998E-3</v>
      </c>
    </row>
    <row r="2373" spans="1:7" x14ac:dyDescent="0.2">
      <c r="A2373" s="17">
        <v>40003</v>
      </c>
      <c r="B2373" s="14">
        <v>339.71</v>
      </c>
      <c r="C2373" s="14">
        <v>341.32</v>
      </c>
      <c r="D2373" s="14">
        <v>342.96</v>
      </c>
      <c r="E2373" s="14">
        <v>338.76</v>
      </c>
      <c r="F2373" s="14" t="s">
        <v>2179</v>
      </c>
      <c r="G2373" s="15">
        <v>-1.5E-3</v>
      </c>
    </row>
    <row r="2374" spans="1:7" x14ac:dyDescent="0.2">
      <c r="A2374" s="17">
        <v>40002</v>
      </c>
      <c r="B2374" s="14">
        <v>341.04</v>
      </c>
      <c r="C2374" s="14">
        <v>341.07</v>
      </c>
      <c r="D2374" s="14">
        <v>342.18</v>
      </c>
      <c r="E2374" s="14">
        <v>338.97</v>
      </c>
      <c r="F2374" s="14" t="s">
        <v>2179</v>
      </c>
      <c r="G2374" s="15">
        <v>-8.9999999999999998E-4</v>
      </c>
    </row>
    <row r="2375" spans="1:7" x14ac:dyDescent="0.2">
      <c r="A2375" s="17">
        <v>40001</v>
      </c>
      <c r="B2375" s="14">
        <v>341.54</v>
      </c>
      <c r="C2375" s="14">
        <v>342.22</v>
      </c>
      <c r="D2375" s="14">
        <v>346.56</v>
      </c>
      <c r="E2375" s="14">
        <v>341.53</v>
      </c>
      <c r="F2375" s="14" t="s">
        <v>2179</v>
      </c>
      <c r="G2375" s="15">
        <v>-1.34E-2</v>
      </c>
    </row>
    <row r="2376" spans="1:7" x14ac:dyDescent="0.2">
      <c r="A2376" s="17">
        <v>40000</v>
      </c>
      <c r="B2376" s="14">
        <v>341.85</v>
      </c>
      <c r="C2376" s="14">
        <v>346.48</v>
      </c>
      <c r="D2376" s="14">
        <v>346.48</v>
      </c>
      <c r="E2376" s="14">
        <v>340.84</v>
      </c>
      <c r="F2376" s="14" t="s">
        <v>2179</v>
      </c>
      <c r="G2376" s="15">
        <v>-8.5000000000000006E-3</v>
      </c>
    </row>
    <row r="2377" spans="1:7" x14ac:dyDescent="0.2">
      <c r="A2377" s="17">
        <v>39997</v>
      </c>
      <c r="B2377" s="14">
        <v>346.48</v>
      </c>
      <c r="C2377" s="14">
        <v>349.09</v>
      </c>
      <c r="D2377" s="14">
        <v>349.28</v>
      </c>
      <c r="E2377" s="14">
        <v>345.85</v>
      </c>
      <c r="F2377" s="14" t="s">
        <v>2179</v>
      </c>
      <c r="G2377" s="15">
        <v>-1.6E-2</v>
      </c>
    </row>
    <row r="2378" spans="1:7" x14ac:dyDescent="0.2">
      <c r="A2378" s="17">
        <v>39996</v>
      </c>
      <c r="B2378" s="14">
        <v>349.46</v>
      </c>
      <c r="C2378" s="14">
        <v>355.04</v>
      </c>
      <c r="D2378" s="14">
        <v>355.04</v>
      </c>
      <c r="E2378" s="14">
        <v>348.44</v>
      </c>
      <c r="F2378" s="14" t="s">
        <v>2179</v>
      </c>
      <c r="G2378" s="15">
        <v>1.17E-2</v>
      </c>
    </row>
    <row r="2379" spans="1:7" x14ac:dyDescent="0.2">
      <c r="A2379" s="17">
        <v>39995</v>
      </c>
      <c r="B2379" s="14">
        <v>355.13</v>
      </c>
      <c r="C2379" s="14">
        <v>351.1</v>
      </c>
      <c r="D2379" s="14">
        <v>355.14</v>
      </c>
      <c r="E2379" s="14">
        <v>350.75</v>
      </c>
      <c r="F2379" s="14" t="s">
        <v>2179</v>
      </c>
      <c r="G2379" s="15">
        <v>1.8E-3</v>
      </c>
    </row>
    <row r="2380" spans="1:7" x14ac:dyDescent="0.2">
      <c r="A2380" s="17">
        <v>39994</v>
      </c>
      <c r="B2380" s="14">
        <v>351.01</v>
      </c>
      <c r="C2380" s="14">
        <v>350.48</v>
      </c>
      <c r="D2380" s="14">
        <v>353.28</v>
      </c>
      <c r="E2380" s="14">
        <v>350</v>
      </c>
      <c r="F2380" s="14" t="s">
        <v>2179</v>
      </c>
      <c r="G2380" s="15">
        <v>2.7799999999999998E-2</v>
      </c>
    </row>
    <row r="2381" spans="1:7" x14ac:dyDescent="0.2">
      <c r="A2381" s="17">
        <v>39993</v>
      </c>
      <c r="B2381" s="14">
        <v>350.39</v>
      </c>
      <c r="C2381" s="14">
        <v>341.01</v>
      </c>
      <c r="D2381" s="14">
        <v>350.46</v>
      </c>
      <c r="E2381" s="14">
        <v>340.79</v>
      </c>
      <c r="F2381" s="14" t="s">
        <v>2179</v>
      </c>
      <c r="G2381" s="15">
        <v>-1.12E-2</v>
      </c>
    </row>
    <row r="2382" spans="1:7" x14ac:dyDescent="0.2">
      <c r="A2382" s="17">
        <v>39990</v>
      </c>
      <c r="B2382" s="14">
        <v>340.92</v>
      </c>
      <c r="C2382" s="14">
        <v>345.34</v>
      </c>
      <c r="D2382" s="14">
        <v>347.94</v>
      </c>
      <c r="E2382" s="14">
        <v>339.89</v>
      </c>
      <c r="F2382" s="14" t="s">
        <v>2179</v>
      </c>
      <c r="G2382" s="15">
        <v>-1.1599999999999999E-2</v>
      </c>
    </row>
    <row r="2383" spans="1:7" x14ac:dyDescent="0.2">
      <c r="A2383" s="17">
        <v>39989</v>
      </c>
      <c r="B2383" s="14">
        <v>344.79</v>
      </c>
      <c r="C2383" s="14">
        <v>348.83</v>
      </c>
      <c r="D2383" s="14">
        <v>349.87</v>
      </c>
      <c r="E2383" s="14">
        <v>343.28</v>
      </c>
      <c r="F2383" s="14" t="s">
        <v>2179</v>
      </c>
      <c r="G2383" s="15">
        <v>2.41E-2</v>
      </c>
    </row>
    <row r="2384" spans="1:7" x14ac:dyDescent="0.2">
      <c r="A2384" s="17">
        <v>39988</v>
      </c>
      <c r="B2384" s="14">
        <v>348.83</v>
      </c>
      <c r="C2384" s="14">
        <v>340.33</v>
      </c>
      <c r="D2384" s="14">
        <v>348.85</v>
      </c>
      <c r="E2384" s="14">
        <v>340.33</v>
      </c>
      <c r="F2384" s="14" t="s">
        <v>2179</v>
      </c>
      <c r="G2384" s="15">
        <v>-1.1599999999999999E-2</v>
      </c>
    </row>
    <row r="2385" spans="1:7" x14ac:dyDescent="0.2">
      <c r="A2385" s="17">
        <v>39987</v>
      </c>
      <c r="B2385" s="14">
        <v>340.61</v>
      </c>
      <c r="C2385" s="14">
        <v>344.23</v>
      </c>
      <c r="D2385" s="14">
        <v>344.23</v>
      </c>
      <c r="E2385" s="14">
        <v>338.9</v>
      </c>
      <c r="F2385" s="14" t="s">
        <v>2179</v>
      </c>
      <c r="G2385" s="15">
        <v>-2.6599999999999999E-2</v>
      </c>
    </row>
    <row r="2386" spans="1:7" x14ac:dyDescent="0.2">
      <c r="A2386" s="17">
        <v>39986</v>
      </c>
      <c r="B2386" s="14">
        <v>344.6</v>
      </c>
      <c r="C2386" s="14">
        <v>354.28</v>
      </c>
      <c r="D2386" s="14">
        <v>354.34</v>
      </c>
      <c r="E2386" s="14">
        <v>343.49</v>
      </c>
      <c r="F2386" s="14" t="s">
        <v>2179</v>
      </c>
      <c r="G2386" s="15">
        <v>4.5999999999999999E-3</v>
      </c>
    </row>
    <row r="2387" spans="1:7" x14ac:dyDescent="0.2">
      <c r="A2387" s="17">
        <v>39983</v>
      </c>
      <c r="B2387" s="14">
        <v>354</v>
      </c>
      <c r="C2387" s="14">
        <v>352.55</v>
      </c>
      <c r="D2387" s="14">
        <v>354.92</v>
      </c>
      <c r="E2387" s="14">
        <v>350.99</v>
      </c>
      <c r="F2387" s="14" t="s">
        <v>2179</v>
      </c>
      <c r="G2387" s="15">
        <v>2.7000000000000001E-3</v>
      </c>
    </row>
    <row r="2388" spans="1:7" x14ac:dyDescent="0.2">
      <c r="A2388" s="17">
        <v>39982</v>
      </c>
      <c r="B2388" s="14">
        <v>352.37</v>
      </c>
      <c r="C2388" s="14">
        <v>351.41</v>
      </c>
      <c r="D2388" s="14">
        <v>355.67</v>
      </c>
      <c r="E2388" s="14">
        <v>346.99</v>
      </c>
      <c r="F2388" s="14" t="s">
        <v>2179</v>
      </c>
      <c r="G2388" s="15">
        <v>-2.6800000000000001E-2</v>
      </c>
    </row>
    <row r="2389" spans="1:7" x14ac:dyDescent="0.2">
      <c r="A2389" s="17">
        <v>39981</v>
      </c>
      <c r="B2389" s="14">
        <v>351.41</v>
      </c>
      <c r="C2389" s="14">
        <v>360.82</v>
      </c>
      <c r="D2389" s="14">
        <v>360.91</v>
      </c>
      <c r="E2389" s="14">
        <v>350.97</v>
      </c>
      <c r="F2389" s="14" t="s">
        <v>2179</v>
      </c>
      <c r="G2389" s="15">
        <v>-6.0000000000000001E-3</v>
      </c>
    </row>
    <row r="2390" spans="1:7" x14ac:dyDescent="0.2">
      <c r="A2390" s="17">
        <v>39980</v>
      </c>
      <c r="B2390" s="14">
        <v>361.09</v>
      </c>
      <c r="C2390" s="14">
        <v>362.99</v>
      </c>
      <c r="D2390" s="14">
        <v>363.87</v>
      </c>
      <c r="E2390" s="14">
        <v>359.11</v>
      </c>
      <c r="F2390" s="14" t="s">
        <v>2179</v>
      </c>
      <c r="G2390" s="15">
        <v>-9.1999999999999998E-3</v>
      </c>
    </row>
    <row r="2391" spans="1:7" x14ac:dyDescent="0.2">
      <c r="A2391" s="17">
        <v>39979</v>
      </c>
      <c r="B2391" s="14">
        <v>363.26</v>
      </c>
      <c r="C2391" s="14">
        <v>366.53</v>
      </c>
      <c r="D2391" s="14">
        <v>367.43</v>
      </c>
      <c r="E2391" s="14">
        <v>362.71</v>
      </c>
      <c r="F2391" s="14" t="s">
        <v>2179</v>
      </c>
      <c r="G2391" s="15">
        <v>-8.0000000000000004E-4</v>
      </c>
    </row>
    <row r="2392" spans="1:7" x14ac:dyDescent="0.2">
      <c r="A2392" s="17">
        <v>39976</v>
      </c>
      <c r="B2392" s="14">
        <v>366.62</v>
      </c>
      <c r="C2392" s="14">
        <v>366.82</v>
      </c>
      <c r="D2392" s="14">
        <v>370.12</v>
      </c>
      <c r="E2392" s="14">
        <v>365.9</v>
      </c>
      <c r="F2392" s="14" t="s">
        <v>2179</v>
      </c>
      <c r="G2392" s="15">
        <v>8.6E-3</v>
      </c>
    </row>
    <row r="2393" spans="1:7" x14ac:dyDescent="0.2">
      <c r="A2393" s="17">
        <v>39975</v>
      </c>
      <c r="B2393" s="14">
        <v>366.91</v>
      </c>
      <c r="C2393" s="14">
        <v>363.79</v>
      </c>
      <c r="D2393" s="14">
        <v>367.56</v>
      </c>
      <c r="E2393" s="14">
        <v>363.6</v>
      </c>
      <c r="F2393" s="14" t="s">
        <v>2179</v>
      </c>
      <c r="G2393" s="15">
        <v>1.83E-2</v>
      </c>
    </row>
    <row r="2394" spans="1:7" x14ac:dyDescent="0.2">
      <c r="A2394" s="17">
        <v>39974</v>
      </c>
      <c r="B2394" s="14">
        <v>363.79</v>
      </c>
      <c r="C2394" s="14">
        <v>357.61</v>
      </c>
      <c r="D2394" s="14">
        <v>365.29</v>
      </c>
      <c r="E2394" s="14">
        <v>357.52</v>
      </c>
      <c r="F2394" s="14" t="s">
        <v>2179</v>
      </c>
      <c r="G2394" s="15">
        <v>1.37E-2</v>
      </c>
    </row>
    <row r="2395" spans="1:7" x14ac:dyDescent="0.2">
      <c r="A2395" s="17">
        <v>39973</v>
      </c>
      <c r="B2395" s="14">
        <v>357.24</v>
      </c>
      <c r="C2395" s="14">
        <v>352.52</v>
      </c>
      <c r="D2395" s="14">
        <v>358.14</v>
      </c>
      <c r="E2395" s="14">
        <v>352</v>
      </c>
      <c r="F2395" s="14" t="s">
        <v>2179</v>
      </c>
      <c r="G2395" s="15">
        <v>-1.43E-2</v>
      </c>
    </row>
    <row r="2396" spans="1:7" x14ac:dyDescent="0.2">
      <c r="A2396" s="17">
        <v>39972</v>
      </c>
      <c r="B2396" s="14">
        <v>352.42</v>
      </c>
      <c r="C2396" s="14">
        <v>356.9</v>
      </c>
      <c r="D2396" s="14">
        <v>359.66</v>
      </c>
      <c r="E2396" s="14">
        <v>350.95</v>
      </c>
      <c r="F2396" s="14" t="s">
        <v>2179</v>
      </c>
      <c r="G2396" s="15">
        <v>3.8E-3</v>
      </c>
    </row>
    <row r="2397" spans="1:7" x14ac:dyDescent="0.2">
      <c r="A2397" s="17">
        <v>39968</v>
      </c>
      <c r="B2397" s="14">
        <v>357.54</v>
      </c>
      <c r="C2397" s="14">
        <v>356.08</v>
      </c>
      <c r="D2397" s="14">
        <v>358.83</v>
      </c>
      <c r="E2397" s="14">
        <v>355.08</v>
      </c>
      <c r="F2397" s="14" t="s">
        <v>2179</v>
      </c>
      <c r="G2397" s="15">
        <v>-1.24E-2</v>
      </c>
    </row>
    <row r="2398" spans="1:7" x14ac:dyDescent="0.2">
      <c r="A2398" s="17">
        <v>39967</v>
      </c>
      <c r="B2398" s="14">
        <v>356.17</v>
      </c>
      <c r="C2398" s="14">
        <v>360.53</v>
      </c>
      <c r="D2398" s="14">
        <v>362.19</v>
      </c>
      <c r="E2398" s="14">
        <v>353.94</v>
      </c>
      <c r="F2398" s="14" t="s">
        <v>2179</v>
      </c>
      <c r="G2398" s="15">
        <v>1.6199999999999999E-2</v>
      </c>
    </row>
    <row r="2399" spans="1:7" x14ac:dyDescent="0.2">
      <c r="A2399" s="17">
        <v>39966</v>
      </c>
      <c r="B2399" s="14">
        <v>360.63</v>
      </c>
      <c r="C2399" s="14">
        <v>355.52</v>
      </c>
      <c r="D2399" s="14">
        <v>363.94</v>
      </c>
      <c r="E2399" s="14">
        <v>355.43</v>
      </c>
      <c r="F2399" s="14" t="s">
        <v>2179</v>
      </c>
      <c r="G2399" s="15">
        <v>-8.0000000000000004E-4</v>
      </c>
    </row>
    <row r="2400" spans="1:7" x14ac:dyDescent="0.2">
      <c r="A2400" s="17">
        <v>39962</v>
      </c>
      <c r="B2400" s="14">
        <v>354.88</v>
      </c>
      <c r="C2400" s="14">
        <v>355.43</v>
      </c>
      <c r="D2400" s="14">
        <v>360.38</v>
      </c>
      <c r="E2400" s="14">
        <v>348.27</v>
      </c>
      <c r="F2400" s="14" t="s">
        <v>2179</v>
      </c>
      <c r="G2400" s="15">
        <v>-1.8599999999999998E-2</v>
      </c>
    </row>
    <row r="2401" spans="1:7" x14ac:dyDescent="0.2">
      <c r="A2401" s="17">
        <v>39961</v>
      </c>
      <c r="B2401" s="14">
        <v>355.16</v>
      </c>
      <c r="C2401" s="14">
        <v>361.62</v>
      </c>
      <c r="D2401" s="14">
        <v>361.62</v>
      </c>
      <c r="E2401" s="14">
        <v>352.55</v>
      </c>
      <c r="F2401" s="14" t="s">
        <v>2179</v>
      </c>
      <c r="G2401" s="15">
        <v>-1.8E-3</v>
      </c>
    </row>
    <row r="2402" spans="1:7" x14ac:dyDescent="0.2">
      <c r="A2402" s="17">
        <v>39960</v>
      </c>
      <c r="B2402" s="14">
        <v>361.9</v>
      </c>
      <c r="C2402" s="14">
        <v>362.84</v>
      </c>
      <c r="D2402" s="14">
        <v>366.2</v>
      </c>
      <c r="E2402" s="14">
        <v>360.66</v>
      </c>
      <c r="F2402" s="14" t="s">
        <v>2179</v>
      </c>
      <c r="G2402" s="15">
        <v>-1.67E-2</v>
      </c>
    </row>
    <row r="2403" spans="1:7" x14ac:dyDescent="0.2">
      <c r="A2403" s="17">
        <v>39959</v>
      </c>
      <c r="B2403" s="14">
        <v>362.56</v>
      </c>
      <c r="C2403" s="14">
        <v>368.26</v>
      </c>
      <c r="D2403" s="14">
        <v>368.26</v>
      </c>
      <c r="E2403" s="14">
        <v>356.15</v>
      </c>
      <c r="F2403" s="14" t="s">
        <v>2179</v>
      </c>
      <c r="G2403" s="15">
        <v>-1.14E-2</v>
      </c>
    </row>
    <row r="2404" spans="1:7" x14ac:dyDescent="0.2">
      <c r="A2404" s="17">
        <v>39958</v>
      </c>
      <c r="B2404" s="14">
        <v>368.72</v>
      </c>
      <c r="C2404" s="14">
        <v>372.15</v>
      </c>
      <c r="D2404" s="14">
        <v>372.33</v>
      </c>
      <c r="E2404" s="14">
        <v>365.56</v>
      </c>
      <c r="F2404" s="14" t="s">
        <v>2179</v>
      </c>
      <c r="G2404" s="15">
        <v>1.1900000000000001E-2</v>
      </c>
    </row>
    <row r="2405" spans="1:7" x14ac:dyDescent="0.2">
      <c r="A2405" s="17">
        <v>39953</v>
      </c>
      <c r="B2405" s="14">
        <v>372.97</v>
      </c>
      <c r="C2405" s="14">
        <v>368.69</v>
      </c>
      <c r="D2405" s="14">
        <v>372.97</v>
      </c>
      <c r="E2405" s="14">
        <v>367.67</v>
      </c>
      <c r="F2405" s="14" t="s">
        <v>2179</v>
      </c>
      <c r="G2405" s="15">
        <v>1.5599999999999999E-2</v>
      </c>
    </row>
    <row r="2406" spans="1:7" x14ac:dyDescent="0.2">
      <c r="A2406" s="17">
        <v>39952</v>
      </c>
      <c r="B2406" s="14">
        <v>368.6</v>
      </c>
      <c r="C2406" s="14">
        <v>363.57</v>
      </c>
      <c r="D2406" s="14">
        <v>372.22</v>
      </c>
      <c r="E2406" s="14">
        <v>363.48</v>
      </c>
      <c r="F2406" s="14" t="s">
        <v>2179</v>
      </c>
      <c r="G2406" s="15">
        <v>2.1600000000000001E-2</v>
      </c>
    </row>
    <row r="2407" spans="1:7" x14ac:dyDescent="0.2">
      <c r="A2407" s="17">
        <v>39951</v>
      </c>
      <c r="B2407" s="14">
        <v>362.93</v>
      </c>
      <c r="C2407" s="14">
        <v>354.8</v>
      </c>
      <c r="D2407" s="14">
        <v>362.97</v>
      </c>
      <c r="E2407" s="14">
        <v>352.26</v>
      </c>
      <c r="F2407" s="14" t="s">
        <v>2179</v>
      </c>
      <c r="G2407" s="15">
        <v>1.95E-2</v>
      </c>
    </row>
    <row r="2408" spans="1:7" x14ac:dyDescent="0.2">
      <c r="A2408" s="17">
        <v>39948</v>
      </c>
      <c r="B2408" s="14">
        <v>355.26</v>
      </c>
      <c r="C2408" s="14">
        <v>349.2</v>
      </c>
      <c r="D2408" s="14">
        <v>355.54</v>
      </c>
      <c r="E2408" s="14">
        <v>349.2</v>
      </c>
      <c r="F2408" s="14" t="s">
        <v>2179</v>
      </c>
      <c r="G2408" s="15">
        <v>5.9999999999999995E-4</v>
      </c>
    </row>
    <row r="2409" spans="1:7" x14ac:dyDescent="0.2">
      <c r="A2409" s="17">
        <v>39947</v>
      </c>
      <c r="B2409" s="14">
        <v>348.47</v>
      </c>
      <c r="C2409" s="14">
        <v>348.09</v>
      </c>
      <c r="D2409" s="14">
        <v>348.96</v>
      </c>
      <c r="E2409" s="14">
        <v>342.11</v>
      </c>
      <c r="F2409" s="14" t="s">
        <v>2179</v>
      </c>
      <c r="G2409" s="15">
        <v>-1.9199999999999998E-2</v>
      </c>
    </row>
    <row r="2410" spans="1:7" x14ac:dyDescent="0.2">
      <c r="A2410" s="17">
        <v>39946</v>
      </c>
      <c r="B2410" s="14">
        <v>348.27</v>
      </c>
      <c r="C2410" s="14">
        <v>355.54</v>
      </c>
      <c r="D2410" s="14">
        <v>357.94</v>
      </c>
      <c r="E2410" s="14">
        <v>346.8</v>
      </c>
      <c r="F2410" s="14" t="s">
        <v>2179</v>
      </c>
      <c r="G2410" s="15">
        <v>-7.0000000000000001E-3</v>
      </c>
    </row>
    <row r="2411" spans="1:7" x14ac:dyDescent="0.2">
      <c r="A2411" s="17">
        <v>39945</v>
      </c>
      <c r="B2411" s="14">
        <v>355.08</v>
      </c>
      <c r="C2411" s="14">
        <v>357.32</v>
      </c>
      <c r="D2411" s="14">
        <v>362.64</v>
      </c>
      <c r="E2411" s="14">
        <v>353.31</v>
      </c>
      <c r="F2411" s="14" t="s">
        <v>2179</v>
      </c>
      <c r="G2411" s="15">
        <v>1.1999999999999999E-3</v>
      </c>
    </row>
    <row r="2412" spans="1:7" x14ac:dyDescent="0.2">
      <c r="A2412" s="17">
        <v>39944</v>
      </c>
      <c r="B2412" s="14">
        <v>357.6</v>
      </c>
      <c r="C2412" s="14">
        <v>357.72</v>
      </c>
      <c r="D2412" s="14">
        <v>363.64</v>
      </c>
      <c r="E2412" s="14">
        <v>353.25</v>
      </c>
      <c r="F2412" s="14" t="s">
        <v>2179</v>
      </c>
      <c r="G2412" s="15">
        <v>-1.2999999999999999E-3</v>
      </c>
    </row>
    <row r="2413" spans="1:7" x14ac:dyDescent="0.2">
      <c r="A2413" s="17">
        <v>39940</v>
      </c>
      <c r="B2413" s="14">
        <v>357.17</v>
      </c>
      <c r="C2413" s="14">
        <v>358.19</v>
      </c>
      <c r="D2413" s="14">
        <v>365.34</v>
      </c>
      <c r="E2413" s="14">
        <v>357.09</v>
      </c>
      <c r="F2413" s="14" t="s">
        <v>2179</v>
      </c>
      <c r="G2413" s="15">
        <v>2.5100000000000001E-2</v>
      </c>
    </row>
    <row r="2414" spans="1:7" x14ac:dyDescent="0.2">
      <c r="A2414" s="17">
        <v>39939</v>
      </c>
      <c r="B2414" s="14">
        <v>357.65</v>
      </c>
      <c r="C2414" s="14">
        <v>348.61</v>
      </c>
      <c r="D2414" s="14">
        <v>358.04</v>
      </c>
      <c r="E2414" s="14">
        <v>348.16</v>
      </c>
      <c r="F2414" s="14" t="s">
        <v>2179</v>
      </c>
      <c r="G2414" s="15">
        <v>3.5999999999999999E-3</v>
      </c>
    </row>
    <row r="2415" spans="1:7" x14ac:dyDescent="0.2">
      <c r="A2415" s="17">
        <v>39938</v>
      </c>
      <c r="B2415" s="14">
        <v>348.88</v>
      </c>
      <c r="C2415" s="14">
        <v>347.92</v>
      </c>
      <c r="D2415" s="14">
        <v>356.87</v>
      </c>
      <c r="E2415" s="14">
        <v>347.66</v>
      </c>
      <c r="F2415" s="14" t="s">
        <v>2179</v>
      </c>
      <c r="G2415" s="15">
        <v>3.9600000000000003E-2</v>
      </c>
    </row>
    <row r="2416" spans="1:7" x14ac:dyDescent="0.2">
      <c r="A2416" s="17">
        <v>39937</v>
      </c>
      <c r="B2416" s="14">
        <v>347.64</v>
      </c>
      <c r="C2416" s="14">
        <v>334.97</v>
      </c>
      <c r="D2416" s="14">
        <v>347.68</v>
      </c>
      <c r="E2416" s="14">
        <v>334.97</v>
      </c>
      <c r="F2416" s="14" t="s">
        <v>2179</v>
      </c>
      <c r="G2416" s="15">
        <v>1.12E-2</v>
      </c>
    </row>
    <row r="2417" spans="1:7" x14ac:dyDescent="0.2">
      <c r="A2417" s="17">
        <v>39934</v>
      </c>
      <c r="B2417" s="14">
        <v>334.41</v>
      </c>
      <c r="C2417" s="14">
        <v>330.94</v>
      </c>
      <c r="D2417" s="14">
        <v>334.53</v>
      </c>
      <c r="E2417" s="14">
        <v>329.81</v>
      </c>
      <c r="F2417" s="14" t="s">
        <v>2179</v>
      </c>
      <c r="G2417" s="15">
        <v>2.2700000000000001E-2</v>
      </c>
    </row>
    <row r="2418" spans="1:7" x14ac:dyDescent="0.2">
      <c r="A2418" s="17">
        <v>39933</v>
      </c>
      <c r="B2418" s="14">
        <v>330.71</v>
      </c>
      <c r="C2418" s="14">
        <v>330.71</v>
      </c>
      <c r="D2418" s="14">
        <v>330.71</v>
      </c>
      <c r="E2418" s="14">
        <v>330.71</v>
      </c>
      <c r="F2418" s="14" t="s">
        <v>2179</v>
      </c>
      <c r="G2418" s="15">
        <v>1.6299999999999999E-2</v>
      </c>
    </row>
    <row r="2419" spans="1:7" x14ac:dyDescent="0.2">
      <c r="A2419" s="17">
        <v>39932</v>
      </c>
      <c r="B2419" s="14">
        <v>323.37</v>
      </c>
      <c r="C2419" s="14">
        <v>323.37</v>
      </c>
      <c r="D2419" s="14">
        <v>323.37</v>
      </c>
      <c r="E2419" s="14">
        <v>323.37</v>
      </c>
      <c r="F2419" s="14" t="s">
        <v>2179</v>
      </c>
      <c r="G2419" s="15">
        <v>-6.7000000000000002E-3</v>
      </c>
    </row>
    <row r="2420" spans="1:7" x14ac:dyDescent="0.2">
      <c r="A2420" s="17">
        <v>39931</v>
      </c>
      <c r="B2420" s="14">
        <v>318.18</v>
      </c>
      <c r="C2420" s="14">
        <v>320.05</v>
      </c>
      <c r="D2420" s="14">
        <v>320.05</v>
      </c>
      <c r="E2420" s="14">
        <v>314.61</v>
      </c>
      <c r="F2420" s="14" t="s">
        <v>2179</v>
      </c>
      <c r="G2420" s="15">
        <v>-9.7000000000000003E-3</v>
      </c>
    </row>
    <row r="2421" spans="1:7" x14ac:dyDescent="0.2">
      <c r="A2421" s="17">
        <v>39930</v>
      </c>
      <c r="B2421" s="14">
        <v>320.33</v>
      </c>
      <c r="C2421" s="14">
        <v>322.52999999999997</v>
      </c>
      <c r="D2421" s="14">
        <v>322.72000000000003</v>
      </c>
      <c r="E2421" s="14">
        <v>317.81</v>
      </c>
      <c r="F2421" s="14" t="s">
        <v>2179</v>
      </c>
      <c r="G2421" s="15">
        <v>1.4800000000000001E-2</v>
      </c>
    </row>
    <row r="2422" spans="1:7" x14ac:dyDescent="0.2">
      <c r="A2422" s="17">
        <v>39927</v>
      </c>
      <c r="B2422" s="14">
        <v>323.45999999999998</v>
      </c>
      <c r="C2422" s="14">
        <v>318.68</v>
      </c>
      <c r="D2422" s="14">
        <v>323.47000000000003</v>
      </c>
      <c r="E2422" s="14">
        <v>316.74</v>
      </c>
      <c r="F2422" s="14" t="s">
        <v>2179</v>
      </c>
      <c r="G2422" s="15">
        <v>1.2500000000000001E-2</v>
      </c>
    </row>
    <row r="2423" spans="1:7" x14ac:dyDescent="0.2">
      <c r="A2423" s="17">
        <v>39926</v>
      </c>
      <c r="B2423" s="14">
        <v>318.75</v>
      </c>
      <c r="C2423" s="14">
        <v>314.37</v>
      </c>
      <c r="D2423" s="14">
        <v>319.18</v>
      </c>
      <c r="E2423" s="14">
        <v>312.42</v>
      </c>
      <c r="F2423" s="14" t="s">
        <v>2179</v>
      </c>
      <c r="G2423" s="15">
        <v>2.5600000000000001E-2</v>
      </c>
    </row>
    <row r="2424" spans="1:7" x14ac:dyDescent="0.2">
      <c r="A2424" s="17">
        <v>39925</v>
      </c>
      <c r="B2424" s="14">
        <v>314.83</v>
      </c>
      <c r="C2424" s="14">
        <v>307.33999999999997</v>
      </c>
      <c r="D2424" s="14">
        <v>314.83</v>
      </c>
      <c r="E2424" s="14">
        <v>307.33999999999997</v>
      </c>
      <c r="F2424" s="14" t="s">
        <v>2179</v>
      </c>
      <c r="G2424" s="15">
        <v>-8.3999999999999995E-3</v>
      </c>
    </row>
    <row r="2425" spans="1:7" x14ac:dyDescent="0.2">
      <c r="A2425" s="17">
        <v>39924</v>
      </c>
      <c r="B2425" s="14">
        <v>306.97000000000003</v>
      </c>
      <c r="C2425" s="14">
        <v>309.29000000000002</v>
      </c>
      <c r="D2425" s="14">
        <v>310.47000000000003</v>
      </c>
      <c r="E2425" s="14">
        <v>303.77999999999997</v>
      </c>
      <c r="F2425" s="14" t="s">
        <v>2179</v>
      </c>
      <c r="G2425" s="15">
        <v>-2.7199999999999998E-2</v>
      </c>
    </row>
    <row r="2426" spans="1:7" x14ac:dyDescent="0.2">
      <c r="A2426" s="17">
        <v>39923</v>
      </c>
      <c r="B2426" s="14">
        <v>309.57</v>
      </c>
      <c r="C2426" s="14">
        <v>318.10000000000002</v>
      </c>
      <c r="D2426" s="14">
        <v>318.10000000000002</v>
      </c>
      <c r="E2426" s="14">
        <v>309.23</v>
      </c>
      <c r="F2426" s="14" t="s">
        <v>2179</v>
      </c>
      <c r="G2426" s="15">
        <v>0.04</v>
      </c>
    </row>
    <row r="2427" spans="1:7" x14ac:dyDescent="0.2">
      <c r="A2427" s="17">
        <v>39920</v>
      </c>
      <c r="B2427" s="14">
        <v>318.23</v>
      </c>
      <c r="C2427" s="14">
        <v>305.33</v>
      </c>
      <c r="D2427" s="14">
        <v>318.23</v>
      </c>
      <c r="E2427" s="14">
        <v>305.24</v>
      </c>
      <c r="F2427" s="14" t="s">
        <v>2179</v>
      </c>
      <c r="G2427" s="15">
        <v>4.4999999999999998E-2</v>
      </c>
    </row>
    <row r="2428" spans="1:7" x14ac:dyDescent="0.2">
      <c r="A2428" s="17">
        <v>39919</v>
      </c>
      <c r="B2428" s="14">
        <v>305.98</v>
      </c>
      <c r="C2428" s="14">
        <v>292.20999999999998</v>
      </c>
      <c r="D2428" s="14">
        <v>306.36</v>
      </c>
      <c r="E2428" s="14">
        <v>292.20999999999998</v>
      </c>
      <c r="F2428" s="14" t="s">
        <v>2179</v>
      </c>
      <c r="G2428" s="15">
        <v>-6.1999999999999998E-3</v>
      </c>
    </row>
    <row r="2429" spans="1:7" x14ac:dyDescent="0.2">
      <c r="A2429" s="17">
        <v>39918</v>
      </c>
      <c r="B2429" s="14">
        <v>292.8</v>
      </c>
      <c r="C2429" s="14">
        <v>293.47000000000003</v>
      </c>
      <c r="D2429" s="14">
        <v>294.45</v>
      </c>
      <c r="E2429" s="14">
        <v>291.05</v>
      </c>
      <c r="F2429" s="14" t="s">
        <v>2179</v>
      </c>
      <c r="G2429" s="15">
        <v>2.69E-2</v>
      </c>
    </row>
    <row r="2430" spans="1:7" x14ac:dyDescent="0.2">
      <c r="A2430" s="17">
        <v>39917</v>
      </c>
      <c r="B2430" s="14">
        <v>294.64</v>
      </c>
      <c r="C2430" s="14">
        <v>287.31</v>
      </c>
      <c r="D2430" s="14">
        <v>295.02</v>
      </c>
      <c r="E2430" s="14">
        <v>287.22000000000003</v>
      </c>
      <c r="F2430" s="14" t="s">
        <v>2179</v>
      </c>
      <c r="G2430" s="15">
        <v>-7.6E-3</v>
      </c>
    </row>
    <row r="2431" spans="1:7" x14ac:dyDescent="0.2">
      <c r="A2431" s="17">
        <v>39911</v>
      </c>
      <c r="B2431" s="14">
        <v>286.92</v>
      </c>
      <c r="C2431" s="14">
        <v>287.94</v>
      </c>
      <c r="D2431" s="14">
        <v>288.49</v>
      </c>
      <c r="E2431" s="14">
        <v>282.77999999999997</v>
      </c>
      <c r="F2431" s="14" t="s">
        <v>2179</v>
      </c>
      <c r="G2431" s="15">
        <v>-0.02</v>
      </c>
    </row>
    <row r="2432" spans="1:7" x14ac:dyDescent="0.2">
      <c r="A2432" s="17">
        <v>39910</v>
      </c>
      <c r="B2432" s="14">
        <v>289.12</v>
      </c>
      <c r="C2432" s="14">
        <v>294.29000000000002</v>
      </c>
      <c r="D2432" s="14">
        <v>294.62</v>
      </c>
      <c r="E2432" s="14">
        <v>287.02</v>
      </c>
      <c r="F2432" s="14" t="s">
        <v>2179</v>
      </c>
      <c r="G2432" s="15">
        <v>1.8200000000000001E-2</v>
      </c>
    </row>
    <row r="2433" spans="1:7" x14ac:dyDescent="0.2">
      <c r="A2433" s="17">
        <v>39909</v>
      </c>
      <c r="B2433" s="14">
        <v>295.02</v>
      </c>
      <c r="C2433" s="14">
        <v>288.99</v>
      </c>
      <c r="D2433" s="14">
        <v>296.19</v>
      </c>
      <c r="E2433" s="14">
        <v>288.99</v>
      </c>
      <c r="F2433" s="14" t="s">
        <v>2179</v>
      </c>
      <c r="G2433" s="15">
        <v>-2.07E-2</v>
      </c>
    </row>
    <row r="2434" spans="1:7" x14ac:dyDescent="0.2">
      <c r="A2434" s="17">
        <v>39906</v>
      </c>
      <c r="B2434" s="14">
        <v>289.75</v>
      </c>
      <c r="C2434" s="14">
        <v>295.16000000000003</v>
      </c>
      <c r="D2434" s="14">
        <v>295.24</v>
      </c>
      <c r="E2434" s="14">
        <v>286.64</v>
      </c>
      <c r="F2434" s="14" t="s">
        <v>2179</v>
      </c>
      <c r="G2434" s="15">
        <v>3.1099999999999999E-2</v>
      </c>
    </row>
    <row r="2435" spans="1:7" x14ac:dyDescent="0.2">
      <c r="A2435" s="17">
        <v>39905</v>
      </c>
      <c r="B2435" s="14">
        <v>295.87</v>
      </c>
      <c r="C2435" s="14">
        <v>287.20999999999998</v>
      </c>
      <c r="D2435" s="14">
        <v>295.87</v>
      </c>
      <c r="E2435" s="14">
        <v>287.20999999999998</v>
      </c>
      <c r="F2435" s="14" t="s">
        <v>2179</v>
      </c>
      <c r="G2435" s="15">
        <v>3.0499999999999999E-2</v>
      </c>
    </row>
    <row r="2436" spans="1:7" x14ac:dyDescent="0.2">
      <c r="A2436" s="17">
        <v>39904</v>
      </c>
      <c r="B2436" s="14">
        <v>286.95</v>
      </c>
      <c r="C2436" s="14">
        <v>278.23</v>
      </c>
      <c r="D2436" s="14">
        <v>286.95</v>
      </c>
      <c r="E2436" s="14">
        <v>277.18</v>
      </c>
      <c r="F2436" s="14" t="s">
        <v>2179</v>
      </c>
      <c r="G2436" s="15">
        <v>5.1000000000000004E-3</v>
      </c>
    </row>
    <row r="2437" spans="1:7" x14ac:dyDescent="0.2">
      <c r="A2437" s="17">
        <v>39903</v>
      </c>
      <c r="B2437" s="14">
        <v>278.47000000000003</v>
      </c>
      <c r="C2437" s="14">
        <v>277.02</v>
      </c>
      <c r="D2437" s="14">
        <v>280.97000000000003</v>
      </c>
      <c r="E2437" s="14">
        <v>277.02</v>
      </c>
      <c r="F2437" s="14" t="s">
        <v>2179</v>
      </c>
      <c r="G2437" s="15">
        <v>-1.8200000000000001E-2</v>
      </c>
    </row>
    <row r="2438" spans="1:7" x14ac:dyDescent="0.2">
      <c r="A2438" s="17">
        <v>39902</v>
      </c>
      <c r="B2438" s="14">
        <v>277.06</v>
      </c>
      <c r="C2438" s="14">
        <v>277.06</v>
      </c>
      <c r="D2438" s="14">
        <v>277.06</v>
      </c>
      <c r="E2438" s="14">
        <v>277.06</v>
      </c>
      <c r="F2438" s="14" t="s">
        <v>2179</v>
      </c>
      <c r="G2438" s="15">
        <v>-9.9000000000000008E-3</v>
      </c>
    </row>
    <row r="2439" spans="1:7" x14ac:dyDescent="0.2">
      <c r="A2439" s="17">
        <v>39899</v>
      </c>
      <c r="B2439" s="14">
        <v>282.19</v>
      </c>
      <c r="C2439" s="14">
        <v>282.19</v>
      </c>
      <c r="D2439" s="14">
        <v>282.19</v>
      </c>
      <c r="E2439" s="14">
        <v>282.19</v>
      </c>
      <c r="F2439" s="14" t="s">
        <v>2179</v>
      </c>
      <c r="G2439" s="15">
        <v>1.9599999999999999E-2</v>
      </c>
    </row>
    <row r="2440" spans="1:7" x14ac:dyDescent="0.2">
      <c r="A2440" s="17">
        <v>39898</v>
      </c>
      <c r="B2440" s="14">
        <v>285.02</v>
      </c>
      <c r="C2440" s="14">
        <v>285.02</v>
      </c>
      <c r="D2440" s="14">
        <v>285.02</v>
      </c>
      <c r="E2440" s="14">
        <v>285.02</v>
      </c>
      <c r="F2440" s="14" t="s">
        <v>2179</v>
      </c>
      <c r="G2440" s="15">
        <v>2.2000000000000001E-3</v>
      </c>
    </row>
    <row r="2441" spans="1:7" x14ac:dyDescent="0.2">
      <c r="A2441" s="17">
        <v>39897</v>
      </c>
      <c r="B2441" s="14">
        <v>279.55</v>
      </c>
      <c r="C2441" s="14">
        <v>279.55</v>
      </c>
      <c r="D2441" s="14">
        <v>279.55</v>
      </c>
      <c r="E2441" s="14">
        <v>279.55</v>
      </c>
      <c r="F2441" s="14" t="s">
        <v>2179</v>
      </c>
      <c r="G2441" s="15">
        <v>-1.4E-3</v>
      </c>
    </row>
    <row r="2442" spans="1:7" x14ac:dyDescent="0.2">
      <c r="A2442" s="17">
        <v>39896</v>
      </c>
      <c r="B2442" s="14">
        <v>278.94</v>
      </c>
      <c r="C2442" s="14">
        <v>278.94</v>
      </c>
      <c r="D2442" s="14">
        <v>278.94</v>
      </c>
      <c r="E2442" s="14">
        <v>278.94</v>
      </c>
      <c r="F2442" s="14" t="s">
        <v>2179</v>
      </c>
      <c r="G2442" s="15">
        <v>9.4999999999999998E-3</v>
      </c>
    </row>
    <row r="2443" spans="1:7" x14ac:dyDescent="0.2">
      <c r="A2443" s="17">
        <v>39895</v>
      </c>
      <c r="B2443" s="14">
        <v>279.33999999999997</v>
      </c>
      <c r="C2443" s="14">
        <v>279.33999999999997</v>
      </c>
      <c r="D2443" s="14">
        <v>279.33999999999997</v>
      </c>
      <c r="E2443" s="14">
        <v>279.33999999999997</v>
      </c>
      <c r="F2443" s="14" t="s">
        <v>2179</v>
      </c>
      <c r="G2443" s="15">
        <v>-4.0000000000000001E-3</v>
      </c>
    </row>
    <row r="2444" spans="1:7" x14ac:dyDescent="0.2">
      <c r="A2444" s="17">
        <v>39892</v>
      </c>
      <c r="B2444" s="14">
        <v>276.70999999999998</v>
      </c>
      <c r="C2444" s="14">
        <v>276.70999999999998</v>
      </c>
      <c r="D2444" s="14">
        <v>276.70999999999998</v>
      </c>
      <c r="E2444" s="14">
        <v>276.70999999999998</v>
      </c>
      <c r="F2444" s="14" t="s">
        <v>2179</v>
      </c>
      <c r="G2444" s="15">
        <v>9.9000000000000008E-3</v>
      </c>
    </row>
    <row r="2445" spans="1:7" x14ac:dyDescent="0.2">
      <c r="A2445" s="17">
        <v>39891</v>
      </c>
      <c r="B2445" s="14">
        <v>277.81</v>
      </c>
      <c r="C2445" s="14">
        <v>277.81</v>
      </c>
      <c r="D2445" s="14">
        <v>277.81</v>
      </c>
      <c r="E2445" s="14">
        <v>277.81</v>
      </c>
      <c r="F2445" s="14" t="s">
        <v>2179</v>
      </c>
      <c r="G2445" s="15">
        <v>-5.1999999999999998E-3</v>
      </c>
    </row>
    <row r="2446" spans="1:7" x14ac:dyDescent="0.2">
      <c r="A2446" s="17">
        <v>39890</v>
      </c>
      <c r="B2446" s="14">
        <v>275.08999999999997</v>
      </c>
      <c r="C2446" s="14">
        <v>275.08999999999997</v>
      </c>
      <c r="D2446" s="14">
        <v>275.08999999999997</v>
      </c>
      <c r="E2446" s="14">
        <v>275.08999999999997</v>
      </c>
      <c r="F2446" s="14" t="s">
        <v>2179</v>
      </c>
      <c r="G2446" s="15">
        <v>8.0000000000000002E-3</v>
      </c>
    </row>
    <row r="2447" spans="1:7" x14ac:dyDescent="0.2">
      <c r="A2447" s="17">
        <v>39889</v>
      </c>
      <c r="B2447" s="14">
        <v>276.52999999999997</v>
      </c>
      <c r="C2447" s="14">
        <v>276.52999999999997</v>
      </c>
      <c r="D2447" s="14">
        <v>276.52999999999997</v>
      </c>
      <c r="E2447" s="14">
        <v>276.52999999999997</v>
      </c>
      <c r="F2447" s="14" t="s">
        <v>2179</v>
      </c>
      <c r="G2447" s="15">
        <v>1.5699999999999999E-2</v>
      </c>
    </row>
    <row r="2448" spans="1:7" x14ac:dyDescent="0.2">
      <c r="A2448" s="17">
        <v>39888</v>
      </c>
      <c r="B2448" s="14">
        <v>274.33</v>
      </c>
      <c r="C2448" s="14">
        <v>274.33</v>
      </c>
      <c r="D2448" s="14">
        <v>274.33</v>
      </c>
      <c r="E2448" s="14">
        <v>274.33</v>
      </c>
      <c r="F2448" s="14" t="s">
        <v>2179</v>
      </c>
      <c r="G2448" s="15">
        <v>2.3999999999999998E-3</v>
      </c>
    </row>
    <row r="2449" spans="1:7" x14ac:dyDescent="0.2">
      <c r="A2449" s="17">
        <v>39885</v>
      </c>
      <c r="B2449" s="14">
        <v>270.10000000000002</v>
      </c>
      <c r="C2449" s="14">
        <v>270.10000000000002</v>
      </c>
      <c r="D2449" s="14">
        <v>270.10000000000002</v>
      </c>
      <c r="E2449" s="14">
        <v>270.10000000000002</v>
      </c>
      <c r="F2449" s="14" t="s">
        <v>2179</v>
      </c>
      <c r="G2449" s="15">
        <v>-2.8E-3</v>
      </c>
    </row>
    <row r="2450" spans="1:7" x14ac:dyDescent="0.2">
      <c r="A2450" s="17">
        <v>39884</v>
      </c>
      <c r="B2450" s="14">
        <v>269.45</v>
      </c>
      <c r="C2450" s="14">
        <v>270.22000000000003</v>
      </c>
      <c r="D2450" s="14">
        <v>270.22000000000003</v>
      </c>
      <c r="E2450" s="14">
        <v>265.47000000000003</v>
      </c>
      <c r="F2450" s="14" t="s">
        <v>2179</v>
      </c>
      <c r="G2450" s="15">
        <v>1.5599999999999999E-2</v>
      </c>
    </row>
    <row r="2451" spans="1:7" x14ac:dyDescent="0.2">
      <c r="A2451" s="17">
        <v>39883</v>
      </c>
      <c r="B2451" s="14">
        <v>270.22000000000003</v>
      </c>
      <c r="C2451" s="14">
        <v>266.52</v>
      </c>
      <c r="D2451" s="14">
        <v>275.81</v>
      </c>
      <c r="E2451" s="14">
        <v>266.43</v>
      </c>
      <c r="F2451" s="14" t="s">
        <v>2179</v>
      </c>
      <c r="G2451" s="15">
        <v>3.1399999999999997E-2</v>
      </c>
    </row>
    <row r="2452" spans="1:7" x14ac:dyDescent="0.2">
      <c r="A2452" s="17">
        <v>39882</v>
      </c>
      <c r="B2452" s="14">
        <v>266.06</v>
      </c>
      <c r="C2452" s="14">
        <v>257.5</v>
      </c>
      <c r="D2452" s="14">
        <v>266.08</v>
      </c>
      <c r="E2452" s="14">
        <v>257.29000000000002</v>
      </c>
      <c r="F2452" s="14" t="s">
        <v>2179</v>
      </c>
      <c r="G2452" s="15">
        <v>-8.0000000000000004E-4</v>
      </c>
    </row>
    <row r="2453" spans="1:7" x14ac:dyDescent="0.2">
      <c r="A2453" s="17">
        <v>39881</v>
      </c>
      <c r="B2453" s="14">
        <v>257.95</v>
      </c>
      <c r="C2453" s="14">
        <v>258.7</v>
      </c>
      <c r="D2453" s="14">
        <v>260.94</v>
      </c>
      <c r="E2453" s="14">
        <v>254.79</v>
      </c>
      <c r="F2453" s="14" t="s">
        <v>2179</v>
      </c>
      <c r="G2453" s="15">
        <v>-2.3900000000000001E-2</v>
      </c>
    </row>
    <row r="2454" spans="1:7" x14ac:dyDescent="0.2">
      <c r="A2454" s="17">
        <v>39878</v>
      </c>
      <c r="B2454" s="14">
        <v>258.14999999999998</v>
      </c>
      <c r="C2454" s="14">
        <v>264.76</v>
      </c>
      <c r="D2454" s="14">
        <v>264.76</v>
      </c>
      <c r="E2454" s="14">
        <v>257.54000000000002</v>
      </c>
      <c r="F2454" s="14" t="s">
        <v>2179</v>
      </c>
      <c r="G2454" s="15">
        <v>-3.6400000000000002E-2</v>
      </c>
    </row>
    <row r="2455" spans="1:7" x14ac:dyDescent="0.2">
      <c r="A2455" s="17">
        <v>39877</v>
      </c>
      <c r="B2455" s="14">
        <v>264.48</v>
      </c>
      <c r="C2455" s="14">
        <v>274.83</v>
      </c>
      <c r="D2455" s="14">
        <v>277.52999999999997</v>
      </c>
      <c r="E2455" s="14">
        <v>263.85000000000002</v>
      </c>
      <c r="F2455" s="14" t="s">
        <v>2179</v>
      </c>
      <c r="G2455" s="15">
        <v>1.11E-2</v>
      </c>
    </row>
    <row r="2456" spans="1:7" x14ac:dyDescent="0.2">
      <c r="A2456" s="17">
        <v>39876</v>
      </c>
      <c r="B2456" s="14">
        <v>274.45999999999998</v>
      </c>
      <c r="C2456" s="14">
        <v>271.83</v>
      </c>
      <c r="D2456" s="14">
        <v>274.45999999999998</v>
      </c>
      <c r="E2456" s="14">
        <v>269.62</v>
      </c>
      <c r="F2456" s="14" t="s">
        <v>2179</v>
      </c>
      <c r="G2456" s="15">
        <v>-2.8199999999999999E-2</v>
      </c>
    </row>
    <row r="2457" spans="1:7" x14ac:dyDescent="0.2">
      <c r="A2457" s="17">
        <v>39875</v>
      </c>
      <c r="B2457" s="14">
        <v>271.45999999999998</v>
      </c>
      <c r="C2457" s="14">
        <v>279.62</v>
      </c>
      <c r="D2457" s="14">
        <v>280.47000000000003</v>
      </c>
      <c r="E2457" s="14">
        <v>271.36</v>
      </c>
      <c r="F2457" s="14" t="s">
        <v>2179</v>
      </c>
      <c r="G2457" s="15">
        <v>-3.1800000000000002E-2</v>
      </c>
    </row>
    <row r="2458" spans="1:7" x14ac:dyDescent="0.2">
      <c r="A2458" s="17">
        <v>39874</v>
      </c>
      <c r="B2458" s="14">
        <v>279.35000000000002</v>
      </c>
      <c r="C2458" s="14">
        <v>287.79000000000002</v>
      </c>
      <c r="D2458" s="14">
        <v>287.79000000000002</v>
      </c>
      <c r="E2458" s="14">
        <v>278.85000000000002</v>
      </c>
      <c r="F2458" s="14" t="s">
        <v>2179</v>
      </c>
      <c r="G2458" s="15">
        <v>-2.4299999999999999E-2</v>
      </c>
    </row>
    <row r="2459" spans="1:7" x14ac:dyDescent="0.2">
      <c r="A2459" s="17">
        <v>39871</v>
      </c>
      <c r="B2459" s="14">
        <v>288.52</v>
      </c>
      <c r="C2459" s="14">
        <v>295.44</v>
      </c>
      <c r="D2459" s="14">
        <v>295.44</v>
      </c>
      <c r="E2459" s="14">
        <v>284.69</v>
      </c>
      <c r="F2459" s="14" t="s">
        <v>2179</v>
      </c>
      <c r="G2459" s="15">
        <v>1.8599999999999998E-2</v>
      </c>
    </row>
    <row r="2460" spans="1:7" x14ac:dyDescent="0.2">
      <c r="A2460" s="17">
        <v>39870</v>
      </c>
      <c r="B2460" s="14">
        <v>295.70999999999998</v>
      </c>
      <c r="C2460" s="14">
        <v>290.86</v>
      </c>
      <c r="D2460" s="14">
        <v>296.60000000000002</v>
      </c>
      <c r="E2460" s="14">
        <v>290.86</v>
      </c>
      <c r="F2460" s="14" t="s">
        <v>2179</v>
      </c>
      <c r="G2460" s="15">
        <v>-1.7299999999999999E-2</v>
      </c>
    </row>
    <row r="2461" spans="1:7" x14ac:dyDescent="0.2">
      <c r="A2461" s="17">
        <v>39869</v>
      </c>
      <c r="B2461" s="14">
        <v>290.31</v>
      </c>
      <c r="C2461" s="14">
        <v>296.33</v>
      </c>
      <c r="D2461" s="14">
        <v>300.5</v>
      </c>
      <c r="E2461" s="14">
        <v>290.04000000000002</v>
      </c>
      <c r="F2461" s="14" t="s">
        <v>2179</v>
      </c>
      <c r="G2461" s="15">
        <v>-2.2599999999999999E-2</v>
      </c>
    </row>
    <row r="2462" spans="1:7" x14ac:dyDescent="0.2">
      <c r="A2462" s="17">
        <v>39868</v>
      </c>
      <c r="B2462" s="14">
        <v>295.42</v>
      </c>
      <c r="C2462" s="14">
        <v>301.79000000000002</v>
      </c>
      <c r="D2462" s="14">
        <v>301.88</v>
      </c>
      <c r="E2462" s="14">
        <v>293.31</v>
      </c>
      <c r="F2462" s="14" t="s">
        <v>2179</v>
      </c>
      <c r="G2462" s="15">
        <v>2.7000000000000001E-3</v>
      </c>
    </row>
    <row r="2463" spans="1:7" x14ac:dyDescent="0.2">
      <c r="A2463" s="17">
        <v>39867</v>
      </c>
      <c r="B2463" s="14">
        <v>302.24</v>
      </c>
      <c r="C2463" s="14">
        <v>302.24</v>
      </c>
      <c r="D2463" s="14">
        <v>306.42</v>
      </c>
      <c r="E2463" s="14">
        <v>301.3</v>
      </c>
      <c r="F2463" s="14" t="s">
        <v>2179</v>
      </c>
      <c r="G2463" s="15">
        <v>-2.2200000000000001E-2</v>
      </c>
    </row>
    <row r="2464" spans="1:7" x14ac:dyDescent="0.2">
      <c r="A2464" s="17">
        <v>39864</v>
      </c>
      <c r="B2464" s="14">
        <v>301.42</v>
      </c>
      <c r="C2464" s="14">
        <v>307.7</v>
      </c>
      <c r="D2464" s="14">
        <v>307.7</v>
      </c>
      <c r="E2464" s="14">
        <v>299.95</v>
      </c>
      <c r="F2464" s="14" t="s">
        <v>2179</v>
      </c>
      <c r="G2464" s="15">
        <v>1.1000000000000001E-3</v>
      </c>
    </row>
    <row r="2465" spans="1:7" x14ac:dyDescent="0.2">
      <c r="A2465" s="17">
        <v>39863</v>
      </c>
      <c r="B2465" s="14">
        <v>308.25</v>
      </c>
      <c r="C2465" s="14">
        <v>308.36</v>
      </c>
      <c r="D2465" s="14">
        <v>310.92</v>
      </c>
      <c r="E2465" s="14">
        <v>307.62</v>
      </c>
      <c r="F2465" s="14" t="s">
        <v>2179</v>
      </c>
      <c r="G2465" s="15">
        <v>-1.23E-2</v>
      </c>
    </row>
    <row r="2466" spans="1:7" x14ac:dyDescent="0.2">
      <c r="A2466" s="17">
        <v>39862</v>
      </c>
      <c r="B2466" s="14">
        <v>307.89999999999998</v>
      </c>
      <c r="C2466" s="14">
        <v>311.81</v>
      </c>
      <c r="D2466" s="14">
        <v>314.43</v>
      </c>
      <c r="E2466" s="14">
        <v>306.73</v>
      </c>
      <c r="F2466" s="14" t="s">
        <v>2179</v>
      </c>
      <c r="G2466" s="15">
        <v>-2.12E-2</v>
      </c>
    </row>
    <row r="2467" spans="1:7" x14ac:dyDescent="0.2">
      <c r="A2467" s="17">
        <v>39861</v>
      </c>
      <c r="B2467" s="14">
        <v>311.72000000000003</v>
      </c>
      <c r="C2467" s="14">
        <v>318.12</v>
      </c>
      <c r="D2467" s="14">
        <v>318.12</v>
      </c>
      <c r="E2467" s="14">
        <v>311.39</v>
      </c>
      <c r="F2467" s="14" t="s">
        <v>2179</v>
      </c>
      <c r="G2467" s="15">
        <v>-5.4000000000000003E-3</v>
      </c>
    </row>
    <row r="2468" spans="1:7" x14ac:dyDescent="0.2">
      <c r="A2468" s="17">
        <v>39860</v>
      </c>
      <c r="B2468" s="14">
        <v>318.48</v>
      </c>
      <c r="C2468" s="14">
        <v>319.95</v>
      </c>
      <c r="D2468" s="14">
        <v>320.31</v>
      </c>
      <c r="E2468" s="14">
        <v>317.48</v>
      </c>
      <c r="F2468" s="14" t="s">
        <v>2179</v>
      </c>
      <c r="G2468" s="15">
        <v>1.67E-2</v>
      </c>
    </row>
    <row r="2469" spans="1:7" x14ac:dyDescent="0.2">
      <c r="A2469" s="17">
        <v>39857</v>
      </c>
      <c r="B2469" s="14">
        <v>320.22000000000003</v>
      </c>
      <c r="C2469" s="14">
        <v>315.43</v>
      </c>
      <c r="D2469" s="14">
        <v>320.72000000000003</v>
      </c>
      <c r="E2469" s="14">
        <v>315.11</v>
      </c>
      <c r="F2469" s="14" t="s">
        <v>2179</v>
      </c>
      <c r="G2469" s="15">
        <v>1.6000000000000001E-3</v>
      </c>
    </row>
    <row r="2470" spans="1:7" x14ac:dyDescent="0.2">
      <c r="A2470" s="17">
        <v>39856</v>
      </c>
      <c r="B2470" s="14">
        <v>314.97000000000003</v>
      </c>
      <c r="C2470" s="14">
        <v>314.45999999999998</v>
      </c>
      <c r="D2470" s="14">
        <v>315.39999999999998</v>
      </c>
      <c r="E2470" s="14">
        <v>311.14</v>
      </c>
      <c r="F2470" s="14" t="s">
        <v>2179</v>
      </c>
      <c r="G2470" s="15">
        <v>-1.2699999999999999E-2</v>
      </c>
    </row>
    <row r="2471" spans="1:7" x14ac:dyDescent="0.2">
      <c r="A2471" s="17">
        <v>39855</v>
      </c>
      <c r="B2471" s="14">
        <v>314.45999999999998</v>
      </c>
      <c r="C2471" s="14">
        <v>317.88</v>
      </c>
      <c r="D2471" s="14">
        <v>319.64</v>
      </c>
      <c r="E2471" s="14">
        <v>313.69</v>
      </c>
      <c r="F2471" s="14" t="s">
        <v>2179</v>
      </c>
      <c r="G2471" s="15">
        <v>-1.14E-2</v>
      </c>
    </row>
    <row r="2472" spans="1:7" x14ac:dyDescent="0.2">
      <c r="A2472" s="17">
        <v>39854</v>
      </c>
      <c r="B2472" s="14">
        <v>318.52</v>
      </c>
      <c r="C2472" s="14">
        <v>321.81</v>
      </c>
      <c r="D2472" s="14">
        <v>322.31</v>
      </c>
      <c r="E2472" s="14">
        <v>318.04000000000002</v>
      </c>
      <c r="F2472" s="14" t="s">
        <v>2179</v>
      </c>
      <c r="G2472" s="15">
        <v>3.5000000000000001E-3</v>
      </c>
    </row>
    <row r="2473" spans="1:7" x14ac:dyDescent="0.2">
      <c r="A2473" s="17">
        <v>39853</v>
      </c>
      <c r="B2473" s="14">
        <v>322.18</v>
      </c>
      <c r="C2473" s="14">
        <v>321.06</v>
      </c>
      <c r="D2473" s="14">
        <v>322.79000000000002</v>
      </c>
      <c r="E2473" s="14">
        <v>318.05</v>
      </c>
      <c r="F2473" s="14" t="s">
        <v>2179</v>
      </c>
      <c r="G2473" s="15">
        <v>1.9599999999999999E-2</v>
      </c>
    </row>
    <row r="2474" spans="1:7" x14ac:dyDescent="0.2">
      <c r="A2474" s="17">
        <v>39850</v>
      </c>
      <c r="B2474" s="14">
        <v>321.06</v>
      </c>
      <c r="C2474" s="14">
        <v>315.52</v>
      </c>
      <c r="D2474" s="14">
        <v>322.54000000000002</v>
      </c>
      <c r="E2474" s="14">
        <v>314.79000000000002</v>
      </c>
      <c r="F2474" s="14" t="s">
        <v>2179</v>
      </c>
      <c r="G2474" s="15">
        <v>-1.3599999999999999E-2</v>
      </c>
    </row>
    <row r="2475" spans="1:7" x14ac:dyDescent="0.2">
      <c r="A2475" s="17">
        <v>39849</v>
      </c>
      <c r="B2475" s="14">
        <v>314.88</v>
      </c>
      <c r="C2475" s="14">
        <v>317.95</v>
      </c>
      <c r="D2475" s="14">
        <v>321.02</v>
      </c>
      <c r="E2475" s="14">
        <v>311.76</v>
      </c>
      <c r="F2475" s="14" t="s">
        <v>2179</v>
      </c>
      <c r="G2475" s="15">
        <v>2.46E-2</v>
      </c>
    </row>
    <row r="2476" spans="1:7" x14ac:dyDescent="0.2">
      <c r="A2476" s="17">
        <v>39848</v>
      </c>
      <c r="B2476" s="14">
        <v>319.23</v>
      </c>
      <c r="C2476" s="14">
        <v>319.23</v>
      </c>
      <c r="D2476" s="14">
        <v>319.23</v>
      </c>
      <c r="E2476" s="14">
        <v>319.23</v>
      </c>
      <c r="F2476" s="14" t="s">
        <v>2179</v>
      </c>
      <c r="G2476" s="15">
        <v>1.0500000000000001E-2</v>
      </c>
    </row>
    <row r="2477" spans="1:7" x14ac:dyDescent="0.2">
      <c r="A2477" s="17">
        <v>39847</v>
      </c>
      <c r="B2477" s="14">
        <v>311.56</v>
      </c>
      <c r="C2477" s="14">
        <v>308.68</v>
      </c>
      <c r="D2477" s="14">
        <v>312.08999999999997</v>
      </c>
      <c r="E2477" s="14">
        <v>305.79000000000002</v>
      </c>
      <c r="F2477" s="14" t="s">
        <v>2179</v>
      </c>
      <c r="G2477" s="15">
        <v>-1.89E-2</v>
      </c>
    </row>
    <row r="2478" spans="1:7" x14ac:dyDescent="0.2">
      <c r="A2478" s="17">
        <v>39846</v>
      </c>
      <c r="B2478" s="14">
        <v>308.32</v>
      </c>
      <c r="C2478" s="14">
        <v>313.99</v>
      </c>
      <c r="D2478" s="14">
        <v>313.99</v>
      </c>
      <c r="E2478" s="14">
        <v>307.5</v>
      </c>
      <c r="F2478" s="14" t="s">
        <v>2179</v>
      </c>
      <c r="G2478" s="15">
        <v>1.6E-2</v>
      </c>
    </row>
    <row r="2479" spans="1:7" x14ac:dyDescent="0.2">
      <c r="A2479" s="17">
        <v>39843</v>
      </c>
      <c r="B2479" s="14">
        <v>314.27</v>
      </c>
      <c r="C2479" s="14">
        <v>309.31</v>
      </c>
      <c r="D2479" s="14">
        <v>314.27</v>
      </c>
      <c r="E2479" s="14">
        <v>308.08999999999997</v>
      </c>
      <c r="F2479" s="14" t="s">
        <v>2179</v>
      </c>
      <c r="G2479" s="15">
        <v>-8.6999999999999994E-3</v>
      </c>
    </row>
    <row r="2480" spans="1:7" x14ac:dyDescent="0.2">
      <c r="A2480" s="17">
        <v>39842</v>
      </c>
      <c r="B2480" s="14">
        <v>309.31</v>
      </c>
      <c r="C2480" s="14">
        <v>312.02</v>
      </c>
      <c r="D2480" s="14">
        <v>313.39</v>
      </c>
      <c r="E2480" s="14">
        <v>306.42</v>
      </c>
      <c r="F2480" s="14" t="s">
        <v>2179</v>
      </c>
      <c r="G2480" s="15">
        <v>2.0299999999999999E-2</v>
      </c>
    </row>
    <row r="2481" spans="1:7" x14ac:dyDescent="0.2">
      <c r="A2481" s="17">
        <v>39841</v>
      </c>
      <c r="B2481" s="14">
        <v>312.02</v>
      </c>
      <c r="C2481" s="14">
        <v>305.81</v>
      </c>
      <c r="D2481" s="14">
        <v>312.89999999999998</v>
      </c>
      <c r="E2481" s="14">
        <v>305.81</v>
      </c>
      <c r="F2481" s="14" t="s">
        <v>2179</v>
      </c>
      <c r="G2481" s="15">
        <v>-1.0999999999999999E-2</v>
      </c>
    </row>
    <row r="2482" spans="1:7" x14ac:dyDescent="0.2">
      <c r="A2482" s="17">
        <v>39840</v>
      </c>
      <c r="B2482" s="14">
        <v>305.81</v>
      </c>
      <c r="C2482" s="14">
        <v>309.22000000000003</v>
      </c>
      <c r="D2482" s="14">
        <v>311.02999999999997</v>
      </c>
      <c r="E2482" s="14">
        <v>304.44</v>
      </c>
      <c r="F2482" s="14" t="s">
        <v>2179</v>
      </c>
      <c r="G2482" s="15">
        <v>2.9600000000000001E-2</v>
      </c>
    </row>
    <row r="2483" spans="1:7" x14ac:dyDescent="0.2">
      <c r="A2483" s="17">
        <v>39839</v>
      </c>
      <c r="B2483" s="14">
        <v>309.22000000000003</v>
      </c>
      <c r="C2483" s="14">
        <v>300.33999999999997</v>
      </c>
      <c r="D2483" s="14">
        <v>309.56</v>
      </c>
      <c r="E2483" s="14">
        <v>300.33999999999997</v>
      </c>
      <c r="F2483" s="14" t="s">
        <v>2179</v>
      </c>
      <c r="G2483" s="15">
        <v>-1.4E-2</v>
      </c>
    </row>
    <row r="2484" spans="1:7" x14ac:dyDescent="0.2">
      <c r="A2484" s="17">
        <v>39836</v>
      </c>
      <c r="B2484" s="14">
        <v>300.33999999999997</v>
      </c>
      <c r="C2484" s="14">
        <v>304.61</v>
      </c>
      <c r="D2484" s="14">
        <v>304.61</v>
      </c>
      <c r="E2484" s="14">
        <v>298.14</v>
      </c>
      <c r="F2484" s="14" t="s">
        <v>2179</v>
      </c>
      <c r="G2484" s="15">
        <v>-1.2999999999999999E-3</v>
      </c>
    </row>
    <row r="2485" spans="1:7" x14ac:dyDescent="0.2">
      <c r="A2485" s="17">
        <v>39835</v>
      </c>
      <c r="B2485" s="14">
        <v>304.61</v>
      </c>
      <c r="C2485" s="14">
        <v>305</v>
      </c>
      <c r="D2485" s="14">
        <v>311.35000000000002</v>
      </c>
      <c r="E2485" s="14">
        <v>303.41000000000003</v>
      </c>
      <c r="F2485" s="14" t="s">
        <v>2179</v>
      </c>
      <c r="G2485" s="15">
        <v>4.7999999999999996E-3</v>
      </c>
    </row>
    <row r="2486" spans="1:7" x14ac:dyDescent="0.2">
      <c r="A2486" s="17">
        <v>39834</v>
      </c>
      <c r="B2486" s="14">
        <v>305</v>
      </c>
      <c r="C2486" s="14">
        <v>303.55</v>
      </c>
      <c r="D2486" s="14">
        <v>306.95</v>
      </c>
      <c r="E2486" s="14">
        <v>298.61</v>
      </c>
      <c r="F2486" s="14" t="s">
        <v>2179</v>
      </c>
      <c r="G2486" s="15">
        <v>-1.55E-2</v>
      </c>
    </row>
    <row r="2487" spans="1:7" x14ac:dyDescent="0.2">
      <c r="A2487" s="17">
        <v>39833</v>
      </c>
      <c r="B2487" s="14">
        <v>303.55</v>
      </c>
      <c r="C2487" s="14">
        <v>308.33999999999997</v>
      </c>
      <c r="D2487" s="14">
        <v>311.39</v>
      </c>
      <c r="E2487" s="14">
        <v>302.83</v>
      </c>
      <c r="F2487" s="14" t="s">
        <v>2179</v>
      </c>
      <c r="G2487" s="15">
        <v>-1.61E-2</v>
      </c>
    </row>
    <row r="2488" spans="1:7" x14ac:dyDescent="0.2">
      <c r="A2488" s="17">
        <v>39832</v>
      </c>
      <c r="B2488" s="14">
        <v>308.33999999999997</v>
      </c>
      <c r="C2488" s="14">
        <v>313.39</v>
      </c>
      <c r="D2488" s="14">
        <v>317.69</v>
      </c>
      <c r="E2488" s="14">
        <v>307.5</v>
      </c>
      <c r="F2488" s="14" t="s">
        <v>2179</v>
      </c>
      <c r="G2488" s="15">
        <v>1.3899999999999999E-2</v>
      </c>
    </row>
    <row r="2489" spans="1:7" x14ac:dyDescent="0.2">
      <c r="A2489" s="17">
        <v>39829</v>
      </c>
      <c r="B2489" s="14">
        <v>313.39</v>
      </c>
      <c r="C2489" s="14">
        <v>309.08</v>
      </c>
      <c r="D2489" s="14">
        <v>316.25</v>
      </c>
      <c r="E2489" s="14">
        <v>309.08</v>
      </c>
      <c r="F2489" s="14" t="s">
        <v>2179</v>
      </c>
      <c r="G2489" s="15">
        <v>8.3000000000000001E-3</v>
      </c>
    </row>
    <row r="2490" spans="1:7" x14ac:dyDescent="0.2">
      <c r="A2490" s="17">
        <v>39828</v>
      </c>
      <c r="B2490" s="14">
        <v>309.08</v>
      </c>
      <c r="C2490" s="14">
        <v>306.55</v>
      </c>
      <c r="D2490" s="14">
        <v>314.95999999999998</v>
      </c>
      <c r="E2490" s="14">
        <v>304.07</v>
      </c>
      <c r="F2490" s="14" t="s">
        <v>2179</v>
      </c>
      <c r="G2490" s="15">
        <v>-4.7E-2</v>
      </c>
    </row>
    <row r="2491" spans="1:7" x14ac:dyDescent="0.2">
      <c r="A2491" s="17">
        <v>39827</v>
      </c>
      <c r="B2491" s="14">
        <v>306.55</v>
      </c>
      <c r="C2491" s="14">
        <v>321.67</v>
      </c>
      <c r="D2491" s="14">
        <v>323.77</v>
      </c>
      <c r="E2491" s="14">
        <v>306.42</v>
      </c>
      <c r="F2491" s="14" t="s">
        <v>2179</v>
      </c>
      <c r="G2491" s="15">
        <v>-1.37E-2</v>
      </c>
    </row>
    <row r="2492" spans="1:7" x14ac:dyDescent="0.2">
      <c r="A2492" s="17">
        <v>39826</v>
      </c>
      <c r="B2492" s="14">
        <v>321.67</v>
      </c>
      <c r="C2492" s="14">
        <v>326.14</v>
      </c>
      <c r="D2492" s="14">
        <v>326.14</v>
      </c>
      <c r="E2492" s="14">
        <v>318.74</v>
      </c>
      <c r="F2492" s="14" t="s">
        <v>2179</v>
      </c>
      <c r="G2492" s="15">
        <v>-3.2000000000000002E-3</v>
      </c>
    </row>
    <row r="2493" spans="1:7" x14ac:dyDescent="0.2">
      <c r="A2493" s="17">
        <v>39825</v>
      </c>
      <c r="B2493" s="14">
        <v>326.14</v>
      </c>
      <c r="C2493" s="14">
        <v>327.2</v>
      </c>
      <c r="D2493" s="14">
        <v>328.95</v>
      </c>
      <c r="E2493" s="14">
        <v>325.07</v>
      </c>
      <c r="F2493" s="14" t="s">
        <v>2179</v>
      </c>
      <c r="G2493" s="15">
        <v>8.9999999999999998E-4</v>
      </c>
    </row>
    <row r="2494" spans="1:7" x14ac:dyDescent="0.2">
      <c r="A2494" s="17">
        <v>39822</v>
      </c>
      <c r="B2494" s="14">
        <v>327.2</v>
      </c>
      <c r="C2494" s="14">
        <v>326.89999999999998</v>
      </c>
      <c r="D2494" s="14">
        <v>331.74</v>
      </c>
      <c r="E2494" s="14">
        <v>326.89999999999998</v>
      </c>
      <c r="F2494" s="14" t="s">
        <v>2179</v>
      </c>
      <c r="G2494" s="15">
        <v>3.7000000000000002E-3</v>
      </c>
    </row>
    <row r="2495" spans="1:7" x14ac:dyDescent="0.2">
      <c r="A2495" s="17">
        <v>39821</v>
      </c>
      <c r="B2495" s="14">
        <v>326.89999999999998</v>
      </c>
      <c r="C2495" s="14">
        <v>325.68</v>
      </c>
      <c r="D2495" s="14">
        <v>328.34</v>
      </c>
      <c r="E2495" s="14">
        <v>320.87</v>
      </c>
      <c r="F2495" s="14" t="s">
        <v>2179</v>
      </c>
      <c r="G2495" s="15">
        <v>-2.8500000000000001E-2</v>
      </c>
    </row>
    <row r="2496" spans="1:7" x14ac:dyDescent="0.2">
      <c r="A2496" s="17">
        <v>39820</v>
      </c>
      <c r="B2496" s="14">
        <v>325.68</v>
      </c>
      <c r="C2496" s="14">
        <v>335.24</v>
      </c>
      <c r="D2496" s="14">
        <v>335.24</v>
      </c>
      <c r="E2496" s="14">
        <v>325.57</v>
      </c>
      <c r="F2496" s="14" t="s">
        <v>2179</v>
      </c>
      <c r="G2496" s="15">
        <v>1.8100000000000002E-2</v>
      </c>
    </row>
    <row r="2497" spans="1:7" x14ac:dyDescent="0.2">
      <c r="A2497" s="17">
        <v>39819</v>
      </c>
      <c r="B2497" s="14">
        <v>335.24</v>
      </c>
      <c r="C2497" s="14">
        <v>329.28</v>
      </c>
      <c r="D2497" s="14">
        <v>336.02</v>
      </c>
      <c r="E2497" s="14">
        <v>323.64</v>
      </c>
      <c r="F2497" s="14" t="s">
        <v>2179</v>
      </c>
      <c r="G2497" s="15">
        <v>4.8399999999999999E-2</v>
      </c>
    </row>
    <row r="2498" spans="1:7" x14ac:dyDescent="0.2">
      <c r="A2498" s="17">
        <v>39818</v>
      </c>
      <c r="B2498" s="14">
        <v>329.28</v>
      </c>
      <c r="C2498" s="14">
        <v>314.07</v>
      </c>
      <c r="D2498" s="14">
        <v>329.29</v>
      </c>
      <c r="E2498" s="14">
        <v>314.07</v>
      </c>
      <c r="F2498" s="14" t="s">
        <v>2179</v>
      </c>
      <c r="G2498" s="15">
        <v>3.5999999999999997E-2</v>
      </c>
    </row>
    <row r="2499" spans="1:7" x14ac:dyDescent="0.2">
      <c r="A2499" s="17">
        <v>39815</v>
      </c>
      <c r="B2499" s="14">
        <v>314.07</v>
      </c>
      <c r="C2499" s="14">
        <v>303.16000000000003</v>
      </c>
      <c r="D2499" s="14">
        <v>314.08</v>
      </c>
      <c r="E2499" s="14">
        <v>303.16000000000003</v>
      </c>
      <c r="F2499" s="14" t="s">
        <v>2179</v>
      </c>
      <c r="G2499" s="15">
        <v>5.8999999999999999E-3</v>
      </c>
    </row>
    <row r="2500" spans="1:7" x14ac:dyDescent="0.2">
      <c r="A2500" s="17">
        <v>39812</v>
      </c>
      <c r="B2500" s="14">
        <v>303.16000000000003</v>
      </c>
      <c r="C2500" s="14">
        <v>301.38</v>
      </c>
      <c r="D2500" s="14">
        <v>304.49</v>
      </c>
      <c r="E2500" s="14">
        <v>301.38</v>
      </c>
      <c r="F2500" s="14" t="s">
        <v>2179</v>
      </c>
      <c r="G2500" s="15">
        <v>6.7999999999999996E-3</v>
      </c>
    </row>
    <row r="2501" spans="1:7" x14ac:dyDescent="0.2">
      <c r="A2501" s="17">
        <v>39811</v>
      </c>
      <c r="B2501" s="14">
        <v>301.38</v>
      </c>
      <c r="C2501" s="14">
        <v>299.33999999999997</v>
      </c>
      <c r="D2501" s="14">
        <v>302.86</v>
      </c>
      <c r="E2501" s="14">
        <v>297.60000000000002</v>
      </c>
      <c r="F2501" s="14" t="s">
        <v>2179</v>
      </c>
      <c r="G2501" s="15">
        <v>-1.6000000000000001E-3</v>
      </c>
    </row>
    <row r="2502" spans="1:7" x14ac:dyDescent="0.2">
      <c r="A2502" s="17">
        <v>39805</v>
      </c>
      <c r="B2502" s="14">
        <v>299.33999999999997</v>
      </c>
      <c r="C2502" s="14">
        <v>299.82</v>
      </c>
      <c r="D2502" s="14">
        <v>299.97000000000003</v>
      </c>
      <c r="E2502" s="14">
        <v>296.20999999999998</v>
      </c>
      <c r="F2502" s="14" t="s">
        <v>2179</v>
      </c>
      <c r="G2502" s="15">
        <v>-1.01E-2</v>
      </c>
    </row>
    <row r="2503" spans="1:7" x14ac:dyDescent="0.2">
      <c r="A2503" s="17">
        <v>39804</v>
      </c>
      <c r="B2503" s="14">
        <v>299.82</v>
      </c>
      <c r="C2503" s="14">
        <v>303</v>
      </c>
      <c r="D2503" s="14">
        <v>303</v>
      </c>
      <c r="E2503" s="14">
        <v>297.11</v>
      </c>
      <c r="F2503" s="14" t="s">
        <v>2179</v>
      </c>
      <c r="G2503" s="15">
        <v>-6.6E-3</v>
      </c>
    </row>
    <row r="2504" spans="1:7" x14ac:dyDescent="0.2">
      <c r="A2504" s="17">
        <v>39801</v>
      </c>
      <c r="B2504" s="14">
        <v>302.89</v>
      </c>
      <c r="C2504" s="14">
        <v>304.79000000000002</v>
      </c>
      <c r="D2504" s="14">
        <v>304.79000000000002</v>
      </c>
      <c r="E2504" s="14">
        <v>300.22000000000003</v>
      </c>
      <c r="F2504" s="14" t="s">
        <v>2179</v>
      </c>
      <c r="G2504" s="15">
        <v>-1.1900000000000001E-2</v>
      </c>
    </row>
    <row r="2505" spans="1:7" x14ac:dyDescent="0.2">
      <c r="A2505" s="17">
        <v>39800</v>
      </c>
      <c r="B2505" s="14">
        <v>304.89999999999998</v>
      </c>
      <c r="C2505" s="14">
        <v>308.56</v>
      </c>
      <c r="D2505" s="14">
        <v>308.56</v>
      </c>
      <c r="E2505" s="14">
        <v>301.38</v>
      </c>
      <c r="F2505" s="14" t="s">
        <v>2179</v>
      </c>
      <c r="G2505" s="15">
        <v>-1.1999999999999999E-3</v>
      </c>
    </row>
    <row r="2506" spans="1:7" x14ac:dyDescent="0.2">
      <c r="A2506" s="17">
        <v>39799</v>
      </c>
      <c r="B2506" s="14">
        <v>308.57</v>
      </c>
      <c r="C2506" s="14">
        <v>308.94</v>
      </c>
      <c r="D2506" s="14">
        <v>313.66000000000003</v>
      </c>
      <c r="E2506" s="14">
        <v>305.95</v>
      </c>
      <c r="F2506" s="14" t="s">
        <v>2179</v>
      </c>
      <c r="G2506" s="15">
        <v>-7.1000000000000004E-3</v>
      </c>
    </row>
    <row r="2507" spans="1:7" x14ac:dyDescent="0.2">
      <c r="A2507" s="17">
        <v>39798</v>
      </c>
      <c r="B2507" s="14">
        <v>308.94</v>
      </c>
      <c r="C2507" s="14">
        <v>311.14</v>
      </c>
      <c r="D2507" s="14">
        <v>311.14</v>
      </c>
      <c r="E2507" s="14">
        <v>307.2</v>
      </c>
      <c r="F2507" s="14" t="s">
        <v>2179</v>
      </c>
      <c r="G2507" s="15">
        <v>6.6E-3</v>
      </c>
    </row>
    <row r="2508" spans="1:7" x14ac:dyDescent="0.2">
      <c r="A2508" s="17">
        <v>39797</v>
      </c>
      <c r="B2508" s="14">
        <v>311.14</v>
      </c>
      <c r="C2508" s="14">
        <v>309.11</v>
      </c>
      <c r="D2508" s="14">
        <v>314.87</v>
      </c>
      <c r="E2508" s="14">
        <v>309.11</v>
      </c>
      <c r="F2508" s="14" t="s">
        <v>2179</v>
      </c>
      <c r="G2508" s="15">
        <v>-1.3899999999999999E-2</v>
      </c>
    </row>
    <row r="2509" spans="1:7" x14ac:dyDescent="0.2">
      <c r="A2509" s="17">
        <v>39794</v>
      </c>
      <c r="B2509" s="14">
        <v>309.11</v>
      </c>
      <c r="C2509" s="14">
        <v>313.47000000000003</v>
      </c>
      <c r="D2509" s="14">
        <v>313.47000000000003</v>
      </c>
      <c r="E2509" s="14">
        <v>305.61</v>
      </c>
      <c r="F2509" s="14" t="s">
        <v>2179</v>
      </c>
      <c r="G2509" s="15">
        <v>-1.18E-2</v>
      </c>
    </row>
    <row r="2510" spans="1:7" x14ac:dyDescent="0.2">
      <c r="A2510" s="17">
        <v>39793</v>
      </c>
      <c r="B2510" s="14">
        <v>313.47000000000003</v>
      </c>
      <c r="C2510" s="14">
        <v>317.2</v>
      </c>
      <c r="D2510" s="14">
        <v>317.22000000000003</v>
      </c>
      <c r="E2510" s="14">
        <v>311.75</v>
      </c>
      <c r="F2510" s="14" t="s">
        <v>2179</v>
      </c>
      <c r="G2510" s="15">
        <v>-1.41E-2</v>
      </c>
    </row>
    <row r="2511" spans="1:7" x14ac:dyDescent="0.2">
      <c r="A2511" s="17">
        <v>39792</v>
      </c>
      <c r="B2511" s="14">
        <v>317.2</v>
      </c>
      <c r="C2511" s="14">
        <v>321.75</v>
      </c>
      <c r="D2511" s="14">
        <v>321.75</v>
      </c>
      <c r="E2511" s="14">
        <v>314.19</v>
      </c>
      <c r="F2511" s="14" t="s">
        <v>2179</v>
      </c>
      <c r="G2511" s="15">
        <v>1.2200000000000001E-2</v>
      </c>
    </row>
    <row r="2512" spans="1:7" x14ac:dyDescent="0.2">
      <c r="A2512" s="17">
        <v>39791</v>
      </c>
      <c r="B2512" s="14">
        <v>321.75</v>
      </c>
      <c r="C2512" s="14">
        <v>317.87</v>
      </c>
      <c r="D2512" s="14">
        <v>321.79000000000002</v>
      </c>
      <c r="E2512" s="14">
        <v>313.73</v>
      </c>
      <c r="F2512" s="14" t="s">
        <v>2179</v>
      </c>
      <c r="G2512" s="15">
        <v>5.4300000000000001E-2</v>
      </c>
    </row>
    <row r="2513" spans="1:7" x14ac:dyDescent="0.2">
      <c r="A2513" s="17">
        <v>39790</v>
      </c>
      <c r="B2513" s="14">
        <v>317.87</v>
      </c>
      <c r="C2513" s="14">
        <v>301.49</v>
      </c>
      <c r="D2513" s="14">
        <v>317.88</v>
      </c>
      <c r="E2513" s="14">
        <v>301.49</v>
      </c>
      <c r="F2513" s="14" t="s">
        <v>2179</v>
      </c>
      <c r="G2513" s="15">
        <v>-3.15E-2</v>
      </c>
    </row>
    <row r="2514" spans="1:7" x14ac:dyDescent="0.2">
      <c r="A2514" s="17">
        <v>39787</v>
      </c>
      <c r="B2514" s="14">
        <v>301.49</v>
      </c>
      <c r="C2514" s="14">
        <v>311.31</v>
      </c>
      <c r="D2514" s="14">
        <v>311.31</v>
      </c>
      <c r="E2514" s="14">
        <v>301.14999999999998</v>
      </c>
      <c r="F2514" s="14" t="s">
        <v>2179</v>
      </c>
      <c r="G2514" s="15">
        <v>3.3E-3</v>
      </c>
    </row>
    <row r="2515" spans="1:7" x14ac:dyDescent="0.2">
      <c r="A2515" s="17">
        <v>39786</v>
      </c>
      <c r="B2515" s="14">
        <v>311.31</v>
      </c>
      <c r="C2515" s="14">
        <v>310.27999999999997</v>
      </c>
      <c r="D2515" s="14">
        <v>316.07</v>
      </c>
      <c r="E2515" s="14">
        <v>309.19</v>
      </c>
      <c r="F2515" s="14" t="s">
        <v>2179</v>
      </c>
      <c r="G2515" s="15">
        <v>-3.3E-3</v>
      </c>
    </row>
    <row r="2516" spans="1:7" x14ac:dyDescent="0.2">
      <c r="A2516" s="17">
        <v>39785</v>
      </c>
      <c r="B2516" s="14">
        <v>310.27999999999997</v>
      </c>
      <c r="C2516" s="14">
        <v>311.31</v>
      </c>
      <c r="D2516" s="14">
        <v>312.07</v>
      </c>
      <c r="E2516" s="14">
        <v>307.23</v>
      </c>
      <c r="F2516" s="14" t="s">
        <v>2179</v>
      </c>
      <c r="G2516" s="15">
        <v>-6.0000000000000001E-3</v>
      </c>
    </row>
    <row r="2517" spans="1:7" x14ac:dyDescent="0.2">
      <c r="A2517" s="17">
        <v>39784</v>
      </c>
      <c r="B2517" s="14">
        <v>311.31</v>
      </c>
      <c r="C2517" s="14">
        <v>313.18</v>
      </c>
      <c r="D2517" s="14">
        <v>313.18</v>
      </c>
      <c r="E2517" s="14">
        <v>300.42</v>
      </c>
      <c r="F2517" s="14" t="s">
        <v>2179</v>
      </c>
      <c r="G2517" s="15">
        <v>-2.4299999999999999E-2</v>
      </c>
    </row>
    <row r="2518" spans="1:7" x14ac:dyDescent="0.2">
      <c r="A2518" s="17">
        <v>39783</v>
      </c>
      <c r="B2518" s="14">
        <v>313.18</v>
      </c>
      <c r="C2518" s="14">
        <v>320.98</v>
      </c>
      <c r="D2518" s="14">
        <v>320.98</v>
      </c>
      <c r="E2518" s="14">
        <v>310.77</v>
      </c>
      <c r="F2518" s="14" t="s">
        <v>2179</v>
      </c>
      <c r="G2518" s="15">
        <v>8.9999999999999993E-3</v>
      </c>
    </row>
    <row r="2519" spans="1:7" x14ac:dyDescent="0.2">
      <c r="A2519" s="17">
        <v>39780</v>
      </c>
      <c r="B2519" s="14">
        <v>320.98</v>
      </c>
      <c r="C2519" s="14">
        <v>318.11</v>
      </c>
      <c r="D2519" s="14">
        <v>321.08</v>
      </c>
      <c r="E2519" s="14">
        <v>314.08999999999997</v>
      </c>
      <c r="F2519" s="14" t="s">
        <v>2179</v>
      </c>
      <c r="G2519" s="15">
        <v>3.8300000000000001E-2</v>
      </c>
    </row>
    <row r="2520" spans="1:7" x14ac:dyDescent="0.2">
      <c r="A2520" s="17">
        <v>39779</v>
      </c>
      <c r="B2520" s="14">
        <v>318.11</v>
      </c>
      <c r="C2520" s="14">
        <v>306.39</v>
      </c>
      <c r="D2520" s="14">
        <v>318.12</v>
      </c>
      <c r="E2520" s="14">
        <v>306.39</v>
      </c>
      <c r="F2520" s="14" t="s">
        <v>2179</v>
      </c>
      <c r="G2520" s="15">
        <v>-6.0000000000000001E-3</v>
      </c>
    </row>
    <row r="2521" spans="1:7" x14ac:dyDescent="0.2">
      <c r="A2521" s="17">
        <v>39778</v>
      </c>
      <c r="B2521" s="14">
        <v>306.39</v>
      </c>
      <c r="C2521" s="14">
        <v>308.24</v>
      </c>
      <c r="D2521" s="14">
        <v>311.68</v>
      </c>
      <c r="E2521" s="14">
        <v>303.99</v>
      </c>
      <c r="F2521" s="14" t="s">
        <v>2179</v>
      </c>
      <c r="G2521" s="15">
        <v>1.9800000000000002E-2</v>
      </c>
    </row>
    <row r="2522" spans="1:7" x14ac:dyDescent="0.2">
      <c r="A2522" s="17">
        <v>39777</v>
      </c>
      <c r="B2522" s="14">
        <v>308.24</v>
      </c>
      <c r="C2522" s="14">
        <v>302.25</v>
      </c>
      <c r="D2522" s="14">
        <v>311.7</v>
      </c>
      <c r="E2522" s="14">
        <v>302.05</v>
      </c>
      <c r="F2522" s="14" t="s">
        <v>2179</v>
      </c>
      <c r="G2522" s="15">
        <v>4.0899999999999999E-2</v>
      </c>
    </row>
    <row r="2523" spans="1:7" x14ac:dyDescent="0.2">
      <c r="A2523" s="17">
        <v>39776</v>
      </c>
      <c r="B2523" s="14">
        <v>302.25</v>
      </c>
      <c r="C2523" s="14">
        <v>290.37</v>
      </c>
      <c r="D2523" s="14">
        <v>302.33</v>
      </c>
      <c r="E2523" s="14">
        <v>290.37</v>
      </c>
      <c r="F2523" s="14" t="s">
        <v>2179</v>
      </c>
      <c r="G2523" s="15">
        <v>-6.7000000000000002E-3</v>
      </c>
    </row>
    <row r="2524" spans="1:7" x14ac:dyDescent="0.2">
      <c r="A2524" s="17">
        <v>39773</v>
      </c>
      <c r="B2524" s="14">
        <v>290.37</v>
      </c>
      <c r="C2524" s="14">
        <v>292.32</v>
      </c>
      <c r="D2524" s="14">
        <v>299.91000000000003</v>
      </c>
      <c r="E2524" s="14">
        <v>289.55</v>
      </c>
      <c r="F2524" s="14" t="s">
        <v>2179</v>
      </c>
      <c r="G2524" s="15">
        <v>-4.9099999999999998E-2</v>
      </c>
    </row>
    <row r="2525" spans="1:7" x14ac:dyDescent="0.2">
      <c r="A2525" s="17">
        <v>39772</v>
      </c>
      <c r="B2525" s="14">
        <v>292.32</v>
      </c>
      <c r="C2525" s="14">
        <v>307.42</v>
      </c>
      <c r="D2525" s="14">
        <v>307.42</v>
      </c>
      <c r="E2525" s="14">
        <v>286.94</v>
      </c>
      <c r="F2525" s="14" t="s">
        <v>2179</v>
      </c>
      <c r="G2525" s="15">
        <v>-3.4799999999999998E-2</v>
      </c>
    </row>
    <row r="2526" spans="1:7" x14ac:dyDescent="0.2">
      <c r="A2526" s="17">
        <v>39771</v>
      </c>
      <c r="B2526" s="14">
        <v>307.42</v>
      </c>
      <c r="C2526" s="14">
        <v>318.51</v>
      </c>
      <c r="D2526" s="14">
        <v>318.51</v>
      </c>
      <c r="E2526" s="14">
        <v>304.07</v>
      </c>
      <c r="F2526" s="14" t="s">
        <v>2179</v>
      </c>
      <c r="G2526" s="15">
        <v>-1.7600000000000001E-2</v>
      </c>
    </row>
    <row r="2527" spans="1:7" x14ac:dyDescent="0.2">
      <c r="A2527" s="17">
        <v>39770</v>
      </c>
      <c r="B2527" s="14">
        <v>318.51</v>
      </c>
      <c r="C2527" s="14">
        <v>324.23</v>
      </c>
      <c r="D2527" s="14">
        <v>324.23</v>
      </c>
      <c r="E2527" s="14">
        <v>312.98</v>
      </c>
      <c r="F2527" s="14" t="s">
        <v>2179</v>
      </c>
      <c r="G2527" s="15">
        <v>-1.6899999999999998E-2</v>
      </c>
    </row>
    <row r="2528" spans="1:7" x14ac:dyDescent="0.2">
      <c r="A2528" s="17">
        <v>39769</v>
      </c>
      <c r="B2528" s="14">
        <v>324.23</v>
      </c>
      <c r="C2528" s="14">
        <v>329.81</v>
      </c>
      <c r="D2528" s="14">
        <v>331.33</v>
      </c>
      <c r="E2528" s="14">
        <v>320.06</v>
      </c>
      <c r="F2528" s="14" t="s">
        <v>2179</v>
      </c>
      <c r="G2528" s="15">
        <v>6.1999999999999998E-3</v>
      </c>
    </row>
    <row r="2529" spans="1:7" x14ac:dyDescent="0.2">
      <c r="A2529" s="17">
        <v>39766</v>
      </c>
      <c r="B2529" s="14">
        <v>329.81</v>
      </c>
      <c r="C2529" s="14">
        <v>327.77</v>
      </c>
      <c r="D2529" s="14">
        <v>339.13</v>
      </c>
      <c r="E2529" s="14">
        <v>327.77</v>
      </c>
      <c r="F2529" s="14" t="s">
        <v>2179</v>
      </c>
      <c r="G2529" s="15">
        <v>-3.0000000000000001E-3</v>
      </c>
    </row>
    <row r="2530" spans="1:7" x14ac:dyDescent="0.2">
      <c r="A2530" s="17">
        <v>39765</v>
      </c>
      <c r="B2530" s="14">
        <v>327.77</v>
      </c>
      <c r="C2530" s="14">
        <v>328.76</v>
      </c>
      <c r="D2530" s="14">
        <v>333.49</v>
      </c>
      <c r="E2530" s="14">
        <v>324.05</v>
      </c>
      <c r="F2530" s="14" t="s">
        <v>2179</v>
      </c>
      <c r="G2530" s="15">
        <v>-3.3000000000000002E-2</v>
      </c>
    </row>
    <row r="2531" spans="1:7" x14ac:dyDescent="0.2">
      <c r="A2531" s="17">
        <v>39764</v>
      </c>
      <c r="B2531" s="14">
        <v>328.76</v>
      </c>
      <c r="C2531" s="14">
        <v>339.98</v>
      </c>
      <c r="D2531" s="14">
        <v>342.93</v>
      </c>
      <c r="E2531" s="14">
        <v>327.23</v>
      </c>
      <c r="F2531" s="14" t="s">
        <v>2179</v>
      </c>
      <c r="G2531" s="15">
        <v>-4.3400000000000001E-2</v>
      </c>
    </row>
    <row r="2532" spans="1:7" x14ac:dyDescent="0.2">
      <c r="A2532" s="17">
        <v>39763</v>
      </c>
      <c r="B2532" s="14">
        <v>339.98</v>
      </c>
      <c r="C2532" s="14">
        <v>355.39</v>
      </c>
      <c r="D2532" s="14">
        <v>355.39</v>
      </c>
      <c r="E2532" s="14">
        <v>338.63</v>
      </c>
      <c r="F2532" s="14" t="s">
        <v>2179</v>
      </c>
      <c r="G2532" s="15">
        <v>1.7899999999999999E-2</v>
      </c>
    </row>
    <row r="2533" spans="1:7" x14ac:dyDescent="0.2">
      <c r="A2533" s="17">
        <v>39762</v>
      </c>
      <c r="B2533" s="14">
        <v>355.39</v>
      </c>
      <c r="C2533" s="14">
        <v>349.13</v>
      </c>
      <c r="D2533" s="14">
        <v>361.05</v>
      </c>
      <c r="E2533" s="14">
        <v>349.13</v>
      </c>
      <c r="F2533" s="14" t="s">
        <v>2179</v>
      </c>
      <c r="G2533" s="15">
        <v>6.4000000000000003E-3</v>
      </c>
    </row>
    <row r="2534" spans="1:7" x14ac:dyDescent="0.2">
      <c r="A2534" s="17">
        <v>39759</v>
      </c>
      <c r="B2534" s="14">
        <v>349.13</v>
      </c>
      <c r="C2534" s="14">
        <v>346.92</v>
      </c>
      <c r="D2534" s="14">
        <v>355.09</v>
      </c>
      <c r="E2534" s="14">
        <v>346.66</v>
      </c>
      <c r="F2534" s="14" t="s">
        <v>2179</v>
      </c>
      <c r="G2534" s="15">
        <v>-5.62E-2</v>
      </c>
    </row>
    <row r="2535" spans="1:7" x14ac:dyDescent="0.2">
      <c r="A2535" s="17">
        <v>39758</v>
      </c>
      <c r="B2535" s="14">
        <v>346.92</v>
      </c>
      <c r="C2535" s="14">
        <v>367.58</v>
      </c>
      <c r="D2535" s="14">
        <v>369.63</v>
      </c>
      <c r="E2535" s="14">
        <v>346.91</v>
      </c>
      <c r="F2535" s="14" t="s">
        <v>2179</v>
      </c>
      <c r="G2535" s="15">
        <v>-3.5200000000000002E-2</v>
      </c>
    </row>
    <row r="2536" spans="1:7" x14ac:dyDescent="0.2">
      <c r="A2536" s="17">
        <v>39757</v>
      </c>
      <c r="B2536" s="14">
        <v>367.58</v>
      </c>
      <c r="C2536" s="14">
        <v>381</v>
      </c>
      <c r="D2536" s="14">
        <v>384.23</v>
      </c>
      <c r="E2536" s="14">
        <v>366.1</v>
      </c>
      <c r="F2536" s="14" t="s">
        <v>2179</v>
      </c>
      <c r="G2536" s="15">
        <v>6.6199999999999995E-2</v>
      </c>
    </row>
    <row r="2537" spans="1:7" x14ac:dyDescent="0.2">
      <c r="A2537" s="17">
        <v>39756</v>
      </c>
      <c r="B2537" s="14">
        <v>381</v>
      </c>
      <c r="C2537" s="14">
        <v>357.33</v>
      </c>
      <c r="D2537" s="14">
        <v>381</v>
      </c>
      <c r="E2537" s="14">
        <v>357.33</v>
      </c>
      <c r="F2537" s="14" t="s">
        <v>2179</v>
      </c>
      <c r="G2537" s="15">
        <v>1.67E-2</v>
      </c>
    </row>
    <row r="2538" spans="1:7" x14ac:dyDescent="0.2">
      <c r="A2538" s="17">
        <v>39755</v>
      </c>
      <c r="B2538" s="14">
        <v>357.33</v>
      </c>
      <c r="C2538" s="14">
        <v>351.46</v>
      </c>
      <c r="D2538" s="14">
        <v>362.15</v>
      </c>
      <c r="E2538" s="14">
        <v>349.94</v>
      </c>
      <c r="F2538" s="14" t="s">
        <v>2179</v>
      </c>
      <c r="G2538" s="15">
        <v>2.5000000000000001E-2</v>
      </c>
    </row>
    <row r="2539" spans="1:7" x14ac:dyDescent="0.2">
      <c r="A2539" s="17">
        <v>39752</v>
      </c>
      <c r="B2539" s="14">
        <v>351.46</v>
      </c>
      <c r="C2539" s="14">
        <v>342.88</v>
      </c>
      <c r="D2539" s="14">
        <v>351.54</v>
      </c>
      <c r="E2539" s="14">
        <v>340.72</v>
      </c>
      <c r="F2539" s="14" t="s">
        <v>2179</v>
      </c>
      <c r="G2539" s="15">
        <v>3.2099999999999997E-2</v>
      </c>
    </row>
    <row r="2540" spans="1:7" x14ac:dyDescent="0.2">
      <c r="A2540" s="17">
        <v>39751</v>
      </c>
      <c r="B2540" s="14">
        <v>342.88</v>
      </c>
      <c r="C2540" s="14">
        <v>332.23</v>
      </c>
      <c r="D2540" s="14">
        <v>351.12</v>
      </c>
      <c r="E2540" s="14">
        <v>332.23</v>
      </c>
      <c r="F2540" s="14" t="s">
        <v>2179</v>
      </c>
      <c r="G2540" s="15">
        <v>7.4099999999999999E-2</v>
      </c>
    </row>
    <row r="2541" spans="1:7" x14ac:dyDescent="0.2">
      <c r="A2541" s="17">
        <v>39750</v>
      </c>
      <c r="B2541" s="14">
        <v>332.23</v>
      </c>
      <c r="C2541" s="14">
        <v>309.32</v>
      </c>
      <c r="D2541" s="14">
        <v>333.19</v>
      </c>
      <c r="E2541" s="14">
        <v>309.32</v>
      </c>
      <c r="F2541" s="14" t="s">
        <v>2179</v>
      </c>
      <c r="G2541" s="15">
        <v>6.4000000000000003E-3</v>
      </c>
    </row>
    <row r="2542" spans="1:7" x14ac:dyDescent="0.2">
      <c r="A2542" s="17">
        <v>39749</v>
      </c>
      <c r="B2542" s="14">
        <v>309.32</v>
      </c>
      <c r="C2542" s="14">
        <v>307.33999999999997</v>
      </c>
      <c r="D2542" s="14">
        <v>319.8</v>
      </c>
      <c r="E2542" s="14">
        <v>307.33999999999997</v>
      </c>
      <c r="F2542" s="14" t="s">
        <v>2179</v>
      </c>
      <c r="G2542" s="15">
        <v>-3.4200000000000001E-2</v>
      </c>
    </row>
    <row r="2543" spans="1:7" x14ac:dyDescent="0.2">
      <c r="A2543" s="17">
        <v>39748</v>
      </c>
      <c r="B2543" s="14">
        <v>307.33999999999997</v>
      </c>
      <c r="C2543" s="14">
        <v>318.20999999999998</v>
      </c>
      <c r="D2543" s="14">
        <v>318.20999999999998</v>
      </c>
      <c r="E2543" s="14">
        <v>300.70999999999998</v>
      </c>
      <c r="F2543" s="14" t="s">
        <v>2179</v>
      </c>
      <c r="G2543" s="15">
        <v>-5.9900000000000002E-2</v>
      </c>
    </row>
    <row r="2544" spans="1:7" x14ac:dyDescent="0.2">
      <c r="A2544" s="17">
        <v>39745</v>
      </c>
      <c r="B2544" s="14">
        <v>318.20999999999998</v>
      </c>
      <c r="C2544" s="14">
        <v>338.48</v>
      </c>
      <c r="D2544" s="14">
        <v>338.48</v>
      </c>
      <c r="E2544" s="14">
        <v>313.8</v>
      </c>
      <c r="F2544" s="14" t="s">
        <v>2179</v>
      </c>
      <c r="G2544" s="15">
        <v>-3.4799999999999998E-2</v>
      </c>
    </row>
    <row r="2545" spans="1:7" x14ac:dyDescent="0.2">
      <c r="A2545" s="17">
        <v>39744</v>
      </c>
      <c r="B2545" s="14">
        <v>338.48</v>
      </c>
      <c r="C2545" s="14">
        <v>350.68</v>
      </c>
      <c r="D2545" s="14">
        <v>355.85</v>
      </c>
      <c r="E2545" s="14">
        <v>333.58</v>
      </c>
      <c r="F2545" s="14" t="s">
        <v>2179</v>
      </c>
      <c r="G2545" s="15">
        <v>-5.5800000000000002E-2</v>
      </c>
    </row>
    <row r="2546" spans="1:7" x14ac:dyDescent="0.2">
      <c r="A2546" s="17">
        <v>39743</v>
      </c>
      <c r="B2546" s="14">
        <v>350.68</v>
      </c>
      <c r="C2546" s="14">
        <v>371.42</v>
      </c>
      <c r="D2546" s="14">
        <v>371.42</v>
      </c>
      <c r="E2546" s="14">
        <v>347.38</v>
      </c>
      <c r="F2546" s="14" t="s">
        <v>2179</v>
      </c>
      <c r="G2546" s="15">
        <v>-1.0200000000000001E-2</v>
      </c>
    </row>
    <row r="2547" spans="1:7" x14ac:dyDescent="0.2">
      <c r="A2547" s="17">
        <v>39742</v>
      </c>
      <c r="B2547" s="14">
        <v>371.42</v>
      </c>
      <c r="C2547" s="14">
        <v>375.25</v>
      </c>
      <c r="D2547" s="14">
        <v>381.63</v>
      </c>
      <c r="E2547" s="14">
        <v>370.84</v>
      </c>
      <c r="F2547" s="14" t="s">
        <v>2179</v>
      </c>
      <c r="G2547" s="15">
        <v>2.76E-2</v>
      </c>
    </row>
    <row r="2548" spans="1:7" x14ac:dyDescent="0.2">
      <c r="A2548" s="17">
        <v>39741</v>
      </c>
      <c r="B2548" s="14">
        <v>375.25</v>
      </c>
      <c r="C2548" s="14">
        <v>365.16</v>
      </c>
      <c r="D2548" s="14">
        <v>377.34</v>
      </c>
      <c r="E2548" s="14">
        <v>365.16</v>
      </c>
      <c r="F2548" s="14" t="s">
        <v>2179</v>
      </c>
      <c r="G2548" s="15">
        <v>2.8199999999999999E-2</v>
      </c>
    </row>
    <row r="2549" spans="1:7" x14ac:dyDescent="0.2">
      <c r="A2549" s="17">
        <v>39738</v>
      </c>
      <c r="B2549" s="14">
        <v>365.16</v>
      </c>
      <c r="C2549" s="14">
        <v>355.15</v>
      </c>
      <c r="D2549" s="14">
        <v>371.42</v>
      </c>
      <c r="E2549" s="14">
        <v>355.15</v>
      </c>
      <c r="F2549" s="14" t="s">
        <v>2179</v>
      </c>
      <c r="G2549" s="15">
        <v>-3.6700000000000003E-2</v>
      </c>
    </row>
    <row r="2550" spans="1:7" x14ac:dyDescent="0.2">
      <c r="A2550" s="17">
        <v>39737</v>
      </c>
      <c r="B2550" s="14">
        <v>355.15</v>
      </c>
      <c r="C2550" s="14">
        <v>368.67</v>
      </c>
      <c r="D2550" s="14">
        <v>368.67</v>
      </c>
      <c r="E2550" s="14">
        <v>352.65</v>
      </c>
      <c r="F2550" s="14" t="s">
        <v>2179</v>
      </c>
      <c r="G2550" s="15">
        <v>-5.3499999999999999E-2</v>
      </c>
    </row>
    <row r="2551" spans="1:7" x14ac:dyDescent="0.2">
      <c r="A2551" s="17">
        <v>39736</v>
      </c>
      <c r="B2551" s="14">
        <v>368.67</v>
      </c>
      <c r="C2551" s="14">
        <v>389.49</v>
      </c>
      <c r="D2551" s="14">
        <v>392.59</v>
      </c>
      <c r="E2551" s="14">
        <v>368.66</v>
      </c>
      <c r="F2551" s="14" t="s">
        <v>2179</v>
      </c>
      <c r="G2551" s="15">
        <v>3.3799999999999997E-2</v>
      </c>
    </row>
    <row r="2552" spans="1:7" x14ac:dyDescent="0.2">
      <c r="A2552" s="17">
        <v>39735</v>
      </c>
      <c r="B2552" s="14">
        <v>389.49</v>
      </c>
      <c r="C2552" s="14">
        <v>376.74</v>
      </c>
      <c r="D2552" s="14">
        <v>407.71</v>
      </c>
      <c r="E2552" s="14">
        <v>376.74</v>
      </c>
      <c r="F2552" s="14" t="s">
        <v>2179</v>
      </c>
      <c r="G2552" s="15">
        <v>8.5500000000000007E-2</v>
      </c>
    </row>
    <row r="2553" spans="1:7" x14ac:dyDescent="0.2">
      <c r="A2553" s="17">
        <v>39734</v>
      </c>
      <c r="B2553" s="14">
        <v>376.74</v>
      </c>
      <c r="C2553" s="14">
        <v>347.07</v>
      </c>
      <c r="D2553" s="14">
        <v>379.19</v>
      </c>
      <c r="E2553" s="14">
        <v>347.07</v>
      </c>
      <c r="F2553" s="14" t="s">
        <v>2179</v>
      </c>
      <c r="G2553" s="15">
        <v>-5.7200000000000001E-2</v>
      </c>
    </row>
    <row r="2554" spans="1:7" x14ac:dyDescent="0.2">
      <c r="A2554" s="17">
        <v>39731</v>
      </c>
      <c r="B2554" s="14">
        <v>347.07</v>
      </c>
      <c r="C2554" s="14">
        <v>368.12</v>
      </c>
      <c r="D2554" s="14">
        <v>368.12</v>
      </c>
      <c r="E2554" s="14">
        <v>340.43</v>
      </c>
      <c r="F2554" s="14" t="s">
        <v>2179</v>
      </c>
      <c r="G2554" s="15">
        <v>2.4299999999999999E-2</v>
      </c>
    </row>
    <row r="2555" spans="1:7" x14ac:dyDescent="0.2">
      <c r="A2555" s="17">
        <v>39730</v>
      </c>
      <c r="B2555" s="14">
        <v>368.12</v>
      </c>
      <c r="C2555" s="14">
        <v>359.39</v>
      </c>
      <c r="D2555" s="14">
        <v>377.5</v>
      </c>
      <c r="E2555" s="14">
        <v>359.39</v>
      </c>
      <c r="F2555" s="14" t="s">
        <v>2179</v>
      </c>
      <c r="G2555" s="15">
        <v>-5.1299999999999998E-2</v>
      </c>
    </row>
    <row r="2556" spans="1:7" x14ac:dyDescent="0.2">
      <c r="A2556" s="17">
        <v>39729</v>
      </c>
      <c r="B2556" s="14">
        <v>359.39</v>
      </c>
      <c r="C2556" s="14">
        <v>378.81</v>
      </c>
      <c r="D2556" s="14">
        <v>378.81</v>
      </c>
      <c r="E2556" s="14">
        <v>344.33</v>
      </c>
      <c r="F2556" s="14" t="s">
        <v>2179</v>
      </c>
      <c r="G2556" s="15">
        <v>-1.7299999999999999E-2</v>
      </c>
    </row>
    <row r="2557" spans="1:7" x14ac:dyDescent="0.2">
      <c r="A2557" s="17">
        <v>39728</v>
      </c>
      <c r="B2557" s="14">
        <v>378.81</v>
      </c>
      <c r="C2557" s="14">
        <v>385.47</v>
      </c>
      <c r="D2557" s="14">
        <v>397.2</v>
      </c>
      <c r="E2557" s="14">
        <v>375.5</v>
      </c>
      <c r="F2557" s="14" t="s">
        <v>2179</v>
      </c>
      <c r="G2557" s="15">
        <v>-0.1004</v>
      </c>
    </row>
    <row r="2558" spans="1:7" x14ac:dyDescent="0.2">
      <c r="A2558" s="17">
        <v>39727</v>
      </c>
      <c r="B2558" s="14">
        <v>385.47</v>
      </c>
      <c r="C2558" s="14">
        <v>428.49</v>
      </c>
      <c r="D2558" s="14">
        <v>428.49</v>
      </c>
      <c r="E2558" s="14">
        <v>385.28</v>
      </c>
      <c r="F2558" s="14" t="s">
        <v>2179</v>
      </c>
      <c r="G2558" s="15">
        <v>1.95E-2</v>
      </c>
    </row>
    <row r="2559" spans="1:7" x14ac:dyDescent="0.2">
      <c r="A2559" s="17">
        <v>39724</v>
      </c>
      <c r="B2559" s="14">
        <v>428.49</v>
      </c>
      <c r="C2559" s="14">
        <v>420.28</v>
      </c>
      <c r="D2559" s="14">
        <v>428.5</v>
      </c>
      <c r="E2559" s="14">
        <v>410.72</v>
      </c>
      <c r="F2559" s="14" t="s">
        <v>2179</v>
      </c>
      <c r="G2559" s="15">
        <v>-2.4799999999999999E-2</v>
      </c>
    </row>
    <row r="2560" spans="1:7" x14ac:dyDescent="0.2">
      <c r="A2560" s="17">
        <v>39723</v>
      </c>
      <c r="B2560" s="14">
        <v>420.28</v>
      </c>
      <c r="C2560" s="14">
        <v>430.99</v>
      </c>
      <c r="D2560" s="14">
        <v>433.53</v>
      </c>
      <c r="E2560" s="14">
        <v>415.87</v>
      </c>
      <c r="F2560" s="14" t="s">
        <v>2179</v>
      </c>
      <c r="G2560" s="15">
        <v>-2.0000000000000001E-4</v>
      </c>
    </row>
    <row r="2561" spans="1:7" x14ac:dyDescent="0.2">
      <c r="A2561" s="17">
        <v>39722</v>
      </c>
      <c r="B2561" s="14">
        <v>430.99</v>
      </c>
      <c r="C2561" s="14">
        <v>431.07</v>
      </c>
      <c r="D2561" s="14">
        <v>441.78</v>
      </c>
      <c r="E2561" s="14">
        <v>429.96</v>
      </c>
      <c r="F2561" s="14" t="s">
        <v>2179</v>
      </c>
      <c r="G2561" s="15">
        <v>-1.6199999999999999E-2</v>
      </c>
    </row>
    <row r="2562" spans="1:7" x14ac:dyDescent="0.2">
      <c r="A2562" s="17">
        <v>39721</v>
      </c>
      <c r="B2562" s="14">
        <v>431.07</v>
      </c>
      <c r="C2562" s="14">
        <v>438.18</v>
      </c>
      <c r="D2562" s="14">
        <v>441.33</v>
      </c>
      <c r="E2562" s="14">
        <v>419.5</v>
      </c>
      <c r="F2562" s="14" t="s">
        <v>2179</v>
      </c>
      <c r="G2562" s="15">
        <v>-4.5600000000000002E-2</v>
      </c>
    </row>
    <row r="2563" spans="1:7" x14ac:dyDescent="0.2">
      <c r="A2563" s="17">
        <v>39720</v>
      </c>
      <c r="B2563" s="14">
        <v>438.18</v>
      </c>
      <c r="C2563" s="14">
        <v>459.11</v>
      </c>
      <c r="D2563" s="14">
        <v>459.11</v>
      </c>
      <c r="E2563" s="14">
        <v>436.27</v>
      </c>
      <c r="F2563" s="14" t="s">
        <v>2179</v>
      </c>
      <c r="G2563" s="15">
        <v>-2.46E-2</v>
      </c>
    </row>
    <row r="2564" spans="1:7" x14ac:dyDescent="0.2">
      <c r="A2564" s="17">
        <v>39717</v>
      </c>
      <c r="B2564" s="14">
        <v>459.11</v>
      </c>
      <c r="C2564" s="14">
        <v>470.67</v>
      </c>
      <c r="D2564" s="14">
        <v>470.67</v>
      </c>
      <c r="E2564" s="14">
        <v>455.39</v>
      </c>
      <c r="F2564" s="14" t="s">
        <v>2179</v>
      </c>
      <c r="G2564" s="15">
        <v>3.8999999999999998E-3</v>
      </c>
    </row>
    <row r="2565" spans="1:7" x14ac:dyDescent="0.2">
      <c r="A2565" s="17">
        <v>39716</v>
      </c>
      <c r="B2565" s="14">
        <v>470.67</v>
      </c>
      <c r="C2565" s="14">
        <v>468.83</v>
      </c>
      <c r="D2565" s="14">
        <v>472.93</v>
      </c>
      <c r="E2565" s="14">
        <v>462.3</v>
      </c>
      <c r="F2565" s="14" t="s">
        <v>2179</v>
      </c>
      <c r="G2565" s="15">
        <v>-2.0999999999999999E-3</v>
      </c>
    </row>
    <row r="2566" spans="1:7" x14ac:dyDescent="0.2">
      <c r="A2566" s="17">
        <v>39715</v>
      </c>
      <c r="B2566" s="14">
        <v>468.83</v>
      </c>
      <c r="C2566" s="14">
        <v>469.81</v>
      </c>
      <c r="D2566" s="14">
        <v>475.32</v>
      </c>
      <c r="E2566" s="14">
        <v>465.42</v>
      </c>
      <c r="F2566" s="14" t="s">
        <v>2179</v>
      </c>
      <c r="G2566" s="15">
        <v>-2.5399999999999999E-2</v>
      </c>
    </row>
    <row r="2567" spans="1:7" x14ac:dyDescent="0.2">
      <c r="A2567" s="17">
        <v>39714</v>
      </c>
      <c r="B2567" s="14">
        <v>469.81</v>
      </c>
      <c r="C2567" s="14">
        <v>482.05</v>
      </c>
      <c r="D2567" s="14">
        <v>482.05</v>
      </c>
      <c r="E2567" s="14">
        <v>468.71</v>
      </c>
      <c r="F2567" s="14" t="s">
        <v>2179</v>
      </c>
      <c r="G2567" s="15">
        <v>-1.4E-3</v>
      </c>
    </row>
    <row r="2568" spans="1:7" x14ac:dyDescent="0.2">
      <c r="A2568" s="17">
        <v>39713</v>
      </c>
      <c r="B2568" s="14">
        <v>482.05</v>
      </c>
      <c r="C2568" s="14">
        <v>482.73</v>
      </c>
      <c r="D2568" s="14">
        <v>486.32</v>
      </c>
      <c r="E2568" s="14">
        <v>478.56</v>
      </c>
      <c r="F2568" s="14" t="s">
        <v>2179</v>
      </c>
      <c r="G2568" s="15">
        <v>5.6800000000000003E-2</v>
      </c>
    </row>
    <row r="2569" spans="1:7" x14ac:dyDescent="0.2">
      <c r="A2569" s="17">
        <v>39710</v>
      </c>
      <c r="B2569" s="14">
        <v>482.73</v>
      </c>
      <c r="C2569" s="14">
        <v>456.79</v>
      </c>
      <c r="D2569" s="14">
        <v>483.18</v>
      </c>
      <c r="E2569" s="14">
        <v>456.79</v>
      </c>
      <c r="F2569" s="14" t="s">
        <v>2179</v>
      </c>
      <c r="G2569" s="15">
        <v>4.5999999999999999E-3</v>
      </c>
    </row>
    <row r="2570" spans="1:7" x14ac:dyDescent="0.2">
      <c r="A2570" s="17">
        <v>39709</v>
      </c>
      <c r="B2570" s="14">
        <v>456.79</v>
      </c>
      <c r="C2570" s="14">
        <v>454.68</v>
      </c>
      <c r="D2570" s="14">
        <v>459.69</v>
      </c>
      <c r="E2570" s="14">
        <v>448.84</v>
      </c>
      <c r="F2570" s="14" t="s">
        <v>2179</v>
      </c>
      <c r="G2570" s="15">
        <v>-1.1299999999999999E-2</v>
      </c>
    </row>
    <row r="2571" spans="1:7" x14ac:dyDescent="0.2">
      <c r="A2571" s="17">
        <v>39708</v>
      </c>
      <c r="B2571" s="14">
        <v>454.68</v>
      </c>
      <c r="C2571" s="14">
        <v>459.89</v>
      </c>
      <c r="D2571" s="14">
        <v>470.03</v>
      </c>
      <c r="E2571" s="14">
        <v>453.51</v>
      </c>
      <c r="F2571" s="14" t="s">
        <v>2179</v>
      </c>
      <c r="G2571" s="15">
        <v>-1.6899999999999998E-2</v>
      </c>
    </row>
    <row r="2572" spans="1:7" x14ac:dyDescent="0.2">
      <c r="A2572" s="17">
        <v>39707</v>
      </c>
      <c r="B2572" s="14">
        <v>459.89</v>
      </c>
      <c r="C2572" s="14">
        <v>467.8</v>
      </c>
      <c r="D2572" s="14">
        <v>467.8</v>
      </c>
      <c r="E2572" s="14">
        <v>452.85</v>
      </c>
      <c r="F2572" s="14" t="s">
        <v>2179</v>
      </c>
      <c r="G2572" s="15">
        <v>-2.5700000000000001E-2</v>
      </c>
    </row>
    <row r="2573" spans="1:7" x14ac:dyDescent="0.2">
      <c r="A2573" s="17">
        <v>39706</v>
      </c>
      <c r="B2573" s="14">
        <v>467.8</v>
      </c>
      <c r="C2573" s="14">
        <v>480.16</v>
      </c>
      <c r="D2573" s="14">
        <v>480.16</v>
      </c>
      <c r="E2573" s="14">
        <v>462.34</v>
      </c>
      <c r="F2573" s="14" t="s">
        <v>2179</v>
      </c>
      <c r="G2573" s="15">
        <v>1.38E-2</v>
      </c>
    </row>
    <row r="2574" spans="1:7" x14ac:dyDescent="0.2">
      <c r="A2574" s="17">
        <v>39703</v>
      </c>
      <c r="B2574" s="14">
        <v>480.16</v>
      </c>
      <c r="C2574" s="14">
        <v>473.64</v>
      </c>
      <c r="D2574" s="14">
        <v>481.26</v>
      </c>
      <c r="E2574" s="14">
        <v>473.64</v>
      </c>
      <c r="F2574" s="14" t="s">
        <v>2179</v>
      </c>
      <c r="G2574" s="15">
        <v>-1.47E-2</v>
      </c>
    </row>
    <row r="2575" spans="1:7" x14ac:dyDescent="0.2">
      <c r="A2575" s="17">
        <v>39702</v>
      </c>
      <c r="B2575" s="14">
        <v>473.64</v>
      </c>
      <c r="C2575" s="14">
        <v>480.71</v>
      </c>
      <c r="D2575" s="14">
        <v>480.71</v>
      </c>
      <c r="E2575" s="14">
        <v>467.49</v>
      </c>
      <c r="F2575" s="14" t="s">
        <v>2179</v>
      </c>
      <c r="G2575" s="15">
        <v>-9.4000000000000004E-3</v>
      </c>
    </row>
    <row r="2576" spans="1:7" x14ac:dyDescent="0.2">
      <c r="A2576" s="17">
        <v>39701</v>
      </c>
      <c r="B2576" s="14">
        <v>480.71</v>
      </c>
      <c r="C2576" s="14">
        <v>485.29</v>
      </c>
      <c r="D2576" s="14">
        <v>487.33</v>
      </c>
      <c r="E2576" s="14">
        <v>477.05</v>
      </c>
      <c r="F2576" s="14" t="s">
        <v>2179</v>
      </c>
      <c r="G2576" s="15">
        <v>-1.6500000000000001E-2</v>
      </c>
    </row>
    <row r="2577" spans="1:7" x14ac:dyDescent="0.2">
      <c r="A2577" s="17">
        <v>39700</v>
      </c>
      <c r="B2577" s="14">
        <v>485.29</v>
      </c>
      <c r="C2577" s="14">
        <v>493.42</v>
      </c>
      <c r="D2577" s="14">
        <v>495.47</v>
      </c>
      <c r="E2577" s="14">
        <v>484.89</v>
      </c>
      <c r="F2577" s="14" t="s">
        <v>2179</v>
      </c>
      <c r="G2577" s="15">
        <v>2.2499999999999999E-2</v>
      </c>
    </row>
    <row r="2578" spans="1:7" x14ac:dyDescent="0.2">
      <c r="A2578" s="17">
        <v>39699</v>
      </c>
      <c r="B2578" s="14">
        <v>493.42</v>
      </c>
      <c r="C2578" s="14">
        <v>482.58</v>
      </c>
      <c r="D2578" s="14">
        <v>500.51</v>
      </c>
      <c r="E2578" s="14">
        <v>482.58</v>
      </c>
      <c r="F2578" s="14" t="s">
        <v>2179</v>
      </c>
      <c r="G2578" s="15">
        <v>-2.35E-2</v>
      </c>
    </row>
    <row r="2579" spans="1:7" x14ac:dyDescent="0.2">
      <c r="A2579" s="17">
        <v>39696</v>
      </c>
      <c r="B2579" s="14">
        <v>482.58</v>
      </c>
      <c r="C2579" s="14">
        <v>494.19</v>
      </c>
      <c r="D2579" s="14">
        <v>494.19</v>
      </c>
      <c r="E2579" s="14">
        <v>482</v>
      </c>
      <c r="F2579" s="14" t="s">
        <v>2179</v>
      </c>
      <c r="G2579" s="15">
        <v>-2.81E-2</v>
      </c>
    </row>
    <row r="2580" spans="1:7" x14ac:dyDescent="0.2">
      <c r="A2580" s="17">
        <v>39695</v>
      </c>
      <c r="B2580" s="14">
        <v>494.19</v>
      </c>
      <c r="C2580" s="14">
        <v>508.46</v>
      </c>
      <c r="D2580" s="14">
        <v>508.46</v>
      </c>
      <c r="E2580" s="14">
        <v>493.38</v>
      </c>
      <c r="F2580" s="14" t="s">
        <v>2179</v>
      </c>
      <c r="G2580" s="15">
        <v>-1.7399999999999999E-2</v>
      </c>
    </row>
    <row r="2581" spans="1:7" x14ac:dyDescent="0.2">
      <c r="A2581" s="17">
        <v>39694</v>
      </c>
      <c r="B2581" s="14">
        <v>508.46</v>
      </c>
      <c r="C2581" s="14">
        <v>517.44000000000005</v>
      </c>
      <c r="D2581" s="14">
        <v>517.44000000000005</v>
      </c>
      <c r="E2581" s="14">
        <v>507.62</v>
      </c>
      <c r="F2581" s="14" t="s">
        <v>2179</v>
      </c>
      <c r="G2581" s="15">
        <v>4.1000000000000003E-3</v>
      </c>
    </row>
    <row r="2582" spans="1:7" x14ac:dyDescent="0.2">
      <c r="A2582" s="17">
        <v>39693</v>
      </c>
      <c r="B2582" s="14">
        <v>517.44000000000005</v>
      </c>
      <c r="C2582" s="14">
        <v>515.35</v>
      </c>
      <c r="D2582" s="14">
        <v>519.04999999999995</v>
      </c>
      <c r="E2582" s="14">
        <v>514.29999999999995</v>
      </c>
      <c r="F2582" s="14" t="s">
        <v>2179</v>
      </c>
      <c r="G2582" s="15">
        <v>-1E-3</v>
      </c>
    </row>
    <row r="2583" spans="1:7" x14ac:dyDescent="0.2">
      <c r="A2583" s="17">
        <v>39692</v>
      </c>
      <c r="B2583" s="14">
        <v>515.35</v>
      </c>
      <c r="C2583" s="14">
        <v>515.89</v>
      </c>
      <c r="D2583" s="14">
        <v>515.89</v>
      </c>
      <c r="E2583" s="14">
        <v>510.78</v>
      </c>
      <c r="F2583" s="14" t="s">
        <v>2179</v>
      </c>
      <c r="G2583" s="15">
        <v>-1.1999999999999999E-3</v>
      </c>
    </row>
    <row r="2584" spans="1:7" x14ac:dyDescent="0.2">
      <c r="A2584" s="17">
        <v>39689</v>
      </c>
      <c r="B2584" s="14">
        <v>515.89</v>
      </c>
      <c r="C2584" s="14">
        <v>516.53</v>
      </c>
      <c r="D2584" s="14">
        <v>520.39</v>
      </c>
      <c r="E2584" s="14">
        <v>513.48</v>
      </c>
      <c r="F2584" s="14" t="s">
        <v>2179</v>
      </c>
      <c r="G2584" s="15">
        <v>1.1299999999999999E-2</v>
      </c>
    </row>
    <row r="2585" spans="1:7" x14ac:dyDescent="0.2">
      <c r="A2585" s="17">
        <v>39688</v>
      </c>
      <c r="B2585" s="14">
        <v>516.53</v>
      </c>
      <c r="C2585" s="14">
        <v>510.78</v>
      </c>
      <c r="D2585" s="14">
        <v>516.55999999999995</v>
      </c>
      <c r="E2585" s="14">
        <v>509.01</v>
      </c>
      <c r="F2585" s="14" t="s">
        <v>2179</v>
      </c>
      <c r="G2585" s="15">
        <v>1.5100000000000001E-2</v>
      </c>
    </row>
    <row r="2586" spans="1:7" x14ac:dyDescent="0.2">
      <c r="A2586" s="17">
        <v>39687</v>
      </c>
      <c r="B2586" s="14">
        <v>510.78</v>
      </c>
      <c r="C2586" s="14">
        <v>503.17</v>
      </c>
      <c r="D2586" s="14">
        <v>510.82</v>
      </c>
      <c r="E2586" s="14">
        <v>499.7</v>
      </c>
      <c r="F2586" s="14" t="s">
        <v>2179</v>
      </c>
      <c r="G2586" s="15">
        <v>-4.8999999999999998E-3</v>
      </c>
    </row>
    <row r="2587" spans="1:7" x14ac:dyDescent="0.2">
      <c r="A2587" s="17">
        <v>39686</v>
      </c>
      <c r="B2587" s="14">
        <v>503.17</v>
      </c>
      <c r="C2587" s="14">
        <v>505.66</v>
      </c>
      <c r="D2587" s="14">
        <v>505.66</v>
      </c>
      <c r="E2587" s="14">
        <v>499.03</v>
      </c>
      <c r="F2587" s="14" t="s">
        <v>2179</v>
      </c>
      <c r="G2587" s="15">
        <v>-5.3E-3</v>
      </c>
    </row>
    <row r="2588" spans="1:7" x14ac:dyDescent="0.2">
      <c r="A2588" s="17">
        <v>39685</v>
      </c>
      <c r="B2588" s="14">
        <v>505.66</v>
      </c>
      <c r="C2588" s="14">
        <v>508.33</v>
      </c>
      <c r="D2588" s="14">
        <v>508.33</v>
      </c>
      <c r="E2588" s="14">
        <v>504.93</v>
      </c>
      <c r="F2588" s="14" t="s">
        <v>2179</v>
      </c>
      <c r="G2588" s="15">
        <v>1.03E-2</v>
      </c>
    </row>
    <row r="2589" spans="1:7" x14ac:dyDescent="0.2">
      <c r="A2589" s="17">
        <v>39682</v>
      </c>
      <c r="B2589" s="14">
        <v>508.33</v>
      </c>
      <c r="C2589" s="14">
        <v>503.13</v>
      </c>
      <c r="D2589" s="14">
        <v>508.36</v>
      </c>
      <c r="E2589" s="14">
        <v>502.32</v>
      </c>
      <c r="F2589" s="14" t="s">
        <v>2179</v>
      </c>
      <c r="G2589" s="15">
        <v>8.0000000000000004E-4</v>
      </c>
    </row>
    <row r="2590" spans="1:7" x14ac:dyDescent="0.2">
      <c r="A2590" s="17">
        <v>39681</v>
      </c>
      <c r="B2590" s="14">
        <v>503.13</v>
      </c>
      <c r="C2590" s="14">
        <v>502.74</v>
      </c>
      <c r="D2590" s="14">
        <v>504.87</v>
      </c>
      <c r="E2590" s="14">
        <v>498.16</v>
      </c>
      <c r="F2590" s="14" t="s">
        <v>2179</v>
      </c>
      <c r="G2590" s="15">
        <v>-5.9999999999999995E-4</v>
      </c>
    </row>
    <row r="2591" spans="1:7" x14ac:dyDescent="0.2">
      <c r="A2591" s="17">
        <v>39680</v>
      </c>
      <c r="B2591" s="14">
        <v>502.74</v>
      </c>
      <c r="C2591" s="14">
        <v>503.06</v>
      </c>
      <c r="D2591" s="14">
        <v>505.54</v>
      </c>
      <c r="E2591" s="14">
        <v>501.02</v>
      </c>
      <c r="F2591" s="14" t="s">
        <v>2179</v>
      </c>
      <c r="G2591" s="15">
        <v>-1.7600000000000001E-2</v>
      </c>
    </row>
    <row r="2592" spans="1:7" x14ac:dyDescent="0.2">
      <c r="A2592" s="17">
        <v>39679</v>
      </c>
      <c r="B2592" s="14">
        <v>503.06</v>
      </c>
      <c r="C2592" s="14">
        <v>512.08000000000004</v>
      </c>
      <c r="D2592" s="14">
        <v>512.08000000000004</v>
      </c>
      <c r="E2592" s="14">
        <v>502.85</v>
      </c>
      <c r="F2592" s="14" t="s">
        <v>2179</v>
      </c>
      <c r="G2592" s="15">
        <v>-4.1000000000000003E-3</v>
      </c>
    </row>
    <row r="2593" spans="1:7" x14ac:dyDescent="0.2">
      <c r="A2593" s="17">
        <v>39678</v>
      </c>
      <c r="B2593" s="14">
        <v>512.08000000000004</v>
      </c>
      <c r="C2593" s="14">
        <v>514.19000000000005</v>
      </c>
      <c r="D2593" s="14">
        <v>514.19000000000005</v>
      </c>
      <c r="E2593" s="14">
        <v>510.46</v>
      </c>
      <c r="F2593" s="14" t="s">
        <v>2179</v>
      </c>
      <c r="G2593" s="15">
        <v>1.2E-2</v>
      </c>
    </row>
    <row r="2594" spans="1:7" x14ac:dyDescent="0.2">
      <c r="A2594" s="17">
        <v>39675</v>
      </c>
      <c r="B2594" s="14">
        <v>514.19000000000005</v>
      </c>
      <c r="C2594" s="14">
        <v>508.09</v>
      </c>
      <c r="D2594" s="14">
        <v>514.20000000000005</v>
      </c>
      <c r="E2594" s="14">
        <v>507.91</v>
      </c>
      <c r="F2594" s="14" t="s">
        <v>2179</v>
      </c>
      <c r="G2594" s="15">
        <v>1.01E-2</v>
      </c>
    </row>
    <row r="2595" spans="1:7" x14ac:dyDescent="0.2">
      <c r="A2595" s="17">
        <v>39674</v>
      </c>
      <c r="B2595" s="14">
        <v>508.09</v>
      </c>
      <c r="C2595" s="14">
        <v>503.02</v>
      </c>
      <c r="D2595" s="14">
        <v>510.87</v>
      </c>
      <c r="E2595" s="14">
        <v>503.02</v>
      </c>
      <c r="F2595" s="14" t="s">
        <v>2179</v>
      </c>
      <c r="G2595" s="15">
        <v>-1.5699999999999999E-2</v>
      </c>
    </row>
    <row r="2596" spans="1:7" x14ac:dyDescent="0.2">
      <c r="A2596" s="17">
        <v>39673</v>
      </c>
      <c r="B2596" s="14">
        <v>503.02</v>
      </c>
      <c r="C2596" s="14">
        <v>511.02</v>
      </c>
      <c r="D2596" s="14">
        <v>511.02</v>
      </c>
      <c r="E2596" s="14">
        <v>501.88</v>
      </c>
      <c r="F2596" s="14" t="s">
        <v>2179</v>
      </c>
      <c r="G2596" s="15">
        <v>-2.8999999999999998E-3</v>
      </c>
    </row>
    <row r="2597" spans="1:7" x14ac:dyDescent="0.2">
      <c r="A2597" s="17">
        <v>39672</v>
      </c>
      <c r="B2597" s="14">
        <v>511.02</v>
      </c>
      <c r="C2597" s="14">
        <v>512.53</v>
      </c>
      <c r="D2597" s="14">
        <v>513.75</v>
      </c>
      <c r="E2597" s="14">
        <v>509.7</v>
      </c>
      <c r="F2597" s="14" t="s">
        <v>2179</v>
      </c>
      <c r="G2597" s="15">
        <v>7.7000000000000002E-3</v>
      </c>
    </row>
    <row r="2598" spans="1:7" x14ac:dyDescent="0.2">
      <c r="A2598" s="17">
        <v>39671</v>
      </c>
      <c r="B2598" s="14">
        <v>512.53</v>
      </c>
      <c r="C2598" s="14">
        <v>508.59</v>
      </c>
      <c r="D2598" s="14">
        <v>515.07000000000005</v>
      </c>
      <c r="E2598" s="14">
        <v>508.59</v>
      </c>
      <c r="F2598" s="14" t="s">
        <v>2179</v>
      </c>
      <c r="G2598" s="15">
        <v>6.7000000000000002E-3</v>
      </c>
    </row>
    <row r="2599" spans="1:7" x14ac:dyDescent="0.2">
      <c r="A2599" s="17">
        <v>39668</v>
      </c>
      <c r="B2599" s="14">
        <v>508.59</v>
      </c>
      <c r="C2599" s="14">
        <v>505.21</v>
      </c>
      <c r="D2599" s="14">
        <v>508.59</v>
      </c>
      <c r="E2599" s="14">
        <v>501.35</v>
      </c>
      <c r="F2599" s="14" t="s">
        <v>2179</v>
      </c>
      <c r="G2599" s="15">
        <v>-1.1900000000000001E-2</v>
      </c>
    </row>
    <row r="2600" spans="1:7" x14ac:dyDescent="0.2">
      <c r="A2600" s="17">
        <v>39667</v>
      </c>
      <c r="B2600" s="14">
        <v>505.21</v>
      </c>
      <c r="C2600" s="14">
        <v>511.31</v>
      </c>
      <c r="D2600" s="14">
        <v>511.99</v>
      </c>
      <c r="E2600" s="14">
        <v>502.73</v>
      </c>
      <c r="F2600" s="14" t="s">
        <v>2179</v>
      </c>
      <c r="G2600" s="15">
        <v>1.06E-2</v>
      </c>
    </row>
    <row r="2601" spans="1:7" x14ac:dyDescent="0.2">
      <c r="A2601" s="17">
        <v>39666</v>
      </c>
      <c r="B2601" s="14">
        <v>511.31</v>
      </c>
      <c r="C2601" s="14">
        <v>505.97</v>
      </c>
      <c r="D2601" s="14">
        <v>513.57000000000005</v>
      </c>
      <c r="E2601" s="14">
        <v>505.97</v>
      </c>
      <c r="F2601" s="14" t="s">
        <v>2179</v>
      </c>
      <c r="G2601" s="15">
        <v>1.6199999999999999E-2</v>
      </c>
    </row>
    <row r="2602" spans="1:7" x14ac:dyDescent="0.2">
      <c r="A2602" s="17">
        <v>39665</v>
      </c>
      <c r="B2602" s="14">
        <v>505.97</v>
      </c>
      <c r="C2602" s="14">
        <v>497.91</v>
      </c>
      <c r="D2602" s="14">
        <v>505.99</v>
      </c>
      <c r="E2602" s="14">
        <v>497.33</v>
      </c>
      <c r="F2602" s="14" t="s">
        <v>2179</v>
      </c>
      <c r="G2602" s="15">
        <v>-1.21E-2</v>
      </c>
    </row>
    <row r="2603" spans="1:7" x14ac:dyDescent="0.2">
      <c r="A2603" s="17">
        <v>39664</v>
      </c>
      <c r="B2603" s="14">
        <v>497.91</v>
      </c>
      <c r="C2603" s="14">
        <v>503.99</v>
      </c>
      <c r="D2603" s="14">
        <v>504.35</v>
      </c>
      <c r="E2603" s="14">
        <v>497.51</v>
      </c>
      <c r="F2603" s="14" t="s">
        <v>2179</v>
      </c>
      <c r="G2603" s="15">
        <v>-1.3899999999999999E-2</v>
      </c>
    </row>
    <row r="2604" spans="1:7" x14ac:dyDescent="0.2">
      <c r="A2604" s="17">
        <v>39661</v>
      </c>
      <c r="B2604" s="14">
        <v>503.99</v>
      </c>
      <c r="C2604" s="14">
        <v>511.1</v>
      </c>
      <c r="D2604" s="14">
        <v>511.1</v>
      </c>
      <c r="E2604" s="14">
        <v>502.86</v>
      </c>
      <c r="F2604" s="14" t="s">
        <v>2179</v>
      </c>
      <c r="G2604" s="15">
        <v>1.0699999999999999E-2</v>
      </c>
    </row>
    <row r="2605" spans="1:7" x14ac:dyDescent="0.2">
      <c r="A2605" s="17">
        <v>39660</v>
      </c>
      <c r="B2605" s="14">
        <v>511.1</v>
      </c>
      <c r="C2605" s="14">
        <v>505.7</v>
      </c>
      <c r="D2605" s="14">
        <v>511.1</v>
      </c>
      <c r="E2605" s="14">
        <v>503.16</v>
      </c>
      <c r="F2605" s="14" t="s">
        <v>2179</v>
      </c>
      <c r="G2605" s="15">
        <v>0.02</v>
      </c>
    </row>
    <row r="2606" spans="1:7" x14ac:dyDescent="0.2">
      <c r="A2606" s="17">
        <v>39659</v>
      </c>
      <c r="B2606" s="14">
        <v>505.7</v>
      </c>
      <c r="C2606" s="14">
        <v>495.77</v>
      </c>
      <c r="D2606" s="14">
        <v>505.71</v>
      </c>
      <c r="E2606" s="14">
        <v>495.77</v>
      </c>
      <c r="F2606" s="14" t="s">
        <v>2179</v>
      </c>
      <c r="G2606" s="15">
        <v>-1.8E-3</v>
      </c>
    </row>
    <row r="2607" spans="1:7" x14ac:dyDescent="0.2">
      <c r="A2607" s="17">
        <v>39658</v>
      </c>
      <c r="B2607" s="14">
        <v>495.77</v>
      </c>
      <c r="C2607" s="14">
        <v>496.66</v>
      </c>
      <c r="D2607" s="14">
        <v>496.66</v>
      </c>
      <c r="E2607" s="14">
        <v>488.57</v>
      </c>
      <c r="F2607" s="14" t="s">
        <v>2179</v>
      </c>
      <c r="G2607" s="15">
        <v>-6.7999999999999996E-3</v>
      </c>
    </row>
    <row r="2608" spans="1:7" x14ac:dyDescent="0.2">
      <c r="A2608" s="17">
        <v>39657</v>
      </c>
      <c r="B2608" s="14">
        <v>496.66</v>
      </c>
      <c r="C2608" s="14">
        <v>500.08</v>
      </c>
      <c r="D2608" s="14">
        <v>500.21</v>
      </c>
      <c r="E2608" s="14">
        <v>496.3</v>
      </c>
      <c r="F2608" s="14" t="s">
        <v>2179</v>
      </c>
      <c r="G2608" s="15">
        <v>-6.1000000000000004E-3</v>
      </c>
    </row>
    <row r="2609" spans="1:7" x14ac:dyDescent="0.2">
      <c r="A2609" s="17">
        <v>39654</v>
      </c>
      <c r="B2609" s="14">
        <v>500.08</v>
      </c>
      <c r="C2609" s="14">
        <v>503.13</v>
      </c>
      <c r="D2609" s="14">
        <v>503.13</v>
      </c>
      <c r="E2609" s="14">
        <v>495.99</v>
      </c>
      <c r="F2609" s="14" t="s">
        <v>2179</v>
      </c>
      <c r="G2609" s="15">
        <v>-0.01</v>
      </c>
    </row>
    <row r="2610" spans="1:7" x14ac:dyDescent="0.2">
      <c r="A2610" s="17">
        <v>39653</v>
      </c>
      <c r="B2610" s="14">
        <v>503.13</v>
      </c>
      <c r="C2610" s="14">
        <v>508.21</v>
      </c>
      <c r="D2610" s="14">
        <v>509.51</v>
      </c>
      <c r="E2610" s="14">
        <v>500.28</v>
      </c>
      <c r="F2610" s="14" t="s">
        <v>2179</v>
      </c>
      <c r="G2610" s="15">
        <v>2.1399999999999999E-2</v>
      </c>
    </row>
    <row r="2611" spans="1:7" x14ac:dyDescent="0.2">
      <c r="A2611" s="17">
        <v>39652</v>
      </c>
      <c r="B2611" s="14">
        <v>508.21</v>
      </c>
      <c r="C2611" s="14">
        <v>497.54</v>
      </c>
      <c r="D2611" s="14">
        <v>508.21</v>
      </c>
      <c r="E2611" s="14">
        <v>497.54</v>
      </c>
      <c r="F2611" s="14" t="s">
        <v>2179</v>
      </c>
      <c r="G2611" s="15">
        <v>-3.3E-3</v>
      </c>
    </row>
    <row r="2612" spans="1:7" x14ac:dyDescent="0.2">
      <c r="A2612" s="17">
        <v>39651</v>
      </c>
      <c r="B2612" s="14">
        <v>497.54</v>
      </c>
      <c r="C2612" s="14">
        <v>499.19</v>
      </c>
      <c r="D2612" s="14">
        <v>499.19</v>
      </c>
      <c r="E2612" s="14">
        <v>490.75</v>
      </c>
      <c r="F2612" s="14" t="s">
        <v>2179</v>
      </c>
      <c r="G2612" s="15">
        <v>1.7600000000000001E-2</v>
      </c>
    </row>
    <row r="2613" spans="1:7" x14ac:dyDescent="0.2">
      <c r="A2613" s="17">
        <v>39650</v>
      </c>
      <c r="B2613" s="14">
        <v>499.19</v>
      </c>
      <c r="C2613" s="14">
        <v>490.56</v>
      </c>
      <c r="D2613" s="14">
        <v>500.43</v>
      </c>
      <c r="E2613" s="14">
        <v>490.38</v>
      </c>
      <c r="F2613" s="14" t="s">
        <v>2179</v>
      </c>
      <c r="G2613" s="15">
        <v>-1.2999999999999999E-3</v>
      </c>
    </row>
    <row r="2614" spans="1:7" x14ac:dyDescent="0.2">
      <c r="A2614" s="17">
        <v>39647</v>
      </c>
      <c r="B2614" s="14">
        <v>490.56</v>
      </c>
      <c r="C2614" s="14">
        <v>491.18</v>
      </c>
      <c r="D2614" s="14">
        <v>492.95</v>
      </c>
      <c r="E2614" s="14">
        <v>485.49</v>
      </c>
      <c r="F2614" s="14" t="s">
        <v>2179</v>
      </c>
      <c r="G2614" s="15">
        <v>0.03</v>
      </c>
    </row>
    <row r="2615" spans="1:7" x14ac:dyDescent="0.2">
      <c r="A2615" s="17">
        <v>39646</v>
      </c>
      <c r="B2615" s="14">
        <v>491.18</v>
      </c>
      <c r="C2615" s="14">
        <v>476.89</v>
      </c>
      <c r="D2615" s="14">
        <v>494.27</v>
      </c>
      <c r="E2615" s="14">
        <v>476.89</v>
      </c>
      <c r="F2615" s="14" t="s">
        <v>2179</v>
      </c>
      <c r="G2615" s="15">
        <v>-3.3999999999999998E-3</v>
      </c>
    </row>
    <row r="2616" spans="1:7" x14ac:dyDescent="0.2">
      <c r="A2616" s="17">
        <v>39645</v>
      </c>
      <c r="B2616" s="14">
        <v>476.89</v>
      </c>
      <c r="C2616" s="14">
        <v>478.54</v>
      </c>
      <c r="D2616" s="14">
        <v>481.78</v>
      </c>
      <c r="E2616" s="14">
        <v>475.29</v>
      </c>
      <c r="F2616" s="14" t="s">
        <v>2179</v>
      </c>
      <c r="G2616" s="15">
        <v>-2.2599999999999999E-2</v>
      </c>
    </row>
    <row r="2617" spans="1:7" x14ac:dyDescent="0.2">
      <c r="A2617" s="17">
        <v>39644</v>
      </c>
      <c r="B2617" s="14">
        <v>478.54</v>
      </c>
      <c r="C2617" s="14">
        <v>489.63</v>
      </c>
      <c r="D2617" s="14">
        <v>489.63</v>
      </c>
      <c r="E2617" s="14">
        <v>474.78</v>
      </c>
      <c r="F2617" s="14" t="s">
        <v>2179</v>
      </c>
      <c r="G2617" s="15">
        <v>2.5000000000000001E-3</v>
      </c>
    </row>
    <row r="2618" spans="1:7" x14ac:dyDescent="0.2">
      <c r="A2618" s="17">
        <v>39643</v>
      </c>
      <c r="B2618" s="14">
        <v>489.63</v>
      </c>
      <c r="C2618" s="14">
        <v>488.41</v>
      </c>
      <c r="D2618" s="14">
        <v>494.12</v>
      </c>
      <c r="E2618" s="14">
        <v>488.41</v>
      </c>
      <c r="F2618" s="14" t="s">
        <v>2179</v>
      </c>
      <c r="G2618" s="15">
        <v>-2.5899999999999999E-2</v>
      </c>
    </row>
    <row r="2619" spans="1:7" x14ac:dyDescent="0.2">
      <c r="A2619" s="17">
        <v>39640</v>
      </c>
      <c r="B2619" s="14">
        <v>488.41</v>
      </c>
      <c r="C2619" s="14">
        <v>501.38</v>
      </c>
      <c r="D2619" s="14">
        <v>501.5</v>
      </c>
      <c r="E2619" s="14">
        <v>488.08</v>
      </c>
      <c r="F2619" s="14" t="s">
        <v>2179</v>
      </c>
      <c r="G2619" s="15">
        <v>-4.7000000000000002E-3</v>
      </c>
    </row>
    <row r="2620" spans="1:7" x14ac:dyDescent="0.2">
      <c r="A2620" s="17">
        <v>39639</v>
      </c>
      <c r="B2620" s="14">
        <v>501.38</v>
      </c>
      <c r="C2620" s="14">
        <v>503.76</v>
      </c>
      <c r="D2620" s="14">
        <v>503.76</v>
      </c>
      <c r="E2620" s="14">
        <v>497.9</v>
      </c>
      <c r="F2620" s="14" t="s">
        <v>2179</v>
      </c>
      <c r="G2620" s="15">
        <v>2.9000000000000001E-2</v>
      </c>
    </row>
    <row r="2621" spans="1:7" x14ac:dyDescent="0.2">
      <c r="A2621" s="17">
        <v>39638</v>
      </c>
      <c r="B2621" s="14">
        <v>503.76</v>
      </c>
      <c r="C2621" s="14">
        <v>489.54</v>
      </c>
      <c r="D2621" s="14">
        <v>505.42</v>
      </c>
      <c r="E2621" s="14">
        <v>489.54</v>
      </c>
      <c r="F2621" s="14" t="s">
        <v>2179</v>
      </c>
      <c r="G2621" s="15">
        <v>-2.6200000000000001E-2</v>
      </c>
    </row>
    <row r="2622" spans="1:7" x14ac:dyDescent="0.2">
      <c r="A2622" s="17">
        <v>39637</v>
      </c>
      <c r="B2622" s="14">
        <v>489.54</v>
      </c>
      <c r="C2622" s="14">
        <v>502.73</v>
      </c>
      <c r="D2622" s="14">
        <v>502.73</v>
      </c>
      <c r="E2622" s="14">
        <v>489.04</v>
      </c>
      <c r="F2622" s="14" t="s">
        <v>2179</v>
      </c>
      <c r="G2622" s="15">
        <v>3.0999999999999999E-3</v>
      </c>
    </row>
    <row r="2623" spans="1:7" x14ac:dyDescent="0.2">
      <c r="A2623" s="17">
        <v>39636</v>
      </c>
      <c r="B2623" s="14">
        <v>502.73</v>
      </c>
      <c r="C2623" s="14">
        <v>501.19</v>
      </c>
      <c r="D2623" s="14">
        <v>506.16</v>
      </c>
      <c r="E2623" s="14">
        <v>498.8</v>
      </c>
      <c r="F2623" s="14" t="s">
        <v>2179</v>
      </c>
      <c r="G2623" s="15">
        <v>-7.4999999999999997E-3</v>
      </c>
    </row>
    <row r="2624" spans="1:7" x14ac:dyDescent="0.2">
      <c r="A2624" s="17">
        <v>39633</v>
      </c>
      <c r="B2624" s="14">
        <v>501.19</v>
      </c>
      <c r="C2624" s="14">
        <v>504.96</v>
      </c>
      <c r="D2624" s="14">
        <v>508.32</v>
      </c>
      <c r="E2624" s="14">
        <v>500.01</v>
      </c>
      <c r="F2624" s="14" t="s">
        <v>2179</v>
      </c>
      <c r="G2624" s="15">
        <v>-1.7600000000000001E-2</v>
      </c>
    </row>
    <row r="2625" spans="1:7" x14ac:dyDescent="0.2">
      <c r="A2625" s="17">
        <v>39632</v>
      </c>
      <c r="B2625" s="14">
        <v>504.96</v>
      </c>
      <c r="C2625" s="14">
        <v>514.03</v>
      </c>
      <c r="D2625" s="14">
        <v>514.03</v>
      </c>
      <c r="E2625" s="14">
        <v>497.86</v>
      </c>
      <c r="F2625" s="14" t="s">
        <v>2179</v>
      </c>
      <c r="G2625" s="15">
        <v>2.5000000000000001E-3</v>
      </c>
    </row>
    <row r="2626" spans="1:7" x14ac:dyDescent="0.2">
      <c r="A2626" s="17">
        <v>39631</v>
      </c>
      <c r="B2626" s="14">
        <v>514.03</v>
      </c>
      <c r="C2626" s="14">
        <v>513.09</v>
      </c>
      <c r="D2626" s="14">
        <v>520.95000000000005</v>
      </c>
      <c r="E2626" s="14">
        <v>512.62</v>
      </c>
      <c r="F2626" s="14" t="s">
        <v>2179</v>
      </c>
      <c r="G2626" s="15">
        <v>-2.1299999999999999E-2</v>
      </c>
    </row>
    <row r="2627" spans="1:7" x14ac:dyDescent="0.2">
      <c r="A2627" s="17">
        <v>39630</v>
      </c>
      <c r="B2627" s="14">
        <v>512.73</v>
      </c>
      <c r="C2627" s="14">
        <v>523.64</v>
      </c>
      <c r="D2627" s="14">
        <v>524.4</v>
      </c>
      <c r="E2627" s="14">
        <v>509.54</v>
      </c>
      <c r="F2627" s="14" t="s">
        <v>2179</v>
      </c>
      <c r="G2627" s="15">
        <v>-3.2000000000000002E-3</v>
      </c>
    </row>
    <row r="2628" spans="1:7" x14ac:dyDescent="0.2">
      <c r="A2628" s="17">
        <v>39629</v>
      </c>
      <c r="B2628" s="14">
        <v>523.91</v>
      </c>
      <c r="C2628" s="14">
        <v>525.57000000000005</v>
      </c>
      <c r="D2628" s="14">
        <v>527.12</v>
      </c>
      <c r="E2628" s="14">
        <v>520.05999999999995</v>
      </c>
      <c r="F2628" s="14" t="s">
        <v>2179</v>
      </c>
      <c r="G2628" s="15">
        <v>-9.1999999999999998E-3</v>
      </c>
    </row>
    <row r="2629" spans="1:7" x14ac:dyDescent="0.2">
      <c r="A2629" s="17">
        <v>39626</v>
      </c>
      <c r="B2629" s="14">
        <v>525.57000000000005</v>
      </c>
      <c r="C2629" s="14">
        <v>530.44000000000005</v>
      </c>
      <c r="D2629" s="14">
        <v>530.44000000000005</v>
      </c>
      <c r="E2629" s="14">
        <v>521.44000000000005</v>
      </c>
      <c r="F2629" s="14" t="s">
        <v>2179</v>
      </c>
      <c r="G2629" s="15">
        <v>-1.38E-2</v>
      </c>
    </row>
    <row r="2630" spans="1:7" x14ac:dyDescent="0.2">
      <c r="A2630" s="17">
        <v>39625</v>
      </c>
      <c r="B2630" s="14">
        <v>530.44000000000005</v>
      </c>
      <c r="C2630" s="14">
        <v>537.88</v>
      </c>
      <c r="D2630" s="14">
        <v>537.88</v>
      </c>
      <c r="E2630" s="14">
        <v>528.96</v>
      </c>
      <c r="F2630" s="14" t="s">
        <v>2179</v>
      </c>
      <c r="G2630" s="15">
        <v>1.3599999999999999E-2</v>
      </c>
    </row>
    <row r="2631" spans="1:7" x14ac:dyDescent="0.2">
      <c r="A2631" s="17">
        <v>39624</v>
      </c>
      <c r="B2631" s="14">
        <v>537.88</v>
      </c>
      <c r="C2631" s="14">
        <v>530.65</v>
      </c>
      <c r="D2631" s="14">
        <v>537.88</v>
      </c>
      <c r="E2631" s="14">
        <v>530.65</v>
      </c>
      <c r="F2631" s="14" t="s">
        <v>2179</v>
      </c>
      <c r="G2631" s="15">
        <v>-1.5800000000000002E-2</v>
      </c>
    </row>
    <row r="2632" spans="1:7" x14ac:dyDescent="0.2">
      <c r="A2632" s="17">
        <v>39623</v>
      </c>
      <c r="B2632" s="14">
        <v>530.65</v>
      </c>
      <c r="C2632" s="14">
        <v>539.16</v>
      </c>
      <c r="D2632" s="14">
        <v>542.62</v>
      </c>
      <c r="E2632" s="14">
        <v>529.79</v>
      </c>
      <c r="F2632" s="14" t="s">
        <v>2179</v>
      </c>
      <c r="G2632" s="15">
        <v>-2.8999999999999998E-3</v>
      </c>
    </row>
    <row r="2633" spans="1:7" x14ac:dyDescent="0.2">
      <c r="A2633" s="17">
        <v>39622</v>
      </c>
      <c r="B2633" s="14">
        <v>539.16</v>
      </c>
      <c r="C2633" s="14">
        <v>540.75</v>
      </c>
      <c r="D2633" s="14">
        <v>544.12</v>
      </c>
      <c r="E2633" s="14">
        <v>538.11</v>
      </c>
      <c r="F2633" s="14" t="s">
        <v>2179</v>
      </c>
      <c r="G2633" s="15">
        <v>-0.01</v>
      </c>
    </row>
    <row r="2634" spans="1:7" x14ac:dyDescent="0.2">
      <c r="A2634" s="17">
        <v>39619</v>
      </c>
      <c r="B2634" s="14">
        <v>540.75</v>
      </c>
      <c r="C2634" s="14">
        <v>546.23</v>
      </c>
      <c r="D2634" s="14">
        <v>550.55999999999995</v>
      </c>
      <c r="E2634" s="14">
        <v>536.87</v>
      </c>
      <c r="F2634" s="14" t="s">
        <v>2179</v>
      </c>
      <c r="G2634" s="15">
        <v>-3.0000000000000001E-3</v>
      </c>
    </row>
    <row r="2635" spans="1:7" x14ac:dyDescent="0.2">
      <c r="A2635" s="17">
        <v>39618</v>
      </c>
      <c r="B2635" s="14">
        <v>546.23</v>
      </c>
      <c r="C2635" s="14">
        <v>547.89</v>
      </c>
      <c r="D2635" s="14">
        <v>549.29999999999995</v>
      </c>
      <c r="E2635" s="14">
        <v>544.62</v>
      </c>
      <c r="F2635" s="14" t="s">
        <v>2179</v>
      </c>
      <c r="G2635" s="15">
        <v>-1.6799999999999999E-2</v>
      </c>
    </row>
    <row r="2636" spans="1:7" x14ac:dyDescent="0.2">
      <c r="A2636" s="17">
        <v>39617</v>
      </c>
      <c r="B2636" s="14">
        <v>547.89</v>
      </c>
      <c r="C2636" s="14">
        <v>557.28</v>
      </c>
      <c r="D2636" s="14">
        <v>557.28</v>
      </c>
      <c r="E2636" s="14">
        <v>547</v>
      </c>
      <c r="F2636" s="14" t="s">
        <v>2179</v>
      </c>
      <c r="G2636" s="15">
        <v>2.1600000000000001E-2</v>
      </c>
    </row>
    <row r="2637" spans="1:7" x14ac:dyDescent="0.2">
      <c r="A2637" s="17">
        <v>39616</v>
      </c>
      <c r="B2637" s="14">
        <v>557.28</v>
      </c>
      <c r="C2637" s="14">
        <v>545.51</v>
      </c>
      <c r="D2637" s="14">
        <v>558.54999999999995</v>
      </c>
      <c r="E2637" s="14">
        <v>545.51</v>
      </c>
      <c r="F2637" s="14" t="s">
        <v>2179</v>
      </c>
      <c r="G2637" s="15">
        <v>3.5999999999999999E-3</v>
      </c>
    </row>
    <row r="2638" spans="1:7" x14ac:dyDescent="0.2">
      <c r="A2638" s="17">
        <v>39615</v>
      </c>
      <c r="B2638" s="14">
        <v>545.51</v>
      </c>
      <c r="C2638" s="14">
        <v>543.53</v>
      </c>
      <c r="D2638" s="14">
        <v>547.13</v>
      </c>
      <c r="E2638" s="14">
        <v>543.20000000000005</v>
      </c>
      <c r="F2638" s="14" t="s">
        <v>2179</v>
      </c>
      <c r="G2638" s="15">
        <v>3.3999999999999998E-3</v>
      </c>
    </row>
    <row r="2639" spans="1:7" x14ac:dyDescent="0.2">
      <c r="A2639" s="17">
        <v>39612</v>
      </c>
      <c r="B2639" s="14">
        <v>543.53</v>
      </c>
      <c r="C2639" s="14">
        <v>541.70000000000005</v>
      </c>
      <c r="D2639" s="14">
        <v>543.85</v>
      </c>
      <c r="E2639" s="14">
        <v>537.54</v>
      </c>
      <c r="F2639" s="14" t="s">
        <v>2179</v>
      </c>
      <c r="G2639" s="15">
        <v>1E-3</v>
      </c>
    </row>
    <row r="2640" spans="1:7" x14ac:dyDescent="0.2">
      <c r="A2640" s="17">
        <v>39611</v>
      </c>
      <c r="B2640" s="14">
        <v>541.70000000000005</v>
      </c>
      <c r="C2640" s="14">
        <v>541.16</v>
      </c>
      <c r="D2640" s="14">
        <v>542.64</v>
      </c>
      <c r="E2640" s="14">
        <v>537.6</v>
      </c>
      <c r="F2640" s="14" t="s">
        <v>2179</v>
      </c>
      <c r="G2640" s="15">
        <v>-8.8999999999999999E-3</v>
      </c>
    </row>
    <row r="2641" spans="1:7" x14ac:dyDescent="0.2">
      <c r="A2641" s="17">
        <v>39610</v>
      </c>
      <c r="B2641" s="14">
        <v>541.16</v>
      </c>
      <c r="C2641" s="14">
        <v>546</v>
      </c>
      <c r="D2641" s="14">
        <v>548.86</v>
      </c>
      <c r="E2641" s="14">
        <v>540.38</v>
      </c>
      <c r="F2641" s="14" t="s">
        <v>2179</v>
      </c>
      <c r="G2641" s="15">
        <v>-1.03E-2</v>
      </c>
    </row>
    <row r="2642" spans="1:7" x14ac:dyDescent="0.2">
      <c r="A2642" s="17">
        <v>39609</v>
      </c>
      <c r="B2642" s="14">
        <v>546</v>
      </c>
      <c r="C2642" s="14">
        <v>551.71</v>
      </c>
      <c r="D2642" s="14">
        <v>551.71</v>
      </c>
      <c r="E2642" s="14">
        <v>545.52</v>
      </c>
      <c r="F2642" s="14" t="s">
        <v>2179</v>
      </c>
      <c r="G2642" s="15">
        <v>-4.4000000000000003E-3</v>
      </c>
    </row>
    <row r="2643" spans="1:7" x14ac:dyDescent="0.2">
      <c r="A2643" s="17">
        <v>39608</v>
      </c>
      <c r="B2643" s="14">
        <v>551.71</v>
      </c>
      <c r="C2643" s="14">
        <v>554.16999999999996</v>
      </c>
      <c r="D2643" s="14">
        <v>554.46</v>
      </c>
      <c r="E2643" s="14">
        <v>547.70000000000005</v>
      </c>
      <c r="F2643" s="14" t="s">
        <v>2179</v>
      </c>
      <c r="G2643" s="15">
        <v>-1.1599999999999999E-2</v>
      </c>
    </row>
    <row r="2644" spans="1:7" x14ac:dyDescent="0.2">
      <c r="A2644" s="17">
        <v>39605</v>
      </c>
      <c r="B2644" s="14">
        <v>554.16999999999996</v>
      </c>
      <c r="C2644" s="14">
        <v>560.65</v>
      </c>
      <c r="D2644" s="14">
        <v>566.88</v>
      </c>
      <c r="E2644" s="14">
        <v>552.66999999999996</v>
      </c>
      <c r="F2644" s="14" t="s">
        <v>2179</v>
      </c>
      <c r="G2644" s="15">
        <v>-7.9000000000000008E-3</v>
      </c>
    </row>
    <row r="2645" spans="1:7" x14ac:dyDescent="0.2">
      <c r="A2645" s="17">
        <v>39603</v>
      </c>
      <c r="B2645" s="14">
        <v>560.65</v>
      </c>
      <c r="C2645" s="14">
        <v>565.13</v>
      </c>
      <c r="D2645" s="14">
        <v>565.13</v>
      </c>
      <c r="E2645" s="14">
        <v>557.19000000000005</v>
      </c>
      <c r="F2645" s="14" t="s">
        <v>2179</v>
      </c>
      <c r="G2645" s="15">
        <v>3.5999999999999999E-3</v>
      </c>
    </row>
    <row r="2646" spans="1:7" x14ac:dyDescent="0.2">
      <c r="A2646" s="17">
        <v>39602</v>
      </c>
      <c r="B2646" s="14">
        <v>565.13</v>
      </c>
      <c r="C2646" s="14">
        <v>563.12</v>
      </c>
      <c r="D2646" s="14">
        <v>565.99</v>
      </c>
      <c r="E2646" s="14">
        <v>562.29999999999995</v>
      </c>
      <c r="F2646" s="14" t="s">
        <v>2179</v>
      </c>
      <c r="G2646" s="15">
        <v>-9.5999999999999992E-3</v>
      </c>
    </row>
    <row r="2647" spans="1:7" x14ac:dyDescent="0.2">
      <c r="A2647" s="17">
        <v>39601</v>
      </c>
      <c r="B2647" s="14">
        <v>563.12</v>
      </c>
      <c r="C2647" s="14">
        <v>568.6</v>
      </c>
      <c r="D2647" s="14">
        <v>568.6</v>
      </c>
      <c r="E2647" s="14">
        <v>562.33000000000004</v>
      </c>
      <c r="F2647" s="14" t="s">
        <v>2179</v>
      </c>
      <c r="G2647" s="15">
        <v>1.3299999999999999E-2</v>
      </c>
    </row>
    <row r="2648" spans="1:7" x14ac:dyDescent="0.2">
      <c r="A2648" s="17">
        <v>39598</v>
      </c>
      <c r="B2648" s="14">
        <v>568.6</v>
      </c>
      <c r="C2648" s="14">
        <v>561.11</v>
      </c>
      <c r="D2648" s="14">
        <v>569.03</v>
      </c>
      <c r="E2648" s="14">
        <v>561.11</v>
      </c>
      <c r="F2648" s="14" t="s">
        <v>2179</v>
      </c>
      <c r="G2648" s="15">
        <v>5.0000000000000001E-4</v>
      </c>
    </row>
    <row r="2649" spans="1:7" x14ac:dyDescent="0.2">
      <c r="A2649" s="17">
        <v>39597</v>
      </c>
      <c r="B2649" s="14">
        <v>561.11</v>
      </c>
      <c r="C2649" s="14">
        <v>560.84</v>
      </c>
      <c r="D2649" s="14">
        <v>564.16</v>
      </c>
      <c r="E2649" s="14">
        <v>558.86</v>
      </c>
      <c r="F2649" s="14" t="s">
        <v>2179</v>
      </c>
      <c r="G2649" s="15">
        <v>5.7999999999999996E-3</v>
      </c>
    </row>
    <row r="2650" spans="1:7" x14ac:dyDescent="0.2">
      <c r="A2650" s="17">
        <v>39596</v>
      </c>
      <c r="B2650" s="14">
        <v>560.84</v>
      </c>
      <c r="C2650" s="14">
        <v>557.58000000000004</v>
      </c>
      <c r="D2650" s="14">
        <v>562.99</v>
      </c>
      <c r="E2650" s="14">
        <v>557.41999999999996</v>
      </c>
      <c r="F2650" s="14" t="s">
        <v>2179</v>
      </c>
      <c r="G2650" s="15">
        <v>-4.1000000000000003E-3</v>
      </c>
    </row>
    <row r="2651" spans="1:7" x14ac:dyDescent="0.2">
      <c r="A2651" s="17">
        <v>39595</v>
      </c>
      <c r="B2651" s="14">
        <v>557.58000000000004</v>
      </c>
      <c r="C2651" s="14">
        <v>559.87</v>
      </c>
      <c r="D2651" s="14">
        <v>563.52</v>
      </c>
      <c r="E2651" s="14">
        <v>555.08000000000004</v>
      </c>
      <c r="F2651" s="14" t="s">
        <v>2179</v>
      </c>
      <c r="G2651" s="15">
        <v>-3.7000000000000002E-3</v>
      </c>
    </row>
    <row r="2652" spans="1:7" x14ac:dyDescent="0.2">
      <c r="A2652" s="17">
        <v>39594</v>
      </c>
      <c r="B2652" s="14">
        <v>559.87</v>
      </c>
      <c r="C2652" s="14">
        <v>561.94000000000005</v>
      </c>
      <c r="D2652" s="14">
        <v>563.07000000000005</v>
      </c>
      <c r="E2652" s="14">
        <v>559.41</v>
      </c>
      <c r="F2652" s="14" t="s">
        <v>2179</v>
      </c>
      <c r="G2652" s="15">
        <v>-2.5000000000000001E-3</v>
      </c>
    </row>
    <row r="2653" spans="1:7" x14ac:dyDescent="0.2">
      <c r="A2653" s="17">
        <v>39591</v>
      </c>
      <c r="B2653" s="14">
        <v>561.94000000000005</v>
      </c>
      <c r="C2653" s="14">
        <v>563.33000000000004</v>
      </c>
      <c r="D2653" s="14">
        <v>565.62</v>
      </c>
      <c r="E2653" s="14">
        <v>560.55999999999995</v>
      </c>
      <c r="F2653" s="14" t="s">
        <v>2179</v>
      </c>
      <c r="G2653" s="15">
        <v>-1.2E-2</v>
      </c>
    </row>
    <row r="2654" spans="1:7" x14ac:dyDescent="0.2">
      <c r="A2654" s="17">
        <v>39590</v>
      </c>
      <c r="B2654" s="14">
        <v>563.33000000000004</v>
      </c>
      <c r="C2654" s="14">
        <v>570.17999999999995</v>
      </c>
      <c r="D2654" s="14">
        <v>570.17999999999995</v>
      </c>
      <c r="E2654" s="14">
        <v>562.42999999999995</v>
      </c>
      <c r="F2654" s="14" t="s">
        <v>2179</v>
      </c>
      <c r="G2654" s="15">
        <v>-6.0000000000000001E-3</v>
      </c>
    </row>
    <row r="2655" spans="1:7" x14ac:dyDescent="0.2">
      <c r="A2655" s="17">
        <v>39589</v>
      </c>
      <c r="B2655" s="14">
        <v>570.17999999999995</v>
      </c>
      <c r="C2655" s="14">
        <v>573.62</v>
      </c>
      <c r="D2655" s="14">
        <v>574.65</v>
      </c>
      <c r="E2655" s="14">
        <v>567.72</v>
      </c>
      <c r="F2655" s="14" t="s">
        <v>2179</v>
      </c>
      <c r="G2655" s="15">
        <v>-1.7100000000000001E-2</v>
      </c>
    </row>
    <row r="2656" spans="1:7" x14ac:dyDescent="0.2">
      <c r="A2656" s="17">
        <v>39588</v>
      </c>
      <c r="B2656" s="14">
        <v>573.62</v>
      </c>
      <c r="C2656" s="14">
        <v>583.62</v>
      </c>
      <c r="D2656" s="14">
        <v>583.62</v>
      </c>
      <c r="E2656" s="14">
        <v>572.5</v>
      </c>
      <c r="F2656" s="14" t="s">
        <v>2179</v>
      </c>
      <c r="G2656" s="15">
        <v>1.0500000000000001E-2</v>
      </c>
    </row>
    <row r="2657" spans="1:7" x14ac:dyDescent="0.2">
      <c r="A2657" s="17">
        <v>39587</v>
      </c>
      <c r="B2657" s="14">
        <v>583.62</v>
      </c>
      <c r="C2657" s="14">
        <v>577.54999999999995</v>
      </c>
      <c r="D2657" s="14">
        <v>583.80999999999995</v>
      </c>
      <c r="E2657" s="14">
        <v>577.54999999999995</v>
      </c>
      <c r="F2657" s="14" t="s">
        <v>2179</v>
      </c>
      <c r="G2657" s="15">
        <v>9.7999999999999997E-3</v>
      </c>
    </row>
    <row r="2658" spans="1:7" x14ac:dyDescent="0.2">
      <c r="A2658" s="17">
        <v>39584</v>
      </c>
      <c r="B2658" s="14">
        <v>577.54999999999995</v>
      </c>
      <c r="C2658" s="14">
        <v>571.97</v>
      </c>
      <c r="D2658" s="14">
        <v>579.67999999999995</v>
      </c>
      <c r="E2658" s="14">
        <v>571.49</v>
      </c>
      <c r="F2658" s="14" t="s">
        <v>2179</v>
      </c>
      <c r="G2658" s="15">
        <v>2.35E-2</v>
      </c>
    </row>
    <row r="2659" spans="1:7" x14ac:dyDescent="0.2">
      <c r="A2659" s="17">
        <v>39583</v>
      </c>
      <c r="B2659" s="14">
        <v>571.97</v>
      </c>
      <c r="C2659" s="14">
        <v>558.86</v>
      </c>
      <c r="D2659" s="14">
        <v>572.01</v>
      </c>
      <c r="E2659" s="14">
        <v>557.44000000000005</v>
      </c>
      <c r="F2659" s="14" t="s">
        <v>2179</v>
      </c>
      <c r="G2659" s="15">
        <v>6.6E-3</v>
      </c>
    </row>
    <row r="2660" spans="1:7" x14ac:dyDescent="0.2">
      <c r="A2660" s="17">
        <v>39582</v>
      </c>
      <c r="B2660" s="14">
        <v>558.86</v>
      </c>
      <c r="C2660" s="14">
        <v>555.16999999999996</v>
      </c>
      <c r="D2660" s="14">
        <v>559.37</v>
      </c>
      <c r="E2660" s="14">
        <v>553.11</v>
      </c>
      <c r="F2660" s="14" t="s">
        <v>2179</v>
      </c>
      <c r="G2660" s="15">
        <v>8.8000000000000005E-3</v>
      </c>
    </row>
    <row r="2661" spans="1:7" x14ac:dyDescent="0.2">
      <c r="A2661" s="17">
        <v>39581</v>
      </c>
      <c r="B2661" s="14">
        <v>555.16999999999996</v>
      </c>
      <c r="C2661" s="14">
        <v>550.32000000000005</v>
      </c>
      <c r="D2661" s="14">
        <v>555.4</v>
      </c>
      <c r="E2661" s="14">
        <v>549.44000000000005</v>
      </c>
      <c r="F2661" s="14" t="s">
        <v>2179</v>
      </c>
      <c r="G2661" s="15">
        <v>-3.5000000000000001E-3</v>
      </c>
    </row>
    <row r="2662" spans="1:7" x14ac:dyDescent="0.2">
      <c r="A2662" s="17">
        <v>39577</v>
      </c>
      <c r="B2662" s="14">
        <v>550.32000000000005</v>
      </c>
      <c r="C2662" s="14">
        <v>552.25</v>
      </c>
      <c r="D2662" s="14">
        <v>552.49</v>
      </c>
      <c r="E2662" s="14">
        <v>547.47</v>
      </c>
      <c r="F2662" s="14" t="s">
        <v>2179</v>
      </c>
      <c r="G2662" s="15">
        <v>9.1999999999999998E-3</v>
      </c>
    </row>
    <row r="2663" spans="1:7" x14ac:dyDescent="0.2">
      <c r="A2663" s="17">
        <v>39576</v>
      </c>
      <c r="B2663" s="14">
        <v>552.25</v>
      </c>
      <c r="C2663" s="14">
        <v>547.19000000000005</v>
      </c>
      <c r="D2663" s="14">
        <v>553.49</v>
      </c>
      <c r="E2663" s="14">
        <v>544.29999999999995</v>
      </c>
      <c r="F2663" s="14" t="s">
        <v>2179</v>
      </c>
      <c r="G2663" s="15">
        <v>1.6999999999999999E-3</v>
      </c>
    </row>
    <row r="2664" spans="1:7" x14ac:dyDescent="0.2">
      <c r="A2664" s="17">
        <v>39575</v>
      </c>
      <c r="B2664" s="14">
        <v>547.19000000000005</v>
      </c>
      <c r="C2664" s="14">
        <v>546.24</v>
      </c>
      <c r="D2664" s="14">
        <v>547.64</v>
      </c>
      <c r="E2664" s="14">
        <v>544.12</v>
      </c>
      <c r="F2664" s="14" t="s">
        <v>2179</v>
      </c>
      <c r="G2664" s="15">
        <v>-5.7000000000000002E-3</v>
      </c>
    </row>
    <row r="2665" spans="1:7" x14ac:dyDescent="0.2">
      <c r="A2665" s="17">
        <v>39574</v>
      </c>
      <c r="B2665" s="14">
        <v>546.24</v>
      </c>
      <c r="C2665" s="14">
        <v>547.33000000000004</v>
      </c>
      <c r="D2665" s="14">
        <v>547.94000000000005</v>
      </c>
      <c r="E2665" s="14">
        <v>542.5</v>
      </c>
      <c r="F2665" s="14" t="s">
        <v>2179</v>
      </c>
      <c r="G2665" s="15">
        <v>6.4999999999999997E-3</v>
      </c>
    </row>
    <row r="2666" spans="1:7" x14ac:dyDescent="0.2">
      <c r="A2666" s="17">
        <v>39573</v>
      </c>
      <c r="B2666" s="14">
        <v>549.36</v>
      </c>
      <c r="C2666" s="14">
        <v>543.79999999999995</v>
      </c>
      <c r="D2666" s="14">
        <v>549.36</v>
      </c>
      <c r="E2666" s="14">
        <v>543.79999999999995</v>
      </c>
      <c r="F2666" s="14" t="s">
        <v>2179</v>
      </c>
      <c r="G2666" s="15">
        <v>8.8999999999999999E-3</v>
      </c>
    </row>
    <row r="2667" spans="1:7" x14ac:dyDescent="0.2">
      <c r="A2667" s="17">
        <v>39570</v>
      </c>
      <c r="B2667" s="14">
        <v>545.83000000000004</v>
      </c>
      <c r="C2667" s="14">
        <v>539</v>
      </c>
      <c r="D2667" s="14">
        <v>546.70000000000005</v>
      </c>
      <c r="E2667" s="14">
        <v>539</v>
      </c>
      <c r="F2667" s="14" t="s">
        <v>2179</v>
      </c>
      <c r="G2667" s="15">
        <v>1.52E-2</v>
      </c>
    </row>
    <row r="2668" spans="1:7" x14ac:dyDescent="0.2">
      <c r="A2668" s="17">
        <v>39568</v>
      </c>
      <c r="B2668" s="14">
        <v>541</v>
      </c>
      <c r="C2668" s="14">
        <v>530.95000000000005</v>
      </c>
      <c r="D2668" s="14">
        <v>541</v>
      </c>
      <c r="E2668" s="14">
        <v>530.95000000000005</v>
      </c>
      <c r="F2668" s="14" t="s">
        <v>2179</v>
      </c>
      <c r="G2668" s="15">
        <v>-5.5999999999999999E-3</v>
      </c>
    </row>
    <row r="2669" spans="1:7" x14ac:dyDescent="0.2">
      <c r="A2669" s="17">
        <v>39567</v>
      </c>
      <c r="B2669" s="14">
        <v>532.91999999999996</v>
      </c>
      <c r="C2669" s="14">
        <v>535.9</v>
      </c>
      <c r="D2669" s="14">
        <v>535.9</v>
      </c>
      <c r="E2669" s="14">
        <v>530.77</v>
      </c>
      <c r="F2669" s="14" t="s">
        <v>2179</v>
      </c>
      <c r="G2669" s="15">
        <v>-9.4999999999999998E-3</v>
      </c>
    </row>
    <row r="2670" spans="1:7" x14ac:dyDescent="0.2">
      <c r="A2670" s="17">
        <v>39566</v>
      </c>
      <c r="B2670" s="14">
        <v>535.9</v>
      </c>
      <c r="C2670" s="14">
        <v>539.12</v>
      </c>
      <c r="D2670" s="14">
        <v>541.41999999999996</v>
      </c>
      <c r="E2670" s="14">
        <v>535.89</v>
      </c>
      <c r="F2670" s="14" t="s">
        <v>2179</v>
      </c>
      <c r="G2670" s="15">
        <v>1.32E-2</v>
      </c>
    </row>
    <row r="2671" spans="1:7" x14ac:dyDescent="0.2">
      <c r="A2671" s="17">
        <v>39563</v>
      </c>
      <c r="B2671" s="14">
        <v>541.04</v>
      </c>
      <c r="C2671" s="14">
        <v>533.97</v>
      </c>
      <c r="D2671" s="14">
        <v>541.1</v>
      </c>
      <c r="E2671" s="14">
        <v>533.97</v>
      </c>
      <c r="F2671" s="14" t="s">
        <v>2179</v>
      </c>
      <c r="G2671" s="15">
        <v>5.4000000000000003E-3</v>
      </c>
    </row>
    <row r="2672" spans="1:7" x14ac:dyDescent="0.2">
      <c r="A2672" s="17">
        <v>39562</v>
      </c>
      <c r="B2672" s="14">
        <v>533.97</v>
      </c>
      <c r="C2672" s="14">
        <v>531.11</v>
      </c>
      <c r="D2672" s="14">
        <v>535.35</v>
      </c>
      <c r="E2672" s="14">
        <v>530.16</v>
      </c>
      <c r="F2672" s="14" t="s">
        <v>2179</v>
      </c>
      <c r="G2672" s="15">
        <v>4.4999999999999997E-3</v>
      </c>
    </row>
    <row r="2673" spans="1:7" x14ac:dyDescent="0.2">
      <c r="A2673" s="17">
        <v>39561</v>
      </c>
      <c r="B2673" s="14">
        <v>531.11</v>
      </c>
      <c r="C2673" s="14">
        <v>528.72</v>
      </c>
      <c r="D2673" s="14">
        <v>531.89</v>
      </c>
      <c r="E2673" s="14">
        <v>525.37</v>
      </c>
      <c r="F2673" s="14" t="s">
        <v>2179</v>
      </c>
      <c r="G2673" s="15">
        <v>-2.5999999999999999E-3</v>
      </c>
    </row>
    <row r="2674" spans="1:7" x14ac:dyDescent="0.2">
      <c r="A2674" s="17">
        <v>39560</v>
      </c>
      <c r="B2674" s="14">
        <v>528.72</v>
      </c>
      <c r="C2674" s="14">
        <v>529.74</v>
      </c>
      <c r="D2674" s="14">
        <v>531.5</v>
      </c>
      <c r="E2674" s="14">
        <v>527.20000000000005</v>
      </c>
      <c r="F2674" s="14" t="s">
        <v>2179</v>
      </c>
      <c r="G2674" s="15">
        <v>-7.9000000000000008E-3</v>
      </c>
    </row>
    <row r="2675" spans="1:7" x14ac:dyDescent="0.2">
      <c r="A2675" s="17">
        <v>39559</v>
      </c>
      <c r="B2675" s="14">
        <v>530.11</v>
      </c>
      <c r="C2675" s="14">
        <v>534.30999999999995</v>
      </c>
      <c r="D2675" s="14">
        <v>540.44000000000005</v>
      </c>
      <c r="E2675" s="14">
        <v>529.44000000000005</v>
      </c>
      <c r="F2675" s="14" t="s">
        <v>2179</v>
      </c>
      <c r="G2675" s="15">
        <v>-5.0000000000000001E-3</v>
      </c>
    </row>
    <row r="2676" spans="1:7" x14ac:dyDescent="0.2">
      <c r="A2676" s="17">
        <v>39555</v>
      </c>
      <c r="B2676" s="14">
        <v>534.30999999999995</v>
      </c>
      <c r="C2676" s="14">
        <v>536.99</v>
      </c>
      <c r="D2676" s="14">
        <v>539.03</v>
      </c>
      <c r="E2676" s="14">
        <v>531.01</v>
      </c>
      <c r="F2676" s="14" t="s">
        <v>2179</v>
      </c>
      <c r="G2676" s="15">
        <v>1.26E-2</v>
      </c>
    </row>
    <row r="2677" spans="1:7" x14ac:dyDescent="0.2">
      <c r="A2677" s="17">
        <v>39554</v>
      </c>
      <c r="B2677" s="14">
        <v>536.99</v>
      </c>
      <c r="C2677" s="14">
        <v>530.29</v>
      </c>
      <c r="D2677" s="14">
        <v>537.09</v>
      </c>
      <c r="E2677" s="14">
        <v>529.94000000000005</v>
      </c>
      <c r="F2677" s="14" t="s">
        <v>2179</v>
      </c>
      <c r="G2677" s="15">
        <v>8.5000000000000006E-3</v>
      </c>
    </row>
    <row r="2678" spans="1:7" x14ac:dyDescent="0.2">
      <c r="A2678" s="17">
        <v>39553</v>
      </c>
      <c r="B2678" s="14">
        <v>530.29</v>
      </c>
      <c r="C2678" s="14">
        <v>525.83000000000004</v>
      </c>
      <c r="D2678" s="14">
        <v>531.48</v>
      </c>
      <c r="E2678" s="14">
        <v>525.83000000000004</v>
      </c>
      <c r="F2678" s="14" t="s">
        <v>2179</v>
      </c>
      <c r="G2678" s="15">
        <v>-7.6E-3</v>
      </c>
    </row>
    <row r="2679" spans="1:7" x14ac:dyDescent="0.2">
      <c r="A2679" s="17">
        <v>39552</v>
      </c>
      <c r="B2679" s="14">
        <v>525.83000000000004</v>
      </c>
      <c r="C2679" s="14">
        <v>529.87</v>
      </c>
      <c r="D2679" s="14">
        <v>529.87</v>
      </c>
      <c r="E2679" s="14">
        <v>523.02</v>
      </c>
      <c r="F2679" s="14" t="s">
        <v>2179</v>
      </c>
      <c r="G2679" s="15">
        <v>-1.4999999999999999E-2</v>
      </c>
    </row>
    <row r="2680" spans="1:7" x14ac:dyDescent="0.2">
      <c r="A2680" s="17">
        <v>39549</v>
      </c>
      <c r="B2680" s="14">
        <v>529.87</v>
      </c>
      <c r="C2680" s="14">
        <v>537.91999999999996</v>
      </c>
      <c r="D2680" s="14">
        <v>542.88</v>
      </c>
      <c r="E2680" s="14">
        <v>527.5</v>
      </c>
      <c r="F2680" s="14" t="s">
        <v>2179</v>
      </c>
      <c r="G2680" s="15">
        <v>-4.0000000000000001E-3</v>
      </c>
    </row>
    <row r="2681" spans="1:7" x14ac:dyDescent="0.2">
      <c r="A2681" s="17">
        <v>39548</v>
      </c>
      <c r="B2681" s="14">
        <v>537.91999999999996</v>
      </c>
      <c r="C2681" s="14">
        <v>540.07000000000005</v>
      </c>
      <c r="D2681" s="14">
        <v>540.07000000000005</v>
      </c>
      <c r="E2681" s="14">
        <v>532.79999999999995</v>
      </c>
      <c r="F2681" s="14" t="s">
        <v>2179</v>
      </c>
      <c r="G2681" s="15">
        <v>-8.8999999999999999E-3</v>
      </c>
    </row>
    <row r="2682" spans="1:7" x14ac:dyDescent="0.2">
      <c r="A2682" s="17">
        <v>39547</v>
      </c>
      <c r="B2682" s="14">
        <v>540.07000000000005</v>
      </c>
      <c r="C2682" s="14">
        <v>544.91999999999996</v>
      </c>
      <c r="D2682" s="14">
        <v>545.16999999999996</v>
      </c>
      <c r="E2682" s="14">
        <v>539.33000000000004</v>
      </c>
      <c r="F2682" s="14" t="s">
        <v>2179</v>
      </c>
      <c r="G2682" s="15">
        <v>-4.1999999999999997E-3</v>
      </c>
    </row>
    <row r="2683" spans="1:7" x14ac:dyDescent="0.2">
      <c r="A2683" s="17">
        <v>39546</v>
      </c>
      <c r="B2683" s="14">
        <v>544.91999999999996</v>
      </c>
      <c r="C2683" s="14">
        <v>547.21</v>
      </c>
      <c r="D2683" s="14">
        <v>547.21</v>
      </c>
      <c r="E2683" s="14">
        <v>541.15</v>
      </c>
      <c r="F2683" s="14" t="s">
        <v>2179</v>
      </c>
      <c r="G2683" s="15">
        <v>1.4999999999999999E-2</v>
      </c>
    </row>
    <row r="2684" spans="1:7" x14ac:dyDescent="0.2">
      <c r="A2684" s="17">
        <v>39545</v>
      </c>
      <c r="B2684" s="14">
        <v>547.21</v>
      </c>
      <c r="C2684" s="14">
        <v>539.1</v>
      </c>
      <c r="D2684" s="14">
        <v>547.62</v>
      </c>
      <c r="E2684" s="14">
        <v>539.1</v>
      </c>
      <c r="F2684" s="14" t="s">
        <v>2179</v>
      </c>
      <c r="G2684" s="15">
        <v>6.1999999999999998E-3</v>
      </c>
    </row>
    <row r="2685" spans="1:7" x14ac:dyDescent="0.2">
      <c r="A2685" s="17">
        <v>39542</v>
      </c>
      <c r="B2685" s="14">
        <v>539.1</v>
      </c>
      <c r="C2685" s="14">
        <v>535.77</v>
      </c>
      <c r="D2685" s="14">
        <v>539.1</v>
      </c>
      <c r="E2685" s="14">
        <v>534.96</v>
      </c>
      <c r="F2685" s="14" t="s">
        <v>2179</v>
      </c>
      <c r="G2685" s="15">
        <v>-1.23E-2</v>
      </c>
    </row>
    <row r="2686" spans="1:7" x14ac:dyDescent="0.2">
      <c r="A2686" s="17">
        <v>39541</v>
      </c>
      <c r="B2686" s="14">
        <v>535.77</v>
      </c>
      <c r="C2686" s="14">
        <v>542.44000000000005</v>
      </c>
      <c r="D2686" s="14">
        <v>542.94000000000005</v>
      </c>
      <c r="E2686" s="14">
        <v>535.03</v>
      </c>
      <c r="F2686" s="14" t="s">
        <v>2179</v>
      </c>
      <c r="G2686" s="15">
        <v>1.9E-3</v>
      </c>
    </row>
    <row r="2687" spans="1:7" x14ac:dyDescent="0.2">
      <c r="A2687" s="17">
        <v>39540</v>
      </c>
      <c r="B2687" s="14">
        <v>542.44000000000005</v>
      </c>
      <c r="C2687" s="14">
        <v>541.42999999999995</v>
      </c>
      <c r="D2687" s="14">
        <v>545.42999999999995</v>
      </c>
      <c r="E2687" s="14">
        <v>540.01</v>
      </c>
      <c r="F2687" s="14" t="s">
        <v>2179</v>
      </c>
      <c r="G2687" s="15">
        <v>1.4200000000000001E-2</v>
      </c>
    </row>
    <row r="2688" spans="1:7" x14ac:dyDescent="0.2">
      <c r="A2688" s="17">
        <v>39539</v>
      </c>
      <c r="B2688" s="14">
        <v>541.42999999999995</v>
      </c>
      <c r="C2688" s="14">
        <v>533.83000000000004</v>
      </c>
      <c r="D2688" s="14">
        <v>541.42999999999995</v>
      </c>
      <c r="E2688" s="14">
        <v>532.83000000000004</v>
      </c>
      <c r="F2688" s="14" t="s">
        <v>2179</v>
      </c>
      <c r="G2688" s="15">
        <v>2.3E-3</v>
      </c>
    </row>
    <row r="2689" spans="1:7" x14ac:dyDescent="0.2">
      <c r="A2689" s="17">
        <v>39538</v>
      </c>
      <c r="B2689" s="14">
        <v>533.83000000000004</v>
      </c>
      <c r="C2689" s="14">
        <v>532.63</v>
      </c>
      <c r="D2689" s="14">
        <v>533.85</v>
      </c>
      <c r="E2689" s="14">
        <v>526.1</v>
      </c>
      <c r="F2689" s="14" t="s">
        <v>2179</v>
      </c>
      <c r="G2689" s="15">
        <v>5.8999999999999999E-3</v>
      </c>
    </row>
    <row r="2690" spans="1:7" x14ac:dyDescent="0.2">
      <c r="A2690" s="17">
        <v>39535</v>
      </c>
      <c r="B2690" s="14">
        <v>532.63</v>
      </c>
      <c r="C2690" s="14">
        <v>529.51</v>
      </c>
      <c r="D2690" s="14">
        <v>533.04999999999995</v>
      </c>
      <c r="E2690" s="14">
        <v>529.09</v>
      </c>
      <c r="F2690" s="14" t="s">
        <v>2179</v>
      </c>
      <c r="G2690" s="15">
        <v>1.24E-2</v>
      </c>
    </row>
    <row r="2691" spans="1:7" x14ac:dyDescent="0.2">
      <c r="A2691" s="17">
        <v>39534</v>
      </c>
      <c r="B2691" s="14">
        <v>529.51</v>
      </c>
      <c r="C2691" s="14">
        <v>523.04999999999995</v>
      </c>
      <c r="D2691" s="14">
        <v>529.62</v>
      </c>
      <c r="E2691" s="14">
        <v>522.29</v>
      </c>
      <c r="F2691" s="14" t="s">
        <v>2179</v>
      </c>
      <c r="G2691" s="15">
        <v>3.0000000000000001E-3</v>
      </c>
    </row>
    <row r="2692" spans="1:7" x14ac:dyDescent="0.2">
      <c r="A2692" s="17">
        <v>39533</v>
      </c>
      <c r="B2692" s="14">
        <v>523.04999999999995</v>
      </c>
      <c r="C2692" s="14">
        <v>521.51</v>
      </c>
      <c r="D2692" s="14">
        <v>523.17999999999995</v>
      </c>
      <c r="E2692" s="14">
        <v>519.76</v>
      </c>
      <c r="F2692" s="14" t="s">
        <v>2179</v>
      </c>
      <c r="G2692" s="15">
        <v>2.7099999999999999E-2</v>
      </c>
    </row>
    <row r="2693" spans="1:7" x14ac:dyDescent="0.2">
      <c r="A2693" s="17">
        <v>39532</v>
      </c>
      <c r="B2693" s="14">
        <v>521.51</v>
      </c>
      <c r="C2693" s="14">
        <v>507.77</v>
      </c>
      <c r="D2693" s="14">
        <v>521.53</v>
      </c>
      <c r="E2693" s="14">
        <v>507.77</v>
      </c>
      <c r="F2693" s="14" t="s">
        <v>2179</v>
      </c>
      <c r="G2693" s="15">
        <v>-1.21E-2</v>
      </c>
    </row>
    <row r="2694" spans="1:7" x14ac:dyDescent="0.2">
      <c r="A2694" s="17">
        <v>39526</v>
      </c>
      <c r="B2694" s="14">
        <v>507.77</v>
      </c>
      <c r="C2694" s="14">
        <v>513.99</v>
      </c>
      <c r="D2694" s="14">
        <v>517.58000000000004</v>
      </c>
      <c r="E2694" s="14">
        <v>507.17</v>
      </c>
      <c r="F2694" s="14" t="s">
        <v>2179</v>
      </c>
      <c r="G2694" s="15">
        <v>2.29E-2</v>
      </c>
    </row>
    <row r="2695" spans="1:7" x14ac:dyDescent="0.2">
      <c r="A2695" s="17">
        <v>39525</v>
      </c>
      <c r="B2695" s="14">
        <v>513.99</v>
      </c>
      <c r="C2695" s="14">
        <v>502.46</v>
      </c>
      <c r="D2695" s="14">
        <v>513.99</v>
      </c>
      <c r="E2695" s="14">
        <v>502.46</v>
      </c>
      <c r="F2695" s="14" t="s">
        <v>2179</v>
      </c>
      <c r="G2695" s="15">
        <v>-2.5499999999999998E-2</v>
      </c>
    </row>
    <row r="2696" spans="1:7" x14ac:dyDescent="0.2">
      <c r="A2696" s="17">
        <v>39524</v>
      </c>
      <c r="B2696" s="14">
        <v>502.46</v>
      </c>
      <c r="C2696" s="14">
        <v>515.63</v>
      </c>
      <c r="D2696" s="14">
        <v>515.63</v>
      </c>
      <c r="E2696" s="14">
        <v>501.61</v>
      </c>
      <c r="F2696" s="14" t="s">
        <v>2179</v>
      </c>
      <c r="G2696" s="15">
        <v>-1.9E-3</v>
      </c>
    </row>
    <row r="2697" spans="1:7" x14ac:dyDescent="0.2">
      <c r="A2697" s="17">
        <v>39521</v>
      </c>
      <c r="B2697" s="14">
        <v>515.63</v>
      </c>
      <c r="C2697" s="14">
        <v>516.62</v>
      </c>
      <c r="D2697" s="14">
        <v>524.58000000000004</v>
      </c>
      <c r="E2697" s="14">
        <v>514.55999999999995</v>
      </c>
      <c r="F2697" s="14" t="s">
        <v>2179</v>
      </c>
      <c r="G2697" s="15">
        <v>-9.9000000000000008E-3</v>
      </c>
    </row>
    <row r="2698" spans="1:7" x14ac:dyDescent="0.2">
      <c r="A2698" s="17">
        <v>39520</v>
      </c>
      <c r="B2698" s="14">
        <v>516.62</v>
      </c>
      <c r="C2698" s="14">
        <v>521.77</v>
      </c>
      <c r="D2698" s="14">
        <v>521.77</v>
      </c>
      <c r="E2698" s="14">
        <v>510.54</v>
      </c>
      <c r="F2698" s="14" t="s">
        <v>2179</v>
      </c>
      <c r="G2698" s="15">
        <v>7.4000000000000003E-3</v>
      </c>
    </row>
    <row r="2699" spans="1:7" x14ac:dyDescent="0.2">
      <c r="A2699" s="17">
        <v>39519</v>
      </c>
      <c r="B2699" s="14">
        <v>521.77</v>
      </c>
      <c r="C2699" s="14">
        <v>517.96</v>
      </c>
      <c r="D2699" s="14">
        <v>524.9</v>
      </c>
      <c r="E2699" s="14">
        <v>517.96</v>
      </c>
      <c r="F2699" s="14" t="s">
        <v>2179</v>
      </c>
      <c r="G2699" s="15">
        <v>4.4000000000000003E-3</v>
      </c>
    </row>
    <row r="2700" spans="1:7" x14ac:dyDescent="0.2">
      <c r="A2700" s="17">
        <v>39518</v>
      </c>
      <c r="B2700" s="14">
        <v>517.96</v>
      </c>
      <c r="C2700" s="14">
        <v>515.67999999999995</v>
      </c>
      <c r="D2700" s="14">
        <v>521.85</v>
      </c>
      <c r="E2700" s="14">
        <v>511.32</v>
      </c>
      <c r="F2700" s="14" t="s">
        <v>2179</v>
      </c>
      <c r="G2700" s="15">
        <v>-2.1000000000000001E-2</v>
      </c>
    </row>
    <row r="2701" spans="1:7" x14ac:dyDescent="0.2">
      <c r="A2701" s="17">
        <v>39517</v>
      </c>
      <c r="B2701" s="14">
        <v>515.67999999999995</v>
      </c>
      <c r="C2701" s="14">
        <v>526.74</v>
      </c>
      <c r="D2701" s="14">
        <v>526.74</v>
      </c>
      <c r="E2701" s="14">
        <v>514.70000000000005</v>
      </c>
      <c r="F2701" s="14" t="s">
        <v>2179</v>
      </c>
      <c r="G2701" s="15">
        <v>-1.26E-2</v>
      </c>
    </row>
    <row r="2702" spans="1:7" x14ac:dyDescent="0.2">
      <c r="A2702" s="17">
        <v>39514</v>
      </c>
      <c r="B2702" s="14">
        <v>526.74</v>
      </c>
      <c r="C2702" s="14">
        <v>533.44000000000005</v>
      </c>
      <c r="D2702" s="14">
        <v>533.44000000000005</v>
      </c>
      <c r="E2702" s="14">
        <v>521.54999999999995</v>
      </c>
      <c r="F2702" s="14" t="s">
        <v>2179</v>
      </c>
      <c r="G2702" s="15">
        <v>-4.3E-3</v>
      </c>
    </row>
    <row r="2703" spans="1:7" x14ac:dyDescent="0.2">
      <c r="A2703" s="17">
        <v>39513</v>
      </c>
      <c r="B2703" s="14">
        <v>533.44000000000005</v>
      </c>
      <c r="C2703" s="14">
        <v>535.76</v>
      </c>
      <c r="D2703" s="14">
        <v>537.44000000000005</v>
      </c>
      <c r="E2703" s="14">
        <v>533.20000000000005</v>
      </c>
      <c r="F2703" s="14" t="s">
        <v>2179</v>
      </c>
      <c r="G2703" s="15">
        <v>1.6E-2</v>
      </c>
    </row>
    <row r="2704" spans="1:7" x14ac:dyDescent="0.2">
      <c r="A2704" s="17">
        <v>39512</v>
      </c>
      <c r="B2704" s="14">
        <v>535.76</v>
      </c>
      <c r="C2704" s="14">
        <v>527.30999999999995</v>
      </c>
      <c r="D2704" s="14">
        <v>535.76</v>
      </c>
      <c r="E2704" s="14">
        <v>527.30999999999995</v>
      </c>
      <c r="F2704" s="14" t="s">
        <v>2179</v>
      </c>
      <c r="G2704" s="15">
        <v>-5.7999999999999996E-3</v>
      </c>
    </row>
    <row r="2705" spans="1:7" x14ac:dyDescent="0.2">
      <c r="A2705" s="17">
        <v>39511</v>
      </c>
      <c r="B2705" s="14">
        <v>527.30999999999995</v>
      </c>
      <c r="C2705" s="14">
        <v>530.41</v>
      </c>
      <c r="D2705" s="14">
        <v>534.97</v>
      </c>
      <c r="E2705" s="14">
        <v>526.27</v>
      </c>
      <c r="F2705" s="14" t="s">
        <v>2179</v>
      </c>
      <c r="G2705" s="15">
        <v>-1.06E-2</v>
      </c>
    </row>
    <row r="2706" spans="1:7" x14ac:dyDescent="0.2">
      <c r="A2706" s="17">
        <v>39510</v>
      </c>
      <c r="B2706" s="14">
        <v>530.41</v>
      </c>
      <c r="C2706" s="14">
        <v>536.07000000000005</v>
      </c>
      <c r="D2706" s="14">
        <v>536.07000000000005</v>
      </c>
      <c r="E2706" s="14">
        <v>525.09</v>
      </c>
      <c r="F2706" s="14" t="s">
        <v>2179</v>
      </c>
      <c r="G2706" s="15">
        <v>-1.11E-2</v>
      </c>
    </row>
    <row r="2707" spans="1:7" x14ac:dyDescent="0.2">
      <c r="A2707" s="17">
        <v>39507</v>
      </c>
      <c r="B2707" s="14">
        <v>536.07000000000005</v>
      </c>
      <c r="C2707" s="14">
        <v>542.09</v>
      </c>
      <c r="D2707" s="14">
        <v>542.09</v>
      </c>
      <c r="E2707" s="14">
        <v>531.98</v>
      </c>
      <c r="F2707" s="14" t="s">
        <v>2179</v>
      </c>
      <c r="G2707" s="15">
        <v>-5.4999999999999997E-3</v>
      </c>
    </row>
    <row r="2708" spans="1:7" x14ac:dyDescent="0.2">
      <c r="A2708" s="17">
        <v>39506</v>
      </c>
      <c r="B2708" s="14">
        <v>542.09</v>
      </c>
      <c r="C2708" s="14">
        <v>545.07000000000005</v>
      </c>
      <c r="D2708" s="14">
        <v>545.25</v>
      </c>
      <c r="E2708" s="14">
        <v>539.39</v>
      </c>
      <c r="F2708" s="14" t="s">
        <v>2179</v>
      </c>
      <c r="G2708" s="15">
        <v>-1.1000000000000001E-3</v>
      </c>
    </row>
    <row r="2709" spans="1:7" x14ac:dyDescent="0.2">
      <c r="A2709" s="17">
        <v>39505</v>
      </c>
      <c r="B2709" s="14">
        <v>545.07000000000005</v>
      </c>
      <c r="C2709" s="14">
        <v>545.66999999999996</v>
      </c>
      <c r="D2709" s="14">
        <v>549.03</v>
      </c>
      <c r="E2709" s="14">
        <v>539.54</v>
      </c>
      <c r="F2709" s="14" t="s">
        <v>2179</v>
      </c>
      <c r="G2709" s="15">
        <v>3.2000000000000002E-3</v>
      </c>
    </row>
    <row r="2710" spans="1:7" x14ac:dyDescent="0.2">
      <c r="A2710" s="17">
        <v>39504</v>
      </c>
      <c r="B2710" s="14">
        <v>545.66999999999996</v>
      </c>
      <c r="C2710" s="14">
        <v>543.95000000000005</v>
      </c>
      <c r="D2710" s="14">
        <v>546.38</v>
      </c>
      <c r="E2710" s="14">
        <v>541.16999999999996</v>
      </c>
      <c r="F2710" s="14" t="s">
        <v>2179</v>
      </c>
      <c r="G2710" s="15">
        <v>1.7000000000000001E-2</v>
      </c>
    </row>
    <row r="2711" spans="1:7" x14ac:dyDescent="0.2">
      <c r="A2711" s="17">
        <v>39503</v>
      </c>
      <c r="B2711" s="14">
        <v>543.95000000000005</v>
      </c>
      <c r="C2711" s="14">
        <v>534.84</v>
      </c>
      <c r="D2711" s="14">
        <v>543.96</v>
      </c>
      <c r="E2711" s="14">
        <v>534.84</v>
      </c>
      <c r="F2711" s="14" t="s">
        <v>2179</v>
      </c>
      <c r="G2711" s="15">
        <v>-5.7000000000000002E-3</v>
      </c>
    </row>
    <row r="2712" spans="1:7" x14ac:dyDescent="0.2">
      <c r="A2712" s="17">
        <v>39500</v>
      </c>
      <c r="B2712" s="14">
        <v>534.84</v>
      </c>
      <c r="C2712" s="14">
        <v>537.92999999999995</v>
      </c>
      <c r="D2712" s="14">
        <v>539.05999999999995</v>
      </c>
      <c r="E2712" s="14">
        <v>534.21</v>
      </c>
      <c r="F2712" s="14" t="s">
        <v>2179</v>
      </c>
      <c r="G2712" s="15">
        <v>8.9999999999999993E-3</v>
      </c>
    </row>
    <row r="2713" spans="1:7" x14ac:dyDescent="0.2">
      <c r="A2713" s="17">
        <v>39499</v>
      </c>
      <c r="B2713" s="14">
        <v>537.92999999999995</v>
      </c>
      <c r="C2713" s="14">
        <v>533.11</v>
      </c>
      <c r="D2713" s="14">
        <v>540.96</v>
      </c>
      <c r="E2713" s="14">
        <v>533.11</v>
      </c>
      <c r="F2713" s="14" t="s">
        <v>2179</v>
      </c>
      <c r="G2713" s="15">
        <v>-1.4999999999999999E-2</v>
      </c>
    </row>
    <row r="2714" spans="1:7" x14ac:dyDescent="0.2">
      <c r="A2714" s="17">
        <v>39498</v>
      </c>
      <c r="B2714" s="14">
        <v>533.11</v>
      </c>
      <c r="C2714" s="14">
        <v>541.23</v>
      </c>
      <c r="D2714" s="14">
        <v>541.23</v>
      </c>
      <c r="E2714" s="14">
        <v>531.36</v>
      </c>
      <c r="F2714" s="14" t="s">
        <v>2179</v>
      </c>
      <c r="G2714" s="15">
        <v>1.0200000000000001E-2</v>
      </c>
    </row>
    <row r="2715" spans="1:7" x14ac:dyDescent="0.2">
      <c r="A2715" s="17">
        <v>39497</v>
      </c>
      <c r="B2715" s="14">
        <v>541.23</v>
      </c>
      <c r="C2715" s="14">
        <v>535.75</v>
      </c>
      <c r="D2715" s="14">
        <v>541.23</v>
      </c>
      <c r="E2715" s="14">
        <v>534.44000000000005</v>
      </c>
      <c r="F2715" s="14" t="s">
        <v>2179</v>
      </c>
      <c r="G2715" s="15">
        <v>1.4E-2</v>
      </c>
    </row>
    <row r="2716" spans="1:7" x14ac:dyDescent="0.2">
      <c r="A2716" s="17">
        <v>39496</v>
      </c>
      <c r="B2716" s="14">
        <v>535.75</v>
      </c>
      <c r="C2716" s="14">
        <v>528.33000000000004</v>
      </c>
      <c r="D2716" s="14">
        <v>535.75</v>
      </c>
      <c r="E2716" s="14">
        <v>528.33000000000004</v>
      </c>
      <c r="F2716" s="14" t="s">
        <v>2179</v>
      </c>
      <c r="G2716" s="15">
        <v>-1.5800000000000002E-2</v>
      </c>
    </row>
    <row r="2717" spans="1:7" x14ac:dyDescent="0.2">
      <c r="A2717" s="17">
        <v>39493</v>
      </c>
      <c r="B2717" s="14">
        <v>528.33000000000004</v>
      </c>
      <c r="C2717" s="14">
        <v>536.79</v>
      </c>
      <c r="D2717" s="14">
        <v>537.11</v>
      </c>
      <c r="E2717" s="14">
        <v>526.88</v>
      </c>
      <c r="F2717" s="14" t="s">
        <v>2179</v>
      </c>
      <c r="G2717" s="15">
        <v>7.4000000000000003E-3</v>
      </c>
    </row>
    <row r="2718" spans="1:7" x14ac:dyDescent="0.2">
      <c r="A2718" s="17">
        <v>39492</v>
      </c>
      <c r="B2718" s="14">
        <v>536.79</v>
      </c>
      <c r="C2718" s="14">
        <v>532.83000000000004</v>
      </c>
      <c r="D2718" s="14">
        <v>539.92999999999995</v>
      </c>
      <c r="E2718" s="14">
        <v>532.83000000000004</v>
      </c>
      <c r="F2718" s="14" t="s">
        <v>2179</v>
      </c>
      <c r="G2718" s="15">
        <v>4.7999999999999996E-3</v>
      </c>
    </row>
    <row r="2719" spans="1:7" x14ac:dyDescent="0.2">
      <c r="A2719" s="17">
        <v>39491</v>
      </c>
      <c r="B2719" s="14">
        <v>532.83000000000004</v>
      </c>
      <c r="C2719" s="14">
        <v>530.28</v>
      </c>
      <c r="D2719" s="14">
        <v>534.21</v>
      </c>
      <c r="E2719" s="14">
        <v>525.51</v>
      </c>
      <c r="F2719" s="14" t="s">
        <v>2179</v>
      </c>
      <c r="G2719" s="15">
        <v>3.2500000000000001E-2</v>
      </c>
    </row>
    <row r="2720" spans="1:7" x14ac:dyDescent="0.2">
      <c r="A2720" s="17">
        <v>39490</v>
      </c>
      <c r="B2720" s="14">
        <v>530.28</v>
      </c>
      <c r="C2720" s="14">
        <v>513.57000000000005</v>
      </c>
      <c r="D2720" s="14">
        <v>530.28</v>
      </c>
      <c r="E2720" s="14">
        <v>513.57000000000005</v>
      </c>
      <c r="F2720" s="14" t="s">
        <v>2179</v>
      </c>
      <c r="G2720" s="15">
        <v>4.4000000000000003E-3</v>
      </c>
    </row>
    <row r="2721" spans="1:7" x14ac:dyDescent="0.2">
      <c r="A2721" s="17">
        <v>39489</v>
      </c>
      <c r="B2721" s="14">
        <v>513.57000000000005</v>
      </c>
      <c r="C2721" s="14">
        <v>511.3</v>
      </c>
      <c r="D2721" s="14">
        <v>516.6</v>
      </c>
      <c r="E2721" s="14">
        <v>508.8</v>
      </c>
      <c r="F2721" s="14" t="s">
        <v>2179</v>
      </c>
      <c r="G2721" s="15">
        <v>-3.0000000000000001E-3</v>
      </c>
    </row>
    <row r="2722" spans="1:7" x14ac:dyDescent="0.2">
      <c r="A2722" s="17">
        <v>39486</v>
      </c>
      <c r="B2722" s="14">
        <v>511.3</v>
      </c>
      <c r="C2722" s="14">
        <v>513.30999999999995</v>
      </c>
      <c r="D2722" s="14">
        <v>517.08000000000004</v>
      </c>
      <c r="E2722" s="14">
        <v>507.85</v>
      </c>
      <c r="F2722" s="14" t="s">
        <v>2179</v>
      </c>
      <c r="G2722" s="15">
        <v>-1.1299999999999999E-2</v>
      </c>
    </row>
    <row r="2723" spans="1:7" x14ac:dyDescent="0.2">
      <c r="A2723" s="17">
        <v>39485</v>
      </c>
      <c r="B2723" s="14">
        <v>512.86</v>
      </c>
      <c r="C2723" s="14">
        <v>518.74</v>
      </c>
      <c r="D2723" s="14">
        <v>519.1</v>
      </c>
      <c r="E2723" s="14">
        <v>507.73</v>
      </c>
      <c r="F2723" s="14" t="s">
        <v>2179</v>
      </c>
      <c r="G2723" s="15">
        <v>-1.6000000000000001E-3</v>
      </c>
    </row>
    <row r="2724" spans="1:7" x14ac:dyDescent="0.2">
      <c r="A2724" s="17">
        <v>39484</v>
      </c>
      <c r="B2724" s="14">
        <v>518.74</v>
      </c>
      <c r="C2724" s="14">
        <v>519.55999999999995</v>
      </c>
      <c r="D2724" s="14">
        <v>520.08000000000004</v>
      </c>
      <c r="E2724" s="14">
        <v>511.82</v>
      </c>
      <c r="F2724" s="14" t="s">
        <v>2179</v>
      </c>
      <c r="G2724" s="15">
        <v>-2.2100000000000002E-2</v>
      </c>
    </row>
    <row r="2725" spans="1:7" x14ac:dyDescent="0.2">
      <c r="A2725" s="17">
        <v>39483</v>
      </c>
      <c r="B2725" s="14">
        <v>519.55999999999995</v>
      </c>
      <c r="C2725" s="14">
        <v>531.29</v>
      </c>
      <c r="D2725" s="14">
        <v>531.76</v>
      </c>
      <c r="E2725" s="14">
        <v>518.39</v>
      </c>
      <c r="F2725" s="14" t="s">
        <v>2179</v>
      </c>
      <c r="G2725" s="15">
        <v>1.9300000000000001E-2</v>
      </c>
    </row>
    <row r="2726" spans="1:7" x14ac:dyDescent="0.2">
      <c r="A2726" s="17">
        <v>39482</v>
      </c>
      <c r="B2726" s="14">
        <v>531.29</v>
      </c>
      <c r="C2726" s="14">
        <v>521.22</v>
      </c>
      <c r="D2726" s="14">
        <v>535.5</v>
      </c>
      <c r="E2726" s="14">
        <v>521.22</v>
      </c>
      <c r="F2726" s="14" t="s">
        <v>2179</v>
      </c>
      <c r="G2726" s="15">
        <v>1.9300000000000001E-2</v>
      </c>
    </row>
    <row r="2727" spans="1:7" x14ac:dyDescent="0.2">
      <c r="A2727" s="17">
        <v>39479</v>
      </c>
      <c r="B2727" s="14">
        <v>521.22</v>
      </c>
      <c r="C2727" s="14">
        <v>511.35</v>
      </c>
      <c r="D2727" s="14">
        <v>523.85</v>
      </c>
      <c r="E2727" s="14">
        <v>511.35</v>
      </c>
      <c r="F2727" s="14" t="s">
        <v>2179</v>
      </c>
      <c r="G2727" s="15">
        <v>-8.6999999999999994E-3</v>
      </c>
    </row>
    <row r="2728" spans="1:7" x14ac:dyDescent="0.2">
      <c r="A2728" s="17">
        <v>39478</v>
      </c>
      <c r="B2728" s="14">
        <v>511.35</v>
      </c>
      <c r="C2728" s="14">
        <v>515.86</v>
      </c>
      <c r="D2728" s="14">
        <v>522.65</v>
      </c>
      <c r="E2728" s="14">
        <v>505.51</v>
      </c>
      <c r="F2728" s="14" t="s">
        <v>2179</v>
      </c>
      <c r="G2728" s="15">
        <v>5.7999999999999996E-3</v>
      </c>
    </row>
    <row r="2729" spans="1:7" x14ac:dyDescent="0.2">
      <c r="A2729" s="17">
        <v>39477</v>
      </c>
      <c r="B2729" s="14">
        <v>515.86</v>
      </c>
      <c r="C2729" s="14">
        <v>512.88</v>
      </c>
      <c r="D2729" s="14">
        <v>518.05999999999995</v>
      </c>
      <c r="E2729" s="14">
        <v>511.99</v>
      </c>
      <c r="F2729" s="14" t="s">
        <v>2179</v>
      </c>
      <c r="G2729" s="15">
        <v>2.0400000000000001E-2</v>
      </c>
    </row>
    <row r="2730" spans="1:7" x14ac:dyDescent="0.2">
      <c r="A2730" s="17">
        <v>39476</v>
      </c>
      <c r="B2730" s="14">
        <v>512.88</v>
      </c>
      <c r="C2730" s="14">
        <v>502.62</v>
      </c>
      <c r="D2730" s="14">
        <v>515.25</v>
      </c>
      <c r="E2730" s="14">
        <v>502.62</v>
      </c>
      <c r="F2730" s="14" t="s">
        <v>2179</v>
      </c>
      <c r="G2730" s="15">
        <v>-1.23E-2</v>
      </c>
    </row>
    <row r="2731" spans="1:7" x14ac:dyDescent="0.2">
      <c r="A2731" s="17">
        <v>39475</v>
      </c>
      <c r="B2731" s="14">
        <v>502.62</v>
      </c>
      <c r="C2731" s="14">
        <v>508.06</v>
      </c>
      <c r="D2731" s="14">
        <v>508.06</v>
      </c>
      <c r="E2731" s="14">
        <v>497.14</v>
      </c>
      <c r="F2731" s="14" t="s">
        <v>2179</v>
      </c>
      <c r="G2731" s="15">
        <v>1.46E-2</v>
      </c>
    </row>
    <row r="2732" spans="1:7" x14ac:dyDescent="0.2">
      <c r="A2732" s="17">
        <v>39472</v>
      </c>
      <c r="B2732" s="14">
        <v>508.87</v>
      </c>
      <c r="C2732" s="14">
        <v>501.54</v>
      </c>
      <c r="D2732" s="14">
        <v>512.6</v>
      </c>
      <c r="E2732" s="14">
        <v>501.54</v>
      </c>
      <c r="F2732" s="14" t="s">
        <v>2179</v>
      </c>
      <c r="G2732" s="15">
        <v>2.41E-2</v>
      </c>
    </row>
    <row r="2733" spans="1:7" x14ac:dyDescent="0.2">
      <c r="A2733" s="17">
        <v>39471</v>
      </c>
      <c r="B2733" s="14">
        <v>501.54</v>
      </c>
      <c r="C2733" s="14">
        <v>489.74</v>
      </c>
      <c r="D2733" s="14">
        <v>506.86</v>
      </c>
      <c r="E2733" s="14">
        <v>489.74</v>
      </c>
      <c r="F2733" s="14" t="s">
        <v>2179</v>
      </c>
      <c r="G2733" s="15">
        <v>-1.2999999999999999E-2</v>
      </c>
    </row>
    <row r="2734" spans="1:7" x14ac:dyDescent="0.2">
      <c r="A2734" s="17">
        <v>39470</v>
      </c>
      <c r="B2734" s="14">
        <v>489.74</v>
      </c>
      <c r="C2734" s="14">
        <v>496.21</v>
      </c>
      <c r="D2734" s="14">
        <v>507.68</v>
      </c>
      <c r="E2734" s="14">
        <v>482.24</v>
      </c>
      <c r="F2734" s="14" t="s">
        <v>2179</v>
      </c>
      <c r="G2734" s="15">
        <v>2.29E-2</v>
      </c>
    </row>
    <row r="2735" spans="1:7" x14ac:dyDescent="0.2">
      <c r="A2735" s="17">
        <v>39469</v>
      </c>
      <c r="B2735" s="14">
        <v>496.21</v>
      </c>
      <c r="C2735" s="14">
        <v>485.12</v>
      </c>
      <c r="D2735" s="14">
        <v>496.5</v>
      </c>
      <c r="E2735" s="14">
        <v>463.38</v>
      </c>
      <c r="F2735" s="14" t="s">
        <v>2179</v>
      </c>
      <c r="G2735" s="15">
        <v>-4.8000000000000001E-2</v>
      </c>
    </row>
    <row r="2736" spans="1:7" x14ac:dyDescent="0.2">
      <c r="A2736" s="17">
        <v>39468</v>
      </c>
      <c r="B2736" s="14">
        <v>485.12</v>
      </c>
      <c r="C2736" s="14">
        <v>509.59</v>
      </c>
      <c r="D2736" s="14">
        <v>509.59</v>
      </c>
      <c r="E2736" s="14">
        <v>484.34</v>
      </c>
      <c r="F2736" s="14" t="s">
        <v>2179</v>
      </c>
      <c r="G2736" s="15">
        <v>-3.2000000000000002E-3</v>
      </c>
    </row>
    <row r="2737" spans="1:7" x14ac:dyDescent="0.2">
      <c r="A2737" s="17">
        <v>39465</v>
      </c>
      <c r="B2737" s="14">
        <v>509.59</v>
      </c>
      <c r="C2737" s="14">
        <v>511.24</v>
      </c>
      <c r="D2737" s="14">
        <v>513.72</v>
      </c>
      <c r="E2737" s="14">
        <v>503.55</v>
      </c>
      <c r="F2737" s="14" t="s">
        <v>2179</v>
      </c>
      <c r="G2737" s="15">
        <v>-2.0000000000000001E-4</v>
      </c>
    </row>
    <row r="2738" spans="1:7" x14ac:dyDescent="0.2">
      <c r="A2738" s="17">
        <v>39464</v>
      </c>
      <c r="B2738" s="14">
        <v>511.24</v>
      </c>
      <c r="C2738" s="14">
        <v>511.34</v>
      </c>
      <c r="D2738" s="14">
        <v>518.59</v>
      </c>
      <c r="E2738" s="14">
        <v>510.21</v>
      </c>
      <c r="F2738" s="14" t="s">
        <v>2179</v>
      </c>
      <c r="G2738" s="15">
        <v>-2.1899999999999999E-2</v>
      </c>
    </row>
    <row r="2739" spans="1:7" x14ac:dyDescent="0.2">
      <c r="A2739" s="17">
        <v>39463</v>
      </c>
      <c r="B2739" s="14">
        <v>511.34</v>
      </c>
      <c r="C2739" s="14">
        <v>522.79999999999995</v>
      </c>
      <c r="D2739" s="14">
        <v>522.79999999999995</v>
      </c>
      <c r="E2739" s="14">
        <v>503.46</v>
      </c>
      <c r="F2739" s="14" t="s">
        <v>2179</v>
      </c>
      <c r="G2739" s="15">
        <v>-3.3799999999999997E-2</v>
      </c>
    </row>
    <row r="2740" spans="1:7" x14ac:dyDescent="0.2">
      <c r="A2740" s="17">
        <v>39462</v>
      </c>
      <c r="B2740" s="14">
        <v>522.79999999999995</v>
      </c>
      <c r="C2740" s="14">
        <v>541.11</v>
      </c>
      <c r="D2740" s="14">
        <v>541.11</v>
      </c>
      <c r="E2740" s="14">
        <v>522.23</v>
      </c>
      <c r="F2740" s="14" t="s">
        <v>2179</v>
      </c>
      <c r="G2740" s="15">
        <v>1.49E-2</v>
      </c>
    </row>
    <row r="2741" spans="1:7" x14ac:dyDescent="0.2">
      <c r="A2741" s="17">
        <v>39461</v>
      </c>
      <c r="B2741" s="14">
        <v>541.11</v>
      </c>
      <c r="C2741" s="14">
        <v>533.15</v>
      </c>
      <c r="D2741" s="14">
        <v>543.32000000000005</v>
      </c>
      <c r="E2741" s="14">
        <v>530.99</v>
      </c>
      <c r="F2741" s="14" t="s">
        <v>2179</v>
      </c>
      <c r="G2741" s="15">
        <v>-9.5999999999999992E-3</v>
      </c>
    </row>
    <row r="2742" spans="1:7" x14ac:dyDescent="0.2">
      <c r="A2742" s="17">
        <v>39458</v>
      </c>
      <c r="B2742" s="14">
        <v>533.15</v>
      </c>
      <c r="C2742" s="14">
        <v>538.33000000000004</v>
      </c>
      <c r="D2742" s="14">
        <v>538.5</v>
      </c>
      <c r="E2742" s="14">
        <v>528.29</v>
      </c>
      <c r="F2742" s="14" t="s">
        <v>2179</v>
      </c>
      <c r="G2742" s="15">
        <v>-1.9599999999999999E-2</v>
      </c>
    </row>
    <row r="2743" spans="1:7" x14ac:dyDescent="0.2">
      <c r="A2743" s="17">
        <v>39457</v>
      </c>
      <c r="B2743" s="14">
        <v>538.33000000000004</v>
      </c>
      <c r="C2743" s="14">
        <v>549.09</v>
      </c>
      <c r="D2743" s="14">
        <v>554.23</v>
      </c>
      <c r="E2743" s="14">
        <v>536.05999999999995</v>
      </c>
      <c r="F2743" s="14" t="s">
        <v>2179</v>
      </c>
      <c r="G2743" s="15">
        <v>-1.7299999999999999E-2</v>
      </c>
    </row>
    <row r="2744" spans="1:7" x14ac:dyDescent="0.2">
      <c r="A2744" s="17">
        <v>39456</v>
      </c>
      <c r="B2744" s="14">
        <v>549.09</v>
      </c>
      <c r="C2744" s="14">
        <v>558.76</v>
      </c>
      <c r="D2744" s="14">
        <v>558.76</v>
      </c>
      <c r="E2744" s="14">
        <v>544.9</v>
      </c>
      <c r="F2744" s="14" t="s">
        <v>2179</v>
      </c>
      <c r="G2744" s="15">
        <v>9.4000000000000004E-3</v>
      </c>
    </row>
    <row r="2745" spans="1:7" x14ac:dyDescent="0.2">
      <c r="A2745" s="17">
        <v>39455</v>
      </c>
      <c r="B2745" s="14">
        <v>558.76</v>
      </c>
      <c r="C2745" s="14">
        <v>553.55999999999995</v>
      </c>
      <c r="D2745" s="14">
        <v>559.77</v>
      </c>
      <c r="E2745" s="14">
        <v>553.55999999999995</v>
      </c>
      <c r="F2745" s="14" t="s">
        <v>2179</v>
      </c>
      <c r="G2745" s="15">
        <v>-1.2E-2</v>
      </c>
    </row>
    <row r="2746" spans="1:7" x14ac:dyDescent="0.2">
      <c r="A2746" s="17">
        <v>39454</v>
      </c>
      <c r="B2746" s="14">
        <v>553.55999999999995</v>
      </c>
      <c r="C2746" s="14">
        <v>560.26</v>
      </c>
      <c r="D2746" s="14">
        <v>562.02</v>
      </c>
      <c r="E2746" s="14">
        <v>552.41999999999996</v>
      </c>
      <c r="F2746" s="14" t="s">
        <v>2179</v>
      </c>
      <c r="G2746" s="15">
        <v>-2.18E-2</v>
      </c>
    </row>
    <row r="2747" spans="1:7" x14ac:dyDescent="0.2">
      <c r="A2747" s="17">
        <v>39451</v>
      </c>
      <c r="B2747" s="14">
        <v>560.26</v>
      </c>
      <c r="C2747" s="14">
        <v>572.76</v>
      </c>
      <c r="D2747" s="14">
        <v>574.30999999999995</v>
      </c>
      <c r="E2747" s="14">
        <v>560.22</v>
      </c>
      <c r="F2747" s="14" t="s">
        <v>2179</v>
      </c>
      <c r="G2747" s="15">
        <v>-1.1299999999999999E-2</v>
      </c>
    </row>
    <row r="2748" spans="1:7" x14ac:dyDescent="0.2">
      <c r="A2748" s="17">
        <v>39450</v>
      </c>
      <c r="B2748" s="14">
        <v>572.76</v>
      </c>
      <c r="C2748" s="14">
        <v>579.28</v>
      </c>
      <c r="D2748" s="14">
        <v>580.38</v>
      </c>
      <c r="E2748" s="14">
        <v>569.76</v>
      </c>
      <c r="F2748" s="14" t="s">
        <v>2179</v>
      </c>
      <c r="G2748" s="15">
        <v>-5.4999999999999997E-3</v>
      </c>
    </row>
    <row r="2749" spans="1:7" x14ac:dyDescent="0.2">
      <c r="A2749" s="17">
        <v>39449</v>
      </c>
      <c r="B2749" s="14">
        <v>579.28</v>
      </c>
      <c r="C2749" s="14">
        <v>582.5</v>
      </c>
      <c r="D2749" s="14">
        <v>585.58000000000004</v>
      </c>
      <c r="E2749" s="14">
        <v>578.75</v>
      </c>
      <c r="F2749" s="14" t="s">
        <v>2179</v>
      </c>
      <c r="G2749" s="15">
        <v>6.7000000000000002E-3</v>
      </c>
    </row>
    <row r="2750" spans="1:7" x14ac:dyDescent="0.2">
      <c r="A2750" s="17">
        <v>39444</v>
      </c>
      <c r="B2750" s="14">
        <v>582.5</v>
      </c>
      <c r="C2750" s="14">
        <v>578.65</v>
      </c>
      <c r="D2750" s="14">
        <v>582.5</v>
      </c>
      <c r="E2750" s="14">
        <v>575.76</v>
      </c>
      <c r="F2750" s="14" t="s">
        <v>2179</v>
      </c>
      <c r="G2750" s="15">
        <v>-5.4000000000000003E-3</v>
      </c>
    </row>
    <row r="2751" spans="1:7" x14ac:dyDescent="0.2">
      <c r="A2751" s="17">
        <v>39443</v>
      </c>
      <c r="B2751" s="14">
        <v>578.65</v>
      </c>
      <c r="C2751" s="14">
        <v>581.82000000000005</v>
      </c>
      <c r="D2751" s="14">
        <v>584.85</v>
      </c>
      <c r="E2751" s="14">
        <v>577.63</v>
      </c>
      <c r="F2751" s="14" t="s">
        <v>2179</v>
      </c>
      <c r="G2751" s="15">
        <v>9.1000000000000004E-3</v>
      </c>
    </row>
    <row r="2752" spans="1:7" x14ac:dyDescent="0.2">
      <c r="A2752" s="17">
        <v>39437</v>
      </c>
      <c r="B2752" s="14">
        <v>581.82000000000005</v>
      </c>
      <c r="C2752" s="14">
        <v>576.6</v>
      </c>
      <c r="D2752" s="14">
        <v>584.62</v>
      </c>
      <c r="E2752" s="14">
        <v>576.6</v>
      </c>
      <c r="F2752" s="14" t="s">
        <v>2179</v>
      </c>
      <c r="G2752" s="15">
        <v>6.4999999999999997E-3</v>
      </c>
    </row>
    <row r="2753" spans="1:7" x14ac:dyDescent="0.2">
      <c r="A2753" s="17">
        <v>39436</v>
      </c>
      <c r="B2753" s="14">
        <v>576.6</v>
      </c>
      <c r="C2753" s="14">
        <v>572.88</v>
      </c>
      <c r="D2753" s="14">
        <v>577.73</v>
      </c>
      <c r="E2753" s="14">
        <v>572.53</v>
      </c>
      <c r="F2753" s="14" t="s">
        <v>2179</v>
      </c>
      <c r="G2753" s="15">
        <v>-1.5E-3</v>
      </c>
    </row>
    <row r="2754" spans="1:7" x14ac:dyDescent="0.2">
      <c r="A2754" s="17">
        <v>39435</v>
      </c>
      <c r="B2754" s="14">
        <v>572.88</v>
      </c>
      <c r="C2754" s="14">
        <v>573.74</v>
      </c>
      <c r="D2754" s="14">
        <v>576.16999999999996</v>
      </c>
      <c r="E2754" s="14">
        <v>568.87</v>
      </c>
      <c r="F2754" s="14" t="s">
        <v>2179</v>
      </c>
      <c r="G2754" s="15">
        <v>-4.3E-3</v>
      </c>
    </row>
    <row r="2755" spans="1:7" x14ac:dyDescent="0.2">
      <c r="A2755" s="17">
        <v>39434</v>
      </c>
      <c r="B2755" s="14">
        <v>573.74</v>
      </c>
      <c r="C2755" s="14">
        <v>576.19000000000005</v>
      </c>
      <c r="D2755" s="14">
        <v>578.6</v>
      </c>
      <c r="E2755" s="14">
        <v>572.85</v>
      </c>
      <c r="F2755" s="14" t="s">
        <v>2179</v>
      </c>
      <c r="G2755" s="15">
        <v>-2.23E-2</v>
      </c>
    </row>
    <row r="2756" spans="1:7" x14ac:dyDescent="0.2">
      <c r="A2756" s="17">
        <v>39433</v>
      </c>
      <c r="B2756" s="14">
        <v>576.19000000000005</v>
      </c>
      <c r="C2756" s="14">
        <v>589.30999999999995</v>
      </c>
      <c r="D2756" s="14">
        <v>589.30999999999995</v>
      </c>
      <c r="E2756" s="14">
        <v>574.75</v>
      </c>
      <c r="F2756" s="14" t="s">
        <v>2179</v>
      </c>
      <c r="G2756" s="15">
        <v>-4.7999999999999996E-3</v>
      </c>
    </row>
    <row r="2757" spans="1:7" x14ac:dyDescent="0.2">
      <c r="A2757" s="17">
        <v>39430</v>
      </c>
      <c r="B2757" s="14">
        <v>589.30999999999995</v>
      </c>
      <c r="C2757" s="14">
        <v>592.17999999999995</v>
      </c>
      <c r="D2757" s="14">
        <v>594.11</v>
      </c>
      <c r="E2757" s="14">
        <v>585.97</v>
      </c>
      <c r="F2757" s="14" t="s">
        <v>2179</v>
      </c>
      <c r="G2757" s="15">
        <v>-1.6299999999999999E-2</v>
      </c>
    </row>
    <row r="2758" spans="1:7" x14ac:dyDescent="0.2">
      <c r="A2758" s="17">
        <v>39429</v>
      </c>
      <c r="B2758" s="14">
        <v>592.17999999999995</v>
      </c>
      <c r="C2758" s="14">
        <v>602.01</v>
      </c>
      <c r="D2758" s="14">
        <v>602.01</v>
      </c>
      <c r="E2758" s="14">
        <v>591.64</v>
      </c>
      <c r="F2758" s="14" t="s">
        <v>2179</v>
      </c>
      <c r="G2758" s="15">
        <v>4.7999999999999996E-3</v>
      </c>
    </row>
    <row r="2759" spans="1:7" x14ac:dyDescent="0.2">
      <c r="A2759" s="17">
        <v>39428</v>
      </c>
      <c r="B2759" s="14">
        <v>602.01</v>
      </c>
      <c r="C2759" s="14">
        <v>599.14</v>
      </c>
      <c r="D2759" s="14">
        <v>603.23</v>
      </c>
      <c r="E2759" s="14">
        <v>593.35</v>
      </c>
      <c r="F2759" s="14" t="s">
        <v>2179</v>
      </c>
      <c r="G2759" s="15">
        <v>5.9999999999999995E-4</v>
      </c>
    </row>
    <row r="2760" spans="1:7" x14ac:dyDescent="0.2">
      <c r="A2760" s="17">
        <v>39427</v>
      </c>
      <c r="B2760" s="14">
        <v>599.14</v>
      </c>
      <c r="C2760" s="14">
        <v>598.76</v>
      </c>
      <c r="D2760" s="14">
        <v>601.72</v>
      </c>
      <c r="E2760" s="14">
        <v>597.22</v>
      </c>
      <c r="F2760" s="14" t="s">
        <v>2179</v>
      </c>
      <c r="G2760" s="15">
        <v>1E-3</v>
      </c>
    </row>
    <row r="2761" spans="1:7" x14ac:dyDescent="0.2">
      <c r="A2761" s="17">
        <v>39426</v>
      </c>
      <c r="B2761" s="14">
        <v>598.76</v>
      </c>
      <c r="C2761" s="14">
        <v>598.19000000000005</v>
      </c>
      <c r="D2761" s="14">
        <v>599.59</v>
      </c>
      <c r="E2761" s="14">
        <v>592.97</v>
      </c>
      <c r="F2761" s="14" t="s">
        <v>2179</v>
      </c>
      <c r="G2761" s="15">
        <v>6.0000000000000001E-3</v>
      </c>
    </row>
    <row r="2762" spans="1:7" x14ac:dyDescent="0.2">
      <c r="A2762" s="17">
        <v>39423</v>
      </c>
      <c r="B2762" s="14">
        <v>598.19000000000005</v>
      </c>
      <c r="C2762" s="14">
        <v>594.6</v>
      </c>
      <c r="D2762" s="14">
        <v>599.95000000000005</v>
      </c>
      <c r="E2762" s="14">
        <v>594.6</v>
      </c>
      <c r="F2762" s="14" t="s">
        <v>2179</v>
      </c>
      <c r="G2762" s="15">
        <v>4.0000000000000002E-4</v>
      </c>
    </row>
    <row r="2763" spans="1:7" x14ac:dyDescent="0.2">
      <c r="A2763" s="17">
        <v>39422</v>
      </c>
      <c r="B2763" s="14">
        <v>594.6</v>
      </c>
      <c r="C2763" s="14">
        <v>594.39</v>
      </c>
      <c r="D2763" s="14">
        <v>599.57000000000005</v>
      </c>
      <c r="E2763" s="14">
        <v>590.12</v>
      </c>
      <c r="F2763" s="14" t="s">
        <v>2179</v>
      </c>
      <c r="G2763" s="15">
        <v>7.1999999999999998E-3</v>
      </c>
    </row>
    <row r="2764" spans="1:7" x14ac:dyDescent="0.2">
      <c r="A2764" s="17">
        <v>39421</v>
      </c>
      <c r="B2764" s="14">
        <v>594.39</v>
      </c>
      <c r="C2764" s="14">
        <v>590.13</v>
      </c>
      <c r="D2764" s="14">
        <v>595.53</v>
      </c>
      <c r="E2764" s="14">
        <v>588.41</v>
      </c>
      <c r="F2764" s="14" t="s">
        <v>2179</v>
      </c>
      <c r="G2764" s="15">
        <v>-1.2200000000000001E-2</v>
      </c>
    </row>
    <row r="2765" spans="1:7" x14ac:dyDescent="0.2">
      <c r="A2765" s="17">
        <v>39420</v>
      </c>
      <c r="B2765" s="14">
        <v>590.13</v>
      </c>
      <c r="C2765" s="14">
        <v>597.41999999999996</v>
      </c>
      <c r="D2765" s="14">
        <v>598.71</v>
      </c>
      <c r="E2765" s="14">
        <v>588.88</v>
      </c>
      <c r="F2765" s="14" t="s">
        <v>2179</v>
      </c>
      <c r="G2765" s="15">
        <v>7.6E-3</v>
      </c>
    </row>
    <row r="2766" spans="1:7" x14ac:dyDescent="0.2">
      <c r="A2766" s="17">
        <v>39419</v>
      </c>
      <c r="B2766" s="14">
        <v>597.41999999999996</v>
      </c>
      <c r="C2766" s="14">
        <v>592.94000000000005</v>
      </c>
      <c r="D2766" s="14">
        <v>600.42999999999995</v>
      </c>
      <c r="E2766" s="14">
        <v>592.94000000000005</v>
      </c>
      <c r="F2766" s="14" t="s">
        <v>2179</v>
      </c>
      <c r="G2766" s="15">
        <v>7.7999999999999996E-3</v>
      </c>
    </row>
    <row r="2767" spans="1:7" x14ac:dyDescent="0.2">
      <c r="A2767" s="17">
        <v>39416</v>
      </c>
      <c r="B2767" s="14">
        <v>592.94000000000005</v>
      </c>
      <c r="C2767" s="14">
        <v>588.33000000000004</v>
      </c>
      <c r="D2767" s="14">
        <v>595.24</v>
      </c>
      <c r="E2767" s="14">
        <v>588.33000000000004</v>
      </c>
      <c r="F2767" s="14" t="s">
        <v>2179</v>
      </c>
      <c r="G2767" s="15">
        <v>3.0999999999999999E-3</v>
      </c>
    </row>
    <row r="2768" spans="1:7" x14ac:dyDescent="0.2">
      <c r="A2768" s="17">
        <v>39415</v>
      </c>
      <c r="B2768" s="14">
        <v>588.33000000000004</v>
      </c>
      <c r="C2768" s="14">
        <v>586.52</v>
      </c>
      <c r="D2768" s="14">
        <v>589.73</v>
      </c>
      <c r="E2768" s="14">
        <v>582.25</v>
      </c>
      <c r="F2768" s="14" t="s">
        <v>2179</v>
      </c>
      <c r="G2768" s="15">
        <v>2.2499999999999999E-2</v>
      </c>
    </row>
    <row r="2769" spans="1:7" x14ac:dyDescent="0.2">
      <c r="A2769" s="17">
        <v>39414</v>
      </c>
      <c r="B2769" s="14">
        <v>586.52</v>
      </c>
      <c r="C2769" s="14">
        <v>573.61</v>
      </c>
      <c r="D2769" s="14">
        <v>586.52</v>
      </c>
      <c r="E2769" s="14">
        <v>568.79999999999995</v>
      </c>
      <c r="F2769" s="14" t="s">
        <v>2179</v>
      </c>
      <c r="G2769" s="15">
        <v>-1.3100000000000001E-2</v>
      </c>
    </row>
    <row r="2770" spans="1:7" x14ac:dyDescent="0.2">
      <c r="A2770" s="17">
        <v>39413</v>
      </c>
      <c r="B2770" s="14">
        <v>573.61</v>
      </c>
      <c r="C2770" s="14">
        <v>581.21</v>
      </c>
      <c r="D2770" s="14">
        <v>581.21</v>
      </c>
      <c r="E2770" s="14">
        <v>568.30999999999995</v>
      </c>
      <c r="F2770" s="14" t="s">
        <v>2179</v>
      </c>
      <c r="G2770" s="15">
        <v>8.9999999999999998E-4</v>
      </c>
    </row>
    <row r="2771" spans="1:7" x14ac:dyDescent="0.2">
      <c r="A2771" s="17">
        <v>39412</v>
      </c>
      <c r="B2771" s="14">
        <v>581.21</v>
      </c>
      <c r="C2771" s="14">
        <v>580.66</v>
      </c>
      <c r="D2771" s="14">
        <v>590.11</v>
      </c>
      <c r="E2771" s="14">
        <v>580.29</v>
      </c>
      <c r="F2771" s="14" t="s">
        <v>2179</v>
      </c>
      <c r="G2771" s="15">
        <v>2.47E-2</v>
      </c>
    </row>
    <row r="2772" spans="1:7" x14ac:dyDescent="0.2">
      <c r="A2772" s="17">
        <v>39409</v>
      </c>
      <c r="B2772" s="14">
        <v>580.66</v>
      </c>
      <c r="C2772" s="14">
        <v>566.55999999999995</v>
      </c>
      <c r="D2772" s="14">
        <v>580.69000000000005</v>
      </c>
      <c r="E2772" s="14">
        <v>566.55999999999995</v>
      </c>
      <c r="F2772" s="14" t="s">
        <v>2179</v>
      </c>
      <c r="G2772" s="15">
        <v>5.5999999999999999E-3</v>
      </c>
    </row>
    <row r="2773" spans="1:7" x14ac:dyDescent="0.2">
      <c r="A2773" s="17">
        <v>39408</v>
      </c>
      <c r="B2773" s="14">
        <v>566.65</v>
      </c>
      <c r="C2773" s="14">
        <v>563.52</v>
      </c>
      <c r="D2773" s="14">
        <v>567.54</v>
      </c>
      <c r="E2773" s="14">
        <v>558.41999999999996</v>
      </c>
      <c r="F2773" s="14" t="s">
        <v>2179</v>
      </c>
      <c r="G2773" s="15">
        <v>-3.1099999999999999E-2</v>
      </c>
    </row>
    <row r="2774" spans="1:7" x14ac:dyDescent="0.2">
      <c r="A2774" s="17">
        <v>39407</v>
      </c>
      <c r="B2774" s="14">
        <v>563.52</v>
      </c>
      <c r="C2774" s="14">
        <v>581.61</v>
      </c>
      <c r="D2774" s="14">
        <v>581.61</v>
      </c>
      <c r="E2774" s="14">
        <v>563.12</v>
      </c>
      <c r="F2774" s="14" t="s">
        <v>2179</v>
      </c>
      <c r="G2774" s="15">
        <v>8.0000000000000004E-4</v>
      </c>
    </row>
    <row r="2775" spans="1:7" x14ac:dyDescent="0.2">
      <c r="A2775" s="17">
        <v>39406</v>
      </c>
      <c r="B2775" s="14">
        <v>581.61</v>
      </c>
      <c r="C2775" s="14">
        <v>581.16999999999996</v>
      </c>
      <c r="D2775" s="14">
        <v>585.01</v>
      </c>
      <c r="E2775" s="14">
        <v>573.48</v>
      </c>
      <c r="F2775" s="14" t="s">
        <v>2179</v>
      </c>
      <c r="G2775" s="15">
        <v>-2.8299999999999999E-2</v>
      </c>
    </row>
    <row r="2776" spans="1:7" x14ac:dyDescent="0.2">
      <c r="A2776" s="17">
        <v>39405</v>
      </c>
      <c r="B2776" s="14">
        <v>581.16999999999996</v>
      </c>
      <c r="C2776" s="14">
        <v>598.08000000000004</v>
      </c>
      <c r="D2776" s="14">
        <v>601.46</v>
      </c>
      <c r="E2776" s="14">
        <v>579.76</v>
      </c>
      <c r="F2776" s="14" t="s">
        <v>2179</v>
      </c>
      <c r="G2776" s="15">
        <v>-1.5900000000000001E-2</v>
      </c>
    </row>
    <row r="2777" spans="1:7" x14ac:dyDescent="0.2">
      <c r="A2777" s="17">
        <v>39402</v>
      </c>
      <c r="B2777" s="14">
        <v>598.08000000000004</v>
      </c>
      <c r="C2777" s="14">
        <v>607.75</v>
      </c>
      <c r="D2777" s="14">
        <v>607.75</v>
      </c>
      <c r="E2777" s="14">
        <v>596.89</v>
      </c>
      <c r="F2777" s="14" t="s">
        <v>2179</v>
      </c>
      <c r="G2777" s="15">
        <v>-1.4200000000000001E-2</v>
      </c>
    </row>
    <row r="2778" spans="1:7" x14ac:dyDescent="0.2">
      <c r="A2778" s="17">
        <v>39401</v>
      </c>
      <c r="B2778" s="14">
        <v>607.75</v>
      </c>
      <c r="C2778" s="14">
        <v>616.48</v>
      </c>
      <c r="D2778" s="14">
        <v>617.07000000000005</v>
      </c>
      <c r="E2778" s="14">
        <v>604.94000000000005</v>
      </c>
      <c r="F2778" s="14" t="s">
        <v>2179</v>
      </c>
      <c r="G2778" s="15">
        <v>3.5999999999999999E-3</v>
      </c>
    </row>
    <row r="2779" spans="1:7" x14ac:dyDescent="0.2">
      <c r="A2779" s="17">
        <v>39400</v>
      </c>
      <c r="B2779" s="14">
        <v>616.48</v>
      </c>
      <c r="C2779" s="14">
        <v>614.24</v>
      </c>
      <c r="D2779" s="14">
        <v>623.37</v>
      </c>
      <c r="E2779" s="14">
        <v>614.24</v>
      </c>
      <c r="F2779" s="14" t="s">
        <v>2179</v>
      </c>
      <c r="G2779" s="15">
        <v>-0.01</v>
      </c>
    </row>
    <row r="2780" spans="1:7" x14ac:dyDescent="0.2">
      <c r="A2780" s="17">
        <v>39399</v>
      </c>
      <c r="B2780" s="14">
        <v>614.24</v>
      </c>
      <c r="C2780" s="14">
        <v>620.41999999999996</v>
      </c>
      <c r="D2780" s="14">
        <v>620.41999999999996</v>
      </c>
      <c r="E2780" s="14">
        <v>608.71</v>
      </c>
      <c r="F2780" s="14" t="s">
        <v>2179</v>
      </c>
      <c r="G2780" s="15">
        <v>-6.6E-3</v>
      </c>
    </row>
    <row r="2781" spans="1:7" x14ac:dyDescent="0.2">
      <c r="A2781" s="17">
        <v>39398</v>
      </c>
      <c r="B2781" s="14">
        <v>620.41999999999996</v>
      </c>
      <c r="C2781" s="14">
        <v>624.54999999999995</v>
      </c>
      <c r="D2781" s="14">
        <v>624.54999999999995</v>
      </c>
      <c r="E2781" s="14">
        <v>618.89</v>
      </c>
      <c r="F2781" s="14" t="s">
        <v>2179</v>
      </c>
      <c r="G2781" s="15">
        <v>-6.7000000000000002E-3</v>
      </c>
    </row>
    <row r="2782" spans="1:7" x14ac:dyDescent="0.2">
      <c r="A2782" s="17">
        <v>39395</v>
      </c>
      <c r="B2782" s="14">
        <v>624.54999999999995</v>
      </c>
      <c r="C2782" s="14">
        <v>628.77</v>
      </c>
      <c r="D2782" s="14">
        <v>634.17999999999995</v>
      </c>
      <c r="E2782" s="14">
        <v>620.77</v>
      </c>
      <c r="F2782" s="14" t="s">
        <v>2179</v>
      </c>
      <c r="G2782" s="15">
        <v>-8.3000000000000001E-3</v>
      </c>
    </row>
    <row r="2783" spans="1:7" x14ac:dyDescent="0.2">
      <c r="A2783" s="17">
        <v>39394</v>
      </c>
      <c r="B2783" s="14">
        <v>628.77</v>
      </c>
      <c r="C2783" s="14">
        <v>634.04999999999995</v>
      </c>
      <c r="D2783" s="14">
        <v>634.04999999999995</v>
      </c>
      <c r="E2783" s="14">
        <v>624.62</v>
      </c>
      <c r="F2783" s="14" t="s">
        <v>2179</v>
      </c>
      <c r="G2783" s="15">
        <v>-1E-4</v>
      </c>
    </row>
    <row r="2784" spans="1:7" x14ac:dyDescent="0.2">
      <c r="A2784" s="17">
        <v>39393</v>
      </c>
      <c r="B2784" s="14">
        <v>634.04999999999995</v>
      </c>
      <c r="C2784" s="14">
        <v>634.14</v>
      </c>
      <c r="D2784" s="14">
        <v>639.39</v>
      </c>
      <c r="E2784" s="14">
        <v>630.03</v>
      </c>
      <c r="F2784" s="14" t="s">
        <v>2179</v>
      </c>
      <c r="G2784" s="15">
        <v>8.5000000000000006E-3</v>
      </c>
    </row>
    <row r="2785" spans="1:7" x14ac:dyDescent="0.2">
      <c r="A2785" s="17">
        <v>39392</v>
      </c>
      <c r="B2785" s="14">
        <v>634.14</v>
      </c>
      <c r="C2785" s="14">
        <v>628.78</v>
      </c>
      <c r="D2785" s="14">
        <v>636.38</v>
      </c>
      <c r="E2785" s="14">
        <v>628.78</v>
      </c>
      <c r="F2785" s="14" t="s">
        <v>2179</v>
      </c>
      <c r="G2785" s="15">
        <v>-2.2000000000000001E-3</v>
      </c>
    </row>
    <row r="2786" spans="1:7" x14ac:dyDescent="0.2">
      <c r="A2786" s="17">
        <v>39391</v>
      </c>
      <c r="B2786" s="14">
        <v>628.78</v>
      </c>
      <c r="C2786" s="14">
        <v>630.16999999999996</v>
      </c>
      <c r="D2786" s="14">
        <v>630.74</v>
      </c>
      <c r="E2786" s="14">
        <v>626.77</v>
      </c>
      <c r="F2786" s="14" t="s">
        <v>2179</v>
      </c>
      <c r="G2786" s="15">
        <v>-1.03E-2</v>
      </c>
    </row>
    <row r="2787" spans="1:7" x14ac:dyDescent="0.2">
      <c r="A2787" s="17">
        <v>39388</v>
      </c>
      <c r="B2787" s="14">
        <v>630.16999999999996</v>
      </c>
      <c r="C2787" s="14">
        <v>636.71</v>
      </c>
      <c r="D2787" s="14">
        <v>636.91999999999996</v>
      </c>
      <c r="E2787" s="14">
        <v>629.28</v>
      </c>
      <c r="F2787" s="14" t="s">
        <v>2179</v>
      </c>
      <c r="G2787" s="15">
        <v>-1.1900000000000001E-2</v>
      </c>
    </row>
    <row r="2788" spans="1:7" x14ac:dyDescent="0.2">
      <c r="A2788" s="17">
        <v>39387</v>
      </c>
      <c r="B2788" s="14">
        <v>636.71</v>
      </c>
      <c r="C2788" s="14">
        <v>644.4</v>
      </c>
      <c r="D2788" s="14">
        <v>646.34</v>
      </c>
      <c r="E2788" s="14">
        <v>636.09</v>
      </c>
      <c r="F2788" s="14" t="s">
        <v>2179</v>
      </c>
      <c r="G2788" s="15">
        <v>9.1000000000000004E-3</v>
      </c>
    </row>
    <row r="2789" spans="1:7" x14ac:dyDescent="0.2">
      <c r="A2789" s="17">
        <v>39386</v>
      </c>
      <c r="B2789" s="14">
        <v>644.4</v>
      </c>
      <c r="C2789" s="14">
        <v>638.57000000000005</v>
      </c>
      <c r="D2789" s="14">
        <v>644.41</v>
      </c>
      <c r="E2789" s="14">
        <v>633.84</v>
      </c>
      <c r="F2789" s="14" t="s">
        <v>2179</v>
      </c>
      <c r="G2789" s="15">
        <v>4.0000000000000002E-4</v>
      </c>
    </row>
    <row r="2790" spans="1:7" x14ac:dyDescent="0.2">
      <c r="A2790" s="17">
        <v>39385</v>
      </c>
      <c r="B2790" s="14">
        <v>638.57000000000005</v>
      </c>
      <c r="C2790" s="14">
        <v>638.34</v>
      </c>
      <c r="D2790" s="14">
        <v>639.88</v>
      </c>
      <c r="E2790" s="14">
        <v>637.22</v>
      </c>
      <c r="F2790" s="14" t="s">
        <v>2179</v>
      </c>
      <c r="G2790" s="15">
        <v>4.7000000000000002E-3</v>
      </c>
    </row>
    <row r="2791" spans="1:7" x14ac:dyDescent="0.2">
      <c r="A2791" s="17">
        <v>39384</v>
      </c>
      <c r="B2791" s="14">
        <v>638.34</v>
      </c>
      <c r="C2791" s="14">
        <v>635.38</v>
      </c>
      <c r="D2791" s="14">
        <v>640.35</v>
      </c>
      <c r="E2791" s="14">
        <v>635.38</v>
      </c>
      <c r="F2791" s="14" t="s">
        <v>2179</v>
      </c>
      <c r="G2791" s="15">
        <v>5.4999999999999997E-3</v>
      </c>
    </row>
    <row r="2792" spans="1:7" x14ac:dyDescent="0.2">
      <c r="A2792" s="17">
        <v>39381</v>
      </c>
      <c r="B2792" s="14">
        <v>635.38</v>
      </c>
      <c r="C2792" s="14">
        <v>631.9</v>
      </c>
      <c r="D2792" s="14">
        <v>635.42999999999995</v>
      </c>
      <c r="E2792" s="14">
        <v>631.24</v>
      </c>
      <c r="F2792" s="14" t="s">
        <v>2179</v>
      </c>
      <c r="G2792" s="15">
        <v>4.7000000000000002E-3</v>
      </c>
    </row>
    <row r="2793" spans="1:7" x14ac:dyDescent="0.2">
      <c r="A2793" s="17">
        <v>39380</v>
      </c>
      <c r="B2793" s="14">
        <v>631.9</v>
      </c>
      <c r="C2793" s="14">
        <v>628.94000000000005</v>
      </c>
      <c r="D2793" s="14">
        <v>634.52</v>
      </c>
      <c r="E2793" s="14">
        <v>628.94000000000005</v>
      </c>
      <c r="F2793" s="14" t="s">
        <v>2179</v>
      </c>
      <c r="G2793" s="15">
        <v>-1.2200000000000001E-2</v>
      </c>
    </row>
    <row r="2794" spans="1:7" x14ac:dyDescent="0.2">
      <c r="A2794" s="17">
        <v>39379</v>
      </c>
      <c r="B2794" s="14">
        <v>628.94000000000005</v>
      </c>
      <c r="C2794" s="14">
        <v>636.73</v>
      </c>
      <c r="D2794" s="14">
        <v>637.05999999999995</v>
      </c>
      <c r="E2794" s="14">
        <v>628.88</v>
      </c>
      <c r="F2794" s="14" t="s">
        <v>2179</v>
      </c>
      <c r="G2794" s="15">
        <v>1.9599999999999999E-2</v>
      </c>
    </row>
    <row r="2795" spans="1:7" x14ac:dyDescent="0.2">
      <c r="A2795" s="17">
        <v>39378</v>
      </c>
      <c r="B2795" s="14">
        <v>636.73</v>
      </c>
      <c r="C2795" s="14">
        <v>624.51</v>
      </c>
      <c r="D2795" s="14">
        <v>636.85</v>
      </c>
      <c r="E2795" s="14">
        <v>624.51</v>
      </c>
      <c r="F2795" s="14" t="s">
        <v>2179</v>
      </c>
      <c r="G2795" s="15">
        <v>-1.4200000000000001E-2</v>
      </c>
    </row>
    <row r="2796" spans="1:7" x14ac:dyDescent="0.2">
      <c r="A2796" s="17">
        <v>39377</v>
      </c>
      <c r="B2796" s="14">
        <v>624.51</v>
      </c>
      <c r="C2796" s="14">
        <v>633.52</v>
      </c>
      <c r="D2796" s="14">
        <v>633.52</v>
      </c>
      <c r="E2796" s="14">
        <v>622.35</v>
      </c>
      <c r="F2796" s="14" t="s">
        <v>2179</v>
      </c>
      <c r="G2796" s="15">
        <v>-5.1999999999999998E-3</v>
      </c>
    </row>
    <row r="2797" spans="1:7" x14ac:dyDescent="0.2">
      <c r="A2797" s="17">
        <v>39374</v>
      </c>
      <c r="B2797" s="14">
        <v>633.52</v>
      </c>
      <c r="C2797" s="14">
        <v>636.80999999999995</v>
      </c>
      <c r="D2797" s="14">
        <v>637.08000000000004</v>
      </c>
      <c r="E2797" s="14">
        <v>632.22</v>
      </c>
      <c r="F2797" s="14" t="s">
        <v>2179</v>
      </c>
      <c r="G2797" s="15">
        <v>-1.46E-2</v>
      </c>
    </row>
    <row r="2798" spans="1:7" x14ac:dyDescent="0.2">
      <c r="A2798" s="17">
        <v>39373</v>
      </c>
      <c r="B2798" s="14">
        <v>636.80999999999995</v>
      </c>
      <c r="C2798" s="14">
        <v>646.26</v>
      </c>
      <c r="D2798" s="14">
        <v>648.89</v>
      </c>
      <c r="E2798" s="14">
        <v>635.04</v>
      </c>
      <c r="F2798" s="14" t="s">
        <v>2179</v>
      </c>
      <c r="G2798" s="15">
        <v>3.2000000000000002E-3</v>
      </c>
    </row>
    <row r="2799" spans="1:7" x14ac:dyDescent="0.2">
      <c r="A2799" s="17">
        <v>39372</v>
      </c>
      <c r="B2799" s="14">
        <v>646.26</v>
      </c>
      <c r="C2799" s="14">
        <v>644.23</v>
      </c>
      <c r="D2799" s="14">
        <v>648.16</v>
      </c>
      <c r="E2799" s="14">
        <v>643.09</v>
      </c>
      <c r="F2799" s="14" t="s">
        <v>2179</v>
      </c>
      <c r="G2799" s="15">
        <v>-8.3999999999999995E-3</v>
      </c>
    </row>
    <row r="2800" spans="1:7" x14ac:dyDescent="0.2">
      <c r="A2800" s="17">
        <v>39371</v>
      </c>
      <c r="B2800" s="14">
        <v>644.23</v>
      </c>
      <c r="C2800" s="14">
        <v>649.24</v>
      </c>
      <c r="D2800" s="14">
        <v>649.24</v>
      </c>
      <c r="E2800" s="14">
        <v>639.02</v>
      </c>
      <c r="F2800" s="14" t="s">
        <v>2179</v>
      </c>
      <c r="G2800" s="15">
        <v>-3.3999999999999998E-3</v>
      </c>
    </row>
    <row r="2801" spans="1:7" x14ac:dyDescent="0.2">
      <c r="A2801" s="17">
        <v>39370</v>
      </c>
      <c r="B2801" s="14">
        <v>649.69000000000005</v>
      </c>
      <c r="C2801" s="14">
        <v>651.91999999999996</v>
      </c>
      <c r="D2801" s="14">
        <v>652.77</v>
      </c>
      <c r="E2801" s="14">
        <v>648.98</v>
      </c>
      <c r="F2801" s="14" t="s">
        <v>2179</v>
      </c>
      <c r="G2801" s="15">
        <v>-9.2999999999999992E-3</v>
      </c>
    </row>
    <row r="2802" spans="1:7" x14ac:dyDescent="0.2">
      <c r="A2802" s="17">
        <v>39367</v>
      </c>
      <c r="B2802" s="14">
        <v>651.91999999999996</v>
      </c>
      <c r="C2802" s="14">
        <v>658.06</v>
      </c>
      <c r="D2802" s="14">
        <v>658.06</v>
      </c>
      <c r="E2802" s="14">
        <v>649.24</v>
      </c>
      <c r="F2802" s="14" t="s">
        <v>2179</v>
      </c>
      <c r="G2802" s="15">
        <v>5.7000000000000002E-3</v>
      </c>
    </row>
    <row r="2803" spans="1:7" x14ac:dyDescent="0.2">
      <c r="A2803" s="17">
        <v>39366</v>
      </c>
      <c r="B2803" s="14">
        <v>658.06</v>
      </c>
      <c r="C2803" s="14">
        <v>654.73</v>
      </c>
      <c r="D2803" s="14">
        <v>659.24</v>
      </c>
      <c r="E2803" s="14">
        <v>654.73</v>
      </c>
      <c r="F2803" s="14" t="s">
        <v>2179</v>
      </c>
      <c r="G2803" s="15">
        <v>4.4999999999999997E-3</v>
      </c>
    </row>
    <row r="2804" spans="1:7" x14ac:dyDescent="0.2">
      <c r="A2804" s="17">
        <v>39365</v>
      </c>
      <c r="B2804" s="14">
        <v>654.36</v>
      </c>
      <c r="C2804" s="14">
        <v>651.45000000000005</v>
      </c>
      <c r="D2804" s="14">
        <v>654.85</v>
      </c>
      <c r="E2804" s="14">
        <v>651.45000000000005</v>
      </c>
      <c r="F2804" s="14" t="s">
        <v>2179</v>
      </c>
      <c r="G2804" s="15">
        <v>8.5000000000000006E-3</v>
      </c>
    </row>
    <row r="2805" spans="1:7" x14ac:dyDescent="0.2">
      <c r="A2805" s="17">
        <v>39364</v>
      </c>
      <c r="B2805" s="14">
        <v>651.45000000000005</v>
      </c>
      <c r="C2805" s="14">
        <v>645.96</v>
      </c>
      <c r="D2805" s="14">
        <v>651.67999999999995</v>
      </c>
      <c r="E2805" s="14">
        <v>644.53</v>
      </c>
      <c r="F2805" s="14" t="s">
        <v>2179</v>
      </c>
      <c r="G2805" s="15">
        <v>5.9999999999999995E-4</v>
      </c>
    </row>
    <row r="2806" spans="1:7" x14ac:dyDescent="0.2">
      <c r="A2806" s="17">
        <v>39363</v>
      </c>
      <c r="B2806" s="14">
        <v>645.96</v>
      </c>
      <c r="C2806" s="14">
        <v>645.96</v>
      </c>
      <c r="D2806" s="14">
        <v>648.46</v>
      </c>
      <c r="E2806" s="14">
        <v>643.91</v>
      </c>
      <c r="F2806" s="14" t="s">
        <v>2179</v>
      </c>
      <c r="G2806" s="15">
        <v>4.8999999999999998E-3</v>
      </c>
    </row>
    <row r="2807" spans="1:7" x14ac:dyDescent="0.2">
      <c r="A2807" s="17">
        <v>39360</v>
      </c>
      <c r="B2807" s="14">
        <v>645.6</v>
      </c>
      <c r="C2807" s="14">
        <v>642.48</v>
      </c>
      <c r="D2807" s="14">
        <v>646.02</v>
      </c>
      <c r="E2807" s="14">
        <v>641.48</v>
      </c>
      <c r="F2807" s="14" t="s">
        <v>2179</v>
      </c>
      <c r="G2807" s="15">
        <v>1.6999999999999999E-3</v>
      </c>
    </row>
    <row r="2808" spans="1:7" x14ac:dyDescent="0.2">
      <c r="A2808" s="17">
        <v>39359</v>
      </c>
      <c r="B2808" s="14">
        <v>642.48</v>
      </c>
      <c r="C2808" s="14">
        <v>641.39</v>
      </c>
      <c r="D2808" s="14">
        <v>642.83000000000004</v>
      </c>
      <c r="E2808" s="14">
        <v>639.78</v>
      </c>
      <c r="F2808" s="14" t="s">
        <v>2179</v>
      </c>
      <c r="G2808" s="15">
        <v>-1.6999999999999999E-3</v>
      </c>
    </row>
    <row r="2809" spans="1:7" x14ac:dyDescent="0.2">
      <c r="A2809" s="17">
        <v>39358</v>
      </c>
      <c r="B2809" s="14">
        <v>641.39</v>
      </c>
      <c r="C2809" s="14">
        <v>642.91999999999996</v>
      </c>
      <c r="D2809" s="14">
        <v>644.73</v>
      </c>
      <c r="E2809" s="14">
        <v>641.16</v>
      </c>
      <c r="F2809" s="14" t="s">
        <v>2179</v>
      </c>
      <c r="G2809" s="15">
        <v>2.8999999999999998E-3</v>
      </c>
    </row>
    <row r="2810" spans="1:7" x14ac:dyDescent="0.2">
      <c r="A2810" s="17">
        <v>39357</v>
      </c>
      <c r="B2810" s="14">
        <v>642.47</v>
      </c>
      <c r="C2810" s="14">
        <v>641.05999999999995</v>
      </c>
      <c r="D2810" s="14">
        <v>646</v>
      </c>
      <c r="E2810" s="14">
        <v>641.05999999999995</v>
      </c>
      <c r="F2810" s="14" t="s">
        <v>2179</v>
      </c>
      <c r="G2810" s="15">
        <v>1.17E-2</v>
      </c>
    </row>
    <row r="2811" spans="1:7" x14ac:dyDescent="0.2">
      <c r="A2811" s="17">
        <v>39356</v>
      </c>
      <c r="B2811" s="14">
        <v>640.61</v>
      </c>
      <c r="C2811" s="14">
        <v>633.21</v>
      </c>
      <c r="D2811" s="14">
        <v>640.61</v>
      </c>
      <c r="E2811" s="14">
        <v>631.39</v>
      </c>
      <c r="F2811" s="14" t="s">
        <v>2179</v>
      </c>
      <c r="G2811" s="15">
        <v>-3.8E-3</v>
      </c>
    </row>
    <row r="2812" spans="1:7" x14ac:dyDescent="0.2">
      <c r="A2812" s="17">
        <v>39353</v>
      </c>
      <c r="B2812" s="14">
        <v>633.21</v>
      </c>
      <c r="C2812" s="14">
        <v>635.6</v>
      </c>
      <c r="D2812" s="14">
        <v>635.6</v>
      </c>
      <c r="E2812" s="14">
        <v>631.74</v>
      </c>
      <c r="F2812" s="14" t="s">
        <v>2179</v>
      </c>
      <c r="G2812" s="15">
        <v>6.1000000000000004E-3</v>
      </c>
    </row>
    <row r="2813" spans="1:7" x14ac:dyDescent="0.2">
      <c r="A2813" s="17">
        <v>39352</v>
      </c>
      <c r="B2813" s="14">
        <v>635.6</v>
      </c>
      <c r="C2813" s="14">
        <v>632.36</v>
      </c>
      <c r="D2813" s="14">
        <v>637.92999999999995</v>
      </c>
      <c r="E2813" s="14">
        <v>632.36</v>
      </c>
      <c r="F2813" s="14" t="s">
        <v>2179</v>
      </c>
      <c r="G2813" s="15">
        <v>1.0800000000000001E-2</v>
      </c>
    </row>
    <row r="2814" spans="1:7" x14ac:dyDescent="0.2">
      <c r="A2814" s="17">
        <v>39351</v>
      </c>
      <c r="B2814" s="14">
        <v>631.73</v>
      </c>
      <c r="C2814" s="14">
        <v>625.4</v>
      </c>
      <c r="D2814" s="14">
        <v>632.33000000000004</v>
      </c>
      <c r="E2814" s="14">
        <v>625.4</v>
      </c>
      <c r="F2814" s="14" t="s">
        <v>2179</v>
      </c>
      <c r="G2814" s="15">
        <v>-5.5999999999999999E-3</v>
      </c>
    </row>
    <row r="2815" spans="1:7" x14ac:dyDescent="0.2">
      <c r="A2815" s="17">
        <v>39350</v>
      </c>
      <c r="B2815" s="14">
        <v>624.95000000000005</v>
      </c>
      <c r="C2815" s="14">
        <v>628.75</v>
      </c>
      <c r="D2815" s="14">
        <v>628.75</v>
      </c>
      <c r="E2815" s="14">
        <v>621.39</v>
      </c>
      <c r="F2815" s="14" t="s">
        <v>2179</v>
      </c>
      <c r="G2815" s="15">
        <v>2.5000000000000001E-3</v>
      </c>
    </row>
    <row r="2816" spans="1:7" x14ac:dyDescent="0.2">
      <c r="A2816" s="17">
        <v>39349</v>
      </c>
      <c r="B2816" s="14">
        <v>628.47</v>
      </c>
      <c r="C2816" s="14">
        <v>627.16999999999996</v>
      </c>
      <c r="D2816" s="14">
        <v>630.82000000000005</v>
      </c>
      <c r="E2816" s="14">
        <v>626.85</v>
      </c>
      <c r="F2816" s="14" t="s">
        <v>2179</v>
      </c>
      <c r="G2816" s="15">
        <v>1.8E-3</v>
      </c>
    </row>
    <row r="2817" spans="1:7" x14ac:dyDescent="0.2">
      <c r="A2817" s="17">
        <v>39346</v>
      </c>
      <c r="B2817" s="14">
        <v>626.9</v>
      </c>
      <c r="C2817" s="14">
        <v>625.79999999999995</v>
      </c>
      <c r="D2817" s="14">
        <v>628.72</v>
      </c>
      <c r="E2817" s="14">
        <v>623.51</v>
      </c>
      <c r="F2817" s="14" t="s">
        <v>2179</v>
      </c>
      <c r="G2817" s="15">
        <v>-5.4999999999999997E-3</v>
      </c>
    </row>
    <row r="2818" spans="1:7" x14ac:dyDescent="0.2">
      <c r="A2818" s="17">
        <v>39345</v>
      </c>
      <c r="B2818" s="14">
        <v>625.79999999999995</v>
      </c>
      <c r="C2818" s="14">
        <v>629.27</v>
      </c>
      <c r="D2818" s="14">
        <v>629.27</v>
      </c>
      <c r="E2818" s="14">
        <v>623.73</v>
      </c>
      <c r="F2818" s="14" t="s">
        <v>2179</v>
      </c>
      <c r="G2818" s="15">
        <v>2.1000000000000001E-2</v>
      </c>
    </row>
    <row r="2819" spans="1:7" x14ac:dyDescent="0.2">
      <c r="A2819" s="17">
        <v>39344</v>
      </c>
      <c r="B2819" s="14">
        <v>629.27</v>
      </c>
      <c r="C2819" s="14">
        <v>617.70000000000005</v>
      </c>
      <c r="D2819" s="14">
        <v>631.09</v>
      </c>
      <c r="E2819" s="14">
        <v>617.70000000000005</v>
      </c>
      <c r="F2819" s="14" t="s">
        <v>2179</v>
      </c>
      <c r="G2819" s="15">
        <v>8.0000000000000002E-3</v>
      </c>
    </row>
    <row r="2820" spans="1:7" x14ac:dyDescent="0.2">
      <c r="A2820" s="17">
        <v>39343</v>
      </c>
      <c r="B2820" s="14">
        <v>616.34</v>
      </c>
      <c r="C2820" s="14">
        <v>611.24</v>
      </c>
      <c r="D2820" s="14">
        <v>616.51</v>
      </c>
      <c r="E2820" s="14">
        <v>609.49</v>
      </c>
      <c r="F2820" s="14" t="s">
        <v>2179</v>
      </c>
      <c r="G2820" s="15">
        <v>-1.3599999999999999E-2</v>
      </c>
    </row>
    <row r="2821" spans="1:7" x14ac:dyDescent="0.2">
      <c r="A2821" s="17">
        <v>39342</v>
      </c>
      <c r="B2821" s="14">
        <v>611.41999999999996</v>
      </c>
      <c r="C2821" s="14">
        <v>619.70000000000005</v>
      </c>
      <c r="D2821" s="14">
        <v>619.70000000000005</v>
      </c>
      <c r="E2821" s="14">
        <v>611.37</v>
      </c>
      <c r="F2821" s="14" t="s">
        <v>2179</v>
      </c>
      <c r="G2821" s="15">
        <v>-3.5999999999999999E-3</v>
      </c>
    </row>
    <row r="2822" spans="1:7" x14ac:dyDescent="0.2">
      <c r="A2822" s="17">
        <v>39339</v>
      </c>
      <c r="B2822" s="14">
        <v>619.88</v>
      </c>
      <c r="C2822" s="14">
        <v>622.03</v>
      </c>
      <c r="D2822" s="14">
        <v>622.03</v>
      </c>
      <c r="E2822" s="14">
        <v>615.32000000000005</v>
      </c>
      <c r="F2822" s="14" t="s">
        <v>2179</v>
      </c>
      <c r="G2822" s="15">
        <v>3.8999999999999998E-3</v>
      </c>
    </row>
    <row r="2823" spans="1:7" x14ac:dyDescent="0.2">
      <c r="A2823" s="17">
        <v>39338</v>
      </c>
      <c r="B2823" s="14">
        <v>622.12</v>
      </c>
      <c r="C2823" s="14">
        <v>619.30999999999995</v>
      </c>
      <c r="D2823" s="14">
        <v>622.78</v>
      </c>
      <c r="E2823" s="14">
        <v>616.6</v>
      </c>
      <c r="F2823" s="14" t="s">
        <v>2179</v>
      </c>
      <c r="G2823" s="15">
        <v>-2.8E-3</v>
      </c>
    </row>
    <row r="2824" spans="1:7" x14ac:dyDescent="0.2">
      <c r="A2824" s="17">
        <v>39337</v>
      </c>
      <c r="B2824" s="14">
        <v>619.67999999999995</v>
      </c>
      <c r="C2824" s="14">
        <v>621.04999999999995</v>
      </c>
      <c r="D2824" s="14">
        <v>622.95000000000005</v>
      </c>
      <c r="E2824" s="14">
        <v>616.96</v>
      </c>
      <c r="F2824" s="14" t="s">
        <v>2179</v>
      </c>
      <c r="G2824" s="15">
        <v>2.2700000000000001E-2</v>
      </c>
    </row>
    <row r="2825" spans="1:7" x14ac:dyDescent="0.2">
      <c r="A2825" s="17">
        <v>39336</v>
      </c>
      <c r="B2825" s="14">
        <v>621.41</v>
      </c>
      <c r="C2825" s="14">
        <v>607.6</v>
      </c>
      <c r="D2825" s="14">
        <v>622.04999999999995</v>
      </c>
      <c r="E2825" s="14">
        <v>607.6</v>
      </c>
      <c r="F2825" s="14" t="s">
        <v>2179</v>
      </c>
      <c r="G2825" s="15">
        <v>-1.77E-2</v>
      </c>
    </row>
    <row r="2826" spans="1:7" x14ac:dyDescent="0.2">
      <c r="A2826" s="17">
        <v>39335</v>
      </c>
      <c r="B2826" s="14">
        <v>607.6</v>
      </c>
      <c r="C2826" s="14">
        <v>618.55999999999995</v>
      </c>
      <c r="D2826" s="14">
        <v>618.55999999999995</v>
      </c>
      <c r="E2826" s="14">
        <v>606.03</v>
      </c>
      <c r="F2826" s="14" t="s">
        <v>2179</v>
      </c>
      <c r="G2826" s="15">
        <v>-2.0400000000000001E-2</v>
      </c>
    </row>
    <row r="2827" spans="1:7" x14ac:dyDescent="0.2">
      <c r="A2827" s="17">
        <v>39332</v>
      </c>
      <c r="B2827" s="14">
        <v>618.55999999999995</v>
      </c>
      <c r="C2827" s="14">
        <v>631.42999999999995</v>
      </c>
      <c r="D2827" s="14">
        <v>633.07000000000005</v>
      </c>
      <c r="E2827" s="14">
        <v>617.73</v>
      </c>
      <c r="F2827" s="14" t="s">
        <v>2179</v>
      </c>
      <c r="G2827" s="15">
        <v>2.9999999999999997E-4</v>
      </c>
    </row>
    <row r="2828" spans="1:7" x14ac:dyDescent="0.2">
      <c r="A2828" s="17">
        <v>39331</v>
      </c>
      <c r="B2828" s="14">
        <v>631.42999999999995</v>
      </c>
      <c r="C2828" s="14">
        <v>631.24</v>
      </c>
      <c r="D2828" s="14">
        <v>636.03</v>
      </c>
      <c r="E2828" s="14">
        <v>627.46</v>
      </c>
      <c r="F2828" s="14" t="s">
        <v>2179</v>
      </c>
      <c r="G2828" s="15">
        <v>-1.12E-2</v>
      </c>
    </row>
    <row r="2829" spans="1:7" x14ac:dyDescent="0.2">
      <c r="A2829" s="17">
        <v>39330</v>
      </c>
      <c r="B2829" s="14">
        <v>631.24</v>
      </c>
      <c r="C2829" s="14">
        <v>638.39</v>
      </c>
      <c r="D2829" s="14">
        <v>639.66</v>
      </c>
      <c r="E2829" s="14">
        <v>629.62</v>
      </c>
      <c r="F2829" s="14" t="s">
        <v>2179</v>
      </c>
      <c r="G2829" s="15">
        <v>6.1000000000000004E-3</v>
      </c>
    </row>
    <row r="2830" spans="1:7" x14ac:dyDescent="0.2">
      <c r="A2830" s="17">
        <v>39329</v>
      </c>
      <c r="B2830" s="14">
        <v>638.39</v>
      </c>
      <c r="C2830" s="14">
        <v>634.54999999999995</v>
      </c>
      <c r="D2830" s="14">
        <v>638.49</v>
      </c>
      <c r="E2830" s="14">
        <v>631.70000000000005</v>
      </c>
      <c r="F2830" s="14" t="s">
        <v>2179</v>
      </c>
      <c r="G2830" s="15">
        <v>3.3999999999999998E-3</v>
      </c>
    </row>
    <row r="2831" spans="1:7" x14ac:dyDescent="0.2">
      <c r="A2831" s="17">
        <v>39328</v>
      </c>
      <c r="B2831" s="14">
        <v>634.54999999999995</v>
      </c>
      <c r="C2831" s="14">
        <v>632.41999999999996</v>
      </c>
      <c r="D2831" s="14">
        <v>635.29</v>
      </c>
      <c r="E2831" s="14">
        <v>632.16999999999996</v>
      </c>
      <c r="F2831" s="14" t="s">
        <v>2179</v>
      </c>
      <c r="G2831" s="15">
        <v>1.34E-2</v>
      </c>
    </row>
    <row r="2832" spans="1:7" x14ac:dyDescent="0.2">
      <c r="A2832" s="17">
        <v>39325</v>
      </c>
      <c r="B2832" s="14">
        <v>632.41999999999996</v>
      </c>
      <c r="C2832" s="14">
        <v>624.03</v>
      </c>
      <c r="D2832" s="14">
        <v>632.41999999999996</v>
      </c>
      <c r="E2832" s="14">
        <v>624.03</v>
      </c>
      <c r="F2832" s="14" t="s">
        <v>2179</v>
      </c>
      <c r="G2832" s="15">
        <v>4.1999999999999997E-3</v>
      </c>
    </row>
    <row r="2833" spans="1:7" x14ac:dyDescent="0.2">
      <c r="A2833" s="17">
        <v>39324</v>
      </c>
      <c r="B2833" s="14">
        <v>624.03</v>
      </c>
      <c r="C2833" s="14">
        <v>622.51</v>
      </c>
      <c r="D2833" s="14">
        <v>628.52</v>
      </c>
      <c r="E2833" s="14">
        <v>619.32000000000005</v>
      </c>
      <c r="F2833" s="14" t="s">
        <v>2179</v>
      </c>
      <c r="G2833" s="15">
        <v>3.0000000000000001E-3</v>
      </c>
    </row>
    <row r="2834" spans="1:7" x14ac:dyDescent="0.2">
      <c r="A2834" s="17">
        <v>39323</v>
      </c>
      <c r="B2834" s="14">
        <v>621.42999999999995</v>
      </c>
      <c r="C2834" s="14">
        <v>619.59</v>
      </c>
      <c r="D2834" s="14">
        <v>624.47</v>
      </c>
      <c r="E2834" s="14">
        <v>609.46</v>
      </c>
      <c r="F2834" s="14" t="s">
        <v>2179</v>
      </c>
      <c r="G2834" s="15">
        <v>-1.9400000000000001E-2</v>
      </c>
    </row>
    <row r="2835" spans="1:7" x14ac:dyDescent="0.2">
      <c r="A2835" s="17">
        <v>39322</v>
      </c>
      <c r="B2835" s="14">
        <v>619.59</v>
      </c>
      <c r="C2835" s="14">
        <v>631.82000000000005</v>
      </c>
      <c r="D2835" s="14">
        <v>631.82000000000005</v>
      </c>
      <c r="E2835" s="14">
        <v>619.45000000000005</v>
      </c>
      <c r="F2835" s="14" t="s">
        <v>2179</v>
      </c>
      <c r="G2835" s="15">
        <v>8.8000000000000005E-3</v>
      </c>
    </row>
    <row r="2836" spans="1:7" x14ac:dyDescent="0.2">
      <c r="A2836" s="17">
        <v>39321</v>
      </c>
      <c r="B2836" s="14">
        <v>631.82000000000005</v>
      </c>
      <c r="C2836" s="14">
        <v>627.19000000000005</v>
      </c>
      <c r="D2836" s="14">
        <v>633.54999999999995</v>
      </c>
      <c r="E2836" s="14">
        <v>627.07000000000005</v>
      </c>
      <c r="F2836" s="14" t="s">
        <v>2179</v>
      </c>
      <c r="G2836" s="15">
        <v>1.4E-3</v>
      </c>
    </row>
    <row r="2837" spans="1:7" x14ac:dyDescent="0.2">
      <c r="A2837" s="17">
        <v>39318</v>
      </c>
      <c r="B2837" s="14">
        <v>626.29</v>
      </c>
      <c r="C2837" s="14">
        <v>625.22</v>
      </c>
      <c r="D2837" s="14">
        <v>628.04</v>
      </c>
      <c r="E2837" s="14">
        <v>620.91999999999996</v>
      </c>
      <c r="F2837" s="14" t="s">
        <v>2179</v>
      </c>
      <c r="G2837" s="15">
        <v>1.5E-3</v>
      </c>
    </row>
    <row r="2838" spans="1:7" x14ac:dyDescent="0.2">
      <c r="A2838" s="17">
        <v>39317</v>
      </c>
      <c r="B2838" s="14">
        <v>625.4</v>
      </c>
      <c r="C2838" s="14">
        <v>624.47</v>
      </c>
      <c r="D2838" s="14">
        <v>628.92999999999995</v>
      </c>
      <c r="E2838" s="14">
        <v>622.59</v>
      </c>
      <c r="F2838" s="14" t="s">
        <v>2179</v>
      </c>
      <c r="G2838" s="15">
        <v>2.9700000000000001E-2</v>
      </c>
    </row>
    <row r="2839" spans="1:7" x14ac:dyDescent="0.2">
      <c r="A2839" s="17">
        <v>39316</v>
      </c>
      <c r="B2839" s="14">
        <v>624.47</v>
      </c>
      <c r="C2839" s="14">
        <v>606.45000000000005</v>
      </c>
      <c r="D2839" s="14">
        <v>624.48</v>
      </c>
      <c r="E2839" s="14">
        <v>606.45000000000005</v>
      </c>
      <c r="F2839" s="14" t="s">
        <v>2179</v>
      </c>
      <c r="G2839" s="15">
        <v>-4.3E-3</v>
      </c>
    </row>
    <row r="2840" spans="1:7" x14ac:dyDescent="0.2">
      <c r="A2840" s="17">
        <v>39315</v>
      </c>
      <c r="B2840" s="14">
        <v>606.45000000000005</v>
      </c>
      <c r="C2840" s="14">
        <v>609.04</v>
      </c>
      <c r="D2840" s="14">
        <v>613.64</v>
      </c>
      <c r="E2840" s="14">
        <v>605.66</v>
      </c>
      <c r="F2840" s="14" t="s">
        <v>2179</v>
      </c>
      <c r="G2840" s="15">
        <v>2.46E-2</v>
      </c>
    </row>
    <row r="2841" spans="1:7" x14ac:dyDescent="0.2">
      <c r="A2841" s="17">
        <v>39314</v>
      </c>
      <c r="B2841" s="14">
        <v>609.04</v>
      </c>
      <c r="C2841" s="14">
        <v>595.67999999999995</v>
      </c>
      <c r="D2841" s="14">
        <v>610.09</v>
      </c>
      <c r="E2841" s="14">
        <v>595.67999999999995</v>
      </c>
      <c r="F2841" s="14" t="s">
        <v>2179</v>
      </c>
      <c r="G2841" s="15">
        <v>1.6199999999999999E-2</v>
      </c>
    </row>
    <row r="2842" spans="1:7" x14ac:dyDescent="0.2">
      <c r="A2842" s="17">
        <v>39311</v>
      </c>
      <c r="B2842" s="14">
        <v>594.41</v>
      </c>
      <c r="C2842" s="14">
        <v>584.47</v>
      </c>
      <c r="D2842" s="14">
        <v>602.69000000000005</v>
      </c>
      <c r="E2842" s="14">
        <v>521.67999999999995</v>
      </c>
      <c r="F2842" s="14" t="s">
        <v>2179</v>
      </c>
      <c r="G2842" s="15">
        <v>-3.95E-2</v>
      </c>
    </row>
    <row r="2843" spans="1:7" x14ac:dyDescent="0.2">
      <c r="A2843" s="17">
        <v>39310</v>
      </c>
      <c r="B2843" s="14">
        <v>584.91999999999996</v>
      </c>
      <c r="C2843" s="14">
        <v>609</v>
      </c>
      <c r="D2843" s="14">
        <v>609</v>
      </c>
      <c r="E2843" s="14">
        <v>583.09</v>
      </c>
      <c r="F2843" s="14" t="s">
        <v>2179</v>
      </c>
      <c r="G2843" s="15">
        <v>-1.7899999999999999E-2</v>
      </c>
    </row>
    <row r="2844" spans="1:7" x14ac:dyDescent="0.2">
      <c r="A2844" s="17">
        <v>39309</v>
      </c>
      <c r="B2844" s="14">
        <v>609</v>
      </c>
      <c r="C2844" s="14">
        <v>620.13</v>
      </c>
      <c r="D2844" s="14">
        <v>620.13</v>
      </c>
      <c r="E2844" s="14">
        <v>606.32000000000005</v>
      </c>
      <c r="F2844" s="14" t="s">
        <v>2179</v>
      </c>
      <c r="G2844" s="15">
        <v>-2.5000000000000001E-3</v>
      </c>
    </row>
    <row r="2845" spans="1:7" x14ac:dyDescent="0.2">
      <c r="A2845" s="17">
        <v>39308</v>
      </c>
      <c r="B2845" s="14">
        <v>620.13</v>
      </c>
      <c r="C2845" s="14">
        <v>621.67999999999995</v>
      </c>
      <c r="D2845" s="14">
        <v>623.41999999999996</v>
      </c>
      <c r="E2845" s="14">
        <v>618.4</v>
      </c>
      <c r="F2845" s="14" t="s">
        <v>2179</v>
      </c>
      <c r="G2845" s="15">
        <v>1.4500000000000001E-2</v>
      </c>
    </row>
    <row r="2846" spans="1:7" x14ac:dyDescent="0.2">
      <c r="A2846" s="17">
        <v>39307</v>
      </c>
      <c r="B2846" s="14">
        <v>621.67999999999995</v>
      </c>
      <c r="C2846" s="14">
        <v>612.80999999999995</v>
      </c>
      <c r="D2846" s="14">
        <v>622.37</v>
      </c>
      <c r="E2846" s="14">
        <v>612.80999999999995</v>
      </c>
      <c r="F2846" s="14" t="s">
        <v>2179</v>
      </c>
      <c r="G2846" s="15">
        <v>-2.2200000000000001E-2</v>
      </c>
    </row>
    <row r="2847" spans="1:7" x14ac:dyDescent="0.2">
      <c r="A2847" s="17">
        <v>39304</v>
      </c>
      <c r="B2847" s="14">
        <v>612.80999999999995</v>
      </c>
      <c r="C2847" s="14">
        <v>626.75</v>
      </c>
      <c r="D2847" s="14">
        <v>626.75</v>
      </c>
      <c r="E2847" s="14">
        <v>609.51</v>
      </c>
      <c r="F2847" s="14" t="s">
        <v>2179</v>
      </c>
      <c r="G2847" s="15">
        <v>-2.1700000000000001E-2</v>
      </c>
    </row>
    <row r="2848" spans="1:7" x14ac:dyDescent="0.2">
      <c r="A2848" s="17">
        <v>39303</v>
      </c>
      <c r="B2848" s="14">
        <v>626.75</v>
      </c>
      <c r="C2848" s="14">
        <v>640.66999999999996</v>
      </c>
      <c r="D2848" s="14">
        <v>640.66999999999996</v>
      </c>
      <c r="E2848" s="14">
        <v>624.09</v>
      </c>
      <c r="F2848" s="14" t="s">
        <v>2179</v>
      </c>
      <c r="G2848" s="15">
        <v>1.5699999999999999E-2</v>
      </c>
    </row>
    <row r="2849" spans="1:7" x14ac:dyDescent="0.2">
      <c r="A2849" s="17">
        <v>39302</v>
      </c>
      <c r="B2849" s="14">
        <v>640.66999999999996</v>
      </c>
      <c r="C2849" s="14">
        <v>630.79</v>
      </c>
      <c r="D2849" s="14">
        <v>641.25</v>
      </c>
      <c r="E2849" s="14">
        <v>630.79</v>
      </c>
      <c r="F2849" s="14" t="s">
        <v>2179</v>
      </c>
      <c r="G2849" s="15">
        <v>6.0000000000000001E-3</v>
      </c>
    </row>
    <row r="2850" spans="1:7" x14ac:dyDescent="0.2">
      <c r="A2850" s="17">
        <v>39301</v>
      </c>
      <c r="B2850" s="14">
        <v>630.79</v>
      </c>
      <c r="C2850" s="14">
        <v>627.03</v>
      </c>
      <c r="D2850" s="14">
        <v>633.07000000000005</v>
      </c>
      <c r="E2850" s="14">
        <v>627.03</v>
      </c>
      <c r="F2850" s="14" t="s">
        <v>2179</v>
      </c>
      <c r="G2850" s="15">
        <v>-1.01E-2</v>
      </c>
    </row>
    <row r="2851" spans="1:7" x14ac:dyDescent="0.2">
      <c r="A2851" s="17">
        <v>39300</v>
      </c>
      <c r="B2851" s="14">
        <v>627.03</v>
      </c>
      <c r="C2851" s="14">
        <v>632.78</v>
      </c>
      <c r="D2851" s="14">
        <v>632.78</v>
      </c>
      <c r="E2851" s="14">
        <v>625.72</v>
      </c>
      <c r="F2851" s="14" t="s">
        <v>2179</v>
      </c>
      <c r="G2851" s="15">
        <v>-7.9000000000000008E-3</v>
      </c>
    </row>
    <row r="2852" spans="1:7" x14ac:dyDescent="0.2">
      <c r="A2852" s="17">
        <v>39297</v>
      </c>
      <c r="B2852" s="14">
        <v>633.41</v>
      </c>
      <c r="C2852" s="14">
        <v>638.48</v>
      </c>
      <c r="D2852" s="14">
        <v>642.24</v>
      </c>
      <c r="E2852" s="14">
        <v>632.97</v>
      </c>
      <c r="F2852" s="14" t="s">
        <v>2179</v>
      </c>
      <c r="G2852" s="15">
        <v>1.0500000000000001E-2</v>
      </c>
    </row>
    <row r="2853" spans="1:7" x14ac:dyDescent="0.2">
      <c r="A2853" s="17">
        <v>39296</v>
      </c>
      <c r="B2853" s="14">
        <v>638.48</v>
      </c>
      <c r="C2853" s="14">
        <v>631.84</v>
      </c>
      <c r="D2853" s="14">
        <v>638.53</v>
      </c>
      <c r="E2853" s="14">
        <v>631.84</v>
      </c>
      <c r="F2853" s="14" t="s">
        <v>2179</v>
      </c>
      <c r="G2853" s="15">
        <v>-1.09E-2</v>
      </c>
    </row>
    <row r="2854" spans="1:7" x14ac:dyDescent="0.2">
      <c r="A2854" s="17">
        <v>39295</v>
      </c>
      <c r="B2854" s="14">
        <v>631.84</v>
      </c>
      <c r="C2854" s="14">
        <v>637.82000000000005</v>
      </c>
      <c r="D2854" s="14">
        <v>637.82000000000005</v>
      </c>
      <c r="E2854" s="14">
        <v>628.33000000000004</v>
      </c>
      <c r="F2854" s="14" t="s">
        <v>2179</v>
      </c>
      <c r="G2854" s="15">
        <v>1.34E-2</v>
      </c>
    </row>
    <row r="2855" spans="1:7" x14ac:dyDescent="0.2">
      <c r="A2855" s="17">
        <v>39294</v>
      </c>
      <c r="B2855" s="14">
        <v>638.80999999999995</v>
      </c>
      <c r="C2855" s="14">
        <v>630.91</v>
      </c>
      <c r="D2855" s="14">
        <v>639.79</v>
      </c>
      <c r="E2855" s="14">
        <v>630.91</v>
      </c>
      <c r="F2855" s="14" t="s">
        <v>2179</v>
      </c>
      <c r="G2855" s="15">
        <v>2.0999999999999999E-3</v>
      </c>
    </row>
    <row r="2856" spans="1:7" x14ac:dyDescent="0.2">
      <c r="A2856" s="17">
        <v>39293</v>
      </c>
      <c r="B2856" s="14">
        <v>630.37</v>
      </c>
      <c r="C2856" s="14">
        <v>629.02</v>
      </c>
      <c r="D2856" s="14">
        <v>632.6</v>
      </c>
      <c r="E2856" s="14">
        <v>625.78</v>
      </c>
      <c r="F2856" s="14" t="s">
        <v>2179</v>
      </c>
      <c r="G2856" s="15">
        <v>-1.23E-2</v>
      </c>
    </row>
    <row r="2857" spans="1:7" x14ac:dyDescent="0.2">
      <c r="A2857" s="17">
        <v>39290</v>
      </c>
      <c r="B2857" s="14">
        <v>629.02</v>
      </c>
      <c r="C2857" s="14">
        <v>636.88</v>
      </c>
      <c r="D2857" s="14">
        <v>636.88</v>
      </c>
      <c r="E2857" s="14">
        <v>627.69000000000005</v>
      </c>
      <c r="F2857" s="14" t="s">
        <v>2179</v>
      </c>
      <c r="G2857" s="15">
        <v>-1.66E-2</v>
      </c>
    </row>
    <row r="2858" spans="1:7" x14ac:dyDescent="0.2">
      <c r="A2858" s="17">
        <v>39289</v>
      </c>
      <c r="B2858" s="14">
        <v>636.88</v>
      </c>
      <c r="C2858" s="14">
        <v>647.65</v>
      </c>
      <c r="D2858" s="14">
        <v>650.41</v>
      </c>
      <c r="E2858" s="14">
        <v>635.78</v>
      </c>
      <c r="F2858" s="14" t="s">
        <v>2179</v>
      </c>
      <c r="G2858" s="15">
        <v>-2.8999999999999998E-3</v>
      </c>
    </row>
    <row r="2859" spans="1:7" x14ac:dyDescent="0.2">
      <c r="A2859" s="17">
        <v>39288</v>
      </c>
      <c r="B2859" s="14">
        <v>647.65</v>
      </c>
      <c r="C2859" s="14">
        <v>649.28</v>
      </c>
      <c r="D2859" s="14">
        <v>650.57000000000005</v>
      </c>
      <c r="E2859" s="14">
        <v>644.76</v>
      </c>
      <c r="F2859" s="14" t="s">
        <v>2179</v>
      </c>
      <c r="G2859" s="15">
        <v>-4.4999999999999997E-3</v>
      </c>
    </row>
    <row r="2860" spans="1:7" x14ac:dyDescent="0.2">
      <c r="A2860" s="17">
        <v>39287</v>
      </c>
      <c r="B2860" s="14">
        <v>649.54999999999995</v>
      </c>
      <c r="C2860" s="14">
        <v>652.5</v>
      </c>
      <c r="D2860" s="14">
        <v>654.83000000000004</v>
      </c>
      <c r="E2860" s="14">
        <v>646.69000000000005</v>
      </c>
      <c r="F2860" s="14" t="s">
        <v>2179</v>
      </c>
      <c r="G2860" s="15">
        <v>1.8E-3</v>
      </c>
    </row>
    <row r="2861" spans="1:7" x14ac:dyDescent="0.2">
      <c r="A2861" s="17">
        <v>39286</v>
      </c>
      <c r="B2861" s="14">
        <v>652.5</v>
      </c>
      <c r="C2861" s="14">
        <v>651.30999999999995</v>
      </c>
      <c r="D2861" s="14">
        <v>653.11</v>
      </c>
      <c r="E2861" s="14">
        <v>649.34</v>
      </c>
      <c r="F2861" s="14" t="s">
        <v>2179</v>
      </c>
      <c r="G2861" s="15">
        <v>-8.0000000000000004E-4</v>
      </c>
    </row>
    <row r="2862" spans="1:7" x14ac:dyDescent="0.2">
      <c r="A2862" s="17">
        <v>39283</v>
      </c>
      <c r="B2862" s="14">
        <v>651.30999999999995</v>
      </c>
      <c r="C2862" s="14">
        <v>651.80999999999995</v>
      </c>
      <c r="D2862" s="14">
        <v>654.48</v>
      </c>
      <c r="E2862" s="14">
        <v>651.03</v>
      </c>
      <c r="F2862" s="14" t="s">
        <v>2179</v>
      </c>
      <c r="G2862" s="15">
        <v>3.5999999999999999E-3</v>
      </c>
    </row>
    <row r="2863" spans="1:7" x14ac:dyDescent="0.2">
      <c r="A2863" s="17">
        <v>39282</v>
      </c>
      <c r="B2863" s="14">
        <v>651.80999999999995</v>
      </c>
      <c r="C2863" s="14">
        <v>649.27</v>
      </c>
      <c r="D2863" s="14">
        <v>653.29</v>
      </c>
      <c r="E2863" s="14">
        <v>649.27</v>
      </c>
      <c r="F2863" s="14" t="s">
        <v>2179</v>
      </c>
      <c r="G2863" s="15">
        <v>2.7000000000000001E-3</v>
      </c>
    </row>
    <row r="2864" spans="1:7" x14ac:dyDescent="0.2">
      <c r="A2864" s="17">
        <v>39281</v>
      </c>
      <c r="B2864" s="14">
        <v>649.45000000000005</v>
      </c>
      <c r="C2864" s="14">
        <v>647.70000000000005</v>
      </c>
      <c r="D2864" s="14">
        <v>650.61</v>
      </c>
      <c r="E2864" s="14">
        <v>644.28</v>
      </c>
      <c r="F2864" s="14" t="s">
        <v>2179</v>
      </c>
      <c r="G2864" s="15">
        <v>1.1999999999999999E-3</v>
      </c>
    </row>
    <row r="2865" spans="1:7" x14ac:dyDescent="0.2">
      <c r="A2865" s="17">
        <v>39280</v>
      </c>
      <c r="B2865" s="14">
        <v>647.70000000000005</v>
      </c>
      <c r="C2865" s="14">
        <v>646.95000000000005</v>
      </c>
      <c r="D2865" s="14">
        <v>648.07000000000005</v>
      </c>
      <c r="E2865" s="14">
        <v>643.72</v>
      </c>
      <c r="F2865" s="14" t="s">
        <v>2179</v>
      </c>
      <c r="G2865" s="15">
        <v>4.4000000000000003E-3</v>
      </c>
    </row>
    <row r="2866" spans="1:7" x14ac:dyDescent="0.2">
      <c r="A2866" s="17">
        <v>39279</v>
      </c>
      <c r="B2866" s="14">
        <v>646.95000000000005</v>
      </c>
      <c r="C2866" s="14">
        <v>644.09</v>
      </c>
      <c r="D2866" s="14">
        <v>646.96</v>
      </c>
      <c r="E2866" s="14">
        <v>643.72</v>
      </c>
      <c r="F2866" s="14" t="s">
        <v>2179</v>
      </c>
      <c r="G2866" s="15">
        <v>3.2000000000000002E-3</v>
      </c>
    </row>
    <row r="2867" spans="1:7" x14ac:dyDescent="0.2">
      <c r="A2867" s="17">
        <v>39276</v>
      </c>
      <c r="B2867" s="14">
        <v>644.09</v>
      </c>
      <c r="C2867" s="14">
        <v>642.04999999999995</v>
      </c>
      <c r="D2867" s="14">
        <v>647.27</v>
      </c>
      <c r="E2867" s="14">
        <v>642.04999999999995</v>
      </c>
      <c r="F2867" s="14" t="s">
        <v>2179</v>
      </c>
      <c r="G2867" s="15">
        <v>5.3E-3</v>
      </c>
    </row>
    <row r="2868" spans="1:7" x14ac:dyDescent="0.2">
      <c r="A2868" s="17">
        <v>39275</v>
      </c>
      <c r="B2868" s="14">
        <v>642.04999999999995</v>
      </c>
      <c r="C2868" s="14">
        <v>638.83000000000004</v>
      </c>
      <c r="D2868" s="14">
        <v>642.08000000000004</v>
      </c>
      <c r="E2868" s="14">
        <v>637.89</v>
      </c>
      <c r="F2868" s="14" t="s">
        <v>2179</v>
      </c>
      <c r="G2868" s="15">
        <v>5.7000000000000002E-3</v>
      </c>
    </row>
    <row r="2869" spans="1:7" x14ac:dyDescent="0.2">
      <c r="A2869" s="17">
        <v>39274</v>
      </c>
      <c r="B2869" s="14">
        <v>638.65</v>
      </c>
      <c r="C2869" s="14">
        <v>635.07000000000005</v>
      </c>
      <c r="D2869" s="14">
        <v>638.66</v>
      </c>
      <c r="E2869" s="14">
        <v>627.67999999999995</v>
      </c>
      <c r="F2869" s="14" t="s">
        <v>2179</v>
      </c>
      <c r="G2869" s="15">
        <v>-7.4999999999999997E-3</v>
      </c>
    </row>
    <row r="2870" spans="1:7" x14ac:dyDescent="0.2">
      <c r="A2870" s="17">
        <v>39273</v>
      </c>
      <c r="B2870" s="14">
        <v>635.04999999999995</v>
      </c>
      <c r="C2870" s="14">
        <v>639.85</v>
      </c>
      <c r="D2870" s="14">
        <v>643.87</v>
      </c>
      <c r="E2870" s="14">
        <v>633.91</v>
      </c>
      <c r="F2870" s="14" t="s">
        <v>2179</v>
      </c>
      <c r="G2870" s="15">
        <v>8.3999999999999995E-3</v>
      </c>
    </row>
    <row r="2871" spans="1:7" x14ac:dyDescent="0.2">
      <c r="A2871" s="17">
        <v>39272</v>
      </c>
      <c r="B2871" s="14">
        <v>639.85</v>
      </c>
      <c r="C2871" s="14">
        <v>634.51</v>
      </c>
      <c r="D2871" s="14">
        <v>640.55999999999995</v>
      </c>
      <c r="E2871" s="14">
        <v>634.51</v>
      </c>
      <c r="F2871" s="14" t="s">
        <v>2179</v>
      </c>
      <c r="G2871" s="15">
        <v>2.0000000000000001E-4</v>
      </c>
    </row>
    <row r="2872" spans="1:7" x14ac:dyDescent="0.2">
      <c r="A2872" s="17">
        <v>39269</v>
      </c>
      <c r="B2872" s="14">
        <v>634.51</v>
      </c>
      <c r="C2872" s="14">
        <v>634.41</v>
      </c>
      <c r="D2872" s="14">
        <v>635.34</v>
      </c>
      <c r="E2872" s="14">
        <v>633.21</v>
      </c>
      <c r="F2872" s="14" t="s">
        <v>2179</v>
      </c>
      <c r="G2872" s="15">
        <v>4.4999999999999997E-3</v>
      </c>
    </row>
    <row r="2873" spans="1:7" x14ac:dyDescent="0.2">
      <c r="A2873" s="17">
        <v>39268</v>
      </c>
      <c r="B2873" s="14">
        <v>634.41</v>
      </c>
      <c r="C2873" s="14">
        <v>631.54</v>
      </c>
      <c r="D2873" s="14">
        <v>635.67999999999995</v>
      </c>
      <c r="E2873" s="14">
        <v>630.01</v>
      </c>
      <c r="F2873" s="14" t="s">
        <v>2179</v>
      </c>
      <c r="G2873" s="15">
        <v>6.1000000000000004E-3</v>
      </c>
    </row>
    <row r="2874" spans="1:7" x14ac:dyDescent="0.2">
      <c r="A2874" s="17">
        <v>39267</v>
      </c>
      <c r="B2874" s="14">
        <v>631.54</v>
      </c>
      <c r="C2874" s="14">
        <v>627.70000000000005</v>
      </c>
      <c r="D2874" s="14">
        <v>632.11</v>
      </c>
      <c r="E2874" s="14">
        <v>627.70000000000005</v>
      </c>
      <c r="F2874" s="14" t="s">
        <v>2179</v>
      </c>
      <c r="G2874" s="15">
        <v>1.09E-2</v>
      </c>
    </row>
    <row r="2875" spans="1:7" x14ac:dyDescent="0.2">
      <c r="A2875" s="17">
        <v>39266</v>
      </c>
      <c r="B2875" s="14">
        <v>627.70000000000005</v>
      </c>
      <c r="C2875" s="14">
        <v>621.57000000000005</v>
      </c>
      <c r="D2875" s="14">
        <v>627.71</v>
      </c>
      <c r="E2875" s="14">
        <v>621.57000000000005</v>
      </c>
      <c r="F2875" s="14" t="s">
        <v>2179</v>
      </c>
      <c r="G2875" s="15">
        <v>2.5000000000000001E-3</v>
      </c>
    </row>
    <row r="2876" spans="1:7" x14ac:dyDescent="0.2">
      <c r="A2876" s="17">
        <v>39265</v>
      </c>
      <c r="B2876" s="14">
        <v>620.95000000000005</v>
      </c>
      <c r="C2876" s="14">
        <v>619.24</v>
      </c>
      <c r="D2876" s="14">
        <v>621.24</v>
      </c>
      <c r="E2876" s="14">
        <v>617.42999999999995</v>
      </c>
      <c r="F2876" s="14" t="s">
        <v>2179</v>
      </c>
      <c r="G2876" s="15">
        <v>1.0500000000000001E-2</v>
      </c>
    </row>
    <row r="2877" spans="1:7" x14ac:dyDescent="0.2">
      <c r="A2877" s="17">
        <v>39262</v>
      </c>
      <c r="B2877" s="14">
        <v>619.41999999999996</v>
      </c>
      <c r="C2877" s="14">
        <v>612.97</v>
      </c>
      <c r="D2877" s="14">
        <v>620.41999999999996</v>
      </c>
      <c r="E2877" s="14">
        <v>612.46</v>
      </c>
      <c r="F2877" s="14" t="s">
        <v>2179</v>
      </c>
      <c r="G2877" s="15">
        <v>7.7999999999999996E-3</v>
      </c>
    </row>
    <row r="2878" spans="1:7" x14ac:dyDescent="0.2">
      <c r="A2878" s="17">
        <v>39261</v>
      </c>
      <c r="B2878" s="14">
        <v>612.97</v>
      </c>
      <c r="C2878" s="14">
        <v>608.91999999999996</v>
      </c>
      <c r="D2878" s="14">
        <v>614.85</v>
      </c>
      <c r="E2878" s="14">
        <v>608.91999999999996</v>
      </c>
      <c r="F2878" s="14" t="s">
        <v>2179</v>
      </c>
      <c r="G2878" s="15">
        <v>-7.7000000000000002E-3</v>
      </c>
    </row>
    <row r="2879" spans="1:7" x14ac:dyDescent="0.2">
      <c r="A2879" s="17">
        <v>39260</v>
      </c>
      <c r="B2879" s="14">
        <v>608.21</v>
      </c>
      <c r="C2879" s="14">
        <v>612.9</v>
      </c>
      <c r="D2879" s="14">
        <v>612.9</v>
      </c>
      <c r="E2879" s="14">
        <v>606.33000000000004</v>
      </c>
      <c r="F2879" s="14" t="s">
        <v>2179</v>
      </c>
      <c r="G2879" s="15">
        <v>-3.2000000000000002E-3</v>
      </c>
    </row>
    <row r="2880" spans="1:7" x14ac:dyDescent="0.2">
      <c r="A2880" s="17">
        <v>39259</v>
      </c>
      <c r="B2880" s="14">
        <v>612.9</v>
      </c>
      <c r="C2880" s="14">
        <v>614.77</v>
      </c>
      <c r="D2880" s="14">
        <v>615.37</v>
      </c>
      <c r="E2880" s="14">
        <v>611.09</v>
      </c>
      <c r="F2880" s="14" t="s">
        <v>2179</v>
      </c>
      <c r="G2880" s="15">
        <v>-5.0000000000000001E-4</v>
      </c>
    </row>
    <row r="2881" spans="1:7" x14ac:dyDescent="0.2">
      <c r="A2881" s="17">
        <v>39258</v>
      </c>
      <c r="B2881" s="14">
        <v>614.86</v>
      </c>
      <c r="C2881" s="14">
        <v>615.17999999999995</v>
      </c>
      <c r="D2881" s="14">
        <v>615.74</v>
      </c>
      <c r="E2881" s="14">
        <v>608.37</v>
      </c>
      <c r="F2881" s="14" t="s">
        <v>2179</v>
      </c>
      <c r="G2881" s="15">
        <v>-7.0000000000000001E-3</v>
      </c>
    </row>
    <row r="2882" spans="1:7" x14ac:dyDescent="0.2">
      <c r="A2882" s="17">
        <v>39255</v>
      </c>
      <c r="B2882" s="14">
        <v>615.17999999999995</v>
      </c>
      <c r="C2882" s="14">
        <v>619.05999999999995</v>
      </c>
      <c r="D2882" s="14">
        <v>619.88</v>
      </c>
      <c r="E2882" s="14">
        <v>614.01</v>
      </c>
      <c r="F2882" s="14" t="s">
        <v>2179</v>
      </c>
      <c r="G2882" s="15">
        <v>-4.1999999999999997E-3</v>
      </c>
    </row>
    <row r="2883" spans="1:7" x14ac:dyDescent="0.2">
      <c r="A2883" s="17">
        <v>39254</v>
      </c>
      <c r="B2883" s="14">
        <v>619.5</v>
      </c>
      <c r="C2883" s="14">
        <v>622.1</v>
      </c>
      <c r="D2883" s="14">
        <v>622.70000000000005</v>
      </c>
      <c r="E2883" s="14">
        <v>615.59</v>
      </c>
      <c r="F2883" s="14" t="s">
        <v>2179</v>
      </c>
      <c r="G2883" s="15">
        <v>2.3999999999999998E-3</v>
      </c>
    </row>
    <row r="2884" spans="1:7" x14ac:dyDescent="0.2">
      <c r="A2884" s="17">
        <v>39253</v>
      </c>
      <c r="B2884" s="14">
        <v>622.1</v>
      </c>
      <c r="C2884" s="14">
        <v>620.82000000000005</v>
      </c>
      <c r="D2884" s="14">
        <v>624.03</v>
      </c>
      <c r="E2884" s="14">
        <v>619.89</v>
      </c>
      <c r="F2884" s="14" t="s">
        <v>2179</v>
      </c>
      <c r="G2884" s="15">
        <v>3.3E-3</v>
      </c>
    </row>
    <row r="2885" spans="1:7" x14ac:dyDescent="0.2">
      <c r="A2885" s="17">
        <v>39252</v>
      </c>
      <c r="B2885" s="14">
        <v>620.64</v>
      </c>
      <c r="C2885" s="14">
        <v>619.14</v>
      </c>
      <c r="D2885" s="14">
        <v>621.69000000000005</v>
      </c>
      <c r="E2885" s="14">
        <v>618.92999999999995</v>
      </c>
      <c r="F2885" s="14" t="s">
        <v>2179</v>
      </c>
      <c r="G2885" s="15">
        <v>-6.1000000000000004E-3</v>
      </c>
    </row>
    <row r="2886" spans="1:7" x14ac:dyDescent="0.2">
      <c r="A2886" s="17">
        <v>39251</v>
      </c>
      <c r="B2886" s="14">
        <v>618.61</v>
      </c>
      <c r="C2886" s="14">
        <v>622.49</v>
      </c>
      <c r="D2886" s="14">
        <v>625.78</v>
      </c>
      <c r="E2886" s="14">
        <v>618.52</v>
      </c>
      <c r="F2886" s="14" t="s">
        <v>2179</v>
      </c>
      <c r="G2886" s="15">
        <v>8.8999999999999999E-3</v>
      </c>
    </row>
    <row r="2887" spans="1:7" x14ac:dyDescent="0.2">
      <c r="A2887" s="17">
        <v>39248</v>
      </c>
      <c r="B2887" s="14">
        <v>622.4</v>
      </c>
      <c r="C2887" s="14">
        <v>616.92999999999995</v>
      </c>
      <c r="D2887" s="14">
        <v>622.4</v>
      </c>
      <c r="E2887" s="14">
        <v>614.49</v>
      </c>
      <c r="F2887" s="14" t="s">
        <v>2179</v>
      </c>
      <c r="G2887" s="15">
        <v>1.29E-2</v>
      </c>
    </row>
    <row r="2888" spans="1:7" x14ac:dyDescent="0.2">
      <c r="A2888" s="17">
        <v>39247</v>
      </c>
      <c r="B2888" s="14">
        <v>616.92999999999995</v>
      </c>
      <c r="C2888" s="14">
        <v>609.1</v>
      </c>
      <c r="D2888" s="14">
        <v>616.92999999999995</v>
      </c>
      <c r="E2888" s="14">
        <v>609.1</v>
      </c>
      <c r="F2888" s="14" t="s">
        <v>2179</v>
      </c>
      <c r="G2888" s="15">
        <v>4.8999999999999998E-3</v>
      </c>
    </row>
    <row r="2889" spans="1:7" x14ac:dyDescent="0.2">
      <c r="A2889" s="17">
        <v>39246</v>
      </c>
      <c r="B2889" s="14">
        <v>609.1</v>
      </c>
      <c r="C2889" s="14">
        <v>605.86</v>
      </c>
      <c r="D2889" s="14">
        <v>609.29999999999995</v>
      </c>
      <c r="E2889" s="14">
        <v>600.53</v>
      </c>
      <c r="F2889" s="14" t="s">
        <v>2179</v>
      </c>
      <c r="G2889" s="15">
        <v>-7.1999999999999998E-3</v>
      </c>
    </row>
    <row r="2890" spans="1:7" x14ac:dyDescent="0.2">
      <c r="A2890" s="17">
        <v>39245</v>
      </c>
      <c r="B2890" s="14">
        <v>606.13</v>
      </c>
      <c r="C2890" s="14">
        <v>610.53</v>
      </c>
      <c r="D2890" s="14">
        <v>612</v>
      </c>
      <c r="E2890" s="14">
        <v>604.34</v>
      </c>
      <c r="F2890" s="14" t="s">
        <v>2179</v>
      </c>
      <c r="G2890" s="15">
        <v>1.18E-2</v>
      </c>
    </row>
    <row r="2891" spans="1:7" x14ac:dyDescent="0.2">
      <c r="A2891" s="17">
        <v>39244</v>
      </c>
      <c r="B2891" s="14">
        <v>610.53</v>
      </c>
      <c r="C2891" s="14">
        <v>603.58000000000004</v>
      </c>
      <c r="D2891" s="14">
        <v>612.04</v>
      </c>
      <c r="E2891" s="14">
        <v>603.58000000000004</v>
      </c>
      <c r="F2891" s="14" t="s">
        <v>2179</v>
      </c>
      <c r="G2891" s="15">
        <v>-5.1000000000000004E-3</v>
      </c>
    </row>
    <row r="2892" spans="1:7" x14ac:dyDescent="0.2">
      <c r="A2892" s="17">
        <v>39241</v>
      </c>
      <c r="B2892" s="14">
        <v>603.4</v>
      </c>
      <c r="C2892" s="14">
        <v>606.47</v>
      </c>
      <c r="D2892" s="14">
        <v>606.47</v>
      </c>
      <c r="E2892" s="14">
        <v>593.16999999999996</v>
      </c>
      <c r="F2892" s="14" t="s">
        <v>2179</v>
      </c>
      <c r="G2892" s="15">
        <v>-2.1299999999999999E-2</v>
      </c>
    </row>
    <row r="2893" spans="1:7" x14ac:dyDescent="0.2">
      <c r="A2893" s="17">
        <v>39240</v>
      </c>
      <c r="B2893" s="14">
        <v>606.47</v>
      </c>
      <c r="C2893" s="14">
        <v>619.66999999999996</v>
      </c>
      <c r="D2893" s="14">
        <v>620.73</v>
      </c>
      <c r="E2893" s="14">
        <v>603.66999999999996</v>
      </c>
      <c r="F2893" s="14" t="s">
        <v>2179</v>
      </c>
      <c r="G2893" s="15">
        <v>-1.7999999999999999E-2</v>
      </c>
    </row>
    <row r="2894" spans="1:7" x14ac:dyDescent="0.2">
      <c r="A2894" s="17">
        <v>39239</v>
      </c>
      <c r="B2894" s="14">
        <v>619.66999999999996</v>
      </c>
      <c r="C2894" s="14">
        <v>631</v>
      </c>
      <c r="D2894" s="14">
        <v>631.03</v>
      </c>
      <c r="E2894" s="14">
        <v>619.20000000000005</v>
      </c>
      <c r="F2894" s="14" t="s">
        <v>2179</v>
      </c>
      <c r="G2894" s="15">
        <v>1E-4</v>
      </c>
    </row>
    <row r="2895" spans="1:7" x14ac:dyDescent="0.2">
      <c r="A2895" s="17">
        <v>39237</v>
      </c>
      <c r="B2895" s="14">
        <v>631</v>
      </c>
      <c r="C2895" s="14">
        <v>630.91</v>
      </c>
      <c r="D2895" s="14">
        <v>632.03</v>
      </c>
      <c r="E2895" s="14">
        <v>628.67999999999995</v>
      </c>
      <c r="F2895" s="14" t="s">
        <v>2179</v>
      </c>
      <c r="G2895" s="15">
        <v>-6.9999999999999999E-4</v>
      </c>
    </row>
    <row r="2896" spans="1:7" x14ac:dyDescent="0.2">
      <c r="A2896" s="17">
        <v>39234</v>
      </c>
      <c r="B2896" s="14">
        <v>630.91</v>
      </c>
      <c r="C2896" s="14">
        <v>631.35</v>
      </c>
      <c r="D2896" s="14">
        <v>633.88</v>
      </c>
      <c r="E2896" s="14">
        <v>630.17999999999995</v>
      </c>
      <c r="F2896" s="14" t="s">
        <v>2179</v>
      </c>
      <c r="G2896" s="15">
        <v>1.0200000000000001E-2</v>
      </c>
    </row>
    <row r="2897" spans="1:7" x14ac:dyDescent="0.2">
      <c r="A2897" s="17">
        <v>39233</v>
      </c>
      <c r="B2897" s="14">
        <v>631.35</v>
      </c>
      <c r="C2897" s="14">
        <v>625.62</v>
      </c>
      <c r="D2897" s="14">
        <v>632.69000000000005</v>
      </c>
      <c r="E2897" s="14">
        <v>625.62</v>
      </c>
      <c r="F2897" s="14" t="s">
        <v>2179</v>
      </c>
      <c r="G2897" s="15">
        <v>-8.8999999999999999E-3</v>
      </c>
    </row>
    <row r="2898" spans="1:7" x14ac:dyDescent="0.2">
      <c r="A2898" s="17">
        <v>39232</v>
      </c>
      <c r="B2898" s="14">
        <v>625</v>
      </c>
      <c r="C2898" s="14">
        <v>630.59</v>
      </c>
      <c r="D2898" s="14">
        <v>630.59</v>
      </c>
      <c r="E2898" s="14">
        <v>622.38</v>
      </c>
      <c r="F2898" s="14" t="s">
        <v>2179</v>
      </c>
      <c r="G2898" s="15">
        <v>3.7000000000000002E-3</v>
      </c>
    </row>
    <row r="2899" spans="1:7" x14ac:dyDescent="0.2">
      <c r="A2899" s="17">
        <v>39231</v>
      </c>
      <c r="B2899" s="14">
        <v>630.59</v>
      </c>
      <c r="C2899" s="14">
        <v>628.71</v>
      </c>
      <c r="D2899" s="14">
        <v>631.41</v>
      </c>
      <c r="E2899" s="14">
        <v>628.71</v>
      </c>
      <c r="F2899" s="14" t="s">
        <v>2179</v>
      </c>
      <c r="G2899" s="15">
        <v>2.9999999999999997E-4</v>
      </c>
    </row>
    <row r="2900" spans="1:7" x14ac:dyDescent="0.2">
      <c r="A2900" s="17">
        <v>39227</v>
      </c>
      <c r="B2900" s="14">
        <v>628.27</v>
      </c>
      <c r="C2900" s="14">
        <v>627.47</v>
      </c>
      <c r="D2900" s="14">
        <v>629.03</v>
      </c>
      <c r="E2900" s="14">
        <v>623.84</v>
      </c>
      <c r="F2900" s="14" t="s">
        <v>2179</v>
      </c>
      <c r="G2900" s="15">
        <v>-5.0000000000000001E-4</v>
      </c>
    </row>
    <row r="2901" spans="1:7" x14ac:dyDescent="0.2">
      <c r="A2901" s="17">
        <v>39226</v>
      </c>
      <c r="B2901" s="14">
        <v>628.09</v>
      </c>
      <c r="C2901" s="14">
        <v>628.15</v>
      </c>
      <c r="D2901" s="14">
        <v>629.20000000000005</v>
      </c>
      <c r="E2901" s="14">
        <v>625.12</v>
      </c>
      <c r="F2901" s="14" t="s">
        <v>2179</v>
      </c>
      <c r="G2901" s="15">
        <v>1.43E-2</v>
      </c>
    </row>
    <row r="2902" spans="1:7" x14ac:dyDescent="0.2">
      <c r="A2902" s="17">
        <v>39225</v>
      </c>
      <c r="B2902" s="14">
        <v>628.41999999999996</v>
      </c>
      <c r="C2902" s="14">
        <v>619.57000000000005</v>
      </c>
      <c r="D2902" s="14">
        <v>628.72</v>
      </c>
      <c r="E2902" s="14">
        <v>619.57000000000005</v>
      </c>
      <c r="F2902" s="14" t="s">
        <v>2179</v>
      </c>
      <c r="G2902" s="15">
        <v>7.1000000000000004E-3</v>
      </c>
    </row>
    <row r="2903" spans="1:7" x14ac:dyDescent="0.2">
      <c r="A2903" s="17">
        <v>39224</v>
      </c>
      <c r="B2903" s="14">
        <v>619.57000000000005</v>
      </c>
      <c r="C2903" s="14">
        <v>615.17999999999995</v>
      </c>
      <c r="D2903" s="14">
        <v>620.78</v>
      </c>
      <c r="E2903" s="14">
        <v>615.17999999999995</v>
      </c>
      <c r="F2903" s="14" t="s">
        <v>2179</v>
      </c>
      <c r="G2903" s="15">
        <v>5.0000000000000001E-3</v>
      </c>
    </row>
    <row r="2904" spans="1:7" x14ac:dyDescent="0.2">
      <c r="A2904" s="17">
        <v>39223</v>
      </c>
      <c r="B2904" s="14">
        <v>615.17999999999995</v>
      </c>
      <c r="C2904" s="14">
        <v>612.48</v>
      </c>
      <c r="D2904" s="14">
        <v>615.29999999999995</v>
      </c>
      <c r="E2904" s="14">
        <v>612.03</v>
      </c>
      <c r="F2904" s="14" t="s">
        <v>2179</v>
      </c>
      <c r="G2904" s="15">
        <v>8.8999999999999999E-3</v>
      </c>
    </row>
    <row r="2905" spans="1:7" x14ac:dyDescent="0.2">
      <c r="A2905" s="17">
        <v>39220</v>
      </c>
      <c r="B2905" s="14">
        <v>612.12</v>
      </c>
      <c r="C2905" s="14">
        <v>612.12</v>
      </c>
      <c r="D2905" s="14">
        <v>612.12</v>
      </c>
      <c r="E2905" s="14">
        <v>612.12</v>
      </c>
      <c r="F2905" s="14" t="s">
        <v>2179</v>
      </c>
      <c r="G2905" s="15">
        <v>-3.3E-3</v>
      </c>
    </row>
    <row r="2906" spans="1:7" x14ac:dyDescent="0.2">
      <c r="A2906" s="17">
        <v>39218</v>
      </c>
      <c r="B2906" s="14">
        <v>606.73</v>
      </c>
      <c r="C2906" s="14">
        <v>606.73</v>
      </c>
      <c r="D2906" s="14">
        <v>606.73</v>
      </c>
      <c r="E2906" s="14">
        <v>606.73</v>
      </c>
      <c r="F2906" s="14" t="s">
        <v>2179</v>
      </c>
      <c r="G2906" s="15">
        <v>4.0000000000000002E-4</v>
      </c>
    </row>
    <row r="2907" spans="1:7" x14ac:dyDescent="0.2">
      <c r="A2907" s="17">
        <v>39217</v>
      </c>
      <c r="B2907" s="14">
        <v>608.73</v>
      </c>
      <c r="C2907" s="14">
        <v>608.73</v>
      </c>
      <c r="D2907" s="14">
        <v>608.73</v>
      </c>
      <c r="E2907" s="14">
        <v>608.73</v>
      </c>
      <c r="F2907" s="14" t="s">
        <v>2179</v>
      </c>
      <c r="G2907" s="15">
        <v>-2.3E-3</v>
      </c>
    </row>
    <row r="2908" spans="1:7" x14ac:dyDescent="0.2">
      <c r="A2908" s="17">
        <v>39216</v>
      </c>
      <c r="B2908" s="14">
        <v>608.51</v>
      </c>
      <c r="C2908" s="14">
        <v>608.51</v>
      </c>
      <c r="D2908" s="14">
        <v>608.51</v>
      </c>
      <c r="E2908" s="14">
        <v>608.51</v>
      </c>
      <c r="F2908" s="14" t="s">
        <v>2179</v>
      </c>
      <c r="G2908" s="15">
        <v>-1E-4</v>
      </c>
    </row>
    <row r="2909" spans="1:7" x14ac:dyDescent="0.2">
      <c r="A2909" s="17">
        <v>39213</v>
      </c>
      <c r="B2909" s="14">
        <v>609.91</v>
      </c>
      <c r="C2909" s="14">
        <v>609.91</v>
      </c>
      <c r="D2909" s="14">
        <v>609.91</v>
      </c>
      <c r="E2909" s="14">
        <v>609.91</v>
      </c>
      <c r="F2909" s="14" t="s">
        <v>2179</v>
      </c>
      <c r="G2909" s="15">
        <v>-4.0000000000000002E-4</v>
      </c>
    </row>
    <row r="2910" spans="1:7" x14ac:dyDescent="0.2">
      <c r="A2910" s="17">
        <v>39212</v>
      </c>
      <c r="B2910" s="14">
        <v>609.97</v>
      </c>
      <c r="C2910" s="14">
        <v>609.97</v>
      </c>
      <c r="D2910" s="14">
        <v>609.97</v>
      </c>
      <c r="E2910" s="14">
        <v>609.97</v>
      </c>
      <c r="F2910" s="14" t="s">
        <v>2179</v>
      </c>
      <c r="G2910" s="15">
        <v>1.8E-3</v>
      </c>
    </row>
    <row r="2911" spans="1:7" x14ac:dyDescent="0.2">
      <c r="A2911" s="17">
        <v>39211</v>
      </c>
      <c r="B2911" s="14">
        <v>610.19000000000005</v>
      </c>
      <c r="C2911" s="14">
        <v>610.19000000000005</v>
      </c>
      <c r="D2911" s="14">
        <v>610.19000000000005</v>
      </c>
      <c r="E2911" s="14">
        <v>610.19000000000005</v>
      </c>
      <c r="F2911" s="14" t="s">
        <v>2179</v>
      </c>
      <c r="G2911" s="15">
        <v>-2.5000000000000001E-3</v>
      </c>
    </row>
    <row r="2912" spans="1:7" x14ac:dyDescent="0.2">
      <c r="A2912" s="17">
        <v>39210</v>
      </c>
      <c r="B2912" s="14">
        <v>609.1</v>
      </c>
      <c r="C2912" s="14">
        <v>609.1</v>
      </c>
      <c r="D2912" s="14">
        <v>609.1</v>
      </c>
      <c r="E2912" s="14">
        <v>609.1</v>
      </c>
      <c r="F2912" s="14" t="s">
        <v>2179</v>
      </c>
      <c r="G2912" s="15">
        <v>4.1999999999999997E-3</v>
      </c>
    </row>
    <row r="2913" spans="1:7" x14ac:dyDescent="0.2">
      <c r="A2913" s="17">
        <v>39209</v>
      </c>
      <c r="B2913" s="14">
        <v>610.65</v>
      </c>
      <c r="C2913" s="14">
        <v>610.65</v>
      </c>
      <c r="D2913" s="14">
        <v>610.65</v>
      </c>
      <c r="E2913" s="14">
        <v>610.65</v>
      </c>
      <c r="F2913" s="14" t="s">
        <v>2179</v>
      </c>
      <c r="G2913" s="15">
        <v>-4.0000000000000002E-4</v>
      </c>
    </row>
    <row r="2914" spans="1:7" x14ac:dyDescent="0.2">
      <c r="A2914" s="17">
        <v>39205</v>
      </c>
      <c r="B2914" s="14">
        <v>608.12</v>
      </c>
      <c r="C2914" s="14">
        <v>608.12</v>
      </c>
      <c r="D2914" s="14">
        <v>608.12</v>
      </c>
      <c r="E2914" s="14">
        <v>608.12</v>
      </c>
      <c r="F2914" s="14" t="s">
        <v>2179</v>
      </c>
      <c r="G2914" s="15">
        <v>1.11E-2</v>
      </c>
    </row>
    <row r="2915" spans="1:7" x14ac:dyDescent="0.2">
      <c r="A2915" s="17">
        <v>39204</v>
      </c>
      <c r="B2915" s="14">
        <v>608.37</v>
      </c>
      <c r="C2915" s="14">
        <v>608.37</v>
      </c>
      <c r="D2915" s="14">
        <v>608.37</v>
      </c>
      <c r="E2915" s="14">
        <v>608.37</v>
      </c>
      <c r="F2915" s="14" t="s">
        <v>2179</v>
      </c>
      <c r="G2915" s="15">
        <v>-4.4999999999999997E-3</v>
      </c>
    </row>
    <row r="2916" spans="1:7" x14ac:dyDescent="0.2">
      <c r="A2916" s="17">
        <v>39203</v>
      </c>
      <c r="B2916" s="14">
        <v>601.72</v>
      </c>
      <c r="C2916" s="14">
        <v>601.72</v>
      </c>
      <c r="D2916" s="14">
        <v>601.72</v>
      </c>
      <c r="E2916" s="14">
        <v>601.72</v>
      </c>
      <c r="F2916" s="14" t="s">
        <v>2179</v>
      </c>
      <c r="G2916" s="15">
        <v>1.9E-3</v>
      </c>
    </row>
    <row r="2917" spans="1:7" x14ac:dyDescent="0.2">
      <c r="A2917" s="17">
        <v>39202</v>
      </c>
      <c r="B2917" s="14">
        <v>604.45000000000005</v>
      </c>
      <c r="C2917" s="14">
        <v>604.45000000000005</v>
      </c>
      <c r="D2917" s="14">
        <v>604.45000000000005</v>
      </c>
      <c r="E2917" s="14">
        <v>604.45000000000005</v>
      </c>
      <c r="F2917" s="14" t="s">
        <v>2179</v>
      </c>
      <c r="G2917" s="15">
        <v>-4.0000000000000001E-3</v>
      </c>
    </row>
    <row r="2918" spans="1:7" x14ac:dyDescent="0.2">
      <c r="A2918" s="17">
        <v>39199</v>
      </c>
      <c r="B2918" s="14">
        <v>603.29999999999995</v>
      </c>
      <c r="C2918" s="14">
        <v>603.29999999999995</v>
      </c>
      <c r="D2918" s="14">
        <v>603.29999999999995</v>
      </c>
      <c r="E2918" s="14">
        <v>603.29999999999995</v>
      </c>
      <c r="F2918" s="14" t="s">
        <v>2179</v>
      </c>
      <c r="G2918" s="15">
        <v>5.0000000000000001E-3</v>
      </c>
    </row>
    <row r="2919" spans="1:7" x14ac:dyDescent="0.2">
      <c r="A2919" s="17">
        <v>39198</v>
      </c>
      <c r="B2919" s="14">
        <v>605.70000000000005</v>
      </c>
      <c r="C2919" s="14">
        <v>605.70000000000005</v>
      </c>
      <c r="D2919" s="14">
        <v>605.70000000000005</v>
      </c>
      <c r="E2919" s="14">
        <v>605.70000000000005</v>
      </c>
      <c r="F2919" s="14" t="s">
        <v>2179</v>
      </c>
      <c r="G2919" s="15">
        <v>7.3000000000000001E-3</v>
      </c>
    </row>
    <row r="2920" spans="1:7" x14ac:dyDescent="0.2">
      <c r="A2920" s="17">
        <v>39197</v>
      </c>
      <c r="B2920" s="14">
        <v>602.67999999999995</v>
      </c>
      <c r="C2920" s="14">
        <v>602.67999999999995</v>
      </c>
      <c r="D2920" s="14">
        <v>602.67999999999995</v>
      </c>
      <c r="E2920" s="14">
        <v>602.67999999999995</v>
      </c>
      <c r="F2920" s="14" t="s">
        <v>2179</v>
      </c>
      <c r="G2920" s="15">
        <v>-1.0500000000000001E-2</v>
      </c>
    </row>
    <row r="2921" spans="1:7" x14ac:dyDescent="0.2">
      <c r="A2921" s="17">
        <v>39196</v>
      </c>
      <c r="B2921" s="14">
        <v>598.30999999999995</v>
      </c>
      <c r="C2921" s="14">
        <v>598.30999999999995</v>
      </c>
      <c r="D2921" s="14">
        <v>598.30999999999995</v>
      </c>
      <c r="E2921" s="14">
        <v>598.30999999999995</v>
      </c>
      <c r="F2921" s="14" t="s">
        <v>2179</v>
      </c>
      <c r="G2921" s="15">
        <v>2.7000000000000001E-3</v>
      </c>
    </row>
    <row r="2922" spans="1:7" x14ac:dyDescent="0.2">
      <c r="A2922" s="17">
        <v>39195</v>
      </c>
      <c r="B2922" s="14">
        <v>604.64</v>
      </c>
      <c r="C2922" s="14">
        <v>604.64</v>
      </c>
      <c r="D2922" s="14">
        <v>604.64</v>
      </c>
      <c r="E2922" s="14">
        <v>604.64</v>
      </c>
      <c r="F2922" s="14" t="s">
        <v>2179</v>
      </c>
      <c r="G2922" s="15">
        <v>7.6E-3</v>
      </c>
    </row>
    <row r="2923" spans="1:7" x14ac:dyDescent="0.2">
      <c r="A2923" s="17">
        <v>39192</v>
      </c>
      <c r="B2923" s="14">
        <v>603.02</v>
      </c>
      <c r="C2923" s="14">
        <v>603.02</v>
      </c>
      <c r="D2923" s="14">
        <v>603.02</v>
      </c>
      <c r="E2923" s="14">
        <v>603.02</v>
      </c>
      <c r="F2923" s="14" t="s">
        <v>2179</v>
      </c>
      <c r="G2923" s="15">
        <v>2.3E-3</v>
      </c>
    </row>
    <row r="2924" spans="1:7" x14ac:dyDescent="0.2">
      <c r="A2924" s="17">
        <v>39191</v>
      </c>
      <c r="B2924" s="14">
        <v>598.46</v>
      </c>
      <c r="C2924" s="14">
        <v>598.46</v>
      </c>
      <c r="D2924" s="14">
        <v>598.46</v>
      </c>
      <c r="E2924" s="14">
        <v>598.46</v>
      </c>
      <c r="F2924" s="14" t="s">
        <v>2179</v>
      </c>
      <c r="G2924" s="15">
        <v>2.2000000000000001E-3</v>
      </c>
    </row>
    <row r="2925" spans="1:7" x14ac:dyDescent="0.2">
      <c r="A2925" s="17">
        <v>39190</v>
      </c>
      <c r="B2925" s="14">
        <v>597.09</v>
      </c>
      <c r="C2925" s="14">
        <v>597.09</v>
      </c>
      <c r="D2925" s="14">
        <v>597.09</v>
      </c>
      <c r="E2925" s="14">
        <v>597.09</v>
      </c>
      <c r="F2925" s="14" t="s">
        <v>2179</v>
      </c>
      <c r="G2925" s="15">
        <v>2.5999999999999999E-3</v>
      </c>
    </row>
    <row r="2926" spans="1:7" x14ac:dyDescent="0.2">
      <c r="A2926" s="17">
        <v>39189</v>
      </c>
      <c r="B2926" s="14">
        <v>595.76</v>
      </c>
      <c r="C2926" s="14">
        <v>594.20000000000005</v>
      </c>
      <c r="D2926" s="14">
        <v>595.77</v>
      </c>
      <c r="E2926" s="14">
        <v>591.30999999999995</v>
      </c>
      <c r="F2926" s="14" t="s">
        <v>2179</v>
      </c>
      <c r="G2926" s="15">
        <v>1.38E-2</v>
      </c>
    </row>
    <row r="2927" spans="1:7" x14ac:dyDescent="0.2">
      <c r="A2927" s="17">
        <v>39188</v>
      </c>
      <c r="B2927" s="14">
        <v>594.20000000000005</v>
      </c>
      <c r="C2927" s="14">
        <v>586.13</v>
      </c>
      <c r="D2927" s="14">
        <v>594.20000000000005</v>
      </c>
      <c r="E2927" s="14">
        <v>586.13</v>
      </c>
      <c r="F2927" s="14" t="s">
        <v>2179</v>
      </c>
      <c r="G2927" s="15">
        <v>5.4000000000000003E-3</v>
      </c>
    </row>
    <row r="2928" spans="1:7" x14ac:dyDescent="0.2">
      <c r="A2928" s="17">
        <v>39185</v>
      </c>
      <c r="B2928" s="14">
        <v>586.13</v>
      </c>
      <c r="C2928" s="14">
        <v>583.04999999999995</v>
      </c>
      <c r="D2928" s="14">
        <v>586.14</v>
      </c>
      <c r="E2928" s="14">
        <v>583.04999999999995</v>
      </c>
      <c r="F2928" s="14" t="s">
        <v>2179</v>
      </c>
      <c r="G2928" s="15">
        <v>-4.7999999999999996E-3</v>
      </c>
    </row>
    <row r="2929" spans="1:7" x14ac:dyDescent="0.2">
      <c r="A2929" s="17">
        <v>39184</v>
      </c>
      <c r="B2929" s="14">
        <v>582.96</v>
      </c>
      <c r="C2929" s="14">
        <v>585.59</v>
      </c>
      <c r="D2929" s="14">
        <v>585.59</v>
      </c>
      <c r="E2929" s="14">
        <v>579.66999999999996</v>
      </c>
      <c r="F2929" s="14" t="s">
        <v>2179</v>
      </c>
      <c r="G2929" s="15">
        <v>-7.3000000000000001E-3</v>
      </c>
    </row>
    <row r="2930" spans="1:7" x14ac:dyDescent="0.2">
      <c r="A2930" s="17">
        <v>39183</v>
      </c>
      <c r="B2930" s="14">
        <v>585.77</v>
      </c>
      <c r="C2930" s="14">
        <v>590.16</v>
      </c>
      <c r="D2930" s="14">
        <v>591.52</v>
      </c>
      <c r="E2930" s="14">
        <v>585.69000000000005</v>
      </c>
      <c r="F2930" s="14" t="s">
        <v>2179</v>
      </c>
      <c r="G2930" s="15">
        <v>1.1599999999999999E-2</v>
      </c>
    </row>
    <row r="2931" spans="1:7" x14ac:dyDescent="0.2">
      <c r="A2931" s="17">
        <v>39182</v>
      </c>
      <c r="B2931" s="14">
        <v>590.07000000000005</v>
      </c>
      <c r="C2931" s="14">
        <v>583.57000000000005</v>
      </c>
      <c r="D2931" s="14">
        <v>590.07000000000005</v>
      </c>
      <c r="E2931" s="14">
        <v>583.57000000000005</v>
      </c>
      <c r="F2931" s="14" t="s">
        <v>2179</v>
      </c>
      <c r="G2931" s="15">
        <v>6.1999999999999998E-3</v>
      </c>
    </row>
    <row r="2932" spans="1:7" x14ac:dyDescent="0.2">
      <c r="A2932" s="17">
        <v>39176</v>
      </c>
      <c r="B2932" s="14">
        <v>583.29999999999995</v>
      </c>
      <c r="C2932" s="14">
        <v>579.69000000000005</v>
      </c>
      <c r="D2932" s="14">
        <v>583.30999999999995</v>
      </c>
      <c r="E2932" s="14">
        <v>579.69000000000005</v>
      </c>
      <c r="F2932" s="14" t="s">
        <v>2179</v>
      </c>
      <c r="G2932" s="15">
        <v>8.8000000000000005E-3</v>
      </c>
    </row>
    <row r="2933" spans="1:7" x14ac:dyDescent="0.2">
      <c r="A2933" s="17">
        <v>39175</v>
      </c>
      <c r="B2933" s="14">
        <v>579.69000000000005</v>
      </c>
      <c r="C2933" s="14">
        <v>574.62</v>
      </c>
      <c r="D2933" s="14">
        <v>579.75</v>
      </c>
      <c r="E2933" s="14">
        <v>574.62</v>
      </c>
      <c r="F2933" s="14" t="s">
        <v>2179</v>
      </c>
      <c r="G2933" s="15">
        <v>-2.0000000000000001E-4</v>
      </c>
    </row>
    <row r="2934" spans="1:7" x14ac:dyDescent="0.2">
      <c r="A2934" s="17">
        <v>39174</v>
      </c>
      <c r="B2934" s="14">
        <v>574.62</v>
      </c>
      <c r="C2934" s="14">
        <v>574.84</v>
      </c>
      <c r="D2934" s="14">
        <v>575.33000000000004</v>
      </c>
      <c r="E2934" s="14">
        <v>573.08000000000004</v>
      </c>
      <c r="F2934" s="14" t="s">
        <v>2179</v>
      </c>
      <c r="G2934" s="15">
        <v>2.3999999999999998E-3</v>
      </c>
    </row>
    <row r="2935" spans="1:7" x14ac:dyDescent="0.2">
      <c r="A2935" s="17">
        <v>39171</v>
      </c>
      <c r="B2935" s="14">
        <v>574.76</v>
      </c>
      <c r="C2935" s="14">
        <v>573.39</v>
      </c>
      <c r="D2935" s="14">
        <v>574.80999999999995</v>
      </c>
      <c r="E2935" s="14">
        <v>571.73</v>
      </c>
      <c r="F2935" s="14" t="s">
        <v>2179</v>
      </c>
      <c r="G2935" s="15">
        <v>1.4E-2</v>
      </c>
    </row>
    <row r="2936" spans="1:7" x14ac:dyDescent="0.2">
      <c r="A2936" s="17">
        <v>39170</v>
      </c>
      <c r="B2936" s="14">
        <v>573.39</v>
      </c>
      <c r="C2936" s="14">
        <v>565.29999999999995</v>
      </c>
      <c r="D2936" s="14">
        <v>573.39</v>
      </c>
      <c r="E2936" s="14">
        <v>564.51</v>
      </c>
      <c r="F2936" s="14" t="s">
        <v>2179</v>
      </c>
      <c r="G2936" s="15">
        <v>-9.1000000000000004E-3</v>
      </c>
    </row>
    <row r="2937" spans="1:7" x14ac:dyDescent="0.2">
      <c r="A2937" s="17">
        <v>39169</v>
      </c>
      <c r="B2937" s="14">
        <v>565.48</v>
      </c>
      <c r="C2937" s="14">
        <v>570.52</v>
      </c>
      <c r="D2937" s="14">
        <v>570.52</v>
      </c>
      <c r="E2937" s="14">
        <v>564.67999999999995</v>
      </c>
      <c r="F2937" s="14" t="s">
        <v>2179</v>
      </c>
      <c r="G2937" s="15">
        <v>-2E-3</v>
      </c>
    </row>
    <row r="2938" spans="1:7" x14ac:dyDescent="0.2">
      <c r="A2938" s="17">
        <v>39168</v>
      </c>
      <c r="B2938" s="14">
        <v>570.70000000000005</v>
      </c>
      <c r="C2938" s="14">
        <v>571.84</v>
      </c>
      <c r="D2938" s="14">
        <v>574.67999999999995</v>
      </c>
      <c r="E2938" s="14">
        <v>569.48</v>
      </c>
      <c r="F2938" s="14" t="s">
        <v>2179</v>
      </c>
      <c r="G2938" s="15">
        <v>-4.8999999999999998E-3</v>
      </c>
    </row>
    <row r="2939" spans="1:7" x14ac:dyDescent="0.2">
      <c r="A2939" s="17">
        <v>39167</v>
      </c>
      <c r="B2939" s="14">
        <v>571.84</v>
      </c>
      <c r="C2939" s="14">
        <v>574.91999999999996</v>
      </c>
      <c r="D2939" s="14">
        <v>576.61</v>
      </c>
      <c r="E2939" s="14">
        <v>570.79</v>
      </c>
      <c r="F2939" s="14" t="s">
        <v>2179</v>
      </c>
      <c r="G2939" s="15">
        <v>-1E-4</v>
      </c>
    </row>
    <row r="2940" spans="1:7" x14ac:dyDescent="0.2">
      <c r="A2940" s="17">
        <v>39164</v>
      </c>
      <c r="B2940" s="14">
        <v>574.65</v>
      </c>
      <c r="C2940" s="14">
        <v>575.05999999999995</v>
      </c>
      <c r="D2940" s="14">
        <v>576.25</v>
      </c>
      <c r="E2940" s="14">
        <v>573.79999999999995</v>
      </c>
      <c r="F2940" s="14" t="s">
        <v>2179</v>
      </c>
      <c r="G2940" s="15">
        <v>1.2E-2</v>
      </c>
    </row>
    <row r="2941" spans="1:7" x14ac:dyDescent="0.2">
      <c r="A2941" s="17">
        <v>39163</v>
      </c>
      <c r="B2941" s="14">
        <v>574.71</v>
      </c>
      <c r="C2941" s="14">
        <v>568.71</v>
      </c>
      <c r="D2941" s="14">
        <v>576.85</v>
      </c>
      <c r="E2941" s="14">
        <v>568.71</v>
      </c>
      <c r="F2941" s="14" t="s">
        <v>2179</v>
      </c>
      <c r="G2941" s="15">
        <v>9.4000000000000004E-3</v>
      </c>
    </row>
    <row r="2942" spans="1:7" x14ac:dyDescent="0.2">
      <c r="A2942" s="17">
        <v>39162</v>
      </c>
      <c r="B2942" s="14">
        <v>567.91999999999996</v>
      </c>
      <c r="C2942" s="14">
        <v>562.61</v>
      </c>
      <c r="D2942" s="14">
        <v>567.91999999999996</v>
      </c>
      <c r="E2942" s="14">
        <v>562.25</v>
      </c>
      <c r="F2942" s="14" t="s">
        <v>2179</v>
      </c>
      <c r="G2942" s="15">
        <v>2.5999999999999999E-3</v>
      </c>
    </row>
    <row r="2943" spans="1:7" x14ac:dyDescent="0.2">
      <c r="A2943" s="17">
        <v>39161</v>
      </c>
      <c r="B2943" s="14">
        <v>562.61</v>
      </c>
      <c r="C2943" s="14">
        <v>561.13</v>
      </c>
      <c r="D2943" s="14">
        <v>562.97</v>
      </c>
      <c r="E2943" s="14">
        <v>559.14</v>
      </c>
      <c r="F2943" s="14" t="s">
        <v>2179</v>
      </c>
      <c r="G2943" s="15">
        <v>1.3299999999999999E-2</v>
      </c>
    </row>
    <row r="2944" spans="1:7" x14ac:dyDescent="0.2">
      <c r="A2944" s="17">
        <v>39160</v>
      </c>
      <c r="B2944" s="14">
        <v>561.13</v>
      </c>
      <c r="C2944" s="14">
        <v>554.38</v>
      </c>
      <c r="D2944" s="14">
        <v>561.13</v>
      </c>
      <c r="E2944" s="14">
        <v>554.38</v>
      </c>
      <c r="F2944" s="14" t="s">
        <v>2179</v>
      </c>
      <c r="G2944" s="15">
        <v>2.9999999999999997E-4</v>
      </c>
    </row>
    <row r="2945" spans="1:7" x14ac:dyDescent="0.2">
      <c r="A2945" s="17">
        <v>39157</v>
      </c>
      <c r="B2945" s="14">
        <v>553.76</v>
      </c>
      <c r="C2945" s="14">
        <v>553.22</v>
      </c>
      <c r="D2945" s="14">
        <v>556.05999999999995</v>
      </c>
      <c r="E2945" s="14">
        <v>551.9</v>
      </c>
      <c r="F2945" s="14" t="s">
        <v>2179</v>
      </c>
      <c r="G2945" s="15">
        <v>4.8999999999999998E-3</v>
      </c>
    </row>
    <row r="2946" spans="1:7" x14ac:dyDescent="0.2">
      <c r="A2946" s="17">
        <v>39156</v>
      </c>
      <c r="B2946" s="14">
        <v>553.57000000000005</v>
      </c>
      <c r="C2946" s="14">
        <v>551.49</v>
      </c>
      <c r="D2946" s="14">
        <v>557.1</v>
      </c>
      <c r="E2946" s="14">
        <v>547.59</v>
      </c>
      <c r="F2946" s="14" t="s">
        <v>2179</v>
      </c>
      <c r="G2946" s="15">
        <v>-1.9699999999999999E-2</v>
      </c>
    </row>
    <row r="2947" spans="1:7" x14ac:dyDescent="0.2">
      <c r="A2947" s="17">
        <v>39155</v>
      </c>
      <c r="B2947" s="14">
        <v>550.87</v>
      </c>
      <c r="C2947" s="14">
        <v>560.86</v>
      </c>
      <c r="D2947" s="14">
        <v>560.86</v>
      </c>
      <c r="E2947" s="14">
        <v>548.29999999999995</v>
      </c>
      <c r="F2947" s="14" t="s">
        <v>2179</v>
      </c>
      <c r="G2947" s="15">
        <v>-6.0000000000000001E-3</v>
      </c>
    </row>
    <row r="2948" spans="1:7" x14ac:dyDescent="0.2">
      <c r="A2948" s="17">
        <v>39154</v>
      </c>
      <c r="B2948" s="14">
        <v>561.91999999999996</v>
      </c>
      <c r="C2948" s="14">
        <v>565.30999999999995</v>
      </c>
      <c r="D2948" s="14">
        <v>566.66999999999996</v>
      </c>
      <c r="E2948" s="14">
        <v>560.22</v>
      </c>
      <c r="F2948" s="14" t="s">
        <v>2179</v>
      </c>
      <c r="G2948" s="15">
        <v>4.3E-3</v>
      </c>
    </row>
    <row r="2949" spans="1:7" x14ac:dyDescent="0.2">
      <c r="A2949" s="17">
        <v>39153</v>
      </c>
      <c r="B2949" s="14">
        <v>565.30999999999995</v>
      </c>
      <c r="C2949" s="14">
        <v>563.09</v>
      </c>
      <c r="D2949" s="14">
        <v>568.39</v>
      </c>
      <c r="E2949" s="14">
        <v>563.09</v>
      </c>
      <c r="F2949" s="14" t="s">
        <v>2179</v>
      </c>
      <c r="G2949" s="15">
        <v>2E-3</v>
      </c>
    </row>
    <row r="2950" spans="1:7" x14ac:dyDescent="0.2">
      <c r="A2950" s="17">
        <v>39150</v>
      </c>
      <c r="B2950" s="14">
        <v>562.89</v>
      </c>
      <c r="C2950" s="14">
        <v>561.82000000000005</v>
      </c>
      <c r="D2950" s="14">
        <v>564.71</v>
      </c>
      <c r="E2950" s="14">
        <v>558.02</v>
      </c>
      <c r="F2950" s="14" t="s">
        <v>2179</v>
      </c>
      <c r="G2950" s="15">
        <v>1.4200000000000001E-2</v>
      </c>
    </row>
    <row r="2951" spans="1:7" x14ac:dyDescent="0.2">
      <c r="A2951" s="17">
        <v>39149</v>
      </c>
      <c r="B2951" s="14">
        <v>561.79</v>
      </c>
      <c r="C2951" s="14">
        <v>554.48</v>
      </c>
      <c r="D2951" s="14">
        <v>562.07000000000005</v>
      </c>
      <c r="E2951" s="14">
        <v>554.48</v>
      </c>
      <c r="F2951" s="14" t="s">
        <v>2179</v>
      </c>
      <c r="G2951" s="15">
        <v>5.4000000000000003E-3</v>
      </c>
    </row>
    <row r="2952" spans="1:7" x14ac:dyDescent="0.2">
      <c r="A2952" s="17">
        <v>39148</v>
      </c>
      <c r="B2952" s="14">
        <v>553.95000000000005</v>
      </c>
      <c r="C2952" s="14">
        <v>551</v>
      </c>
      <c r="D2952" s="14">
        <v>556.32000000000005</v>
      </c>
      <c r="E2952" s="14">
        <v>551</v>
      </c>
      <c r="F2952" s="14" t="s">
        <v>2179</v>
      </c>
      <c r="G2952" s="15">
        <v>9.1000000000000004E-3</v>
      </c>
    </row>
    <row r="2953" spans="1:7" x14ac:dyDescent="0.2">
      <c r="A2953" s="17">
        <v>39147</v>
      </c>
      <c r="B2953" s="14">
        <v>551</v>
      </c>
      <c r="C2953" s="14">
        <v>546.48</v>
      </c>
      <c r="D2953" s="14">
        <v>553.52</v>
      </c>
      <c r="E2953" s="14">
        <v>546.48</v>
      </c>
      <c r="F2953" s="14" t="s">
        <v>2179</v>
      </c>
      <c r="G2953" s="15">
        <v>-2.0500000000000001E-2</v>
      </c>
    </row>
    <row r="2954" spans="1:7" x14ac:dyDescent="0.2">
      <c r="A2954" s="17">
        <v>39146</v>
      </c>
      <c r="B2954" s="14">
        <v>546.04</v>
      </c>
      <c r="C2954" s="14">
        <v>555.64</v>
      </c>
      <c r="D2954" s="14">
        <v>555.64</v>
      </c>
      <c r="E2954" s="14">
        <v>539.05999999999995</v>
      </c>
      <c r="F2954" s="14" t="s">
        <v>2179</v>
      </c>
      <c r="G2954" s="15">
        <v>7.6E-3</v>
      </c>
    </row>
    <row r="2955" spans="1:7" x14ac:dyDescent="0.2">
      <c r="A2955" s="17">
        <v>39143</v>
      </c>
      <c r="B2955" s="14">
        <v>557.48</v>
      </c>
      <c r="C2955" s="14">
        <v>553.97</v>
      </c>
      <c r="D2955" s="14">
        <v>558.38</v>
      </c>
      <c r="E2955" s="14">
        <v>550.92999999999995</v>
      </c>
      <c r="F2955" s="14" t="s">
        <v>2179</v>
      </c>
      <c r="G2955" s="15">
        <v>-8.3000000000000001E-3</v>
      </c>
    </row>
    <row r="2956" spans="1:7" x14ac:dyDescent="0.2">
      <c r="A2956" s="17">
        <v>39142</v>
      </c>
      <c r="B2956" s="14">
        <v>553.27</v>
      </c>
      <c r="C2956" s="14">
        <v>558.05999999999995</v>
      </c>
      <c r="D2956" s="14">
        <v>565.96</v>
      </c>
      <c r="E2956" s="14">
        <v>548.08000000000004</v>
      </c>
      <c r="F2956" s="14" t="s">
        <v>2179</v>
      </c>
      <c r="G2956" s="15">
        <v>-9.7000000000000003E-3</v>
      </c>
    </row>
    <row r="2957" spans="1:7" x14ac:dyDescent="0.2">
      <c r="A2957" s="17">
        <v>39141</v>
      </c>
      <c r="B2957" s="14">
        <v>557.88</v>
      </c>
      <c r="C2957" s="14">
        <v>562.57000000000005</v>
      </c>
      <c r="D2957" s="14">
        <v>562.57000000000005</v>
      </c>
      <c r="E2957" s="14">
        <v>544.49</v>
      </c>
      <c r="F2957" s="14" t="s">
        <v>2179</v>
      </c>
      <c r="G2957" s="15">
        <v>-2.8799999999999999E-2</v>
      </c>
    </row>
    <row r="2958" spans="1:7" x14ac:dyDescent="0.2">
      <c r="A2958" s="17">
        <v>39140</v>
      </c>
      <c r="B2958" s="14">
        <v>563.36</v>
      </c>
      <c r="C2958" s="14">
        <v>579.38</v>
      </c>
      <c r="D2958" s="14">
        <v>579.38</v>
      </c>
      <c r="E2958" s="14">
        <v>557.04999999999995</v>
      </c>
      <c r="F2958" s="14" t="s">
        <v>2179</v>
      </c>
      <c r="G2958" s="15">
        <v>-7.3000000000000001E-3</v>
      </c>
    </row>
    <row r="2959" spans="1:7" x14ac:dyDescent="0.2">
      <c r="A2959" s="17">
        <v>39139</v>
      </c>
      <c r="B2959" s="14">
        <v>580.08000000000004</v>
      </c>
      <c r="C2959" s="14">
        <v>584.35</v>
      </c>
      <c r="D2959" s="14">
        <v>584.35</v>
      </c>
      <c r="E2959" s="14">
        <v>577.96</v>
      </c>
      <c r="F2959" s="14" t="s">
        <v>2179</v>
      </c>
      <c r="G2959" s="15">
        <v>8.0000000000000004E-4</v>
      </c>
    </row>
    <row r="2960" spans="1:7" x14ac:dyDescent="0.2">
      <c r="A2960" s="17">
        <v>39136</v>
      </c>
      <c r="B2960" s="14">
        <v>584.35</v>
      </c>
      <c r="C2960" s="14">
        <v>583.87</v>
      </c>
      <c r="D2960" s="14">
        <v>586.89</v>
      </c>
      <c r="E2960" s="14">
        <v>583.66999999999996</v>
      </c>
      <c r="F2960" s="14" t="s">
        <v>2179</v>
      </c>
      <c r="G2960" s="15">
        <v>2.5999999999999999E-3</v>
      </c>
    </row>
    <row r="2961" spans="1:7" x14ac:dyDescent="0.2">
      <c r="A2961" s="17">
        <v>39135</v>
      </c>
      <c r="B2961" s="14">
        <v>583.87</v>
      </c>
      <c r="C2961" s="14">
        <v>582.34</v>
      </c>
      <c r="D2961" s="14">
        <v>585.54</v>
      </c>
      <c r="E2961" s="14">
        <v>580.85</v>
      </c>
      <c r="F2961" s="14" t="s">
        <v>2179</v>
      </c>
      <c r="G2961" s="15">
        <v>-8.8000000000000005E-3</v>
      </c>
    </row>
    <row r="2962" spans="1:7" x14ac:dyDescent="0.2">
      <c r="A2962" s="17">
        <v>39134</v>
      </c>
      <c r="B2962" s="14">
        <v>582.34</v>
      </c>
      <c r="C2962" s="14">
        <v>587.51</v>
      </c>
      <c r="D2962" s="14">
        <v>589.89</v>
      </c>
      <c r="E2962" s="14">
        <v>581.34</v>
      </c>
      <c r="F2962" s="14" t="s">
        <v>2179</v>
      </c>
      <c r="G2962" s="15">
        <v>-1.06E-2</v>
      </c>
    </row>
    <row r="2963" spans="1:7" x14ac:dyDescent="0.2">
      <c r="A2963" s="17">
        <v>39133</v>
      </c>
      <c r="B2963" s="14">
        <v>587.51</v>
      </c>
      <c r="C2963" s="14">
        <v>593.83000000000004</v>
      </c>
      <c r="D2963" s="14">
        <v>593.91</v>
      </c>
      <c r="E2963" s="14">
        <v>585.61</v>
      </c>
      <c r="F2963" s="14" t="s">
        <v>2179</v>
      </c>
      <c r="G2963" s="15">
        <v>-1E-4</v>
      </c>
    </row>
    <row r="2964" spans="1:7" x14ac:dyDescent="0.2">
      <c r="A2964" s="17">
        <v>39132</v>
      </c>
      <c r="B2964" s="14">
        <v>593.83000000000004</v>
      </c>
      <c r="C2964" s="14">
        <v>593.91</v>
      </c>
      <c r="D2964" s="14">
        <v>595.37</v>
      </c>
      <c r="E2964" s="14">
        <v>593.29</v>
      </c>
      <c r="F2964" s="14" t="s">
        <v>2179</v>
      </c>
      <c r="G2964" s="15">
        <v>1.1999999999999999E-3</v>
      </c>
    </row>
    <row r="2965" spans="1:7" x14ac:dyDescent="0.2">
      <c r="A2965" s="17">
        <v>39129</v>
      </c>
      <c r="B2965" s="14">
        <v>593.91</v>
      </c>
      <c r="C2965" s="14">
        <v>593.21</v>
      </c>
      <c r="D2965" s="14">
        <v>594.59</v>
      </c>
      <c r="E2965" s="14">
        <v>591.80999999999995</v>
      </c>
      <c r="F2965" s="14" t="s">
        <v>2179</v>
      </c>
      <c r="G2965" s="15">
        <v>3.3E-3</v>
      </c>
    </row>
    <row r="2966" spans="1:7" x14ac:dyDescent="0.2">
      <c r="A2966" s="17">
        <v>39128</v>
      </c>
      <c r="B2966" s="14">
        <v>593.21</v>
      </c>
      <c r="C2966" s="14">
        <v>591.25</v>
      </c>
      <c r="D2966" s="14">
        <v>593.30999999999995</v>
      </c>
      <c r="E2966" s="14">
        <v>590.84</v>
      </c>
      <c r="F2966" s="14" t="s">
        <v>2179</v>
      </c>
      <c r="G2966" s="15">
        <v>7.6E-3</v>
      </c>
    </row>
    <row r="2967" spans="1:7" x14ac:dyDescent="0.2">
      <c r="A2967" s="17">
        <v>39127</v>
      </c>
      <c r="B2967" s="14">
        <v>591.25</v>
      </c>
      <c r="C2967" s="14">
        <v>586.80999999999995</v>
      </c>
      <c r="D2967" s="14">
        <v>591.28</v>
      </c>
      <c r="E2967" s="14">
        <v>586.80999999999995</v>
      </c>
      <c r="F2967" s="14" t="s">
        <v>2179</v>
      </c>
      <c r="G2967" s="15">
        <v>-1E-3</v>
      </c>
    </row>
    <row r="2968" spans="1:7" x14ac:dyDescent="0.2">
      <c r="A2968" s="17">
        <v>39126</v>
      </c>
      <c r="B2968" s="14">
        <v>586.80999999999995</v>
      </c>
      <c r="C2968" s="14">
        <v>587.39</v>
      </c>
      <c r="D2968" s="14">
        <v>588.44000000000005</v>
      </c>
      <c r="E2968" s="14">
        <v>586.21</v>
      </c>
      <c r="F2968" s="14" t="s">
        <v>2179</v>
      </c>
      <c r="G2968" s="15">
        <v>-5.4999999999999997E-3</v>
      </c>
    </row>
    <row r="2969" spans="1:7" x14ac:dyDescent="0.2">
      <c r="A2969" s="17">
        <v>39125</v>
      </c>
      <c r="B2969" s="14">
        <v>587.39</v>
      </c>
      <c r="C2969" s="14">
        <v>590.62</v>
      </c>
      <c r="D2969" s="14">
        <v>590.62</v>
      </c>
      <c r="E2969" s="14">
        <v>584.76</v>
      </c>
      <c r="F2969" s="14" t="s">
        <v>2179</v>
      </c>
      <c r="G2969" s="15">
        <v>1.6E-2</v>
      </c>
    </row>
    <row r="2970" spans="1:7" x14ac:dyDescent="0.2">
      <c r="A2970" s="17">
        <v>39122</v>
      </c>
      <c r="B2970" s="14">
        <v>590.62</v>
      </c>
      <c r="C2970" s="14">
        <v>581.30999999999995</v>
      </c>
      <c r="D2970" s="14">
        <v>591.14</v>
      </c>
      <c r="E2970" s="14">
        <v>581.30999999999995</v>
      </c>
      <c r="F2970" s="14" t="s">
        <v>2179</v>
      </c>
      <c r="G2970" s="15">
        <v>-9.4999999999999998E-3</v>
      </c>
    </row>
    <row r="2971" spans="1:7" x14ac:dyDescent="0.2">
      <c r="A2971" s="17">
        <v>39121</v>
      </c>
      <c r="B2971" s="14">
        <v>581.30999999999995</v>
      </c>
      <c r="C2971" s="14">
        <v>586.86</v>
      </c>
      <c r="D2971" s="14">
        <v>586.86</v>
      </c>
      <c r="E2971" s="14">
        <v>579.80999999999995</v>
      </c>
      <c r="F2971" s="14" t="s">
        <v>2179</v>
      </c>
      <c r="G2971" s="15">
        <v>8.8999999999999999E-3</v>
      </c>
    </row>
    <row r="2972" spans="1:7" x14ac:dyDescent="0.2">
      <c r="A2972" s="17">
        <v>39120</v>
      </c>
      <c r="B2972" s="14">
        <v>586.86</v>
      </c>
      <c r="C2972" s="14">
        <v>581.70000000000005</v>
      </c>
      <c r="D2972" s="14">
        <v>586.87</v>
      </c>
      <c r="E2972" s="14">
        <v>581.70000000000005</v>
      </c>
      <c r="F2972" s="14" t="s">
        <v>2179</v>
      </c>
      <c r="G2972" s="15">
        <v>4.1999999999999997E-3</v>
      </c>
    </row>
    <row r="2973" spans="1:7" x14ac:dyDescent="0.2">
      <c r="A2973" s="17">
        <v>39119</v>
      </c>
      <c r="B2973" s="14">
        <v>581.70000000000005</v>
      </c>
      <c r="C2973" s="14">
        <v>579.29</v>
      </c>
      <c r="D2973" s="14">
        <v>582.24</v>
      </c>
      <c r="E2973" s="14">
        <v>579.29</v>
      </c>
      <c r="F2973" s="14" t="s">
        <v>2179</v>
      </c>
      <c r="G2973" s="15">
        <v>3.2000000000000002E-3</v>
      </c>
    </row>
    <row r="2974" spans="1:7" x14ac:dyDescent="0.2">
      <c r="A2974" s="17">
        <v>39118</v>
      </c>
      <c r="B2974" s="14">
        <v>579.29</v>
      </c>
      <c r="C2974" s="14">
        <v>577.46</v>
      </c>
      <c r="D2974" s="14">
        <v>579.63</v>
      </c>
      <c r="E2974" s="14">
        <v>577.46</v>
      </c>
      <c r="F2974" s="14" t="s">
        <v>2179</v>
      </c>
      <c r="G2974" s="15">
        <v>1.21E-2</v>
      </c>
    </row>
    <row r="2975" spans="1:7" x14ac:dyDescent="0.2">
      <c r="A2975" s="17">
        <v>39115</v>
      </c>
      <c r="B2975" s="14">
        <v>577.46</v>
      </c>
      <c r="C2975" s="14">
        <v>570.58000000000004</v>
      </c>
      <c r="D2975" s="14">
        <v>577.47</v>
      </c>
      <c r="E2975" s="14">
        <v>570.58000000000004</v>
      </c>
      <c r="F2975" s="14" t="s">
        <v>2179</v>
      </c>
      <c r="G2975" s="15">
        <v>6.0000000000000001E-3</v>
      </c>
    </row>
    <row r="2976" spans="1:7" x14ac:dyDescent="0.2">
      <c r="A2976" s="17">
        <v>39114</v>
      </c>
      <c r="B2976" s="14">
        <v>570.58000000000004</v>
      </c>
      <c r="C2976" s="14">
        <v>567.38</v>
      </c>
      <c r="D2976" s="14">
        <v>572.34</v>
      </c>
      <c r="E2976" s="14">
        <v>567.38</v>
      </c>
      <c r="F2976" s="14" t="s">
        <v>2179</v>
      </c>
      <c r="G2976" s="15">
        <v>7.0000000000000001E-3</v>
      </c>
    </row>
    <row r="2977" spans="1:7" x14ac:dyDescent="0.2">
      <c r="A2977" s="17">
        <v>39113</v>
      </c>
      <c r="B2977" s="14">
        <v>567.20000000000005</v>
      </c>
      <c r="C2977" s="14">
        <v>563.25</v>
      </c>
      <c r="D2977" s="14">
        <v>567.20000000000005</v>
      </c>
      <c r="E2977" s="14">
        <v>562.49</v>
      </c>
      <c r="F2977" s="14" t="s">
        <v>2179</v>
      </c>
      <c r="G2977" s="15">
        <v>4.0000000000000001E-3</v>
      </c>
    </row>
    <row r="2978" spans="1:7" x14ac:dyDescent="0.2">
      <c r="A2978" s="17">
        <v>39112</v>
      </c>
      <c r="B2978" s="14">
        <v>563.25</v>
      </c>
      <c r="C2978" s="14">
        <v>561.03</v>
      </c>
      <c r="D2978" s="14">
        <v>563.25</v>
      </c>
      <c r="E2978" s="14">
        <v>560.41</v>
      </c>
      <c r="F2978" s="14" t="s">
        <v>2179</v>
      </c>
      <c r="G2978" s="15">
        <v>-1.1999999999999999E-3</v>
      </c>
    </row>
    <row r="2979" spans="1:7" x14ac:dyDescent="0.2">
      <c r="A2979" s="17">
        <v>39111</v>
      </c>
      <c r="B2979" s="14">
        <v>561.03</v>
      </c>
      <c r="C2979" s="14">
        <v>561.67999999999995</v>
      </c>
      <c r="D2979" s="14">
        <v>564.46</v>
      </c>
      <c r="E2979" s="14">
        <v>560.70000000000005</v>
      </c>
      <c r="F2979" s="14" t="s">
        <v>2179</v>
      </c>
      <c r="G2979" s="15">
        <v>-3.2000000000000002E-3</v>
      </c>
    </row>
    <row r="2980" spans="1:7" x14ac:dyDescent="0.2">
      <c r="A2980" s="17">
        <v>39108</v>
      </c>
      <c r="B2980" s="14">
        <v>561.67999999999995</v>
      </c>
      <c r="C2980" s="14">
        <v>563.48</v>
      </c>
      <c r="D2980" s="14">
        <v>563.48</v>
      </c>
      <c r="E2980" s="14">
        <v>559.29999999999995</v>
      </c>
      <c r="F2980" s="14" t="s">
        <v>2179</v>
      </c>
      <c r="G2980" s="15">
        <v>-6.0000000000000001E-3</v>
      </c>
    </row>
    <row r="2981" spans="1:7" x14ac:dyDescent="0.2">
      <c r="A2981" s="17">
        <v>39107</v>
      </c>
      <c r="B2981" s="14">
        <v>563.48</v>
      </c>
      <c r="C2981" s="14">
        <v>566.89</v>
      </c>
      <c r="D2981" s="14">
        <v>568.4</v>
      </c>
      <c r="E2981" s="14">
        <v>562.64</v>
      </c>
      <c r="F2981" s="14" t="s">
        <v>2179</v>
      </c>
      <c r="G2981" s="15">
        <v>1.03E-2</v>
      </c>
    </row>
    <row r="2982" spans="1:7" x14ac:dyDescent="0.2">
      <c r="A2982" s="17">
        <v>39106</v>
      </c>
      <c r="B2982" s="14">
        <v>566.89</v>
      </c>
      <c r="C2982" s="14">
        <v>561.12</v>
      </c>
      <c r="D2982" s="14">
        <v>567.22</v>
      </c>
      <c r="E2982" s="14">
        <v>561.12</v>
      </c>
      <c r="F2982" s="14" t="s">
        <v>2179</v>
      </c>
      <c r="G2982" s="15">
        <v>-3.8E-3</v>
      </c>
    </row>
    <row r="2983" spans="1:7" x14ac:dyDescent="0.2">
      <c r="A2983" s="17">
        <v>39105</v>
      </c>
      <c r="B2983" s="14">
        <v>561.12</v>
      </c>
      <c r="C2983" s="14">
        <v>563.28</v>
      </c>
      <c r="D2983" s="14">
        <v>564.5</v>
      </c>
      <c r="E2983" s="14">
        <v>559.62</v>
      </c>
      <c r="F2983" s="14" t="s">
        <v>2179</v>
      </c>
      <c r="G2983" s="15">
        <v>1.6999999999999999E-3</v>
      </c>
    </row>
    <row r="2984" spans="1:7" x14ac:dyDescent="0.2">
      <c r="A2984" s="17">
        <v>39104</v>
      </c>
      <c r="B2984" s="14">
        <v>563.28</v>
      </c>
      <c r="C2984" s="14">
        <v>562.33000000000004</v>
      </c>
      <c r="D2984" s="14">
        <v>566.58000000000004</v>
      </c>
      <c r="E2984" s="14">
        <v>562.33000000000004</v>
      </c>
      <c r="F2984" s="14" t="s">
        <v>2179</v>
      </c>
      <c r="G2984" s="15">
        <v>8.0000000000000004E-4</v>
      </c>
    </row>
    <row r="2985" spans="1:7" x14ac:dyDescent="0.2">
      <c r="A2985" s="17">
        <v>39101</v>
      </c>
      <c r="B2985" s="14">
        <v>562.33000000000004</v>
      </c>
      <c r="C2985" s="14">
        <v>561.87</v>
      </c>
      <c r="D2985" s="14">
        <v>562.38</v>
      </c>
      <c r="E2985" s="14">
        <v>559.73</v>
      </c>
      <c r="F2985" s="14" t="s">
        <v>2179</v>
      </c>
      <c r="G2985" s="15">
        <v>2.0999999999999999E-3</v>
      </c>
    </row>
    <row r="2986" spans="1:7" x14ac:dyDescent="0.2">
      <c r="A2986" s="17">
        <v>39100</v>
      </c>
      <c r="B2986" s="14">
        <v>561.87</v>
      </c>
      <c r="C2986" s="14">
        <v>560.71</v>
      </c>
      <c r="D2986" s="14">
        <v>562.69000000000005</v>
      </c>
      <c r="E2986" s="14">
        <v>560.71</v>
      </c>
      <c r="F2986" s="14" t="s">
        <v>2179</v>
      </c>
      <c r="G2986" s="15">
        <v>1E-3</v>
      </c>
    </row>
    <row r="2987" spans="1:7" x14ac:dyDescent="0.2">
      <c r="A2987" s="17">
        <v>39099</v>
      </c>
      <c r="B2987" s="14">
        <v>560.71</v>
      </c>
      <c r="C2987" s="14">
        <v>560.15</v>
      </c>
      <c r="D2987" s="14">
        <v>562.35</v>
      </c>
      <c r="E2987" s="14">
        <v>559.41</v>
      </c>
      <c r="F2987" s="14" t="s">
        <v>2179</v>
      </c>
      <c r="G2987" s="15">
        <v>2.2000000000000001E-3</v>
      </c>
    </row>
    <row r="2988" spans="1:7" x14ac:dyDescent="0.2">
      <c r="A2988" s="17">
        <v>39098</v>
      </c>
      <c r="B2988" s="14">
        <v>560.15</v>
      </c>
      <c r="C2988" s="14">
        <v>558.9</v>
      </c>
      <c r="D2988" s="14">
        <v>560.15</v>
      </c>
      <c r="E2988" s="14">
        <v>556.66999999999996</v>
      </c>
      <c r="F2988" s="14" t="s">
        <v>2179</v>
      </c>
      <c r="G2988" s="15">
        <v>1.0500000000000001E-2</v>
      </c>
    </row>
    <row r="2989" spans="1:7" x14ac:dyDescent="0.2">
      <c r="A2989" s="17">
        <v>39097</v>
      </c>
      <c r="B2989" s="14">
        <v>558.9</v>
      </c>
      <c r="C2989" s="14">
        <v>553.07000000000005</v>
      </c>
      <c r="D2989" s="14">
        <v>558.95000000000005</v>
      </c>
      <c r="E2989" s="14">
        <v>553.07000000000005</v>
      </c>
      <c r="F2989" s="14" t="s">
        <v>2179</v>
      </c>
      <c r="G2989" s="15">
        <v>2.3999999999999998E-3</v>
      </c>
    </row>
    <row r="2990" spans="1:7" x14ac:dyDescent="0.2">
      <c r="A2990" s="17">
        <v>39094</v>
      </c>
      <c r="B2990" s="14">
        <v>553.07000000000005</v>
      </c>
      <c r="C2990" s="14">
        <v>551.77</v>
      </c>
      <c r="D2990" s="14">
        <v>553.11</v>
      </c>
      <c r="E2990" s="14">
        <v>551.77</v>
      </c>
      <c r="F2990" s="14" t="s">
        <v>2179</v>
      </c>
      <c r="G2990" s="15">
        <v>3.5000000000000001E-3</v>
      </c>
    </row>
    <row r="2991" spans="1:7" x14ac:dyDescent="0.2">
      <c r="A2991" s="17">
        <v>39093</v>
      </c>
      <c r="B2991" s="14">
        <v>551.77</v>
      </c>
      <c r="C2991" s="14">
        <v>549.82000000000005</v>
      </c>
      <c r="D2991" s="14">
        <v>552.57000000000005</v>
      </c>
      <c r="E2991" s="14">
        <v>549.5</v>
      </c>
      <c r="F2991" s="14" t="s">
        <v>2179</v>
      </c>
      <c r="G2991" s="15">
        <v>-2.3999999999999998E-3</v>
      </c>
    </row>
    <row r="2992" spans="1:7" x14ac:dyDescent="0.2">
      <c r="A2992" s="17">
        <v>39092</v>
      </c>
      <c r="B2992" s="14">
        <v>549.82000000000005</v>
      </c>
      <c r="C2992" s="14">
        <v>551.15</v>
      </c>
      <c r="D2992" s="14">
        <v>551.15</v>
      </c>
      <c r="E2992" s="14">
        <v>546.51</v>
      </c>
      <c r="F2992" s="14" t="s">
        <v>2179</v>
      </c>
      <c r="G2992" s="15">
        <v>9.1000000000000004E-3</v>
      </c>
    </row>
    <row r="2993" spans="1:7" x14ac:dyDescent="0.2">
      <c r="A2993" s="17">
        <v>39091</v>
      </c>
      <c r="B2993" s="14">
        <v>551.15</v>
      </c>
      <c r="C2993" s="14">
        <v>546.19000000000005</v>
      </c>
      <c r="D2993" s="14">
        <v>551.96</v>
      </c>
      <c r="E2993" s="14">
        <v>546.19000000000005</v>
      </c>
      <c r="F2993" s="14" t="s">
        <v>2179</v>
      </c>
      <c r="G2993" s="15">
        <v>1E-3</v>
      </c>
    </row>
    <row r="2994" spans="1:7" x14ac:dyDescent="0.2">
      <c r="A2994" s="17">
        <v>39090</v>
      </c>
      <c r="B2994" s="14">
        <v>546.19000000000005</v>
      </c>
      <c r="C2994" s="14">
        <v>545.58000000000004</v>
      </c>
      <c r="D2994" s="14">
        <v>547.11</v>
      </c>
      <c r="E2994" s="14">
        <v>545.02</v>
      </c>
      <c r="F2994" s="14" t="s">
        <v>2179</v>
      </c>
      <c r="G2994" s="15">
        <v>2.0000000000000001E-4</v>
      </c>
    </row>
    <row r="2995" spans="1:7" x14ac:dyDescent="0.2">
      <c r="A2995" s="17">
        <v>39087</v>
      </c>
      <c r="B2995" s="14">
        <v>545.66999999999996</v>
      </c>
      <c r="C2995" s="14">
        <v>545.65</v>
      </c>
      <c r="D2995" s="14">
        <v>547.07000000000005</v>
      </c>
      <c r="E2995" s="14">
        <v>543.33000000000004</v>
      </c>
      <c r="F2995" s="14" t="s">
        <v>2179</v>
      </c>
      <c r="G2995" s="15">
        <v>-1.1900000000000001E-2</v>
      </c>
    </row>
    <row r="2996" spans="1:7" x14ac:dyDescent="0.2">
      <c r="A2996" s="17">
        <v>39086</v>
      </c>
      <c r="B2996" s="14">
        <v>545.55999999999995</v>
      </c>
      <c r="C2996" s="14">
        <v>552.14</v>
      </c>
      <c r="D2996" s="14">
        <v>552.14</v>
      </c>
      <c r="E2996" s="14">
        <v>544.33000000000004</v>
      </c>
      <c r="F2996" s="14" t="s">
        <v>2179</v>
      </c>
      <c r="G2996" s="15">
        <v>2E-3</v>
      </c>
    </row>
    <row r="2997" spans="1:7" x14ac:dyDescent="0.2">
      <c r="A2997" s="17">
        <v>39085</v>
      </c>
      <c r="B2997" s="14">
        <v>552.14</v>
      </c>
      <c r="C2997" s="14">
        <v>551.04999999999995</v>
      </c>
      <c r="D2997" s="14">
        <v>552.94000000000005</v>
      </c>
      <c r="E2997" s="14">
        <v>549.87</v>
      </c>
      <c r="F2997" s="14" t="s">
        <v>2179</v>
      </c>
      <c r="G2997" s="15">
        <v>1.35E-2</v>
      </c>
    </row>
    <row r="2998" spans="1:7" x14ac:dyDescent="0.2">
      <c r="A2998" s="17">
        <v>39084</v>
      </c>
      <c r="B2998" s="14">
        <v>551.04999999999995</v>
      </c>
      <c r="C2998" s="14">
        <v>543.71</v>
      </c>
      <c r="D2998" s="14">
        <v>551.17999999999995</v>
      </c>
      <c r="E2998" s="14">
        <v>543.71</v>
      </c>
      <c r="F2998" s="14" t="s">
        <v>2179</v>
      </c>
      <c r="G2998" s="15">
        <v>1.2999999999999999E-3</v>
      </c>
    </row>
    <row r="2999" spans="1:7" x14ac:dyDescent="0.2">
      <c r="A2999" s="17">
        <v>39080</v>
      </c>
      <c r="B2999" s="14">
        <v>543.71</v>
      </c>
      <c r="C2999" s="14">
        <v>543</v>
      </c>
      <c r="D2999" s="14">
        <v>544.89</v>
      </c>
      <c r="E2999" s="14">
        <v>542.75</v>
      </c>
      <c r="F2999" s="14" t="s">
        <v>2179</v>
      </c>
      <c r="G2999" s="15">
        <v>3.8E-3</v>
      </c>
    </row>
    <row r="3000" spans="1:7" x14ac:dyDescent="0.2">
      <c r="A3000" s="17">
        <v>39079</v>
      </c>
      <c r="B3000" s="14">
        <v>543</v>
      </c>
      <c r="C3000" s="14">
        <v>540.91999999999996</v>
      </c>
      <c r="D3000" s="14">
        <v>543.57000000000005</v>
      </c>
      <c r="E3000" s="14">
        <v>540.91999999999996</v>
      </c>
      <c r="F3000" s="14" t="s">
        <v>2179</v>
      </c>
      <c r="G3000" s="15">
        <v>8.9999999999999993E-3</v>
      </c>
    </row>
    <row r="3001" spans="1:7" x14ac:dyDescent="0.2">
      <c r="A3001" s="17">
        <v>39078</v>
      </c>
      <c r="B3001" s="14">
        <v>540.91999999999996</v>
      </c>
      <c r="C3001" s="14">
        <v>536.09</v>
      </c>
      <c r="D3001" s="14">
        <v>541.34</v>
      </c>
      <c r="E3001" s="14">
        <v>536.09</v>
      </c>
      <c r="F3001" s="14" t="s">
        <v>2179</v>
      </c>
      <c r="G3001" s="15">
        <v>2.5999999999999999E-3</v>
      </c>
    </row>
    <row r="3002" spans="1:7" x14ac:dyDescent="0.2">
      <c r="A3002" s="17">
        <v>39073</v>
      </c>
      <c r="B3002" s="14">
        <v>536.09</v>
      </c>
      <c r="C3002" s="14">
        <v>534.69000000000005</v>
      </c>
      <c r="D3002" s="14">
        <v>536.4</v>
      </c>
      <c r="E3002" s="14">
        <v>534.38</v>
      </c>
      <c r="F3002" s="14" t="s">
        <v>2179</v>
      </c>
      <c r="G3002" s="15">
        <v>8.9999999999999998E-4</v>
      </c>
    </row>
    <row r="3003" spans="1:7" x14ac:dyDescent="0.2">
      <c r="A3003" s="17">
        <v>39072</v>
      </c>
      <c r="B3003" s="14">
        <v>534.69000000000005</v>
      </c>
      <c r="C3003" s="14">
        <v>534.20000000000005</v>
      </c>
      <c r="D3003" s="14">
        <v>534.91999999999996</v>
      </c>
      <c r="E3003" s="14">
        <v>533.41</v>
      </c>
      <c r="F3003" s="14" t="s">
        <v>2179</v>
      </c>
      <c r="G3003" s="15">
        <v>-1.8E-3</v>
      </c>
    </row>
    <row r="3004" spans="1:7" x14ac:dyDescent="0.2">
      <c r="A3004" s="17">
        <v>39071</v>
      </c>
      <c r="B3004" s="14">
        <v>534.20000000000005</v>
      </c>
      <c r="C3004" s="14">
        <v>535.15</v>
      </c>
      <c r="D3004" s="14">
        <v>537.84</v>
      </c>
      <c r="E3004" s="14">
        <v>534.04999999999995</v>
      </c>
      <c r="F3004" s="14" t="s">
        <v>2179</v>
      </c>
      <c r="G3004" s="15">
        <v>-8.2000000000000007E-3</v>
      </c>
    </row>
    <row r="3005" spans="1:7" x14ac:dyDescent="0.2">
      <c r="A3005" s="17">
        <v>39070</v>
      </c>
      <c r="B3005" s="14">
        <v>535.15</v>
      </c>
      <c r="C3005" s="14">
        <v>539.6</v>
      </c>
      <c r="D3005" s="14">
        <v>539.6</v>
      </c>
      <c r="E3005" s="14">
        <v>533.57000000000005</v>
      </c>
      <c r="F3005" s="14" t="s">
        <v>2179</v>
      </c>
      <c r="G3005" s="15">
        <v>2.3999999999999998E-3</v>
      </c>
    </row>
    <row r="3006" spans="1:7" x14ac:dyDescent="0.2">
      <c r="A3006" s="17">
        <v>39069</v>
      </c>
      <c r="B3006" s="14">
        <v>539.6</v>
      </c>
      <c r="C3006" s="14">
        <v>538.29</v>
      </c>
      <c r="D3006" s="14">
        <v>540.02</v>
      </c>
      <c r="E3006" s="14">
        <v>537.84</v>
      </c>
      <c r="F3006" s="14" t="s">
        <v>2179</v>
      </c>
      <c r="G3006" s="15">
        <v>1.1999999999999999E-3</v>
      </c>
    </row>
    <row r="3007" spans="1:7" x14ac:dyDescent="0.2">
      <c r="A3007" s="17">
        <v>39066</v>
      </c>
      <c r="B3007" s="14">
        <v>538.29</v>
      </c>
      <c r="C3007" s="14">
        <v>537.64</v>
      </c>
      <c r="D3007" s="14">
        <v>538.30999999999995</v>
      </c>
      <c r="E3007" s="14">
        <v>536.25</v>
      </c>
      <c r="F3007" s="14" t="s">
        <v>2179</v>
      </c>
      <c r="G3007" s="15">
        <v>9.4000000000000004E-3</v>
      </c>
    </row>
    <row r="3008" spans="1:7" x14ac:dyDescent="0.2">
      <c r="A3008" s="17">
        <v>39065</v>
      </c>
      <c r="B3008" s="14">
        <v>537.64</v>
      </c>
      <c r="C3008" s="14">
        <v>532.65</v>
      </c>
      <c r="D3008" s="14">
        <v>537.64</v>
      </c>
      <c r="E3008" s="14">
        <v>532.65</v>
      </c>
      <c r="F3008" s="14" t="s">
        <v>2179</v>
      </c>
      <c r="G3008" s="15">
        <v>-1.1999999999999999E-3</v>
      </c>
    </row>
    <row r="3009" spans="1:7" x14ac:dyDescent="0.2">
      <c r="A3009" s="17">
        <v>39064</v>
      </c>
      <c r="B3009" s="14">
        <v>532.65</v>
      </c>
      <c r="C3009" s="14">
        <v>533.29999999999995</v>
      </c>
      <c r="D3009" s="14">
        <v>533.5</v>
      </c>
      <c r="E3009" s="14">
        <v>531.53</v>
      </c>
      <c r="F3009" s="14" t="s">
        <v>2179</v>
      </c>
      <c r="G3009" s="15">
        <v>4.1999999999999997E-3</v>
      </c>
    </row>
    <row r="3010" spans="1:7" x14ac:dyDescent="0.2">
      <c r="A3010" s="17">
        <v>39063</v>
      </c>
      <c r="B3010" s="14">
        <v>533.29999999999995</v>
      </c>
      <c r="C3010" s="14">
        <v>531.07000000000005</v>
      </c>
      <c r="D3010" s="14">
        <v>533.29999999999995</v>
      </c>
      <c r="E3010" s="14">
        <v>530.9</v>
      </c>
      <c r="F3010" s="14" t="s">
        <v>2179</v>
      </c>
      <c r="G3010" s="15">
        <v>5.7000000000000002E-3</v>
      </c>
    </row>
    <row r="3011" spans="1:7" x14ac:dyDescent="0.2">
      <c r="A3011" s="17">
        <v>39062</v>
      </c>
      <c r="B3011" s="14">
        <v>531.07000000000005</v>
      </c>
      <c r="C3011" s="14">
        <v>528.04999999999995</v>
      </c>
      <c r="D3011" s="14">
        <v>531.88</v>
      </c>
      <c r="E3011" s="14">
        <v>528.04999999999995</v>
      </c>
      <c r="F3011" s="14" t="s">
        <v>2179</v>
      </c>
      <c r="G3011" s="15">
        <v>8.9999999999999998E-4</v>
      </c>
    </row>
    <row r="3012" spans="1:7" x14ac:dyDescent="0.2">
      <c r="A3012" s="17">
        <v>39059</v>
      </c>
      <c r="B3012" s="14">
        <v>528.04999999999995</v>
      </c>
      <c r="C3012" s="14">
        <v>527.54999999999995</v>
      </c>
      <c r="D3012" s="14">
        <v>528.04999999999995</v>
      </c>
      <c r="E3012" s="14">
        <v>525.38</v>
      </c>
      <c r="F3012" s="14" t="s">
        <v>2179</v>
      </c>
      <c r="G3012" s="15">
        <v>2.0999999999999999E-3</v>
      </c>
    </row>
    <row r="3013" spans="1:7" x14ac:dyDescent="0.2">
      <c r="A3013" s="17">
        <v>39058</v>
      </c>
      <c r="B3013" s="14">
        <v>527.54999999999995</v>
      </c>
      <c r="C3013" s="14">
        <v>526.45000000000005</v>
      </c>
      <c r="D3013" s="14">
        <v>528.24</v>
      </c>
      <c r="E3013" s="14">
        <v>525.37</v>
      </c>
      <c r="F3013" s="14" t="s">
        <v>2179</v>
      </c>
      <c r="G3013" s="15">
        <v>-8.9999999999999998E-4</v>
      </c>
    </row>
    <row r="3014" spans="1:7" x14ac:dyDescent="0.2">
      <c r="A3014" s="17">
        <v>39057</v>
      </c>
      <c r="B3014" s="14">
        <v>526.45000000000005</v>
      </c>
      <c r="C3014" s="14">
        <v>526.94000000000005</v>
      </c>
      <c r="D3014" s="14">
        <v>527.84</v>
      </c>
      <c r="E3014" s="14">
        <v>524.41999999999996</v>
      </c>
      <c r="F3014" s="14" t="s">
        <v>2179</v>
      </c>
      <c r="G3014" s="15">
        <v>7.3000000000000001E-3</v>
      </c>
    </row>
    <row r="3015" spans="1:7" x14ac:dyDescent="0.2">
      <c r="A3015" s="17">
        <v>39056</v>
      </c>
      <c r="B3015" s="14">
        <v>526.94000000000005</v>
      </c>
      <c r="C3015" s="14">
        <v>523.12</v>
      </c>
      <c r="D3015" s="14">
        <v>527.08000000000004</v>
      </c>
      <c r="E3015" s="14">
        <v>523.12</v>
      </c>
      <c r="F3015" s="14" t="s">
        <v>2179</v>
      </c>
      <c r="G3015" s="15">
        <v>0.01</v>
      </c>
    </row>
    <row r="3016" spans="1:7" x14ac:dyDescent="0.2">
      <c r="A3016" s="17">
        <v>39055</v>
      </c>
      <c r="B3016" s="14">
        <v>523.12</v>
      </c>
      <c r="C3016" s="14">
        <v>517.92999999999995</v>
      </c>
      <c r="D3016" s="14">
        <v>523.12</v>
      </c>
      <c r="E3016" s="14">
        <v>517.92999999999995</v>
      </c>
      <c r="F3016" s="14" t="s">
        <v>2179</v>
      </c>
      <c r="G3016" s="15">
        <v>-5.3E-3</v>
      </c>
    </row>
    <row r="3017" spans="1:7" x14ac:dyDescent="0.2">
      <c r="A3017" s="17">
        <v>39052</v>
      </c>
      <c r="B3017" s="14">
        <v>517.92999999999995</v>
      </c>
      <c r="C3017" s="14">
        <v>517.92999999999995</v>
      </c>
      <c r="D3017" s="14">
        <v>517.92999999999995</v>
      </c>
      <c r="E3017" s="14">
        <v>517.92999999999995</v>
      </c>
      <c r="F3017" s="14" t="s">
        <v>2179</v>
      </c>
      <c r="G3017" s="15">
        <v>-1E-4</v>
      </c>
    </row>
    <row r="3018" spans="1:7" x14ac:dyDescent="0.2">
      <c r="A3018" s="17">
        <v>39051</v>
      </c>
      <c r="B3018" s="14">
        <v>520.70000000000005</v>
      </c>
      <c r="C3018" s="14">
        <v>520.70000000000005</v>
      </c>
      <c r="D3018" s="14">
        <v>520.70000000000005</v>
      </c>
      <c r="E3018" s="14">
        <v>520.70000000000005</v>
      </c>
      <c r="F3018" s="14" t="s">
        <v>2179</v>
      </c>
      <c r="G3018" s="15">
        <v>1.8800000000000001E-2</v>
      </c>
    </row>
    <row r="3019" spans="1:7" x14ac:dyDescent="0.2">
      <c r="A3019" s="17">
        <v>39050</v>
      </c>
      <c r="B3019" s="14">
        <v>520.77</v>
      </c>
      <c r="C3019" s="14">
        <v>520.77</v>
      </c>
      <c r="D3019" s="14">
        <v>520.77</v>
      </c>
      <c r="E3019" s="14">
        <v>520.77</v>
      </c>
      <c r="F3019" s="14" t="s">
        <v>2179</v>
      </c>
      <c r="G3019" s="15">
        <v>-1.5299999999999999E-2</v>
      </c>
    </row>
    <row r="3020" spans="1:7" x14ac:dyDescent="0.2">
      <c r="A3020" s="17">
        <v>39049</v>
      </c>
      <c r="B3020" s="14">
        <v>511.15</v>
      </c>
      <c r="C3020" s="14">
        <v>511.15</v>
      </c>
      <c r="D3020" s="14">
        <v>511.15</v>
      </c>
      <c r="E3020" s="14">
        <v>511.15</v>
      </c>
      <c r="F3020" s="14" t="s">
        <v>2179</v>
      </c>
      <c r="G3020" s="15">
        <v>-9.1000000000000004E-3</v>
      </c>
    </row>
    <row r="3021" spans="1:7" x14ac:dyDescent="0.2">
      <c r="A3021" s="17">
        <v>39048</v>
      </c>
      <c r="B3021" s="14">
        <v>519.09</v>
      </c>
      <c r="C3021" s="14">
        <v>519.09</v>
      </c>
      <c r="D3021" s="14">
        <v>519.09</v>
      </c>
      <c r="E3021" s="14">
        <v>519.09</v>
      </c>
      <c r="F3021" s="14" t="s">
        <v>2179</v>
      </c>
      <c r="G3021" s="15">
        <v>-5.0000000000000001E-4</v>
      </c>
    </row>
    <row r="3022" spans="1:7" x14ac:dyDescent="0.2">
      <c r="A3022" s="17">
        <v>39045</v>
      </c>
      <c r="B3022" s="14">
        <v>523.84</v>
      </c>
      <c r="C3022" s="14">
        <v>523.84</v>
      </c>
      <c r="D3022" s="14">
        <v>523.84</v>
      </c>
      <c r="E3022" s="14">
        <v>523.84</v>
      </c>
      <c r="F3022" s="14" t="s">
        <v>2179</v>
      </c>
      <c r="G3022" s="15">
        <v>-5.0000000000000001E-4</v>
      </c>
    </row>
    <row r="3023" spans="1:7" x14ac:dyDescent="0.2">
      <c r="A3023" s="17">
        <v>39044</v>
      </c>
      <c r="B3023" s="14">
        <v>524.11</v>
      </c>
      <c r="C3023" s="14">
        <v>524.35</v>
      </c>
      <c r="D3023" s="14">
        <v>526.45000000000005</v>
      </c>
      <c r="E3023" s="14">
        <v>523.29</v>
      </c>
      <c r="F3023" s="14" t="s">
        <v>2179</v>
      </c>
      <c r="G3023" s="15">
        <v>8.2000000000000007E-3</v>
      </c>
    </row>
    <row r="3024" spans="1:7" x14ac:dyDescent="0.2">
      <c r="A3024" s="17">
        <v>39043</v>
      </c>
      <c r="B3024" s="14">
        <v>524.35</v>
      </c>
      <c r="C3024" s="14">
        <v>520.07000000000005</v>
      </c>
      <c r="D3024" s="14">
        <v>525.16999999999996</v>
      </c>
      <c r="E3024" s="14">
        <v>520.07000000000005</v>
      </c>
      <c r="F3024" s="14" t="s">
        <v>2179</v>
      </c>
      <c r="G3024" s="15">
        <v>8.6E-3</v>
      </c>
    </row>
    <row r="3025" spans="1:7" x14ac:dyDescent="0.2">
      <c r="A3025" s="17">
        <v>39042</v>
      </c>
      <c r="B3025" s="14">
        <v>520.07000000000005</v>
      </c>
      <c r="C3025" s="14">
        <v>515.65</v>
      </c>
      <c r="D3025" s="14">
        <v>521.5</v>
      </c>
      <c r="E3025" s="14">
        <v>515.47</v>
      </c>
      <c r="F3025" s="14" t="s">
        <v>2179</v>
      </c>
      <c r="G3025" s="15">
        <v>-4.0000000000000002E-4</v>
      </c>
    </row>
    <row r="3026" spans="1:7" x14ac:dyDescent="0.2">
      <c r="A3026" s="17">
        <v>39041</v>
      </c>
      <c r="B3026" s="14">
        <v>515.65</v>
      </c>
      <c r="C3026" s="14">
        <v>515.86</v>
      </c>
      <c r="D3026" s="14">
        <v>515.86</v>
      </c>
      <c r="E3026" s="14">
        <v>512.63</v>
      </c>
      <c r="F3026" s="14" t="s">
        <v>2179</v>
      </c>
      <c r="G3026" s="15">
        <v>-5.3E-3</v>
      </c>
    </row>
    <row r="3027" spans="1:7" x14ac:dyDescent="0.2">
      <c r="A3027" s="17">
        <v>39038</v>
      </c>
      <c r="B3027" s="14">
        <v>515.86</v>
      </c>
      <c r="C3027" s="14">
        <v>518.61</v>
      </c>
      <c r="D3027" s="14">
        <v>519.55999999999995</v>
      </c>
      <c r="E3027" s="14">
        <v>514.98</v>
      </c>
      <c r="F3027" s="14" t="s">
        <v>2179</v>
      </c>
      <c r="G3027" s="15">
        <v>-4.0000000000000002E-4</v>
      </c>
    </row>
    <row r="3028" spans="1:7" x14ac:dyDescent="0.2">
      <c r="A3028" s="17">
        <v>39037</v>
      </c>
      <c r="B3028" s="14">
        <v>518.61</v>
      </c>
      <c r="C3028" s="14">
        <v>518.79999999999995</v>
      </c>
      <c r="D3028" s="14">
        <v>519.63</v>
      </c>
      <c r="E3028" s="14">
        <v>518.24</v>
      </c>
      <c r="F3028" s="14" t="s">
        <v>2179</v>
      </c>
      <c r="G3028" s="15">
        <v>4.1999999999999997E-3</v>
      </c>
    </row>
    <row r="3029" spans="1:7" x14ac:dyDescent="0.2">
      <c r="A3029" s="17">
        <v>39036</v>
      </c>
      <c r="B3029" s="14">
        <v>518.79999999999995</v>
      </c>
      <c r="C3029" s="14">
        <v>516.72</v>
      </c>
      <c r="D3029" s="14">
        <v>518.83000000000004</v>
      </c>
      <c r="E3029" s="14">
        <v>516.11</v>
      </c>
      <c r="F3029" s="14" t="s">
        <v>2179</v>
      </c>
      <c r="G3029" s="15">
        <v>-8.0000000000000004E-4</v>
      </c>
    </row>
    <row r="3030" spans="1:7" x14ac:dyDescent="0.2">
      <c r="A3030" s="17">
        <v>39035</v>
      </c>
      <c r="B3030" s="14">
        <v>516.63</v>
      </c>
      <c r="C3030" s="14">
        <v>517.04999999999995</v>
      </c>
      <c r="D3030" s="14">
        <v>518.33000000000004</v>
      </c>
      <c r="E3030" s="14">
        <v>516.29</v>
      </c>
      <c r="F3030" s="14" t="s">
        <v>2179</v>
      </c>
      <c r="G3030" s="15">
        <v>-1.9E-3</v>
      </c>
    </row>
    <row r="3031" spans="1:7" x14ac:dyDescent="0.2">
      <c r="A3031" s="17">
        <v>39034</v>
      </c>
      <c r="B3031" s="14">
        <v>517.04999999999995</v>
      </c>
      <c r="C3031" s="14">
        <v>518.05999999999995</v>
      </c>
      <c r="D3031" s="14">
        <v>519.75</v>
      </c>
      <c r="E3031" s="14">
        <v>516.51</v>
      </c>
      <c r="F3031" s="14" t="s">
        <v>2179</v>
      </c>
      <c r="G3031" s="15">
        <v>-3.0999999999999999E-3</v>
      </c>
    </row>
    <row r="3032" spans="1:7" x14ac:dyDescent="0.2">
      <c r="A3032" s="17">
        <v>39031</v>
      </c>
      <c r="B3032" s="14">
        <v>518.05999999999995</v>
      </c>
      <c r="C3032" s="14">
        <v>519.69000000000005</v>
      </c>
      <c r="D3032" s="14">
        <v>519.79999999999995</v>
      </c>
      <c r="E3032" s="14">
        <v>517.07000000000005</v>
      </c>
      <c r="F3032" s="14" t="s">
        <v>2179</v>
      </c>
      <c r="G3032" s="15">
        <v>-1.8E-3</v>
      </c>
    </row>
    <row r="3033" spans="1:7" x14ac:dyDescent="0.2">
      <c r="A3033" s="17">
        <v>39030</v>
      </c>
      <c r="B3033" s="14">
        <v>519.69000000000005</v>
      </c>
      <c r="C3033" s="14">
        <v>520.61</v>
      </c>
      <c r="D3033" s="14">
        <v>520.78</v>
      </c>
      <c r="E3033" s="14">
        <v>515.85</v>
      </c>
      <c r="F3033" s="14" t="s">
        <v>2179</v>
      </c>
      <c r="G3033" s="15">
        <v>8.9999999999999998E-4</v>
      </c>
    </row>
    <row r="3034" spans="1:7" x14ac:dyDescent="0.2">
      <c r="A3034" s="17">
        <v>39029</v>
      </c>
      <c r="B3034" s="14">
        <v>520.61</v>
      </c>
      <c r="C3034" s="14">
        <v>520.14</v>
      </c>
      <c r="D3034" s="14">
        <v>520.92999999999995</v>
      </c>
      <c r="E3034" s="14">
        <v>518.28</v>
      </c>
      <c r="F3034" s="14" t="s">
        <v>2179</v>
      </c>
      <c r="G3034" s="15">
        <v>8.0000000000000004E-4</v>
      </c>
    </row>
    <row r="3035" spans="1:7" x14ac:dyDescent="0.2">
      <c r="A3035" s="17">
        <v>39028</v>
      </c>
      <c r="B3035" s="14">
        <v>520.14</v>
      </c>
      <c r="C3035" s="14">
        <v>519.74</v>
      </c>
      <c r="D3035" s="14">
        <v>522.16999999999996</v>
      </c>
      <c r="E3035" s="14">
        <v>519.02</v>
      </c>
      <c r="F3035" s="14" t="s">
        <v>2179</v>
      </c>
      <c r="G3035" s="15">
        <v>1.2500000000000001E-2</v>
      </c>
    </row>
    <row r="3036" spans="1:7" x14ac:dyDescent="0.2">
      <c r="A3036" s="17">
        <v>39027</v>
      </c>
      <c r="B3036" s="14">
        <v>519.74</v>
      </c>
      <c r="C3036" s="14">
        <v>513.34</v>
      </c>
      <c r="D3036" s="14">
        <v>519.74</v>
      </c>
      <c r="E3036" s="14">
        <v>513.34</v>
      </c>
      <c r="F3036" s="14" t="s">
        <v>2179</v>
      </c>
      <c r="G3036" s="15">
        <v>5.4000000000000003E-3</v>
      </c>
    </row>
    <row r="3037" spans="1:7" x14ac:dyDescent="0.2">
      <c r="A3037" s="17">
        <v>39024</v>
      </c>
      <c r="B3037" s="14">
        <v>513.34</v>
      </c>
      <c r="C3037" s="14">
        <v>510.59</v>
      </c>
      <c r="D3037" s="14">
        <v>514.04</v>
      </c>
      <c r="E3037" s="14">
        <v>510.25</v>
      </c>
      <c r="F3037" s="14" t="s">
        <v>2179</v>
      </c>
      <c r="G3037" s="15">
        <v>-2.2000000000000001E-3</v>
      </c>
    </row>
    <row r="3038" spans="1:7" x14ac:dyDescent="0.2">
      <c r="A3038" s="17">
        <v>39023</v>
      </c>
      <c r="B3038" s="14">
        <v>510.59</v>
      </c>
      <c r="C3038" s="14">
        <v>511.72</v>
      </c>
      <c r="D3038" s="14">
        <v>512.9</v>
      </c>
      <c r="E3038" s="14">
        <v>508.2</v>
      </c>
      <c r="F3038" s="14" t="s">
        <v>2179</v>
      </c>
      <c r="G3038" s="15">
        <v>6.3E-3</v>
      </c>
    </row>
    <row r="3039" spans="1:7" x14ac:dyDescent="0.2">
      <c r="A3039" s="17">
        <v>39022</v>
      </c>
      <c r="B3039" s="14">
        <v>511.72</v>
      </c>
      <c r="C3039" s="14">
        <v>508.51</v>
      </c>
      <c r="D3039" s="14">
        <v>513.1</v>
      </c>
      <c r="E3039" s="14">
        <v>508.51</v>
      </c>
      <c r="F3039" s="14" t="s">
        <v>2179</v>
      </c>
      <c r="G3039" s="15">
        <v>7.7000000000000002E-3</v>
      </c>
    </row>
    <row r="3040" spans="1:7" x14ac:dyDescent="0.2">
      <c r="A3040" s="17">
        <v>39021</v>
      </c>
      <c r="B3040" s="14">
        <v>508.51</v>
      </c>
      <c r="C3040" s="14">
        <v>504.6</v>
      </c>
      <c r="D3040" s="14">
        <v>510.29</v>
      </c>
      <c r="E3040" s="14">
        <v>504.6</v>
      </c>
      <c r="F3040" s="14" t="s">
        <v>2179</v>
      </c>
      <c r="G3040" s="15">
        <v>-6.8999999999999999E-3</v>
      </c>
    </row>
    <row r="3041" spans="1:7" x14ac:dyDescent="0.2">
      <c r="A3041" s="17">
        <v>39020</v>
      </c>
      <c r="B3041" s="14">
        <v>504.6</v>
      </c>
      <c r="C3041" s="14">
        <v>508.12</v>
      </c>
      <c r="D3041" s="14">
        <v>508.12</v>
      </c>
      <c r="E3041" s="14">
        <v>501.44</v>
      </c>
      <c r="F3041" s="14" t="s">
        <v>2179</v>
      </c>
      <c r="G3041" s="15">
        <v>-9.9000000000000008E-3</v>
      </c>
    </row>
    <row r="3042" spans="1:7" x14ac:dyDescent="0.2">
      <c r="A3042" s="17">
        <v>39017</v>
      </c>
      <c r="B3042" s="14">
        <v>508.12</v>
      </c>
      <c r="C3042" s="14">
        <v>513.21</v>
      </c>
      <c r="D3042" s="14">
        <v>513.29999999999995</v>
      </c>
      <c r="E3042" s="14">
        <v>507.61</v>
      </c>
      <c r="F3042" s="14" t="s">
        <v>2179</v>
      </c>
      <c r="G3042" s="15">
        <v>-1E-4</v>
      </c>
    </row>
    <row r="3043" spans="1:7" x14ac:dyDescent="0.2">
      <c r="A3043" s="17">
        <v>39016</v>
      </c>
      <c r="B3043" s="14">
        <v>513.21</v>
      </c>
      <c r="C3043" s="14">
        <v>513.27</v>
      </c>
      <c r="D3043" s="14">
        <v>515.4</v>
      </c>
      <c r="E3043" s="14">
        <v>512.23</v>
      </c>
      <c r="F3043" s="14" t="s">
        <v>2179</v>
      </c>
      <c r="G3043" s="15">
        <v>1.09E-2</v>
      </c>
    </row>
    <row r="3044" spans="1:7" x14ac:dyDescent="0.2">
      <c r="A3044" s="17">
        <v>39015</v>
      </c>
      <c r="B3044" s="14">
        <v>513.27</v>
      </c>
      <c r="C3044" s="14">
        <v>507.75</v>
      </c>
      <c r="D3044" s="14">
        <v>513.27</v>
      </c>
      <c r="E3044" s="14">
        <v>507.75</v>
      </c>
      <c r="F3044" s="14" t="s">
        <v>2179</v>
      </c>
      <c r="G3044" s="15">
        <v>-3.7000000000000002E-3</v>
      </c>
    </row>
    <row r="3045" spans="1:7" x14ac:dyDescent="0.2">
      <c r="A3045" s="17">
        <v>39014</v>
      </c>
      <c r="B3045" s="14">
        <v>507.75</v>
      </c>
      <c r="C3045" s="14">
        <v>509.62</v>
      </c>
      <c r="D3045" s="14">
        <v>509.67</v>
      </c>
      <c r="E3045" s="14">
        <v>507.32</v>
      </c>
      <c r="F3045" s="14" t="s">
        <v>2179</v>
      </c>
      <c r="G3045" s="15">
        <v>8.0999999999999996E-3</v>
      </c>
    </row>
    <row r="3046" spans="1:7" x14ac:dyDescent="0.2">
      <c r="A3046" s="17">
        <v>39013</v>
      </c>
      <c r="B3046" s="14">
        <v>509.62</v>
      </c>
      <c r="C3046" s="14">
        <v>505.55</v>
      </c>
      <c r="D3046" s="14">
        <v>509.64</v>
      </c>
      <c r="E3046" s="14">
        <v>505.55</v>
      </c>
      <c r="F3046" s="14" t="s">
        <v>2179</v>
      </c>
      <c r="G3046" s="15">
        <v>2E-3</v>
      </c>
    </row>
    <row r="3047" spans="1:7" x14ac:dyDescent="0.2">
      <c r="A3047" s="17">
        <v>39010</v>
      </c>
      <c r="B3047" s="14">
        <v>505.55</v>
      </c>
      <c r="C3047" s="14">
        <v>504.62</v>
      </c>
      <c r="D3047" s="14">
        <v>507.09</v>
      </c>
      <c r="E3047" s="14">
        <v>504.62</v>
      </c>
      <c r="F3047" s="14" t="s">
        <v>2179</v>
      </c>
      <c r="G3047" s="15">
        <v>2.3999999999999998E-3</v>
      </c>
    </row>
    <row r="3048" spans="1:7" x14ac:dyDescent="0.2">
      <c r="A3048" s="17">
        <v>39009</v>
      </c>
      <c r="B3048" s="14">
        <v>504.53</v>
      </c>
      <c r="C3048" s="14">
        <v>503.34</v>
      </c>
      <c r="D3048" s="14">
        <v>504.63</v>
      </c>
      <c r="E3048" s="14">
        <v>502.51</v>
      </c>
      <c r="F3048" s="14" t="s">
        <v>2179</v>
      </c>
      <c r="G3048" s="15">
        <v>4.1999999999999997E-3</v>
      </c>
    </row>
    <row r="3049" spans="1:7" x14ac:dyDescent="0.2">
      <c r="A3049" s="17">
        <v>39008</v>
      </c>
      <c r="B3049" s="14">
        <v>503.34</v>
      </c>
      <c r="C3049" s="14">
        <v>501.23</v>
      </c>
      <c r="D3049" s="14">
        <v>505.07</v>
      </c>
      <c r="E3049" s="14">
        <v>487.5</v>
      </c>
      <c r="F3049" s="14" t="s">
        <v>2179</v>
      </c>
      <c r="G3049" s="15">
        <v>-4.5999999999999999E-3</v>
      </c>
    </row>
    <row r="3050" spans="1:7" x14ac:dyDescent="0.2">
      <c r="A3050" s="17">
        <v>39007</v>
      </c>
      <c r="B3050" s="14">
        <v>501.23</v>
      </c>
      <c r="C3050" s="14">
        <v>503.56</v>
      </c>
      <c r="D3050" s="14">
        <v>503.57</v>
      </c>
      <c r="E3050" s="14">
        <v>500.22</v>
      </c>
      <c r="F3050" s="14" t="s">
        <v>2179</v>
      </c>
      <c r="G3050" s="15">
        <v>4.0000000000000001E-3</v>
      </c>
    </row>
    <row r="3051" spans="1:7" x14ac:dyDescent="0.2">
      <c r="A3051" s="17">
        <v>39006</v>
      </c>
      <c r="B3051" s="14">
        <v>503.56</v>
      </c>
      <c r="C3051" s="14">
        <v>501.53</v>
      </c>
      <c r="D3051" s="14">
        <v>503.86</v>
      </c>
      <c r="E3051" s="14">
        <v>501.53</v>
      </c>
      <c r="F3051" s="14" t="s">
        <v>2179</v>
      </c>
      <c r="G3051" s="15">
        <v>2.0000000000000001E-4</v>
      </c>
    </row>
    <row r="3052" spans="1:7" x14ac:dyDescent="0.2">
      <c r="A3052" s="17">
        <v>39003</v>
      </c>
      <c r="B3052" s="14">
        <v>501.53</v>
      </c>
      <c r="C3052" s="14">
        <v>501.45</v>
      </c>
      <c r="D3052" s="14">
        <v>502.77</v>
      </c>
      <c r="E3052" s="14">
        <v>500.39</v>
      </c>
      <c r="F3052" s="14" t="s">
        <v>2179</v>
      </c>
      <c r="G3052" s="15">
        <v>5.7999999999999996E-3</v>
      </c>
    </row>
    <row r="3053" spans="1:7" x14ac:dyDescent="0.2">
      <c r="A3053" s="17">
        <v>39002</v>
      </c>
      <c r="B3053" s="14">
        <v>501.45</v>
      </c>
      <c r="C3053" s="14">
        <v>498.56</v>
      </c>
      <c r="D3053" s="14">
        <v>501.45</v>
      </c>
      <c r="E3053" s="14">
        <v>498.37</v>
      </c>
      <c r="F3053" s="14" t="s">
        <v>2179</v>
      </c>
      <c r="G3053" s="15">
        <v>2.8999999999999998E-3</v>
      </c>
    </row>
    <row r="3054" spans="1:7" x14ac:dyDescent="0.2">
      <c r="A3054" s="17">
        <v>39001</v>
      </c>
      <c r="B3054" s="14">
        <v>498.56</v>
      </c>
      <c r="C3054" s="14">
        <v>497.12</v>
      </c>
      <c r="D3054" s="14">
        <v>498.79</v>
      </c>
      <c r="E3054" s="14">
        <v>496.51</v>
      </c>
      <c r="F3054" s="14" t="s">
        <v>2179</v>
      </c>
      <c r="G3054" s="15">
        <v>5.8999999999999999E-3</v>
      </c>
    </row>
    <row r="3055" spans="1:7" x14ac:dyDescent="0.2">
      <c r="A3055" s="17">
        <v>39000</v>
      </c>
      <c r="B3055" s="14">
        <v>497.12</v>
      </c>
      <c r="C3055" s="14">
        <v>494.19</v>
      </c>
      <c r="D3055" s="14">
        <v>497.22</v>
      </c>
      <c r="E3055" s="14">
        <v>493.9</v>
      </c>
      <c r="F3055" s="14" t="s">
        <v>2179</v>
      </c>
      <c r="G3055" s="15">
        <v>4.7000000000000002E-3</v>
      </c>
    </row>
    <row r="3056" spans="1:7" x14ac:dyDescent="0.2">
      <c r="A3056" s="17">
        <v>38999</v>
      </c>
      <c r="B3056" s="14">
        <v>494.19</v>
      </c>
      <c r="C3056" s="14">
        <v>491.86</v>
      </c>
      <c r="D3056" s="14">
        <v>494.2</v>
      </c>
      <c r="E3056" s="14">
        <v>490.3</v>
      </c>
      <c r="F3056" s="14" t="s">
        <v>2179</v>
      </c>
      <c r="G3056" s="15">
        <v>-4.7000000000000002E-3</v>
      </c>
    </row>
    <row r="3057" spans="1:7" x14ac:dyDescent="0.2">
      <c r="A3057" s="17">
        <v>38996</v>
      </c>
      <c r="B3057" s="14">
        <v>491.86</v>
      </c>
      <c r="C3057" s="14">
        <v>494.19</v>
      </c>
      <c r="D3057" s="14">
        <v>494.56</v>
      </c>
      <c r="E3057" s="14">
        <v>491.46</v>
      </c>
      <c r="F3057" s="14" t="s">
        <v>2179</v>
      </c>
      <c r="G3057" s="15">
        <v>5.7000000000000002E-3</v>
      </c>
    </row>
    <row r="3058" spans="1:7" x14ac:dyDescent="0.2">
      <c r="A3058" s="17">
        <v>38995</v>
      </c>
      <c r="B3058" s="14">
        <v>494.19</v>
      </c>
      <c r="C3058" s="14">
        <v>491.37</v>
      </c>
      <c r="D3058" s="14">
        <v>494.82</v>
      </c>
      <c r="E3058" s="14">
        <v>491.37</v>
      </c>
      <c r="F3058" s="14" t="s">
        <v>2179</v>
      </c>
      <c r="G3058" s="15">
        <v>4.1000000000000003E-3</v>
      </c>
    </row>
    <row r="3059" spans="1:7" x14ac:dyDescent="0.2">
      <c r="A3059" s="17">
        <v>38994</v>
      </c>
      <c r="B3059" s="14">
        <v>491.37</v>
      </c>
      <c r="C3059" s="14">
        <v>489.34</v>
      </c>
      <c r="D3059" s="14">
        <v>491.37</v>
      </c>
      <c r="E3059" s="14">
        <v>489.19</v>
      </c>
      <c r="F3059" s="14" t="s">
        <v>2179</v>
      </c>
      <c r="G3059" s="15">
        <v>-1E-3</v>
      </c>
    </row>
    <row r="3060" spans="1:7" x14ac:dyDescent="0.2">
      <c r="A3060" s="17">
        <v>38993</v>
      </c>
      <c r="B3060" s="14">
        <v>489.34</v>
      </c>
      <c r="C3060" s="14">
        <v>489.82</v>
      </c>
      <c r="D3060" s="14">
        <v>490.27</v>
      </c>
      <c r="E3060" s="14">
        <v>488.08</v>
      </c>
      <c r="F3060" s="14" t="s">
        <v>2179</v>
      </c>
      <c r="G3060" s="15">
        <v>2.0999999999999999E-3</v>
      </c>
    </row>
    <row r="3061" spans="1:7" x14ac:dyDescent="0.2">
      <c r="A3061" s="17">
        <v>38992</v>
      </c>
      <c r="B3061" s="14">
        <v>489.82</v>
      </c>
      <c r="C3061" s="14">
        <v>488.86</v>
      </c>
      <c r="D3061" s="14">
        <v>490.97</v>
      </c>
      <c r="E3061" s="14">
        <v>488.22</v>
      </c>
      <c r="F3061" s="14" t="s">
        <v>2179</v>
      </c>
      <c r="G3061" s="15">
        <v>4.4000000000000003E-3</v>
      </c>
    </row>
    <row r="3062" spans="1:7" x14ac:dyDescent="0.2">
      <c r="A3062" s="17">
        <v>38989</v>
      </c>
      <c r="B3062" s="14">
        <v>488.77</v>
      </c>
      <c r="C3062" s="14">
        <v>486.65</v>
      </c>
      <c r="D3062" s="14">
        <v>489.19</v>
      </c>
      <c r="E3062" s="14">
        <v>486.31</v>
      </c>
      <c r="F3062" s="14" t="s">
        <v>2179</v>
      </c>
      <c r="G3062" s="15">
        <v>-3.2000000000000002E-3</v>
      </c>
    </row>
    <row r="3063" spans="1:7" x14ac:dyDescent="0.2">
      <c r="A3063" s="17">
        <v>38988</v>
      </c>
      <c r="B3063" s="14">
        <v>486.65</v>
      </c>
      <c r="C3063" s="14">
        <v>488.19</v>
      </c>
      <c r="D3063" s="14">
        <v>488.19</v>
      </c>
      <c r="E3063" s="14">
        <v>485.57</v>
      </c>
      <c r="F3063" s="14" t="s">
        <v>2179</v>
      </c>
      <c r="G3063" s="15">
        <v>8.6E-3</v>
      </c>
    </row>
    <row r="3064" spans="1:7" x14ac:dyDescent="0.2">
      <c r="A3064" s="17">
        <v>38987</v>
      </c>
      <c r="B3064" s="14">
        <v>488.19</v>
      </c>
      <c r="C3064" s="14">
        <v>484.03</v>
      </c>
      <c r="D3064" s="14">
        <v>488.19</v>
      </c>
      <c r="E3064" s="14">
        <v>484.03</v>
      </c>
      <c r="F3064" s="14" t="s">
        <v>2179</v>
      </c>
      <c r="G3064" s="15">
        <v>1.04E-2</v>
      </c>
    </row>
    <row r="3065" spans="1:7" x14ac:dyDescent="0.2">
      <c r="A3065" s="17">
        <v>38986</v>
      </c>
      <c r="B3065" s="14">
        <v>484.03</v>
      </c>
      <c r="C3065" s="14">
        <v>479.03</v>
      </c>
      <c r="D3065" s="14">
        <v>484.6</v>
      </c>
      <c r="E3065" s="14">
        <v>479.03</v>
      </c>
      <c r="F3065" s="14" t="s">
        <v>2179</v>
      </c>
      <c r="G3065" s="15">
        <v>3.0000000000000001E-3</v>
      </c>
    </row>
    <row r="3066" spans="1:7" x14ac:dyDescent="0.2">
      <c r="A3066" s="17">
        <v>38985</v>
      </c>
      <c r="B3066" s="14">
        <v>479.03</v>
      </c>
      <c r="C3066" s="14">
        <v>477.62</v>
      </c>
      <c r="D3066" s="14">
        <v>480.64</v>
      </c>
      <c r="E3066" s="14">
        <v>477.53</v>
      </c>
      <c r="F3066" s="14" t="s">
        <v>2179</v>
      </c>
      <c r="G3066" s="15">
        <v>-6.0000000000000001E-3</v>
      </c>
    </row>
    <row r="3067" spans="1:7" x14ac:dyDescent="0.2">
      <c r="A3067" s="17">
        <v>38982</v>
      </c>
      <c r="B3067" s="14">
        <v>477.62</v>
      </c>
      <c r="C3067" s="14">
        <v>480.5</v>
      </c>
      <c r="D3067" s="14">
        <v>480.5</v>
      </c>
      <c r="E3067" s="14">
        <v>477.34</v>
      </c>
      <c r="F3067" s="14" t="s">
        <v>2179</v>
      </c>
      <c r="G3067" s="15">
        <v>7.7999999999999996E-3</v>
      </c>
    </row>
    <row r="3068" spans="1:7" x14ac:dyDescent="0.2">
      <c r="A3068" s="17">
        <v>38981</v>
      </c>
      <c r="B3068" s="14">
        <v>480.5</v>
      </c>
      <c r="C3068" s="14">
        <v>476.79</v>
      </c>
      <c r="D3068" s="14">
        <v>480.72</v>
      </c>
      <c r="E3068" s="14">
        <v>476.79</v>
      </c>
      <c r="F3068" s="14" t="s">
        <v>2179</v>
      </c>
      <c r="G3068" s="15">
        <v>6.9999999999999999E-4</v>
      </c>
    </row>
    <row r="3069" spans="1:7" x14ac:dyDescent="0.2">
      <c r="A3069" s="17">
        <v>38980</v>
      </c>
      <c r="B3069" s="14">
        <v>476.79</v>
      </c>
      <c r="C3069" s="14">
        <v>476.48</v>
      </c>
      <c r="D3069" s="14">
        <v>476.81</v>
      </c>
      <c r="E3069" s="14">
        <v>475.18</v>
      </c>
      <c r="F3069" s="14" t="s">
        <v>2179</v>
      </c>
      <c r="G3069" s="15">
        <v>-1.4E-3</v>
      </c>
    </row>
    <row r="3070" spans="1:7" x14ac:dyDescent="0.2">
      <c r="A3070" s="17">
        <v>38979</v>
      </c>
      <c r="B3070" s="14">
        <v>476.48</v>
      </c>
      <c r="C3070" s="14">
        <v>477.14</v>
      </c>
      <c r="D3070" s="14">
        <v>477.23</v>
      </c>
      <c r="E3070" s="14">
        <v>474.6</v>
      </c>
      <c r="F3070" s="14" t="s">
        <v>2179</v>
      </c>
      <c r="G3070" s="15">
        <v>1.2999999999999999E-3</v>
      </c>
    </row>
    <row r="3071" spans="1:7" x14ac:dyDescent="0.2">
      <c r="A3071" s="17">
        <v>38978</v>
      </c>
      <c r="B3071" s="14">
        <v>477.14</v>
      </c>
      <c r="C3071" s="14">
        <v>476.53</v>
      </c>
      <c r="D3071" s="14">
        <v>478.22</v>
      </c>
      <c r="E3071" s="14">
        <v>475.86</v>
      </c>
      <c r="F3071" s="14" t="s">
        <v>2179</v>
      </c>
      <c r="G3071" s="15">
        <v>-3.5000000000000001E-3</v>
      </c>
    </row>
    <row r="3072" spans="1:7" x14ac:dyDescent="0.2">
      <c r="A3072" s="17">
        <v>38975</v>
      </c>
      <c r="B3072" s="14">
        <v>476.53</v>
      </c>
      <c r="C3072" s="14">
        <v>478.2</v>
      </c>
      <c r="D3072" s="14">
        <v>478.84</v>
      </c>
      <c r="E3072" s="14">
        <v>475.65</v>
      </c>
      <c r="F3072" s="14" t="s">
        <v>2179</v>
      </c>
      <c r="G3072" s="15">
        <v>3.5000000000000001E-3</v>
      </c>
    </row>
    <row r="3073" spans="1:7" x14ac:dyDescent="0.2">
      <c r="A3073" s="17">
        <v>38974</v>
      </c>
      <c r="B3073" s="14">
        <v>478.2</v>
      </c>
      <c r="C3073" s="14">
        <v>476.52</v>
      </c>
      <c r="D3073" s="14">
        <v>478.49</v>
      </c>
      <c r="E3073" s="14">
        <v>476.52</v>
      </c>
      <c r="F3073" s="14" t="s">
        <v>2179</v>
      </c>
      <c r="G3073" s="15">
        <v>9.7999999999999997E-3</v>
      </c>
    </row>
    <row r="3074" spans="1:7" x14ac:dyDescent="0.2">
      <c r="A3074" s="17">
        <v>38973</v>
      </c>
      <c r="B3074" s="14">
        <v>476.52</v>
      </c>
      <c r="C3074" s="14">
        <v>471.88</v>
      </c>
      <c r="D3074" s="14">
        <v>476.53</v>
      </c>
      <c r="E3074" s="14">
        <v>471.88</v>
      </c>
      <c r="F3074" s="14" t="s">
        <v>2179</v>
      </c>
      <c r="G3074" s="15">
        <v>2.2000000000000001E-3</v>
      </c>
    </row>
    <row r="3075" spans="1:7" x14ac:dyDescent="0.2">
      <c r="A3075" s="17">
        <v>38972</v>
      </c>
      <c r="B3075" s="14">
        <v>471.88</v>
      </c>
      <c r="C3075" s="14">
        <v>470.84</v>
      </c>
      <c r="D3075" s="14">
        <v>472.07</v>
      </c>
      <c r="E3075" s="14">
        <v>470.35</v>
      </c>
      <c r="F3075" s="14" t="s">
        <v>2179</v>
      </c>
      <c r="G3075" s="15">
        <v>-6.3E-3</v>
      </c>
    </row>
    <row r="3076" spans="1:7" x14ac:dyDescent="0.2">
      <c r="A3076" s="17">
        <v>38971</v>
      </c>
      <c r="B3076" s="14">
        <v>470.84</v>
      </c>
      <c r="C3076" s="14">
        <v>473.82</v>
      </c>
      <c r="D3076" s="14">
        <v>474.17</v>
      </c>
      <c r="E3076" s="14">
        <v>470.83</v>
      </c>
      <c r="F3076" s="14" t="s">
        <v>2179</v>
      </c>
      <c r="G3076" s="15">
        <v>4.3E-3</v>
      </c>
    </row>
    <row r="3077" spans="1:7" x14ac:dyDescent="0.2">
      <c r="A3077" s="17">
        <v>38968</v>
      </c>
      <c r="B3077" s="14">
        <v>473.82</v>
      </c>
      <c r="C3077" s="14">
        <v>471.8</v>
      </c>
      <c r="D3077" s="14">
        <v>474.55</v>
      </c>
      <c r="E3077" s="14">
        <v>471.8</v>
      </c>
      <c r="F3077" s="14" t="s">
        <v>2179</v>
      </c>
      <c r="G3077" s="15">
        <v>-8.6999999999999994E-3</v>
      </c>
    </row>
    <row r="3078" spans="1:7" x14ac:dyDescent="0.2">
      <c r="A3078" s="17">
        <v>38967</v>
      </c>
      <c r="B3078" s="14">
        <v>471.8</v>
      </c>
      <c r="C3078" s="14">
        <v>475.95</v>
      </c>
      <c r="D3078" s="14">
        <v>475.95</v>
      </c>
      <c r="E3078" s="14">
        <v>471.39</v>
      </c>
      <c r="F3078" s="14" t="s">
        <v>2179</v>
      </c>
      <c r="G3078" s="15">
        <v>8.3999999999999995E-3</v>
      </c>
    </row>
    <row r="3079" spans="1:7" x14ac:dyDescent="0.2">
      <c r="A3079" s="17">
        <v>38966</v>
      </c>
      <c r="B3079" s="14">
        <v>475.95</v>
      </c>
      <c r="C3079" s="14">
        <v>472</v>
      </c>
      <c r="D3079" s="14">
        <v>477.59</v>
      </c>
      <c r="E3079" s="14">
        <v>472</v>
      </c>
      <c r="F3079" s="14" t="s">
        <v>2179</v>
      </c>
      <c r="G3079" s="15">
        <v>-1E-4</v>
      </c>
    </row>
    <row r="3080" spans="1:7" x14ac:dyDescent="0.2">
      <c r="A3080" s="17">
        <v>38965</v>
      </c>
      <c r="B3080" s="14">
        <v>472</v>
      </c>
      <c r="C3080" s="14">
        <v>472.06</v>
      </c>
      <c r="D3080" s="14">
        <v>472.58</v>
      </c>
      <c r="E3080" s="14">
        <v>471.13</v>
      </c>
      <c r="F3080" s="14" t="s">
        <v>2179</v>
      </c>
      <c r="G3080" s="15">
        <v>2.2000000000000001E-3</v>
      </c>
    </row>
    <row r="3081" spans="1:7" x14ac:dyDescent="0.2">
      <c r="A3081" s="17">
        <v>38964</v>
      </c>
      <c r="B3081" s="14">
        <v>472.06</v>
      </c>
      <c r="C3081" s="14">
        <v>471.04</v>
      </c>
      <c r="D3081" s="14">
        <v>472.58</v>
      </c>
      <c r="E3081" s="14">
        <v>471.04</v>
      </c>
      <c r="F3081" s="14" t="s">
        <v>2179</v>
      </c>
      <c r="G3081" s="15">
        <v>-2.7000000000000001E-3</v>
      </c>
    </row>
    <row r="3082" spans="1:7" x14ac:dyDescent="0.2">
      <c r="A3082" s="17">
        <v>38961</v>
      </c>
      <c r="B3082" s="14">
        <v>471.04</v>
      </c>
      <c r="C3082" s="14">
        <v>472.33</v>
      </c>
      <c r="D3082" s="14">
        <v>472.79</v>
      </c>
      <c r="E3082" s="14">
        <v>470.31</v>
      </c>
      <c r="F3082" s="14" t="s">
        <v>2179</v>
      </c>
      <c r="G3082" s="15">
        <v>-1.1000000000000001E-3</v>
      </c>
    </row>
    <row r="3083" spans="1:7" x14ac:dyDescent="0.2">
      <c r="A3083" s="17">
        <v>38960</v>
      </c>
      <c r="B3083" s="14">
        <v>472.33</v>
      </c>
      <c r="C3083" s="14">
        <v>472.85</v>
      </c>
      <c r="D3083" s="14">
        <v>474.05</v>
      </c>
      <c r="E3083" s="14">
        <v>470.77</v>
      </c>
      <c r="F3083" s="14" t="s">
        <v>2179</v>
      </c>
      <c r="G3083" s="15">
        <v>1.4E-2</v>
      </c>
    </row>
    <row r="3084" spans="1:7" x14ac:dyDescent="0.2">
      <c r="A3084" s="17">
        <v>38959</v>
      </c>
      <c r="B3084" s="14">
        <v>472.85</v>
      </c>
      <c r="C3084" s="14">
        <v>466.34</v>
      </c>
      <c r="D3084" s="14">
        <v>473.57</v>
      </c>
      <c r="E3084" s="14">
        <v>466.34</v>
      </c>
      <c r="F3084" s="14" t="s">
        <v>2179</v>
      </c>
      <c r="G3084" s="15">
        <v>7.6E-3</v>
      </c>
    </row>
    <row r="3085" spans="1:7" x14ac:dyDescent="0.2">
      <c r="A3085" s="17">
        <v>38958</v>
      </c>
      <c r="B3085" s="14">
        <v>466.34</v>
      </c>
      <c r="C3085" s="14">
        <v>462.83</v>
      </c>
      <c r="D3085" s="14">
        <v>467.87</v>
      </c>
      <c r="E3085" s="14">
        <v>461.85</v>
      </c>
      <c r="F3085" s="14" t="s">
        <v>2179</v>
      </c>
      <c r="G3085" s="15">
        <v>-8.9999999999999998E-4</v>
      </c>
    </row>
    <row r="3086" spans="1:7" x14ac:dyDescent="0.2">
      <c r="A3086" s="17">
        <v>38957</v>
      </c>
      <c r="B3086" s="14">
        <v>462.83</v>
      </c>
      <c r="C3086" s="14">
        <v>463.24</v>
      </c>
      <c r="D3086" s="14">
        <v>463.24</v>
      </c>
      <c r="E3086" s="14">
        <v>460.19</v>
      </c>
      <c r="F3086" s="14" t="s">
        <v>2179</v>
      </c>
      <c r="G3086" s="15">
        <v>2.7000000000000001E-3</v>
      </c>
    </row>
    <row r="3087" spans="1:7" x14ac:dyDescent="0.2">
      <c r="A3087" s="17">
        <v>38954</v>
      </c>
      <c r="B3087" s="14">
        <v>463.24</v>
      </c>
      <c r="C3087" s="14">
        <v>461.99</v>
      </c>
      <c r="D3087" s="14">
        <v>464.18</v>
      </c>
      <c r="E3087" s="14">
        <v>461.7</v>
      </c>
      <c r="F3087" s="14" t="s">
        <v>2179</v>
      </c>
      <c r="G3087" s="15">
        <v>-1.4E-3</v>
      </c>
    </row>
    <row r="3088" spans="1:7" x14ac:dyDescent="0.2">
      <c r="A3088" s="17">
        <v>38953</v>
      </c>
      <c r="B3088" s="14">
        <v>461.99</v>
      </c>
      <c r="C3088" s="14">
        <v>462.48</v>
      </c>
      <c r="D3088" s="14">
        <v>462.57</v>
      </c>
      <c r="E3088" s="14">
        <v>459.35</v>
      </c>
      <c r="F3088" s="14" t="s">
        <v>2179</v>
      </c>
      <c r="G3088" s="15">
        <v>-4.8999999999999998E-3</v>
      </c>
    </row>
    <row r="3089" spans="1:7" x14ac:dyDescent="0.2">
      <c r="A3089" s="17">
        <v>38952</v>
      </c>
      <c r="B3089" s="14">
        <v>462.66</v>
      </c>
      <c r="C3089" s="14">
        <v>464.93</v>
      </c>
      <c r="D3089" s="14">
        <v>465.04</v>
      </c>
      <c r="E3089" s="14">
        <v>462.57</v>
      </c>
      <c r="F3089" s="14" t="s">
        <v>2179</v>
      </c>
      <c r="G3089" s="15">
        <v>3.0999999999999999E-3</v>
      </c>
    </row>
    <row r="3090" spans="1:7" x14ac:dyDescent="0.2">
      <c r="A3090" s="17">
        <v>38951</v>
      </c>
      <c r="B3090" s="14">
        <v>464.93</v>
      </c>
      <c r="C3090" s="14">
        <v>463.48</v>
      </c>
      <c r="D3090" s="14">
        <v>465.21</v>
      </c>
      <c r="E3090" s="14">
        <v>462.64</v>
      </c>
      <c r="F3090" s="14" t="s">
        <v>2179</v>
      </c>
      <c r="G3090" s="15">
        <v>-3.3999999999999998E-3</v>
      </c>
    </row>
    <row r="3091" spans="1:7" x14ac:dyDescent="0.2">
      <c r="A3091" s="17">
        <v>38950</v>
      </c>
      <c r="B3091" s="14">
        <v>463.48</v>
      </c>
      <c r="C3091" s="14">
        <v>465.08</v>
      </c>
      <c r="D3091" s="14">
        <v>465.54</v>
      </c>
      <c r="E3091" s="14">
        <v>463.25</v>
      </c>
      <c r="F3091" s="14" t="s">
        <v>2179</v>
      </c>
      <c r="G3091" s="15">
        <v>4.5999999999999999E-3</v>
      </c>
    </row>
    <row r="3092" spans="1:7" x14ac:dyDescent="0.2">
      <c r="A3092" s="17">
        <v>38947</v>
      </c>
      <c r="B3092" s="14">
        <v>465.08</v>
      </c>
      <c r="C3092" s="14">
        <v>462.97</v>
      </c>
      <c r="D3092" s="14">
        <v>466.19</v>
      </c>
      <c r="E3092" s="14">
        <v>462.97</v>
      </c>
      <c r="F3092" s="14" t="s">
        <v>2179</v>
      </c>
      <c r="G3092" s="15">
        <v>-8.9999999999999998E-4</v>
      </c>
    </row>
    <row r="3093" spans="1:7" x14ac:dyDescent="0.2">
      <c r="A3093" s="17">
        <v>38946</v>
      </c>
      <c r="B3093" s="14">
        <v>462.97</v>
      </c>
      <c r="C3093" s="14">
        <v>463.38</v>
      </c>
      <c r="D3093" s="14">
        <v>464.66</v>
      </c>
      <c r="E3093" s="14">
        <v>462.7</v>
      </c>
      <c r="F3093" s="14" t="s">
        <v>2179</v>
      </c>
      <c r="G3093" s="15">
        <v>-1.1999999999999999E-3</v>
      </c>
    </row>
    <row r="3094" spans="1:7" x14ac:dyDescent="0.2">
      <c r="A3094" s="17">
        <v>38945</v>
      </c>
      <c r="B3094" s="14">
        <v>463.38</v>
      </c>
      <c r="C3094" s="14">
        <v>463.95</v>
      </c>
      <c r="D3094" s="14">
        <v>464.17</v>
      </c>
      <c r="E3094" s="14">
        <v>461.87</v>
      </c>
      <c r="F3094" s="14" t="s">
        <v>2179</v>
      </c>
      <c r="G3094" s="15">
        <v>8.3999999999999995E-3</v>
      </c>
    </row>
    <row r="3095" spans="1:7" x14ac:dyDescent="0.2">
      <c r="A3095" s="17">
        <v>38944</v>
      </c>
      <c r="B3095" s="14">
        <v>463.95</v>
      </c>
      <c r="C3095" s="14">
        <v>460.07</v>
      </c>
      <c r="D3095" s="14">
        <v>463.95</v>
      </c>
      <c r="E3095" s="14">
        <v>458.52</v>
      </c>
      <c r="F3095" s="14" t="s">
        <v>2179</v>
      </c>
      <c r="G3095" s="15">
        <v>1.01E-2</v>
      </c>
    </row>
    <row r="3096" spans="1:7" x14ac:dyDescent="0.2">
      <c r="A3096" s="17">
        <v>38943</v>
      </c>
      <c r="B3096" s="14">
        <v>460.07</v>
      </c>
      <c r="C3096" s="14">
        <v>455.48</v>
      </c>
      <c r="D3096" s="14">
        <v>460.07</v>
      </c>
      <c r="E3096" s="14">
        <v>455.48</v>
      </c>
      <c r="F3096" s="14" t="s">
        <v>2179</v>
      </c>
      <c r="G3096" s="15">
        <v>1E-3</v>
      </c>
    </row>
    <row r="3097" spans="1:7" x14ac:dyDescent="0.2">
      <c r="A3097" s="17">
        <v>38940</v>
      </c>
      <c r="B3097" s="14">
        <v>455.48</v>
      </c>
      <c r="C3097" s="14">
        <v>455.03</v>
      </c>
      <c r="D3097" s="14">
        <v>456.06</v>
      </c>
      <c r="E3097" s="14">
        <v>453.77</v>
      </c>
      <c r="F3097" s="14" t="s">
        <v>2179</v>
      </c>
      <c r="G3097" s="15">
        <v>-3.0000000000000001E-3</v>
      </c>
    </row>
    <row r="3098" spans="1:7" x14ac:dyDescent="0.2">
      <c r="A3098" s="17">
        <v>38939</v>
      </c>
      <c r="B3098" s="14">
        <v>455.03</v>
      </c>
      <c r="C3098" s="14">
        <v>456.39</v>
      </c>
      <c r="D3098" s="14">
        <v>456.39</v>
      </c>
      <c r="E3098" s="14">
        <v>452.75</v>
      </c>
      <c r="F3098" s="14" t="s">
        <v>2179</v>
      </c>
      <c r="G3098" s="15">
        <v>-2E-3</v>
      </c>
    </row>
    <row r="3099" spans="1:7" x14ac:dyDescent="0.2">
      <c r="A3099" s="17">
        <v>38938</v>
      </c>
      <c r="B3099" s="14">
        <v>456.39</v>
      </c>
      <c r="C3099" s="14">
        <v>457.3</v>
      </c>
      <c r="D3099" s="14">
        <v>458.27</v>
      </c>
      <c r="E3099" s="14">
        <v>454.36</v>
      </c>
      <c r="F3099" s="14" t="s">
        <v>2179</v>
      </c>
      <c r="G3099" s="15">
        <v>-1.1000000000000001E-3</v>
      </c>
    </row>
    <row r="3100" spans="1:7" x14ac:dyDescent="0.2">
      <c r="A3100" s="17">
        <v>38937</v>
      </c>
      <c r="B3100" s="14">
        <v>457.3</v>
      </c>
      <c r="C3100" s="14">
        <v>457.79</v>
      </c>
      <c r="D3100" s="14">
        <v>459.47</v>
      </c>
      <c r="E3100" s="14">
        <v>456</v>
      </c>
      <c r="F3100" s="14" t="s">
        <v>2179</v>
      </c>
      <c r="G3100" s="15">
        <v>-5.4999999999999997E-3</v>
      </c>
    </row>
    <row r="3101" spans="1:7" x14ac:dyDescent="0.2">
      <c r="A3101" s="17">
        <v>38936</v>
      </c>
      <c r="B3101" s="14">
        <v>457.79</v>
      </c>
      <c r="C3101" s="14">
        <v>460.31</v>
      </c>
      <c r="D3101" s="14">
        <v>460.31</v>
      </c>
      <c r="E3101" s="14">
        <v>457.52</v>
      </c>
      <c r="F3101" s="14" t="s">
        <v>2179</v>
      </c>
      <c r="G3101" s="15">
        <v>3.3E-3</v>
      </c>
    </row>
    <row r="3102" spans="1:7" x14ac:dyDescent="0.2">
      <c r="A3102" s="17">
        <v>38933</v>
      </c>
      <c r="B3102" s="14">
        <v>460.31</v>
      </c>
      <c r="C3102" s="14">
        <v>458.79</v>
      </c>
      <c r="D3102" s="14">
        <v>461.44</v>
      </c>
      <c r="E3102" s="14">
        <v>458.21</v>
      </c>
      <c r="F3102" s="14" t="s">
        <v>2179</v>
      </c>
      <c r="G3102" s="15">
        <v>5.0000000000000001E-4</v>
      </c>
    </row>
    <row r="3103" spans="1:7" x14ac:dyDescent="0.2">
      <c r="A3103" s="17">
        <v>38932</v>
      </c>
      <c r="B3103" s="14">
        <v>458.79</v>
      </c>
      <c r="C3103" s="14">
        <v>458.55</v>
      </c>
      <c r="D3103" s="14">
        <v>460.39</v>
      </c>
      <c r="E3103" s="14">
        <v>457.89</v>
      </c>
      <c r="F3103" s="14" t="s">
        <v>2179</v>
      </c>
      <c r="G3103" s="15">
        <v>1.7299999999999999E-2</v>
      </c>
    </row>
    <row r="3104" spans="1:7" x14ac:dyDescent="0.2">
      <c r="A3104" s="17">
        <v>38931</v>
      </c>
      <c r="B3104" s="14">
        <v>458.55</v>
      </c>
      <c r="C3104" s="14">
        <v>450.74</v>
      </c>
      <c r="D3104" s="14">
        <v>459.57</v>
      </c>
      <c r="E3104" s="14">
        <v>450.74</v>
      </c>
      <c r="F3104" s="14" t="s">
        <v>2179</v>
      </c>
      <c r="G3104" s="15">
        <v>0</v>
      </c>
    </row>
    <row r="3105" spans="1:7" x14ac:dyDescent="0.2">
      <c r="A3105" s="17">
        <v>38930</v>
      </c>
      <c r="B3105" s="14">
        <v>450.74</v>
      </c>
      <c r="C3105" s="14">
        <v>450.76</v>
      </c>
      <c r="D3105" s="14">
        <v>453.49</v>
      </c>
      <c r="E3105" s="14">
        <v>450.31</v>
      </c>
      <c r="F3105" s="14" t="s">
        <v>2179</v>
      </c>
      <c r="G3105" s="15">
        <v>-8.0000000000000004E-4</v>
      </c>
    </row>
    <row r="3106" spans="1:7" x14ac:dyDescent="0.2">
      <c r="A3106" s="17">
        <v>38929</v>
      </c>
      <c r="B3106" s="14">
        <v>450.76</v>
      </c>
      <c r="C3106" s="14">
        <v>451.13</v>
      </c>
      <c r="D3106" s="14">
        <v>453.01</v>
      </c>
      <c r="E3106" s="14">
        <v>450.71</v>
      </c>
      <c r="F3106" s="14" t="s">
        <v>2179</v>
      </c>
      <c r="G3106" s="15">
        <v>1.2999999999999999E-3</v>
      </c>
    </row>
    <row r="3107" spans="1:7" x14ac:dyDescent="0.2">
      <c r="A3107" s="17">
        <v>38926</v>
      </c>
      <c r="B3107" s="14">
        <v>451.13</v>
      </c>
      <c r="C3107" s="14">
        <v>450.56</v>
      </c>
      <c r="D3107" s="14">
        <v>451.45</v>
      </c>
      <c r="E3107" s="14">
        <v>449.58</v>
      </c>
      <c r="F3107" s="14" t="s">
        <v>2179</v>
      </c>
      <c r="G3107" s="15">
        <v>5.1000000000000004E-3</v>
      </c>
    </row>
    <row r="3108" spans="1:7" x14ac:dyDescent="0.2">
      <c r="A3108" s="17">
        <v>38925</v>
      </c>
      <c r="B3108" s="14">
        <v>450.56</v>
      </c>
      <c r="C3108" s="14">
        <v>448.28</v>
      </c>
      <c r="D3108" s="14">
        <v>451.15</v>
      </c>
      <c r="E3108" s="14">
        <v>448.28</v>
      </c>
      <c r="F3108" s="14" t="s">
        <v>2179</v>
      </c>
      <c r="G3108" s="15">
        <v>2.8E-3</v>
      </c>
    </row>
    <row r="3109" spans="1:7" x14ac:dyDescent="0.2">
      <c r="A3109" s="17">
        <v>38924</v>
      </c>
      <c r="B3109" s="14">
        <v>448.28</v>
      </c>
      <c r="C3109" s="14">
        <v>447.01</v>
      </c>
      <c r="D3109" s="14">
        <v>449.54</v>
      </c>
      <c r="E3109" s="14">
        <v>447.01</v>
      </c>
      <c r="F3109" s="14" t="s">
        <v>2179</v>
      </c>
      <c r="G3109" s="15">
        <v>2E-3</v>
      </c>
    </row>
    <row r="3110" spans="1:7" x14ac:dyDescent="0.2">
      <c r="A3110" s="17">
        <v>38923</v>
      </c>
      <c r="B3110" s="14">
        <v>447.01</v>
      </c>
      <c r="C3110" s="14">
        <v>446.14</v>
      </c>
      <c r="D3110" s="14">
        <v>448.83</v>
      </c>
      <c r="E3110" s="14">
        <v>446.14</v>
      </c>
      <c r="F3110" s="14" t="s">
        <v>2179</v>
      </c>
      <c r="G3110" s="15">
        <v>9.7000000000000003E-3</v>
      </c>
    </row>
    <row r="3111" spans="1:7" x14ac:dyDescent="0.2">
      <c r="A3111" s="17">
        <v>38922</v>
      </c>
      <c r="B3111" s="14">
        <v>446.14</v>
      </c>
      <c r="C3111" s="14">
        <v>441.85</v>
      </c>
      <c r="D3111" s="14">
        <v>446.31</v>
      </c>
      <c r="E3111" s="14">
        <v>441.54</v>
      </c>
      <c r="F3111" s="14" t="s">
        <v>2179</v>
      </c>
      <c r="G3111" s="15">
        <v>-3.8E-3</v>
      </c>
    </row>
    <row r="3112" spans="1:7" x14ac:dyDescent="0.2">
      <c r="A3112" s="17">
        <v>38919</v>
      </c>
      <c r="B3112" s="14">
        <v>441.85</v>
      </c>
      <c r="C3112" s="14">
        <v>443.55</v>
      </c>
      <c r="D3112" s="14">
        <v>444.37</v>
      </c>
      <c r="E3112" s="14">
        <v>440.58</v>
      </c>
      <c r="F3112" s="14" t="s">
        <v>2179</v>
      </c>
      <c r="G3112" s="15">
        <v>9.7999999999999997E-3</v>
      </c>
    </row>
    <row r="3113" spans="1:7" x14ac:dyDescent="0.2">
      <c r="A3113" s="17">
        <v>38918</v>
      </c>
      <c r="B3113" s="14">
        <v>443.55</v>
      </c>
      <c r="C3113" s="14">
        <v>439.24</v>
      </c>
      <c r="D3113" s="14">
        <v>444.76</v>
      </c>
      <c r="E3113" s="14">
        <v>439.24</v>
      </c>
      <c r="F3113" s="14" t="s">
        <v>2179</v>
      </c>
      <c r="G3113" s="15">
        <v>6.8999999999999999E-3</v>
      </c>
    </row>
    <row r="3114" spans="1:7" x14ac:dyDescent="0.2">
      <c r="A3114" s="17">
        <v>38917</v>
      </c>
      <c r="B3114" s="14">
        <v>439.24</v>
      </c>
      <c r="C3114" s="14">
        <v>436.21</v>
      </c>
      <c r="D3114" s="14">
        <v>439.34</v>
      </c>
      <c r="E3114" s="14">
        <v>436.21</v>
      </c>
      <c r="F3114" s="14" t="s">
        <v>2179</v>
      </c>
      <c r="G3114" s="15">
        <v>3.3E-3</v>
      </c>
    </row>
    <row r="3115" spans="1:7" x14ac:dyDescent="0.2">
      <c r="A3115" s="17">
        <v>38916</v>
      </c>
      <c r="B3115" s="14">
        <v>436.21</v>
      </c>
      <c r="C3115" s="14">
        <v>434.78</v>
      </c>
      <c r="D3115" s="14">
        <v>437.69</v>
      </c>
      <c r="E3115" s="14">
        <v>434.55</v>
      </c>
      <c r="F3115" s="14" t="s">
        <v>2179</v>
      </c>
      <c r="G3115" s="15">
        <v>-1.4999999999999999E-2</v>
      </c>
    </row>
    <row r="3116" spans="1:7" x14ac:dyDescent="0.2">
      <c r="A3116" s="17">
        <v>38915</v>
      </c>
      <c r="B3116" s="14">
        <v>434.78</v>
      </c>
      <c r="C3116" s="14">
        <v>441.39</v>
      </c>
      <c r="D3116" s="14">
        <v>441.39</v>
      </c>
      <c r="E3116" s="14">
        <v>434.26</v>
      </c>
      <c r="F3116" s="14" t="s">
        <v>2179</v>
      </c>
      <c r="G3116" s="15">
        <v>-5.1999999999999998E-3</v>
      </c>
    </row>
    <row r="3117" spans="1:7" x14ac:dyDescent="0.2">
      <c r="A3117" s="17">
        <v>38912</v>
      </c>
      <c r="B3117" s="14">
        <v>441.39</v>
      </c>
      <c r="C3117" s="14">
        <v>443.71</v>
      </c>
      <c r="D3117" s="14">
        <v>443.71</v>
      </c>
      <c r="E3117" s="14">
        <v>439.63</v>
      </c>
      <c r="F3117" s="14" t="s">
        <v>2179</v>
      </c>
      <c r="G3117" s="15">
        <v>-1.41E-2</v>
      </c>
    </row>
    <row r="3118" spans="1:7" x14ac:dyDescent="0.2">
      <c r="A3118" s="17">
        <v>38911</v>
      </c>
      <c r="B3118" s="14">
        <v>443.71</v>
      </c>
      <c r="C3118" s="14">
        <v>450.05</v>
      </c>
      <c r="D3118" s="14">
        <v>450.05</v>
      </c>
      <c r="E3118" s="14">
        <v>442.3</v>
      </c>
      <c r="F3118" s="14" t="s">
        <v>2179</v>
      </c>
      <c r="G3118" s="15">
        <v>2.5999999999999999E-3</v>
      </c>
    </row>
    <row r="3119" spans="1:7" x14ac:dyDescent="0.2">
      <c r="A3119" s="17">
        <v>38910</v>
      </c>
      <c r="B3119" s="14">
        <v>450.05</v>
      </c>
      <c r="C3119" s="14">
        <v>448.88</v>
      </c>
      <c r="D3119" s="14">
        <v>451.18</v>
      </c>
      <c r="E3119" s="14">
        <v>448.88</v>
      </c>
      <c r="F3119" s="14" t="s">
        <v>2179</v>
      </c>
      <c r="G3119" s="15">
        <v>-2.8E-3</v>
      </c>
    </row>
    <row r="3120" spans="1:7" x14ac:dyDescent="0.2">
      <c r="A3120" s="17">
        <v>38909</v>
      </c>
      <c r="B3120" s="14">
        <v>448.88</v>
      </c>
      <c r="C3120" s="14">
        <v>449.87</v>
      </c>
      <c r="D3120" s="14">
        <v>450.51</v>
      </c>
      <c r="E3120" s="14">
        <v>448.54</v>
      </c>
      <c r="F3120" s="14" t="s">
        <v>2179</v>
      </c>
      <c r="G3120" s="15">
        <v>-1.1000000000000001E-3</v>
      </c>
    </row>
    <row r="3121" spans="1:7" x14ac:dyDescent="0.2">
      <c r="A3121" s="17">
        <v>38908</v>
      </c>
      <c r="B3121" s="14">
        <v>450.14</v>
      </c>
      <c r="C3121" s="14">
        <v>450.62</v>
      </c>
      <c r="D3121" s="14">
        <v>450.95</v>
      </c>
      <c r="E3121" s="14">
        <v>449.28</v>
      </c>
      <c r="F3121" s="14" t="s">
        <v>2179</v>
      </c>
      <c r="G3121" s="15">
        <v>-1.1000000000000001E-3</v>
      </c>
    </row>
    <row r="3122" spans="1:7" x14ac:dyDescent="0.2">
      <c r="A3122" s="17">
        <v>38905</v>
      </c>
      <c r="B3122" s="14">
        <v>450.62</v>
      </c>
      <c r="C3122" s="14">
        <v>451.12</v>
      </c>
      <c r="D3122" s="14">
        <v>452.18</v>
      </c>
      <c r="E3122" s="14">
        <v>449.36</v>
      </c>
      <c r="F3122" s="14" t="s">
        <v>2179</v>
      </c>
      <c r="G3122" s="15">
        <v>5.1999999999999998E-3</v>
      </c>
    </row>
    <row r="3123" spans="1:7" x14ac:dyDescent="0.2">
      <c r="A3123" s="17">
        <v>38904</v>
      </c>
      <c r="B3123" s="14">
        <v>451.12</v>
      </c>
      <c r="C3123" s="14">
        <v>448.77</v>
      </c>
      <c r="D3123" s="14">
        <v>451.93</v>
      </c>
      <c r="E3123" s="14">
        <v>448.6</v>
      </c>
      <c r="F3123" s="14" t="s">
        <v>2179</v>
      </c>
      <c r="G3123" s="15">
        <v>-6.4000000000000003E-3</v>
      </c>
    </row>
    <row r="3124" spans="1:7" x14ac:dyDescent="0.2">
      <c r="A3124" s="17">
        <v>38903</v>
      </c>
      <c r="B3124" s="14">
        <v>448.77</v>
      </c>
      <c r="C3124" s="14">
        <v>451.68</v>
      </c>
      <c r="D3124" s="14">
        <v>451.68</v>
      </c>
      <c r="E3124" s="14">
        <v>448.02</v>
      </c>
      <c r="F3124" s="14" t="s">
        <v>2179</v>
      </c>
      <c r="G3124" s="15">
        <v>2E-3</v>
      </c>
    </row>
    <row r="3125" spans="1:7" x14ac:dyDescent="0.2">
      <c r="A3125" s="17">
        <v>38902</v>
      </c>
      <c r="B3125" s="14">
        <v>451.68</v>
      </c>
      <c r="C3125" s="14">
        <v>450.79</v>
      </c>
      <c r="D3125" s="14">
        <v>452.24</v>
      </c>
      <c r="E3125" s="14">
        <v>450.79</v>
      </c>
      <c r="F3125" s="14" t="s">
        <v>2179</v>
      </c>
      <c r="G3125" s="15">
        <v>5.1999999999999998E-3</v>
      </c>
    </row>
    <row r="3126" spans="1:7" x14ac:dyDescent="0.2">
      <c r="A3126" s="17">
        <v>38901</v>
      </c>
      <c r="B3126" s="14">
        <v>450.79</v>
      </c>
      <c r="C3126" s="14">
        <v>448.48</v>
      </c>
      <c r="D3126" s="14">
        <v>451.96</v>
      </c>
      <c r="E3126" s="14">
        <v>448.27</v>
      </c>
      <c r="F3126" s="14" t="s">
        <v>2179</v>
      </c>
      <c r="G3126" s="15">
        <v>1.7999999999999999E-2</v>
      </c>
    </row>
    <row r="3127" spans="1:7" x14ac:dyDescent="0.2">
      <c r="A3127" s="17">
        <v>38898</v>
      </c>
      <c r="B3127" s="14">
        <v>448.48</v>
      </c>
      <c r="C3127" s="14">
        <v>440.54</v>
      </c>
      <c r="D3127" s="14">
        <v>448.54</v>
      </c>
      <c r="E3127" s="14">
        <v>440.54</v>
      </c>
      <c r="F3127" s="14" t="s">
        <v>2179</v>
      </c>
      <c r="G3127" s="15">
        <v>1.09E-2</v>
      </c>
    </row>
    <row r="3128" spans="1:7" x14ac:dyDescent="0.2">
      <c r="A3128" s="17">
        <v>38897</v>
      </c>
      <c r="B3128" s="14">
        <v>440.54</v>
      </c>
      <c r="C3128" s="14">
        <v>435.8</v>
      </c>
      <c r="D3128" s="14">
        <v>440.61</v>
      </c>
      <c r="E3128" s="14">
        <v>435.8</v>
      </c>
      <c r="F3128" s="14" t="s">
        <v>2179</v>
      </c>
      <c r="G3128" s="15">
        <v>2.0999999999999999E-3</v>
      </c>
    </row>
    <row r="3129" spans="1:7" x14ac:dyDescent="0.2">
      <c r="A3129" s="17">
        <v>38896</v>
      </c>
      <c r="B3129" s="14">
        <v>435.8</v>
      </c>
      <c r="C3129" s="14">
        <v>434.89</v>
      </c>
      <c r="D3129" s="14">
        <v>437.21</v>
      </c>
      <c r="E3129" s="14">
        <v>431.11</v>
      </c>
      <c r="F3129" s="14" t="s">
        <v>2179</v>
      </c>
      <c r="G3129" s="15">
        <v>-1.9E-2</v>
      </c>
    </row>
    <row r="3130" spans="1:7" x14ac:dyDescent="0.2">
      <c r="A3130" s="17">
        <v>38895</v>
      </c>
      <c r="B3130" s="14">
        <v>434.89</v>
      </c>
      <c r="C3130" s="14">
        <v>443.31</v>
      </c>
      <c r="D3130" s="14">
        <v>446.27</v>
      </c>
      <c r="E3130" s="14">
        <v>432.45</v>
      </c>
      <c r="F3130" s="14" t="s">
        <v>2179</v>
      </c>
      <c r="G3130" s="15">
        <v>6.8999999999999999E-3</v>
      </c>
    </row>
    <row r="3131" spans="1:7" x14ac:dyDescent="0.2">
      <c r="A3131" s="17">
        <v>38894</v>
      </c>
      <c r="B3131" s="14">
        <v>443.31</v>
      </c>
      <c r="C3131" s="14">
        <v>440.26</v>
      </c>
      <c r="D3131" s="14">
        <v>443.34</v>
      </c>
      <c r="E3131" s="14">
        <v>440.26</v>
      </c>
      <c r="F3131" s="14" t="s">
        <v>2179</v>
      </c>
      <c r="G3131" s="15">
        <v>2.8999999999999998E-3</v>
      </c>
    </row>
    <row r="3132" spans="1:7" x14ac:dyDescent="0.2">
      <c r="A3132" s="17">
        <v>38891</v>
      </c>
      <c r="B3132" s="14">
        <v>440.26</v>
      </c>
      <c r="C3132" s="14">
        <v>439</v>
      </c>
      <c r="D3132" s="14">
        <v>441.6</v>
      </c>
      <c r="E3132" s="14">
        <v>438.83</v>
      </c>
      <c r="F3132" s="14" t="s">
        <v>2179</v>
      </c>
      <c r="G3132" s="15">
        <v>8.0000000000000002E-3</v>
      </c>
    </row>
    <row r="3133" spans="1:7" x14ac:dyDescent="0.2">
      <c r="A3133" s="17">
        <v>38890</v>
      </c>
      <c r="B3133" s="14">
        <v>439</v>
      </c>
      <c r="C3133" s="14">
        <v>435.51</v>
      </c>
      <c r="D3133" s="14">
        <v>441.36</v>
      </c>
      <c r="E3133" s="14">
        <v>435.51</v>
      </c>
      <c r="F3133" s="14" t="s">
        <v>2179</v>
      </c>
      <c r="G3133" s="15">
        <v>1.5E-3</v>
      </c>
    </row>
    <row r="3134" spans="1:7" x14ac:dyDescent="0.2">
      <c r="A3134" s="17">
        <v>38889</v>
      </c>
      <c r="B3134" s="14">
        <v>435.51</v>
      </c>
      <c r="C3134" s="14">
        <v>434.85</v>
      </c>
      <c r="D3134" s="14">
        <v>435.78</v>
      </c>
      <c r="E3134" s="14">
        <v>433.15</v>
      </c>
      <c r="F3134" s="14" t="s">
        <v>2179</v>
      </c>
      <c r="G3134" s="15">
        <v>-7.4999999999999997E-3</v>
      </c>
    </row>
    <row r="3135" spans="1:7" x14ac:dyDescent="0.2">
      <c r="A3135" s="17">
        <v>38888</v>
      </c>
      <c r="B3135" s="14">
        <v>434.85</v>
      </c>
      <c r="C3135" s="14">
        <v>438.15</v>
      </c>
      <c r="D3135" s="14">
        <v>438.15</v>
      </c>
      <c r="E3135" s="14">
        <v>434.2</v>
      </c>
      <c r="F3135" s="14" t="s">
        <v>2179</v>
      </c>
      <c r="G3135" s="15">
        <v>1.52E-2</v>
      </c>
    </row>
    <row r="3136" spans="1:7" x14ac:dyDescent="0.2">
      <c r="A3136" s="17">
        <v>38887</v>
      </c>
      <c r="B3136" s="14">
        <v>438.15</v>
      </c>
      <c r="C3136" s="14">
        <v>431.59</v>
      </c>
      <c r="D3136" s="14">
        <v>439.15</v>
      </c>
      <c r="E3136" s="14">
        <v>395.84</v>
      </c>
      <c r="F3136" s="14" t="s">
        <v>2179</v>
      </c>
      <c r="G3136" s="15">
        <v>-4.0000000000000001E-3</v>
      </c>
    </row>
    <row r="3137" spans="1:7" x14ac:dyDescent="0.2">
      <c r="A3137" s="17">
        <v>38884</v>
      </c>
      <c r="B3137" s="14">
        <v>431.59</v>
      </c>
      <c r="C3137" s="14">
        <v>433.31</v>
      </c>
      <c r="D3137" s="14">
        <v>441.44</v>
      </c>
      <c r="E3137" s="14">
        <v>431.56</v>
      </c>
      <c r="F3137" s="14" t="s">
        <v>2179</v>
      </c>
      <c r="G3137" s="15">
        <v>2.9000000000000001E-2</v>
      </c>
    </row>
    <row r="3138" spans="1:7" x14ac:dyDescent="0.2">
      <c r="A3138" s="17">
        <v>38883</v>
      </c>
      <c r="B3138" s="14">
        <v>433.31</v>
      </c>
      <c r="C3138" s="14">
        <v>421.11</v>
      </c>
      <c r="D3138" s="14">
        <v>433.61</v>
      </c>
      <c r="E3138" s="14">
        <v>421.11</v>
      </c>
      <c r="F3138" s="14" t="s">
        <v>2179</v>
      </c>
      <c r="G3138" s="15">
        <v>2.5000000000000001E-3</v>
      </c>
    </row>
    <row r="3139" spans="1:7" x14ac:dyDescent="0.2">
      <c r="A3139" s="17">
        <v>38882</v>
      </c>
      <c r="B3139" s="14">
        <v>421.11</v>
      </c>
      <c r="C3139" s="14">
        <v>420.06</v>
      </c>
      <c r="D3139" s="14">
        <v>424.09</v>
      </c>
      <c r="E3139" s="14">
        <v>417.47</v>
      </c>
      <c r="F3139" s="14" t="s">
        <v>2179</v>
      </c>
      <c r="G3139" s="15">
        <v>-3.73E-2</v>
      </c>
    </row>
    <row r="3140" spans="1:7" x14ac:dyDescent="0.2">
      <c r="A3140" s="17">
        <v>38881</v>
      </c>
      <c r="B3140" s="14">
        <v>420.06</v>
      </c>
      <c r="C3140" s="14">
        <v>436.32</v>
      </c>
      <c r="D3140" s="14">
        <v>436.32</v>
      </c>
      <c r="E3140" s="14">
        <v>417.29</v>
      </c>
      <c r="F3140" s="14" t="s">
        <v>2179</v>
      </c>
      <c r="G3140" s="15">
        <v>-6.1000000000000004E-3</v>
      </c>
    </row>
    <row r="3141" spans="1:7" x14ac:dyDescent="0.2">
      <c r="A3141" s="17">
        <v>38880</v>
      </c>
      <c r="B3141" s="14">
        <v>436.32</v>
      </c>
      <c r="C3141" s="14">
        <v>439</v>
      </c>
      <c r="D3141" s="14">
        <v>440.07</v>
      </c>
      <c r="E3141" s="14">
        <v>434.95</v>
      </c>
      <c r="F3141" s="14" t="s">
        <v>2179</v>
      </c>
      <c r="G3141" s="15">
        <v>1.37E-2</v>
      </c>
    </row>
    <row r="3142" spans="1:7" x14ac:dyDescent="0.2">
      <c r="A3142" s="17">
        <v>38877</v>
      </c>
      <c r="B3142" s="14">
        <v>439</v>
      </c>
      <c r="C3142" s="14">
        <v>433.08</v>
      </c>
      <c r="D3142" s="14">
        <v>441.11</v>
      </c>
      <c r="E3142" s="14">
        <v>433.08</v>
      </c>
      <c r="F3142" s="14" t="s">
        <v>2179</v>
      </c>
      <c r="G3142" s="15">
        <v>-3.2899999999999999E-2</v>
      </c>
    </row>
    <row r="3143" spans="1:7" x14ac:dyDescent="0.2">
      <c r="A3143" s="17">
        <v>38876</v>
      </c>
      <c r="B3143" s="14">
        <v>433.08</v>
      </c>
      <c r="C3143" s="14">
        <v>447.81</v>
      </c>
      <c r="D3143" s="14">
        <v>447.81</v>
      </c>
      <c r="E3143" s="14">
        <v>432.83</v>
      </c>
      <c r="F3143" s="14" t="s">
        <v>2179</v>
      </c>
      <c r="G3143" s="15">
        <v>-1.8E-3</v>
      </c>
    </row>
    <row r="3144" spans="1:7" x14ac:dyDescent="0.2">
      <c r="A3144" s="17">
        <v>38875</v>
      </c>
      <c r="B3144" s="14">
        <v>447.81</v>
      </c>
      <c r="C3144" s="14">
        <v>448.63</v>
      </c>
      <c r="D3144" s="14">
        <v>450.75</v>
      </c>
      <c r="E3144" s="14">
        <v>444.28</v>
      </c>
      <c r="F3144" s="14" t="s">
        <v>2179</v>
      </c>
      <c r="G3144" s="15">
        <v>-1.9E-2</v>
      </c>
    </row>
    <row r="3145" spans="1:7" x14ac:dyDescent="0.2">
      <c r="A3145" s="17">
        <v>38874</v>
      </c>
      <c r="B3145" s="14">
        <v>448.63</v>
      </c>
      <c r="C3145" s="14">
        <v>457.32</v>
      </c>
      <c r="D3145" s="14">
        <v>457.32</v>
      </c>
      <c r="E3145" s="14">
        <v>448.23</v>
      </c>
      <c r="F3145" s="14" t="s">
        <v>2179</v>
      </c>
      <c r="G3145" s="15">
        <v>9.1999999999999998E-3</v>
      </c>
    </row>
    <row r="3146" spans="1:7" x14ac:dyDescent="0.2">
      <c r="A3146" s="17">
        <v>38870</v>
      </c>
      <c r="B3146" s="14">
        <v>457.32</v>
      </c>
      <c r="C3146" s="14">
        <v>453.14</v>
      </c>
      <c r="D3146" s="14">
        <v>460.04</v>
      </c>
      <c r="E3146" s="14">
        <v>453.14</v>
      </c>
      <c r="F3146" s="14" t="s">
        <v>2179</v>
      </c>
      <c r="G3146" s="15">
        <v>-2.5000000000000001E-3</v>
      </c>
    </row>
    <row r="3147" spans="1:7" x14ac:dyDescent="0.2">
      <c r="A3147" s="17">
        <v>38869</v>
      </c>
      <c r="B3147" s="14">
        <v>453.14</v>
      </c>
      <c r="C3147" s="14">
        <v>454.26</v>
      </c>
      <c r="D3147" s="14">
        <v>456.68</v>
      </c>
      <c r="E3147" s="14">
        <v>450.93</v>
      </c>
      <c r="F3147" s="14" t="s">
        <v>2179</v>
      </c>
      <c r="G3147" s="15">
        <v>-1.5E-3</v>
      </c>
    </row>
    <row r="3148" spans="1:7" x14ac:dyDescent="0.2">
      <c r="A3148" s="17">
        <v>38868</v>
      </c>
      <c r="B3148" s="14">
        <v>454.26</v>
      </c>
      <c r="C3148" s="14">
        <v>454.93</v>
      </c>
      <c r="D3148" s="14">
        <v>455.79</v>
      </c>
      <c r="E3148" s="14">
        <v>447.21</v>
      </c>
      <c r="F3148" s="14" t="s">
        <v>2179</v>
      </c>
      <c r="G3148" s="15">
        <v>-2.0500000000000001E-2</v>
      </c>
    </row>
    <row r="3149" spans="1:7" x14ac:dyDescent="0.2">
      <c r="A3149" s="17">
        <v>38867</v>
      </c>
      <c r="B3149" s="14">
        <v>454.93</v>
      </c>
      <c r="C3149" s="14">
        <v>464.45</v>
      </c>
      <c r="D3149" s="14">
        <v>464.69</v>
      </c>
      <c r="E3149" s="14">
        <v>454.71</v>
      </c>
      <c r="F3149" s="14" t="s">
        <v>2179</v>
      </c>
      <c r="G3149" s="15">
        <v>1.9900000000000001E-2</v>
      </c>
    </row>
    <row r="3150" spans="1:7" x14ac:dyDescent="0.2">
      <c r="A3150" s="17">
        <v>38866</v>
      </c>
      <c r="B3150" s="14">
        <v>464.45</v>
      </c>
      <c r="C3150" s="14">
        <v>455.4</v>
      </c>
      <c r="D3150" s="14">
        <v>464.63</v>
      </c>
      <c r="E3150" s="14">
        <v>455.4</v>
      </c>
      <c r="F3150" s="14" t="s">
        <v>2179</v>
      </c>
      <c r="G3150" s="15">
        <v>1.3100000000000001E-2</v>
      </c>
    </row>
    <row r="3151" spans="1:7" x14ac:dyDescent="0.2">
      <c r="A3151" s="17">
        <v>38863</v>
      </c>
      <c r="B3151" s="14">
        <v>455.4</v>
      </c>
      <c r="C3151" s="14">
        <v>449.51</v>
      </c>
      <c r="D3151" s="14">
        <v>458.53</v>
      </c>
      <c r="E3151" s="14">
        <v>449.51</v>
      </c>
      <c r="F3151" s="14" t="s">
        <v>2179</v>
      </c>
      <c r="G3151" s="15">
        <v>-1.34E-2</v>
      </c>
    </row>
    <row r="3152" spans="1:7" x14ac:dyDescent="0.2">
      <c r="A3152" s="17">
        <v>38861</v>
      </c>
      <c r="B3152" s="14">
        <v>449.51</v>
      </c>
      <c r="C3152" s="14">
        <v>455.61</v>
      </c>
      <c r="D3152" s="14">
        <v>455.61</v>
      </c>
      <c r="E3152" s="14">
        <v>445.95</v>
      </c>
      <c r="F3152" s="14" t="s">
        <v>2179</v>
      </c>
      <c r="G3152" s="15">
        <v>2.2599999999999999E-2</v>
      </c>
    </row>
    <row r="3153" spans="1:7" x14ac:dyDescent="0.2">
      <c r="A3153" s="17">
        <v>38860</v>
      </c>
      <c r="B3153" s="14">
        <v>455.61</v>
      </c>
      <c r="C3153" s="14">
        <v>445.56</v>
      </c>
      <c r="D3153" s="14">
        <v>456.09</v>
      </c>
      <c r="E3153" s="14">
        <v>445.45</v>
      </c>
      <c r="F3153" s="14" t="s">
        <v>2179</v>
      </c>
      <c r="G3153" s="15">
        <v>-3.61E-2</v>
      </c>
    </row>
    <row r="3154" spans="1:7" x14ac:dyDescent="0.2">
      <c r="A3154" s="17">
        <v>38859</v>
      </c>
      <c r="B3154" s="14">
        <v>445.56</v>
      </c>
      <c r="C3154" s="14">
        <v>462.25</v>
      </c>
      <c r="D3154" s="14">
        <v>462.25</v>
      </c>
      <c r="E3154" s="14">
        <v>444.57</v>
      </c>
      <c r="F3154" s="14" t="s">
        <v>2179</v>
      </c>
      <c r="G3154" s="15">
        <v>1.0999999999999999E-2</v>
      </c>
    </row>
    <row r="3155" spans="1:7" x14ac:dyDescent="0.2">
      <c r="A3155" s="17">
        <v>38856</v>
      </c>
      <c r="B3155" s="14">
        <v>462.25</v>
      </c>
      <c r="C3155" s="14">
        <v>457.23</v>
      </c>
      <c r="D3155" s="14">
        <v>462.46</v>
      </c>
      <c r="E3155" s="14">
        <v>457.23</v>
      </c>
      <c r="F3155" s="14" t="s">
        <v>2179</v>
      </c>
      <c r="G3155" s="15">
        <v>-2.2100000000000002E-2</v>
      </c>
    </row>
    <row r="3156" spans="1:7" x14ac:dyDescent="0.2">
      <c r="A3156" s="17">
        <v>38855</v>
      </c>
      <c r="B3156" s="14">
        <v>457.23</v>
      </c>
      <c r="C3156" s="14">
        <v>467.56</v>
      </c>
      <c r="D3156" s="14">
        <v>467.56</v>
      </c>
      <c r="E3156" s="14">
        <v>451.06</v>
      </c>
      <c r="F3156" s="14" t="s">
        <v>2179</v>
      </c>
      <c r="G3156" s="15">
        <v>-2.47E-2</v>
      </c>
    </row>
    <row r="3157" spans="1:7" x14ac:dyDescent="0.2">
      <c r="A3157" s="17">
        <v>38854</v>
      </c>
      <c r="B3157" s="14">
        <v>467.56</v>
      </c>
      <c r="C3157" s="14">
        <v>479.42</v>
      </c>
      <c r="D3157" s="14">
        <v>482.39</v>
      </c>
      <c r="E3157" s="14">
        <v>467.25</v>
      </c>
      <c r="F3157" s="14" t="s">
        <v>2179</v>
      </c>
      <c r="G3157" s="15">
        <v>8.0000000000000004E-4</v>
      </c>
    </row>
    <row r="3158" spans="1:7" x14ac:dyDescent="0.2">
      <c r="A3158" s="17">
        <v>38853</v>
      </c>
      <c r="B3158" s="14">
        <v>479.42</v>
      </c>
      <c r="C3158" s="14">
        <v>479.04</v>
      </c>
      <c r="D3158" s="14">
        <v>481.56</v>
      </c>
      <c r="E3158" s="14">
        <v>476.51</v>
      </c>
      <c r="F3158" s="14" t="s">
        <v>2179</v>
      </c>
      <c r="G3158" s="15">
        <v>-3.6999999999999998E-2</v>
      </c>
    </row>
    <row r="3159" spans="1:7" x14ac:dyDescent="0.2">
      <c r="A3159" s="17">
        <v>38852</v>
      </c>
      <c r="B3159" s="14">
        <v>479.04</v>
      </c>
      <c r="C3159" s="14">
        <v>497.47</v>
      </c>
      <c r="D3159" s="14">
        <v>497.47</v>
      </c>
      <c r="E3159" s="14">
        <v>478.41</v>
      </c>
      <c r="F3159" s="14" t="s">
        <v>2179</v>
      </c>
      <c r="G3159" s="15">
        <v>-6.6E-3</v>
      </c>
    </row>
    <row r="3160" spans="1:7" x14ac:dyDescent="0.2">
      <c r="A3160" s="17">
        <v>38848</v>
      </c>
      <c r="B3160" s="14">
        <v>497.47</v>
      </c>
      <c r="C3160" s="14">
        <v>500.79</v>
      </c>
      <c r="D3160" s="14">
        <v>502.23</v>
      </c>
      <c r="E3160" s="14">
        <v>497.32</v>
      </c>
      <c r="F3160" s="14" t="s">
        <v>2179</v>
      </c>
      <c r="G3160" s="15">
        <v>4.7000000000000002E-3</v>
      </c>
    </row>
    <row r="3161" spans="1:7" x14ac:dyDescent="0.2">
      <c r="A3161" s="17">
        <v>38847</v>
      </c>
      <c r="B3161" s="14">
        <v>500.79</v>
      </c>
      <c r="C3161" s="14">
        <v>498.45</v>
      </c>
      <c r="D3161" s="14">
        <v>503.22</v>
      </c>
      <c r="E3161" s="14">
        <v>498.39</v>
      </c>
      <c r="F3161" s="14" t="s">
        <v>2179</v>
      </c>
      <c r="G3161" s="15">
        <v>7.1000000000000004E-3</v>
      </c>
    </row>
    <row r="3162" spans="1:7" x14ac:dyDescent="0.2">
      <c r="A3162" s="17">
        <v>38846</v>
      </c>
      <c r="B3162" s="14">
        <v>498.45</v>
      </c>
      <c r="C3162" s="14">
        <v>494.93</v>
      </c>
      <c r="D3162" s="14">
        <v>498.66</v>
      </c>
      <c r="E3162" s="14">
        <v>494.41</v>
      </c>
      <c r="F3162" s="14" t="s">
        <v>2179</v>
      </c>
      <c r="G3162" s="15">
        <v>9.2999999999999992E-3</v>
      </c>
    </row>
    <row r="3163" spans="1:7" x14ac:dyDescent="0.2">
      <c r="A3163" s="17">
        <v>38845</v>
      </c>
      <c r="B3163" s="14">
        <v>494.93</v>
      </c>
      <c r="C3163" s="14">
        <v>490.35</v>
      </c>
      <c r="D3163" s="14">
        <v>495.62</v>
      </c>
      <c r="E3163" s="14">
        <v>490.35</v>
      </c>
      <c r="F3163" s="14" t="s">
        <v>2179</v>
      </c>
      <c r="G3163" s="15">
        <v>7.6E-3</v>
      </c>
    </row>
    <row r="3164" spans="1:7" x14ac:dyDescent="0.2">
      <c r="A3164" s="17">
        <v>38842</v>
      </c>
      <c r="B3164" s="14">
        <v>490.35</v>
      </c>
      <c r="C3164" s="14">
        <v>486.66</v>
      </c>
      <c r="D3164" s="14">
        <v>490.38</v>
      </c>
      <c r="E3164" s="14">
        <v>486.66</v>
      </c>
      <c r="F3164" s="14" t="s">
        <v>2179</v>
      </c>
      <c r="G3164" s="15">
        <v>5.5999999999999999E-3</v>
      </c>
    </row>
    <row r="3165" spans="1:7" x14ac:dyDescent="0.2">
      <c r="A3165" s="17">
        <v>38841</v>
      </c>
      <c r="B3165" s="14">
        <v>486.66</v>
      </c>
      <c r="C3165" s="14">
        <v>483.94</v>
      </c>
      <c r="D3165" s="14">
        <v>486.94</v>
      </c>
      <c r="E3165" s="14">
        <v>483.94</v>
      </c>
      <c r="F3165" s="14" t="s">
        <v>2179</v>
      </c>
      <c r="G3165" s="15">
        <v>-4.7000000000000002E-3</v>
      </c>
    </row>
    <row r="3166" spans="1:7" x14ac:dyDescent="0.2">
      <c r="A3166" s="17">
        <v>38840</v>
      </c>
      <c r="B3166" s="14">
        <v>483.94</v>
      </c>
      <c r="C3166" s="14">
        <v>486.22</v>
      </c>
      <c r="D3166" s="14">
        <v>487.1</v>
      </c>
      <c r="E3166" s="14">
        <v>483.9</v>
      </c>
      <c r="F3166" s="14" t="s">
        <v>2179</v>
      </c>
      <c r="G3166" s="15">
        <v>5.1000000000000004E-3</v>
      </c>
    </row>
    <row r="3167" spans="1:7" x14ac:dyDescent="0.2">
      <c r="A3167" s="17">
        <v>38839</v>
      </c>
      <c r="B3167" s="14">
        <v>486.22</v>
      </c>
      <c r="C3167" s="14">
        <v>483.77</v>
      </c>
      <c r="D3167" s="14">
        <v>486.37</v>
      </c>
      <c r="E3167" s="14">
        <v>483.03</v>
      </c>
      <c r="F3167" s="14" t="s">
        <v>2179</v>
      </c>
      <c r="G3167" s="15">
        <v>4.5999999999999999E-3</v>
      </c>
    </row>
    <row r="3168" spans="1:7" x14ac:dyDescent="0.2">
      <c r="A3168" s="17">
        <v>38838</v>
      </c>
      <c r="B3168" s="14">
        <v>483.77</v>
      </c>
      <c r="C3168" s="14">
        <v>481.55</v>
      </c>
      <c r="D3168" s="14">
        <v>484.28</v>
      </c>
      <c r="E3168" s="14">
        <v>481.55</v>
      </c>
      <c r="F3168" s="14" t="s">
        <v>2179</v>
      </c>
      <c r="G3168" s="15">
        <v>-3.5000000000000001E-3</v>
      </c>
    </row>
    <row r="3169" spans="1:7" x14ac:dyDescent="0.2">
      <c r="A3169" s="17">
        <v>38835</v>
      </c>
      <c r="B3169" s="14">
        <v>481.55</v>
      </c>
      <c r="C3169" s="14">
        <v>483.23</v>
      </c>
      <c r="D3169" s="14">
        <v>483.23</v>
      </c>
      <c r="E3169" s="14">
        <v>481.11</v>
      </c>
      <c r="F3169" s="14" t="s">
        <v>2179</v>
      </c>
      <c r="G3169" s="15">
        <v>-7.7999999999999996E-3</v>
      </c>
    </row>
    <row r="3170" spans="1:7" x14ac:dyDescent="0.2">
      <c r="A3170" s="17">
        <v>38834</v>
      </c>
      <c r="B3170" s="14">
        <v>483.23</v>
      </c>
      <c r="C3170" s="14">
        <v>487.02</v>
      </c>
      <c r="D3170" s="14">
        <v>488.09</v>
      </c>
      <c r="E3170" s="14">
        <v>482.28</v>
      </c>
      <c r="F3170" s="14" t="s">
        <v>2179</v>
      </c>
      <c r="G3170" s="15">
        <v>4.3E-3</v>
      </c>
    </row>
    <row r="3171" spans="1:7" x14ac:dyDescent="0.2">
      <c r="A3171" s="17">
        <v>38833</v>
      </c>
      <c r="B3171" s="14">
        <v>487.02</v>
      </c>
      <c r="C3171" s="14">
        <v>484.94</v>
      </c>
      <c r="D3171" s="14">
        <v>487.42</v>
      </c>
      <c r="E3171" s="14">
        <v>484.18</v>
      </c>
      <c r="F3171" s="14" t="s">
        <v>2179</v>
      </c>
      <c r="G3171" s="15">
        <v>4.1999999999999997E-3</v>
      </c>
    </row>
    <row r="3172" spans="1:7" x14ac:dyDescent="0.2">
      <c r="A3172" s="17">
        <v>38832</v>
      </c>
      <c r="B3172" s="14">
        <v>484.94</v>
      </c>
      <c r="C3172" s="14">
        <v>482.91</v>
      </c>
      <c r="D3172" s="14">
        <v>486.47</v>
      </c>
      <c r="E3172" s="14">
        <v>482.91</v>
      </c>
      <c r="F3172" s="14" t="s">
        <v>2179</v>
      </c>
      <c r="G3172" s="15">
        <v>5.9999999999999995E-4</v>
      </c>
    </row>
    <row r="3173" spans="1:7" x14ac:dyDescent="0.2">
      <c r="A3173" s="17">
        <v>38831</v>
      </c>
      <c r="B3173" s="14">
        <v>482.91</v>
      </c>
      <c r="C3173" s="14">
        <v>482.62</v>
      </c>
      <c r="D3173" s="14">
        <v>483.22</v>
      </c>
      <c r="E3173" s="14">
        <v>480.48</v>
      </c>
      <c r="F3173" s="14" t="s">
        <v>2179</v>
      </c>
      <c r="G3173" s="15">
        <v>1.37E-2</v>
      </c>
    </row>
    <row r="3174" spans="1:7" x14ac:dyDescent="0.2">
      <c r="A3174" s="17">
        <v>38828</v>
      </c>
      <c r="B3174" s="14">
        <v>482.62</v>
      </c>
      <c r="C3174" s="14">
        <v>476.11</v>
      </c>
      <c r="D3174" s="14">
        <v>482.62</v>
      </c>
      <c r="E3174" s="14">
        <v>476.11</v>
      </c>
      <c r="F3174" s="14" t="s">
        <v>2179</v>
      </c>
      <c r="G3174" s="15">
        <v>5.1999999999999998E-3</v>
      </c>
    </row>
    <row r="3175" spans="1:7" x14ac:dyDescent="0.2">
      <c r="A3175" s="17">
        <v>38827</v>
      </c>
      <c r="B3175" s="14">
        <v>476.11</v>
      </c>
      <c r="C3175" s="14">
        <v>473.63</v>
      </c>
      <c r="D3175" s="14">
        <v>476.11</v>
      </c>
      <c r="E3175" s="14">
        <v>473.21</v>
      </c>
      <c r="F3175" s="14" t="s">
        <v>2179</v>
      </c>
      <c r="G3175" s="15">
        <v>-1.9E-3</v>
      </c>
    </row>
    <row r="3176" spans="1:7" x14ac:dyDescent="0.2">
      <c r="A3176" s="17">
        <v>38826</v>
      </c>
      <c r="B3176" s="14">
        <v>473.63</v>
      </c>
      <c r="C3176" s="14">
        <v>474.55</v>
      </c>
      <c r="D3176" s="14">
        <v>477.18</v>
      </c>
      <c r="E3176" s="14">
        <v>472.96</v>
      </c>
      <c r="F3176" s="14" t="s">
        <v>2179</v>
      </c>
      <c r="G3176" s="15">
        <v>-6.9999999999999999E-4</v>
      </c>
    </row>
    <row r="3177" spans="1:7" x14ac:dyDescent="0.2">
      <c r="A3177" s="17">
        <v>38825</v>
      </c>
      <c r="B3177" s="14">
        <v>474.55</v>
      </c>
      <c r="C3177" s="14">
        <v>474.89</v>
      </c>
      <c r="D3177" s="14">
        <v>475.8</v>
      </c>
      <c r="E3177" s="14">
        <v>473.6</v>
      </c>
      <c r="F3177" s="14" t="s">
        <v>2179</v>
      </c>
      <c r="G3177" s="15">
        <v>-0.01</v>
      </c>
    </row>
    <row r="3178" spans="1:7" x14ac:dyDescent="0.2">
      <c r="A3178" s="17">
        <v>38819</v>
      </c>
      <c r="B3178" s="14">
        <v>474.89</v>
      </c>
      <c r="C3178" s="14">
        <v>479.7</v>
      </c>
      <c r="D3178" s="14">
        <v>479.7</v>
      </c>
      <c r="E3178" s="14">
        <v>474.73</v>
      </c>
      <c r="F3178" s="14" t="s">
        <v>2179</v>
      </c>
      <c r="G3178" s="15">
        <v>-4.4000000000000003E-3</v>
      </c>
    </row>
    <row r="3179" spans="1:7" x14ac:dyDescent="0.2">
      <c r="A3179" s="17">
        <v>38818</v>
      </c>
      <c r="B3179" s="14">
        <v>479.7</v>
      </c>
      <c r="C3179" s="14">
        <v>481.82</v>
      </c>
      <c r="D3179" s="14">
        <v>482.64</v>
      </c>
      <c r="E3179" s="14">
        <v>479.68</v>
      </c>
      <c r="F3179" s="14" t="s">
        <v>2179</v>
      </c>
      <c r="G3179" s="15">
        <v>-1.6000000000000001E-3</v>
      </c>
    </row>
    <row r="3180" spans="1:7" x14ac:dyDescent="0.2">
      <c r="A3180" s="17">
        <v>38817</v>
      </c>
      <c r="B3180" s="14">
        <v>481.82</v>
      </c>
      <c r="C3180" s="14">
        <v>482.59</v>
      </c>
      <c r="D3180" s="14">
        <v>483.3</v>
      </c>
      <c r="E3180" s="14">
        <v>481.63</v>
      </c>
      <c r="F3180" s="14" t="s">
        <v>2179</v>
      </c>
      <c r="G3180" s="15">
        <v>1.6999999999999999E-3</v>
      </c>
    </row>
    <row r="3181" spans="1:7" x14ac:dyDescent="0.2">
      <c r="A3181" s="17">
        <v>38814</v>
      </c>
      <c r="B3181" s="14">
        <v>482.59</v>
      </c>
      <c r="C3181" s="14">
        <v>481.78</v>
      </c>
      <c r="D3181" s="14">
        <v>488.27</v>
      </c>
      <c r="E3181" s="14">
        <v>481.78</v>
      </c>
      <c r="F3181" s="14" t="s">
        <v>2179</v>
      </c>
      <c r="G3181" s="15">
        <v>1.0200000000000001E-2</v>
      </c>
    </row>
    <row r="3182" spans="1:7" x14ac:dyDescent="0.2">
      <c r="A3182" s="17">
        <v>38813</v>
      </c>
      <c r="B3182" s="14">
        <v>481.78</v>
      </c>
      <c r="C3182" s="14">
        <v>476.9</v>
      </c>
      <c r="D3182" s="14">
        <v>481.99</v>
      </c>
      <c r="E3182" s="14">
        <v>464.06</v>
      </c>
      <c r="F3182" s="14" t="s">
        <v>2179</v>
      </c>
      <c r="G3182" s="15">
        <v>6.1000000000000004E-3</v>
      </c>
    </row>
    <row r="3183" spans="1:7" x14ac:dyDescent="0.2">
      <c r="A3183" s="17">
        <v>38812</v>
      </c>
      <c r="B3183" s="14">
        <v>476.9</v>
      </c>
      <c r="C3183" s="14">
        <v>473.99</v>
      </c>
      <c r="D3183" s="14">
        <v>477.29</v>
      </c>
      <c r="E3183" s="14">
        <v>473.99</v>
      </c>
      <c r="F3183" s="14" t="s">
        <v>2179</v>
      </c>
      <c r="G3183" s="15">
        <v>4.0000000000000002E-4</v>
      </c>
    </row>
    <row r="3184" spans="1:7" x14ac:dyDescent="0.2">
      <c r="A3184" s="17">
        <v>38811</v>
      </c>
      <c r="B3184" s="14">
        <v>473.99</v>
      </c>
      <c r="C3184" s="14">
        <v>473.78</v>
      </c>
      <c r="D3184" s="14">
        <v>475.12</v>
      </c>
      <c r="E3184" s="14">
        <v>472.56</v>
      </c>
      <c r="F3184" s="14" t="s">
        <v>2179</v>
      </c>
      <c r="G3184" s="15">
        <v>7.7999999999999996E-3</v>
      </c>
    </row>
    <row r="3185" spans="1:7" x14ac:dyDescent="0.2">
      <c r="A3185" s="17">
        <v>38810</v>
      </c>
      <c r="B3185" s="14">
        <v>473.78</v>
      </c>
      <c r="C3185" s="14">
        <v>470.09</v>
      </c>
      <c r="D3185" s="14">
        <v>473.8</v>
      </c>
      <c r="E3185" s="14">
        <v>470.09</v>
      </c>
      <c r="F3185" s="14" t="s">
        <v>2179</v>
      </c>
      <c r="G3185" s="15">
        <v>1.0500000000000001E-2</v>
      </c>
    </row>
    <row r="3186" spans="1:7" x14ac:dyDescent="0.2">
      <c r="A3186" s="17">
        <v>38807</v>
      </c>
      <c r="B3186" s="14">
        <v>470.09</v>
      </c>
      <c r="C3186" s="14">
        <v>465.19</v>
      </c>
      <c r="D3186" s="14">
        <v>470.6</v>
      </c>
      <c r="E3186" s="14">
        <v>465.19</v>
      </c>
      <c r="F3186" s="14" t="s">
        <v>2179</v>
      </c>
      <c r="G3186" s="15">
        <v>1.6000000000000001E-3</v>
      </c>
    </row>
    <row r="3187" spans="1:7" x14ac:dyDescent="0.2">
      <c r="A3187" s="17">
        <v>38806</v>
      </c>
      <c r="B3187" s="14">
        <v>465.19</v>
      </c>
      <c r="C3187" s="14">
        <v>464.43</v>
      </c>
      <c r="D3187" s="14">
        <v>465.98</v>
      </c>
      <c r="E3187" s="14">
        <v>463.81</v>
      </c>
      <c r="F3187" s="14" t="s">
        <v>2179</v>
      </c>
      <c r="G3187" s="15">
        <v>-2.6700000000000002E-2</v>
      </c>
    </row>
    <row r="3188" spans="1:7" x14ac:dyDescent="0.2">
      <c r="A3188" s="17">
        <v>38805</v>
      </c>
      <c r="B3188" s="14">
        <v>464.43</v>
      </c>
      <c r="C3188" s="14">
        <v>477.16</v>
      </c>
      <c r="D3188" s="14">
        <v>479.17</v>
      </c>
      <c r="E3188" s="14">
        <v>460.03</v>
      </c>
      <c r="F3188" s="14" t="s">
        <v>2179</v>
      </c>
      <c r="G3188" s="15">
        <v>6.9999999999999999E-4</v>
      </c>
    </row>
    <row r="3189" spans="1:7" x14ac:dyDescent="0.2">
      <c r="A3189" s="17">
        <v>38804</v>
      </c>
      <c r="B3189" s="14">
        <v>477.16</v>
      </c>
      <c r="C3189" s="14">
        <v>476.85</v>
      </c>
      <c r="D3189" s="14">
        <v>478.64</v>
      </c>
      <c r="E3189" s="14">
        <v>476.3</v>
      </c>
      <c r="F3189" s="14" t="s">
        <v>2179</v>
      </c>
      <c r="G3189" s="15">
        <v>7.1999999999999998E-3</v>
      </c>
    </row>
    <row r="3190" spans="1:7" x14ac:dyDescent="0.2">
      <c r="A3190" s="17">
        <v>38803</v>
      </c>
      <c r="B3190" s="14">
        <v>476.85</v>
      </c>
      <c r="C3190" s="14">
        <v>473.42</v>
      </c>
      <c r="D3190" s="14">
        <v>476.98</v>
      </c>
      <c r="E3190" s="14">
        <v>473.42</v>
      </c>
      <c r="F3190" s="14" t="s">
        <v>2179</v>
      </c>
      <c r="G3190" s="15">
        <v>-2.9999999999999997E-4</v>
      </c>
    </row>
    <row r="3191" spans="1:7" x14ac:dyDescent="0.2">
      <c r="A3191" s="17">
        <v>38800</v>
      </c>
      <c r="B3191" s="14">
        <v>473.42</v>
      </c>
      <c r="C3191" s="14">
        <v>473.58</v>
      </c>
      <c r="D3191" s="14">
        <v>475.05</v>
      </c>
      <c r="E3191" s="14">
        <v>473.26</v>
      </c>
      <c r="F3191" s="14" t="s">
        <v>2179</v>
      </c>
      <c r="G3191" s="15">
        <v>-2.7000000000000001E-3</v>
      </c>
    </row>
    <row r="3192" spans="1:7" x14ac:dyDescent="0.2">
      <c r="A3192" s="17">
        <v>38799</v>
      </c>
      <c r="B3192" s="14">
        <v>473.58</v>
      </c>
      <c r="C3192" s="14">
        <v>474.87</v>
      </c>
      <c r="D3192" s="14">
        <v>476.58</v>
      </c>
      <c r="E3192" s="14">
        <v>473.54</v>
      </c>
      <c r="F3192" s="14" t="s">
        <v>2179</v>
      </c>
      <c r="G3192" s="15">
        <v>5.1000000000000004E-3</v>
      </c>
    </row>
    <row r="3193" spans="1:7" x14ac:dyDescent="0.2">
      <c r="A3193" s="17">
        <v>38798</v>
      </c>
      <c r="B3193" s="14">
        <v>474.87</v>
      </c>
      <c r="C3193" s="14">
        <v>472.47</v>
      </c>
      <c r="D3193" s="14">
        <v>475.07</v>
      </c>
      <c r="E3193" s="14">
        <v>470.86</v>
      </c>
      <c r="F3193" s="14" t="s">
        <v>2179</v>
      </c>
      <c r="G3193" s="15">
        <v>-1.1000000000000001E-3</v>
      </c>
    </row>
    <row r="3194" spans="1:7" x14ac:dyDescent="0.2">
      <c r="A3194" s="17">
        <v>38797</v>
      </c>
      <c r="B3194" s="14">
        <v>472.47</v>
      </c>
      <c r="C3194" s="14">
        <v>472.99</v>
      </c>
      <c r="D3194" s="14">
        <v>474.09</v>
      </c>
      <c r="E3194" s="14">
        <v>471.75</v>
      </c>
      <c r="F3194" s="14" t="s">
        <v>2179</v>
      </c>
      <c r="G3194" s="15">
        <v>9.1000000000000004E-3</v>
      </c>
    </row>
    <row r="3195" spans="1:7" x14ac:dyDescent="0.2">
      <c r="A3195" s="17">
        <v>38796</v>
      </c>
      <c r="B3195" s="14">
        <v>472.99</v>
      </c>
      <c r="C3195" s="14">
        <v>468.71</v>
      </c>
      <c r="D3195" s="14">
        <v>473.48</v>
      </c>
      <c r="E3195" s="14">
        <v>468.71</v>
      </c>
      <c r="F3195" s="14" t="s">
        <v>2179</v>
      </c>
      <c r="G3195" s="15">
        <v>-1.5E-3</v>
      </c>
    </row>
    <row r="3196" spans="1:7" x14ac:dyDescent="0.2">
      <c r="A3196" s="17">
        <v>38793</v>
      </c>
      <c r="B3196" s="14">
        <v>468.71</v>
      </c>
      <c r="C3196" s="14">
        <v>469.4</v>
      </c>
      <c r="D3196" s="14">
        <v>472.09</v>
      </c>
      <c r="E3196" s="14">
        <v>468.58</v>
      </c>
      <c r="F3196" s="14" t="s">
        <v>2179</v>
      </c>
      <c r="G3196" s="15">
        <v>-1E-4</v>
      </c>
    </row>
    <row r="3197" spans="1:7" x14ac:dyDescent="0.2">
      <c r="A3197" s="17">
        <v>38792</v>
      </c>
      <c r="B3197" s="14">
        <v>469.4</v>
      </c>
      <c r="C3197" s="14">
        <v>469.45</v>
      </c>
      <c r="D3197" s="14">
        <v>470.43</v>
      </c>
      <c r="E3197" s="14">
        <v>467.8</v>
      </c>
      <c r="F3197" s="14" t="s">
        <v>2179</v>
      </c>
      <c r="G3197" s="15">
        <v>0.01</v>
      </c>
    </row>
    <row r="3198" spans="1:7" x14ac:dyDescent="0.2">
      <c r="A3198" s="17">
        <v>38791</v>
      </c>
      <c r="B3198" s="14">
        <v>469.45</v>
      </c>
      <c r="C3198" s="14">
        <v>464.8</v>
      </c>
      <c r="D3198" s="14">
        <v>470.55</v>
      </c>
      <c r="E3198" s="14">
        <v>464.8</v>
      </c>
      <c r="F3198" s="14" t="s">
        <v>2179</v>
      </c>
      <c r="G3198" s="15">
        <v>1.4E-3</v>
      </c>
    </row>
    <row r="3199" spans="1:7" x14ac:dyDescent="0.2">
      <c r="A3199" s="17">
        <v>38790</v>
      </c>
      <c r="B3199" s="14">
        <v>464.8</v>
      </c>
      <c r="C3199" s="14">
        <v>464.16</v>
      </c>
      <c r="D3199" s="14">
        <v>464.8</v>
      </c>
      <c r="E3199" s="14">
        <v>463.52</v>
      </c>
      <c r="F3199" s="14" t="s">
        <v>2179</v>
      </c>
      <c r="G3199" s="15">
        <v>6.7999999999999996E-3</v>
      </c>
    </row>
    <row r="3200" spans="1:7" x14ac:dyDescent="0.2">
      <c r="A3200" s="17">
        <v>38789</v>
      </c>
      <c r="B3200" s="14">
        <v>464.16</v>
      </c>
      <c r="C3200" s="14">
        <v>461.04</v>
      </c>
      <c r="D3200" s="14">
        <v>464.19</v>
      </c>
      <c r="E3200" s="14">
        <v>461.04</v>
      </c>
      <c r="F3200" s="14" t="s">
        <v>2179</v>
      </c>
      <c r="G3200" s="15">
        <v>5.1000000000000004E-3</v>
      </c>
    </row>
    <row r="3201" spans="1:7" x14ac:dyDescent="0.2">
      <c r="A3201" s="17">
        <v>38786</v>
      </c>
      <c r="B3201" s="14">
        <v>461.04</v>
      </c>
      <c r="C3201" s="14">
        <v>458.69</v>
      </c>
      <c r="D3201" s="14">
        <v>461.04</v>
      </c>
      <c r="E3201" s="14">
        <v>458.34</v>
      </c>
      <c r="F3201" s="14" t="s">
        <v>2179</v>
      </c>
      <c r="G3201" s="15">
        <v>9.1000000000000004E-3</v>
      </c>
    </row>
    <row r="3202" spans="1:7" x14ac:dyDescent="0.2">
      <c r="A3202" s="17">
        <v>38785</v>
      </c>
      <c r="B3202" s="14">
        <v>458.69</v>
      </c>
      <c r="C3202" s="14">
        <v>454.56</v>
      </c>
      <c r="D3202" s="14">
        <v>458.85</v>
      </c>
      <c r="E3202" s="14">
        <v>454.56</v>
      </c>
      <c r="F3202" s="14" t="s">
        <v>2179</v>
      </c>
      <c r="G3202" s="15">
        <v>-3.2000000000000002E-3</v>
      </c>
    </row>
    <row r="3203" spans="1:7" x14ac:dyDescent="0.2">
      <c r="A3203" s="17">
        <v>38784</v>
      </c>
      <c r="B3203" s="14">
        <v>454.56</v>
      </c>
      <c r="C3203" s="14">
        <v>456.01</v>
      </c>
      <c r="D3203" s="14">
        <v>457.58</v>
      </c>
      <c r="E3203" s="14">
        <v>453.63</v>
      </c>
      <c r="F3203" s="14" t="s">
        <v>2179</v>
      </c>
      <c r="G3203" s="15">
        <v>-9.7999999999999997E-3</v>
      </c>
    </row>
    <row r="3204" spans="1:7" x14ac:dyDescent="0.2">
      <c r="A3204" s="17">
        <v>38783</v>
      </c>
      <c r="B3204" s="14">
        <v>456.01</v>
      </c>
      <c r="C3204" s="14">
        <v>460.51</v>
      </c>
      <c r="D3204" s="14">
        <v>460.51</v>
      </c>
      <c r="E3204" s="14">
        <v>455.96</v>
      </c>
      <c r="F3204" s="14" t="s">
        <v>2179</v>
      </c>
      <c r="G3204" s="15">
        <v>4.7999999999999996E-3</v>
      </c>
    </row>
    <row r="3205" spans="1:7" x14ac:dyDescent="0.2">
      <c r="A3205" s="17">
        <v>38782</v>
      </c>
      <c r="B3205" s="14">
        <v>460.51</v>
      </c>
      <c r="C3205" s="14">
        <v>458.33</v>
      </c>
      <c r="D3205" s="14">
        <v>461.06</v>
      </c>
      <c r="E3205" s="14">
        <v>458.33</v>
      </c>
      <c r="F3205" s="14" t="s">
        <v>2179</v>
      </c>
      <c r="G3205" s="15">
        <v>4.0000000000000001E-3</v>
      </c>
    </row>
    <row r="3206" spans="1:7" x14ac:dyDescent="0.2">
      <c r="A3206" s="17">
        <v>38779</v>
      </c>
      <c r="B3206" s="14">
        <v>458.33</v>
      </c>
      <c r="C3206" s="14">
        <v>456.49</v>
      </c>
      <c r="D3206" s="14">
        <v>459.1</v>
      </c>
      <c r="E3206" s="14">
        <v>408.21</v>
      </c>
      <c r="F3206" s="14" t="s">
        <v>2179</v>
      </c>
      <c r="G3206" s="15">
        <v>5.9999999999999995E-4</v>
      </c>
    </row>
    <row r="3207" spans="1:7" x14ac:dyDescent="0.2">
      <c r="A3207" s="17">
        <v>38778</v>
      </c>
      <c r="B3207" s="14">
        <v>456.49</v>
      </c>
      <c r="C3207" s="14">
        <v>456.22</v>
      </c>
      <c r="D3207" s="14">
        <v>460.03</v>
      </c>
      <c r="E3207" s="14">
        <v>455.68</v>
      </c>
      <c r="F3207" s="14" t="s">
        <v>2179</v>
      </c>
      <c r="G3207" s="15">
        <v>6.6E-3</v>
      </c>
    </row>
    <row r="3208" spans="1:7" x14ac:dyDescent="0.2">
      <c r="A3208" s="17">
        <v>38777</v>
      </c>
      <c r="B3208" s="14">
        <v>456.22</v>
      </c>
      <c r="C3208" s="14">
        <v>453.21</v>
      </c>
      <c r="D3208" s="14">
        <v>456.22</v>
      </c>
      <c r="E3208" s="14">
        <v>452.46</v>
      </c>
      <c r="F3208" s="14" t="s">
        <v>2179</v>
      </c>
      <c r="G3208" s="15">
        <v>-1.0699999999999999E-2</v>
      </c>
    </row>
    <row r="3209" spans="1:7" x14ac:dyDescent="0.2">
      <c r="A3209" s="17">
        <v>38776</v>
      </c>
      <c r="B3209" s="14">
        <v>453.21</v>
      </c>
      <c r="C3209" s="14">
        <v>458.12</v>
      </c>
      <c r="D3209" s="14">
        <v>459.05</v>
      </c>
      <c r="E3209" s="14">
        <v>452.68</v>
      </c>
      <c r="F3209" s="14" t="s">
        <v>2179</v>
      </c>
      <c r="G3209" s="15">
        <v>7.1999999999999998E-3</v>
      </c>
    </row>
    <row r="3210" spans="1:7" x14ac:dyDescent="0.2">
      <c r="A3210" s="17">
        <v>38775</v>
      </c>
      <c r="B3210" s="14">
        <v>458.12</v>
      </c>
      <c r="C3210" s="14">
        <v>454.84</v>
      </c>
      <c r="D3210" s="14">
        <v>458.12</v>
      </c>
      <c r="E3210" s="14">
        <v>454.27</v>
      </c>
      <c r="F3210" s="14" t="s">
        <v>2179</v>
      </c>
      <c r="G3210" s="15">
        <v>4.7999999999999996E-3</v>
      </c>
    </row>
    <row r="3211" spans="1:7" x14ac:dyDescent="0.2">
      <c r="A3211" s="17">
        <v>38772</v>
      </c>
      <c r="B3211" s="14">
        <v>454.84</v>
      </c>
      <c r="C3211" s="14">
        <v>452.62</v>
      </c>
      <c r="D3211" s="14">
        <v>454.84</v>
      </c>
      <c r="E3211" s="14">
        <v>452.52</v>
      </c>
      <c r="F3211" s="14" t="s">
        <v>2179</v>
      </c>
      <c r="G3211" s="15">
        <v>-2.3999999999999998E-3</v>
      </c>
    </row>
    <row r="3212" spans="1:7" x14ac:dyDescent="0.2">
      <c r="A3212" s="17">
        <v>38771</v>
      </c>
      <c r="B3212" s="14">
        <v>452.67</v>
      </c>
      <c r="C3212" s="14">
        <v>453.78</v>
      </c>
      <c r="D3212" s="14">
        <v>456.03</v>
      </c>
      <c r="E3212" s="14">
        <v>452.4</v>
      </c>
      <c r="F3212" s="14" t="s">
        <v>2179</v>
      </c>
      <c r="G3212" s="15">
        <v>1.1000000000000001E-3</v>
      </c>
    </row>
    <row r="3213" spans="1:7" x14ac:dyDescent="0.2">
      <c r="A3213" s="17">
        <v>38770</v>
      </c>
      <c r="B3213" s="14">
        <v>453.78</v>
      </c>
      <c r="C3213" s="14">
        <v>453.29</v>
      </c>
      <c r="D3213" s="14">
        <v>453.93</v>
      </c>
      <c r="E3213" s="14">
        <v>452.14</v>
      </c>
      <c r="F3213" s="14" t="s">
        <v>2179</v>
      </c>
      <c r="G3213" s="15">
        <v>4.0000000000000001E-3</v>
      </c>
    </row>
    <row r="3214" spans="1:7" x14ac:dyDescent="0.2">
      <c r="A3214" s="17">
        <v>38769</v>
      </c>
      <c r="B3214" s="14">
        <v>453.29</v>
      </c>
      <c r="C3214" s="14">
        <v>451.48</v>
      </c>
      <c r="D3214" s="14">
        <v>453.29</v>
      </c>
      <c r="E3214" s="14">
        <v>451.44</v>
      </c>
      <c r="F3214" s="14" t="s">
        <v>2179</v>
      </c>
      <c r="G3214" s="15">
        <v>1.8E-3</v>
      </c>
    </row>
    <row r="3215" spans="1:7" x14ac:dyDescent="0.2">
      <c r="A3215" s="17">
        <v>38768</v>
      </c>
      <c r="B3215" s="14">
        <v>451.48</v>
      </c>
      <c r="C3215" s="14">
        <v>450.65</v>
      </c>
      <c r="D3215" s="14">
        <v>451.94</v>
      </c>
      <c r="E3215" s="14">
        <v>450.48</v>
      </c>
      <c r="F3215" s="14" t="s">
        <v>2179</v>
      </c>
      <c r="G3215" s="15">
        <v>3.5999999999999999E-3</v>
      </c>
    </row>
    <row r="3216" spans="1:7" x14ac:dyDescent="0.2">
      <c r="A3216" s="17">
        <v>38765</v>
      </c>
      <c r="B3216" s="14">
        <v>450.65</v>
      </c>
      <c r="C3216" s="14">
        <v>449.05</v>
      </c>
      <c r="D3216" s="14">
        <v>451.43</v>
      </c>
      <c r="E3216" s="14">
        <v>448.11</v>
      </c>
      <c r="F3216" s="14" t="s">
        <v>2179</v>
      </c>
      <c r="G3216" s="15">
        <v>7.0000000000000001E-3</v>
      </c>
    </row>
    <row r="3217" spans="1:7" x14ac:dyDescent="0.2">
      <c r="A3217" s="17">
        <v>38764</v>
      </c>
      <c r="B3217" s="14">
        <v>449.05</v>
      </c>
      <c r="C3217" s="14">
        <v>445.92</v>
      </c>
      <c r="D3217" s="14">
        <v>449.67</v>
      </c>
      <c r="E3217" s="14">
        <v>445.92</v>
      </c>
      <c r="F3217" s="14" t="s">
        <v>2179</v>
      </c>
      <c r="G3217" s="15">
        <v>-3.7000000000000002E-3</v>
      </c>
    </row>
    <row r="3218" spans="1:7" x14ac:dyDescent="0.2">
      <c r="A3218" s="17">
        <v>38763</v>
      </c>
      <c r="B3218" s="14">
        <v>445.92</v>
      </c>
      <c r="C3218" s="14">
        <v>447.56</v>
      </c>
      <c r="D3218" s="14">
        <v>447.56</v>
      </c>
      <c r="E3218" s="14">
        <v>445.73</v>
      </c>
      <c r="F3218" s="14" t="s">
        <v>2179</v>
      </c>
      <c r="G3218" s="15">
        <v>3.5999999999999999E-3</v>
      </c>
    </row>
    <row r="3219" spans="1:7" x14ac:dyDescent="0.2">
      <c r="A3219" s="17">
        <v>38762</v>
      </c>
      <c r="B3219" s="14">
        <v>447.56</v>
      </c>
      <c r="C3219" s="14">
        <v>445.97</v>
      </c>
      <c r="D3219" s="14">
        <v>448</v>
      </c>
      <c r="E3219" s="14">
        <v>445.97</v>
      </c>
      <c r="F3219" s="14" t="s">
        <v>2179</v>
      </c>
      <c r="G3219" s="15">
        <v>7.7000000000000002E-3</v>
      </c>
    </row>
    <row r="3220" spans="1:7" x14ac:dyDescent="0.2">
      <c r="A3220" s="17">
        <v>38761</v>
      </c>
      <c r="B3220" s="14">
        <v>445.97</v>
      </c>
      <c r="C3220" s="14">
        <v>442.55</v>
      </c>
      <c r="D3220" s="14">
        <v>446.03</v>
      </c>
      <c r="E3220" s="14">
        <v>442.55</v>
      </c>
      <c r="F3220" s="14" t="s">
        <v>2179</v>
      </c>
      <c r="G3220" s="15">
        <v>-7.3000000000000001E-3</v>
      </c>
    </row>
    <row r="3221" spans="1:7" x14ac:dyDescent="0.2">
      <c r="A3221" s="17">
        <v>38758</v>
      </c>
      <c r="B3221" s="14">
        <v>442.55</v>
      </c>
      <c r="C3221" s="14">
        <v>445.79</v>
      </c>
      <c r="D3221" s="14">
        <v>445.79</v>
      </c>
      <c r="E3221" s="14">
        <v>441.25</v>
      </c>
      <c r="F3221" s="14" t="s">
        <v>2179</v>
      </c>
      <c r="G3221" s="15">
        <v>-1.1000000000000001E-3</v>
      </c>
    </row>
    <row r="3222" spans="1:7" x14ac:dyDescent="0.2">
      <c r="A3222" s="17">
        <v>38757</v>
      </c>
      <c r="B3222" s="14">
        <v>445.79</v>
      </c>
      <c r="C3222" s="14">
        <v>446.28</v>
      </c>
      <c r="D3222" s="14">
        <v>447.4</v>
      </c>
      <c r="E3222" s="14">
        <v>445.26</v>
      </c>
      <c r="F3222" s="14" t="s">
        <v>2179</v>
      </c>
      <c r="G3222" s="15">
        <v>1.6999999999999999E-3</v>
      </c>
    </row>
    <row r="3223" spans="1:7" x14ac:dyDescent="0.2">
      <c r="A3223" s="17">
        <v>38756</v>
      </c>
      <c r="B3223" s="14">
        <v>446.28</v>
      </c>
      <c r="C3223" s="14">
        <v>445.52</v>
      </c>
      <c r="D3223" s="14">
        <v>446.6</v>
      </c>
      <c r="E3223" s="14">
        <v>440.89</v>
      </c>
      <c r="F3223" s="14" t="s">
        <v>2179</v>
      </c>
      <c r="G3223" s="15">
        <v>-1.4500000000000001E-2</v>
      </c>
    </row>
    <row r="3224" spans="1:7" x14ac:dyDescent="0.2">
      <c r="A3224" s="17">
        <v>38755</v>
      </c>
      <c r="B3224" s="14">
        <v>445.52</v>
      </c>
      <c r="C3224" s="14">
        <v>452.08</v>
      </c>
      <c r="D3224" s="14">
        <v>452.08</v>
      </c>
      <c r="E3224" s="14">
        <v>444.37</v>
      </c>
      <c r="F3224" s="14" t="s">
        <v>2179</v>
      </c>
      <c r="G3224" s="15">
        <v>-3.0000000000000001E-3</v>
      </c>
    </row>
    <row r="3225" spans="1:7" x14ac:dyDescent="0.2">
      <c r="A3225" s="17">
        <v>38754</v>
      </c>
      <c r="B3225" s="14">
        <v>452.08</v>
      </c>
      <c r="C3225" s="14">
        <v>453.44</v>
      </c>
      <c r="D3225" s="14">
        <v>453.44</v>
      </c>
      <c r="E3225" s="14">
        <v>450.8</v>
      </c>
      <c r="F3225" s="14" t="s">
        <v>2179</v>
      </c>
      <c r="G3225" s="15">
        <v>-3.8E-3</v>
      </c>
    </row>
    <row r="3226" spans="1:7" x14ac:dyDescent="0.2">
      <c r="A3226" s="17">
        <v>38751</v>
      </c>
      <c r="B3226" s="14">
        <v>453.44</v>
      </c>
      <c r="C3226" s="14">
        <v>455.19</v>
      </c>
      <c r="D3226" s="14">
        <v>455.19</v>
      </c>
      <c r="E3226" s="14">
        <v>452.91</v>
      </c>
      <c r="F3226" s="14" t="s">
        <v>2179</v>
      </c>
      <c r="G3226" s="15">
        <v>6.4999999999999997E-3</v>
      </c>
    </row>
    <row r="3227" spans="1:7" x14ac:dyDescent="0.2">
      <c r="A3227" s="17">
        <v>38750</v>
      </c>
      <c r="B3227" s="14">
        <v>455.19</v>
      </c>
      <c r="C3227" s="14">
        <v>452.26</v>
      </c>
      <c r="D3227" s="14">
        <v>455.49</v>
      </c>
      <c r="E3227" s="14">
        <v>452.26</v>
      </c>
      <c r="F3227" s="14" t="s">
        <v>2179</v>
      </c>
      <c r="G3227" s="15">
        <v>1.6E-2</v>
      </c>
    </row>
    <row r="3228" spans="1:7" x14ac:dyDescent="0.2">
      <c r="A3228" s="17">
        <v>38749</v>
      </c>
      <c r="B3228" s="14">
        <v>452.26</v>
      </c>
      <c r="C3228" s="14">
        <v>445.13</v>
      </c>
      <c r="D3228" s="14">
        <v>452.27</v>
      </c>
      <c r="E3228" s="14">
        <v>445.13</v>
      </c>
      <c r="F3228" s="14" t="s">
        <v>2179</v>
      </c>
      <c r="G3228" s="15">
        <v>-6.4999999999999997E-3</v>
      </c>
    </row>
    <row r="3229" spans="1:7" x14ac:dyDescent="0.2">
      <c r="A3229" s="17">
        <v>38748</v>
      </c>
      <c r="B3229" s="14">
        <v>445.13</v>
      </c>
      <c r="C3229" s="14">
        <v>448.03</v>
      </c>
      <c r="D3229" s="14">
        <v>448.6</v>
      </c>
      <c r="E3229" s="14">
        <v>445.1</v>
      </c>
      <c r="F3229" s="14" t="s">
        <v>2179</v>
      </c>
      <c r="G3229" s="15">
        <v>4.3E-3</v>
      </c>
    </row>
    <row r="3230" spans="1:7" x14ac:dyDescent="0.2">
      <c r="A3230" s="17">
        <v>38747</v>
      </c>
      <c r="B3230" s="14">
        <v>448.03</v>
      </c>
      <c r="C3230" s="14">
        <v>446.09</v>
      </c>
      <c r="D3230" s="14">
        <v>448.52</v>
      </c>
      <c r="E3230" s="14">
        <v>445.8</v>
      </c>
      <c r="F3230" s="14" t="s">
        <v>2179</v>
      </c>
      <c r="G3230" s="15">
        <v>0.01</v>
      </c>
    </row>
    <row r="3231" spans="1:7" x14ac:dyDescent="0.2">
      <c r="A3231" s="17">
        <v>38744</v>
      </c>
      <c r="B3231" s="14">
        <v>446.09</v>
      </c>
      <c r="C3231" s="14">
        <v>441.68</v>
      </c>
      <c r="D3231" s="14">
        <v>446.1</v>
      </c>
      <c r="E3231" s="14">
        <v>441.68</v>
      </c>
      <c r="F3231" s="14" t="s">
        <v>2179</v>
      </c>
      <c r="G3231" s="15">
        <v>4.0000000000000001E-3</v>
      </c>
    </row>
    <row r="3232" spans="1:7" x14ac:dyDescent="0.2">
      <c r="A3232" s="17">
        <v>38743</v>
      </c>
      <c r="B3232" s="14">
        <v>441.68</v>
      </c>
      <c r="C3232" s="14">
        <v>439.92</v>
      </c>
      <c r="D3232" s="14">
        <v>442.6</v>
      </c>
      <c r="E3232" s="14">
        <v>439.92</v>
      </c>
      <c r="F3232" s="14" t="s">
        <v>2179</v>
      </c>
      <c r="G3232" s="15">
        <v>5.0000000000000001E-4</v>
      </c>
    </row>
    <row r="3233" spans="1:7" x14ac:dyDescent="0.2">
      <c r="A3233" s="17">
        <v>38742</v>
      </c>
      <c r="B3233" s="14">
        <v>439.92</v>
      </c>
      <c r="C3233" s="14">
        <v>439.69</v>
      </c>
      <c r="D3233" s="14">
        <v>443.15</v>
      </c>
      <c r="E3233" s="14">
        <v>439.69</v>
      </c>
      <c r="F3233" s="14" t="s">
        <v>2179</v>
      </c>
      <c r="G3233" s="15">
        <v>9.5999999999999992E-3</v>
      </c>
    </row>
    <row r="3234" spans="1:7" x14ac:dyDescent="0.2">
      <c r="A3234" s="17">
        <v>38741</v>
      </c>
      <c r="B3234" s="14">
        <v>439.69</v>
      </c>
      <c r="C3234" s="14">
        <v>435.52</v>
      </c>
      <c r="D3234" s="14">
        <v>440.09</v>
      </c>
      <c r="E3234" s="14">
        <v>435.52</v>
      </c>
      <c r="F3234" s="14" t="s">
        <v>2179</v>
      </c>
      <c r="G3234" s="15">
        <v>-1.0200000000000001E-2</v>
      </c>
    </row>
    <row r="3235" spans="1:7" x14ac:dyDescent="0.2">
      <c r="A3235" s="17">
        <v>38740</v>
      </c>
      <c r="B3235" s="14">
        <v>435.52</v>
      </c>
      <c r="C3235" s="14">
        <v>439.99</v>
      </c>
      <c r="D3235" s="14">
        <v>439.99</v>
      </c>
      <c r="E3235" s="14">
        <v>433.74</v>
      </c>
      <c r="F3235" s="14" t="s">
        <v>2179</v>
      </c>
      <c r="G3235" s="15">
        <v>-5.4999999999999997E-3</v>
      </c>
    </row>
    <row r="3236" spans="1:7" x14ac:dyDescent="0.2">
      <c r="A3236" s="17">
        <v>38737</v>
      </c>
      <c r="B3236" s="14">
        <v>439.99</v>
      </c>
      <c r="C3236" s="14">
        <v>442.41</v>
      </c>
      <c r="D3236" s="14">
        <v>443.59</v>
      </c>
      <c r="E3236" s="14">
        <v>439.93</v>
      </c>
      <c r="F3236" s="14" t="s">
        <v>2179</v>
      </c>
      <c r="G3236" s="15">
        <v>5.1000000000000004E-3</v>
      </c>
    </row>
    <row r="3237" spans="1:7" x14ac:dyDescent="0.2">
      <c r="A3237" s="17">
        <v>38736</v>
      </c>
      <c r="B3237" s="14">
        <v>442.41</v>
      </c>
      <c r="C3237" s="14">
        <v>440.18</v>
      </c>
      <c r="D3237" s="14">
        <v>442.95</v>
      </c>
      <c r="E3237" s="14">
        <v>439.98</v>
      </c>
      <c r="F3237" s="14" t="s">
        <v>2179</v>
      </c>
      <c r="G3237" s="15">
        <v>-1.04E-2</v>
      </c>
    </row>
    <row r="3238" spans="1:7" x14ac:dyDescent="0.2">
      <c r="A3238" s="17">
        <v>38735</v>
      </c>
      <c r="B3238" s="14">
        <v>440.18</v>
      </c>
      <c r="C3238" s="14">
        <v>444.8</v>
      </c>
      <c r="D3238" s="14">
        <v>444.8</v>
      </c>
      <c r="E3238" s="14">
        <v>435.95</v>
      </c>
      <c r="F3238" s="14" t="s">
        <v>2179</v>
      </c>
      <c r="G3238" s="15">
        <v>-5.8999999999999999E-3</v>
      </c>
    </row>
    <row r="3239" spans="1:7" x14ac:dyDescent="0.2">
      <c r="A3239" s="17">
        <v>38734</v>
      </c>
      <c r="B3239" s="14">
        <v>444.8</v>
      </c>
      <c r="C3239" s="14">
        <v>447.43</v>
      </c>
      <c r="D3239" s="14">
        <v>447.43</v>
      </c>
      <c r="E3239" s="14">
        <v>444.78</v>
      </c>
      <c r="F3239" s="14" t="s">
        <v>2179</v>
      </c>
      <c r="G3239" s="15">
        <v>2.5999999999999999E-3</v>
      </c>
    </row>
    <row r="3240" spans="1:7" x14ac:dyDescent="0.2">
      <c r="A3240" s="17">
        <v>38733</v>
      </c>
      <c r="B3240" s="14">
        <v>447.43</v>
      </c>
      <c r="C3240" s="14">
        <v>446.29</v>
      </c>
      <c r="D3240" s="14">
        <v>447.44</v>
      </c>
      <c r="E3240" s="14">
        <v>444.73</v>
      </c>
      <c r="F3240" s="14" t="s">
        <v>2179</v>
      </c>
      <c r="G3240" s="15">
        <v>-6.7999999999999996E-3</v>
      </c>
    </row>
    <row r="3241" spans="1:7" x14ac:dyDescent="0.2">
      <c r="A3241" s="17">
        <v>38730</v>
      </c>
      <c r="B3241" s="14">
        <v>446.29</v>
      </c>
      <c r="C3241" s="14">
        <v>449.36</v>
      </c>
      <c r="D3241" s="14">
        <v>449.36</v>
      </c>
      <c r="E3241" s="14">
        <v>445.83</v>
      </c>
      <c r="F3241" s="14" t="s">
        <v>2179</v>
      </c>
      <c r="G3241" s="15">
        <v>9.5999999999999992E-3</v>
      </c>
    </row>
    <row r="3242" spans="1:7" x14ac:dyDescent="0.2">
      <c r="A3242" s="17">
        <v>38729</v>
      </c>
      <c r="B3242" s="14">
        <v>449.36</v>
      </c>
      <c r="C3242" s="14">
        <v>445.1</v>
      </c>
      <c r="D3242" s="14">
        <v>449.36</v>
      </c>
      <c r="E3242" s="14">
        <v>445.1</v>
      </c>
      <c r="F3242" s="14" t="s">
        <v>2179</v>
      </c>
      <c r="G3242" s="15">
        <v>6.0000000000000001E-3</v>
      </c>
    </row>
    <row r="3243" spans="1:7" x14ac:dyDescent="0.2">
      <c r="A3243" s="17">
        <v>38728</v>
      </c>
      <c r="B3243" s="14">
        <v>445.1</v>
      </c>
      <c r="C3243" s="14">
        <v>442.43</v>
      </c>
      <c r="D3243" s="14">
        <v>445.41</v>
      </c>
      <c r="E3243" s="14">
        <v>441.7</v>
      </c>
      <c r="F3243" s="14" t="s">
        <v>2179</v>
      </c>
      <c r="G3243" s="15">
        <v>-5.4999999999999997E-3</v>
      </c>
    </row>
    <row r="3244" spans="1:7" x14ac:dyDescent="0.2">
      <c r="A3244" s="17">
        <v>38727</v>
      </c>
      <c r="B3244" s="14">
        <v>442.43</v>
      </c>
      <c r="C3244" s="14">
        <v>444.86</v>
      </c>
      <c r="D3244" s="14">
        <v>444.94</v>
      </c>
      <c r="E3244" s="14">
        <v>440.9</v>
      </c>
      <c r="F3244" s="14" t="s">
        <v>2179</v>
      </c>
      <c r="G3244" s="15">
        <v>-4.0000000000000002E-4</v>
      </c>
    </row>
    <row r="3245" spans="1:7" x14ac:dyDescent="0.2">
      <c r="A3245" s="17">
        <v>38726</v>
      </c>
      <c r="B3245" s="14">
        <v>444.86</v>
      </c>
      <c r="C3245" s="14">
        <v>445.05</v>
      </c>
      <c r="D3245" s="14">
        <v>445.05</v>
      </c>
      <c r="E3245" s="14">
        <v>441.94</v>
      </c>
      <c r="F3245" s="14" t="s">
        <v>2179</v>
      </c>
      <c r="G3245" s="15">
        <v>-7.6E-3</v>
      </c>
    </row>
    <row r="3246" spans="1:7" x14ac:dyDescent="0.2">
      <c r="A3246" s="17">
        <v>38723</v>
      </c>
      <c r="B3246" s="14">
        <v>445.05</v>
      </c>
      <c r="C3246" s="14">
        <v>448.47</v>
      </c>
      <c r="D3246" s="14">
        <v>448.94</v>
      </c>
      <c r="E3246" s="14">
        <v>445.05</v>
      </c>
      <c r="F3246" s="14" t="s">
        <v>2179</v>
      </c>
      <c r="G3246" s="15">
        <v>-0.01</v>
      </c>
    </row>
    <row r="3247" spans="1:7" x14ac:dyDescent="0.2">
      <c r="A3247" s="17">
        <v>38722</v>
      </c>
      <c r="B3247" s="14">
        <v>448.47</v>
      </c>
      <c r="C3247" s="14">
        <v>452.99</v>
      </c>
      <c r="D3247" s="14">
        <v>453.65</v>
      </c>
      <c r="E3247" s="14">
        <v>446.22</v>
      </c>
      <c r="F3247" s="14" t="s">
        <v>2179</v>
      </c>
      <c r="G3247" s="15">
        <v>4.5999999999999999E-3</v>
      </c>
    </row>
    <row r="3248" spans="1:7" x14ac:dyDescent="0.2">
      <c r="A3248" s="17">
        <v>38721</v>
      </c>
      <c r="B3248" s="14">
        <v>452.99</v>
      </c>
      <c r="C3248" s="14">
        <v>450.9</v>
      </c>
      <c r="D3248" s="14">
        <v>454.91</v>
      </c>
      <c r="E3248" s="14">
        <v>450.9</v>
      </c>
      <c r="F3248" s="14" t="s">
        <v>2179</v>
      </c>
      <c r="G3248" s="15">
        <v>8.0000000000000004E-4</v>
      </c>
    </row>
    <row r="3249" spans="1:7" x14ac:dyDescent="0.2">
      <c r="A3249" s="17">
        <v>38720</v>
      </c>
      <c r="B3249" s="14">
        <v>450.9</v>
      </c>
      <c r="C3249" s="14">
        <v>450.55</v>
      </c>
      <c r="D3249" s="14">
        <v>454.53</v>
      </c>
      <c r="E3249" s="14">
        <v>450.4</v>
      </c>
      <c r="F3249" s="14" t="s">
        <v>2179</v>
      </c>
      <c r="G3249" s="15">
        <v>1.46E-2</v>
      </c>
    </row>
    <row r="3250" spans="1:7" x14ac:dyDescent="0.2">
      <c r="A3250" s="17">
        <v>38719</v>
      </c>
      <c r="B3250" s="14">
        <v>450.55</v>
      </c>
      <c r="C3250" s="14">
        <v>444.05</v>
      </c>
      <c r="D3250" s="14">
        <v>450.58</v>
      </c>
      <c r="E3250" s="14">
        <v>444.01</v>
      </c>
      <c r="F3250" s="14" t="s">
        <v>2179</v>
      </c>
      <c r="G3250" s="15">
        <v>-3.3E-3</v>
      </c>
    </row>
    <row r="3251" spans="1:7" x14ac:dyDescent="0.2">
      <c r="A3251" s="17">
        <v>38716</v>
      </c>
      <c r="B3251" s="14">
        <v>444.05</v>
      </c>
      <c r="C3251" s="14">
        <v>445.53</v>
      </c>
      <c r="D3251" s="14">
        <v>445.59</v>
      </c>
      <c r="E3251" s="14">
        <v>443.5</v>
      </c>
      <c r="F3251" s="14" t="s">
        <v>2179</v>
      </c>
      <c r="G3251" s="15">
        <v>4.8999999999999998E-3</v>
      </c>
    </row>
    <row r="3252" spans="1:7" x14ac:dyDescent="0.2">
      <c r="A3252" s="17">
        <v>38715</v>
      </c>
      <c r="B3252" s="14">
        <v>445.53</v>
      </c>
      <c r="C3252" s="14">
        <v>443.36</v>
      </c>
      <c r="D3252" s="14">
        <v>445.7</v>
      </c>
      <c r="E3252" s="14">
        <v>443.36</v>
      </c>
      <c r="F3252" s="14" t="s">
        <v>2179</v>
      </c>
      <c r="G3252" s="15">
        <v>-1.6999999999999999E-3</v>
      </c>
    </row>
    <row r="3253" spans="1:7" x14ac:dyDescent="0.2">
      <c r="A3253" s="17">
        <v>38714</v>
      </c>
      <c r="B3253" s="14">
        <v>443.36</v>
      </c>
      <c r="C3253" s="14">
        <v>444.11</v>
      </c>
      <c r="D3253" s="14">
        <v>444.75</v>
      </c>
      <c r="E3253" s="14">
        <v>443.34</v>
      </c>
      <c r="F3253" s="14" t="s">
        <v>2179</v>
      </c>
      <c r="G3253" s="15">
        <v>5.8999999999999999E-3</v>
      </c>
    </row>
    <row r="3254" spans="1:7" x14ac:dyDescent="0.2">
      <c r="A3254" s="17">
        <v>38713</v>
      </c>
      <c r="B3254" s="14">
        <v>444.11</v>
      </c>
      <c r="C3254" s="14">
        <v>441.51</v>
      </c>
      <c r="D3254" s="14">
        <v>444.22</v>
      </c>
      <c r="E3254" s="14">
        <v>441.51</v>
      </c>
      <c r="F3254" s="14" t="s">
        <v>2179</v>
      </c>
      <c r="G3254" s="15">
        <v>1.3299999999999999E-2</v>
      </c>
    </row>
    <row r="3255" spans="1:7" x14ac:dyDescent="0.2">
      <c r="A3255" s="17">
        <v>38709</v>
      </c>
      <c r="B3255" s="14">
        <v>441.51</v>
      </c>
      <c r="C3255" s="14">
        <v>435.73</v>
      </c>
      <c r="D3255" s="14">
        <v>441.78</v>
      </c>
      <c r="E3255" s="14">
        <v>435.73</v>
      </c>
      <c r="F3255" s="14" t="s">
        <v>2179</v>
      </c>
      <c r="G3255" s="15">
        <v>2.3999999999999998E-3</v>
      </c>
    </row>
    <row r="3256" spans="1:7" x14ac:dyDescent="0.2">
      <c r="A3256" s="17">
        <v>38708</v>
      </c>
      <c r="B3256" s="14">
        <v>435.73</v>
      </c>
      <c r="C3256" s="14">
        <v>434.69</v>
      </c>
      <c r="D3256" s="14">
        <v>435.97</v>
      </c>
      <c r="E3256" s="14">
        <v>434.69</v>
      </c>
      <c r="F3256" s="14" t="s">
        <v>2179</v>
      </c>
      <c r="G3256" s="15">
        <v>6.8999999999999999E-3</v>
      </c>
    </row>
    <row r="3257" spans="1:7" x14ac:dyDescent="0.2">
      <c r="A3257" s="17">
        <v>38707</v>
      </c>
      <c r="B3257" s="14">
        <v>434.69</v>
      </c>
      <c r="C3257" s="14">
        <v>431.69</v>
      </c>
      <c r="D3257" s="14">
        <v>435.4</v>
      </c>
      <c r="E3257" s="14">
        <v>431.69</v>
      </c>
      <c r="F3257" s="14" t="s">
        <v>2179</v>
      </c>
      <c r="G3257" s="15">
        <v>4.4000000000000003E-3</v>
      </c>
    </row>
    <row r="3258" spans="1:7" x14ac:dyDescent="0.2">
      <c r="A3258" s="17">
        <v>38706</v>
      </c>
      <c r="B3258" s="14">
        <v>431.69</v>
      </c>
      <c r="C3258" s="14">
        <v>429.8</v>
      </c>
      <c r="D3258" s="14">
        <v>432.07</v>
      </c>
      <c r="E3258" s="14">
        <v>429.24</v>
      </c>
      <c r="F3258" s="14" t="s">
        <v>2179</v>
      </c>
      <c r="G3258" s="15">
        <v>2.7000000000000001E-3</v>
      </c>
    </row>
    <row r="3259" spans="1:7" x14ac:dyDescent="0.2">
      <c r="A3259" s="17">
        <v>38705</v>
      </c>
      <c r="B3259" s="14">
        <v>429.8</v>
      </c>
      <c r="C3259" s="14">
        <v>428.64</v>
      </c>
      <c r="D3259" s="14">
        <v>430.36</v>
      </c>
      <c r="E3259" s="14">
        <v>427.87</v>
      </c>
      <c r="F3259" s="14" t="s">
        <v>2179</v>
      </c>
      <c r="G3259" s="15">
        <v>4.5999999999999999E-3</v>
      </c>
    </row>
    <row r="3260" spans="1:7" x14ac:dyDescent="0.2">
      <c r="A3260" s="17">
        <v>38702</v>
      </c>
      <c r="B3260" s="14">
        <v>428.64</v>
      </c>
      <c r="C3260" s="14">
        <v>426.66</v>
      </c>
      <c r="D3260" s="14">
        <v>429.06</v>
      </c>
      <c r="E3260" s="14">
        <v>426.56</v>
      </c>
      <c r="F3260" s="14" t="s">
        <v>2179</v>
      </c>
      <c r="G3260" s="15">
        <v>3.7000000000000002E-3</v>
      </c>
    </row>
    <row r="3261" spans="1:7" x14ac:dyDescent="0.2">
      <c r="A3261" s="17">
        <v>38701</v>
      </c>
      <c r="B3261" s="14">
        <v>426.66</v>
      </c>
      <c r="C3261" s="14">
        <v>425.08</v>
      </c>
      <c r="D3261" s="14">
        <v>427.33</v>
      </c>
      <c r="E3261" s="14">
        <v>424.8</v>
      </c>
      <c r="F3261" s="14" t="s">
        <v>2179</v>
      </c>
      <c r="G3261" s="15">
        <v>-1.5E-3</v>
      </c>
    </row>
    <row r="3262" spans="1:7" x14ac:dyDescent="0.2">
      <c r="A3262" s="17">
        <v>38700</v>
      </c>
      <c r="B3262" s="14">
        <v>425.08</v>
      </c>
      <c r="C3262" s="14">
        <v>425.71</v>
      </c>
      <c r="D3262" s="14">
        <v>426.74</v>
      </c>
      <c r="E3262" s="14">
        <v>424.15</v>
      </c>
      <c r="F3262" s="14" t="s">
        <v>2179</v>
      </c>
      <c r="G3262" s="15">
        <v>-3.5999999999999999E-3</v>
      </c>
    </row>
    <row r="3263" spans="1:7" x14ac:dyDescent="0.2">
      <c r="A3263" s="17">
        <v>38699</v>
      </c>
      <c r="B3263" s="14">
        <v>425.71</v>
      </c>
      <c r="C3263" s="14">
        <v>427.23</v>
      </c>
      <c r="D3263" s="14">
        <v>428.44</v>
      </c>
      <c r="E3263" s="14">
        <v>425.48</v>
      </c>
      <c r="F3263" s="14" t="s">
        <v>2179</v>
      </c>
      <c r="G3263" s="15">
        <v>-3.2000000000000002E-3</v>
      </c>
    </row>
    <row r="3264" spans="1:7" x14ac:dyDescent="0.2">
      <c r="A3264" s="17">
        <v>38698</v>
      </c>
      <c r="B3264" s="14">
        <v>427.23</v>
      </c>
      <c r="C3264" s="14">
        <v>428.6</v>
      </c>
      <c r="D3264" s="14">
        <v>430.22</v>
      </c>
      <c r="E3264" s="14">
        <v>427.22</v>
      </c>
      <c r="F3264" s="14" t="s">
        <v>2179</v>
      </c>
      <c r="G3264" s="15">
        <v>-2.0999999999999999E-3</v>
      </c>
    </row>
    <row r="3265" spans="1:7" x14ac:dyDescent="0.2">
      <c r="A3265" s="17">
        <v>38695</v>
      </c>
      <c r="B3265" s="14">
        <v>428.6</v>
      </c>
      <c r="C3265" s="14">
        <v>429.5</v>
      </c>
      <c r="D3265" s="14">
        <v>432.64</v>
      </c>
      <c r="E3265" s="14">
        <v>428.35</v>
      </c>
      <c r="F3265" s="14" t="s">
        <v>2179</v>
      </c>
      <c r="G3265" s="15">
        <v>-5.7999999999999996E-3</v>
      </c>
    </row>
    <row r="3266" spans="1:7" x14ac:dyDescent="0.2">
      <c r="A3266" s="17">
        <v>38694</v>
      </c>
      <c r="B3266" s="14">
        <v>429.5</v>
      </c>
      <c r="C3266" s="14">
        <v>431.99</v>
      </c>
      <c r="D3266" s="14">
        <v>431.99</v>
      </c>
      <c r="E3266" s="14">
        <v>428.78</v>
      </c>
      <c r="F3266" s="14" t="s">
        <v>2179</v>
      </c>
      <c r="G3266" s="15">
        <v>1.2999999999999999E-3</v>
      </c>
    </row>
    <row r="3267" spans="1:7" x14ac:dyDescent="0.2">
      <c r="A3267" s="17">
        <v>38693</v>
      </c>
      <c r="B3267" s="14">
        <v>431.99</v>
      </c>
      <c r="C3267" s="14">
        <v>431.43</v>
      </c>
      <c r="D3267" s="14">
        <v>433.36</v>
      </c>
      <c r="E3267" s="14">
        <v>429.95</v>
      </c>
      <c r="F3267" s="14" t="s">
        <v>2179</v>
      </c>
      <c r="G3267" s="15">
        <v>1.3299999999999999E-2</v>
      </c>
    </row>
    <row r="3268" spans="1:7" x14ac:dyDescent="0.2">
      <c r="A3268" s="17">
        <v>38692</v>
      </c>
      <c r="B3268" s="14">
        <v>431.43</v>
      </c>
      <c r="C3268" s="14">
        <v>425.78</v>
      </c>
      <c r="D3268" s="14">
        <v>431.44</v>
      </c>
      <c r="E3268" s="14">
        <v>425.53</v>
      </c>
      <c r="F3268" s="14" t="s">
        <v>2179</v>
      </c>
      <c r="G3268" s="15">
        <v>2.9999999999999997E-4</v>
      </c>
    </row>
    <row r="3269" spans="1:7" x14ac:dyDescent="0.2">
      <c r="A3269" s="17">
        <v>38691</v>
      </c>
      <c r="B3269" s="14">
        <v>425.78</v>
      </c>
      <c r="C3269" s="14">
        <v>425.66</v>
      </c>
      <c r="D3269" s="14">
        <v>426.51</v>
      </c>
      <c r="E3269" s="14">
        <v>423.8</v>
      </c>
      <c r="F3269" s="14" t="s">
        <v>2179</v>
      </c>
      <c r="G3269" s="15">
        <v>1.4200000000000001E-2</v>
      </c>
    </row>
    <row r="3270" spans="1:7" x14ac:dyDescent="0.2">
      <c r="A3270" s="17">
        <v>38688</v>
      </c>
      <c r="B3270" s="14">
        <v>425.66</v>
      </c>
      <c r="C3270" s="14">
        <v>419.7</v>
      </c>
      <c r="D3270" s="14">
        <v>425.66</v>
      </c>
      <c r="E3270" s="14">
        <v>419.7</v>
      </c>
      <c r="F3270" s="14" t="s">
        <v>2179</v>
      </c>
      <c r="G3270" s="15">
        <v>1.2699999999999999E-2</v>
      </c>
    </row>
    <row r="3271" spans="1:7" x14ac:dyDescent="0.2">
      <c r="A3271" s="17">
        <v>38687</v>
      </c>
      <c r="B3271" s="14">
        <v>419.7</v>
      </c>
      <c r="C3271" s="14">
        <v>414.43</v>
      </c>
      <c r="D3271" s="14">
        <v>419.7</v>
      </c>
      <c r="E3271" s="14">
        <v>414.43</v>
      </c>
      <c r="F3271" s="14" t="s">
        <v>2179</v>
      </c>
      <c r="G3271" s="15">
        <v>4.1999999999999997E-3</v>
      </c>
    </row>
    <row r="3272" spans="1:7" x14ac:dyDescent="0.2">
      <c r="A3272" s="17">
        <v>38686</v>
      </c>
      <c r="B3272" s="14">
        <v>414.43</v>
      </c>
      <c r="C3272" s="14">
        <v>412.69</v>
      </c>
      <c r="D3272" s="14">
        <v>416.61</v>
      </c>
      <c r="E3272" s="14">
        <v>412.69</v>
      </c>
      <c r="F3272" s="14" t="s">
        <v>2179</v>
      </c>
      <c r="G3272" s="15">
        <v>-7.0000000000000001E-3</v>
      </c>
    </row>
    <row r="3273" spans="1:7" x14ac:dyDescent="0.2">
      <c r="A3273" s="17">
        <v>38685</v>
      </c>
      <c r="B3273" s="14">
        <v>412.69</v>
      </c>
      <c r="C3273" s="14">
        <v>415.6</v>
      </c>
      <c r="D3273" s="14">
        <v>416.27</v>
      </c>
      <c r="E3273" s="14">
        <v>411.7</v>
      </c>
      <c r="F3273" s="14" t="s">
        <v>2179</v>
      </c>
      <c r="G3273" s="15">
        <v>-1.6999999999999999E-3</v>
      </c>
    </row>
    <row r="3274" spans="1:7" x14ac:dyDescent="0.2">
      <c r="A3274" s="17">
        <v>38684</v>
      </c>
      <c r="B3274" s="14">
        <v>415.6</v>
      </c>
      <c r="C3274" s="14">
        <v>416.3</v>
      </c>
      <c r="D3274" s="14">
        <v>417.78</v>
      </c>
      <c r="E3274" s="14">
        <v>414.8</v>
      </c>
      <c r="F3274" s="14" t="s">
        <v>2179</v>
      </c>
      <c r="G3274" s="15">
        <v>5.0000000000000001E-3</v>
      </c>
    </row>
    <row r="3275" spans="1:7" x14ac:dyDescent="0.2">
      <c r="A3275" s="17">
        <v>38681</v>
      </c>
      <c r="B3275" s="14">
        <v>416.3</v>
      </c>
      <c r="C3275" s="14">
        <v>414.24</v>
      </c>
      <c r="D3275" s="14">
        <v>416.74</v>
      </c>
      <c r="E3275" s="14">
        <v>413.65</v>
      </c>
      <c r="F3275" s="14" t="s">
        <v>2179</v>
      </c>
      <c r="G3275" s="15">
        <v>-1.15E-2</v>
      </c>
    </row>
    <row r="3276" spans="1:7" x14ac:dyDescent="0.2">
      <c r="A3276" s="17">
        <v>38680</v>
      </c>
      <c r="B3276" s="14">
        <v>414.24</v>
      </c>
      <c r="C3276" s="14">
        <v>419.05</v>
      </c>
      <c r="D3276" s="14">
        <v>419.05</v>
      </c>
      <c r="E3276" s="14">
        <v>414.13</v>
      </c>
      <c r="F3276" s="14" t="s">
        <v>2179</v>
      </c>
      <c r="G3276" s="15">
        <v>8.0000000000000004E-4</v>
      </c>
    </row>
    <row r="3277" spans="1:7" x14ac:dyDescent="0.2">
      <c r="A3277" s="17">
        <v>38679</v>
      </c>
      <c r="B3277" s="14">
        <v>419.05</v>
      </c>
      <c r="C3277" s="14">
        <v>418.73</v>
      </c>
      <c r="D3277" s="14">
        <v>420.05</v>
      </c>
      <c r="E3277" s="14">
        <v>416.95</v>
      </c>
      <c r="F3277" s="14" t="s">
        <v>2179</v>
      </c>
      <c r="G3277" s="15">
        <v>3.0000000000000001E-3</v>
      </c>
    </row>
    <row r="3278" spans="1:7" x14ac:dyDescent="0.2">
      <c r="A3278" s="17">
        <v>38678</v>
      </c>
      <c r="B3278" s="14">
        <v>418.73</v>
      </c>
      <c r="C3278" s="14">
        <v>417.46</v>
      </c>
      <c r="D3278" s="14">
        <v>420.23</v>
      </c>
      <c r="E3278" s="14">
        <v>417.46</v>
      </c>
      <c r="F3278" s="14" t="s">
        <v>2179</v>
      </c>
      <c r="G3278" s="15">
        <v>6.4000000000000003E-3</v>
      </c>
    </row>
    <row r="3279" spans="1:7" x14ac:dyDescent="0.2">
      <c r="A3279" s="17">
        <v>38677</v>
      </c>
      <c r="B3279" s="14">
        <v>417.46</v>
      </c>
      <c r="C3279" s="14">
        <v>414.8</v>
      </c>
      <c r="D3279" s="14">
        <v>418.09</v>
      </c>
      <c r="E3279" s="14">
        <v>414.8</v>
      </c>
      <c r="F3279" s="14" t="s">
        <v>2179</v>
      </c>
      <c r="G3279" s="15">
        <v>5.1999999999999998E-3</v>
      </c>
    </row>
    <row r="3280" spans="1:7" x14ac:dyDescent="0.2">
      <c r="A3280" s="17">
        <v>38674</v>
      </c>
      <c r="B3280" s="14">
        <v>414.8</v>
      </c>
      <c r="C3280" s="14">
        <v>412.67</v>
      </c>
      <c r="D3280" s="14">
        <v>416.83</v>
      </c>
      <c r="E3280" s="14">
        <v>412.67</v>
      </c>
      <c r="F3280" s="14" t="s">
        <v>2179</v>
      </c>
      <c r="G3280" s="15">
        <v>6.4999999999999997E-3</v>
      </c>
    </row>
    <row r="3281" spans="1:7" x14ac:dyDescent="0.2">
      <c r="A3281" s="17">
        <v>38673</v>
      </c>
      <c r="B3281" s="14">
        <v>412.67</v>
      </c>
      <c r="C3281" s="14">
        <v>410</v>
      </c>
      <c r="D3281" s="14">
        <v>413.1</v>
      </c>
      <c r="E3281" s="14">
        <v>410</v>
      </c>
      <c r="F3281" s="14" t="s">
        <v>2179</v>
      </c>
      <c r="G3281" s="15">
        <v>4.0000000000000002E-4</v>
      </c>
    </row>
    <row r="3282" spans="1:7" x14ac:dyDescent="0.2">
      <c r="A3282" s="17">
        <v>38672</v>
      </c>
      <c r="B3282" s="14">
        <v>410</v>
      </c>
      <c r="C3282" s="14">
        <v>409.84</v>
      </c>
      <c r="D3282" s="14">
        <v>410.42</v>
      </c>
      <c r="E3282" s="14">
        <v>408.41</v>
      </c>
      <c r="F3282" s="14" t="s">
        <v>2179</v>
      </c>
      <c r="G3282" s="15">
        <v>-2.0999999999999999E-3</v>
      </c>
    </row>
    <row r="3283" spans="1:7" x14ac:dyDescent="0.2">
      <c r="A3283" s="17">
        <v>38671</v>
      </c>
      <c r="B3283" s="14">
        <v>409.84</v>
      </c>
      <c r="C3283" s="14">
        <v>410.69</v>
      </c>
      <c r="D3283" s="14">
        <v>411.76</v>
      </c>
      <c r="E3283" s="14">
        <v>409.48</v>
      </c>
      <c r="F3283" s="14" t="s">
        <v>2179</v>
      </c>
      <c r="G3283" s="15">
        <v>9.1000000000000004E-3</v>
      </c>
    </row>
    <row r="3284" spans="1:7" x14ac:dyDescent="0.2">
      <c r="A3284" s="17">
        <v>38670</v>
      </c>
      <c r="B3284" s="14">
        <v>410.69</v>
      </c>
      <c r="C3284" s="14">
        <v>406.99</v>
      </c>
      <c r="D3284" s="14">
        <v>411.03</v>
      </c>
      <c r="E3284" s="14">
        <v>406.62</v>
      </c>
      <c r="F3284" s="14" t="s">
        <v>2179</v>
      </c>
      <c r="G3284" s="15">
        <v>-5.9999999999999995E-4</v>
      </c>
    </row>
    <row r="3285" spans="1:7" x14ac:dyDescent="0.2">
      <c r="A3285" s="17">
        <v>38667</v>
      </c>
      <c r="B3285" s="14">
        <v>406.99</v>
      </c>
      <c r="C3285" s="14">
        <v>407.22</v>
      </c>
      <c r="D3285" s="14">
        <v>409.53</v>
      </c>
      <c r="E3285" s="14">
        <v>406.14</v>
      </c>
      <c r="F3285" s="14" t="s">
        <v>2179</v>
      </c>
      <c r="G3285" s="15">
        <v>-4.4000000000000003E-3</v>
      </c>
    </row>
    <row r="3286" spans="1:7" x14ac:dyDescent="0.2">
      <c r="A3286" s="17">
        <v>38666</v>
      </c>
      <c r="B3286" s="14">
        <v>407.22</v>
      </c>
      <c r="C3286" s="14">
        <v>409</v>
      </c>
      <c r="D3286" s="14">
        <v>409</v>
      </c>
      <c r="E3286" s="14">
        <v>406.79</v>
      </c>
      <c r="F3286" s="14" t="s">
        <v>2179</v>
      </c>
      <c r="G3286" s="15">
        <v>1E-3</v>
      </c>
    </row>
    <row r="3287" spans="1:7" x14ac:dyDescent="0.2">
      <c r="A3287" s="17">
        <v>38665</v>
      </c>
      <c r="B3287" s="14">
        <v>409</v>
      </c>
      <c r="C3287" s="14">
        <v>408.61</v>
      </c>
      <c r="D3287" s="14">
        <v>409</v>
      </c>
      <c r="E3287" s="14">
        <v>407.85</v>
      </c>
      <c r="F3287" s="14" t="s">
        <v>2179</v>
      </c>
      <c r="G3287" s="15">
        <v>-2.8999999999999998E-3</v>
      </c>
    </row>
    <row r="3288" spans="1:7" x14ac:dyDescent="0.2">
      <c r="A3288" s="17">
        <v>38664</v>
      </c>
      <c r="B3288" s="14">
        <v>408.61</v>
      </c>
      <c r="C3288" s="14">
        <v>409.78</v>
      </c>
      <c r="D3288" s="14">
        <v>411.58</v>
      </c>
      <c r="E3288" s="14">
        <v>407.4</v>
      </c>
      <c r="F3288" s="14" t="s">
        <v>2179</v>
      </c>
      <c r="G3288" s="15">
        <v>4.7999999999999996E-3</v>
      </c>
    </row>
    <row r="3289" spans="1:7" x14ac:dyDescent="0.2">
      <c r="A3289" s="17">
        <v>38663</v>
      </c>
      <c r="B3289" s="14">
        <v>409.78</v>
      </c>
      <c r="C3289" s="14">
        <v>407.82</v>
      </c>
      <c r="D3289" s="14">
        <v>410.19</v>
      </c>
      <c r="E3289" s="14">
        <v>406.96</v>
      </c>
      <c r="F3289" s="14" t="s">
        <v>2179</v>
      </c>
      <c r="G3289" s="15">
        <v>-8.0000000000000004E-4</v>
      </c>
    </row>
    <row r="3290" spans="1:7" x14ac:dyDescent="0.2">
      <c r="A3290" s="17">
        <v>38660</v>
      </c>
      <c r="B3290" s="14">
        <v>407.82</v>
      </c>
      <c r="C3290" s="14">
        <v>408.15</v>
      </c>
      <c r="D3290" s="14">
        <v>409.71</v>
      </c>
      <c r="E3290" s="14">
        <v>407.44</v>
      </c>
      <c r="F3290" s="14" t="s">
        <v>2179</v>
      </c>
      <c r="G3290" s="15">
        <v>1.1299999999999999E-2</v>
      </c>
    </row>
    <row r="3291" spans="1:7" x14ac:dyDescent="0.2">
      <c r="A3291" s="17">
        <v>38659</v>
      </c>
      <c r="B3291" s="14">
        <v>408.15</v>
      </c>
      <c r="C3291" s="14">
        <v>403.58</v>
      </c>
      <c r="D3291" s="14">
        <v>408.94</v>
      </c>
      <c r="E3291" s="14">
        <v>403.58</v>
      </c>
      <c r="F3291" s="14" t="s">
        <v>2179</v>
      </c>
      <c r="G3291" s="15">
        <v>-3.3E-3</v>
      </c>
    </row>
    <row r="3292" spans="1:7" x14ac:dyDescent="0.2">
      <c r="A3292" s="17">
        <v>38658</v>
      </c>
      <c r="B3292" s="14">
        <v>403.58</v>
      </c>
      <c r="C3292" s="14">
        <v>404.93</v>
      </c>
      <c r="D3292" s="14">
        <v>405.85</v>
      </c>
      <c r="E3292" s="14">
        <v>402.32</v>
      </c>
      <c r="F3292" s="14" t="s">
        <v>2179</v>
      </c>
      <c r="G3292" s="15">
        <v>1.38E-2</v>
      </c>
    </row>
    <row r="3293" spans="1:7" x14ac:dyDescent="0.2">
      <c r="A3293" s="17">
        <v>38657</v>
      </c>
      <c r="B3293" s="14">
        <v>404.93</v>
      </c>
      <c r="C3293" s="14">
        <v>399.43</v>
      </c>
      <c r="D3293" s="14">
        <v>406.2</v>
      </c>
      <c r="E3293" s="14">
        <v>399.43</v>
      </c>
      <c r="F3293" s="14" t="s">
        <v>2179</v>
      </c>
      <c r="G3293" s="15">
        <v>1.7100000000000001E-2</v>
      </c>
    </row>
    <row r="3294" spans="1:7" x14ac:dyDescent="0.2">
      <c r="A3294" s="17">
        <v>38656</v>
      </c>
      <c r="B3294" s="14">
        <v>399.43</v>
      </c>
      <c r="C3294" s="14">
        <v>392.71</v>
      </c>
      <c r="D3294" s="14">
        <v>399.43</v>
      </c>
      <c r="E3294" s="14">
        <v>392.71</v>
      </c>
      <c r="F3294" s="14" t="s">
        <v>2179</v>
      </c>
      <c r="G3294" s="15">
        <v>3.0999999999999999E-3</v>
      </c>
    </row>
    <row r="3295" spans="1:7" x14ac:dyDescent="0.2">
      <c r="A3295" s="17">
        <v>38653</v>
      </c>
      <c r="B3295" s="14">
        <v>392.71</v>
      </c>
      <c r="C3295" s="14">
        <v>391.51</v>
      </c>
      <c r="D3295" s="14">
        <v>393.16</v>
      </c>
      <c r="E3295" s="14">
        <v>389.84</v>
      </c>
      <c r="F3295" s="14" t="s">
        <v>2179</v>
      </c>
      <c r="G3295" s="15">
        <v>-1.2200000000000001E-2</v>
      </c>
    </row>
    <row r="3296" spans="1:7" x14ac:dyDescent="0.2">
      <c r="A3296" s="17">
        <v>38652</v>
      </c>
      <c r="B3296" s="14">
        <v>391.51</v>
      </c>
      <c r="C3296" s="14">
        <v>396.35</v>
      </c>
      <c r="D3296" s="14">
        <v>397.34</v>
      </c>
      <c r="E3296" s="14">
        <v>391.46</v>
      </c>
      <c r="F3296" s="14" t="s">
        <v>2179</v>
      </c>
      <c r="G3296" s="15">
        <v>3.5999999999999999E-3</v>
      </c>
    </row>
    <row r="3297" spans="1:7" x14ac:dyDescent="0.2">
      <c r="A3297" s="17">
        <v>38651</v>
      </c>
      <c r="B3297" s="14">
        <v>396.35</v>
      </c>
      <c r="C3297" s="14">
        <v>394.92</v>
      </c>
      <c r="D3297" s="14">
        <v>396.58</v>
      </c>
      <c r="E3297" s="14">
        <v>394.88</v>
      </c>
      <c r="F3297" s="14" t="s">
        <v>2179</v>
      </c>
      <c r="G3297" s="15">
        <v>3.0999999999999999E-3</v>
      </c>
    </row>
    <row r="3298" spans="1:7" x14ac:dyDescent="0.2">
      <c r="A3298" s="17">
        <v>38650</v>
      </c>
      <c r="B3298" s="14">
        <v>394.92</v>
      </c>
      <c r="C3298" s="14">
        <v>393.68</v>
      </c>
      <c r="D3298" s="14">
        <v>396.96</v>
      </c>
      <c r="E3298" s="14">
        <v>393.54</v>
      </c>
      <c r="F3298" s="14" t="s">
        <v>2179</v>
      </c>
      <c r="G3298" s="15">
        <v>2.1999999999999999E-2</v>
      </c>
    </row>
    <row r="3299" spans="1:7" x14ac:dyDescent="0.2">
      <c r="A3299" s="17">
        <v>38649</v>
      </c>
      <c r="B3299" s="14">
        <v>393.68</v>
      </c>
      <c r="C3299" s="14">
        <v>385.21</v>
      </c>
      <c r="D3299" s="14">
        <v>393.82</v>
      </c>
      <c r="E3299" s="14">
        <v>385.21</v>
      </c>
      <c r="F3299" s="14" t="s">
        <v>2179</v>
      </c>
      <c r="G3299" s="15">
        <v>-1.5599999999999999E-2</v>
      </c>
    </row>
    <row r="3300" spans="1:7" x14ac:dyDescent="0.2">
      <c r="A3300" s="17">
        <v>38646</v>
      </c>
      <c r="B3300" s="14">
        <v>385.21</v>
      </c>
      <c r="C3300" s="14">
        <v>391.3</v>
      </c>
      <c r="D3300" s="14">
        <v>391.3</v>
      </c>
      <c r="E3300" s="14">
        <v>382.99</v>
      </c>
      <c r="F3300" s="14" t="s">
        <v>2179</v>
      </c>
      <c r="G3300" s="15">
        <v>3.8E-3</v>
      </c>
    </row>
    <row r="3301" spans="1:7" x14ac:dyDescent="0.2">
      <c r="A3301" s="17">
        <v>38645</v>
      </c>
      <c r="B3301" s="14">
        <v>391.3</v>
      </c>
      <c r="C3301" s="14">
        <v>389.83</v>
      </c>
      <c r="D3301" s="14">
        <v>394.31</v>
      </c>
      <c r="E3301" s="14">
        <v>389.83</v>
      </c>
      <c r="F3301" s="14" t="s">
        <v>2179</v>
      </c>
      <c r="G3301" s="15">
        <v>-2.63E-2</v>
      </c>
    </row>
    <row r="3302" spans="1:7" x14ac:dyDescent="0.2">
      <c r="A3302" s="17">
        <v>38644</v>
      </c>
      <c r="B3302" s="14">
        <v>389.83</v>
      </c>
      <c r="C3302" s="14">
        <v>400.34</v>
      </c>
      <c r="D3302" s="14">
        <v>400.34</v>
      </c>
      <c r="E3302" s="14">
        <v>387.51</v>
      </c>
      <c r="F3302" s="14" t="s">
        <v>2179</v>
      </c>
      <c r="G3302" s="15">
        <v>-7.3000000000000001E-3</v>
      </c>
    </row>
    <row r="3303" spans="1:7" x14ac:dyDescent="0.2">
      <c r="A3303" s="17">
        <v>38643</v>
      </c>
      <c r="B3303" s="14">
        <v>400.34</v>
      </c>
      <c r="C3303" s="14">
        <v>403.29</v>
      </c>
      <c r="D3303" s="14">
        <v>403.58</v>
      </c>
      <c r="E3303" s="14">
        <v>399.61</v>
      </c>
      <c r="F3303" s="14" t="s">
        <v>2179</v>
      </c>
      <c r="G3303" s="15">
        <v>6.7999999999999996E-3</v>
      </c>
    </row>
    <row r="3304" spans="1:7" x14ac:dyDescent="0.2">
      <c r="A3304" s="17">
        <v>38642</v>
      </c>
      <c r="B3304" s="14">
        <v>403.29</v>
      </c>
      <c r="C3304" s="14">
        <v>400.58</v>
      </c>
      <c r="D3304" s="14">
        <v>403.79</v>
      </c>
      <c r="E3304" s="14">
        <v>400.58</v>
      </c>
      <c r="F3304" s="14" t="s">
        <v>2179</v>
      </c>
      <c r="G3304" s="15">
        <v>-4.1000000000000003E-3</v>
      </c>
    </row>
    <row r="3305" spans="1:7" x14ac:dyDescent="0.2">
      <c r="A3305" s="17">
        <v>38639</v>
      </c>
      <c r="B3305" s="14">
        <v>400.58</v>
      </c>
      <c r="C3305" s="14">
        <v>402.21</v>
      </c>
      <c r="D3305" s="14">
        <v>403.04</v>
      </c>
      <c r="E3305" s="14">
        <v>398.48</v>
      </c>
      <c r="F3305" s="14" t="s">
        <v>2179</v>
      </c>
      <c r="G3305" s="15">
        <v>-2.1999999999999999E-2</v>
      </c>
    </row>
    <row r="3306" spans="1:7" x14ac:dyDescent="0.2">
      <c r="A3306" s="17">
        <v>38638</v>
      </c>
      <c r="B3306" s="14">
        <v>402.21</v>
      </c>
      <c r="C3306" s="14">
        <v>411.25</v>
      </c>
      <c r="D3306" s="14">
        <v>411.25</v>
      </c>
      <c r="E3306" s="14">
        <v>401.35</v>
      </c>
      <c r="F3306" s="14" t="s">
        <v>2179</v>
      </c>
      <c r="G3306" s="15">
        <v>-1.01E-2</v>
      </c>
    </row>
    <row r="3307" spans="1:7" x14ac:dyDescent="0.2">
      <c r="A3307" s="17">
        <v>38637</v>
      </c>
      <c r="B3307" s="14">
        <v>411.25</v>
      </c>
      <c r="C3307" s="14">
        <v>415.43</v>
      </c>
      <c r="D3307" s="14">
        <v>415.43</v>
      </c>
      <c r="E3307" s="14">
        <v>411.16</v>
      </c>
      <c r="F3307" s="14" t="s">
        <v>2179</v>
      </c>
      <c r="G3307" s="15">
        <v>3.5999999999999999E-3</v>
      </c>
    </row>
    <row r="3308" spans="1:7" x14ac:dyDescent="0.2">
      <c r="A3308" s="17">
        <v>38636</v>
      </c>
      <c r="B3308" s="14">
        <v>415.43</v>
      </c>
      <c r="C3308" s="14">
        <v>413.95</v>
      </c>
      <c r="D3308" s="14">
        <v>416.84</v>
      </c>
      <c r="E3308" s="14">
        <v>413.95</v>
      </c>
      <c r="F3308" s="14" t="s">
        <v>2179</v>
      </c>
      <c r="G3308" s="15">
        <v>6.8999999999999999E-3</v>
      </c>
    </row>
    <row r="3309" spans="1:7" x14ac:dyDescent="0.2">
      <c r="A3309" s="17">
        <v>38635</v>
      </c>
      <c r="B3309" s="14">
        <v>413.95</v>
      </c>
      <c r="C3309" s="14">
        <v>411.13</v>
      </c>
      <c r="D3309" s="14">
        <v>415.49</v>
      </c>
      <c r="E3309" s="14">
        <v>411.13</v>
      </c>
      <c r="F3309" s="14" t="s">
        <v>2179</v>
      </c>
      <c r="G3309" s="15">
        <v>8.5000000000000006E-3</v>
      </c>
    </row>
    <row r="3310" spans="1:7" x14ac:dyDescent="0.2">
      <c r="A3310" s="17">
        <v>38632</v>
      </c>
      <c r="B3310" s="14">
        <v>411.13</v>
      </c>
      <c r="C3310" s="14">
        <v>407.68</v>
      </c>
      <c r="D3310" s="14">
        <v>411.66</v>
      </c>
      <c r="E3310" s="14">
        <v>407.68</v>
      </c>
      <c r="F3310" s="14" t="s">
        <v>2179</v>
      </c>
      <c r="G3310" s="15">
        <v>-1.0800000000000001E-2</v>
      </c>
    </row>
    <row r="3311" spans="1:7" x14ac:dyDescent="0.2">
      <c r="A3311" s="17">
        <v>38631</v>
      </c>
      <c r="B3311" s="14">
        <v>407.68</v>
      </c>
      <c r="C3311" s="14">
        <v>412.12</v>
      </c>
      <c r="D3311" s="14">
        <v>412.12</v>
      </c>
      <c r="E3311" s="14">
        <v>407.01</v>
      </c>
      <c r="F3311" s="14" t="s">
        <v>2179</v>
      </c>
      <c r="G3311" s="15">
        <v>-4.0000000000000002E-4</v>
      </c>
    </row>
    <row r="3312" spans="1:7" x14ac:dyDescent="0.2">
      <c r="A3312" s="17">
        <v>38630</v>
      </c>
      <c r="B3312" s="14">
        <v>412.12</v>
      </c>
      <c r="C3312" s="14">
        <v>412.29</v>
      </c>
      <c r="D3312" s="14">
        <v>414.43</v>
      </c>
      <c r="E3312" s="14">
        <v>411.65</v>
      </c>
      <c r="F3312" s="14" t="s">
        <v>2179</v>
      </c>
      <c r="G3312" s="15">
        <v>-3.8E-3</v>
      </c>
    </row>
    <row r="3313" spans="1:7" x14ac:dyDescent="0.2">
      <c r="A3313" s="17">
        <v>38629</v>
      </c>
      <c r="B3313" s="14">
        <v>412.29</v>
      </c>
      <c r="C3313" s="14">
        <v>413.87</v>
      </c>
      <c r="D3313" s="14">
        <v>414.04</v>
      </c>
      <c r="E3313" s="14">
        <v>411.47</v>
      </c>
      <c r="F3313" s="14" t="s">
        <v>2179</v>
      </c>
      <c r="G3313" s="15">
        <v>-3.0999999999999999E-3</v>
      </c>
    </row>
    <row r="3314" spans="1:7" x14ac:dyDescent="0.2">
      <c r="A3314" s="17">
        <v>38628</v>
      </c>
      <c r="B3314" s="14">
        <v>413.87</v>
      </c>
      <c r="C3314" s="14">
        <v>415.17</v>
      </c>
      <c r="D3314" s="14">
        <v>415.65</v>
      </c>
      <c r="E3314" s="14">
        <v>413.82</v>
      </c>
      <c r="F3314" s="14" t="s">
        <v>2179</v>
      </c>
      <c r="G3314" s="15">
        <v>-5.9999999999999995E-4</v>
      </c>
    </row>
    <row r="3315" spans="1:7" x14ac:dyDescent="0.2">
      <c r="A3315" s="17">
        <v>38625</v>
      </c>
      <c r="B3315" s="14">
        <v>415.17</v>
      </c>
      <c r="C3315" s="14">
        <v>415.44</v>
      </c>
      <c r="D3315" s="14">
        <v>416.41</v>
      </c>
      <c r="E3315" s="14">
        <v>413.26</v>
      </c>
      <c r="F3315" s="14" t="s">
        <v>2179</v>
      </c>
      <c r="G3315" s="15">
        <v>-8.9999999999999998E-4</v>
      </c>
    </row>
    <row r="3316" spans="1:7" x14ac:dyDescent="0.2">
      <c r="A3316" s="17">
        <v>38624</v>
      </c>
      <c r="B3316" s="14">
        <v>415.44</v>
      </c>
      <c r="C3316" s="14">
        <v>415.81</v>
      </c>
      <c r="D3316" s="14">
        <v>416.55</v>
      </c>
      <c r="E3316" s="14">
        <v>414.38</v>
      </c>
      <c r="F3316" s="14" t="s">
        <v>2179</v>
      </c>
      <c r="G3316" s="15">
        <v>5.0000000000000001E-3</v>
      </c>
    </row>
    <row r="3317" spans="1:7" x14ac:dyDescent="0.2">
      <c r="A3317" s="17">
        <v>38623</v>
      </c>
      <c r="B3317" s="14">
        <v>415.81</v>
      </c>
      <c r="C3317" s="14">
        <v>413.73</v>
      </c>
      <c r="D3317" s="14">
        <v>416.35</v>
      </c>
      <c r="E3317" s="14">
        <v>413.73</v>
      </c>
      <c r="F3317" s="14" t="s">
        <v>2179</v>
      </c>
      <c r="G3317" s="15">
        <v>-6.9999999999999999E-4</v>
      </c>
    </row>
    <row r="3318" spans="1:7" x14ac:dyDescent="0.2">
      <c r="A3318" s="17">
        <v>38622</v>
      </c>
      <c r="B3318" s="14">
        <v>413.73</v>
      </c>
      <c r="C3318" s="14">
        <v>414</v>
      </c>
      <c r="D3318" s="14">
        <v>415.23</v>
      </c>
      <c r="E3318" s="14">
        <v>413.58</v>
      </c>
      <c r="F3318" s="14" t="s">
        <v>2179</v>
      </c>
      <c r="G3318" s="15">
        <v>-2.0999999999999999E-3</v>
      </c>
    </row>
    <row r="3319" spans="1:7" x14ac:dyDescent="0.2">
      <c r="A3319" s="17">
        <v>38621</v>
      </c>
      <c r="B3319" s="14">
        <v>414</v>
      </c>
      <c r="C3319" s="14">
        <v>414.86</v>
      </c>
      <c r="D3319" s="14">
        <v>416.88</v>
      </c>
      <c r="E3319" s="14">
        <v>413.33</v>
      </c>
      <c r="F3319" s="14" t="s">
        <v>2179</v>
      </c>
      <c r="G3319" s="15">
        <v>2E-3</v>
      </c>
    </row>
    <row r="3320" spans="1:7" x14ac:dyDescent="0.2">
      <c r="A3320" s="17">
        <v>38618</v>
      </c>
      <c r="B3320" s="14">
        <v>414.86</v>
      </c>
      <c r="C3320" s="14">
        <v>414.03</v>
      </c>
      <c r="D3320" s="14">
        <v>415.18</v>
      </c>
      <c r="E3320" s="14">
        <v>413.73</v>
      </c>
      <c r="F3320" s="14" t="s">
        <v>2179</v>
      </c>
      <c r="G3320" s="15">
        <v>-5.0000000000000001E-3</v>
      </c>
    </row>
    <row r="3321" spans="1:7" x14ac:dyDescent="0.2">
      <c r="A3321" s="17">
        <v>38617</v>
      </c>
      <c r="B3321" s="14">
        <v>414.03</v>
      </c>
      <c r="C3321" s="14">
        <v>416.09</v>
      </c>
      <c r="D3321" s="14">
        <v>416.09</v>
      </c>
      <c r="E3321" s="14">
        <v>413.1</v>
      </c>
      <c r="F3321" s="14" t="s">
        <v>2179</v>
      </c>
      <c r="G3321" s="15">
        <v>-4.0000000000000002E-4</v>
      </c>
    </row>
    <row r="3322" spans="1:7" x14ac:dyDescent="0.2">
      <c r="A3322" s="17">
        <v>38616</v>
      </c>
      <c r="B3322" s="14">
        <v>416.09</v>
      </c>
      <c r="C3322" s="14">
        <v>416.26</v>
      </c>
      <c r="D3322" s="14">
        <v>417.33</v>
      </c>
      <c r="E3322" s="14">
        <v>415.77</v>
      </c>
      <c r="F3322" s="14" t="s">
        <v>2179</v>
      </c>
      <c r="G3322" s="15">
        <v>-9.4000000000000004E-3</v>
      </c>
    </row>
    <row r="3323" spans="1:7" x14ac:dyDescent="0.2">
      <c r="A3323" s="17">
        <v>38615</v>
      </c>
      <c r="B3323" s="14">
        <v>416.26</v>
      </c>
      <c r="C3323" s="14">
        <v>420.19</v>
      </c>
      <c r="D3323" s="14">
        <v>420.19</v>
      </c>
      <c r="E3323" s="14">
        <v>415.78</v>
      </c>
      <c r="F3323" s="14" t="s">
        <v>2179</v>
      </c>
      <c r="G3323" s="15">
        <v>-1E-3</v>
      </c>
    </row>
    <row r="3324" spans="1:7" x14ac:dyDescent="0.2">
      <c r="A3324" s="17">
        <v>38614</v>
      </c>
      <c r="B3324" s="14">
        <v>420.19</v>
      </c>
      <c r="C3324" s="14">
        <v>420.59</v>
      </c>
      <c r="D3324" s="14">
        <v>420.91</v>
      </c>
      <c r="E3324" s="14">
        <v>419.13</v>
      </c>
      <c r="F3324" s="14" t="s">
        <v>2179</v>
      </c>
      <c r="G3324" s="15">
        <v>5.3E-3</v>
      </c>
    </row>
    <row r="3325" spans="1:7" x14ac:dyDescent="0.2">
      <c r="A3325" s="17">
        <v>38611</v>
      </c>
      <c r="B3325" s="14">
        <v>420.59</v>
      </c>
      <c r="C3325" s="14">
        <v>418.36</v>
      </c>
      <c r="D3325" s="14">
        <v>421.16</v>
      </c>
      <c r="E3325" s="14">
        <v>418.11</v>
      </c>
      <c r="F3325" s="14" t="s">
        <v>2179</v>
      </c>
      <c r="G3325" s="15">
        <v>5.7000000000000002E-3</v>
      </c>
    </row>
    <row r="3326" spans="1:7" x14ac:dyDescent="0.2">
      <c r="A3326" s="17">
        <v>38610</v>
      </c>
      <c r="B3326" s="14">
        <v>418.36</v>
      </c>
      <c r="C3326" s="14">
        <v>415.98</v>
      </c>
      <c r="D3326" s="14">
        <v>418.55</v>
      </c>
      <c r="E3326" s="14">
        <v>415.82</v>
      </c>
      <c r="F3326" s="14" t="s">
        <v>2179</v>
      </c>
      <c r="G3326" s="15">
        <v>4.0000000000000002E-4</v>
      </c>
    </row>
    <row r="3327" spans="1:7" x14ac:dyDescent="0.2">
      <c r="A3327" s="17">
        <v>38609</v>
      </c>
      <c r="B3327" s="14">
        <v>415.98</v>
      </c>
      <c r="C3327" s="14">
        <v>415.8</v>
      </c>
      <c r="D3327" s="14">
        <v>417.32</v>
      </c>
      <c r="E3327" s="14">
        <v>415.47</v>
      </c>
      <c r="F3327" s="14" t="s">
        <v>2179</v>
      </c>
      <c r="G3327" s="15">
        <v>1.4E-3</v>
      </c>
    </row>
    <row r="3328" spans="1:7" x14ac:dyDescent="0.2">
      <c r="A3328" s="17">
        <v>38608</v>
      </c>
      <c r="B3328" s="14">
        <v>415.8</v>
      </c>
      <c r="C3328" s="14">
        <v>415.23</v>
      </c>
      <c r="D3328" s="14">
        <v>416.03</v>
      </c>
      <c r="E3328" s="14">
        <v>413.62</v>
      </c>
      <c r="F3328" s="14" t="s">
        <v>2179</v>
      </c>
      <c r="G3328" s="15">
        <v>5.1000000000000004E-3</v>
      </c>
    </row>
    <row r="3329" spans="1:7" x14ac:dyDescent="0.2">
      <c r="A3329" s="17">
        <v>38607</v>
      </c>
      <c r="B3329" s="14">
        <v>415.23</v>
      </c>
      <c r="C3329" s="14">
        <v>413.12</v>
      </c>
      <c r="D3329" s="14">
        <v>415.35</v>
      </c>
      <c r="E3329" s="14">
        <v>413.12</v>
      </c>
      <c r="F3329" s="14" t="s">
        <v>2179</v>
      </c>
      <c r="G3329" s="15">
        <v>5.8999999999999999E-3</v>
      </c>
    </row>
    <row r="3330" spans="1:7" x14ac:dyDescent="0.2">
      <c r="A3330" s="17">
        <v>38604</v>
      </c>
      <c r="B3330" s="14">
        <v>413.12</v>
      </c>
      <c r="C3330" s="14">
        <v>410.7</v>
      </c>
      <c r="D3330" s="14">
        <v>413.18</v>
      </c>
      <c r="E3330" s="14">
        <v>410.5</v>
      </c>
      <c r="F3330" s="14" t="s">
        <v>2179</v>
      </c>
      <c r="G3330" s="15">
        <v>-4.7999999999999996E-3</v>
      </c>
    </row>
    <row r="3331" spans="1:7" x14ac:dyDescent="0.2">
      <c r="A3331" s="17">
        <v>38603</v>
      </c>
      <c r="B3331" s="14">
        <v>410.7</v>
      </c>
      <c r="C3331" s="14">
        <v>412.7</v>
      </c>
      <c r="D3331" s="14">
        <v>412.78</v>
      </c>
      <c r="E3331" s="14">
        <v>408.92</v>
      </c>
      <c r="F3331" s="14" t="s">
        <v>2179</v>
      </c>
      <c r="G3331" s="15">
        <v>-4.0000000000000001E-3</v>
      </c>
    </row>
    <row r="3332" spans="1:7" x14ac:dyDescent="0.2">
      <c r="A3332" s="17">
        <v>38602</v>
      </c>
      <c r="B3332" s="14">
        <v>412.7</v>
      </c>
      <c r="C3332" s="14">
        <v>414.34</v>
      </c>
      <c r="D3332" s="14">
        <v>415.36</v>
      </c>
      <c r="E3332" s="14">
        <v>412.49</v>
      </c>
      <c r="F3332" s="14" t="s">
        <v>2179</v>
      </c>
      <c r="G3332" s="15">
        <v>4.8999999999999998E-3</v>
      </c>
    </row>
    <row r="3333" spans="1:7" x14ac:dyDescent="0.2">
      <c r="A3333" s="17">
        <v>38601</v>
      </c>
      <c r="B3333" s="14">
        <v>414.34</v>
      </c>
      <c r="C3333" s="14">
        <v>412.33</v>
      </c>
      <c r="D3333" s="14">
        <v>414.39</v>
      </c>
      <c r="E3333" s="14">
        <v>412.33</v>
      </c>
      <c r="F3333" s="14" t="s">
        <v>2179</v>
      </c>
      <c r="G3333" s="15">
        <v>2.8E-3</v>
      </c>
    </row>
    <row r="3334" spans="1:7" x14ac:dyDescent="0.2">
      <c r="A3334" s="17">
        <v>38600</v>
      </c>
      <c r="B3334" s="14">
        <v>412.33</v>
      </c>
      <c r="C3334" s="14">
        <v>411.16</v>
      </c>
      <c r="D3334" s="14">
        <v>413.08</v>
      </c>
      <c r="E3334" s="14">
        <v>410.9</v>
      </c>
      <c r="F3334" s="14" t="s">
        <v>2179</v>
      </c>
      <c r="G3334" s="15">
        <v>4.7000000000000002E-3</v>
      </c>
    </row>
    <row r="3335" spans="1:7" x14ac:dyDescent="0.2">
      <c r="A3335" s="17">
        <v>38597</v>
      </c>
      <c r="B3335" s="14">
        <v>411.16</v>
      </c>
      <c r="C3335" s="14">
        <v>409.22</v>
      </c>
      <c r="D3335" s="14">
        <v>411.18</v>
      </c>
      <c r="E3335" s="14">
        <v>409.11</v>
      </c>
      <c r="F3335" s="14" t="s">
        <v>2179</v>
      </c>
      <c r="G3335" s="15">
        <v>6.7999999999999996E-3</v>
      </c>
    </row>
    <row r="3336" spans="1:7" x14ac:dyDescent="0.2">
      <c r="A3336" s="17">
        <v>38596</v>
      </c>
      <c r="B3336" s="14">
        <v>409.22</v>
      </c>
      <c r="C3336" s="14">
        <v>406.45</v>
      </c>
      <c r="D3336" s="14">
        <v>410.94</v>
      </c>
      <c r="E3336" s="14">
        <v>406.45</v>
      </c>
      <c r="F3336" s="14" t="s">
        <v>2179</v>
      </c>
      <c r="G3336" s="15">
        <v>1.2999999999999999E-3</v>
      </c>
    </row>
    <row r="3337" spans="1:7" x14ac:dyDescent="0.2">
      <c r="A3337" s="17">
        <v>38595</v>
      </c>
      <c r="B3337" s="14">
        <v>406.45</v>
      </c>
      <c r="C3337" s="14">
        <v>405.91</v>
      </c>
      <c r="D3337" s="14">
        <v>408.04</v>
      </c>
      <c r="E3337" s="14">
        <v>405.3</v>
      </c>
      <c r="F3337" s="14" t="s">
        <v>2179</v>
      </c>
      <c r="G3337" s="15">
        <v>1.2200000000000001E-2</v>
      </c>
    </row>
    <row r="3338" spans="1:7" x14ac:dyDescent="0.2">
      <c r="A3338" s="17">
        <v>38594</v>
      </c>
      <c r="B3338" s="14">
        <v>405.91</v>
      </c>
      <c r="C3338" s="14">
        <v>401.02</v>
      </c>
      <c r="D3338" s="14">
        <v>406.4</v>
      </c>
      <c r="E3338" s="14">
        <v>401.02</v>
      </c>
      <c r="F3338" s="14" t="s">
        <v>2179</v>
      </c>
      <c r="G3338" s="15">
        <v>-3.3E-3</v>
      </c>
    </row>
    <row r="3339" spans="1:7" x14ac:dyDescent="0.2">
      <c r="A3339" s="17">
        <v>38593</v>
      </c>
      <c r="B3339" s="14">
        <v>401.02</v>
      </c>
      <c r="C3339" s="14">
        <v>402.33</v>
      </c>
      <c r="D3339" s="14">
        <v>402.33</v>
      </c>
      <c r="E3339" s="14">
        <v>398.89</v>
      </c>
      <c r="F3339" s="14" t="s">
        <v>2179</v>
      </c>
      <c r="G3339" s="15">
        <v>-7.4000000000000003E-3</v>
      </c>
    </row>
    <row r="3340" spans="1:7" x14ac:dyDescent="0.2">
      <c r="A3340" s="17">
        <v>38590</v>
      </c>
      <c r="B3340" s="14">
        <v>402.33</v>
      </c>
      <c r="C3340" s="14">
        <v>405.31</v>
      </c>
      <c r="D3340" s="14">
        <v>405.83</v>
      </c>
      <c r="E3340" s="14">
        <v>401.87</v>
      </c>
      <c r="F3340" s="14" t="s">
        <v>2179</v>
      </c>
      <c r="G3340" s="15">
        <v>-6.6E-3</v>
      </c>
    </row>
    <row r="3341" spans="1:7" x14ac:dyDescent="0.2">
      <c r="A3341" s="17">
        <v>38589</v>
      </c>
      <c r="B3341" s="14">
        <v>405.31</v>
      </c>
      <c r="C3341" s="14">
        <v>408.01</v>
      </c>
      <c r="D3341" s="14">
        <v>408.18</v>
      </c>
      <c r="E3341" s="14">
        <v>404.54</v>
      </c>
      <c r="F3341" s="14" t="s">
        <v>2179</v>
      </c>
      <c r="G3341" s="15">
        <v>-9.9000000000000008E-3</v>
      </c>
    </row>
    <row r="3342" spans="1:7" x14ac:dyDescent="0.2">
      <c r="A3342" s="17">
        <v>38588</v>
      </c>
      <c r="B3342" s="14">
        <v>408.01</v>
      </c>
      <c r="C3342" s="14">
        <v>412.09</v>
      </c>
      <c r="D3342" s="14">
        <v>412.35</v>
      </c>
      <c r="E3342" s="14">
        <v>406.89</v>
      </c>
      <c r="F3342" s="14" t="s">
        <v>2179</v>
      </c>
      <c r="G3342" s="15">
        <v>-6.6E-3</v>
      </c>
    </row>
    <row r="3343" spans="1:7" x14ac:dyDescent="0.2">
      <c r="A3343" s="17">
        <v>38587</v>
      </c>
      <c r="B3343" s="14">
        <v>412.09</v>
      </c>
      <c r="C3343" s="14">
        <v>414.81</v>
      </c>
      <c r="D3343" s="14">
        <v>415.13</v>
      </c>
      <c r="E3343" s="14">
        <v>411.4</v>
      </c>
      <c r="F3343" s="14" t="s">
        <v>2179</v>
      </c>
      <c r="G3343" s="15">
        <v>-5.7000000000000002E-3</v>
      </c>
    </row>
    <row r="3344" spans="1:7" x14ac:dyDescent="0.2">
      <c r="A3344" s="17">
        <v>38586</v>
      </c>
      <c r="B3344" s="14">
        <v>414.81</v>
      </c>
      <c r="C3344" s="14">
        <v>417.18</v>
      </c>
      <c r="D3344" s="14">
        <v>417.18</v>
      </c>
      <c r="E3344" s="14">
        <v>414.31</v>
      </c>
      <c r="F3344" s="14" t="s">
        <v>2179</v>
      </c>
      <c r="G3344" s="15">
        <v>9.4999999999999998E-3</v>
      </c>
    </row>
    <row r="3345" spans="1:7" x14ac:dyDescent="0.2">
      <c r="A3345" s="17">
        <v>38583</v>
      </c>
      <c r="B3345" s="14">
        <v>417.18</v>
      </c>
      <c r="C3345" s="14">
        <v>413.27</v>
      </c>
      <c r="D3345" s="14">
        <v>417.31</v>
      </c>
      <c r="E3345" s="14">
        <v>413.27</v>
      </c>
      <c r="F3345" s="14" t="s">
        <v>2179</v>
      </c>
      <c r="G3345" s="15">
        <v>3.0999999999999999E-3</v>
      </c>
    </row>
    <row r="3346" spans="1:7" x14ac:dyDescent="0.2">
      <c r="A3346" s="17">
        <v>38582</v>
      </c>
      <c r="B3346" s="14">
        <v>413.27</v>
      </c>
      <c r="C3346" s="14">
        <v>411.99</v>
      </c>
      <c r="D3346" s="14">
        <v>414.94</v>
      </c>
      <c r="E3346" s="14">
        <v>411.06</v>
      </c>
      <c r="F3346" s="14" t="s">
        <v>2179</v>
      </c>
      <c r="G3346" s="15">
        <v>1.01E-2</v>
      </c>
    </row>
    <row r="3347" spans="1:7" x14ac:dyDescent="0.2">
      <c r="A3347" s="17">
        <v>38581</v>
      </c>
      <c r="B3347" s="14">
        <v>411.99</v>
      </c>
      <c r="C3347" s="14">
        <v>407.89</v>
      </c>
      <c r="D3347" s="14">
        <v>412.2</v>
      </c>
      <c r="E3347" s="14">
        <v>407.47</v>
      </c>
      <c r="F3347" s="14" t="s">
        <v>2179</v>
      </c>
      <c r="G3347" s="15">
        <v>2.2000000000000001E-3</v>
      </c>
    </row>
    <row r="3348" spans="1:7" x14ac:dyDescent="0.2">
      <c r="A3348" s="17">
        <v>38580</v>
      </c>
      <c r="B3348" s="14">
        <v>407.89</v>
      </c>
      <c r="C3348" s="14">
        <v>407</v>
      </c>
      <c r="D3348" s="14">
        <v>408.63</v>
      </c>
      <c r="E3348" s="14">
        <v>405.89</v>
      </c>
      <c r="F3348" s="14" t="s">
        <v>2179</v>
      </c>
      <c r="G3348" s="15">
        <v>1.9E-3</v>
      </c>
    </row>
    <row r="3349" spans="1:7" x14ac:dyDescent="0.2">
      <c r="A3349" s="17">
        <v>38579</v>
      </c>
      <c r="B3349" s="14">
        <v>407</v>
      </c>
      <c r="C3349" s="14">
        <v>406.24</v>
      </c>
      <c r="D3349" s="14">
        <v>407.96</v>
      </c>
      <c r="E3349" s="14">
        <v>406.13</v>
      </c>
      <c r="F3349" s="14" t="s">
        <v>2179</v>
      </c>
      <c r="G3349" s="15">
        <v>-2.2000000000000001E-3</v>
      </c>
    </row>
    <row r="3350" spans="1:7" x14ac:dyDescent="0.2">
      <c r="A3350" s="17">
        <v>38576</v>
      </c>
      <c r="B3350" s="14">
        <v>406.24</v>
      </c>
      <c r="C3350" s="14">
        <v>407.15</v>
      </c>
      <c r="D3350" s="14">
        <v>407.49</v>
      </c>
      <c r="E3350" s="14">
        <v>404.28</v>
      </c>
      <c r="F3350" s="14" t="s">
        <v>2179</v>
      </c>
      <c r="G3350" s="15">
        <v>-8.2000000000000007E-3</v>
      </c>
    </row>
    <row r="3351" spans="1:7" x14ac:dyDescent="0.2">
      <c r="A3351" s="17">
        <v>38575</v>
      </c>
      <c r="B3351" s="14">
        <v>407.15</v>
      </c>
      <c r="C3351" s="14">
        <v>410.51</v>
      </c>
      <c r="D3351" s="14">
        <v>412.04</v>
      </c>
      <c r="E3351" s="14">
        <v>406.86</v>
      </c>
      <c r="F3351" s="14" t="s">
        <v>2179</v>
      </c>
      <c r="G3351" s="15">
        <v>-8.3999999999999995E-3</v>
      </c>
    </row>
    <row r="3352" spans="1:7" x14ac:dyDescent="0.2">
      <c r="A3352" s="17">
        <v>38574</v>
      </c>
      <c r="B3352" s="14">
        <v>410.51</v>
      </c>
      <c r="C3352" s="14">
        <v>413.98</v>
      </c>
      <c r="D3352" s="14">
        <v>415.54</v>
      </c>
      <c r="E3352" s="14">
        <v>410.26</v>
      </c>
      <c r="F3352" s="14" t="s">
        <v>2179</v>
      </c>
      <c r="G3352" s="15">
        <v>1.4200000000000001E-2</v>
      </c>
    </row>
    <row r="3353" spans="1:7" x14ac:dyDescent="0.2">
      <c r="A3353" s="17">
        <v>38573</v>
      </c>
      <c r="B3353" s="14">
        <v>413.98</v>
      </c>
      <c r="C3353" s="14">
        <v>408.17</v>
      </c>
      <c r="D3353" s="14">
        <v>414.23</v>
      </c>
      <c r="E3353" s="14">
        <v>408.17</v>
      </c>
      <c r="F3353" s="14" t="s">
        <v>2179</v>
      </c>
      <c r="G3353" s="15">
        <v>8.8000000000000005E-3</v>
      </c>
    </row>
    <row r="3354" spans="1:7" x14ac:dyDescent="0.2">
      <c r="A3354" s="17">
        <v>38572</v>
      </c>
      <c r="B3354" s="14">
        <v>408.17</v>
      </c>
      <c r="C3354" s="14">
        <v>404.59</v>
      </c>
      <c r="D3354" s="14">
        <v>409.38</v>
      </c>
      <c r="E3354" s="14">
        <v>404.59</v>
      </c>
      <c r="F3354" s="14" t="s">
        <v>2179</v>
      </c>
      <c r="G3354" s="15">
        <v>8.0000000000000002E-3</v>
      </c>
    </row>
    <row r="3355" spans="1:7" x14ac:dyDescent="0.2">
      <c r="A3355" s="17">
        <v>38569</v>
      </c>
      <c r="B3355" s="14">
        <v>404.59</v>
      </c>
      <c r="C3355" s="14">
        <v>401.38</v>
      </c>
      <c r="D3355" s="14">
        <v>404.81</v>
      </c>
      <c r="E3355" s="14">
        <v>400.27</v>
      </c>
      <c r="F3355" s="14" t="s">
        <v>2179</v>
      </c>
      <c r="G3355" s="15">
        <v>1.1999999999999999E-3</v>
      </c>
    </row>
    <row r="3356" spans="1:7" x14ac:dyDescent="0.2">
      <c r="A3356" s="17">
        <v>38568</v>
      </c>
      <c r="B3356" s="14">
        <v>401.38</v>
      </c>
      <c r="C3356" s="14">
        <v>400.89</v>
      </c>
      <c r="D3356" s="14">
        <v>401.57</v>
      </c>
      <c r="E3356" s="14">
        <v>399.97</v>
      </c>
      <c r="F3356" s="14" t="s">
        <v>2179</v>
      </c>
      <c r="G3356" s="15">
        <v>7.9000000000000008E-3</v>
      </c>
    </row>
    <row r="3357" spans="1:7" x14ac:dyDescent="0.2">
      <c r="A3357" s="17">
        <v>38567</v>
      </c>
      <c r="B3357" s="14">
        <v>400.89</v>
      </c>
      <c r="C3357" s="14">
        <v>397.73</v>
      </c>
      <c r="D3357" s="14">
        <v>401</v>
      </c>
      <c r="E3357" s="14">
        <v>397.73</v>
      </c>
      <c r="F3357" s="14" t="s">
        <v>2179</v>
      </c>
      <c r="G3357" s="15">
        <v>3.2000000000000002E-3</v>
      </c>
    </row>
    <row r="3358" spans="1:7" x14ac:dyDescent="0.2">
      <c r="A3358" s="17">
        <v>38566</v>
      </c>
      <c r="B3358" s="14">
        <v>397.73</v>
      </c>
      <c r="C3358" s="14">
        <v>396.45</v>
      </c>
      <c r="D3358" s="14">
        <v>397.9</v>
      </c>
      <c r="E3358" s="14">
        <v>396.45</v>
      </c>
      <c r="F3358" s="14" t="s">
        <v>2179</v>
      </c>
      <c r="G3358" s="15">
        <v>3.3E-3</v>
      </c>
    </row>
    <row r="3359" spans="1:7" x14ac:dyDescent="0.2">
      <c r="A3359" s="17">
        <v>38565</v>
      </c>
      <c r="B3359" s="14">
        <v>396.45</v>
      </c>
      <c r="C3359" s="14">
        <v>395.14</v>
      </c>
      <c r="D3359" s="14">
        <v>397.29</v>
      </c>
      <c r="E3359" s="14">
        <v>395.14</v>
      </c>
      <c r="F3359" s="14" t="s">
        <v>2179</v>
      </c>
      <c r="G3359" s="15">
        <v>1E-3</v>
      </c>
    </row>
    <row r="3360" spans="1:7" x14ac:dyDescent="0.2">
      <c r="A3360" s="17">
        <v>38562</v>
      </c>
      <c r="B3360" s="14">
        <v>395.14</v>
      </c>
      <c r="C3360" s="14">
        <v>394.73</v>
      </c>
      <c r="D3360" s="14">
        <v>396.02</v>
      </c>
      <c r="E3360" s="14">
        <v>394.61</v>
      </c>
      <c r="F3360" s="14" t="s">
        <v>2179</v>
      </c>
      <c r="G3360" s="15">
        <v>4.5999999999999999E-3</v>
      </c>
    </row>
    <row r="3361" spans="1:7" x14ac:dyDescent="0.2">
      <c r="A3361" s="17">
        <v>38561</v>
      </c>
      <c r="B3361" s="14">
        <v>394.73</v>
      </c>
      <c r="C3361" s="14">
        <v>392.94</v>
      </c>
      <c r="D3361" s="14">
        <v>395.31</v>
      </c>
      <c r="E3361" s="14">
        <v>392.94</v>
      </c>
      <c r="F3361" s="14" t="s">
        <v>2179</v>
      </c>
      <c r="G3361" s="15">
        <v>6.4999999999999997E-3</v>
      </c>
    </row>
    <row r="3362" spans="1:7" x14ac:dyDescent="0.2">
      <c r="A3362" s="17">
        <v>38560</v>
      </c>
      <c r="B3362" s="14">
        <v>392.94</v>
      </c>
      <c r="C3362" s="14">
        <v>390.41</v>
      </c>
      <c r="D3362" s="14">
        <v>393.36</v>
      </c>
      <c r="E3362" s="14">
        <v>390.41</v>
      </c>
      <c r="F3362" s="14" t="s">
        <v>2179</v>
      </c>
      <c r="G3362" s="15">
        <v>0</v>
      </c>
    </row>
    <row r="3363" spans="1:7" x14ac:dyDescent="0.2">
      <c r="A3363" s="17">
        <v>38559</v>
      </c>
      <c r="B3363" s="14">
        <v>390.41</v>
      </c>
      <c r="C3363" s="14">
        <v>390.41</v>
      </c>
      <c r="D3363" s="14">
        <v>391.3</v>
      </c>
      <c r="E3363" s="14">
        <v>389.82</v>
      </c>
      <c r="F3363" s="14" t="s">
        <v>2179</v>
      </c>
      <c r="G3363" s="15">
        <v>3.0999999999999999E-3</v>
      </c>
    </row>
    <row r="3364" spans="1:7" x14ac:dyDescent="0.2">
      <c r="A3364" s="17">
        <v>38558</v>
      </c>
      <c r="B3364" s="14">
        <v>390.41</v>
      </c>
      <c r="C3364" s="14">
        <v>389.19</v>
      </c>
      <c r="D3364" s="14">
        <v>390.55</v>
      </c>
      <c r="E3364" s="14">
        <v>388.03</v>
      </c>
      <c r="F3364" s="14" t="s">
        <v>2179</v>
      </c>
      <c r="G3364" s="15">
        <v>4.7000000000000002E-3</v>
      </c>
    </row>
    <row r="3365" spans="1:7" x14ac:dyDescent="0.2">
      <c r="A3365" s="17">
        <v>38555</v>
      </c>
      <c r="B3365" s="14">
        <v>389.19</v>
      </c>
      <c r="C3365" s="14">
        <v>387.38</v>
      </c>
      <c r="D3365" s="14">
        <v>390.05</v>
      </c>
      <c r="E3365" s="14">
        <v>387.06</v>
      </c>
      <c r="F3365" s="14" t="s">
        <v>2179</v>
      </c>
      <c r="G3365" s="15">
        <v>-1.4E-3</v>
      </c>
    </row>
    <row r="3366" spans="1:7" x14ac:dyDescent="0.2">
      <c r="A3366" s="17">
        <v>38554</v>
      </c>
      <c r="B3366" s="14">
        <v>387.38</v>
      </c>
      <c r="C3366" s="14">
        <v>387.91</v>
      </c>
      <c r="D3366" s="14">
        <v>389.86</v>
      </c>
      <c r="E3366" s="14">
        <v>386.52</v>
      </c>
      <c r="F3366" s="14" t="s">
        <v>2179</v>
      </c>
      <c r="G3366" s="15">
        <v>-9.5999999999999992E-3</v>
      </c>
    </row>
    <row r="3367" spans="1:7" x14ac:dyDescent="0.2">
      <c r="A3367" s="17">
        <v>38553</v>
      </c>
      <c r="B3367" s="14">
        <v>387.91</v>
      </c>
      <c r="C3367" s="14">
        <v>391.68</v>
      </c>
      <c r="D3367" s="14">
        <v>391.79</v>
      </c>
      <c r="E3367" s="14">
        <v>387.17</v>
      </c>
      <c r="F3367" s="14" t="s">
        <v>2179</v>
      </c>
      <c r="G3367" s="15">
        <v>2.0999999999999999E-3</v>
      </c>
    </row>
    <row r="3368" spans="1:7" x14ac:dyDescent="0.2">
      <c r="A3368" s="17">
        <v>38552</v>
      </c>
      <c r="B3368" s="14">
        <v>391.68</v>
      </c>
      <c r="C3368" s="14">
        <v>390.86</v>
      </c>
      <c r="D3368" s="14">
        <v>391.68</v>
      </c>
      <c r="E3368" s="14">
        <v>389.96</v>
      </c>
      <c r="F3368" s="14" t="s">
        <v>2179</v>
      </c>
      <c r="G3368" s="15">
        <v>2.9999999999999997E-4</v>
      </c>
    </row>
    <row r="3369" spans="1:7" x14ac:dyDescent="0.2">
      <c r="A3369" s="17">
        <v>38551</v>
      </c>
      <c r="B3369" s="14">
        <v>390.86</v>
      </c>
      <c r="C3369" s="14">
        <v>390.74</v>
      </c>
      <c r="D3369" s="14">
        <v>391.94</v>
      </c>
      <c r="E3369" s="14">
        <v>390.72</v>
      </c>
      <c r="F3369" s="14" t="s">
        <v>2179</v>
      </c>
      <c r="G3369" s="15">
        <v>0</v>
      </c>
    </row>
    <row r="3370" spans="1:7" x14ac:dyDescent="0.2">
      <c r="A3370" s="17">
        <v>38548</v>
      </c>
      <c r="B3370" s="14">
        <v>390.74</v>
      </c>
      <c r="C3370" s="14">
        <v>390.73</v>
      </c>
      <c r="D3370" s="14">
        <v>390.98</v>
      </c>
      <c r="E3370" s="14">
        <v>389.79</v>
      </c>
      <c r="F3370" s="14" t="s">
        <v>2179</v>
      </c>
      <c r="G3370" s="15">
        <v>-2.0999999999999999E-3</v>
      </c>
    </row>
    <row r="3371" spans="1:7" x14ac:dyDescent="0.2">
      <c r="A3371" s="17">
        <v>38547</v>
      </c>
      <c r="B3371" s="14">
        <v>390.73</v>
      </c>
      <c r="C3371" s="14">
        <v>391.56</v>
      </c>
      <c r="D3371" s="14">
        <v>392.46</v>
      </c>
      <c r="E3371" s="14">
        <v>390.38</v>
      </c>
      <c r="F3371" s="14" t="s">
        <v>2179</v>
      </c>
      <c r="G3371" s="15">
        <v>3.5000000000000001E-3</v>
      </c>
    </row>
    <row r="3372" spans="1:7" x14ac:dyDescent="0.2">
      <c r="A3372" s="17">
        <v>38546</v>
      </c>
      <c r="B3372" s="14">
        <v>391.56</v>
      </c>
      <c r="C3372" s="14">
        <v>390.19</v>
      </c>
      <c r="D3372" s="14">
        <v>391.95</v>
      </c>
      <c r="E3372" s="14">
        <v>390.19</v>
      </c>
      <c r="F3372" s="14" t="s">
        <v>2179</v>
      </c>
      <c r="G3372" s="15">
        <v>-3.3999999999999998E-3</v>
      </c>
    </row>
    <row r="3373" spans="1:7" x14ac:dyDescent="0.2">
      <c r="A3373" s="17">
        <v>38545</v>
      </c>
      <c r="B3373" s="14">
        <v>390.19</v>
      </c>
      <c r="C3373" s="14">
        <v>391.51</v>
      </c>
      <c r="D3373" s="14">
        <v>392.21</v>
      </c>
      <c r="E3373" s="14">
        <v>389.77</v>
      </c>
      <c r="F3373" s="14" t="s">
        <v>2179</v>
      </c>
      <c r="G3373" s="15">
        <v>3.5999999999999999E-3</v>
      </c>
    </row>
    <row r="3374" spans="1:7" x14ac:dyDescent="0.2">
      <c r="A3374" s="17">
        <v>38544</v>
      </c>
      <c r="B3374" s="14">
        <v>391.51</v>
      </c>
      <c r="C3374" s="14">
        <v>390.11</v>
      </c>
      <c r="D3374" s="14">
        <v>392.18</v>
      </c>
      <c r="E3374" s="14">
        <v>390.11</v>
      </c>
      <c r="F3374" s="14" t="s">
        <v>2179</v>
      </c>
      <c r="G3374" s="15">
        <v>1.35E-2</v>
      </c>
    </row>
    <row r="3375" spans="1:7" x14ac:dyDescent="0.2">
      <c r="A3375" s="17">
        <v>38541</v>
      </c>
      <c r="B3375" s="14">
        <v>390.11</v>
      </c>
      <c r="C3375" s="14">
        <v>384.91</v>
      </c>
      <c r="D3375" s="14">
        <v>390.11</v>
      </c>
      <c r="E3375" s="14">
        <v>384.91</v>
      </c>
      <c r="F3375" s="14" t="s">
        <v>2179</v>
      </c>
      <c r="G3375" s="15">
        <v>-1.0200000000000001E-2</v>
      </c>
    </row>
    <row r="3376" spans="1:7" x14ac:dyDescent="0.2">
      <c r="A3376" s="17">
        <v>38540</v>
      </c>
      <c r="B3376" s="14">
        <v>384.91</v>
      </c>
      <c r="C3376" s="14">
        <v>388.86</v>
      </c>
      <c r="D3376" s="14">
        <v>389.1</v>
      </c>
      <c r="E3376" s="14">
        <v>378.04</v>
      </c>
      <c r="F3376" s="14" t="s">
        <v>2179</v>
      </c>
      <c r="G3376" s="15">
        <v>1.8E-3</v>
      </c>
    </row>
    <row r="3377" spans="1:7" x14ac:dyDescent="0.2">
      <c r="A3377" s="17">
        <v>38539</v>
      </c>
      <c r="B3377" s="14">
        <v>388.86</v>
      </c>
      <c r="C3377" s="14">
        <v>388.16</v>
      </c>
      <c r="D3377" s="14">
        <v>389.98</v>
      </c>
      <c r="E3377" s="14">
        <v>388.16</v>
      </c>
      <c r="F3377" s="14" t="s">
        <v>2179</v>
      </c>
      <c r="G3377" s="15">
        <v>7.7999999999999996E-3</v>
      </c>
    </row>
    <row r="3378" spans="1:7" x14ac:dyDescent="0.2">
      <c r="A3378" s="17">
        <v>38538</v>
      </c>
      <c r="B3378" s="14">
        <v>388.16</v>
      </c>
      <c r="C3378" s="14">
        <v>385.16</v>
      </c>
      <c r="D3378" s="14">
        <v>388.73</v>
      </c>
      <c r="E3378" s="14">
        <v>385.16</v>
      </c>
      <c r="F3378" s="14" t="s">
        <v>2179</v>
      </c>
      <c r="G3378" s="15">
        <v>2.0000000000000001E-4</v>
      </c>
    </row>
    <row r="3379" spans="1:7" x14ac:dyDescent="0.2">
      <c r="A3379" s="17">
        <v>38537</v>
      </c>
      <c r="B3379" s="14">
        <v>385.16</v>
      </c>
      <c r="C3379" s="14">
        <v>385.07</v>
      </c>
      <c r="D3379" s="14">
        <v>385.74</v>
      </c>
      <c r="E3379" s="14">
        <v>384.65</v>
      </c>
      <c r="F3379" s="14" t="s">
        <v>2179</v>
      </c>
      <c r="G3379" s="15">
        <v>4.1000000000000003E-3</v>
      </c>
    </row>
    <row r="3380" spans="1:7" x14ac:dyDescent="0.2">
      <c r="A3380" s="17">
        <v>38534</v>
      </c>
      <c r="B3380" s="14">
        <v>385.07</v>
      </c>
      <c r="C3380" s="14">
        <v>383.48</v>
      </c>
      <c r="D3380" s="14">
        <v>386.8</v>
      </c>
      <c r="E3380" s="14">
        <v>382.03</v>
      </c>
      <c r="F3380" s="14" t="s">
        <v>2179</v>
      </c>
      <c r="G3380" s="15">
        <v>-3.0999999999999999E-3</v>
      </c>
    </row>
    <row r="3381" spans="1:7" x14ac:dyDescent="0.2">
      <c r="A3381" s="17">
        <v>38533</v>
      </c>
      <c r="B3381" s="14">
        <v>383.48</v>
      </c>
      <c r="C3381" s="14">
        <v>384.67</v>
      </c>
      <c r="D3381" s="14">
        <v>384.78</v>
      </c>
      <c r="E3381" s="14">
        <v>382.82</v>
      </c>
      <c r="F3381" s="14" t="s">
        <v>2179</v>
      </c>
      <c r="G3381" s="15">
        <v>1.1900000000000001E-2</v>
      </c>
    </row>
    <row r="3382" spans="1:7" x14ac:dyDescent="0.2">
      <c r="A3382" s="17">
        <v>38532</v>
      </c>
      <c r="B3382" s="14">
        <v>384.67</v>
      </c>
      <c r="C3382" s="14">
        <v>380.16</v>
      </c>
      <c r="D3382" s="14">
        <v>384.67</v>
      </c>
      <c r="E3382" s="14">
        <v>380.16</v>
      </c>
      <c r="F3382" s="14" t="s">
        <v>2179</v>
      </c>
      <c r="G3382" s="15">
        <v>2.8999999999999998E-3</v>
      </c>
    </row>
    <row r="3383" spans="1:7" x14ac:dyDescent="0.2">
      <c r="A3383" s="17">
        <v>38531</v>
      </c>
      <c r="B3383" s="14">
        <v>380.16</v>
      </c>
      <c r="C3383" s="14">
        <v>379.05</v>
      </c>
      <c r="D3383" s="14">
        <v>380.49</v>
      </c>
      <c r="E3383" s="14">
        <v>379.05</v>
      </c>
      <c r="F3383" s="14" t="s">
        <v>2179</v>
      </c>
      <c r="G3383" s="15">
        <v>-1.2200000000000001E-2</v>
      </c>
    </row>
    <row r="3384" spans="1:7" x14ac:dyDescent="0.2">
      <c r="A3384" s="17">
        <v>38530</v>
      </c>
      <c r="B3384" s="14">
        <v>379.05</v>
      </c>
      <c r="C3384" s="14">
        <v>383.72</v>
      </c>
      <c r="D3384" s="14">
        <v>383.72</v>
      </c>
      <c r="E3384" s="14">
        <v>378.36</v>
      </c>
      <c r="F3384" s="14" t="s">
        <v>2179</v>
      </c>
      <c r="G3384" s="15">
        <v>-6.6E-3</v>
      </c>
    </row>
    <row r="3385" spans="1:7" x14ac:dyDescent="0.2">
      <c r="A3385" s="17">
        <v>38527</v>
      </c>
      <c r="B3385" s="14">
        <v>383.72</v>
      </c>
      <c r="C3385" s="14">
        <v>386.27</v>
      </c>
      <c r="D3385" s="14">
        <v>386.27</v>
      </c>
      <c r="E3385" s="14">
        <v>382.73</v>
      </c>
      <c r="F3385" s="14" t="s">
        <v>2179</v>
      </c>
      <c r="G3385" s="15">
        <v>1.8E-3</v>
      </c>
    </row>
    <row r="3386" spans="1:7" x14ac:dyDescent="0.2">
      <c r="A3386" s="17">
        <v>38526</v>
      </c>
      <c r="B3386" s="14">
        <v>386.27</v>
      </c>
      <c r="C3386" s="14">
        <v>385.58</v>
      </c>
      <c r="D3386" s="14">
        <v>387.35</v>
      </c>
      <c r="E3386" s="14">
        <v>385.55</v>
      </c>
      <c r="F3386" s="14" t="s">
        <v>2179</v>
      </c>
      <c r="G3386" s="15">
        <v>5.3E-3</v>
      </c>
    </row>
    <row r="3387" spans="1:7" x14ac:dyDescent="0.2">
      <c r="A3387" s="17">
        <v>38525</v>
      </c>
      <c r="B3387" s="14">
        <v>385.58</v>
      </c>
      <c r="C3387" s="14">
        <v>383.54</v>
      </c>
      <c r="D3387" s="14">
        <v>385.89</v>
      </c>
      <c r="E3387" s="14">
        <v>383.3</v>
      </c>
      <c r="F3387" s="14" t="s">
        <v>2179</v>
      </c>
      <c r="G3387" s="15">
        <v>3.5999999999999999E-3</v>
      </c>
    </row>
    <row r="3388" spans="1:7" x14ac:dyDescent="0.2">
      <c r="A3388" s="17">
        <v>38524</v>
      </c>
      <c r="B3388" s="14">
        <v>383.54</v>
      </c>
      <c r="C3388" s="14">
        <v>382.15</v>
      </c>
      <c r="D3388" s="14">
        <v>385.91</v>
      </c>
      <c r="E3388" s="14">
        <v>382.07</v>
      </c>
      <c r="F3388" s="14" t="s">
        <v>2179</v>
      </c>
      <c r="G3388" s="15">
        <v>3.0999999999999999E-3</v>
      </c>
    </row>
    <row r="3389" spans="1:7" x14ac:dyDescent="0.2">
      <c r="A3389" s="17">
        <v>38523</v>
      </c>
      <c r="B3389" s="14">
        <v>382.15</v>
      </c>
      <c r="C3389" s="14">
        <v>380.95</v>
      </c>
      <c r="D3389" s="14">
        <v>382.76</v>
      </c>
      <c r="E3389" s="14">
        <v>380.85</v>
      </c>
      <c r="F3389" s="14" t="s">
        <v>2179</v>
      </c>
      <c r="G3389" s="15">
        <v>1.2500000000000001E-2</v>
      </c>
    </row>
    <row r="3390" spans="1:7" x14ac:dyDescent="0.2">
      <c r="A3390" s="17">
        <v>38520</v>
      </c>
      <c r="B3390" s="14">
        <v>380.95</v>
      </c>
      <c r="C3390" s="14">
        <v>376.23</v>
      </c>
      <c r="D3390" s="14">
        <v>381.58</v>
      </c>
      <c r="E3390" s="14">
        <v>376.23</v>
      </c>
      <c r="F3390" s="14" t="s">
        <v>2179</v>
      </c>
      <c r="G3390" s="15">
        <v>6.8999999999999999E-3</v>
      </c>
    </row>
    <row r="3391" spans="1:7" x14ac:dyDescent="0.2">
      <c r="A3391" s="17">
        <v>38519</v>
      </c>
      <c r="B3391" s="14">
        <v>376.23</v>
      </c>
      <c r="C3391" s="14">
        <v>373.65</v>
      </c>
      <c r="D3391" s="14">
        <v>376.36</v>
      </c>
      <c r="E3391" s="14">
        <v>373.65</v>
      </c>
      <c r="F3391" s="14" t="s">
        <v>2179</v>
      </c>
      <c r="G3391" s="15">
        <v>-1E-3</v>
      </c>
    </row>
    <row r="3392" spans="1:7" x14ac:dyDescent="0.2">
      <c r="A3392" s="17">
        <v>38518</v>
      </c>
      <c r="B3392" s="14">
        <v>373.65</v>
      </c>
      <c r="C3392" s="14">
        <v>374.02</v>
      </c>
      <c r="D3392" s="14">
        <v>376.57</v>
      </c>
      <c r="E3392" s="14">
        <v>373.65</v>
      </c>
      <c r="F3392" s="14" t="s">
        <v>2179</v>
      </c>
      <c r="G3392" s="15">
        <v>-5.0000000000000001E-4</v>
      </c>
    </row>
    <row r="3393" spans="1:7" x14ac:dyDescent="0.2">
      <c r="A3393" s="17">
        <v>38517</v>
      </c>
      <c r="B3393" s="14">
        <v>374.02</v>
      </c>
      <c r="C3393" s="14">
        <v>374.21</v>
      </c>
      <c r="D3393" s="14">
        <v>374.82</v>
      </c>
      <c r="E3393" s="14">
        <v>372.83</v>
      </c>
      <c r="F3393" s="14" t="s">
        <v>2179</v>
      </c>
      <c r="G3393" s="15">
        <v>8.0000000000000002E-3</v>
      </c>
    </row>
    <row r="3394" spans="1:7" x14ac:dyDescent="0.2">
      <c r="A3394" s="17">
        <v>38516</v>
      </c>
      <c r="B3394" s="14">
        <v>374.21</v>
      </c>
      <c r="C3394" s="14">
        <v>371.25</v>
      </c>
      <c r="D3394" s="14">
        <v>374.92</v>
      </c>
      <c r="E3394" s="14">
        <v>371.25</v>
      </c>
      <c r="F3394" s="14" t="s">
        <v>2179</v>
      </c>
      <c r="G3394" s="15">
        <v>8.6E-3</v>
      </c>
    </row>
    <row r="3395" spans="1:7" x14ac:dyDescent="0.2">
      <c r="A3395" s="17">
        <v>38513</v>
      </c>
      <c r="B3395" s="14">
        <v>371.25</v>
      </c>
      <c r="C3395" s="14">
        <v>368.09</v>
      </c>
      <c r="D3395" s="14">
        <v>371.86</v>
      </c>
      <c r="E3395" s="14">
        <v>368.09</v>
      </c>
      <c r="F3395" s="14" t="s">
        <v>2179</v>
      </c>
      <c r="G3395" s="15">
        <v>1.4E-3</v>
      </c>
    </row>
    <row r="3396" spans="1:7" x14ac:dyDescent="0.2">
      <c r="A3396" s="17">
        <v>38512</v>
      </c>
      <c r="B3396" s="14">
        <v>368.09</v>
      </c>
      <c r="C3396" s="14">
        <v>367.57</v>
      </c>
      <c r="D3396" s="14">
        <v>368.31</v>
      </c>
      <c r="E3396" s="14">
        <v>367.07</v>
      </c>
      <c r="F3396" s="14" t="s">
        <v>2179</v>
      </c>
      <c r="G3396" s="15">
        <v>3.7000000000000002E-3</v>
      </c>
    </row>
    <row r="3397" spans="1:7" x14ac:dyDescent="0.2">
      <c r="A3397" s="17">
        <v>38511</v>
      </c>
      <c r="B3397" s="14">
        <v>367.57</v>
      </c>
      <c r="C3397" s="14">
        <v>366.2</v>
      </c>
      <c r="D3397" s="14">
        <v>367.62</v>
      </c>
      <c r="E3397" s="14">
        <v>365.9</v>
      </c>
      <c r="F3397" s="14" t="s">
        <v>2179</v>
      </c>
      <c r="G3397" s="15">
        <v>6.4000000000000003E-3</v>
      </c>
    </row>
    <row r="3398" spans="1:7" x14ac:dyDescent="0.2">
      <c r="A3398" s="17">
        <v>38510</v>
      </c>
      <c r="B3398" s="14">
        <v>366.2</v>
      </c>
      <c r="C3398" s="14">
        <v>363.88</v>
      </c>
      <c r="D3398" s="14">
        <v>366.2</v>
      </c>
      <c r="E3398" s="14">
        <v>363.88</v>
      </c>
      <c r="F3398" s="14" t="s">
        <v>2179</v>
      </c>
      <c r="G3398" s="15">
        <v>-1E-3</v>
      </c>
    </row>
    <row r="3399" spans="1:7" x14ac:dyDescent="0.2">
      <c r="A3399" s="17">
        <v>38509</v>
      </c>
      <c r="B3399" s="14">
        <v>363.88</v>
      </c>
      <c r="C3399" s="14">
        <v>364.24</v>
      </c>
      <c r="D3399" s="14">
        <v>364.95</v>
      </c>
      <c r="E3399" s="14">
        <v>363.48</v>
      </c>
      <c r="F3399" s="14" t="s">
        <v>2179</v>
      </c>
      <c r="G3399" s="15">
        <v>0</v>
      </c>
    </row>
    <row r="3400" spans="1:7" x14ac:dyDescent="0.2">
      <c r="A3400" s="17">
        <v>38506</v>
      </c>
      <c r="B3400" s="14">
        <v>364.24</v>
      </c>
      <c r="C3400" s="14">
        <v>364.23</v>
      </c>
      <c r="D3400" s="14">
        <v>365.7</v>
      </c>
      <c r="E3400" s="14">
        <v>364.06</v>
      </c>
      <c r="F3400" s="14" t="s">
        <v>2179</v>
      </c>
      <c r="G3400" s="15">
        <v>-1.8E-3</v>
      </c>
    </row>
    <row r="3401" spans="1:7" x14ac:dyDescent="0.2">
      <c r="A3401" s="17">
        <v>38505</v>
      </c>
      <c r="B3401" s="14">
        <v>364.23</v>
      </c>
      <c r="C3401" s="14">
        <v>364.9</v>
      </c>
      <c r="D3401" s="14">
        <v>366.54</v>
      </c>
      <c r="E3401" s="14">
        <v>364.04</v>
      </c>
      <c r="F3401" s="14" t="s">
        <v>2179</v>
      </c>
      <c r="G3401" s="15">
        <v>6.7999999999999996E-3</v>
      </c>
    </row>
    <row r="3402" spans="1:7" x14ac:dyDescent="0.2">
      <c r="A3402" s="17">
        <v>38504</v>
      </c>
      <c r="B3402" s="14">
        <v>364.9</v>
      </c>
      <c r="C3402" s="14">
        <v>362.43</v>
      </c>
      <c r="D3402" s="14">
        <v>364.92</v>
      </c>
      <c r="E3402" s="14">
        <v>362.19</v>
      </c>
      <c r="F3402" s="14" t="s">
        <v>2179</v>
      </c>
      <c r="G3402" s="15">
        <v>2.3999999999999998E-3</v>
      </c>
    </row>
    <row r="3403" spans="1:7" x14ac:dyDescent="0.2">
      <c r="A3403" s="17">
        <v>38503</v>
      </c>
      <c r="B3403" s="14">
        <v>362.43</v>
      </c>
      <c r="C3403" s="14">
        <v>361.56</v>
      </c>
      <c r="D3403" s="14">
        <v>362.96</v>
      </c>
      <c r="E3403" s="14">
        <v>361.56</v>
      </c>
      <c r="F3403" s="14" t="s">
        <v>2179</v>
      </c>
      <c r="G3403" s="15">
        <v>1.8E-3</v>
      </c>
    </row>
    <row r="3404" spans="1:7" x14ac:dyDescent="0.2">
      <c r="A3404" s="17">
        <v>38502</v>
      </c>
      <c r="B3404" s="14">
        <v>361.56</v>
      </c>
      <c r="C3404" s="14">
        <v>361</v>
      </c>
      <c r="D3404" s="14">
        <v>361.83</v>
      </c>
      <c r="E3404" s="14">
        <v>360.29</v>
      </c>
      <c r="F3404" s="14" t="s">
        <v>2179</v>
      </c>
      <c r="G3404" s="15">
        <v>3.3E-3</v>
      </c>
    </row>
    <row r="3405" spans="1:7" x14ac:dyDescent="0.2">
      <c r="A3405" s="17">
        <v>38499</v>
      </c>
      <c r="B3405" s="14">
        <v>360.9</v>
      </c>
      <c r="C3405" s="14">
        <v>359.6</v>
      </c>
      <c r="D3405" s="14">
        <v>360.98</v>
      </c>
      <c r="E3405" s="14">
        <v>359.6</v>
      </c>
      <c r="F3405" s="14" t="s">
        <v>2179</v>
      </c>
      <c r="G3405" s="15">
        <v>6.4999999999999997E-3</v>
      </c>
    </row>
    <row r="3406" spans="1:7" x14ac:dyDescent="0.2">
      <c r="A3406" s="17">
        <v>38498</v>
      </c>
      <c r="B3406" s="14">
        <v>359.71</v>
      </c>
      <c r="C3406" s="14">
        <v>359.71</v>
      </c>
      <c r="D3406" s="14">
        <v>359.71</v>
      </c>
      <c r="E3406" s="14">
        <v>359.71</v>
      </c>
      <c r="F3406" s="14" t="s">
        <v>2179</v>
      </c>
      <c r="G3406" s="15">
        <v>-1E-3</v>
      </c>
    </row>
    <row r="3407" spans="1:7" x14ac:dyDescent="0.2">
      <c r="A3407" s="17">
        <v>38497</v>
      </c>
      <c r="B3407" s="14">
        <v>357.38</v>
      </c>
      <c r="C3407" s="14">
        <v>357.38</v>
      </c>
      <c r="D3407" s="14">
        <v>357.38</v>
      </c>
      <c r="E3407" s="14">
        <v>357.38</v>
      </c>
      <c r="F3407" s="14" t="s">
        <v>2179</v>
      </c>
      <c r="G3407" s="15">
        <v>8.6E-3</v>
      </c>
    </row>
    <row r="3408" spans="1:7" x14ac:dyDescent="0.2">
      <c r="A3408" s="17">
        <v>38496</v>
      </c>
      <c r="B3408" s="14">
        <v>357.73</v>
      </c>
      <c r="C3408" s="14">
        <v>357.73</v>
      </c>
      <c r="D3408" s="14">
        <v>357.73</v>
      </c>
      <c r="E3408" s="14">
        <v>357.73</v>
      </c>
      <c r="F3408" s="14" t="s">
        <v>2179</v>
      </c>
      <c r="G3408" s="15">
        <v>2.3999999999999998E-3</v>
      </c>
    </row>
    <row r="3409" spans="1:7" x14ac:dyDescent="0.2">
      <c r="A3409" s="17">
        <v>38495</v>
      </c>
      <c r="B3409" s="14">
        <v>354.69</v>
      </c>
      <c r="C3409" s="14">
        <v>354.69</v>
      </c>
      <c r="D3409" s="14">
        <v>354.69</v>
      </c>
      <c r="E3409" s="14">
        <v>354.69</v>
      </c>
      <c r="F3409" s="14" t="s">
        <v>2179</v>
      </c>
      <c r="G3409" s="15">
        <v>8.0000000000000004E-4</v>
      </c>
    </row>
    <row r="3410" spans="1:7" x14ac:dyDescent="0.2">
      <c r="A3410" s="17">
        <v>38492</v>
      </c>
      <c r="B3410" s="14">
        <v>353.83</v>
      </c>
      <c r="C3410" s="14">
        <v>353.83</v>
      </c>
      <c r="D3410" s="14">
        <v>353.83</v>
      </c>
      <c r="E3410" s="14">
        <v>353.83</v>
      </c>
      <c r="F3410" s="14" t="s">
        <v>2179</v>
      </c>
      <c r="G3410" s="15">
        <v>-4.3E-3</v>
      </c>
    </row>
    <row r="3411" spans="1:7" x14ac:dyDescent="0.2">
      <c r="A3411" s="17">
        <v>38491</v>
      </c>
      <c r="B3411" s="14">
        <v>353.55</v>
      </c>
      <c r="C3411" s="14">
        <v>353.55</v>
      </c>
      <c r="D3411" s="14">
        <v>353.55</v>
      </c>
      <c r="E3411" s="14">
        <v>353.55</v>
      </c>
      <c r="F3411" s="14" t="s">
        <v>2179</v>
      </c>
      <c r="G3411" s="15">
        <v>9.9000000000000008E-3</v>
      </c>
    </row>
    <row r="3412" spans="1:7" x14ac:dyDescent="0.2">
      <c r="A3412" s="17">
        <v>38490</v>
      </c>
      <c r="B3412" s="14">
        <v>355.09</v>
      </c>
      <c r="C3412" s="14">
        <v>355.09</v>
      </c>
      <c r="D3412" s="14">
        <v>355.09</v>
      </c>
      <c r="E3412" s="14">
        <v>355.09</v>
      </c>
      <c r="F3412" s="14" t="s">
        <v>2179</v>
      </c>
      <c r="G3412" s="15">
        <v>-4.0000000000000002E-4</v>
      </c>
    </row>
    <row r="3413" spans="1:7" x14ac:dyDescent="0.2">
      <c r="A3413" s="17">
        <v>38489</v>
      </c>
      <c r="B3413" s="14">
        <v>351.61</v>
      </c>
      <c r="C3413" s="14">
        <v>351.61</v>
      </c>
      <c r="D3413" s="14">
        <v>351.61</v>
      </c>
      <c r="E3413" s="14">
        <v>351.61</v>
      </c>
      <c r="F3413" s="14" t="s">
        <v>2179</v>
      </c>
      <c r="G3413" s="15">
        <v>-4.3E-3</v>
      </c>
    </row>
    <row r="3414" spans="1:7" x14ac:dyDescent="0.2">
      <c r="A3414" s="17">
        <v>38485</v>
      </c>
      <c r="B3414" s="14">
        <v>351.74</v>
      </c>
      <c r="C3414" s="14">
        <v>351.74</v>
      </c>
      <c r="D3414" s="14">
        <v>351.74</v>
      </c>
      <c r="E3414" s="14">
        <v>351.74</v>
      </c>
      <c r="F3414" s="14" t="s">
        <v>2179</v>
      </c>
      <c r="G3414" s="15">
        <v>-3.5999999999999999E-3</v>
      </c>
    </row>
    <row r="3415" spans="1:7" x14ac:dyDescent="0.2">
      <c r="A3415" s="17">
        <v>38484</v>
      </c>
      <c r="B3415" s="14">
        <v>353.26</v>
      </c>
      <c r="C3415" s="14">
        <v>353.26</v>
      </c>
      <c r="D3415" s="14">
        <v>353.26</v>
      </c>
      <c r="E3415" s="14">
        <v>353.26</v>
      </c>
      <c r="F3415" s="14" t="s">
        <v>2179</v>
      </c>
      <c r="G3415" s="15">
        <v>5.7999999999999996E-3</v>
      </c>
    </row>
    <row r="3416" spans="1:7" x14ac:dyDescent="0.2">
      <c r="A3416" s="17">
        <v>38483</v>
      </c>
      <c r="B3416" s="14">
        <v>354.53</v>
      </c>
      <c r="C3416" s="14">
        <v>354.53</v>
      </c>
      <c r="D3416" s="14">
        <v>354.53</v>
      </c>
      <c r="E3416" s="14">
        <v>354.53</v>
      </c>
      <c r="F3416" s="14" t="s">
        <v>2179</v>
      </c>
      <c r="G3416" s="15">
        <v>1.6400000000000001E-2</v>
      </c>
    </row>
    <row r="3417" spans="1:7" x14ac:dyDescent="0.2">
      <c r="A3417" s="17">
        <v>38482</v>
      </c>
      <c r="B3417" s="14">
        <v>352.49</v>
      </c>
      <c r="C3417" s="14">
        <v>352.49</v>
      </c>
      <c r="D3417" s="14">
        <v>352.49</v>
      </c>
      <c r="E3417" s="14">
        <v>352.49</v>
      </c>
      <c r="F3417" s="14" t="s">
        <v>2179</v>
      </c>
      <c r="G3417" s="15">
        <v>-1E-3</v>
      </c>
    </row>
    <row r="3418" spans="1:7" x14ac:dyDescent="0.2">
      <c r="A3418" s="17">
        <v>38481</v>
      </c>
      <c r="B3418" s="14">
        <v>346.8</v>
      </c>
      <c r="C3418" s="14">
        <v>346.8</v>
      </c>
      <c r="D3418" s="14">
        <v>346.8</v>
      </c>
      <c r="E3418" s="14">
        <v>346.8</v>
      </c>
      <c r="F3418" s="14" t="s">
        <v>2179</v>
      </c>
      <c r="G3418" s="15">
        <v>6.7999999999999996E-3</v>
      </c>
    </row>
    <row r="3419" spans="1:7" x14ac:dyDescent="0.2">
      <c r="A3419" s="17">
        <v>38478</v>
      </c>
      <c r="B3419" s="14">
        <v>347.14</v>
      </c>
      <c r="C3419" s="14">
        <v>347.14</v>
      </c>
      <c r="D3419" s="14">
        <v>347.14</v>
      </c>
      <c r="E3419" s="14">
        <v>347.14</v>
      </c>
      <c r="F3419" s="14" t="s">
        <v>2179</v>
      </c>
      <c r="G3419" s="15">
        <v>4.7999999999999996E-3</v>
      </c>
    </row>
    <row r="3420" spans="1:7" x14ac:dyDescent="0.2">
      <c r="A3420" s="17">
        <v>38476</v>
      </c>
      <c r="B3420" s="14">
        <v>344.78</v>
      </c>
      <c r="C3420" s="14">
        <v>344.78</v>
      </c>
      <c r="D3420" s="14">
        <v>344.78</v>
      </c>
      <c r="E3420" s="14">
        <v>344.78</v>
      </c>
      <c r="F3420" s="14" t="s">
        <v>2179</v>
      </c>
      <c r="G3420" s="15">
        <v>5.0000000000000001E-3</v>
      </c>
    </row>
    <row r="3421" spans="1:7" x14ac:dyDescent="0.2">
      <c r="A3421" s="17">
        <v>38475</v>
      </c>
      <c r="B3421" s="14">
        <v>343.15</v>
      </c>
      <c r="C3421" s="14">
        <v>343.15</v>
      </c>
      <c r="D3421" s="14">
        <v>343.15</v>
      </c>
      <c r="E3421" s="14">
        <v>343.15</v>
      </c>
      <c r="F3421" s="14" t="s">
        <v>2179</v>
      </c>
      <c r="G3421" s="15">
        <v>5.1999999999999998E-3</v>
      </c>
    </row>
    <row r="3422" spans="1:7" x14ac:dyDescent="0.2">
      <c r="A3422" s="17">
        <v>38474</v>
      </c>
      <c r="B3422" s="14">
        <v>341.45</v>
      </c>
      <c r="C3422" s="14">
        <v>341.45</v>
      </c>
      <c r="D3422" s="14">
        <v>341.45</v>
      </c>
      <c r="E3422" s="14">
        <v>341.45</v>
      </c>
      <c r="F3422" s="14" t="s">
        <v>2179</v>
      </c>
      <c r="G3422" s="15">
        <v>-9.5999999999999992E-3</v>
      </c>
    </row>
    <row r="3423" spans="1:7" x14ac:dyDescent="0.2">
      <c r="A3423" s="17">
        <v>38471</v>
      </c>
      <c r="B3423" s="14">
        <v>339.7</v>
      </c>
      <c r="C3423" s="14">
        <v>339.7</v>
      </c>
      <c r="D3423" s="14">
        <v>339.7</v>
      </c>
      <c r="E3423" s="14">
        <v>339.7</v>
      </c>
      <c r="F3423" s="14" t="s">
        <v>2179</v>
      </c>
      <c r="G3423" s="15">
        <v>-2.3800000000000002E-2</v>
      </c>
    </row>
    <row r="3424" spans="1:7" x14ac:dyDescent="0.2">
      <c r="A3424" s="17">
        <v>38470</v>
      </c>
      <c r="B3424" s="14">
        <v>343.01</v>
      </c>
      <c r="C3424" s="14">
        <v>343.01</v>
      </c>
      <c r="D3424" s="14">
        <v>343.01</v>
      </c>
      <c r="E3424" s="14">
        <v>343.01</v>
      </c>
      <c r="F3424" s="14" t="s">
        <v>2179</v>
      </c>
      <c r="G3424" s="15">
        <v>-1.9599999999999999E-2</v>
      </c>
    </row>
    <row r="3425" spans="1:7" x14ac:dyDescent="0.2">
      <c r="A3425" s="17">
        <v>38469</v>
      </c>
      <c r="B3425" s="14">
        <v>351.39</v>
      </c>
      <c r="C3425" s="14">
        <v>351.39</v>
      </c>
      <c r="D3425" s="14">
        <v>351.39</v>
      </c>
      <c r="E3425" s="14">
        <v>351.39</v>
      </c>
      <c r="F3425" s="14" t="s">
        <v>2179</v>
      </c>
      <c r="G3425" s="15">
        <v>6.9999999999999999E-4</v>
      </c>
    </row>
    <row r="3426" spans="1:7" x14ac:dyDescent="0.2">
      <c r="A3426" s="17">
        <v>38468</v>
      </c>
      <c r="B3426" s="14">
        <v>358.43</v>
      </c>
      <c r="C3426" s="14">
        <v>358.43</v>
      </c>
      <c r="D3426" s="14">
        <v>358.43</v>
      </c>
      <c r="E3426" s="14">
        <v>358.43</v>
      </c>
      <c r="F3426" s="14" t="s">
        <v>2179</v>
      </c>
      <c r="G3426" s="15">
        <v>8.2000000000000007E-3</v>
      </c>
    </row>
    <row r="3427" spans="1:7" x14ac:dyDescent="0.2">
      <c r="A3427" s="17">
        <v>38467</v>
      </c>
      <c r="B3427" s="14">
        <v>358.19</v>
      </c>
      <c r="C3427" s="14">
        <v>358.19</v>
      </c>
      <c r="D3427" s="14">
        <v>358.19</v>
      </c>
      <c r="E3427" s="14">
        <v>358.19</v>
      </c>
      <c r="F3427" s="14" t="s">
        <v>2179</v>
      </c>
      <c r="G3427" s="15">
        <v>1.5E-3</v>
      </c>
    </row>
    <row r="3428" spans="1:7" x14ac:dyDescent="0.2">
      <c r="A3428" s="17">
        <v>38463</v>
      </c>
      <c r="B3428" s="14">
        <v>355.28</v>
      </c>
      <c r="C3428" s="14">
        <v>355.28</v>
      </c>
      <c r="D3428" s="14">
        <v>355.28</v>
      </c>
      <c r="E3428" s="14">
        <v>355.28</v>
      </c>
      <c r="F3428" s="14" t="s">
        <v>2179</v>
      </c>
      <c r="G3428" s="15">
        <v>3.7000000000000002E-3</v>
      </c>
    </row>
    <row r="3429" spans="1:7" x14ac:dyDescent="0.2">
      <c r="A3429" s="17">
        <v>38462</v>
      </c>
      <c r="B3429" s="14">
        <v>354.75</v>
      </c>
      <c r="C3429" s="14">
        <v>354.75</v>
      </c>
      <c r="D3429" s="14">
        <v>354.75</v>
      </c>
      <c r="E3429" s="14">
        <v>354.75</v>
      </c>
      <c r="F3429" s="14" t="s">
        <v>2179</v>
      </c>
      <c r="G3429" s="15">
        <v>6.0000000000000001E-3</v>
      </c>
    </row>
    <row r="3430" spans="1:7" x14ac:dyDescent="0.2">
      <c r="A3430" s="17">
        <v>38461</v>
      </c>
      <c r="B3430" s="14">
        <v>353.44</v>
      </c>
      <c r="C3430" s="14">
        <v>353.44</v>
      </c>
      <c r="D3430" s="14">
        <v>353.44</v>
      </c>
      <c r="E3430" s="14">
        <v>353.44</v>
      </c>
      <c r="F3430" s="14" t="s">
        <v>2179</v>
      </c>
      <c r="G3430" s="15">
        <v>-9.7000000000000003E-3</v>
      </c>
    </row>
    <row r="3431" spans="1:7" x14ac:dyDescent="0.2">
      <c r="A3431" s="17">
        <v>38460</v>
      </c>
      <c r="B3431" s="14">
        <v>351.33</v>
      </c>
      <c r="C3431" s="14">
        <v>351.33</v>
      </c>
      <c r="D3431" s="14">
        <v>351.33</v>
      </c>
      <c r="E3431" s="14">
        <v>351.33</v>
      </c>
      <c r="F3431" s="14" t="s">
        <v>2179</v>
      </c>
      <c r="G3431" s="15">
        <v>-1.7299999999999999E-2</v>
      </c>
    </row>
    <row r="3432" spans="1:7" x14ac:dyDescent="0.2">
      <c r="A3432" s="17">
        <v>38457</v>
      </c>
      <c r="B3432" s="14">
        <v>354.77</v>
      </c>
      <c r="C3432" s="14">
        <v>354.77</v>
      </c>
      <c r="D3432" s="14">
        <v>354.77</v>
      </c>
      <c r="E3432" s="14">
        <v>354.77</v>
      </c>
      <c r="F3432" s="14" t="s">
        <v>2179</v>
      </c>
      <c r="G3432" s="15">
        <v>-3.0000000000000001E-3</v>
      </c>
    </row>
    <row r="3433" spans="1:7" x14ac:dyDescent="0.2">
      <c r="A3433" s="17">
        <v>38456</v>
      </c>
      <c r="B3433" s="14">
        <v>361</v>
      </c>
      <c r="C3433" s="14">
        <v>361</v>
      </c>
      <c r="D3433" s="14">
        <v>361</v>
      </c>
      <c r="E3433" s="14">
        <v>361</v>
      </c>
      <c r="F3433" s="14" t="s">
        <v>2179</v>
      </c>
      <c r="G3433" s="15">
        <v>5.1999999999999998E-3</v>
      </c>
    </row>
    <row r="3434" spans="1:7" x14ac:dyDescent="0.2">
      <c r="A3434" s="17">
        <v>38455</v>
      </c>
      <c r="B3434" s="14">
        <v>362.09</v>
      </c>
      <c r="C3434" s="14">
        <v>362.09</v>
      </c>
      <c r="D3434" s="14">
        <v>362.09</v>
      </c>
      <c r="E3434" s="14">
        <v>362.09</v>
      </c>
      <c r="F3434" s="14" t="s">
        <v>2179</v>
      </c>
      <c r="G3434" s="15">
        <v>1.6999999999999999E-3</v>
      </c>
    </row>
    <row r="3435" spans="1:7" x14ac:dyDescent="0.2">
      <c r="A3435" s="17">
        <v>38454</v>
      </c>
      <c r="B3435" s="14">
        <v>360.21</v>
      </c>
      <c r="C3435" s="14">
        <v>360.21</v>
      </c>
      <c r="D3435" s="14">
        <v>360.21</v>
      </c>
      <c r="E3435" s="14">
        <v>360.21</v>
      </c>
      <c r="F3435" s="14" t="s">
        <v>2179</v>
      </c>
      <c r="G3435" s="15">
        <v>-4.5999999999999999E-3</v>
      </c>
    </row>
    <row r="3436" spans="1:7" x14ac:dyDescent="0.2">
      <c r="A3436" s="17">
        <v>38453</v>
      </c>
      <c r="B3436" s="14">
        <v>359.59</v>
      </c>
      <c r="C3436" s="14">
        <v>359.59</v>
      </c>
      <c r="D3436" s="14">
        <v>359.59</v>
      </c>
      <c r="E3436" s="14">
        <v>359.59</v>
      </c>
      <c r="F3436" s="14" t="s">
        <v>2179</v>
      </c>
      <c r="G3436" s="15">
        <v>1.6000000000000001E-3</v>
      </c>
    </row>
    <row r="3437" spans="1:7" x14ac:dyDescent="0.2">
      <c r="A3437" s="17">
        <v>38450</v>
      </c>
      <c r="B3437" s="14">
        <v>361.24</v>
      </c>
      <c r="C3437" s="14">
        <v>361.24</v>
      </c>
      <c r="D3437" s="14">
        <v>361.24</v>
      </c>
      <c r="E3437" s="14">
        <v>361.24</v>
      </c>
      <c r="F3437" s="14" t="s">
        <v>2179</v>
      </c>
      <c r="G3437" s="15">
        <v>5.8999999999999999E-3</v>
      </c>
    </row>
    <row r="3438" spans="1:7" x14ac:dyDescent="0.2">
      <c r="A3438" s="17">
        <v>38449</v>
      </c>
      <c r="B3438" s="14">
        <v>360.68</v>
      </c>
      <c r="C3438" s="14">
        <v>360.68</v>
      </c>
      <c r="D3438" s="14">
        <v>360.68</v>
      </c>
      <c r="E3438" s="14">
        <v>360.68</v>
      </c>
      <c r="F3438" s="14" t="s">
        <v>2179</v>
      </c>
      <c r="G3438" s="15">
        <v>8.9999999999999993E-3</v>
      </c>
    </row>
    <row r="3439" spans="1:7" x14ac:dyDescent="0.2">
      <c r="A3439" s="17">
        <v>38448</v>
      </c>
      <c r="B3439" s="14">
        <v>358.55</v>
      </c>
      <c r="C3439" s="14">
        <v>358.55</v>
      </c>
      <c r="D3439" s="14">
        <v>358.55</v>
      </c>
      <c r="E3439" s="14">
        <v>358.55</v>
      </c>
      <c r="F3439" s="14" t="s">
        <v>2179</v>
      </c>
      <c r="G3439" s="15">
        <v>1.3100000000000001E-2</v>
      </c>
    </row>
    <row r="3440" spans="1:7" x14ac:dyDescent="0.2">
      <c r="A3440" s="17">
        <v>38447</v>
      </c>
      <c r="B3440" s="14">
        <v>355.36</v>
      </c>
      <c r="C3440" s="14">
        <v>355.36</v>
      </c>
      <c r="D3440" s="14">
        <v>355.36</v>
      </c>
      <c r="E3440" s="14">
        <v>355.36</v>
      </c>
      <c r="F3440" s="14" t="s">
        <v>2179</v>
      </c>
      <c r="G3440" s="15">
        <v>2.5000000000000001E-3</v>
      </c>
    </row>
    <row r="3441" spans="1:7" x14ac:dyDescent="0.2">
      <c r="A3441" s="17">
        <v>38446</v>
      </c>
      <c r="B3441" s="14">
        <v>350.78</v>
      </c>
      <c r="C3441" s="14">
        <v>350.78</v>
      </c>
      <c r="D3441" s="14">
        <v>350.78</v>
      </c>
      <c r="E3441" s="14">
        <v>350.78</v>
      </c>
      <c r="F3441" s="14" t="s">
        <v>2179</v>
      </c>
      <c r="G3441" s="15">
        <v>8.8999999999999999E-3</v>
      </c>
    </row>
    <row r="3442" spans="1:7" x14ac:dyDescent="0.2">
      <c r="A3442" s="17">
        <v>38443</v>
      </c>
      <c r="B3442" s="14">
        <v>349.89</v>
      </c>
      <c r="C3442" s="14">
        <v>349.89</v>
      </c>
      <c r="D3442" s="14">
        <v>349.89</v>
      </c>
      <c r="E3442" s="14">
        <v>349.89</v>
      </c>
      <c r="F3442" s="14" t="s">
        <v>2179</v>
      </c>
      <c r="G3442" s="15">
        <v>9.4000000000000004E-3</v>
      </c>
    </row>
    <row r="3443" spans="1:7" x14ac:dyDescent="0.2">
      <c r="A3443" s="17">
        <v>38442</v>
      </c>
      <c r="B3443" s="14">
        <v>346.8</v>
      </c>
      <c r="C3443" s="14">
        <v>346.8</v>
      </c>
      <c r="D3443" s="14">
        <v>346.8</v>
      </c>
      <c r="E3443" s="14">
        <v>346.8</v>
      </c>
      <c r="F3443" s="14" t="s">
        <v>2179</v>
      </c>
      <c r="G3443" s="15">
        <v>-8.8999999999999999E-3</v>
      </c>
    </row>
    <row r="3444" spans="1:7" x14ac:dyDescent="0.2">
      <c r="A3444" s="17">
        <v>38441</v>
      </c>
      <c r="B3444" s="14">
        <v>343.56</v>
      </c>
      <c r="C3444" s="14">
        <v>346.64</v>
      </c>
      <c r="D3444" s="14">
        <v>346.64</v>
      </c>
      <c r="E3444" s="14">
        <v>343.56</v>
      </c>
      <c r="F3444" s="14" t="s">
        <v>2179</v>
      </c>
      <c r="G3444" s="15">
        <v>6.1999999999999998E-3</v>
      </c>
    </row>
    <row r="3445" spans="1:7" x14ac:dyDescent="0.2">
      <c r="A3445" s="17">
        <v>38440</v>
      </c>
      <c r="B3445" s="14">
        <v>346.64</v>
      </c>
      <c r="C3445" s="14">
        <v>344.51</v>
      </c>
      <c r="D3445" s="14">
        <v>348.34</v>
      </c>
      <c r="E3445" s="14">
        <v>344.51</v>
      </c>
      <c r="F3445" s="14" t="s">
        <v>2179</v>
      </c>
      <c r="G3445" s="15">
        <v>-7.6E-3</v>
      </c>
    </row>
    <row r="3446" spans="1:7" x14ac:dyDescent="0.2">
      <c r="A3446" s="17">
        <v>38434</v>
      </c>
      <c r="B3446" s="14">
        <v>344.51</v>
      </c>
      <c r="C3446" s="14">
        <v>347.14</v>
      </c>
      <c r="D3446" s="14">
        <v>347.14</v>
      </c>
      <c r="E3446" s="14">
        <v>344.51</v>
      </c>
      <c r="F3446" s="14" t="s">
        <v>2179</v>
      </c>
      <c r="G3446" s="15">
        <v>-2.9999999999999997E-4</v>
      </c>
    </row>
    <row r="3447" spans="1:7" x14ac:dyDescent="0.2">
      <c r="A3447" s="17">
        <v>38433</v>
      </c>
      <c r="B3447" s="14">
        <v>347.14</v>
      </c>
      <c r="C3447" s="14">
        <v>347.24</v>
      </c>
      <c r="D3447" s="14">
        <v>347.24</v>
      </c>
      <c r="E3447" s="14">
        <v>346.16</v>
      </c>
      <c r="F3447" s="14" t="s">
        <v>2179</v>
      </c>
      <c r="G3447" s="15">
        <v>6.9999999999999999E-4</v>
      </c>
    </row>
    <row r="3448" spans="1:7" x14ac:dyDescent="0.2">
      <c r="A3448" s="17">
        <v>38432</v>
      </c>
      <c r="B3448" s="14">
        <v>347.24</v>
      </c>
      <c r="C3448" s="14">
        <v>346.98</v>
      </c>
      <c r="D3448" s="14">
        <v>348.32</v>
      </c>
      <c r="E3448" s="14">
        <v>346.84</v>
      </c>
      <c r="F3448" s="14" t="s">
        <v>2179</v>
      </c>
      <c r="G3448" s="15">
        <v>2.8999999999999998E-3</v>
      </c>
    </row>
    <row r="3449" spans="1:7" x14ac:dyDescent="0.2">
      <c r="A3449" s="17">
        <v>38429</v>
      </c>
      <c r="B3449" s="14">
        <v>346.98</v>
      </c>
      <c r="C3449" s="14">
        <v>345.97</v>
      </c>
      <c r="D3449" s="14">
        <v>348.06</v>
      </c>
      <c r="E3449" s="14">
        <v>345.97</v>
      </c>
      <c r="F3449" s="14" t="s">
        <v>2179</v>
      </c>
      <c r="G3449" s="15">
        <v>2.5999999999999999E-3</v>
      </c>
    </row>
    <row r="3450" spans="1:7" x14ac:dyDescent="0.2">
      <c r="A3450" s="17">
        <v>38428</v>
      </c>
      <c r="B3450" s="14">
        <v>345.97</v>
      </c>
      <c r="C3450" s="14">
        <v>345.08</v>
      </c>
      <c r="D3450" s="14">
        <v>347.01</v>
      </c>
      <c r="E3450" s="14">
        <v>344.31</v>
      </c>
      <c r="F3450" s="14" t="s">
        <v>2179</v>
      </c>
      <c r="G3450" s="15">
        <v>-4.0000000000000001E-3</v>
      </c>
    </row>
    <row r="3451" spans="1:7" x14ac:dyDescent="0.2">
      <c r="A3451" s="17">
        <v>38427</v>
      </c>
      <c r="B3451" s="14">
        <v>345.08</v>
      </c>
      <c r="C3451" s="14">
        <v>346.48</v>
      </c>
      <c r="D3451" s="14">
        <v>348.18</v>
      </c>
      <c r="E3451" s="14">
        <v>344.77</v>
      </c>
      <c r="F3451" s="14" t="s">
        <v>2179</v>
      </c>
      <c r="G3451" s="15">
        <v>1.1900000000000001E-2</v>
      </c>
    </row>
    <row r="3452" spans="1:7" x14ac:dyDescent="0.2">
      <c r="A3452" s="17">
        <v>38426</v>
      </c>
      <c r="B3452" s="14">
        <v>346.48</v>
      </c>
      <c r="C3452" s="14">
        <v>342.39</v>
      </c>
      <c r="D3452" s="14">
        <v>346.59</v>
      </c>
      <c r="E3452" s="14">
        <v>342.39</v>
      </c>
      <c r="F3452" s="14" t="s">
        <v>2179</v>
      </c>
      <c r="G3452" s="15">
        <v>-5.0000000000000001E-4</v>
      </c>
    </row>
    <row r="3453" spans="1:7" x14ac:dyDescent="0.2">
      <c r="A3453" s="17">
        <v>38425</v>
      </c>
      <c r="B3453" s="14">
        <v>342.39</v>
      </c>
      <c r="C3453" s="14">
        <v>342.55</v>
      </c>
      <c r="D3453" s="14">
        <v>342.84</v>
      </c>
      <c r="E3453" s="14">
        <v>341.27</v>
      </c>
      <c r="F3453" s="14" t="s">
        <v>2179</v>
      </c>
      <c r="G3453" s="15">
        <v>2.8999999999999998E-3</v>
      </c>
    </row>
    <row r="3454" spans="1:7" x14ac:dyDescent="0.2">
      <c r="A3454" s="17">
        <v>38422</v>
      </c>
      <c r="B3454" s="14">
        <v>342.55</v>
      </c>
      <c r="C3454" s="14">
        <v>341.55</v>
      </c>
      <c r="D3454" s="14">
        <v>345.04</v>
      </c>
      <c r="E3454" s="14">
        <v>341.55</v>
      </c>
      <c r="F3454" s="14" t="s">
        <v>2179</v>
      </c>
      <c r="G3454" s="15">
        <v>-1.09E-2</v>
      </c>
    </row>
    <row r="3455" spans="1:7" x14ac:dyDescent="0.2">
      <c r="A3455" s="17">
        <v>38421</v>
      </c>
      <c r="B3455" s="14">
        <v>341.55</v>
      </c>
      <c r="C3455" s="14">
        <v>345.33</v>
      </c>
      <c r="D3455" s="14">
        <v>345.33</v>
      </c>
      <c r="E3455" s="14">
        <v>340</v>
      </c>
      <c r="F3455" s="14" t="s">
        <v>2179</v>
      </c>
      <c r="G3455" s="15">
        <v>5.9999999999999995E-4</v>
      </c>
    </row>
    <row r="3456" spans="1:7" x14ac:dyDescent="0.2">
      <c r="A3456" s="17">
        <v>38420</v>
      </c>
      <c r="B3456" s="14">
        <v>345.33</v>
      </c>
      <c r="C3456" s="14">
        <v>345.11</v>
      </c>
      <c r="D3456" s="14">
        <v>346.99</v>
      </c>
      <c r="E3456" s="14">
        <v>343.57</v>
      </c>
      <c r="F3456" s="14" t="s">
        <v>2179</v>
      </c>
      <c r="G3456" s="15">
        <v>-1.23E-2</v>
      </c>
    </row>
    <row r="3457" spans="1:7" x14ac:dyDescent="0.2">
      <c r="A3457" s="17">
        <v>38419</v>
      </c>
      <c r="B3457" s="14">
        <v>345.11</v>
      </c>
      <c r="C3457" s="14">
        <v>349.4</v>
      </c>
      <c r="D3457" s="14">
        <v>349.45</v>
      </c>
      <c r="E3457" s="14">
        <v>344.73</v>
      </c>
      <c r="F3457" s="14" t="s">
        <v>2179</v>
      </c>
      <c r="G3457" s="15">
        <v>8.5000000000000006E-3</v>
      </c>
    </row>
    <row r="3458" spans="1:7" x14ac:dyDescent="0.2">
      <c r="A3458" s="17">
        <v>38418</v>
      </c>
      <c r="B3458" s="14">
        <v>349.4</v>
      </c>
      <c r="C3458" s="14">
        <v>346.47</v>
      </c>
      <c r="D3458" s="14">
        <v>349.63</v>
      </c>
      <c r="E3458" s="14">
        <v>346.47</v>
      </c>
      <c r="F3458" s="14" t="s">
        <v>2179</v>
      </c>
      <c r="G3458" s="15">
        <v>5.7999999999999996E-3</v>
      </c>
    </row>
    <row r="3459" spans="1:7" x14ac:dyDescent="0.2">
      <c r="A3459" s="17">
        <v>38415</v>
      </c>
      <c r="B3459" s="14">
        <v>346.47</v>
      </c>
      <c r="C3459" s="14">
        <v>344.46</v>
      </c>
      <c r="D3459" s="14">
        <v>346.47</v>
      </c>
      <c r="E3459" s="14">
        <v>342.99</v>
      </c>
      <c r="F3459" s="14" t="s">
        <v>2179</v>
      </c>
      <c r="G3459" s="15">
        <v>7.1000000000000004E-3</v>
      </c>
    </row>
    <row r="3460" spans="1:7" x14ac:dyDescent="0.2">
      <c r="A3460" s="17">
        <v>38414</v>
      </c>
      <c r="B3460" s="14">
        <v>344.46</v>
      </c>
      <c r="C3460" s="14">
        <v>342.02</v>
      </c>
      <c r="D3460" s="14">
        <v>344.83</v>
      </c>
      <c r="E3460" s="14">
        <v>342.02</v>
      </c>
      <c r="F3460" s="14" t="s">
        <v>2179</v>
      </c>
      <c r="G3460" s="15">
        <v>1.9E-3</v>
      </c>
    </row>
    <row r="3461" spans="1:7" x14ac:dyDescent="0.2">
      <c r="A3461" s="17">
        <v>38413</v>
      </c>
      <c r="B3461" s="14">
        <v>342.02</v>
      </c>
      <c r="C3461" s="14">
        <v>341.44</v>
      </c>
      <c r="D3461" s="14">
        <v>343.09</v>
      </c>
      <c r="E3461" s="14">
        <v>341.44</v>
      </c>
      <c r="F3461" s="14" t="s">
        <v>2179</v>
      </c>
      <c r="G3461" s="15">
        <v>9.4999999999999998E-3</v>
      </c>
    </row>
    <row r="3462" spans="1:7" x14ac:dyDescent="0.2">
      <c r="A3462" s="17">
        <v>38412</v>
      </c>
      <c r="B3462" s="14">
        <v>341.36</v>
      </c>
      <c r="C3462" s="14">
        <v>338.14</v>
      </c>
      <c r="D3462" s="14">
        <v>341.5</v>
      </c>
      <c r="E3462" s="14">
        <v>337.18</v>
      </c>
      <c r="F3462" s="14" t="s">
        <v>2179</v>
      </c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C63A7F62C51E45832604D654F4D5F9" ma:contentTypeVersion="14" ma:contentTypeDescription="Create a new document." ma:contentTypeScope="" ma:versionID="69de1a618b6888528b149bb6d9170c46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29e71785aa4c1ef5033ad9f53c1c2222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c75867-4b81-416b-ba87-cf9041e81374">
      <Terms xmlns="http://schemas.microsoft.com/office/infopath/2007/PartnerControls"/>
    </lcf76f155ced4ddcb4097134ff3c332f>
    <TaxCatchAll xmlns="8bcd404e-b814-4f6b-98b6-e29ae617f55a" xsi:nil="true"/>
  </documentManagement>
</p:properties>
</file>

<file path=customXml/itemProps1.xml><?xml version="1.0" encoding="utf-8"?>
<ds:datastoreItem xmlns:ds="http://schemas.openxmlformats.org/officeDocument/2006/customXml" ds:itemID="{2570AE14-226E-42D9-8A24-5F483C741E15}"/>
</file>

<file path=customXml/itemProps2.xml><?xml version="1.0" encoding="utf-8"?>
<ds:datastoreItem xmlns:ds="http://schemas.openxmlformats.org/officeDocument/2006/customXml" ds:itemID="{D55109C6-3079-4F68-A0EF-3FFEE0C0B518}"/>
</file>

<file path=customXml/itemProps3.xml><?xml version="1.0" encoding="utf-8"?>
<ds:datastoreItem xmlns:ds="http://schemas.openxmlformats.org/officeDocument/2006/customXml" ds:itemID="{CC5AF59A-FC5C-43D1-A020-70BDDC38EB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Dataset</vt:lpstr>
      <vt:lpstr>Des. statistics</vt:lpstr>
      <vt:lpstr>Exchange rates</vt:lpstr>
      <vt:lpstr>Sentiment index</vt:lpstr>
      <vt:lpstr>Pos. inv sent</vt:lpstr>
      <vt:lpstr>Neg. inv sent</vt:lpstr>
      <vt:lpstr>Oslo OBX Historical Data</vt:lpstr>
      <vt:lpstr>OMX Stockholm Historical Data</vt:lpstr>
      <vt:lpstr>OMX Copenhagen All shares Histo</vt:lpstr>
      <vt:lpstr>OMX Helsinki Historical Data</vt:lpstr>
      <vt:lpstr>Company age</vt:lpstr>
      <vt:lpstr>Appendix</vt:lpstr>
      <vt:lpstr>Draft</vt:lpstr>
      <vt:lpstr>Raw BB</vt:lpstr>
      <vt:lpstr>Index</vt:lpstr>
      <vt:lpstr>Year</vt:lpstr>
    </vt:vector>
  </TitlesOfParts>
  <Company>Bloomberg L.P.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(Student) Hestnes, Simen</dc:creator>
  <cp:lastModifiedBy>Simen Hestnes</cp:lastModifiedBy>
  <dcterms:created xsi:type="dcterms:W3CDTF">2022-01-20T14:50:56Z</dcterms:created>
  <dcterms:modified xsi:type="dcterms:W3CDTF">2022-06-30T23:27:01Z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0x01010053C63A7F62C51E45832604D654F4D5F9</vt:lpwstr>
  </property>
</Properties>
</file>